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pivotCache/pivotCacheDefinition1.xml" ContentType="application/vnd.openxmlformats-officedocument.spreadsheetml.pivotCacheDefinition+xml"/>
  <Override PartName="/xl/pivotCache/pivotCacheDefinition2.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3.xml" ContentType="application/vnd.openxmlformats-officedocument.spreadsheetml.pivotCacheDefinition+xml"/>
  <Override PartName="/xl/pivotCache/pivotCacheRecords2.xml" ContentType="application/vnd.openxmlformats-officedocument.spreadsheetml.pivotCacheRecords+xml"/>
  <Override PartName="/xl/pivotCache/pivotCacheDefinition4.xml" ContentType="application/vnd.openxmlformats-officedocument.spreadsheetml.pivotCacheDefinition+xml"/>
  <Override PartName="/xl/pivotCache/pivotCacheRecords3.xml" ContentType="application/vnd.openxmlformats-officedocument.spreadsheetml.pivotCacheRecords+xml"/>
  <Override PartName="/xl/pivotCache/pivotCacheDefinition5.xml" ContentType="application/vnd.openxmlformats-officedocument.spreadsheetml.pivotCacheDefinition+xml"/>
  <Override PartName="/xl/pivotCache/pivotCacheRecords4.xml" ContentType="application/vnd.openxmlformats-officedocument.spreadsheetml.pivotCacheRecords+xml"/>
  <Override PartName="/xl/pivotCache/pivotCacheDefinition6.xml" ContentType="application/vnd.openxmlformats-officedocument.spreadsheetml.pivotCacheDefinition+xml"/>
  <Override PartName="/xl/pivotCache/pivotCacheRecords5.xml" ContentType="application/vnd.openxmlformats-officedocument.spreadsheetml.pivotCacheRecords+xml"/>
  <Override PartName="/xl/pivotCache/pivotCacheDefinition7.xml" ContentType="application/vnd.openxmlformats-officedocument.spreadsheetml.pivotCacheDefinition+xml"/>
  <Override PartName="/xl/pivotCache/pivotCacheRecords6.xml" ContentType="application/vnd.openxmlformats-officedocument.spreadsheetml.pivotCacheRecords+xml"/>
  <Override PartName="/xl/pivotCache/pivotCacheDefinition8.xml" ContentType="application/vnd.openxmlformats-officedocument.spreadsheetml.pivotCacheDefinition+xml"/>
  <Override PartName="/xl/pivotCache/pivotCacheRecords7.xml" ContentType="application/vnd.openxmlformats-officedocument.spreadsheetml.pivotCacheRecords+xml"/>
  <Override PartName="/xl/pivotCache/pivotCacheDefinition9.xml" ContentType="application/vnd.openxmlformats-officedocument.spreadsheetml.pivotCacheDefinition+xml"/>
  <Override PartName="/xl/pivotCache/pivotCacheRecords8.xml" ContentType="application/vnd.openxmlformats-officedocument.spreadsheetml.pivotCacheRecords+xml"/>
  <Override PartName="/xl/pivotCache/pivotCacheDefinition10.xml" ContentType="application/vnd.openxmlformats-officedocument.spreadsheetml.pivotCacheDefinition+xml"/>
  <Override PartName="/xl/pivotCache/pivotCacheRecords9.xml" ContentType="application/vnd.openxmlformats-officedocument.spreadsheetml.pivotCacheRecords+xml"/>
  <Override PartName="/xl/pivotCache/pivotCacheDefinition11.xml" ContentType="application/vnd.openxmlformats-officedocument.spreadsheetml.pivotCacheDefinition+xml"/>
  <Override PartName="/xl/pivotCache/pivotCacheRecords10.xml" ContentType="application/vnd.openxmlformats-officedocument.spreadsheetml.pivotCacheRecords+xml"/>
  <Override PartName="/xl/pivotCache/pivotCacheDefinition12.xml" ContentType="application/vnd.openxmlformats-officedocument.spreadsheetml.pivotCacheDefinition+xml"/>
  <Override PartName="/xl/pivotCache/pivotCacheRecords11.xml" ContentType="application/vnd.openxmlformats-officedocument.spreadsheetml.pivotCacheRecords+xml"/>
  <Override PartName="/xl/pivotCache/pivotCacheDefinition13.xml" ContentType="application/vnd.openxmlformats-officedocument.spreadsheetml.pivotCacheDefinition+xml"/>
  <Override PartName="/xl/pivotCache/pivotCacheRecords12.xml" ContentType="application/vnd.openxmlformats-officedocument.spreadsheetml.pivotCacheRecords+xml"/>
  <Override PartName="/xl/pivotCache/pivotCacheDefinition14.xml" ContentType="application/vnd.openxmlformats-officedocument.spreadsheetml.pivotCacheDefinition+xml"/>
  <Override PartName="/xl/pivotCache/pivotCacheRecords13.xml" ContentType="application/vnd.openxmlformats-officedocument.spreadsheetml.pivotCacheRecords+xml"/>
  <Override PartName="/xl/pivotCache/pivotCacheDefinition15.xml" ContentType="application/vnd.openxmlformats-officedocument.spreadsheetml.pivotCacheDefinition+xml"/>
  <Override PartName="/xl/pivotCache/pivotCacheRecords14.xml" ContentType="application/vnd.openxmlformats-officedocument.spreadsheetml.pivotCacheRecords+xml"/>
  <Override PartName="/xl/pivotCache/pivotCacheDefinition16.xml" ContentType="application/vnd.openxmlformats-officedocument.spreadsheetml.pivotCacheDefinition+xml"/>
  <Override PartName="/xl/pivotCache/pivotCacheRecords15.xml" ContentType="application/vnd.openxmlformats-officedocument.spreadsheetml.pivotCacheRecords+xml"/>
  <Override PartName="/xl/pivotCache/pivotCacheDefinition17.xml" ContentType="application/vnd.openxmlformats-officedocument.spreadsheetml.pivotCacheDefinition+xml"/>
  <Override PartName="/xl/pivotCache/pivotCacheRecords16.xml" ContentType="application/vnd.openxmlformats-officedocument.spreadsheetml.pivotCacheRecords+xml"/>
  <Override PartName="/xl/pivotCache/pivotCacheDefinition18.xml" ContentType="application/vnd.openxmlformats-officedocument.spreadsheetml.pivotCacheDefinition+xml"/>
  <Override PartName="/xl/pivotCache/pivotCacheRecords17.xml" ContentType="application/vnd.openxmlformats-officedocument.spreadsheetml.pivotCacheRecords+xml"/>
  <Override PartName="/xl/pivotCache/pivotCacheDefinition19.xml" ContentType="application/vnd.openxmlformats-officedocument.spreadsheetml.pivotCacheDefinition+xml"/>
  <Override PartName="/xl/pivotCache/pivotCacheRecords18.xml" ContentType="application/vnd.openxmlformats-officedocument.spreadsheetml.pivotCacheRecords+xml"/>
  <Override PartName="/xl/slicerCaches/slicerCache1.xml" ContentType="application/vnd.ms-excel.slicerCache+xml"/>
  <Override PartName="/xl/slicerCaches/slicerCache2.xml" ContentType="application/vnd.ms-excel.slicerCache+xml"/>
  <Override PartName="/xl/slicerCaches/slicerCache3.xml" ContentType="application/vnd.ms-excel.slicerCache+xml"/>
  <Override PartName="/xl/slicerCaches/slicerCache4.xml" ContentType="application/vnd.ms-excel.slicerCache+xml"/>
  <Override PartName="/xl/slicerCaches/slicerCache5.xml" ContentType="application/vnd.ms-excel.slicerCache+xml"/>
  <Override PartName="/xl/slicerCaches/slicerCache6.xml" ContentType="application/vnd.ms-excel.slicerCache+xml"/>
  <Override PartName="/xl/slicerCaches/slicerCache7.xml" ContentType="application/vnd.ms-excel.slicerCache+xml"/>
  <Override PartName="/xl/slicerCaches/slicerCache8.xml" ContentType="application/vnd.ms-excel.slicerCache+xml"/>
  <Override PartName="/xl/slicerCaches/slicerCache9.xml" ContentType="application/vnd.ms-excel.slicerCache+xml"/>
  <Override PartName="/xl/slicerCaches/slicerCache10.xml" ContentType="application/vnd.ms-excel.slicerCache+xml"/>
  <Override PartName="/xl/slicerCaches/slicerCache11.xml" ContentType="application/vnd.ms-excel.slicerCache+xml"/>
  <Override PartName="/xl/slicerCaches/slicerCache12.xml" ContentType="application/vnd.ms-excel.slicerCache+xml"/>
  <Override PartName="/xl/slicerCaches/slicerCache13.xml" ContentType="application/vnd.ms-excel.slicerCache+xml"/>
  <Override PartName="/xl/slicerCaches/slicerCache14.xml" ContentType="application/vnd.ms-excel.slicerCache+xml"/>
  <Override PartName="/xl/slicerCaches/slicerCache15.xml" ContentType="application/vnd.ms-excel.slicerCache+xml"/>
  <Override PartName="/xl/slicerCaches/slicerCache16.xml" ContentType="application/vnd.ms-excel.slicerCache+xml"/>
  <Override PartName="/xl/slicerCaches/slicerCache17.xml" ContentType="application/vnd.ms-excel.slicerCache+xml"/>
  <Override PartName="/xl/slicerCaches/slicerCache18.xml" ContentType="application/vnd.ms-excel.slicerCache+xml"/>
  <Override PartName="/xl/slicerCaches/slicerCache19.xml" ContentType="application/vnd.ms-excel.slicerCache+xml"/>
  <Override PartName="/xl/slicerCaches/slicerCache20.xml" ContentType="application/vnd.ms-excel.slicerCache+xml"/>
  <Override PartName="/xl/slicerCaches/slicerCache21.xml" ContentType="application/vnd.ms-excel.slicerCache+xml"/>
  <Override PartName="/xl/slicerCaches/slicerCache22.xml" ContentType="application/vnd.ms-excel.slicerCache+xml"/>
  <Override PartName="/xl/slicerCaches/slicerCache23.xml" ContentType="application/vnd.ms-excel.slicerCache+xml"/>
  <Override PartName="/xl/slicerCaches/slicerCache24.xml" ContentType="application/vnd.ms-excel.slicerCache+xml"/>
  <Override PartName="/xl/slicerCaches/slicerCache25.xml" ContentType="application/vnd.ms-excel.slicerCache+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tables/table1.xml" ContentType="application/vnd.openxmlformats-officedocument.spreadsheetml.table+xml"/>
  <Override PartName="/xl/slicers/slicer1.xml" ContentType="application/vnd.ms-excel.slicer+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3.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4.xml" ContentType="application/vnd.openxmlformats-officedocument.drawing+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pivotTables/pivotTable4.xml" ContentType="application/vnd.openxmlformats-officedocument.spreadsheetml.pivotTable+xml"/>
  <Override PartName="/xl/pivotTables/pivotTable5.xml" ContentType="application/vnd.openxmlformats-officedocument.spreadsheetml.pivotTable+xml"/>
  <Override PartName="/xl/pivotTables/pivotTable6.xml" ContentType="application/vnd.openxmlformats-officedocument.spreadsheetml.pivotTable+xml"/>
  <Override PartName="/xl/pivotTables/pivotTable7.xml" ContentType="application/vnd.openxmlformats-officedocument.spreadsheetml.pivotTable+xml"/>
  <Override PartName="/xl/pivotTables/pivotTable8.xml" ContentType="application/vnd.openxmlformats-officedocument.spreadsheetml.pivotTable+xml"/>
  <Override PartName="/xl/pivotTables/pivotTable9.xml" ContentType="application/vnd.openxmlformats-officedocument.spreadsheetml.pivotTable+xml"/>
  <Override PartName="/xl/tables/table2.xml" ContentType="application/vnd.openxmlformats-officedocument.spreadsheetml.table+xml"/>
  <Override PartName="/xl/drawings/drawing5.xml" ContentType="application/vnd.openxmlformats-officedocument.drawing+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drawings/drawing6.xml" ContentType="application/vnd.openxmlformats-officedocument.drawing+xml"/>
  <Override PartName="/xl/charts/chart17.xml" ContentType="application/vnd.openxmlformats-officedocument.drawingml.chart+xml"/>
  <Override PartName="/xl/charts/style17.xml" ContentType="application/vnd.ms-office.chartstyle+xml"/>
  <Override PartName="/xl/charts/colors17.xml" ContentType="application/vnd.ms-office.chartcolorstyle+xml"/>
  <Override PartName="/xl/charts/chart18.xml" ContentType="application/vnd.openxmlformats-officedocument.drawingml.chart+xml"/>
  <Override PartName="/xl/charts/style18.xml" ContentType="application/vnd.ms-office.chartstyle+xml"/>
  <Override PartName="/xl/charts/colors18.xml" ContentType="application/vnd.ms-office.chartcolorstyle+xml"/>
  <Override PartName="/xl/drawings/drawing7.xml" ContentType="application/vnd.openxmlformats-officedocument.drawing+xml"/>
  <Override PartName="/xl/charts/chart19.xml" ContentType="application/vnd.openxmlformats-officedocument.drawingml.chart+xml"/>
  <Override PartName="/xl/charts/style19.xml" ContentType="application/vnd.ms-office.chartstyle+xml"/>
  <Override PartName="/xl/charts/colors19.xml" ContentType="application/vnd.ms-office.chartcolorstyle+xml"/>
  <Override PartName="/xl/charts/chart20.xml" ContentType="application/vnd.openxmlformats-officedocument.drawingml.chart+xml"/>
  <Override PartName="/xl/charts/style20.xml" ContentType="application/vnd.ms-office.chartstyle+xml"/>
  <Override PartName="/xl/charts/colors20.xml" ContentType="application/vnd.ms-office.chartcolorstyle+xml"/>
  <Override PartName="/xl/drawings/drawing8.xml" ContentType="application/vnd.openxmlformats-officedocument.drawing+xml"/>
  <Override PartName="/xl/tables/table3.xml" ContentType="application/vnd.openxmlformats-officedocument.spreadsheetml.table+xml"/>
  <Override PartName="/xl/slicers/slicer2.xml" ContentType="application/vnd.ms-excel.slicer+xml"/>
  <Override PartName="/xl/slicers/slicer3.xml" ContentType="application/vnd.ms-excel.slicer+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slicers/slicer4.xml" ContentType="application/vnd.ms-excel.slicer+xml"/>
  <Override PartName="/xl/slicers/slicer5.xml" ContentType="application/vnd.ms-excel.slicer+xml"/>
  <Override PartName="/xl/drawings/drawing13.xml" ContentType="application/vnd.openxmlformats-officedocument.drawing+xml"/>
  <Override PartName="/xl/tables/table4.xml" ContentType="application/vnd.openxmlformats-officedocument.spreadsheetml.table+xml"/>
  <Override PartName="/xl/slicers/slicer6.xml" ContentType="application/vnd.ms-excel.slicer+xml"/>
  <Override PartName="/xl/slicers/slicer7.xml" ContentType="application/vnd.ms-excel.slicer+xml"/>
  <Override PartName="/xl/comments1.xml" ContentType="application/vnd.openxmlformats-officedocument.spreadsheetml.comments+xml"/>
  <Override PartName="/xl/charts/chart21.xml" ContentType="application/vnd.openxmlformats-officedocument.drawingml.chart+xml"/>
  <Override PartName="/xl/charts/style21.xml" ContentType="application/vnd.ms-office.chartstyle+xml"/>
  <Override PartName="/xl/charts/colors21.xml" ContentType="application/vnd.ms-office.chartcolorstyle+xml"/>
  <Override PartName="/xl/drawings/drawing14.xml" ContentType="application/vnd.openxmlformats-officedocument.drawing+xml"/>
  <Override PartName="/xl/tables/table5.xml" ContentType="application/vnd.openxmlformats-officedocument.spreadsheetml.table+xml"/>
  <Override PartName="/xl/slicers/slicer8.xml" ContentType="application/vnd.ms-excel.slicer+xml"/>
  <Override PartName="/xl/slicers/slicer9.xml" ContentType="application/vnd.ms-excel.slicer+xml"/>
  <Override PartName="/xl/comments2.xml" ContentType="application/vnd.openxmlformats-officedocument.spreadsheetml.comments+xml"/>
  <Override PartName="/xl/charts/chart22.xml" ContentType="application/vnd.openxmlformats-officedocument.drawingml.chart+xml"/>
  <Override PartName="/xl/charts/style22.xml" ContentType="application/vnd.ms-office.chartstyle+xml"/>
  <Override PartName="/xl/charts/colors22.xml" ContentType="application/vnd.ms-office.chartcolorstyle+xml"/>
  <Override PartName="/xl/drawings/drawing15.xml" ContentType="application/vnd.openxmlformats-officedocument.drawing+xml"/>
  <Override PartName="/xl/tables/table6.xml" ContentType="application/vnd.openxmlformats-officedocument.spreadsheetml.table+xml"/>
  <Override PartName="/xl/slicers/slicer10.xml" ContentType="application/vnd.ms-excel.slicer+xml"/>
  <Override PartName="/xl/slicers/slicer11.xml" ContentType="application/vnd.ms-excel.slicer+xml"/>
  <Override PartName="/xl/drawings/drawing16.xml" ContentType="application/vnd.openxmlformats-officedocument.drawing+xml"/>
  <Override PartName="/xl/tables/table7.xml" ContentType="application/vnd.openxmlformats-officedocument.spreadsheetml.table+xml"/>
  <Override PartName="/xl/slicers/slicer12.xml" ContentType="application/vnd.ms-excel.slicer+xml"/>
  <Override PartName="/xl/slicers/slicer13.xml" ContentType="application/vnd.ms-excel.slicer+xml"/>
  <Override PartName="/xl/drawings/drawing17.xml" ContentType="application/vnd.openxmlformats-officedocument.drawing+xml"/>
  <Override PartName="/xl/slicers/slicer14.xml" ContentType="application/vnd.ms-excel.slicer+xml"/>
  <Override PartName="/xl/charts/chart23.xml" ContentType="application/vnd.openxmlformats-officedocument.drawingml.chart+xml"/>
  <Override PartName="/xl/charts/style23.xml" ContentType="application/vnd.ms-office.chartstyle+xml"/>
  <Override PartName="/xl/charts/colors23.xml" ContentType="application/vnd.ms-office.chartcolorstyle+xml"/>
  <Override PartName="/xl/drawings/drawing18.xml" ContentType="application/vnd.openxmlformats-officedocument.drawingml.chartshapes+xml"/>
  <Override PartName="/xl/pivotTables/pivotTable10.xml" ContentType="application/vnd.openxmlformats-officedocument.spreadsheetml.pivotTable+xml"/>
  <Override PartName="/xl/pivotTables/pivotTable11.xml" ContentType="application/vnd.openxmlformats-officedocument.spreadsheetml.pivotTable+xml"/>
  <Override PartName="/xl/pivotTables/pivotTable12.xml" ContentType="application/vnd.openxmlformats-officedocument.spreadsheetml.pivotTable+xml"/>
  <Override PartName="/xl/pivotTables/pivotTable13.xml" ContentType="application/vnd.openxmlformats-officedocument.spreadsheetml.pivotTable+xml"/>
  <Override PartName="/xl/pivotTables/pivotTable14.xml" ContentType="application/vnd.openxmlformats-officedocument.spreadsheetml.pivotTable+xml"/>
  <Override PartName="/xl/pivotTables/pivotTable15.xml" ContentType="application/vnd.openxmlformats-officedocument.spreadsheetml.pivotTable+xml"/>
  <Override PartName="/xl/pivotTables/pivotTable16.xml" ContentType="application/vnd.openxmlformats-officedocument.spreadsheetml.pivotTable+xml"/>
  <Override PartName="/xl/pivotTables/pivotTable17.xml" ContentType="application/vnd.openxmlformats-officedocument.spreadsheetml.pivotTable+xml"/>
  <Override PartName="/xl/pivotTables/pivotTable18.xml" ContentType="application/vnd.openxmlformats-officedocument.spreadsheetml.pivotTable+xml"/>
  <Override PartName="/xl/pivotTables/pivotTable19.xml" ContentType="application/vnd.openxmlformats-officedocument.spreadsheetml.pivotTable+xml"/>
  <Override PartName="/xl/pivotTables/pivotTable20.xml" ContentType="application/vnd.openxmlformats-officedocument.spreadsheetml.pivotTable+xml"/>
  <Override PartName="/xl/pivotTables/pivotTable21.xml" ContentType="application/vnd.openxmlformats-officedocument.spreadsheetml.pivotTable+xml"/>
  <Override PartName="/xl/pivotTables/pivotTable22.xml" ContentType="application/vnd.openxmlformats-officedocument.spreadsheetml.pivotTable+xml"/>
  <Override PartName="/xl/pivotTables/pivotTable23.xml" ContentType="application/vnd.openxmlformats-officedocument.spreadsheetml.pivotTable+xml"/>
  <Override PartName="/xl/drawings/drawing19.xml" ContentType="application/vnd.openxmlformats-officedocument.drawing+xml"/>
  <Override PartName="/xl/slicers/slicer15.xml" ContentType="application/vnd.ms-excel.slicer+xml"/>
  <Override PartName="/xl/drawings/drawing20.xml" ContentType="application/vnd.openxmlformats-officedocument.drawing+xml"/>
  <Override PartName="/xl/slicers/slicer16.xml" ContentType="application/vnd.ms-excel.slicer+xml"/>
  <Override PartName="/xl/charts/chart24.xml" ContentType="application/vnd.openxmlformats-officedocument.drawingml.chart+xml"/>
  <Override PartName="/xl/charts/style24.xml" ContentType="application/vnd.ms-office.chartstyle+xml"/>
  <Override PartName="/xl/charts/colors24.xml" ContentType="application/vnd.ms-office.chartcolorstyle+xml"/>
  <Override PartName="/xl/drawings/drawing21.xml" ContentType="application/vnd.openxmlformats-officedocument.drawingml.chartshapes+xml"/>
  <Override PartName="/xl/drawings/drawing22.xml" ContentType="application/vnd.openxmlformats-officedocument.drawing+xml"/>
  <Override PartName="/xl/slicers/slicer17.xml" ContentType="application/vnd.ms-excel.slicer+xml"/>
  <Override PartName="/xl/charts/chart25.xml" ContentType="application/vnd.openxmlformats-officedocument.drawingml.chart+xml"/>
  <Override PartName="/xl/charts/style25.xml" ContentType="application/vnd.ms-office.chartstyle+xml"/>
  <Override PartName="/xl/charts/colors25.xml" ContentType="application/vnd.ms-office.chartcolorstyle+xml"/>
  <Override PartName="/xl/drawings/drawing23.xml" ContentType="application/vnd.openxmlformats-officedocument.drawingml.chartshapes+xml"/>
  <Override PartName="/xl/drawings/drawing24.xml" ContentType="application/vnd.openxmlformats-officedocument.drawing+xml"/>
  <Override PartName="/xl/slicers/slicer18.xml" ContentType="application/vnd.ms-excel.slicer+xml"/>
  <Override PartName="/xl/charts/chart26.xml" ContentType="application/vnd.openxmlformats-officedocument.drawingml.chart+xml"/>
  <Override PartName="/xl/charts/style26.xml" ContentType="application/vnd.ms-office.chartstyle+xml"/>
  <Override PartName="/xl/charts/colors26.xml" ContentType="application/vnd.ms-office.chartcolorstyle+xml"/>
  <Override PartName="/xl/drawings/drawing25.xml" ContentType="application/vnd.openxmlformats-officedocument.drawing+xml"/>
  <Override PartName="/xl/tables/table8.xml" ContentType="application/vnd.openxmlformats-officedocument.spreadsheetml.table+xml"/>
  <Override PartName="/xl/slicers/slicer19.xml" ContentType="application/vnd.ms-excel.slicer+xml"/>
  <Override PartName="/xl/slicers/slicer20.xml" ContentType="application/vnd.ms-excel.slicer+xml"/>
  <Override PartName="/xl/drawings/drawing26.xml" ContentType="application/vnd.openxmlformats-officedocument.drawing+xml"/>
  <Override PartName="/xl/slicers/slicer21.xml" ContentType="application/vnd.ms-excel.slicer+xml"/>
  <Override PartName="/xl/drawings/drawing27.xml" ContentType="application/vnd.openxmlformats-officedocument.drawing+xml"/>
  <Override PartName="/xl/tables/table9.xml" ContentType="application/vnd.openxmlformats-officedocument.spreadsheetml.table+xml"/>
  <Override PartName="/xl/slicers/slicer22.xml" ContentType="application/vnd.ms-excel.slicer+xml"/>
  <Override PartName="/xl/slicers/slicer23.xml" ContentType="application/vnd.ms-excel.slicer+xml"/>
  <Override PartName="/xl/drawings/drawing28.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customXml/itemProps7.xml" ContentType="application/vnd.openxmlformats-officedocument.customXmlProperties+xml"/>
  <Override PartName="/customXml/itemProps8.xml" ContentType="application/vnd.openxmlformats-officedocument.customXmlProperties+xml"/>
  <Override PartName="/customXml/itemProps9.xml" ContentType="application/vnd.openxmlformats-officedocument.customXmlProperties+xml"/>
  <Override PartName="/customXml/itemProps10.xml" ContentType="application/vnd.openxmlformats-officedocument.customXmlProperties+xml"/>
  <Override PartName="/customXml/itemProps11.xml" ContentType="application/vnd.openxmlformats-officedocument.customXmlProperties+xml"/>
  <Override PartName="/customXml/itemProps12.xml" ContentType="application/vnd.openxmlformats-officedocument.customXmlProperties+xml"/>
  <Override PartName="/customXml/itemProps13.xml" ContentType="application/vnd.openxmlformats-officedocument.customXmlProperties+xml"/>
  <Override PartName="/customXml/itemProps14.xml" ContentType="application/vnd.openxmlformats-officedocument.customXmlProperties+xml"/>
  <Override PartName="/customXml/itemProps15.xml" ContentType="application/vnd.openxmlformats-officedocument.customXmlProperties+xml"/>
  <Override PartName="/customXml/itemProps16.xml" ContentType="application/vnd.openxmlformats-officedocument.customXmlProperties+xml"/>
  <Override PartName="/customXml/itemProps17.xml" ContentType="application/vnd.openxmlformats-officedocument.customXmlProperties+xml"/>
  <Override PartName="/customXml/itemProps18.xml" ContentType="application/vnd.openxmlformats-officedocument.customXmlProperties+xml"/>
  <Override PartName="/customXml/itemProps19.xml" ContentType="application/vnd.openxmlformats-officedocument.customXmlProperties+xml"/>
  <Override PartName="/customXml/itemProps20.xml" ContentType="application/vnd.openxmlformats-officedocument.customXmlProperties+xml"/>
  <Override PartName="/customXml/itemProps21.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02"/>
  <workbookPr codeName="ThisWorkbook" hidePivotFieldList="1" defaultThemeVersion="166925"/>
  <mc:AlternateContent xmlns:mc="http://schemas.openxmlformats.org/markup-compatibility/2006">
    <mc:Choice Requires="x15">
      <x15ac:absPath xmlns:x15ac="http://schemas.microsoft.com/office/spreadsheetml/2010/11/ac" url="C:\Users\CherylTan\Desktop\"/>
    </mc:Choice>
  </mc:AlternateContent>
  <xr:revisionPtr revIDLastSave="0" documentId="13_ncr:1_{5B93A871-008A-44B7-9DD4-C2D726810247}" xr6:coauthVersionLast="47" xr6:coauthVersionMax="47" xr10:uidLastSave="{00000000-0000-0000-0000-000000000000}"/>
  <workbookProtection workbookAlgorithmName="SHA-512" workbookHashValue="qOypww9jX2ZnigHQDILzZ3bagKJcoeAkclzOPJPeMugPAw6UaJlcOMSyEudv/WcPkgGiFT8HW0tv1zzW58MYvQ==" workbookSaltValue="Z5HN2WPd3sUXn8UgaoZMRw==" workbookSpinCount="100000" lockStructure="1"/>
  <bookViews>
    <workbookView xWindow="-29115" yWindow="-120" windowWidth="29040" windowHeight="15720" tabRatio="942" firstSheet="30" activeTab="30" xr2:uid="{00000000-000D-0000-FFFF-FFFF00000000}"/>
  </bookViews>
  <sheets>
    <sheet name="Year2024" sheetId="55" state="hidden" r:id="rId1"/>
    <sheet name="Year2023" sheetId="8" state="hidden" r:id="rId2"/>
    <sheet name="5 - Profile (Print)" sheetId="67" state="hidden" r:id="rId3"/>
    <sheet name="profile circles (Print)" sheetId="66" state="hidden" r:id="rId4"/>
    <sheet name="Profile image (Print)" sheetId="65" state="hidden" r:id="rId5"/>
    <sheet name="Year2026" sheetId="74" state="hidden" r:id="rId6"/>
    <sheet name="Previous year ranks" sheetId="57" state="hidden" r:id="rId7"/>
    <sheet name="Rank2026" sheetId="72" state="hidden" r:id="rId8"/>
    <sheet name="ranking data" sheetId="29" state="hidden" r:id="rId9"/>
    <sheet name="Star2026" sheetId="77" state="hidden" r:id="rId10"/>
    <sheet name="Score2026" sheetId="71" state="hidden" r:id="rId11"/>
    <sheet name="Rank2024" sheetId="56" state="hidden" r:id="rId12"/>
    <sheet name="Value2026" sheetId="68" state="hidden" r:id="rId13"/>
    <sheet name="Year2025" sheetId="61" state="hidden" r:id="rId14"/>
    <sheet name="Score2025" sheetId="59" state="hidden" r:id="rId15"/>
    <sheet name="Value2025" sheetId="60" state="hidden" r:id="rId16"/>
    <sheet name="Value2023" sheetId="1" state="hidden" r:id="rId17"/>
    <sheet name="Score2023" sheetId="3" state="hidden" r:id="rId18"/>
    <sheet name="Rank2023" sheetId="5" state="hidden" r:id="rId19"/>
    <sheet name="Rank2022" sheetId="51" state="hidden" r:id="rId20"/>
    <sheet name="PowerPivot (2)" sheetId="48" state="hidden" r:id="rId21"/>
    <sheet name="Score2022" sheetId="47" state="hidden" r:id="rId22"/>
    <sheet name="indicator data" sheetId="26" state="hidden" r:id="rId23"/>
    <sheet name="Rank2025" sheetId="58" state="hidden" r:id="rId24"/>
    <sheet name="profile circles" sheetId="13" state="hidden" r:id="rId25"/>
    <sheet name="Profile image (2)" sheetId="52" state="hidden" r:id="rId26"/>
    <sheet name="Profile image" sheetId="12" state="hidden" r:id="rId27"/>
    <sheet name="6 - Peer Comparison (2)" sheetId="75" state="hidden" r:id="rId28"/>
    <sheet name="Cover" sheetId="41" r:id="rId29"/>
    <sheet name="Background" sheetId="39" state="hidden" r:id="rId30"/>
    <sheet name="1 Homepage" sheetId="37" r:id="rId31"/>
    <sheet name="user-guide-image" sheetId="36" state="hidden" r:id="rId32"/>
    <sheet name="2 - User Guide" sheetId="34" r:id="rId33"/>
    <sheet name="user-guide-text" sheetId="35" state="hidden" r:id="rId34"/>
    <sheet name="3 - Ranking" sheetId="30" r:id="rId35"/>
    <sheet name="4 - Indicators" sheetId="32" r:id="rId36"/>
    <sheet name="5 - Profile" sheetId="14" r:id="rId37"/>
    <sheet name="notes and sources" sheetId="31" state="hidden" r:id="rId38"/>
    <sheet name="6 - Peer Comparison" sheetId="20" r:id="rId39"/>
    <sheet name="7a - Scatter - Rank" sheetId="19" r:id="rId40"/>
    <sheet name="PowerPivot" sheetId="16" state="hidden" r:id="rId41"/>
    <sheet name="7b - Scatter - Score" sheetId="45" r:id="rId42"/>
    <sheet name="7c - Scatter - Value" sheetId="46" r:id="rId43"/>
    <sheet name="8 - GDP per Capita" sheetId="24" r:id="rId44"/>
    <sheet name="Score2024" sheetId="62" state="hidden" r:id="rId45"/>
    <sheet name="Value2024" sheetId="63" state="hidden" r:id="rId46"/>
    <sheet name="9 - Peer Comparison Yearwis (2)" sheetId="64" state="hidden" r:id="rId47"/>
    <sheet name="Value2022" sheetId="50" state="hidden" r:id="rId48"/>
    <sheet name="9 - Peer Comparison Yearwise" sheetId="49" r:id="rId49"/>
    <sheet name="9 - Comparison Yearwis Internal" sheetId="76" state="hidden" r:id="rId50"/>
    <sheet name="Appendix - Notes &amp; Sources" sheetId="40" r:id="rId51"/>
    <sheet name="Appendix - Methodology" sheetId="44" r:id="rId52"/>
  </sheets>
  <externalReferences>
    <externalReference r:id="rId53"/>
    <externalReference r:id="rId54"/>
    <externalReference r:id="rId55"/>
    <externalReference r:id="rId56"/>
    <externalReference r:id="rId57"/>
    <externalReference r:id="rId58"/>
    <externalReference r:id="rId59"/>
  </externalReferences>
  <definedNames>
    <definedName name="_xlnm._FilterDatabase" localSheetId="36" hidden="1">'5 - Profile'!$B$4:$P$107</definedName>
    <definedName name="_xlnm._FilterDatabase" localSheetId="2" hidden="1">'5 - Profile (Print)'!$B$4:$P$102</definedName>
    <definedName name="_xlnm._FilterDatabase" localSheetId="38" hidden="1">'6 - Peer Comparison'!$B$12:$L$115</definedName>
    <definedName name="_xlnm._FilterDatabase" localSheetId="27" hidden="1">'6 - Peer Comparison (2)'!$B$12:$L$115</definedName>
    <definedName name="_xlnm._FilterDatabase" localSheetId="49" hidden="1">'9 - Comparison Yearwis Internal'!$C$13:$K$107</definedName>
    <definedName name="_xlnm._FilterDatabase" localSheetId="46" hidden="1">'9 - Peer Comparison Yearwis (2)'!$C$13:$L$109</definedName>
    <definedName name="_xlnm._FilterDatabase" localSheetId="48" hidden="1">'9 - Peer Comparison Yearwise'!$C$13:$K$27</definedName>
    <definedName name="_xlnm._FilterDatabase" localSheetId="29" hidden="1">Background!$B$3:$I$3</definedName>
    <definedName name="_xlnm._FilterDatabase" localSheetId="26" hidden="1">'Profile image'!#REF!</definedName>
    <definedName name="_xlnm._FilterDatabase" localSheetId="25" hidden="1">'Profile image (2)'!#REF!</definedName>
    <definedName name="_xlnm._FilterDatabase" localSheetId="4" hidden="1">'Profile image (Print)'!#REF!</definedName>
    <definedName name="_xlnm._FilterDatabase" localSheetId="31" hidden="1">'user-guide-image'!$A$2:$F$121</definedName>
    <definedName name="_xlnm._FilterDatabase" localSheetId="33" hidden="1">'user-guide-text'!$B$1:$H$1</definedName>
    <definedName name="Flag_Talent_2_a" localSheetId="2">INDIRECT(ADDRESS(3-1+MATCH('[1]user-guide-image'!$B$1,'[1]user-guide-image'!$B$2:$B$124, 0), 6))</definedName>
    <definedName name="Flag_Talent_2_a" localSheetId="46">INDIRECT(ADDRESS(3-1+MATCH('[2]user-guide-image'!$B$1,'[2]user-guide-image'!$B$2:$B$124, 0), 6))</definedName>
    <definedName name="Flag_Talent_2_a" localSheetId="6">INDIRECT(ADDRESS(3-1+MATCH('[3]user-guide-image'!$B$1,'[3]user-guide-image'!$B$2:$B$124, 0), 6))</definedName>
    <definedName name="Flag_Talent_2_a" localSheetId="3">INDIRECT(ADDRESS(3-1+MATCH('[1]user-guide-image'!$B$1,'[1]user-guide-image'!$B$2:$B$124, 0), 6))</definedName>
    <definedName name="Flag_Talent_2_a" localSheetId="4">INDIRECT(ADDRESS(3-1+MATCH('[1]user-guide-image'!$B$1,'[1]user-guide-image'!$B$2:$B$124, 0), 6))</definedName>
    <definedName name="Flag_Talent_2_a" localSheetId="19">INDIRECT(ADDRESS(3-1+MATCH('[4]user-guide-image'!$B$1,'[4]user-guide-image'!$B$2:$B$124, 0), 6))</definedName>
    <definedName name="Flag_Talent_2_a" localSheetId="21">INDIRECT(ADDRESS(3-1+MATCH('[4]user-guide-image'!$B$1,'[4]user-guide-image'!$B$2:$B$124, 0), 6))</definedName>
    <definedName name="Flag_Talent_2_a" localSheetId="47">INDIRECT(ADDRESS(3-1+MATCH('[4]user-guide-image'!$B$1,'[4]user-guide-image'!$B$2:$B$124, 0), 6))</definedName>
    <definedName name="Flag_Talent_2_a" localSheetId="13">INDIRECT(ADDRESS(3-1+MATCH('[5]user-guide-image'!$B$1,'[5]user-guide-image'!$B$2:$B$124, 0), 6))</definedName>
    <definedName name="Flag_Talent_2_a" localSheetId="5">INDIRECT(ADDRESS(3-1+MATCH('[5]user-guide-image'!$B$1,'[5]user-guide-image'!$B$2:$B$124, 0), 6))</definedName>
    <definedName name="Flag_Talent_2_a">INDIRECT(ADDRESS(3-1+MATCH('user-guide-image'!$B$1,'user-guide-image'!$B$2:$B$124, 0), 6))</definedName>
    <definedName name="lu_Filter_Income" localSheetId="2">OFFSET(#REF!,0,0,#REF!,1)</definedName>
    <definedName name="lu_Filter_Income" localSheetId="46">OFFSET(#REF!,0,0,#REF!,1)</definedName>
    <definedName name="lu_Filter_Income" localSheetId="3">OFFSET(#REF!,0,0,#REF!,1)</definedName>
    <definedName name="lu_Filter_Income" localSheetId="4">OFFSET(#REF!,0,0,#REF!,1)</definedName>
    <definedName name="lu_Filter_Income">OFFSET([6]tblTerritories!$BD$3,0,0,[6]tblTerritories!$BD$2,1)</definedName>
    <definedName name="lu_Filter_Var" localSheetId="2">OFFSET(#REF!,0,0,#REF!,1)</definedName>
    <definedName name="lu_Filter_Var" localSheetId="46">OFFSET(#REF!,0,0,#REF!,1)</definedName>
    <definedName name="lu_Filter_Var" localSheetId="3">OFFSET(#REF!,0,0,#REF!,1)</definedName>
    <definedName name="lu_Filter_Var" localSheetId="4">OFFSET(#REF!,0,0,#REF!,1)</definedName>
    <definedName name="lu_Filter_Var">OFFSET([6]tblTerritories!$BH$3,0,0,[6]tblTerritories!$BH$2,1)</definedName>
    <definedName name="_xlnm.Print_Area" localSheetId="30">'1 Homepage'!$A$1:$AC$39</definedName>
    <definedName name="_xlnm.Print_Area" localSheetId="32">'2 - User Guide'!$A$1:$BE$47</definedName>
    <definedName name="_xlnm.Print_Area" localSheetId="34">'3 - Ranking'!$E$1:$S$32</definedName>
    <definedName name="_xlnm.Print_Area" localSheetId="35">'4 - Indicators'!$E$1:$U$41</definedName>
    <definedName name="_xlnm.Print_Area" localSheetId="36">'5 - Profile'!$A$1:$P$107</definedName>
    <definedName name="_xlnm.Print_Area" localSheetId="2">'5 - Profile (Print)'!$C$5:$Q$174</definedName>
    <definedName name="_xlnm.Print_Area" localSheetId="38">'6 - Peer Comparison'!$C$1:$T$115</definedName>
    <definedName name="_xlnm.Print_Area" localSheetId="27">'6 - Peer Comparison (2)'!$C$1:$T$115</definedName>
    <definedName name="_xlnm.Print_Area" localSheetId="39">'7a - Scatter - Rank'!$A$1:$W$40</definedName>
    <definedName name="_xlnm.Print_Area" localSheetId="41">'7b - Scatter - Score'!$A$1:$W$40</definedName>
    <definedName name="_xlnm.Print_Area" localSheetId="42">'7c - Scatter - Value'!$A$1:$W$43</definedName>
    <definedName name="_xlnm.Print_Area" localSheetId="43">'8 - GDP per Capita'!$A$1:$U$40</definedName>
    <definedName name="_xlnm.Print_Area" localSheetId="49">'9 - Comparison Yearwis Internal'!$D$2:$S$107</definedName>
    <definedName name="_xlnm.Print_Area" localSheetId="46">'9 - Peer Comparison Yearwis (2)'!$E$2:$T$109</definedName>
    <definedName name="_xlnm.Print_Area" localSheetId="48">'9 - Peer Comparison Yearwise'!$D$2:$S$27</definedName>
    <definedName name="_xlnm.Print_Area" localSheetId="51">'Appendix - Methodology'!$A$1:$B$30</definedName>
    <definedName name="_xlnm.Print_Area" localSheetId="50">'Appendix - Notes &amp; Sources'!$A$1:$F$113</definedName>
    <definedName name="_xlnm.Print_Area" localSheetId="28">Cover!$A$1:$AC$39</definedName>
    <definedName name="Roll_Over" localSheetId="32">#REF!</definedName>
    <definedName name="Roll_Over" localSheetId="34">#REF!</definedName>
    <definedName name="Roll_Over" localSheetId="35">#REF!</definedName>
    <definedName name="Roll_Over" localSheetId="39">#REF!</definedName>
    <definedName name="Roll_Over" localSheetId="41">#REF!</definedName>
    <definedName name="Roll_Over" localSheetId="42">#REF!</definedName>
    <definedName name="Roll_Over" localSheetId="43">#REF!</definedName>
    <definedName name="Roll_Over" localSheetId="37">#REF!</definedName>
    <definedName name="Roll_Over" localSheetId="6">#REF!</definedName>
    <definedName name="Roll_Over" localSheetId="33">#REF!</definedName>
    <definedName name="Roll_Over">#REF!</definedName>
    <definedName name="Rollover" localSheetId="32">#REF!</definedName>
    <definedName name="Rollover" localSheetId="34">#REF!</definedName>
    <definedName name="Rollover" localSheetId="35">#REF!</definedName>
    <definedName name="Rollover" localSheetId="39">#REF!</definedName>
    <definedName name="Rollover" localSheetId="41">#REF!</definedName>
    <definedName name="Rollover" localSheetId="42">#REF!</definedName>
    <definedName name="Rollover" localSheetId="43">#REF!</definedName>
    <definedName name="Rollover" localSheetId="37">#REF!</definedName>
    <definedName name="Rollover" localSheetId="6">#REF!</definedName>
    <definedName name="Rollover" localSheetId="33">#REF!</definedName>
    <definedName name="Rollover">#REF!</definedName>
    <definedName name="Slicer_1_Economic_Pillar">#N/A</definedName>
    <definedName name="Slicer_Column61">#N/A</definedName>
    <definedName name="Slicer_Countries1">#N/A</definedName>
    <definedName name="Slicer_Countries11">#N/A</definedName>
    <definedName name="Slicer_Indicator1">#N/A</definedName>
    <definedName name="Slicer_Indicator11">#N/A</definedName>
    <definedName name="Slicer_Indicator111">#N/A</definedName>
    <definedName name="Slicer_Indicator12">#N/A</definedName>
    <definedName name="Slicer_Indicators">#N/A</definedName>
    <definedName name="Slicer_Pages1">#N/A</definedName>
    <definedName name="Slicer_Peer">#N/A</definedName>
    <definedName name="Slicer_Peer1">#N/A</definedName>
    <definedName name="Slicer_Population">#N/A</definedName>
    <definedName name="Slicer_Population11">#N/A</definedName>
    <definedName name="Slicer_Rankings1">#N/A</definedName>
    <definedName name="Slicer_Scatter___siZe">#N/A</definedName>
    <definedName name="Slicer_Scatter___X">#N/A</definedName>
    <definedName name="Slicer_Scatter___y">#N/A</definedName>
    <definedName name="Slicer_Select">#N/A</definedName>
    <definedName name="Slicer_Wealth">#N/A</definedName>
    <definedName name="Slicer_Wealth1">#N/A</definedName>
    <definedName name="Slicer_Year">#N/A</definedName>
    <definedName name="Slicer_Year_2">#N/A</definedName>
    <definedName name="Slicer_Year_21">#N/A</definedName>
    <definedName name="Slicer_Year1">#N/A</definedName>
    <definedName name="YearCompare" localSheetId="2">#REF!</definedName>
    <definedName name="YearCompare" localSheetId="46">#REF!</definedName>
    <definedName name="YearCompare" localSheetId="3">#REF!</definedName>
    <definedName name="YearCompare" localSheetId="4">#REF!</definedName>
    <definedName name="YearCompare">[6]tblIndiSets!$C$424:$C$428</definedName>
  </definedNames>
  <calcPr calcId="191028"/>
  <pivotCaches>
    <pivotCache cacheId="149" r:id="rId60"/>
    <pivotCache cacheId="150" r:id="rId61"/>
    <pivotCache cacheId="151" r:id="rId62"/>
    <pivotCache cacheId="152" r:id="rId63"/>
    <pivotCache cacheId="153" r:id="rId64"/>
    <pivotCache cacheId="154" r:id="rId65"/>
    <pivotCache cacheId="155" r:id="rId66"/>
    <pivotCache cacheId="156" r:id="rId67"/>
    <pivotCache cacheId="157" r:id="rId68"/>
    <pivotCache cacheId="158" r:id="rId69"/>
    <pivotCache cacheId="159" r:id="rId70"/>
    <pivotCache cacheId="160" r:id="rId71"/>
    <pivotCache cacheId="161" r:id="rId72"/>
    <pivotCache cacheId="162" r:id="rId73"/>
    <pivotCache cacheId="163" r:id="rId74"/>
  </pivotCaches>
  <extLst>
    <ext xmlns:x14="http://schemas.microsoft.com/office/spreadsheetml/2009/9/main" uri="{876F7934-8845-4945-9796-88D515C7AA90}">
      <x14:pivotCaches>
        <pivotCache cacheId="164" r:id="rId75"/>
        <pivotCache cacheId="165" r:id="rId76"/>
        <pivotCache cacheId="166" r:id="rId77"/>
        <pivotCache cacheId="167" r:id="rId78"/>
      </x14:pivotCaches>
    </ext>
    <ext xmlns:x14="http://schemas.microsoft.com/office/spreadsheetml/2009/9/main" uri="{BBE1A952-AA13-448e-AADC-164F8A28A991}">
      <x14:slicerCaches>
        <x14:slicerCache r:id="rId79"/>
        <x14:slicerCache r:id="rId80"/>
        <x14:slicerCache r:id="rId81"/>
        <x14:slicerCache r:id="rId82"/>
        <x14:slicerCache r:id="rId83"/>
        <x14:slicerCache r:id="rId84"/>
        <x14:slicerCache r:id="rId85"/>
        <x14:slicerCache r:id="rId86"/>
        <x14:slicerCache r:id="rId87"/>
        <x14:slicerCache r:id="rId88"/>
        <x14:slicerCache r:id="rId89"/>
        <x14:slicerCache r:id="rId90"/>
        <x14:slicerCache r:id="rId91"/>
        <x14:slicerCache r:id="rId92"/>
        <x14:slicerCache r:id="rId93"/>
      </x14:slicerCaches>
    </ext>
    <ext xmlns:x14="http://schemas.microsoft.com/office/spreadsheetml/2009/9/main" uri="{79F54976-1DA5-4618-B147-4CDE4B953A38}">
      <x14:workbookPr/>
    </ext>
    <ext xmlns:x15="http://schemas.microsoft.com/office/spreadsheetml/2010/11/main" uri="{46BE6895-7355-4a93-B00E-2C351335B9C9}">
      <x15:slicerCaches xmlns:x14="http://schemas.microsoft.com/office/spreadsheetml/2009/9/main">
        <x14:slicerCache r:id="rId94"/>
        <x14:slicerCache r:id="rId95"/>
        <x14:slicerCache r:id="rId96"/>
        <x14:slicerCache r:id="rId97"/>
        <x14:slicerCache r:id="rId98"/>
        <x14:slicerCache r:id="rId99"/>
        <x14:slicerCache r:id="rId100"/>
        <x14:slicerCache r:id="rId101"/>
        <x14:slicerCache r:id="rId102"/>
        <x14:slicerCache r:id="rId103"/>
      </x15:slicerCaches>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S94" i="20" l="1"/>
  <c r="S95" i="20"/>
  <c r="R94" i="20"/>
  <c r="R95" i="20"/>
  <c r="Q94" i="20"/>
  <c r="Q95" i="20"/>
  <c r="D92" i="31"/>
  <c r="D94" i="77"/>
  <c r="D94" i="71"/>
  <c r="D94" i="72"/>
  <c r="D94" i="68"/>
  <c r="AK119" i="77"/>
  <c r="AJ119" i="77"/>
  <c r="AI119" i="77"/>
  <c r="AH119" i="77"/>
  <c r="AG119" i="77"/>
  <c r="AF119" i="77"/>
  <c r="AE119" i="77"/>
  <c r="AD119" i="77"/>
  <c r="AC119" i="77"/>
  <c r="AB119" i="77"/>
  <c r="AA119" i="77"/>
  <c r="Z119" i="77"/>
  <c r="Y119" i="77"/>
  <c r="X119" i="77"/>
  <c r="W119" i="77"/>
  <c r="V119" i="77"/>
  <c r="U119" i="77"/>
  <c r="T119" i="77"/>
  <c r="S119" i="77"/>
  <c r="R119" i="77"/>
  <c r="Q119" i="77"/>
  <c r="P119" i="77"/>
  <c r="O119" i="77"/>
  <c r="N119" i="77"/>
  <c r="M119" i="77"/>
  <c r="L119" i="77"/>
  <c r="K119" i="77"/>
  <c r="J119" i="77"/>
  <c r="I119" i="77"/>
  <c r="H119" i="77"/>
  <c r="AK118" i="77"/>
  <c r="AJ118" i="77"/>
  <c r="AI118" i="77"/>
  <c r="AH118" i="77"/>
  <c r="AG118" i="77"/>
  <c r="AF118" i="77"/>
  <c r="AE118" i="77"/>
  <c r="AD118" i="77"/>
  <c r="AC118" i="77"/>
  <c r="AB118" i="77"/>
  <c r="AA118" i="77"/>
  <c r="Z118" i="77"/>
  <c r="Y118" i="77"/>
  <c r="X118" i="77"/>
  <c r="W118" i="77"/>
  <c r="V118" i="77"/>
  <c r="U118" i="77"/>
  <c r="T118" i="77"/>
  <c r="S118" i="77"/>
  <c r="R118" i="77"/>
  <c r="Q118" i="77"/>
  <c r="P118" i="77"/>
  <c r="O118" i="77"/>
  <c r="N118" i="77"/>
  <c r="M118" i="77"/>
  <c r="L118" i="77"/>
  <c r="K118" i="77"/>
  <c r="J118" i="77"/>
  <c r="I118" i="77"/>
  <c r="H118" i="77"/>
  <c r="D110" i="77"/>
  <c r="AN109" i="77"/>
  <c r="AN108" i="77"/>
  <c r="D108" i="77"/>
  <c r="AN107" i="77"/>
  <c r="D107" i="77"/>
  <c r="AN106" i="77"/>
  <c r="D106" i="77"/>
  <c r="AN105" i="77"/>
  <c r="AN104" i="77"/>
  <c r="D104" i="77"/>
  <c r="AN103" i="77"/>
  <c r="D103" i="77"/>
  <c r="AN102" i="77"/>
  <c r="D102" i="77"/>
  <c r="AN101" i="77"/>
  <c r="D101" i="77"/>
  <c r="AN100" i="77"/>
  <c r="D100" i="77"/>
  <c r="AN99" i="77"/>
  <c r="D99" i="77"/>
  <c r="AN98" i="77"/>
  <c r="D98" i="77"/>
  <c r="AN97" i="77"/>
  <c r="D97" i="77"/>
  <c r="AN96" i="77"/>
  <c r="AN95" i="77"/>
  <c r="D95" i="77"/>
  <c r="AN94" i="77"/>
  <c r="AN93" i="77"/>
  <c r="D93" i="77"/>
  <c r="AN92" i="77"/>
  <c r="D92" i="77"/>
  <c r="AN91" i="77"/>
  <c r="D90" i="77"/>
  <c r="AN87" i="77"/>
  <c r="D87" i="77"/>
  <c r="AN86" i="77"/>
  <c r="D86" i="77"/>
  <c r="AN85" i="77"/>
  <c r="D85" i="77"/>
  <c r="AN84" i="77"/>
  <c r="D84" i="77"/>
  <c r="AN83" i="77"/>
  <c r="D83" i="77"/>
  <c r="AN82" i="77"/>
  <c r="D82" i="77"/>
  <c r="AN81" i="77"/>
  <c r="D81" i="77"/>
  <c r="AN80" i="77"/>
  <c r="D80" i="77"/>
  <c r="AN79" i="77"/>
  <c r="D79" i="77"/>
  <c r="AN78" i="77"/>
  <c r="D78" i="77"/>
  <c r="AN77" i="77"/>
  <c r="D77" i="77"/>
  <c r="AN76" i="77"/>
  <c r="D76" i="77"/>
  <c r="AN75" i="77"/>
  <c r="D75" i="77"/>
  <c r="AN74" i="77"/>
  <c r="D74" i="77"/>
  <c r="AN73" i="77"/>
  <c r="D73" i="77"/>
  <c r="AN72" i="77"/>
  <c r="D72" i="77"/>
  <c r="AN71" i="77"/>
  <c r="D71" i="77"/>
  <c r="AN70" i="77"/>
  <c r="D70" i="77"/>
  <c r="AN69" i="77"/>
  <c r="D69" i="77"/>
  <c r="AN68" i="77"/>
  <c r="D68" i="77"/>
  <c r="AN67" i="77"/>
  <c r="D67" i="77"/>
  <c r="AN66" i="77"/>
  <c r="D66" i="77"/>
  <c r="AN65" i="77"/>
  <c r="D65" i="77"/>
  <c r="AN64" i="77"/>
  <c r="D64" i="77"/>
  <c r="AN63" i="77"/>
  <c r="D63" i="77"/>
  <c r="AN62" i="77"/>
  <c r="D62" i="77"/>
  <c r="D61" i="77"/>
  <c r="AN58" i="77"/>
  <c r="D58" i="77"/>
  <c r="AN57" i="77"/>
  <c r="D57" i="77"/>
  <c r="AN56" i="77"/>
  <c r="D56" i="77"/>
  <c r="AN55" i="77"/>
  <c r="D55" i="77"/>
  <c r="AN54" i="77"/>
  <c r="D54" i="77"/>
  <c r="AN53" i="77"/>
  <c r="AN52" i="77"/>
  <c r="D52" i="77"/>
  <c r="AN51" i="77"/>
  <c r="D51" i="77"/>
  <c r="AN50" i="77"/>
  <c r="D50" i="77"/>
  <c r="AN49" i="77"/>
  <c r="D49" i="77"/>
  <c r="AN48" i="77"/>
  <c r="D48" i="77"/>
  <c r="AN47" i="77"/>
  <c r="AN46" i="77"/>
  <c r="AN45" i="77"/>
  <c r="AN44" i="77"/>
  <c r="AN43" i="77"/>
  <c r="D43" i="77"/>
  <c r="AN42" i="77"/>
  <c r="D42" i="77"/>
  <c r="AN41" i="77"/>
  <c r="AN40" i="77"/>
  <c r="D40" i="77"/>
  <c r="AN39" i="77"/>
  <c r="D39" i="77"/>
  <c r="AN38" i="77"/>
  <c r="AN37" i="77"/>
  <c r="D37" i="77"/>
  <c r="AN36" i="77"/>
  <c r="D36" i="77"/>
  <c r="AN35" i="77"/>
  <c r="AN34" i="77"/>
  <c r="AN33" i="77"/>
  <c r="AN32" i="77"/>
  <c r="AN31" i="77"/>
  <c r="AN30" i="77"/>
  <c r="D30" i="77"/>
  <c r="AN29" i="77"/>
  <c r="D29" i="77"/>
  <c r="AN28" i="77"/>
  <c r="AN27" i="77"/>
  <c r="D27" i="77"/>
  <c r="AN26" i="77"/>
  <c r="D26" i="77"/>
  <c r="AN25" i="77"/>
  <c r="AN24" i="77"/>
  <c r="D24" i="77"/>
  <c r="AN23" i="77"/>
  <c r="D23" i="77"/>
  <c r="AN22" i="77"/>
  <c r="D22" i="77"/>
  <c r="AN21" i="77"/>
  <c r="D21" i="77"/>
  <c r="AN20" i="77"/>
  <c r="D20" i="77"/>
  <c r="AN19" i="77"/>
  <c r="AN18" i="77"/>
  <c r="D18" i="77"/>
  <c r="AN17" i="77"/>
  <c r="D17" i="77"/>
  <c r="AN16" i="77"/>
  <c r="D16" i="77"/>
  <c r="AN15" i="77"/>
  <c r="AN14" i="77"/>
  <c r="D14" i="77"/>
  <c r="AN13" i="77"/>
  <c r="D13" i="77"/>
  <c r="AN12" i="77"/>
  <c r="D12" i="77"/>
  <c r="AN11" i="77"/>
  <c r="AN10" i="77"/>
  <c r="AN9" i="77"/>
  <c r="D9" i="77"/>
  <c r="AN8" i="77"/>
  <c r="D8" i="77"/>
  <c r="AN7" i="77"/>
  <c r="D7" i="77"/>
  <c r="AN6" i="77"/>
  <c r="D6" i="77"/>
  <c r="AN5" i="77"/>
  <c r="D5" i="77"/>
  <c r="D4" i="77"/>
  <c r="D3" i="77"/>
  <c r="D2" i="77"/>
  <c r="O69" i="76" l="1"/>
  <c r="O68" i="76"/>
  <c r="V66" i="76"/>
  <c r="Q66" i="76"/>
  <c r="V65" i="76"/>
  <c r="Q65" i="76"/>
  <c r="V64" i="76"/>
  <c r="Q64" i="76"/>
  <c r="V63" i="76"/>
  <c r="Q63" i="76"/>
  <c r="V62" i="76"/>
  <c r="Q62" i="76"/>
  <c r="V61" i="76"/>
  <c r="Q61" i="76"/>
  <c r="S2" i="76"/>
  <c r="Q2" i="76"/>
  <c r="L2" i="76"/>
  <c r="J2" i="76"/>
  <c r="O96" i="75"/>
  <c r="R1" i="75"/>
  <c r="K1" i="75"/>
  <c r="L94" i="75" l="1"/>
  <c r="L32" i="76"/>
  <c r="Q94" i="75"/>
  <c r="Q67" i="75"/>
  <c r="L15" i="76"/>
  <c r="S15" i="76"/>
  <c r="R94" i="75"/>
  <c r="S94" i="75"/>
  <c r="T94" i="75" s="1"/>
  <c r="AF110" i="76"/>
  <c r="S32" i="76"/>
  <c r="K94" i="75"/>
  <c r="J94" i="75"/>
  <c r="S67" i="75"/>
  <c r="T67" i="75" s="1"/>
  <c r="R67" i="75"/>
  <c r="O94" i="75" l="1"/>
  <c r="AE12" i="16" l="1"/>
  <c r="D30" i="71"/>
  <c r="D30" i="68"/>
  <c r="D102" i="60" l="1"/>
  <c r="D100" i="60"/>
  <c r="D99" i="60"/>
  <c r="D98" i="60"/>
  <c r="D96" i="60"/>
  <c r="D95" i="60"/>
  <c r="D94" i="60"/>
  <c r="D93" i="60"/>
  <c r="D92" i="60"/>
  <c r="D91" i="60"/>
  <c r="D90" i="60"/>
  <c r="D89" i="60"/>
  <c r="D87" i="60"/>
  <c r="D85" i="60"/>
  <c r="D84" i="60"/>
  <c r="D82" i="60"/>
  <c r="D79" i="60"/>
  <c r="D78" i="60"/>
  <c r="D77" i="60"/>
  <c r="D76" i="60"/>
  <c r="D75" i="60"/>
  <c r="D74" i="60"/>
  <c r="D73" i="60"/>
  <c r="D72" i="60"/>
  <c r="D71" i="60"/>
  <c r="D70" i="60"/>
  <c r="D69" i="60"/>
  <c r="D68" i="60"/>
  <c r="D67" i="60"/>
  <c r="D66" i="60"/>
  <c r="D65" i="60"/>
  <c r="D64" i="60"/>
  <c r="D63" i="60"/>
  <c r="D62" i="60"/>
  <c r="D61" i="60"/>
  <c r="D60" i="60"/>
  <c r="D59" i="60"/>
  <c r="D58" i="60"/>
  <c r="D57" i="60"/>
  <c r="D56" i="60"/>
  <c r="D55" i="60"/>
  <c r="D54" i="60"/>
  <c r="D51" i="60"/>
  <c r="D50" i="60"/>
  <c r="D49" i="60"/>
  <c r="D48" i="60"/>
  <c r="D46" i="60"/>
  <c r="D45" i="60"/>
  <c r="D44" i="60"/>
  <c r="D43" i="60"/>
  <c r="D42" i="60"/>
  <c r="D37" i="60"/>
  <c r="D36" i="60"/>
  <c r="D34" i="60"/>
  <c r="D33" i="60"/>
  <c r="D31" i="60"/>
  <c r="D30" i="60"/>
  <c r="D29" i="60"/>
  <c r="D27" i="60"/>
  <c r="D26" i="60"/>
  <c r="D24" i="60"/>
  <c r="D23" i="60"/>
  <c r="D22" i="60"/>
  <c r="D21" i="60"/>
  <c r="D20" i="60"/>
  <c r="D18" i="60"/>
  <c r="D17" i="60"/>
  <c r="D16" i="60"/>
  <c r="D14" i="60"/>
  <c r="D13" i="60"/>
  <c r="D12" i="60"/>
  <c r="D9" i="60"/>
  <c r="D8" i="60"/>
  <c r="D7" i="60"/>
  <c r="D6" i="60"/>
  <c r="D5" i="60"/>
  <c r="D4" i="60"/>
  <c r="D3" i="60"/>
  <c r="D2" i="60"/>
  <c r="AO101" i="59"/>
  <c r="AO100" i="59"/>
  <c r="AO99" i="59"/>
  <c r="AO98" i="59"/>
  <c r="AO97" i="59"/>
  <c r="AO96" i="59"/>
  <c r="AO95" i="59"/>
  <c r="AO94" i="59"/>
  <c r="AO93" i="59"/>
  <c r="AO92" i="59"/>
  <c r="AO91" i="59"/>
  <c r="AO90" i="59"/>
  <c r="AO89" i="59"/>
  <c r="AO88" i="59"/>
  <c r="AO87" i="59"/>
  <c r="AO86" i="59"/>
  <c r="AO85" i="59"/>
  <c r="AO84" i="59"/>
  <c r="AO83" i="59"/>
  <c r="AO82" i="59"/>
  <c r="AO81" i="59"/>
  <c r="AO80" i="59"/>
  <c r="AO79" i="59"/>
  <c r="AO78" i="59"/>
  <c r="AO77" i="59"/>
  <c r="AO76" i="59"/>
  <c r="AO75" i="59"/>
  <c r="AO74" i="59"/>
  <c r="AO73" i="59"/>
  <c r="AO72" i="59"/>
  <c r="AO71" i="59"/>
  <c r="AO70" i="59"/>
  <c r="AO69" i="59"/>
  <c r="AO68" i="59"/>
  <c r="AO67" i="59"/>
  <c r="AO66" i="59"/>
  <c r="AO65" i="59"/>
  <c r="AO64" i="59"/>
  <c r="AO63" i="59"/>
  <c r="AO62" i="59"/>
  <c r="AO61" i="59"/>
  <c r="AO60" i="59"/>
  <c r="AO59" i="59"/>
  <c r="AO58" i="59"/>
  <c r="AO57" i="59"/>
  <c r="AO56" i="59"/>
  <c r="AO55" i="59"/>
  <c r="AO54" i="59"/>
  <c r="AO53" i="59"/>
  <c r="AO52" i="59"/>
  <c r="AO51" i="59"/>
  <c r="AO50" i="59"/>
  <c r="AO49" i="59"/>
  <c r="AO48" i="59"/>
  <c r="AO47" i="59"/>
  <c r="AO46" i="59"/>
  <c r="AO45" i="59"/>
  <c r="AO44" i="59"/>
  <c r="AO43" i="59"/>
  <c r="AO42" i="59"/>
  <c r="AO41" i="59"/>
  <c r="AO40" i="59"/>
  <c r="AO39" i="59"/>
  <c r="AO38" i="59"/>
  <c r="AO37" i="59"/>
  <c r="AO36" i="59"/>
  <c r="AO35" i="59"/>
  <c r="AO34" i="59"/>
  <c r="AO33" i="59"/>
  <c r="AO32" i="59"/>
  <c r="AO31" i="59"/>
  <c r="AO30" i="59"/>
  <c r="AO29" i="59"/>
  <c r="AO28" i="59"/>
  <c r="AO27" i="59"/>
  <c r="AO26" i="59"/>
  <c r="AO25" i="59"/>
  <c r="AO24" i="59"/>
  <c r="AO23" i="59"/>
  <c r="AO22" i="59"/>
  <c r="AO21" i="59"/>
  <c r="AO20" i="59"/>
  <c r="AO19" i="59"/>
  <c r="AO18" i="59"/>
  <c r="AO17" i="59"/>
  <c r="AO16" i="59"/>
  <c r="AO15" i="59"/>
  <c r="AO14" i="59"/>
  <c r="AO13" i="59"/>
  <c r="AO12" i="59"/>
  <c r="AO11" i="59"/>
  <c r="AO10" i="59"/>
  <c r="AO9" i="59"/>
  <c r="AO8" i="59"/>
  <c r="AO7" i="59"/>
  <c r="AO6" i="59"/>
  <c r="AO5" i="59"/>
  <c r="AO4" i="59"/>
  <c r="D110" i="74" l="1"/>
  <c r="D109" i="74"/>
  <c r="D108" i="74"/>
  <c r="D107" i="74"/>
  <c r="D106" i="74"/>
  <c r="D105" i="74"/>
  <c r="D104" i="74"/>
  <c r="D103" i="74"/>
  <c r="D102" i="74"/>
  <c r="D101" i="74"/>
  <c r="D100" i="74"/>
  <c r="D99" i="74"/>
  <c r="D98" i="74"/>
  <c r="D97" i="74"/>
  <c r="D96" i="74"/>
  <c r="D95" i="74"/>
  <c r="D94" i="74"/>
  <c r="D93" i="74"/>
  <c r="D92" i="74"/>
  <c r="D91" i="74"/>
  <c r="D90" i="74"/>
  <c r="D87" i="74"/>
  <c r="D86" i="74"/>
  <c r="D85" i="74"/>
  <c r="D84" i="74"/>
  <c r="D83" i="74"/>
  <c r="D82" i="74"/>
  <c r="D81" i="74"/>
  <c r="D80" i="74"/>
  <c r="D79" i="74"/>
  <c r="D78" i="74"/>
  <c r="D77" i="74"/>
  <c r="D76" i="74"/>
  <c r="D75" i="74"/>
  <c r="D74" i="74"/>
  <c r="D73" i="74"/>
  <c r="D72" i="74"/>
  <c r="D71" i="74"/>
  <c r="D70" i="74"/>
  <c r="D69" i="74"/>
  <c r="D68" i="74"/>
  <c r="D67" i="74"/>
  <c r="D66" i="74"/>
  <c r="D65" i="74"/>
  <c r="D64" i="74"/>
  <c r="D63" i="74"/>
  <c r="D62" i="74"/>
  <c r="D61" i="74"/>
  <c r="D58" i="74"/>
  <c r="D57" i="74"/>
  <c r="D56" i="74"/>
  <c r="D55" i="74"/>
  <c r="D54" i="74"/>
  <c r="D52" i="74"/>
  <c r="D51" i="74"/>
  <c r="D50" i="74"/>
  <c r="D49" i="74"/>
  <c r="D48" i="74"/>
  <c r="D46" i="74"/>
  <c r="D45" i="74"/>
  <c r="D43" i="74"/>
  <c r="D42" i="74"/>
  <c r="D40" i="74"/>
  <c r="D39" i="74"/>
  <c r="D37" i="74"/>
  <c r="D36" i="74"/>
  <c r="D27" i="74"/>
  <c r="D26" i="74"/>
  <c r="D24" i="74"/>
  <c r="D23" i="74"/>
  <c r="D22" i="74"/>
  <c r="D21" i="74"/>
  <c r="D20" i="74"/>
  <c r="D18" i="74"/>
  <c r="D17" i="74"/>
  <c r="D16" i="74"/>
  <c r="D14" i="74"/>
  <c r="D13" i="74"/>
  <c r="D12" i="74"/>
  <c r="D9" i="74"/>
  <c r="D8" i="74"/>
  <c r="D7" i="74"/>
  <c r="D6" i="74"/>
  <c r="D5" i="74"/>
  <c r="D4" i="74"/>
  <c r="D3" i="74"/>
  <c r="D2" i="74"/>
  <c r="H113" i="71"/>
  <c r="I113" i="71"/>
  <c r="J113" i="71"/>
  <c r="K113" i="71"/>
  <c r="L113" i="71"/>
  <c r="M113" i="71"/>
  <c r="N113" i="71"/>
  <c r="O113" i="71"/>
  <c r="P113" i="71"/>
  <c r="Q113" i="71"/>
  <c r="R113" i="71"/>
  <c r="S113" i="71"/>
  <c r="T113" i="71"/>
  <c r="U113" i="71"/>
  <c r="V113" i="71"/>
  <c r="W113" i="71"/>
  <c r="X113" i="71"/>
  <c r="Y113" i="71"/>
  <c r="Z113" i="71"/>
  <c r="AA113" i="71"/>
  <c r="AB113" i="71"/>
  <c r="AC113" i="71"/>
  <c r="AD113" i="71"/>
  <c r="AE113" i="71"/>
  <c r="AF113" i="71"/>
  <c r="AG113" i="71"/>
  <c r="AH113" i="71"/>
  <c r="AI113" i="71"/>
  <c r="AJ113" i="71"/>
  <c r="AK113" i="71"/>
  <c r="H114" i="71"/>
  <c r="I114" i="71"/>
  <c r="J114" i="71"/>
  <c r="K114" i="71"/>
  <c r="L114" i="71"/>
  <c r="M114" i="71"/>
  <c r="N114" i="71"/>
  <c r="O114" i="71"/>
  <c r="P114" i="71"/>
  <c r="Q114" i="71"/>
  <c r="R114" i="71"/>
  <c r="S114" i="71"/>
  <c r="T114" i="71"/>
  <c r="U114" i="71"/>
  <c r="V114" i="71"/>
  <c r="W114" i="71"/>
  <c r="X114" i="71"/>
  <c r="Y114" i="71"/>
  <c r="Z114" i="71"/>
  <c r="AA114" i="71"/>
  <c r="AB114" i="71"/>
  <c r="AC114" i="71"/>
  <c r="AD114" i="71"/>
  <c r="AE114" i="71"/>
  <c r="AF114" i="71"/>
  <c r="AG114" i="71"/>
  <c r="AH114" i="71"/>
  <c r="AI114" i="71"/>
  <c r="AJ114" i="71"/>
  <c r="AK114" i="71"/>
  <c r="H115" i="71"/>
  <c r="I115" i="71"/>
  <c r="J115" i="71"/>
  <c r="K115" i="71"/>
  <c r="L115" i="71"/>
  <c r="M115" i="71"/>
  <c r="N115" i="71"/>
  <c r="O115" i="71"/>
  <c r="P115" i="71"/>
  <c r="Q115" i="71"/>
  <c r="R115" i="71"/>
  <c r="S115" i="71"/>
  <c r="T115" i="71"/>
  <c r="U115" i="71"/>
  <c r="V115" i="71"/>
  <c r="W115" i="71"/>
  <c r="X115" i="71"/>
  <c r="Y115" i="71"/>
  <c r="Z115" i="71"/>
  <c r="AA115" i="71"/>
  <c r="AB115" i="71"/>
  <c r="AC115" i="71"/>
  <c r="AD115" i="71"/>
  <c r="AE115" i="71"/>
  <c r="AF115" i="71"/>
  <c r="AG115" i="71"/>
  <c r="AH115" i="71"/>
  <c r="AI115" i="71"/>
  <c r="AJ115" i="71"/>
  <c r="AK115" i="71"/>
  <c r="H116" i="71"/>
  <c r="I116" i="71"/>
  <c r="J116" i="71"/>
  <c r="K116" i="71"/>
  <c r="L116" i="71"/>
  <c r="M116" i="71"/>
  <c r="N116" i="71"/>
  <c r="O116" i="71"/>
  <c r="P116" i="71"/>
  <c r="Q116" i="71"/>
  <c r="R116" i="71"/>
  <c r="S116" i="71"/>
  <c r="T116" i="71"/>
  <c r="U116" i="71"/>
  <c r="V116" i="71"/>
  <c r="W116" i="71"/>
  <c r="X116" i="71"/>
  <c r="Y116" i="71"/>
  <c r="Z116" i="71"/>
  <c r="AA116" i="71"/>
  <c r="AB116" i="71"/>
  <c r="AC116" i="71"/>
  <c r="AD116" i="71"/>
  <c r="AE116" i="71"/>
  <c r="AF116" i="71"/>
  <c r="AG116" i="71"/>
  <c r="AH116" i="71"/>
  <c r="AI116" i="71"/>
  <c r="AJ116" i="71"/>
  <c r="AK116" i="71"/>
  <c r="H117" i="71"/>
  <c r="I117" i="71"/>
  <c r="J117" i="71"/>
  <c r="K117" i="71"/>
  <c r="L117" i="71"/>
  <c r="M117" i="71"/>
  <c r="N117" i="71"/>
  <c r="O117" i="71"/>
  <c r="P117" i="71"/>
  <c r="Q117" i="71"/>
  <c r="R117" i="71"/>
  <c r="S117" i="71"/>
  <c r="T117" i="71"/>
  <c r="U117" i="71"/>
  <c r="V117" i="71"/>
  <c r="W117" i="71"/>
  <c r="X117" i="71"/>
  <c r="Y117" i="71"/>
  <c r="Z117" i="71"/>
  <c r="AA117" i="71"/>
  <c r="AB117" i="71"/>
  <c r="AC117" i="71"/>
  <c r="AD117" i="71"/>
  <c r="AE117" i="71"/>
  <c r="AF117" i="71"/>
  <c r="AG117" i="71"/>
  <c r="AH117" i="71"/>
  <c r="AI117" i="71"/>
  <c r="AJ117" i="71"/>
  <c r="AK117" i="71"/>
  <c r="H118" i="71"/>
  <c r="I118" i="71"/>
  <c r="J118" i="71"/>
  <c r="K118" i="71"/>
  <c r="L118" i="71"/>
  <c r="M118" i="71"/>
  <c r="N118" i="71"/>
  <c r="O118" i="71"/>
  <c r="P118" i="71"/>
  <c r="Q118" i="71"/>
  <c r="R118" i="71"/>
  <c r="S118" i="71"/>
  <c r="T118" i="71"/>
  <c r="U118" i="71"/>
  <c r="V118" i="71"/>
  <c r="W118" i="71"/>
  <c r="X118" i="71"/>
  <c r="Y118" i="71"/>
  <c r="Z118" i="71"/>
  <c r="AA118" i="71"/>
  <c r="AB118" i="71"/>
  <c r="AC118" i="71"/>
  <c r="AD118" i="71"/>
  <c r="AE118" i="71"/>
  <c r="AF118" i="71"/>
  <c r="AG118" i="71"/>
  <c r="AH118" i="71"/>
  <c r="AI118" i="71"/>
  <c r="AJ118" i="71"/>
  <c r="AK118" i="71"/>
  <c r="H119" i="71"/>
  <c r="I119" i="71"/>
  <c r="J119" i="71"/>
  <c r="K119" i="71"/>
  <c r="L119" i="71"/>
  <c r="M119" i="71"/>
  <c r="N119" i="71"/>
  <c r="O119" i="71"/>
  <c r="P119" i="71"/>
  <c r="Q119" i="71"/>
  <c r="R119" i="71"/>
  <c r="S119" i="71"/>
  <c r="T119" i="71"/>
  <c r="U119" i="71"/>
  <c r="V119" i="71"/>
  <c r="W119" i="71"/>
  <c r="X119" i="71"/>
  <c r="Y119" i="71"/>
  <c r="Z119" i="71"/>
  <c r="AA119" i="71"/>
  <c r="AB119" i="71"/>
  <c r="AC119" i="71"/>
  <c r="AD119" i="71"/>
  <c r="AE119" i="71"/>
  <c r="AF119" i="71"/>
  <c r="AG119" i="71"/>
  <c r="AH119" i="71"/>
  <c r="AI119" i="71"/>
  <c r="AJ119" i="71"/>
  <c r="AK119" i="71"/>
  <c r="H3" i="68"/>
  <c r="I3" i="68"/>
  <c r="J3" i="68"/>
  <c r="K3" i="68"/>
  <c r="L3" i="68"/>
  <c r="M3" i="68"/>
  <c r="N3" i="68"/>
  <c r="O3" i="68"/>
  <c r="P3" i="68"/>
  <c r="Q3" i="68"/>
  <c r="R3" i="68"/>
  <c r="S3" i="68"/>
  <c r="T3" i="68"/>
  <c r="U3" i="68"/>
  <c r="V3" i="68"/>
  <c r="W3" i="68"/>
  <c r="X3" i="68"/>
  <c r="Y3" i="68"/>
  <c r="Z3" i="68"/>
  <c r="AA3" i="68"/>
  <c r="AB3" i="68"/>
  <c r="AC3" i="68"/>
  <c r="AD3" i="68"/>
  <c r="AE3" i="68"/>
  <c r="AF3" i="68"/>
  <c r="AG3" i="68"/>
  <c r="AH3" i="68"/>
  <c r="AI3" i="68"/>
  <c r="AJ3" i="68"/>
  <c r="AK3" i="68"/>
  <c r="H4" i="68"/>
  <c r="I4" i="68"/>
  <c r="J4" i="68"/>
  <c r="K4" i="68"/>
  <c r="L4" i="68"/>
  <c r="M4" i="68"/>
  <c r="N4" i="68"/>
  <c r="O4" i="68"/>
  <c r="P4" i="68"/>
  <c r="Q4" i="68"/>
  <c r="R4" i="68"/>
  <c r="S4" i="68"/>
  <c r="T4" i="68"/>
  <c r="U4" i="68"/>
  <c r="V4" i="68"/>
  <c r="W4" i="68"/>
  <c r="X4" i="68"/>
  <c r="Y4" i="68"/>
  <c r="Z4" i="68"/>
  <c r="AA4" i="68"/>
  <c r="AB4" i="68"/>
  <c r="AC4" i="68"/>
  <c r="AD4" i="68"/>
  <c r="AE4" i="68"/>
  <c r="AF4" i="68"/>
  <c r="AG4" i="68"/>
  <c r="AH4" i="68"/>
  <c r="AI4" i="68"/>
  <c r="AJ4" i="68"/>
  <c r="AK4" i="68"/>
  <c r="U89" i="76"/>
  <c r="U116" i="76"/>
  <c r="H118" i="68"/>
  <c r="I118" i="68"/>
  <c r="J118" i="68"/>
  <c r="K118" i="68"/>
  <c r="L118" i="68"/>
  <c r="M118" i="68"/>
  <c r="N118" i="68"/>
  <c r="O118" i="68"/>
  <c r="P118" i="68"/>
  <c r="Q118" i="68"/>
  <c r="R118" i="68"/>
  <c r="S118" i="68"/>
  <c r="T118" i="68"/>
  <c r="U118" i="68"/>
  <c r="V118" i="68"/>
  <c r="W118" i="68"/>
  <c r="X118" i="68"/>
  <c r="Y118" i="68"/>
  <c r="Z118" i="68"/>
  <c r="AA118" i="68"/>
  <c r="AB118" i="68"/>
  <c r="AC118" i="68"/>
  <c r="AD118" i="68"/>
  <c r="AE118" i="68"/>
  <c r="AF118" i="68"/>
  <c r="AG118" i="68"/>
  <c r="AH118" i="68"/>
  <c r="AI118" i="68"/>
  <c r="AJ118" i="68"/>
  <c r="AK118" i="68"/>
  <c r="H119" i="68"/>
  <c r="I119" i="68"/>
  <c r="J119" i="68"/>
  <c r="K119" i="68"/>
  <c r="L119" i="68"/>
  <c r="M119" i="68"/>
  <c r="N119" i="68"/>
  <c r="O119" i="68"/>
  <c r="P119" i="68"/>
  <c r="Q119" i="68"/>
  <c r="R119" i="68"/>
  <c r="S119" i="68"/>
  <c r="T119" i="68"/>
  <c r="U119" i="68"/>
  <c r="V119" i="68"/>
  <c r="W119" i="68"/>
  <c r="X119" i="68"/>
  <c r="Y119" i="68"/>
  <c r="Z119" i="68"/>
  <c r="AA119" i="68"/>
  <c r="AB119" i="68"/>
  <c r="AC119" i="68"/>
  <c r="AD119" i="68"/>
  <c r="AE119" i="68"/>
  <c r="AF119" i="68"/>
  <c r="AG119" i="68"/>
  <c r="AH119" i="68"/>
  <c r="AI119" i="68"/>
  <c r="AJ119" i="68"/>
  <c r="AK119" i="68"/>
  <c r="H120" i="68"/>
  <c r="I120" i="68"/>
  <c r="J120" i="68"/>
  <c r="K120" i="68"/>
  <c r="L120" i="68"/>
  <c r="M120" i="68"/>
  <c r="N120" i="68"/>
  <c r="O120" i="68"/>
  <c r="P120" i="68"/>
  <c r="Q120" i="68"/>
  <c r="R120" i="68"/>
  <c r="S120" i="68"/>
  <c r="T120" i="68"/>
  <c r="U120" i="68"/>
  <c r="V120" i="68"/>
  <c r="W120" i="68"/>
  <c r="X120" i="68"/>
  <c r="Y120" i="68"/>
  <c r="Z120" i="68"/>
  <c r="AA120" i="68"/>
  <c r="AB120" i="68"/>
  <c r="AC120" i="68"/>
  <c r="AD120" i="68"/>
  <c r="AE120" i="68"/>
  <c r="AF120" i="68"/>
  <c r="AG120" i="68"/>
  <c r="AH120" i="68"/>
  <c r="AI120" i="68"/>
  <c r="AJ120" i="68"/>
  <c r="AK120" i="68"/>
  <c r="H121" i="68"/>
  <c r="I121" i="68"/>
  <c r="J121" i="68"/>
  <c r="K121" i="68"/>
  <c r="L121" i="68"/>
  <c r="M121" i="68"/>
  <c r="N121" i="68"/>
  <c r="O121" i="68"/>
  <c r="P121" i="68"/>
  <c r="Q121" i="68"/>
  <c r="R121" i="68"/>
  <c r="S121" i="68"/>
  <c r="T121" i="68"/>
  <c r="U121" i="68"/>
  <c r="V121" i="68"/>
  <c r="W121" i="68"/>
  <c r="X121" i="68"/>
  <c r="Y121" i="68"/>
  <c r="Z121" i="68"/>
  <c r="AA121" i="68"/>
  <c r="AB121" i="68"/>
  <c r="AC121" i="68"/>
  <c r="AD121" i="68"/>
  <c r="AE121" i="68"/>
  <c r="AF121" i="68"/>
  <c r="AG121" i="68"/>
  <c r="AH121" i="68"/>
  <c r="AI121" i="68"/>
  <c r="AJ121" i="68"/>
  <c r="AK121" i="68"/>
  <c r="H122" i="68"/>
  <c r="I122" i="68"/>
  <c r="J122" i="68"/>
  <c r="K122" i="68"/>
  <c r="L122" i="68"/>
  <c r="M122" i="68"/>
  <c r="N122" i="68"/>
  <c r="O122" i="68"/>
  <c r="P122" i="68"/>
  <c r="Q122" i="68"/>
  <c r="R122" i="68"/>
  <c r="S122" i="68"/>
  <c r="T122" i="68"/>
  <c r="U122" i="68"/>
  <c r="V122" i="68"/>
  <c r="W122" i="68"/>
  <c r="X122" i="68"/>
  <c r="Y122" i="68"/>
  <c r="Z122" i="68"/>
  <c r="AA122" i="68"/>
  <c r="AB122" i="68"/>
  <c r="AC122" i="68"/>
  <c r="AD122" i="68"/>
  <c r="AE122" i="68"/>
  <c r="AF122" i="68"/>
  <c r="AG122" i="68"/>
  <c r="AH122" i="68"/>
  <c r="AI122" i="68"/>
  <c r="AJ122" i="68"/>
  <c r="AK122" i="68"/>
  <c r="I2" i="68"/>
  <c r="J2" i="68"/>
  <c r="K2" i="68"/>
  <c r="L2" i="68"/>
  <c r="M2" i="68"/>
  <c r="N2" i="68"/>
  <c r="O2" i="68"/>
  <c r="P2" i="68"/>
  <c r="Q2" i="68"/>
  <c r="R2" i="68"/>
  <c r="S2" i="68"/>
  <c r="T2" i="68"/>
  <c r="U2" i="68"/>
  <c r="V2" i="68"/>
  <c r="W2" i="68"/>
  <c r="X2" i="68"/>
  <c r="Y2" i="68"/>
  <c r="Z2" i="68"/>
  <c r="AA2" i="68"/>
  <c r="AB2" i="68"/>
  <c r="AC2" i="68"/>
  <c r="AD2" i="68"/>
  <c r="AE2" i="68"/>
  <c r="AF2" i="68"/>
  <c r="AG2" i="68"/>
  <c r="AH2" i="68"/>
  <c r="AI2" i="68"/>
  <c r="AJ2" i="68"/>
  <c r="AK2" i="68"/>
  <c r="H2" i="68"/>
  <c r="D86" i="31"/>
  <c r="K44" i="75" l="1"/>
  <c r="K42" i="75"/>
  <c r="K40" i="75"/>
  <c r="N116" i="76"/>
  <c r="K43" i="75"/>
  <c r="K41" i="75"/>
  <c r="K39" i="75"/>
  <c r="R44" i="75"/>
  <c r="R42" i="75"/>
  <c r="R40" i="75"/>
  <c r="R43" i="75"/>
  <c r="R41" i="75"/>
  <c r="R39" i="75"/>
  <c r="AA89" i="72"/>
  <c r="O89" i="72"/>
  <c r="AG88" i="72"/>
  <c r="U88" i="72"/>
  <c r="I88" i="72"/>
  <c r="AA60" i="72"/>
  <c r="O60" i="72"/>
  <c r="AG59" i="72"/>
  <c r="U59" i="72"/>
  <c r="I59" i="72"/>
  <c r="AA3" i="72"/>
  <c r="O3" i="72"/>
  <c r="Z89" i="72"/>
  <c r="N89" i="72"/>
  <c r="AF88" i="72"/>
  <c r="T88" i="72"/>
  <c r="H88" i="72"/>
  <c r="Z60" i="72"/>
  <c r="N60" i="72"/>
  <c r="AF59" i="72"/>
  <c r="T59" i="72"/>
  <c r="H59" i="72"/>
  <c r="Z3" i="72"/>
  <c r="N3" i="72"/>
  <c r="AK89" i="72"/>
  <c r="Y89" i="72"/>
  <c r="M89" i="72"/>
  <c r="AE88" i="72"/>
  <c r="S88" i="72"/>
  <c r="AK60" i="72"/>
  <c r="Y60" i="72"/>
  <c r="M60" i="72"/>
  <c r="AE59" i="72"/>
  <c r="S59" i="72"/>
  <c r="AK3" i="72"/>
  <c r="Y3" i="72"/>
  <c r="M3" i="72"/>
  <c r="L3" i="72"/>
  <c r="AH89" i="72"/>
  <c r="V89" i="72"/>
  <c r="J89" i="72"/>
  <c r="AB88" i="72"/>
  <c r="P88" i="72"/>
  <c r="AH60" i="72"/>
  <c r="V60" i="72"/>
  <c r="J60" i="72"/>
  <c r="AB59" i="72"/>
  <c r="P59" i="72"/>
  <c r="AH3" i="72"/>
  <c r="V3" i="72"/>
  <c r="J3" i="72"/>
  <c r="AJ3" i="72"/>
  <c r="AG89" i="72"/>
  <c r="U89" i="72"/>
  <c r="I89" i="72"/>
  <c r="AA88" i="72"/>
  <c r="O88" i="72"/>
  <c r="AG60" i="72"/>
  <c r="U60" i="72"/>
  <c r="I60" i="72"/>
  <c r="AA59" i="72"/>
  <c r="O59" i="72"/>
  <c r="AG3" i="72"/>
  <c r="U3" i="72"/>
  <c r="I3" i="72"/>
  <c r="AJ89" i="72"/>
  <c r="X89" i="72"/>
  <c r="L89" i="72"/>
  <c r="AD88" i="72"/>
  <c r="R88" i="72"/>
  <c r="AJ60" i="72"/>
  <c r="X60" i="72"/>
  <c r="L60" i="72"/>
  <c r="AD59" i="72"/>
  <c r="R59" i="72"/>
  <c r="AI89" i="72"/>
  <c r="W89" i="72"/>
  <c r="K89" i="72"/>
  <c r="AC88" i="72"/>
  <c r="Q88" i="72"/>
  <c r="AI60" i="72"/>
  <c r="W60" i="72"/>
  <c r="K60" i="72"/>
  <c r="AC59" i="72"/>
  <c r="Q59" i="72"/>
  <c r="AI3" i="72"/>
  <c r="W3" i="72"/>
  <c r="K3" i="72"/>
  <c r="AF89" i="72"/>
  <c r="T89" i="72"/>
  <c r="H89" i="72"/>
  <c r="Z88" i="72"/>
  <c r="N88" i="72"/>
  <c r="AF60" i="72"/>
  <c r="T60" i="72"/>
  <c r="H60" i="72"/>
  <c r="Z59" i="72"/>
  <c r="N59" i="72"/>
  <c r="AF3" i="72"/>
  <c r="T3" i="72"/>
  <c r="H3" i="72"/>
  <c r="AE89" i="72"/>
  <c r="S89" i="72"/>
  <c r="AK88" i="72"/>
  <c r="Y88" i="72"/>
  <c r="M88" i="72"/>
  <c r="AE60" i="72"/>
  <c r="S60" i="72"/>
  <c r="AK59" i="72"/>
  <c r="Y59" i="72"/>
  <c r="M59" i="72"/>
  <c r="AE3" i="72"/>
  <c r="S3" i="72"/>
  <c r="AD89" i="72"/>
  <c r="R89" i="72"/>
  <c r="AJ88" i="72"/>
  <c r="X88" i="72"/>
  <c r="L88" i="72"/>
  <c r="AD60" i="72"/>
  <c r="R60" i="72"/>
  <c r="AJ59" i="72"/>
  <c r="X59" i="72"/>
  <c r="L59" i="72"/>
  <c r="AD3" i="72"/>
  <c r="R3" i="72"/>
  <c r="AC89" i="72"/>
  <c r="Q89" i="72"/>
  <c r="AI88" i="72"/>
  <c r="W88" i="72"/>
  <c r="K88" i="72"/>
  <c r="AC60" i="72"/>
  <c r="Q60" i="72"/>
  <c r="AI59" i="72"/>
  <c r="W59" i="72"/>
  <c r="K59" i="72"/>
  <c r="AC3" i="72"/>
  <c r="Q3" i="72"/>
  <c r="X3" i="72"/>
  <c r="AB89" i="72"/>
  <c r="P89" i="72"/>
  <c r="AH88" i="72"/>
  <c r="V88" i="72"/>
  <c r="J88" i="72"/>
  <c r="AB60" i="72"/>
  <c r="P60" i="72"/>
  <c r="AH59" i="72"/>
  <c r="V59" i="72"/>
  <c r="J59" i="72"/>
  <c r="AB3" i="72"/>
  <c r="P3" i="72"/>
  <c r="N115" i="76"/>
  <c r="K93" i="75"/>
  <c r="N101" i="76"/>
  <c r="K79" i="75"/>
  <c r="K54" i="75"/>
  <c r="N76" i="76"/>
  <c r="K50" i="75"/>
  <c r="N72" i="76"/>
  <c r="K46" i="75"/>
  <c r="N68" i="76"/>
  <c r="N60" i="76"/>
  <c r="K38" i="75"/>
  <c r="N46" i="76"/>
  <c r="K24" i="75"/>
  <c r="K18" i="75"/>
  <c r="N40" i="76"/>
  <c r="N138" i="76"/>
  <c r="K115" i="75"/>
  <c r="K99" i="75"/>
  <c r="N122" i="76"/>
  <c r="N113" i="76"/>
  <c r="K91" i="75"/>
  <c r="N107" i="76"/>
  <c r="K85" i="75"/>
  <c r="K66" i="75"/>
  <c r="N88" i="76"/>
  <c r="N86" i="76"/>
  <c r="K64" i="75"/>
  <c r="K62" i="75"/>
  <c r="N84" i="76"/>
  <c r="N78" i="76"/>
  <c r="K56" i="75"/>
  <c r="K36" i="75"/>
  <c r="N58" i="76"/>
  <c r="K32" i="75"/>
  <c r="N54" i="76"/>
  <c r="K26" i="75"/>
  <c r="N48" i="76"/>
  <c r="N44" i="76"/>
  <c r="K22" i="75"/>
  <c r="K20" i="75"/>
  <c r="N42" i="76"/>
  <c r="K14" i="75"/>
  <c r="N36" i="76"/>
  <c r="N132" i="76"/>
  <c r="K109" i="75"/>
  <c r="N105" i="76"/>
  <c r="K83" i="75"/>
  <c r="N99" i="76"/>
  <c r="K77" i="75"/>
  <c r="K73" i="75"/>
  <c r="N95" i="76"/>
  <c r="K71" i="75"/>
  <c r="N93" i="76"/>
  <c r="N82" i="76"/>
  <c r="K60" i="75"/>
  <c r="N80" i="76"/>
  <c r="K58" i="75"/>
  <c r="K34" i="75"/>
  <c r="N56" i="76"/>
  <c r="N50" i="76"/>
  <c r="K28" i="75"/>
  <c r="N38" i="76"/>
  <c r="K16" i="75"/>
  <c r="N136" i="76"/>
  <c r="K113" i="75"/>
  <c r="K95" i="75"/>
  <c r="N117" i="76"/>
  <c r="N103" i="76"/>
  <c r="K81" i="75"/>
  <c r="N74" i="76"/>
  <c r="K52" i="75"/>
  <c r="K48" i="75"/>
  <c r="N70" i="76"/>
  <c r="K30" i="75"/>
  <c r="N52" i="76"/>
  <c r="U138" i="76"/>
  <c r="R115" i="75"/>
  <c r="U136" i="76"/>
  <c r="R113" i="75"/>
  <c r="R111" i="75"/>
  <c r="U134" i="76"/>
  <c r="R109" i="75"/>
  <c r="U132" i="76"/>
  <c r="U130" i="76"/>
  <c r="R107" i="75"/>
  <c r="R103" i="75"/>
  <c r="U126" i="76"/>
  <c r="R101" i="75"/>
  <c r="U124" i="76"/>
  <c r="R99" i="75"/>
  <c r="U122" i="76"/>
  <c r="U120" i="76"/>
  <c r="R97" i="75"/>
  <c r="U117" i="76"/>
  <c r="R95" i="75"/>
  <c r="R93" i="75"/>
  <c r="U115" i="76"/>
  <c r="U113" i="76"/>
  <c r="R91" i="75"/>
  <c r="U111" i="76"/>
  <c r="R89" i="75"/>
  <c r="R87" i="75"/>
  <c r="U109" i="76"/>
  <c r="R85" i="75"/>
  <c r="U107" i="76"/>
  <c r="U105" i="76"/>
  <c r="R83" i="75"/>
  <c r="U103" i="76"/>
  <c r="R81" i="75"/>
  <c r="U101" i="76"/>
  <c r="R79" i="75"/>
  <c r="U99" i="76"/>
  <c r="R77" i="75"/>
  <c r="U97" i="76"/>
  <c r="R75" i="75"/>
  <c r="U95" i="76"/>
  <c r="R73" i="75"/>
  <c r="R71" i="75"/>
  <c r="U93" i="76"/>
  <c r="U88" i="76"/>
  <c r="R66" i="75"/>
  <c r="R64" i="75"/>
  <c r="U86" i="76"/>
  <c r="R62" i="75"/>
  <c r="U84" i="76"/>
  <c r="R60" i="75"/>
  <c r="U82" i="76"/>
  <c r="R58" i="75"/>
  <c r="U80" i="76"/>
  <c r="R56" i="75"/>
  <c r="U78" i="76"/>
  <c r="U76" i="76"/>
  <c r="R54" i="75"/>
  <c r="U74" i="76"/>
  <c r="R52" i="75"/>
  <c r="R50" i="75"/>
  <c r="U72" i="76"/>
  <c r="R48" i="75"/>
  <c r="U70" i="76"/>
  <c r="U68" i="76"/>
  <c r="R46" i="75"/>
  <c r="R38" i="75"/>
  <c r="U60" i="76"/>
  <c r="U58" i="76"/>
  <c r="R36" i="75"/>
  <c r="U56" i="76"/>
  <c r="R34" i="75"/>
  <c r="U54" i="76"/>
  <c r="R32" i="75"/>
  <c r="U52" i="76"/>
  <c r="R30" i="75"/>
  <c r="U50" i="76"/>
  <c r="R28" i="75"/>
  <c r="R26" i="75"/>
  <c r="U48" i="76"/>
  <c r="R24" i="75"/>
  <c r="U46" i="76"/>
  <c r="U44" i="76"/>
  <c r="R22" i="75"/>
  <c r="R20" i="75"/>
  <c r="U42" i="76"/>
  <c r="U40" i="76"/>
  <c r="R18" i="75"/>
  <c r="R16" i="75"/>
  <c r="U38" i="76"/>
  <c r="U36" i="76"/>
  <c r="R14" i="75"/>
  <c r="N126" i="76"/>
  <c r="K103" i="75"/>
  <c r="K87" i="75"/>
  <c r="N109" i="76"/>
  <c r="N137" i="76"/>
  <c r="K114" i="75"/>
  <c r="K108" i="75"/>
  <c r="N131" i="76"/>
  <c r="K104" i="75"/>
  <c r="N127" i="76"/>
  <c r="K102" i="75"/>
  <c r="N125" i="76"/>
  <c r="N114" i="76"/>
  <c r="K92" i="75"/>
  <c r="K90" i="75"/>
  <c r="N112" i="76"/>
  <c r="N110" i="76"/>
  <c r="K88" i="75"/>
  <c r="K86" i="75"/>
  <c r="N108" i="76"/>
  <c r="N106" i="76"/>
  <c r="K84" i="75"/>
  <c r="K82" i="75"/>
  <c r="N104" i="76"/>
  <c r="N102" i="76"/>
  <c r="K80" i="75"/>
  <c r="N100" i="76"/>
  <c r="K78" i="75"/>
  <c r="K76" i="75"/>
  <c r="N98" i="76"/>
  <c r="N96" i="76"/>
  <c r="K74" i="75"/>
  <c r="K72" i="75"/>
  <c r="N94" i="76"/>
  <c r="K70" i="75"/>
  <c r="N92" i="76"/>
  <c r="N89" i="76"/>
  <c r="K67" i="75"/>
  <c r="N87" i="76"/>
  <c r="K65" i="75"/>
  <c r="N85" i="76"/>
  <c r="K63" i="75"/>
  <c r="K61" i="75"/>
  <c r="N83" i="76"/>
  <c r="K59" i="75"/>
  <c r="N81" i="76"/>
  <c r="N79" i="76"/>
  <c r="K57" i="75"/>
  <c r="N77" i="76"/>
  <c r="K55" i="75"/>
  <c r="N75" i="76"/>
  <c r="K53" i="75"/>
  <c r="N73" i="76"/>
  <c r="K51" i="75"/>
  <c r="N71" i="76"/>
  <c r="K49" i="75"/>
  <c r="N69" i="76"/>
  <c r="K47" i="75"/>
  <c r="N67" i="76"/>
  <c r="K45" i="75"/>
  <c r="K37" i="75"/>
  <c r="N59" i="76"/>
  <c r="N57" i="76"/>
  <c r="K35" i="75"/>
  <c r="K33" i="75"/>
  <c r="N55" i="76"/>
  <c r="N53" i="76"/>
  <c r="K31" i="75"/>
  <c r="N51" i="76"/>
  <c r="K29" i="75"/>
  <c r="N49" i="76"/>
  <c r="K27" i="75"/>
  <c r="N47" i="76"/>
  <c r="K25" i="75"/>
  <c r="K23" i="75"/>
  <c r="N45" i="76"/>
  <c r="N43" i="76"/>
  <c r="K21" i="75"/>
  <c r="N41" i="76"/>
  <c r="K19" i="75"/>
  <c r="K17" i="75"/>
  <c r="N39" i="76"/>
  <c r="N37" i="76"/>
  <c r="K15" i="75"/>
  <c r="K101" i="75"/>
  <c r="N124" i="76"/>
  <c r="K112" i="75"/>
  <c r="N135" i="76"/>
  <c r="N133" i="76"/>
  <c r="K110" i="75"/>
  <c r="N129" i="76"/>
  <c r="K106" i="75"/>
  <c r="N123" i="76"/>
  <c r="K100" i="75"/>
  <c r="N121" i="76"/>
  <c r="K98" i="75"/>
  <c r="K111" i="75"/>
  <c r="N134" i="76"/>
  <c r="K75" i="75"/>
  <c r="N97" i="76"/>
  <c r="K89" i="75"/>
  <c r="N111" i="76"/>
  <c r="N130" i="76"/>
  <c r="K107" i="75"/>
  <c r="K97" i="75"/>
  <c r="N120" i="76"/>
  <c r="U137" i="76"/>
  <c r="R114" i="75"/>
  <c r="U135" i="76"/>
  <c r="R112" i="75"/>
  <c r="R110" i="75"/>
  <c r="U133" i="76"/>
  <c r="U131" i="76"/>
  <c r="R108" i="75"/>
  <c r="R106" i="75"/>
  <c r="U129" i="76"/>
  <c r="R104" i="75"/>
  <c r="U127" i="76"/>
  <c r="U125" i="76"/>
  <c r="R102" i="75"/>
  <c r="R100" i="75"/>
  <c r="U123" i="76"/>
  <c r="R98" i="75"/>
  <c r="U121" i="76"/>
  <c r="R92" i="75"/>
  <c r="U114" i="76"/>
  <c r="R90" i="75"/>
  <c r="U112" i="76"/>
  <c r="R88" i="75"/>
  <c r="U110" i="76"/>
  <c r="R86" i="75"/>
  <c r="U108" i="76"/>
  <c r="R84" i="75"/>
  <c r="U106" i="76"/>
  <c r="U104" i="76"/>
  <c r="R82" i="75"/>
  <c r="R80" i="75"/>
  <c r="U102" i="76"/>
  <c r="R78" i="75"/>
  <c r="U100" i="76"/>
  <c r="U98" i="76"/>
  <c r="R76" i="75"/>
  <c r="U96" i="76"/>
  <c r="R74" i="75"/>
  <c r="U94" i="76"/>
  <c r="R72" i="75"/>
  <c r="U92" i="76"/>
  <c r="R70" i="75"/>
  <c r="U87" i="76"/>
  <c r="R65" i="75"/>
  <c r="R63" i="75"/>
  <c r="U85" i="76"/>
  <c r="R61" i="75"/>
  <c r="U83" i="76"/>
  <c r="R59" i="75"/>
  <c r="U81" i="76"/>
  <c r="R57" i="75"/>
  <c r="U79" i="76"/>
  <c r="R55" i="75"/>
  <c r="U77" i="76"/>
  <c r="R53" i="75"/>
  <c r="U75" i="76"/>
  <c r="R51" i="75"/>
  <c r="U73" i="76"/>
  <c r="R49" i="75"/>
  <c r="U71" i="76"/>
  <c r="U69" i="76"/>
  <c r="R47" i="75"/>
  <c r="R45" i="75"/>
  <c r="U67" i="76"/>
  <c r="U59" i="76"/>
  <c r="R37" i="75"/>
  <c r="U57" i="76"/>
  <c r="R35" i="75"/>
  <c r="U55" i="76"/>
  <c r="R33" i="75"/>
  <c r="R31" i="75"/>
  <c r="U53" i="76"/>
  <c r="R29" i="75"/>
  <c r="U51" i="76"/>
  <c r="U49" i="76"/>
  <c r="R27" i="75"/>
  <c r="U47" i="76"/>
  <c r="R25" i="75"/>
  <c r="U45" i="76"/>
  <c r="R23" i="75"/>
  <c r="U43" i="76"/>
  <c r="R21" i="75"/>
  <c r="U41" i="76"/>
  <c r="R19" i="75"/>
  <c r="R17" i="75"/>
  <c r="U39" i="76"/>
  <c r="R15" i="75"/>
  <c r="U37" i="76"/>
  <c r="U128" i="76"/>
  <c r="R105" i="75"/>
  <c r="K105" i="75"/>
  <c r="N128" i="76"/>
  <c r="AC10" i="57"/>
  <c r="AC11" i="57"/>
  <c r="AC12" i="57"/>
  <c r="AC13" i="57"/>
  <c r="AC14" i="57"/>
  <c r="AC15" i="57"/>
  <c r="AC16" i="57"/>
  <c r="AC17" i="57"/>
  <c r="AC18" i="57"/>
  <c r="AC19" i="57"/>
  <c r="AC20" i="57"/>
  <c r="AC21" i="57"/>
  <c r="AC22" i="57"/>
  <c r="AC23" i="57"/>
  <c r="AC24" i="57"/>
  <c r="AC25" i="57"/>
  <c r="AC26" i="57"/>
  <c r="AC27" i="57"/>
  <c r="AC28" i="57"/>
  <c r="AC29" i="57"/>
  <c r="AC30" i="57"/>
  <c r="AC31" i="57"/>
  <c r="AC32" i="57"/>
  <c r="AC33" i="57"/>
  <c r="AC34" i="57"/>
  <c r="AC35" i="57"/>
  <c r="AC36" i="57"/>
  <c r="AC37" i="57"/>
  <c r="AC38" i="57"/>
  <c r="AC9" i="57"/>
  <c r="O36" i="76" l="1"/>
  <c r="D110" i="72"/>
  <c r="D108" i="72"/>
  <c r="D107" i="72"/>
  <c r="D106" i="72"/>
  <c r="D104" i="72"/>
  <c r="D103" i="72"/>
  <c r="D102" i="72"/>
  <c r="D101" i="72"/>
  <c r="D100" i="72"/>
  <c r="D99" i="72"/>
  <c r="D98" i="72"/>
  <c r="D97" i="72"/>
  <c r="D95" i="72"/>
  <c r="D93" i="72"/>
  <c r="D92" i="72"/>
  <c r="D90" i="72"/>
  <c r="D87" i="72"/>
  <c r="D86" i="72"/>
  <c r="D85" i="72"/>
  <c r="D84" i="72"/>
  <c r="D83" i="72"/>
  <c r="D82" i="72"/>
  <c r="D81" i="72"/>
  <c r="D80" i="72"/>
  <c r="D79" i="72"/>
  <c r="D78" i="72"/>
  <c r="D77" i="72"/>
  <c r="D76" i="72"/>
  <c r="D75" i="72"/>
  <c r="D74" i="72"/>
  <c r="D73" i="72"/>
  <c r="D72" i="72"/>
  <c r="D71" i="72"/>
  <c r="D70" i="72"/>
  <c r="D69" i="72"/>
  <c r="D68" i="72"/>
  <c r="D67" i="72"/>
  <c r="D66" i="72"/>
  <c r="D65" i="72"/>
  <c r="D64" i="72"/>
  <c r="D63" i="72"/>
  <c r="D62" i="72"/>
  <c r="D61" i="72"/>
  <c r="D58" i="72"/>
  <c r="D57" i="72"/>
  <c r="D56" i="72"/>
  <c r="D55" i="72"/>
  <c r="D54" i="72"/>
  <c r="D52" i="72"/>
  <c r="D51" i="72"/>
  <c r="D50" i="72"/>
  <c r="D49" i="72"/>
  <c r="D48" i="72"/>
  <c r="D43" i="72"/>
  <c r="D42" i="72"/>
  <c r="D40" i="72"/>
  <c r="D39" i="72"/>
  <c r="D37" i="72"/>
  <c r="D36" i="72"/>
  <c r="D29" i="72"/>
  <c r="D27" i="72"/>
  <c r="D26" i="72"/>
  <c r="D24" i="72"/>
  <c r="D23" i="72"/>
  <c r="D22" i="72"/>
  <c r="D21" i="72"/>
  <c r="D20" i="72"/>
  <c r="D18" i="72"/>
  <c r="D17" i="72"/>
  <c r="D16" i="72"/>
  <c r="D14" i="72"/>
  <c r="D13" i="72"/>
  <c r="D12" i="72"/>
  <c r="D9" i="72"/>
  <c r="D8" i="72"/>
  <c r="D7" i="72"/>
  <c r="D6" i="72"/>
  <c r="D5" i="72"/>
  <c r="D4" i="72"/>
  <c r="D110" i="71"/>
  <c r="D108" i="71"/>
  <c r="D107" i="71"/>
  <c r="D106" i="71"/>
  <c r="D104" i="71"/>
  <c r="D103" i="71"/>
  <c r="D102" i="71"/>
  <c r="D101" i="71"/>
  <c r="D100" i="71"/>
  <c r="D99" i="71"/>
  <c r="D98" i="71"/>
  <c r="D97" i="71"/>
  <c r="D95" i="71"/>
  <c r="D93" i="71"/>
  <c r="D92" i="71"/>
  <c r="D90" i="71"/>
  <c r="D87" i="71"/>
  <c r="D86" i="71"/>
  <c r="D85" i="71"/>
  <c r="D84" i="71"/>
  <c r="D83" i="71"/>
  <c r="D82" i="71"/>
  <c r="D81" i="71"/>
  <c r="D80" i="71"/>
  <c r="D79" i="71"/>
  <c r="D78" i="71"/>
  <c r="D77" i="71"/>
  <c r="D76" i="71"/>
  <c r="D75" i="71"/>
  <c r="D74" i="71"/>
  <c r="D73" i="71"/>
  <c r="D72" i="71"/>
  <c r="D71" i="71"/>
  <c r="D70" i="71"/>
  <c r="D69" i="71"/>
  <c r="D68" i="71"/>
  <c r="D67" i="71"/>
  <c r="D66" i="71"/>
  <c r="D65" i="71"/>
  <c r="D64" i="71"/>
  <c r="D63" i="71"/>
  <c r="D62" i="71"/>
  <c r="D61" i="71"/>
  <c r="D58" i="71"/>
  <c r="D57" i="71"/>
  <c r="D56" i="71"/>
  <c r="D55" i="71"/>
  <c r="D54" i="71"/>
  <c r="D52" i="71"/>
  <c r="D51" i="71"/>
  <c r="D50" i="71"/>
  <c r="D49" i="71"/>
  <c r="D48" i="71"/>
  <c r="D43" i="71"/>
  <c r="D42" i="71"/>
  <c r="D40" i="71"/>
  <c r="D39" i="71"/>
  <c r="D37" i="71"/>
  <c r="D36" i="71"/>
  <c r="D29" i="71"/>
  <c r="D27" i="71"/>
  <c r="D26" i="71"/>
  <c r="D24" i="71"/>
  <c r="D23" i="71"/>
  <c r="D22" i="71"/>
  <c r="D21" i="71"/>
  <c r="D20" i="71"/>
  <c r="D18" i="71"/>
  <c r="D17" i="71"/>
  <c r="D16" i="71"/>
  <c r="D14" i="71"/>
  <c r="D13" i="71"/>
  <c r="D12" i="71"/>
  <c r="D9" i="71"/>
  <c r="D8" i="71"/>
  <c r="D7" i="71"/>
  <c r="D6" i="71"/>
  <c r="D5" i="71"/>
  <c r="D4" i="71"/>
  <c r="D3" i="71"/>
  <c r="D2" i="71"/>
  <c r="Y1" i="16" l="1"/>
  <c r="V1" i="16"/>
  <c r="S1" i="16"/>
  <c r="D87" i="68"/>
  <c r="D58" i="68"/>
  <c r="D110" i="68"/>
  <c r="D108" i="68"/>
  <c r="D107" i="68"/>
  <c r="D106" i="68"/>
  <c r="D104" i="68"/>
  <c r="D103" i="68"/>
  <c r="D102" i="68"/>
  <c r="D101" i="68"/>
  <c r="D100" i="68"/>
  <c r="D99" i="68"/>
  <c r="D98" i="68"/>
  <c r="D97" i="68"/>
  <c r="D95" i="68"/>
  <c r="D93" i="68"/>
  <c r="D92" i="68"/>
  <c r="D90" i="68"/>
  <c r="D86" i="68"/>
  <c r="D85" i="68"/>
  <c r="D84" i="68"/>
  <c r="D83" i="68"/>
  <c r="D82" i="68"/>
  <c r="D81" i="68"/>
  <c r="D80" i="68"/>
  <c r="D79" i="68"/>
  <c r="D78" i="68"/>
  <c r="D77" i="68"/>
  <c r="D76" i="68"/>
  <c r="D75" i="68"/>
  <c r="D74" i="68"/>
  <c r="D73" i="68"/>
  <c r="D72" i="68"/>
  <c r="D71" i="68"/>
  <c r="D70" i="68"/>
  <c r="D69" i="68"/>
  <c r="D68" i="68"/>
  <c r="D67" i="68"/>
  <c r="D66" i="68"/>
  <c r="D65" i="68"/>
  <c r="D64" i="68"/>
  <c r="D63" i="68"/>
  <c r="D62" i="68"/>
  <c r="D61" i="68"/>
  <c r="D57" i="68"/>
  <c r="D56" i="68"/>
  <c r="D55" i="68"/>
  <c r="D54" i="68"/>
  <c r="D52" i="68"/>
  <c r="D51" i="68"/>
  <c r="D50" i="68"/>
  <c r="D49" i="68"/>
  <c r="D48" i="68"/>
  <c r="D43" i="68"/>
  <c r="D42" i="68"/>
  <c r="D40" i="68"/>
  <c r="D39" i="68"/>
  <c r="D37" i="68"/>
  <c r="D36" i="68"/>
  <c r="D29" i="68"/>
  <c r="D27" i="68"/>
  <c r="D26" i="68"/>
  <c r="D24" i="68"/>
  <c r="D23" i="68"/>
  <c r="D22" i="68"/>
  <c r="D21" i="68"/>
  <c r="D20" i="68"/>
  <c r="D18" i="68"/>
  <c r="D17" i="68"/>
  <c r="D16" i="68"/>
  <c r="D14" i="68"/>
  <c r="D13" i="68"/>
  <c r="D12" i="68"/>
  <c r="D9" i="68"/>
  <c r="D8" i="68"/>
  <c r="D7" i="68"/>
  <c r="D6" i="68"/>
  <c r="D5" i="68"/>
  <c r="D4" i="68"/>
  <c r="D3" i="68"/>
  <c r="D2" i="68"/>
  <c r="V83" i="67"/>
  <c r="W83" i="67" s="1"/>
  <c r="V82" i="67"/>
  <c r="W82" i="67" s="1"/>
  <c r="V81" i="67"/>
  <c r="W81" i="67" s="1"/>
  <c r="V55" i="67"/>
  <c r="W55" i="67" s="1"/>
  <c r="V54" i="67"/>
  <c r="V53" i="67"/>
  <c r="A6" i="67"/>
  <c r="A1" i="67" s="1"/>
  <c r="V1" i="32"/>
  <c r="J56" i="67" l="1"/>
  <c r="V56" i="67" s="1"/>
  <c r="R56" i="67" s="1"/>
  <c r="J52" i="67"/>
  <c r="V52" i="67" s="1"/>
  <c r="R52" i="67" s="1"/>
  <c r="J51" i="67"/>
  <c r="V51" i="67" s="1"/>
  <c r="R51" i="67" s="1"/>
  <c r="J39" i="67"/>
  <c r="V39" i="67" s="1"/>
  <c r="R39" i="67" s="1"/>
  <c r="J27" i="67"/>
  <c r="V27" i="67" s="1"/>
  <c r="R27" i="67" s="1"/>
  <c r="J15" i="67"/>
  <c r="V15" i="67" s="1"/>
  <c r="R15" i="67" s="1"/>
  <c r="J49" i="67"/>
  <c r="V49" i="67" s="1"/>
  <c r="R49" i="67" s="1"/>
  <c r="J25" i="67"/>
  <c r="V25" i="67" s="1"/>
  <c r="R25" i="67" s="1"/>
  <c r="J22" i="67"/>
  <c r="V22" i="67" s="1"/>
  <c r="R22" i="67" s="1"/>
  <c r="J7" i="67"/>
  <c r="V7" i="67" s="1"/>
  <c r="R7" i="67" s="1"/>
  <c r="J6" i="67"/>
  <c r="V6" i="67" s="1"/>
  <c r="R6" i="67" s="1"/>
  <c r="J16" i="67"/>
  <c r="V16" i="67" s="1"/>
  <c r="R16" i="67" s="1"/>
  <c r="J50" i="67"/>
  <c r="V50" i="67" s="1"/>
  <c r="R50" i="67" s="1"/>
  <c r="J38" i="67"/>
  <c r="V38" i="67" s="1"/>
  <c r="R38" i="67" s="1"/>
  <c r="J26" i="67"/>
  <c r="V26" i="67" s="1"/>
  <c r="R26" i="67" s="1"/>
  <c r="J14" i="67"/>
  <c r="V14" i="67" s="1"/>
  <c r="R14" i="67" s="1"/>
  <c r="J37" i="67"/>
  <c r="V37" i="67" s="1"/>
  <c r="R37" i="67" s="1"/>
  <c r="J13" i="67"/>
  <c r="V13" i="67" s="1"/>
  <c r="R13" i="67" s="1"/>
  <c r="J10" i="67"/>
  <c r="V10" i="67" s="1"/>
  <c r="R10" i="67" s="1"/>
  <c r="J19" i="67"/>
  <c r="V19" i="67" s="1"/>
  <c r="R19" i="67" s="1"/>
  <c r="J42" i="67"/>
  <c r="V42" i="67" s="1"/>
  <c r="R42" i="67" s="1"/>
  <c r="J29" i="67"/>
  <c r="V29" i="67" s="1"/>
  <c r="R29" i="67" s="1"/>
  <c r="J28" i="67"/>
  <c r="V28" i="67" s="1"/>
  <c r="R28" i="67" s="1"/>
  <c r="J48" i="67"/>
  <c r="V48" i="67" s="1"/>
  <c r="R48" i="67" s="1"/>
  <c r="J36" i="67"/>
  <c r="V36" i="67" s="1"/>
  <c r="R36" i="67" s="1"/>
  <c r="J24" i="67"/>
  <c r="V24" i="67" s="1"/>
  <c r="R24" i="67" s="1"/>
  <c r="J12" i="67"/>
  <c r="V12" i="67" s="1"/>
  <c r="R12" i="67" s="1"/>
  <c r="J47" i="67"/>
  <c r="V47" i="67" s="1"/>
  <c r="R47" i="67" s="1"/>
  <c r="J35" i="67"/>
  <c r="V35" i="67" s="1"/>
  <c r="R35" i="67" s="1"/>
  <c r="J23" i="67"/>
  <c r="V23" i="67" s="1"/>
  <c r="R23" i="67" s="1"/>
  <c r="J11" i="67"/>
  <c r="V11" i="67" s="1"/>
  <c r="R11" i="67" s="1"/>
  <c r="J34" i="67"/>
  <c r="V34" i="67" s="1"/>
  <c r="R34" i="67" s="1"/>
  <c r="J30" i="67"/>
  <c r="V30" i="67" s="1"/>
  <c r="R30" i="67" s="1"/>
  <c r="J40" i="67"/>
  <c r="V40" i="67" s="1"/>
  <c r="R40" i="67" s="1"/>
  <c r="J46" i="67"/>
  <c r="V46" i="67" s="1"/>
  <c r="R46" i="67" s="1"/>
  <c r="J45" i="67"/>
  <c r="V45" i="67" s="1"/>
  <c r="R45" i="67" s="1"/>
  <c r="J33" i="67"/>
  <c r="V33" i="67" s="1"/>
  <c r="R33" i="67" s="1"/>
  <c r="J21" i="67"/>
  <c r="V21" i="67" s="1"/>
  <c r="R21" i="67" s="1"/>
  <c r="J9" i="67"/>
  <c r="V9" i="67" s="1"/>
  <c r="R9" i="67" s="1"/>
  <c r="J44" i="67"/>
  <c r="V44" i="67" s="1"/>
  <c r="R44" i="67" s="1"/>
  <c r="J32" i="67"/>
  <c r="V32" i="67" s="1"/>
  <c r="R32" i="67" s="1"/>
  <c r="J20" i="67"/>
  <c r="V20" i="67" s="1"/>
  <c r="R20" i="67" s="1"/>
  <c r="J8" i="67"/>
  <c r="V8" i="67" s="1"/>
  <c r="R8" i="67" s="1"/>
  <c r="J43" i="67"/>
  <c r="V43" i="67" s="1"/>
  <c r="R43" i="67" s="1"/>
  <c r="J31" i="67"/>
  <c r="V31" i="67" s="1"/>
  <c r="R31" i="67" s="1"/>
  <c r="J18" i="67"/>
  <c r="V18" i="67" s="1"/>
  <c r="R18" i="67" s="1"/>
  <c r="J17" i="67"/>
  <c r="V17" i="67" s="1"/>
  <c r="R17" i="67" s="1"/>
  <c r="J41" i="67"/>
  <c r="V41" i="67" s="1"/>
  <c r="R41" i="67" s="1"/>
  <c r="M102" i="67"/>
  <c r="U98" i="67"/>
  <c r="M96" i="67"/>
  <c r="U92" i="67"/>
  <c r="M90" i="67"/>
  <c r="U86" i="67"/>
  <c r="M84" i="67"/>
  <c r="M79" i="67"/>
  <c r="U75" i="67"/>
  <c r="M73" i="67"/>
  <c r="U69" i="67"/>
  <c r="M67" i="67"/>
  <c r="U63" i="67"/>
  <c r="M61" i="67"/>
  <c r="U57" i="67"/>
  <c r="U50" i="67"/>
  <c r="M48" i="67"/>
  <c r="U44" i="67"/>
  <c r="M42" i="67"/>
  <c r="U38" i="67"/>
  <c r="M36" i="67"/>
  <c r="U32" i="67"/>
  <c r="M30" i="67"/>
  <c r="U26" i="67"/>
  <c r="M24" i="67"/>
  <c r="U20" i="67"/>
  <c r="L18" i="67"/>
  <c r="M13" i="67"/>
  <c r="U9" i="67"/>
  <c r="M7" i="67"/>
  <c r="L102" i="67"/>
  <c r="J101" i="67"/>
  <c r="V101" i="67" s="1"/>
  <c r="R101" i="67" s="1"/>
  <c r="O97" i="67"/>
  <c r="P97" i="67" s="1"/>
  <c r="L96" i="67"/>
  <c r="J95" i="67"/>
  <c r="V95" i="67" s="1"/>
  <c r="R95" i="67" s="1"/>
  <c r="O99" i="67"/>
  <c r="P99" i="67" s="1"/>
  <c r="L98" i="67"/>
  <c r="J97" i="67"/>
  <c r="V97" i="67" s="1"/>
  <c r="R97" i="67" s="1"/>
  <c r="O93" i="67"/>
  <c r="P93" i="67" s="1"/>
  <c r="L92" i="67"/>
  <c r="J91" i="67"/>
  <c r="V91" i="67" s="1"/>
  <c r="R91" i="67" s="1"/>
  <c r="O87" i="67"/>
  <c r="P87" i="67" s="1"/>
  <c r="L86" i="67"/>
  <c r="J85" i="67"/>
  <c r="V85" i="67" s="1"/>
  <c r="R85" i="67" s="1"/>
  <c r="J80" i="67"/>
  <c r="V80" i="67" s="1"/>
  <c r="O76" i="67"/>
  <c r="P76" i="67" s="1"/>
  <c r="L75" i="67"/>
  <c r="J74" i="67"/>
  <c r="V74" i="67" s="1"/>
  <c r="R74" i="67" s="1"/>
  <c r="O70" i="67"/>
  <c r="P70" i="67" s="1"/>
  <c r="L69" i="67"/>
  <c r="J68" i="67"/>
  <c r="V68" i="67" s="1"/>
  <c r="R68" i="67" s="1"/>
  <c r="O64" i="67"/>
  <c r="P64" i="67" s="1"/>
  <c r="L63" i="67"/>
  <c r="J62" i="67"/>
  <c r="V62" i="67" s="1"/>
  <c r="R62" i="67" s="1"/>
  <c r="O58" i="67"/>
  <c r="P58" i="67" s="1"/>
  <c r="L57" i="67"/>
  <c r="O51" i="67"/>
  <c r="P51" i="67" s="1"/>
  <c r="L50" i="67"/>
  <c r="O45" i="67"/>
  <c r="P45" i="67" s="1"/>
  <c r="L44" i="67"/>
  <c r="O39" i="67"/>
  <c r="P39" i="67" s="1"/>
  <c r="L38" i="67"/>
  <c r="O33" i="67"/>
  <c r="P33" i="67" s="1"/>
  <c r="L32" i="67"/>
  <c r="O27" i="67"/>
  <c r="P27" i="67" s="1"/>
  <c r="L26" i="67"/>
  <c r="O21" i="67"/>
  <c r="P21" i="67" s="1"/>
  <c r="M100" i="67"/>
  <c r="J94" i="67"/>
  <c r="V94" i="67" s="1"/>
  <c r="R94" i="67" s="1"/>
  <c r="M92" i="67"/>
  <c r="O89" i="67"/>
  <c r="P89" i="67" s="1"/>
  <c r="J88" i="67"/>
  <c r="V88" i="67" s="1"/>
  <c r="R88" i="67" s="1"/>
  <c r="U79" i="67"/>
  <c r="M78" i="67"/>
  <c r="O75" i="67"/>
  <c r="P75" i="67" s="1"/>
  <c r="L68" i="67"/>
  <c r="U66" i="67"/>
  <c r="M65" i="67"/>
  <c r="O62" i="67"/>
  <c r="P62" i="67" s="1"/>
  <c r="J61" i="67"/>
  <c r="V61" i="67" s="1"/>
  <c r="R61" i="67" s="1"/>
  <c r="U56" i="67"/>
  <c r="U51" i="67"/>
  <c r="M50" i="67"/>
  <c r="O47" i="67"/>
  <c r="P47" i="67" s="1"/>
  <c r="L40" i="67"/>
  <c r="M37" i="67"/>
  <c r="O34" i="67"/>
  <c r="P34" i="67" s="1"/>
  <c r="U28" i="67"/>
  <c r="L27" i="67"/>
  <c r="O24" i="67"/>
  <c r="P24" i="67" s="1"/>
  <c r="U18" i="67"/>
  <c r="O17" i="67"/>
  <c r="P17" i="67" s="1"/>
  <c r="U14" i="67"/>
  <c r="O13" i="67"/>
  <c r="P13" i="67" s="1"/>
  <c r="U10" i="67"/>
  <c r="O9" i="67"/>
  <c r="P9" i="67" s="1"/>
  <c r="U101" i="67"/>
  <c r="L100" i="67"/>
  <c r="O95" i="67"/>
  <c r="P95" i="67" s="1"/>
  <c r="U93" i="67"/>
  <c r="U90" i="67"/>
  <c r="M89" i="67"/>
  <c r="O86" i="67"/>
  <c r="P86" i="67" s="1"/>
  <c r="L78" i="67"/>
  <c r="U76" i="67"/>
  <c r="M75" i="67"/>
  <c r="O72" i="67"/>
  <c r="P72" i="67" s="1"/>
  <c r="J71" i="67"/>
  <c r="V71" i="67" s="1"/>
  <c r="R71" i="67" s="1"/>
  <c r="J100" i="67"/>
  <c r="V100" i="67" s="1"/>
  <c r="R100" i="67" s="1"/>
  <c r="M98" i="67"/>
  <c r="U96" i="67"/>
  <c r="L95" i="67"/>
  <c r="J89" i="67"/>
  <c r="V89" i="67" s="1"/>
  <c r="R89" i="67" s="1"/>
  <c r="U84" i="67"/>
  <c r="O79" i="67"/>
  <c r="P79" i="67" s="1"/>
  <c r="J75" i="67"/>
  <c r="V75" i="67" s="1"/>
  <c r="R75" i="67" s="1"/>
  <c r="L72" i="67"/>
  <c r="U70" i="67"/>
  <c r="M69" i="67"/>
  <c r="O66" i="67"/>
  <c r="P66" i="67" s="1"/>
  <c r="J65" i="67"/>
  <c r="V65" i="67" s="1"/>
  <c r="R65" i="67" s="1"/>
  <c r="L59" i="67"/>
  <c r="M56" i="67"/>
  <c r="M51" i="67"/>
  <c r="U42" i="67"/>
  <c r="M41" i="67"/>
  <c r="O38" i="67"/>
  <c r="P38" i="67" s="1"/>
  <c r="L31" i="67"/>
  <c r="U29" i="67"/>
  <c r="M28" i="67"/>
  <c r="O25" i="67"/>
  <c r="P25" i="67" s="1"/>
  <c r="O18" i="67"/>
  <c r="P18" i="67" s="1"/>
  <c r="U15" i="67"/>
  <c r="M14" i="67"/>
  <c r="U11" i="67"/>
  <c r="O10" i="67"/>
  <c r="P10" i="67" s="1"/>
  <c r="O101" i="67"/>
  <c r="P101" i="67" s="1"/>
  <c r="U99" i="67"/>
  <c r="M93" i="67"/>
  <c r="O90" i="67"/>
  <c r="P90" i="67" s="1"/>
  <c r="J86" i="67"/>
  <c r="V86" i="67" s="1"/>
  <c r="R86" i="67" s="1"/>
  <c r="L79" i="67"/>
  <c r="M76" i="67"/>
  <c r="J72" i="67"/>
  <c r="V72" i="67" s="1"/>
  <c r="R72" i="67" s="1"/>
  <c r="M101" i="67"/>
  <c r="M94" i="67"/>
  <c r="U91" i="67"/>
  <c r="U89" i="67"/>
  <c r="M87" i="67"/>
  <c r="O85" i="67"/>
  <c r="P85" i="67" s="1"/>
  <c r="J77" i="67"/>
  <c r="V77" i="67" s="1"/>
  <c r="R77" i="67" s="1"/>
  <c r="L70" i="67"/>
  <c r="M68" i="67"/>
  <c r="U64" i="67"/>
  <c r="J63" i="67"/>
  <c r="V63" i="67" s="1"/>
  <c r="R63" i="67" s="1"/>
  <c r="O61" i="67"/>
  <c r="P61" i="67" s="1"/>
  <c r="U59" i="67"/>
  <c r="O52" i="67"/>
  <c r="P52" i="67" s="1"/>
  <c r="M47" i="67"/>
  <c r="O40" i="67"/>
  <c r="P40" i="67" s="1"/>
  <c r="L35" i="67"/>
  <c r="L28" i="67"/>
  <c r="L23" i="67"/>
  <c r="M21" i="67"/>
  <c r="U19" i="67"/>
  <c r="L13" i="67"/>
  <c r="L101" i="67"/>
  <c r="J99" i="67"/>
  <c r="V99" i="67" s="1"/>
  <c r="R99" i="67" s="1"/>
  <c r="O96" i="67"/>
  <c r="P96" i="67" s="1"/>
  <c r="L94" i="67"/>
  <c r="L87" i="67"/>
  <c r="M85" i="67"/>
  <c r="U78" i="67"/>
  <c r="O74" i="67"/>
  <c r="P74" i="67" s="1"/>
  <c r="M72" i="67"/>
  <c r="M66" i="67"/>
  <c r="L61" i="67"/>
  <c r="O59" i="67"/>
  <c r="P59" i="67" s="1"/>
  <c r="M52" i="67"/>
  <c r="L47" i="67"/>
  <c r="M45" i="67"/>
  <c r="U43" i="67"/>
  <c r="M40" i="67"/>
  <c r="U36" i="67"/>
  <c r="M33" i="67"/>
  <c r="U31" i="67"/>
  <c r="O98" i="67"/>
  <c r="P98" i="67" s="1"/>
  <c r="J96" i="67"/>
  <c r="V96" i="67" s="1"/>
  <c r="R96" i="67" s="1"/>
  <c r="M91" i="67"/>
  <c r="L89" i="67"/>
  <c r="J87" i="67"/>
  <c r="V87" i="67" s="1"/>
  <c r="R87" i="67" s="1"/>
  <c r="L74" i="67"/>
  <c r="U67" i="67"/>
  <c r="J66" i="67"/>
  <c r="V66" i="67" s="1"/>
  <c r="R66" i="67" s="1"/>
  <c r="M64" i="67"/>
  <c r="U62" i="67"/>
  <c r="O57" i="67"/>
  <c r="P57" i="67" s="1"/>
  <c r="O50" i="67"/>
  <c r="P50" i="67" s="1"/>
  <c r="O43" i="67"/>
  <c r="P43" i="67" s="1"/>
  <c r="U41" i="67"/>
  <c r="M31" i="67"/>
  <c r="U22" i="67"/>
  <c r="M19" i="67"/>
  <c r="U17" i="67"/>
  <c r="L16" i="67"/>
  <c r="O14" i="67"/>
  <c r="P14" i="67" s="1"/>
  <c r="M11" i="67"/>
  <c r="L8" i="67"/>
  <c r="U100" i="67"/>
  <c r="J98" i="67"/>
  <c r="V98" i="67" s="1"/>
  <c r="R98" i="67" s="1"/>
  <c r="L93" i="67"/>
  <c r="L91" i="67"/>
  <c r="O80" i="67"/>
  <c r="P80" i="67" s="1"/>
  <c r="O78" i="67"/>
  <c r="P78" i="67" s="1"/>
  <c r="J76" i="67"/>
  <c r="V76" i="67" s="1"/>
  <c r="R76" i="67" s="1"/>
  <c r="U71" i="67"/>
  <c r="L64" i="67"/>
  <c r="U60" i="67"/>
  <c r="J59" i="67"/>
  <c r="V59" i="67" s="1"/>
  <c r="R59" i="67" s="1"/>
  <c r="M57" i="67"/>
  <c r="O48" i="67"/>
  <c r="P48" i="67" s="1"/>
  <c r="U46" i="67"/>
  <c r="M43" i="67"/>
  <c r="U39" i="67"/>
  <c r="O36" i="67"/>
  <c r="P36" i="67" s="1"/>
  <c r="U34" i="67"/>
  <c r="L6" i="67"/>
  <c r="M97" i="67"/>
  <c r="J79" i="67"/>
  <c r="V79" i="67" s="1"/>
  <c r="R79" i="67" s="1"/>
  <c r="U72" i="67"/>
  <c r="L56" i="67"/>
  <c r="M49" i="67"/>
  <c r="O46" i="67"/>
  <c r="P46" i="67" s="1"/>
  <c r="L41" i="67"/>
  <c r="O31" i="67"/>
  <c r="P31" i="67" s="1"/>
  <c r="L29" i="67"/>
  <c r="L9" i="67"/>
  <c r="O7" i="67"/>
  <c r="P7" i="67" s="1"/>
  <c r="O100" i="67"/>
  <c r="P100" i="67" s="1"/>
  <c r="L97" i="67"/>
  <c r="J93" i="67"/>
  <c r="V93" i="67" s="1"/>
  <c r="R93" i="67" s="1"/>
  <c r="J90" i="67"/>
  <c r="V90" i="67" s="1"/>
  <c r="R90" i="67" s="1"/>
  <c r="L66" i="67"/>
  <c r="L49" i="67"/>
  <c r="M46" i="67"/>
  <c r="U33" i="67"/>
  <c r="U24" i="67"/>
  <c r="O22" i="67"/>
  <c r="P22" i="67" s="1"/>
  <c r="U16" i="67"/>
  <c r="U12" i="67"/>
  <c r="L7" i="67"/>
  <c r="M86" i="67"/>
  <c r="J78" i="67"/>
  <c r="V78" i="67" s="1"/>
  <c r="R78" i="67" s="1"/>
  <c r="U68" i="67"/>
  <c r="O63" i="67"/>
  <c r="P63" i="67" s="1"/>
  <c r="M58" i="67"/>
  <c r="L51" i="67"/>
  <c r="U48" i="67"/>
  <c r="L46" i="67"/>
  <c r="M38" i="67"/>
  <c r="U35" i="67"/>
  <c r="M22" i="67"/>
  <c r="O20" i="67"/>
  <c r="P20" i="67" s="1"/>
  <c r="U25" i="67"/>
  <c r="U21" i="67"/>
  <c r="U77" i="67"/>
  <c r="O71" i="67"/>
  <c r="P71" i="67" s="1"/>
  <c r="U65" i="67"/>
  <c r="M63" i="67"/>
  <c r="O60" i="67"/>
  <c r="P60" i="67" s="1"/>
  <c r="L58" i="67"/>
  <c r="U54" i="67"/>
  <c r="W54" i="67" s="1"/>
  <c r="L48" i="67"/>
  <c r="L43" i="67"/>
  <c r="L33" i="67"/>
  <c r="O26" i="67"/>
  <c r="P26" i="67" s="1"/>
  <c r="L24" i="67"/>
  <c r="L22" i="67"/>
  <c r="M20" i="67"/>
  <c r="M18" i="67"/>
  <c r="O16" i="67"/>
  <c r="P16" i="67" s="1"/>
  <c r="L14" i="67"/>
  <c r="U102" i="67"/>
  <c r="U95" i="67"/>
  <c r="U88" i="67"/>
  <c r="U74" i="67"/>
  <c r="M71" i="67"/>
  <c r="O68" i="67"/>
  <c r="P68" i="67" s="1"/>
  <c r="M60" i="67"/>
  <c r="J58" i="67"/>
  <c r="V58" i="67" s="1"/>
  <c r="R58" i="67" s="1"/>
  <c r="U40" i="67"/>
  <c r="O35" i="67"/>
  <c r="P35" i="67" s="1"/>
  <c r="U30" i="67"/>
  <c r="M26" i="67"/>
  <c r="L20" i="67"/>
  <c r="M16" i="67"/>
  <c r="O12" i="67"/>
  <c r="P12" i="67" s="1"/>
  <c r="U8" i="67"/>
  <c r="U6" i="67"/>
  <c r="M99" i="67"/>
  <c r="O92" i="67"/>
  <c r="P92" i="67" s="1"/>
  <c r="U85" i="67"/>
  <c r="O77" i="67"/>
  <c r="P77" i="67" s="1"/>
  <c r="M74" i="67"/>
  <c r="L71" i="67"/>
  <c r="O65" i="67"/>
  <c r="P65" i="67" s="1"/>
  <c r="L60" i="67"/>
  <c r="U45" i="67"/>
  <c r="U37" i="67"/>
  <c r="M35" i="67"/>
  <c r="O28" i="67"/>
  <c r="P28" i="67" s="1"/>
  <c r="M12" i="67"/>
  <c r="M10" i="67"/>
  <c r="O8" i="67"/>
  <c r="P8" i="67" s="1"/>
  <c r="O6" i="67"/>
  <c r="P6" i="67" s="1"/>
  <c r="L99" i="67"/>
  <c r="M95" i="67"/>
  <c r="J92" i="67"/>
  <c r="V92" i="67" s="1"/>
  <c r="R92" i="67" s="1"/>
  <c r="O88" i="67"/>
  <c r="P88" i="67" s="1"/>
  <c r="M80" i="67"/>
  <c r="M77" i="67"/>
  <c r="U73" i="67"/>
  <c r="L65" i="67"/>
  <c r="M62" i="67"/>
  <c r="J60" i="67"/>
  <c r="V60" i="67" s="1"/>
  <c r="R60" i="67" s="1"/>
  <c r="U53" i="67"/>
  <c r="W53" i="67" s="1"/>
  <c r="L45" i="67"/>
  <c r="U23" i="67"/>
  <c r="L12" i="67"/>
  <c r="L10" i="67"/>
  <c r="M8" i="67"/>
  <c r="M6" i="67"/>
  <c r="O102" i="67"/>
  <c r="P102" i="67" s="1"/>
  <c r="O91" i="67"/>
  <c r="P91" i="67" s="1"/>
  <c r="M88" i="67"/>
  <c r="L85" i="67"/>
  <c r="L80" i="67"/>
  <c r="L77" i="67"/>
  <c r="O73" i="67"/>
  <c r="P73" i="67" s="1"/>
  <c r="O67" i="67"/>
  <c r="P67" i="67" s="1"/>
  <c r="L62" i="67"/>
  <c r="J57" i="67"/>
  <c r="V57" i="67" s="1"/>
  <c r="R57" i="67" s="1"/>
  <c r="U47" i="67"/>
  <c r="O37" i="67"/>
  <c r="P37" i="67" s="1"/>
  <c r="O32" i="67"/>
  <c r="P32" i="67" s="1"/>
  <c r="O30" i="67"/>
  <c r="P30" i="67" s="1"/>
  <c r="U27" i="67"/>
  <c r="L34" i="67"/>
  <c r="M27" i="67"/>
  <c r="M15" i="67"/>
  <c r="L90" i="67"/>
  <c r="J73" i="67"/>
  <c r="V73" i="67" s="1"/>
  <c r="R73" i="67" s="1"/>
  <c r="O41" i="67"/>
  <c r="P41" i="67" s="1"/>
  <c r="M9" i="67"/>
  <c r="O56" i="67"/>
  <c r="P56" i="67" s="1"/>
  <c r="M25" i="67"/>
  <c r="L39" i="67"/>
  <c r="O69" i="67"/>
  <c r="P69" i="67" s="1"/>
  <c r="U94" i="67"/>
  <c r="O84" i="67"/>
  <c r="P84" i="67" s="1"/>
  <c r="J69" i="67"/>
  <c r="V69" i="67" s="1"/>
  <c r="R69" i="67" s="1"/>
  <c r="U52" i="67"/>
  <c r="L37" i="67"/>
  <c r="L30" i="67"/>
  <c r="L84" i="67"/>
  <c r="L67" i="67"/>
  <c r="O23" i="67"/>
  <c r="P23" i="67" s="1"/>
  <c r="M17" i="67"/>
  <c r="O94" i="67"/>
  <c r="P94" i="67" s="1"/>
  <c r="L76" i="67"/>
  <c r="M59" i="67"/>
  <c r="L52" i="67"/>
  <c r="O44" i="67"/>
  <c r="P44" i="67" s="1"/>
  <c r="O29" i="67"/>
  <c r="P29" i="67" s="1"/>
  <c r="M23" i="67"/>
  <c r="L17" i="67"/>
  <c r="O11" i="67"/>
  <c r="P11" i="67" s="1"/>
  <c r="L88" i="67"/>
  <c r="U13" i="67"/>
  <c r="M70" i="67"/>
  <c r="U97" i="67"/>
  <c r="L25" i="67"/>
  <c r="U7" i="67"/>
  <c r="U61" i="67"/>
  <c r="J84" i="67"/>
  <c r="V84" i="67" s="1"/>
  <c r="R84" i="67" s="1"/>
  <c r="J67" i="67"/>
  <c r="V67" i="67" s="1"/>
  <c r="R67" i="67" s="1"/>
  <c r="M44" i="67"/>
  <c r="L36" i="67"/>
  <c r="M29" i="67"/>
  <c r="L11" i="67"/>
  <c r="CP1" i="67"/>
  <c r="U58" i="67"/>
  <c r="O42" i="67"/>
  <c r="P42" i="67" s="1"/>
  <c r="J102" i="67"/>
  <c r="V102" i="67" s="1"/>
  <c r="R102" i="67" s="1"/>
  <c r="L73" i="67"/>
  <c r="U49" i="67"/>
  <c r="L42" i="67"/>
  <c r="M34" i="67"/>
  <c r="L21" i="67"/>
  <c r="O15" i="67"/>
  <c r="P15" i="67" s="1"/>
  <c r="O49" i="67"/>
  <c r="P49" i="67" s="1"/>
  <c r="L15" i="67"/>
  <c r="J64" i="67"/>
  <c r="V64" i="67" s="1"/>
  <c r="R64" i="67" s="1"/>
  <c r="M32" i="67"/>
  <c r="O19" i="67"/>
  <c r="P19" i="67" s="1"/>
  <c r="M39" i="67"/>
  <c r="L19" i="67"/>
  <c r="U87" i="67"/>
  <c r="J70" i="67"/>
  <c r="V70" i="67" s="1"/>
  <c r="R70" i="67" s="1"/>
  <c r="P92" i="64"/>
  <c r="T2" i="64"/>
  <c r="R2" i="64"/>
  <c r="M2" i="64"/>
  <c r="K2" i="64"/>
  <c r="M91" i="64" l="1"/>
  <c r="W97" i="67"/>
  <c r="K97" i="67" s="1"/>
  <c r="W88" i="67"/>
  <c r="K88" i="67" s="1"/>
  <c r="W17" i="67"/>
  <c r="K17" i="67" s="1"/>
  <c r="W52" i="67"/>
  <c r="K52" i="67" s="1"/>
  <c r="W94" i="67"/>
  <c r="K94" i="67" s="1"/>
  <c r="W62" i="67"/>
  <c r="K62" i="67" s="1"/>
  <c r="W87" i="67"/>
  <c r="K87" i="67" s="1"/>
  <c r="W45" i="67"/>
  <c r="K45" i="67" s="1"/>
  <c r="W95" i="67"/>
  <c r="K95" i="67" s="1"/>
  <c r="W85" i="67"/>
  <c r="K85" i="67" s="1"/>
  <c r="W33" i="67"/>
  <c r="K33" i="67" s="1"/>
  <c r="W49" i="67"/>
  <c r="K49" i="67" s="1"/>
  <c r="W19" i="67"/>
  <c r="K19" i="67" s="1"/>
  <c r="W64" i="67"/>
  <c r="K64" i="67" s="1"/>
  <c r="W101" i="67"/>
  <c r="K101" i="67" s="1"/>
  <c r="W69" i="67"/>
  <c r="K69" i="67" s="1"/>
  <c r="W7" i="67"/>
  <c r="K7" i="67" s="1"/>
  <c r="W37" i="67"/>
  <c r="K37" i="67" s="1"/>
  <c r="W25" i="67"/>
  <c r="K25" i="67" s="1"/>
  <c r="W74" i="67"/>
  <c r="K74" i="67" s="1"/>
  <c r="W77" i="67"/>
  <c r="K77" i="67" s="1"/>
  <c r="W68" i="67"/>
  <c r="K68" i="67" s="1"/>
  <c r="W12" i="67"/>
  <c r="K12" i="67" s="1"/>
  <c r="W46" i="67"/>
  <c r="K46" i="67" s="1"/>
  <c r="W8" i="67"/>
  <c r="K8" i="67" s="1"/>
  <c r="W23" i="67"/>
  <c r="K23" i="67" s="1"/>
  <c r="W6" i="67"/>
  <c r="K6" i="67" s="1"/>
  <c r="W34" i="67"/>
  <c r="K34" i="67" s="1"/>
  <c r="W70" i="67"/>
  <c r="K70" i="67" s="1"/>
  <c r="W71" i="67"/>
  <c r="K71" i="67" s="1"/>
  <c r="W99" i="67"/>
  <c r="K99" i="67" s="1"/>
  <c r="W43" i="67"/>
  <c r="K43" i="67" s="1"/>
  <c r="W44" i="67"/>
  <c r="K44" i="67" s="1"/>
  <c r="W90" i="67"/>
  <c r="K90" i="67" s="1"/>
  <c r="W30" i="67"/>
  <c r="K30" i="67" s="1"/>
  <c r="W16" i="67"/>
  <c r="K16" i="67" s="1"/>
  <c r="W20" i="67"/>
  <c r="K20" i="67" s="1"/>
  <c r="W27" i="67"/>
  <c r="K27" i="67" s="1"/>
  <c r="W63" i="67"/>
  <c r="K63" i="67" s="1"/>
  <c r="W73" i="67"/>
  <c r="K73" i="67" s="1"/>
  <c r="W48" i="67"/>
  <c r="K48" i="67" s="1"/>
  <c r="W15" i="67"/>
  <c r="K15" i="67" s="1"/>
  <c r="W28" i="67"/>
  <c r="K28" i="67" s="1"/>
  <c r="W47" i="67"/>
  <c r="K47" i="67" s="1"/>
  <c r="W40" i="67"/>
  <c r="K40" i="67" s="1"/>
  <c r="W65" i="67"/>
  <c r="K65" i="67" s="1"/>
  <c r="W24" i="67"/>
  <c r="K24" i="67" s="1"/>
  <c r="W72" i="67"/>
  <c r="K72" i="67" s="1"/>
  <c r="W100" i="67"/>
  <c r="K100" i="67" s="1"/>
  <c r="W31" i="67"/>
  <c r="K31" i="67" s="1"/>
  <c r="W66" i="67"/>
  <c r="K66" i="67" s="1"/>
  <c r="W26" i="67"/>
  <c r="K26" i="67" s="1"/>
  <c r="R80" i="67"/>
  <c r="W80" i="67"/>
  <c r="W32" i="67"/>
  <c r="K32" i="67" s="1"/>
  <c r="W61" i="67"/>
  <c r="K61" i="67" s="1"/>
  <c r="W60" i="67"/>
  <c r="K60" i="67" s="1"/>
  <c r="W36" i="67"/>
  <c r="K36" i="67" s="1"/>
  <c r="W78" i="67"/>
  <c r="K78" i="67" s="1"/>
  <c r="W10" i="67"/>
  <c r="K10" i="67" s="1"/>
  <c r="W75" i="67"/>
  <c r="K75" i="67" s="1"/>
  <c r="W21" i="67"/>
  <c r="K21" i="67" s="1"/>
  <c r="W29" i="67"/>
  <c r="K29" i="67" s="1"/>
  <c r="W79" i="67"/>
  <c r="K79" i="67" s="1"/>
  <c r="W38" i="67"/>
  <c r="K38" i="67" s="1"/>
  <c r="W67" i="67"/>
  <c r="K67" i="67" s="1"/>
  <c r="W76" i="67"/>
  <c r="K76" i="67" s="1"/>
  <c r="W14" i="67"/>
  <c r="K14" i="67" s="1"/>
  <c r="W9" i="67"/>
  <c r="K9" i="67" s="1"/>
  <c r="W86" i="67"/>
  <c r="K86" i="67" s="1"/>
  <c r="W22" i="67"/>
  <c r="K22" i="67" s="1"/>
  <c r="W89" i="67"/>
  <c r="K89" i="67" s="1"/>
  <c r="W51" i="67"/>
  <c r="K51" i="67" s="1"/>
  <c r="W39" i="67"/>
  <c r="K39" i="67" s="1"/>
  <c r="W13" i="67"/>
  <c r="K13" i="67" s="1"/>
  <c r="W35" i="67"/>
  <c r="K35" i="67" s="1"/>
  <c r="W91" i="67"/>
  <c r="K91" i="67" s="1"/>
  <c r="W11" i="67"/>
  <c r="K11" i="67" s="1"/>
  <c r="W42" i="67"/>
  <c r="K42" i="67" s="1"/>
  <c r="W84" i="67"/>
  <c r="K84" i="67" s="1"/>
  <c r="W18" i="67"/>
  <c r="K18" i="67" s="1"/>
  <c r="W56" i="67"/>
  <c r="K56" i="67" s="1"/>
  <c r="W50" i="67"/>
  <c r="K50" i="67" s="1"/>
  <c r="W92" i="67"/>
  <c r="K92" i="67" s="1"/>
  <c r="W58" i="67"/>
  <c r="K58" i="67" s="1"/>
  <c r="W102" i="67"/>
  <c r="K102" i="67" s="1"/>
  <c r="W57" i="67"/>
  <c r="K57" i="67" s="1"/>
  <c r="W41" i="67"/>
  <c r="K41" i="67" s="1"/>
  <c r="W59" i="67"/>
  <c r="K59" i="67" s="1"/>
  <c r="W93" i="67"/>
  <c r="K93" i="67" s="1"/>
  <c r="W98" i="67"/>
  <c r="K98" i="67" s="1"/>
  <c r="W96" i="67"/>
  <c r="K96" i="67" s="1"/>
  <c r="M111" i="64"/>
  <c r="N86" i="64"/>
  <c r="M20" i="64"/>
  <c r="O25" i="64"/>
  <c r="P25" i="64" s="1"/>
  <c r="N95" i="64"/>
  <c r="N31" i="64"/>
  <c r="N101" i="64"/>
  <c r="N48" i="64"/>
  <c r="O53" i="64"/>
  <c r="P53" i="64" s="1"/>
  <c r="N60" i="64"/>
  <c r="M69" i="64"/>
  <c r="M81" i="64"/>
  <c r="N37" i="64"/>
  <c r="N107" i="64"/>
  <c r="N74" i="64"/>
  <c r="M43" i="64"/>
  <c r="N112" i="64"/>
  <c r="U91" i="64"/>
  <c r="M21" i="64"/>
  <c r="M26" i="64"/>
  <c r="O31" i="64"/>
  <c r="P31" i="64" s="1"/>
  <c r="O37" i="64"/>
  <c r="P37" i="64" s="1"/>
  <c r="N43" i="64"/>
  <c r="N49" i="64"/>
  <c r="M54" i="64"/>
  <c r="N61" i="64"/>
  <c r="N69" i="64"/>
  <c r="N75" i="64"/>
  <c r="N81" i="64"/>
  <c r="M87" i="64"/>
  <c r="O95" i="64"/>
  <c r="P95" i="64" s="1"/>
  <c r="O101" i="64"/>
  <c r="P101" i="64" s="1"/>
  <c r="O107" i="64"/>
  <c r="P107" i="64" s="1"/>
  <c r="J5" i="64"/>
  <c r="N21" i="64"/>
  <c r="M27" i="64"/>
  <c r="M32" i="64"/>
  <c r="M38" i="64"/>
  <c r="O43" i="64"/>
  <c r="P43" i="64" s="1"/>
  <c r="O49" i="64"/>
  <c r="P49" i="64" s="1"/>
  <c r="M55" i="64"/>
  <c r="O61" i="64"/>
  <c r="P61" i="64" s="1"/>
  <c r="O69" i="64"/>
  <c r="P69" i="64" s="1"/>
  <c r="O75" i="64"/>
  <c r="P75" i="64" s="1"/>
  <c r="O81" i="64"/>
  <c r="P81" i="64" s="1"/>
  <c r="N87" i="64"/>
  <c r="M96" i="64"/>
  <c r="M102" i="64"/>
  <c r="M108" i="64"/>
  <c r="L5" i="64"/>
  <c r="M5" i="64" s="1"/>
  <c r="O21" i="64"/>
  <c r="P21" i="64" s="1"/>
  <c r="N27" i="64"/>
  <c r="N32" i="64"/>
  <c r="N38" i="64"/>
  <c r="M44" i="64"/>
  <c r="O55" i="64"/>
  <c r="P55" i="64" s="1"/>
  <c r="M62" i="64"/>
  <c r="N70" i="64"/>
  <c r="M76" i="64"/>
  <c r="N82" i="64"/>
  <c r="O87" i="64"/>
  <c r="P87" i="64" s="1"/>
  <c r="N96" i="64"/>
  <c r="N102" i="64"/>
  <c r="N108" i="64"/>
  <c r="J7" i="64"/>
  <c r="M22" i="64"/>
  <c r="O27" i="64"/>
  <c r="P27" i="64" s="1"/>
  <c r="N33" i="64"/>
  <c r="N39" i="64"/>
  <c r="M45" i="64"/>
  <c r="M50" i="64"/>
  <c r="M56" i="64"/>
  <c r="M63" i="64"/>
  <c r="M71" i="64"/>
  <c r="M77" i="64"/>
  <c r="U82" i="64"/>
  <c r="M88" i="64"/>
  <c r="N97" i="64"/>
  <c r="N103" i="64"/>
  <c r="N109" i="64"/>
  <c r="O39" i="64"/>
  <c r="P39" i="64" s="1"/>
  <c r="N56" i="64"/>
  <c r="O89" i="64"/>
  <c r="P89" i="64" s="1"/>
  <c r="O97" i="64"/>
  <c r="P97" i="64" s="1"/>
  <c r="O103" i="64"/>
  <c r="P103" i="64" s="1"/>
  <c r="O109" i="64"/>
  <c r="P109" i="64" s="1"/>
  <c r="N22" i="64"/>
  <c r="N45" i="64"/>
  <c r="N71" i="64"/>
  <c r="S7" i="64"/>
  <c r="T7" i="64" s="1"/>
  <c r="V22" i="64"/>
  <c r="W22" i="64" s="1"/>
  <c r="M28" i="64"/>
  <c r="M34" i="64"/>
  <c r="M40" i="64"/>
  <c r="O45" i="64"/>
  <c r="P45" i="64" s="1"/>
  <c r="N51" i="64"/>
  <c r="N57" i="64"/>
  <c r="O63" i="64"/>
  <c r="P63" i="64" s="1"/>
  <c r="O71" i="64"/>
  <c r="P71" i="64" s="1"/>
  <c r="V77" i="64"/>
  <c r="W77" i="64" s="1"/>
  <c r="N83" i="64"/>
  <c r="M90" i="64"/>
  <c r="M98" i="64"/>
  <c r="M104" i="64"/>
  <c r="V109" i="64"/>
  <c r="W109" i="64" s="1"/>
  <c r="L7" i="64"/>
  <c r="M7" i="64" s="1"/>
  <c r="M51" i="64"/>
  <c r="M83" i="64"/>
  <c r="J9" i="64"/>
  <c r="N23" i="64"/>
  <c r="M29" i="64"/>
  <c r="M35" i="64"/>
  <c r="N40" i="64"/>
  <c r="M46" i="64"/>
  <c r="O51" i="64"/>
  <c r="P51" i="64" s="1"/>
  <c r="O57" i="64"/>
  <c r="P57" i="64" s="1"/>
  <c r="N64" i="64"/>
  <c r="M72" i="64"/>
  <c r="M78" i="64"/>
  <c r="O83" i="64"/>
  <c r="P83" i="64" s="1"/>
  <c r="N90" i="64"/>
  <c r="N98" i="64"/>
  <c r="N104" i="64"/>
  <c r="M110" i="64"/>
  <c r="O33" i="64"/>
  <c r="P33" i="64" s="1"/>
  <c r="O77" i="64"/>
  <c r="P77" i="64" s="1"/>
  <c r="L11" i="64"/>
  <c r="M11" i="64" s="1"/>
  <c r="O23" i="64"/>
  <c r="P23" i="64" s="1"/>
  <c r="N29" i="64"/>
  <c r="N35" i="64"/>
  <c r="N41" i="64"/>
  <c r="N46" i="64"/>
  <c r="M58" i="64"/>
  <c r="M65" i="64"/>
  <c r="T72" i="64"/>
  <c r="N78" i="64"/>
  <c r="M84" i="64"/>
  <c r="N91" i="64"/>
  <c r="N99" i="64"/>
  <c r="N105" i="64"/>
  <c r="N110" i="64"/>
  <c r="N63" i="64"/>
  <c r="M19" i="64"/>
  <c r="M24" i="64"/>
  <c r="O29" i="64"/>
  <c r="P29" i="64" s="1"/>
  <c r="O35" i="64"/>
  <c r="P35" i="64" s="1"/>
  <c r="O41" i="64"/>
  <c r="P41" i="64" s="1"/>
  <c r="N47" i="64"/>
  <c r="M52" i="64"/>
  <c r="M59" i="64"/>
  <c r="N65" i="64"/>
  <c r="M73" i="64"/>
  <c r="N79" i="64"/>
  <c r="M85" i="64"/>
  <c r="O91" i="64"/>
  <c r="P91" i="64" s="1"/>
  <c r="O99" i="64"/>
  <c r="P99" i="64" s="1"/>
  <c r="O105" i="64"/>
  <c r="P105" i="64" s="1"/>
  <c r="N111" i="64"/>
  <c r="N19" i="64"/>
  <c r="N24" i="64"/>
  <c r="M30" i="64"/>
  <c r="M36" i="64"/>
  <c r="O47" i="64"/>
  <c r="P47" i="64" s="1"/>
  <c r="M53" i="64"/>
  <c r="O59" i="64"/>
  <c r="P59" i="64" s="1"/>
  <c r="O65" i="64"/>
  <c r="P65" i="64" s="1"/>
  <c r="O73" i="64"/>
  <c r="P73" i="64" s="1"/>
  <c r="O79" i="64"/>
  <c r="P79" i="64" s="1"/>
  <c r="N85" i="64"/>
  <c r="M92" i="64"/>
  <c r="M100" i="64"/>
  <c r="M106" i="64"/>
  <c r="O111" i="64"/>
  <c r="P111" i="64" s="1"/>
  <c r="O19" i="64"/>
  <c r="P19" i="64" s="1"/>
  <c r="N25" i="64"/>
  <c r="N30" i="64"/>
  <c r="M37" i="64"/>
  <c r="M42" i="64"/>
  <c r="M48" i="64"/>
  <c r="N53" i="64"/>
  <c r="M60" i="64"/>
  <c r="M68" i="64"/>
  <c r="M74" i="64"/>
  <c r="M80" i="64"/>
  <c r="O85" i="64"/>
  <c r="P85" i="64" s="1"/>
  <c r="N100" i="64"/>
  <c r="N106" i="64"/>
  <c r="M112" i="64"/>
  <c r="U33" i="64"/>
  <c r="V39" i="64"/>
  <c r="W39" i="64" s="1"/>
  <c r="U19" i="64"/>
  <c r="U23" i="64"/>
  <c r="V33" i="64"/>
  <c r="W33" i="64" s="1"/>
  <c r="T44" i="64"/>
  <c r="R44" i="64" s="1"/>
  <c r="U48" i="64"/>
  <c r="U50" i="64"/>
  <c r="U52" i="64"/>
  <c r="Q7" i="64"/>
  <c r="V20" i="64"/>
  <c r="W20" i="64" s="1"/>
  <c r="U22" i="64"/>
  <c r="V24" i="64"/>
  <c r="W24" i="64" s="1"/>
  <c r="V26" i="64"/>
  <c r="W26" i="64" s="1"/>
  <c r="V28" i="64"/>
  <c r="W28" i="64" s="1"/>
  <c r="U30" i="64"/>
  <c r="V55" i="64"/>
  <c r="W55" i="64" s="1"/>
  <c r="U60" i="64"/>
  <c r="U77" i="64"/>
  <c r="V79" i="64"/>
  <c r="W79" i="64" s="1"/>
  <c r="T82" i="64"/>
  <c r="V95" i="64"/>
  <c r="W95" i="64" s="1"/>
  <c r="U47" i="64"/>
  <c r="U49" i="64"/>
  <c r="U53" i="64"/>
  <c r="V58" i="64"/>
  <c r="W58" i="64" s="1"/>
  <c r="T70" i="64"/>
  <c r="U72" i="64"/>
  <c r="V99" i="64"/>
  <c r="W99" i="64" s="1"/>
  <c r="U39" i="64"/>
  <c r="U41" i="64"/>
  <c r="U45" i="64"/>
  <c r="V47" i="64"/>
  <c r="W47" i="64" s="1"/>
  <c r="V49" i="64"/>
  <c r="W49" i="64" s="1"/>
  <c r="U63" i="64"/>
  <c r="T68" i="64"/>
  <c r="U70" i="64"/>
  <c r="U75" i="64"/>
  <c r="T80" i="64"/>
  <c r="V85" i="64"/>
  <c r="W85" i="64" s="1"/>
  <c r="U68" i="64"/>
  <c r="V75" i="64"/>
  <c r="W75" i="64" s="1"/>
  <c r="V80" i="64"/>
  <c r="W80" i="64" s="1"/>
  <c r="V103" i="64"/>
  <c r="W103" i="64" s="1"/>
  <c r="U61" i="64"/>
  <c r="V68" i="64"/>
  <c r="W68" i="64" s="1"/>
  <c r="T78" i="64"/>
  <c r="T88" i="64"/>
  <c r="V113" i="64"/>
  <c r="W113" i="64" s="1"/>
  <c r="U113" i="64"/>
  <c r="T113" i="64"/>
  <c r="U109" i="64"/>
  <c r="U105" i="64"/>
  <c r="U101" i="64"/>
  <c r="U97" i="64"/>
  <c r="T91" i="64"/>
  <c r="R91" i="64" s="1"/>
  <c r="T87" i="64"/>
  <c r="R87" i="64" s="1"/>
  <c r="T83" i="64"/>
  <c r="T79" i="64"/>
  <c r="T75" i="64"/>
  <c r="T71" i="64"/>
  <c r="T65" i="64"/>
  <c r="T61" i="64"/>
  <c r="T57" i="64"/>
  <c r="T53" i="64"/>
  <c r="T49" i="64"/>
  <c r="T45" i="64"/>
  <c r="T41" i="64"/>
  <c r="T37" i="64"/>
  <c r="T33" i="64"/>
  <c r="T29" i="64"/>
  <c r="T25" i="64"/>
  <c r="T21" i="64"/>
  <c r="R21" i="64" s="1"/>
  <c r="T109" i="64"/>
  <c r="T105" i="64"/>
  <c r="T101" i="64"/>
  <c r="T97" i="64"/>
  <c r="U111" i="64"/>
  <c r="U107" i="64"/>
  <c r="U103" i="64"/>
  <c r="U99" i="64"/>
  <c r="U95" i="64"/>
  <c r="T89" i="64"/>
  <c r="T85" i="64"/>
  <c r="T81" i="64"/>
  <c r="T77" i="64"/>
  <c r="T73" i="64"/>
  <c r="T69" i="64"/>
  <c r="T63" i="64"/>
  <c r="T59" i="64"/>
  <c r="T55" i="64"/>
  <c r="T51" i="64"/>
  <c r="T47" i="64"/>
  <c r="T43" i="64"/>
  <c r="T39" i="64"/>
  <c r="T35" i="64"/>
  <c r="T31" i="64"/>
  <c r="T27" i="64"/>
  <c r="T23" i="64"/>
  <c r="T19" i="64"/>
  <c r="R19" i="64" s="1"/>
  <c r="V74" i="64"/>
  <c r="W74" i="64" s="1"/>
  <c r="V70" i="64"/>
  <c r="W70" i="64" s="1"/>
  <c r="V64" i="64"/>
  <c r="W64" i="64" s="1"/>
  <c r="V56" i="64"/>
  <c r="W56" i="64" s="1"/>
  <c r="T111" i="64"/>
  <c r="T107" i="64"/>
  <c r="T103" i="64"/>
  <c r="T99" i="64"/>
  <c r="T95" i="64"/>
  <c r="V90" i="64"/>
  <c r="W90" i="64" s="1"/>
  <c r="V86" i="64"/>
  <c r="W86" i="64" s="1"/>
  <c r="V82" i="64"/>
  <c r="W82" i="64" s="1"/>
  <c r="V78" i="64"/>
  <c r="W78" i="64" s="1"/>
  <c r="V60" i="64"/>
  <c r="W60" i="64" s="1"/>
  <c r="V112" i="64"/>
  <c r="W112" i="64" s="1"/>
  <c r="T76" i="64"/>
  <c r="U51" i="64"/>
  <c r="U43" i="64"/>
  <c r="U35" i="64"/>
  <c r="U27" i="64"/>
  <c r="T112" i="64"/>
  <c r="T110" i="64"/>
  <c r="T108" i="64"/>
  <c r="T106" i="64"/>
  <c r="T104" i="64"/>
  <c r="T102" i="64"/>
  <c r="T100" i="64"/>
  <c r="R100" i="64" s="1"/>
  <c r="T98" i="64"/>
  <c r="R98" i="64" s="1"/>
  <c r="T96" i="64"/>
  <c r="T92" i="64"/>
  <c r="T90" i="64"/>
  <c r="R90" i="64" s="1"/>
  <c r="V88" i="64"/>
  <c r="W88" i="64" s="1"/>
  <c r="V81" i="64"/>
  <c r="W81" i="64" s="1"/>
  <c r="T74" i="64"/>
  <c r="V72" i="64"/>
  <c r="W72" i="64" s="1"/>
  <c r="V63" i="64"/>
  <c r="W63" i="64" s="1"/>
  <c r="T56" i="64"/>
  <c r="V54" i="64"/>
  <c r="W54" i="64" s="1"/>
  <c r="V91" i="64"/>
  <c r="W91" i="64" s="1"/>
  <c r="U89" i="64"/>
  <c r="V87" i="64"/>
  <c r="W87" i="64" s="1"/>
  <c r="U80" i="64"/>
  <c r="U73" i="64"/>
  <c r="V71" i="64"/>
  <c r="W71" i="64" s="1"/>
  <c r="U62" i="64"/>
  <c r="U55" i="64"/>
  <c r="V53" i="64"/>
  <c r="W53" i="64" s="1"/>
  <c r="T50" i="64"/>
  <c r="R50" i="64" s="1"/>
  <c r="V45" i="64"/>
  <c r="W45" i="64" s="1"/>
  <c r="T42" i="64"/>
  <c r="V37" i="64"/>
  <c r="W37" i="64" s="1"/>
  <c r="T34" i="64"/>
  <c r="V29" i="64"/>
  <c r="W29" i="64" s="1"/>
  <c r="T26" i="64"/>
  <c r="R26" i="64" s="1"/>
  <c r="V21" i="64"/>
  <c r="W21" i="64" s="1"/>
  <c r="U87" i="64"/>
  <c r="V110" i="64"/>
  <c r="W110" i="64" s="1"/>
  <c r="V108" i="64"/>
  <c r="W108" i="64" s="1"/>
  <c r="V106" i="64"/>
  <c r="W106" i="64" s="1"/>
  <c r="V104" i="64"/>
  <c r="W104" i="64" s="1"/>
  <c r="V102" i="64"/>
  <c r="W102" i="64" s="1"/>
  <c r="V100" i="64"/>
  <c r="W100" i="64" s="1"/>
  <c r="V98" i="64"/>
  <c r="W98" i="64" s="1"/>
  <c r="V96" i="64"/>
  <c r="W96" i="64" s="1"/>
  <c r="V92" i="64"/>
  <c r="W92" i="64" s="1"/>
  <c r="U85" i="64"/>
  <c r="V83" i="64"/>
  <c r="W83" i="64" s="1"/>
  <c r="U76" i="64"/>
  <c r="U69" i="64"/>
  <c r="V65" i="64"/>
  <c r="W65" i="64" s="1"/>
  <c r="U58" i="64"/>
  <c r="V51" i="64"/>
  <c r="W51" i="64" s="1"/>
  <c r="T48" i="64"/>
  <c r="V43" i="64"/>
  <c r="W43" i="64" s="1"/>
  <c r="T40" i="64"/>
  <c r="V35" i="64"/>
  <c r="W35" i="64" s="1"/>
  <c r="T32" i="64"/>
  <c r="V27" i="64"/>
  <c r="W27" i="64" s="1"/>
  <c r="T24" i="64"/>
  <c r="V19" i="64"/>
  <c r="W19" i="64" s="1"/>
  <c r="U112" i="64"/>
  <c r="U110" i="64"/>
  <c r="U108" i="64"/>
  <c r="U106" i="64"/>
  <c r="U104" i="64"/>
  <c r="U102" i="64"/>
  <c r="U100" i="64"/>
  <c r="U98" i="64"/>
  <c r="U96" i="64"/>
  <c r="U92" i="64"/>
  <c r="U90" i="64"/>
  <c r="U83" i="64"/>
  <c r="U74" i="64"/>
  <c r="U65" i="64"/>
  <c r="T58" i="64"/>
  <c r="U56" i="64"/>
  <c r="V46" i="64"/>
  <c r="W46" i="64" s="1"/>
  <c r="V38" i="64"/>
  <c r="W38" i="64" s="1"/>
  <c r="V30" i="64"/>
  <c r="W30" i="64" s="1"/>
  <c r="U37" i="64"/>
  <c r="V41" i="64"/>
  <c r="W41" i="64" s="1"/>
  <c r="U59" i="64"/>
  <c r="V61" i="64"/>
  <c r="W61" i="64" s="1"/>
  <c r="T64" i="64"/>
  <c r="V73" i="64"/>
  <c r="W73" i="64" s="1"/>
  <c r="U78" i="64"/>
  <c r="U88" i="64"/>
  <c r="V107" i="64"/>
  <c r="W107" i="64" s="1"/>
  <c r="T86" i="64"/>
  <c r="V97" i="64"/>
  <c r="W97" i="64" s="1"/>
  <c r="U21" i="64"/>
  <c r="U29" i="64"/>
  <c r="Q9" i="64"/>
  <c r="V25" i="64"/>
  <c r="W25" i="64" s="1"/>
  <c r="U71" i="64"/>
  <c r="V89" i="64"/>
  <c r="W89" i="64" s="1"/>
  <c r="V111" i="64"/>
  <c r="W111" i="64" s="1"/>
  <c r="U25" i="64"/>
  <c r="V31" i="64"/>
  <c r="W31" i="64" s="1"/>
  <c r="S9" i="64"/>
  <c r="T9" i="64" s="1"/>
  <c r="V76" i="64"/>
  <c r="W76" i="64" s="1"/>
  <c r="U86" i="64"/>
  <c r="T84" i="64"/>
  <c r="R84" i="64" s="1"/>
  <c r="Q5" i="64"/>
  <c r="U54" i="64"/>
  <c r="S5" i="64"/>
  <c r="T5" i="64" s="1"/>
  <c r="T62" i="64"/>
  <c r="R62" i="64" s="1"/>
  <c r="U81" i="64"/>
  <c r="Q11" i="64"/>
  <c r="T20" i="64"/>
  <c r="T28" i="64"/>
  <c r="U32" i="64"/>
  <c r="U34" i="64"/>
  <c r="U36" i="64"/>
  <c r="T38" i="64"/>
  <c r="R38" i="64" s="1"/>
  <c r="V40" i="64"/>
  <c r="W40" i="64" s="1"/>
  <c r="V42" i="64"/>
  <c r="W42" i="64" s="1"/>
  <c r="V44" i="64"/>
  <c r="W44" i="64" s="1"/>
  <c r="U46" i="64"/>
  <c r="V57" i="64"/>
  <c r="W57" i="64" s="1"/>
  <c r="V62" i="64"/>
  <c r="W62" i="64" s="1"/>
  <c r="U84" i="64"/>
  <c r="U31" i="64"/>
  <c r="V23" i="64"/>
  <c r="W23" i="64" s="1"/>
  <c r="T52" i="64"/>
  <c r="R52" i="64" s="1"/>
  <c r="T54" i="64"/>
  <c r="V59" i="64"/>
  <c r="W59" i="64" s="1"/>
  <c r="U64" i="64"/>
  <c r="T36" i="64"/>
  <c r="R36" i="64" s="1"/>
  <c r="U40" i="64"/>
  <c r="U42" i="64"/>
  <c r="U44" i="64"/>
  <c r="T46" i="64"/>
  <c r="R46" i="64" s="1"/>
  <c r="V48" i="64"/>
  <c r="W48" i="64" s="1"/>
  <c r="V50" i="64"/>
  <c r="W50" i="64" s="1"/>
  <c r="V52" i="64"/>
  <c r="W52" i="64" s="1"/>
  <c r="U57" i="64"/>
  <c r="V69" i="64"/>
  <c r="W69" i="64" s="1"/>
  <c r="V101" i="64"/>
  <c r="W101" i="64" s="1"/>
  <c r="S11" i="64"/>
  <c r="T11" i="64" s="1"/>
  <c r="U20" i="64"/>
  <c r="T22" i="64"/>
  <c r="R22" i="64" s="1"/>
  <c r="U24" i="64"/>
  <c r="U26" i="64"/>
  <c r="U28" i="64"/>
  <c r="T30" i="64"/>
  <c r="V32" i="64"/>
  <c r="W32" i="64" s="1"/>
  <c r="V34" i="64"/>
  <c r="W34" i="64" s="1"/>
  <c r="V36" i="64"/>
  <c r="W36" i="64" s="1"/>
  <c r="U38" i="64"/>
  <c r="T60" i="64"/>
  <c r="U79" i="64"/>
  <c r="V84" i="64"/>
  <c r="W84" i="64" s="1"/>
  <c r="V105" i="64"/>
  <c r="W105" i="64" s="1"/>
  <c r="M89" i="64"/>
  <c r="M23" i="64"/>
  <c r="N26" i="64"/>
  <c r="M31" i="64"/>
  <c r="N34" i="64"/>
  <c r="M39" i="64"/>
  <c r="R39" i="64" s="1"/>
  <c r="N42" i="64"/>
  <c r="M47" i="64"/>
  <c r="R47" i="64" s="1"/>
  <c r="N50" i="64"/>
  <c r="N55" i="64"/>
  <c r="M57" i="64"/>
  <c r="M64" i="64"/>
  <c r="N73" i="64"/>
  <c r="M75" i="64"/>
  <c r="R75" i="64" s="1"/>
  <c r="M82" i="64"/>
  <c r="R82" i="64" s="1"/>
  <c r="N89" i="64"/>
  <c r="O108" i="64"/>
  <c r="P108" i="64" s="1"/>
  <c r="O104" i="64"/>
  <c r="P104" i="64" s="1"/>
  <c r="O100" i="64"/>
  <c r="P100" i="64" s="1"/>
  <c r="O96" i="64"/>
  <c r="P96" i="64" s="1"/>
  <c r="N72" i="64"/>
  <c r="N68" i="64"/>
  <c r="N62" i="64"/>
  <c r="N54" i="64"/>
  <c r="N76" i="64"/>
  <c r="N58" i="64"/>
  <c r="N20" i="64"/>
  <c r="M25" i="64"/>
  <c r="N28" i="64"/>
  <c r="M33" i="64"/>
  <c r="N36" i="64"/>
  <c r="M41" i="64"/>
  <c r="N44" i="64"/>
  <c r="M49" i="64"/>
  <c r="N52" i="64"/>
  <c r="N59" i="64"/>
  <c r="M61" i="64"/>
  <c r="M70" i="64"/>
  <c r="N77" i="64"/>
  <c r="M79" i="64"/>
  <c r="R79" i="64" s="1"/>
  <c r="M86" i="64"/>
  <c r="N80" i="64"/>
  <c r="N84" i="64"/>
  <c r="N88" i="64"/>
  <c r="N92" i="64"/>
  <c r="O98" i="64"/>
  <c r="P98" i="64" s="1"/>
  <c r="O102" i="64"/>
  <c r="P102" i="64" s="1"/>
  <c r="O106" i="64"/>
  <c r="P106" i="64" s="1"/>
  <c r="O110" i="64"/>
  <c r="P110" i="64" s="1"/>
  <c r="J11" i="64"/>
  <c r="O22" i="64"/>
  <c r="P22" i="64" s="1"/>
  <c r="O26" i="64"/>
  <c r="P26" i="64" s="1"/>
  <c r="O30" i="64"/>
  <c r="P30" i="64" s="1"/>
  <c r="O34" i="64"/>
  <c r="P34" i="64" s="1"/>
  <c r="O38" i="64"/>
  <c r="P38" i="64" s="1"/>
  <c r="O42" i="64"/>
  <c r="P42" i="64" s="1"/>
  <c r="O46" i="64"/>
  <c r="P46" i="64" s="1"/>
  <c r="O50" i="64"/>
  <c r="P50" i="64" s="1"/>
  <c r="O54" i="64"/>
  <c r="P54" i="64" s="1"/>
  <c r="O58" i="64"/>
  <c r="P58" i="64" s="1"/>
  <c r="O62" i="64"/>
  <c r="P62" i="64" s="1"/>
  <c r="O68" i="64"/>
  <c r="P68" i="64" s="1"/>
  <c r="O72" i="64"/>
  <c r="P72" i="64" s="1"/>
  <c r="O76" i="64"/>
  <c r="P76" i="64" s="1"/>
  <c r="O80" i="64"/>
  <c r="P80" i="64" s="1"/>
  <c r="O84" i="64"/>
  <c r="P84" i="64" s="1"/>
  <c r="O88" i="64"/>
  <c r="P88" i="64" s="1"/>
  <c r="O92" i="64"/>
  <c r="M97" i="64"/>
  <c r="M101" i="64"/>
  <c r="M105" i="64"/>
  <c r="M109" i="64"/>
  <c r="AG112" i="64"/>
  <c r="M113" i="64"/>
  <c r="N113" i="64"/>
  <c r="O113" i="64"/>
  <c r="P113" i="64" s="1"/>
  <c r="O112" i="64"/>
  <c r="P112" i="64" s="1"/>
  <c r="L9" i="64"/>
  <c r="M9" i="64" s="1"/>
  <c r="O20" i="64"/>
  <c r="P20" i="64" s="1"/>
  <c r="O24" i="64"/>
  <c r="P24" i="64" s="1"/>
  <c r="O28" i="64"/>
  <c r="P28" i="64" s="1"/>
  <c r="O32" i="64"/>
  <c r="P32" i="64" s="1"/>
  <c r="O36" i="64"/>
  <c r="P36" i="64" s="1"/>
  <c r="O40" i="64"/>
  <c r="P40" i="64" s="1"/>
  <c r="O44" i="64"/>
  <c r="P44" i="64" s="1"/>
  <c r="O48" i="64"/>
  <c r="P48" i="64" s="1"/>
  <c r="O52" i="64"/>
  <c r="P52" i="64" s="1"/>
  <c r="O56" i="64"/>
  <c r="P56" i="64" s="1"/>
  <c r="O60" i="64"/>
  <c r="P60" i="64" s="1"/>
  <c r="O64" i="64"/>
  <c r="P64" i="64" s="1"/>
  <c r="O70" i="64"/>
  <c r="P70" i="64" s="1"/>
  <c r="O74" i="64"/>
  <c r="P74" i="64" s="1"/>
  <c r="O78" i="64"/>
  <c r="P78" i="64" s="1"/>
  <c r="O82" i="64"/>
  <c r="P82" i="64" s="1"/>
  <c r="O86" i="64"/>
  <c r="P86" i="64" s="1"/>
  <c r="O90" i="64"/>
  <c r="P90" i="64" s="1"/>
  <c r="M95" i="64"/>
  <c r="M99" i="64"/>
  <c r="R99" i="64" s="1"/>
  <c r="M103" i="64"/>
  <c r="R103" i="64" s="1"/>
  <c r="M107" i="64"/>
  <c r="R104" i="64" l="1"/>
  <c r="R53" i="64"/>
  <c r="R28" i="64"/>
  <c r="R73" i="64"/>
  <c r="R112" i="64"/>
  <c r="R65" i="64"/>
  <c r="R71" i="64"/>
  <c r="R68" i="64"/>
  <c r="R49" i="64"/>
  <c r="R20" i="64"/>
  <c r="R111" i="64"/>
  <c r="R74" i="64"/>
  <c r="R77" i="64"/>
  <c r="R29" i="64"/>
  <c r="R41" i="64"/>
  <c r="R106" i="64"/>
  <c r="R80" i="64"/>
  <c r="R110" i="64"/>
  <c r="R35" i="64"/>
  <c r="R43" i="64"/>
  <c r="R109" i="64"/>
  <c r="R105" i="64"/>
  <c r="R57" i="64"/>
  <c r="O5" i="64"/>
  <c r="R48" i="64"/>
  <c r="R56" i="64"/>
  <c r="R24" i="64"/>
  <c r="R69" i="64"/>
  <c r="R40" i="64"/>
  <c r="R63" i="64"/>
  <c r="R27" i="64"/>
  <c r="R97" i="64"/>
  <c r="R81" i="64"/>
  <c r="R60" i="64"/>
  <c r="R85" i="64"/>
  <c r="R58" i="64"/>
  <c r="O9" i="64"/>
  <c r="R78" i="64"/>
  <c r="R83" i="64"/>
  <c r="R108" i="64"/>
  <c r="R32" i="64"/>
  <c r="R96" i="64"/>
  <c r="R37" i="64"/>
  <c r="O7" i="64"/>
  <c r="R55" i="64"/>
  <c r="R54" i="64"/>
  <c r="R34" i="64"/>
  <c r="R76" i="64"/>
  <c r="R51" i="64"/>
  <c r="R101" i="64"/>
  <c r="R113" i="64"/>
  <c r="O11" i="64"/>
  <c r="R70" i="64"/>
  <c r="R23" i="64"/>
  <c r="R45" i="64"/>
  <c r="R72" i="64"/>
  <c r="R61" i="64"/>
  <c r="R89" i="64"/>
  <c r="R42" i="64"/>
  <c r="R102" i="64"/>
  <c r="R59" i="64"/>
  <c r="R30" i="64"/>
  <c r="R33" i="64"/>
  <c r="R88" i="64"/>
  <c r="R107" i="64"/>
  <c r="R95" i="64"/>
  <c r="R64" i="64"/>
  <c r="R86" i="64"/>
  <c r="R25" i="64"/>
  <c r="R31" i="64"/>
  <c r="D102" i="63" l="1"/>
  <c r="D101" i="63"/>
  <c r="D100" i="63"/>
  <c r="D99" i="63"/>
  <c r="D98" i="63"/>
  <c r="D97" i="63"/>
  <c r="D96" i="63"/>
  <c r="D95" i="63"/>
  <c r="D94" i="63"/>
  <c r="D93" i="63"/>
  <c r="D92" i="63"/>
  <c r="D91" i="63"/>
  <c r="D90" i="63"/>
  <c r="D89" i="63"/>
  <c r="D88" i="63"/>
  <c r="D87" i="63"/>
  <c r="D86" i="63"/>
  <c r="D85" i="63"/>
  <c r="D84" i="63"/>
  <c r="D83" i="63"/>
  <c r="D82" i="63"/>
  <c r="D79" i="63"/>
  <c r="D78" i="63"/>
  <c r="D77" i="63"/>
  <c r="D76" i="63"/>
  <c r="D75" i="63"/>
  <c r="D74" i="63"/>
  <c r="D73" i="63"/>
  <c r="D72" i="63"/>
  <c r="D71" i="63"/>
  <c r="D70" i="63"/>
  <c r="D69" i="63"/>
  <c r="D68" i="63"/>
  <c r="D67" i="63"/>
  <c r="D66" i="63"/>
  <c r="D65" i="63"/>
  <c r="D64" i="63"/>
  <c r="D63" i="63"/>
  <c r="D62" i="63"/>
  <c r="D61" i="63"/>
  <c r="D60" i="63"/>
  <c r="D59" i="63"/>
  <c r="D58" i="63"/>
  <c r="D57" i="63"/>
  <c r="D56" i="63"/>
  <c r="D55" i="63"/>
  <c r="D54" i="63"/>
  <c r="D53" i="63"/>
  <c r="D52" i="63"/>
  <c r="D51" i="63"/>
  <c r="D50" i="63"/>
  <c r="D49" i="63"/>
  <c r="D48" i="63"/>
  <c r="D47" i="63"/>
  <c r="D46" i="63"/>
  <c r="D45" i="63"/>
  <c r="D44" i="63"/>
  <c r="D43" i="63"/>
  <c r="D42" i="63"/>
  <c r="D41" i="63"/>
  <c r="D40" i="63"/>
  <c r="D39" i="63"/>
  <c r="D38" i="63"/>
  <c r="D37" i="63"/>
  <c r="D36" i="63"/>
  <c r="D35" i="63"/>
  <c r="D34" i="63"/>
  <c r="D33" i="63"/>
  <c r="D32" i="63"/>
  <c r="D31" i="63"/>
  <c r="D30" i="63"/>
  <c r="D29" i="63"/>
  <c r="D28" i="63"/>
  <c r="D27" i="63"/>
  <c r="D26" i="63"/>
  <c r="D25" i="63"/>
  <c r="D24" i="63"/>
  <c r="D23" i="63"/>
  <c r="D22" i="63"/>
  <c r="D21" i="63"/>
  <c r="D20" i="63"/>
  <c r="D19" i="63"/>
  <c r="D18" i="63"/>
  <c r="D17" i="63"/>
  <c r="D16" i="63"/>
  <c r="D15" i="63"/>
  <c r="D14" i="63"/>
  <c r="D13" i="63"/>
  <c r="D12" i="63"/>
  <c r="D11" i="63"/>
  <c r="D10" i="63"/>
  <c r="D9" i="63"/>
  <c r="D8" i="63"/>
  <c r="D7" i="63"/>
  <c r="D6" i="63"/>
  <c r="D5" i="63"/>
  <c r="D4" i="63"/>
  <c r="D3" i="63"/>
  <c r="D2" i="63"/>
  <c r="D102" i="62"/>
  <c r="AO101" i="62"/>
  <c r="D101" i="62"/>
  <c r="AO100" i="62"/>
  <c r="D100" i="62"/>
  <c r="AO99" i="62"/>
  <c r="D99" i="62"/>
  <c r="AO98" i="62"/>
  <c r="D98" i="62"/>
  <c r="AO97" i="62"/>
  <c r="D97" i="62"/>
  <c r="AO96" i="62"/>
  <c r="D96" i="62"/>
  <c r="AO95" i="62"/>
  <c r="D95" i="62"/>
  <c r="AO94" i="62"/>
  <c r="D94" i="62"/>
  <c r="AO93" i="62"/>
  <c r="D93" i="62"/>
  <c r="AO92" i="62"/>
  <c r="D92" i="62"/>
  <c r="AO91" i="62"/>
  <c r="D91" i="62"/>
  <c r="AO90" i="62"/>
  <c r="D90" i="62"/>
  <c r="AO89" i="62"/>
  <c r="D89" i="62"/>
  <c r="AO88" i="62"/>
  <c r="D88" i="62"/>
  <c r="AO87" i="62"/>
  <c r="D87" i="62"/>
  <c r="AO86" i="62"/>
  <c r="D86" i="62"/>
  <c r="AO85" i="62"/>
  <c r="D85" i="62"/>
  <c r="AO84" i="62"/>
  <c r="D84" i="62"/>
  <c r="AO83" i="62"/>
  <c r="D83" i="62"/>
  <c r="AO82" i="62"/>
  <c r="D82" i="62"/>
  <c r="AO79" i="62"/>
  <c r="D79" i="62"/>
  <c r="AO78" i="62"/>
  <c r="D78" i="62"/>
  <c r="AO77" i="62"/>
  <c r="D77" i="62"/>
  <c r="AO76" i="62"/>
  <c r="D76" i="62"/>
  <c r="AO75" i="62"/>
  <c r="D75" i="62"/>
  <c r="AO74" i="62"/>
  <c r="D74" i="62"/>
  <c r="AO73" i="62"/>
  <c r="D73" i="62"/>
  <c r="AO72" i="62"/>
  <c r="D72" i="62"/>
  <c r="AO71" i="62"/>
  <c r="D71" i="62"/>
  <c r="AO70" i="62"/>
  <c r="D70" i="62"/>
  <c r="AO69" i="62"/>
  <c r="D69" i="62"/>
  <c r="AO68" i="62"/>
  <c r="D68" i="62"/>
  <c r="AO67" i="62"/>
  <c r="D67" i="62"/>
  <c r="AO66" i="62"/>
  <c r="D66" i="62"/>
  <c r="AO65" i="62"/>
  <c r="D65" i="62"/>
  <c r="AO64" i="62"/>
  <c r="D64" i="62"/>
  <c r="AO63" i="62"/>
  <c r="D63" i="62"/>
  <c r="AO62" i="62"/>
  <c r="D62" i="62"/>
  <c r="AO61" i="62"/>
  <c r="D61" i="62"/>
  <c r="AO60" i="62"/>
  <c r="D60" i="62"/>
  <c r="AO59" i="62"/>
  <c r="D59" i="62"/>
  <c r="AO58" i="62"/>
  <c r="D58" i="62"/>
  <c r="AO57" i="62"/>
  <c r="D57" i="62"/>
  <c r="AO56" i="62"/>
  <c r="D56" i="62"/>
  <c r="AO55" i="62"/>
  <c r="D55" i="62"/>
  <c r="AO54" i="62"/>
  <c r="D54" i="62"/>
  <c r="AO51" i="62"/>
  <c r="D51" i="62"/>
  <c r="AO50" i="62"/>
  <c r="D50" i="62"/>
  <c r="AO49" i="62"/>
  <c r="D49" i="62"/>
  <c r="AO48" i="62"/>
  <c r="D48" i="62"/>
  <c r="AO47" i="62"/>
  <c r="D47" i="62"/>
  <c r="AO46" i="62"/>
  <c r="D46" i="62"/>
  <c r="AO45" i="62"/>
  <c r="D45" i="62"/>
  <c r="AO44" i="62"/>
  <c r="D44" i="62"/>
  <c r="AO43" i="62"/>
  <c r="D43" i="62"/>
  <c r="AO42" i="62"/>
  <c r="D42" i="62"/>
  <c r="AO41" i="62"/>
  <c r="D41" i="62"/>
  <c r="AO40" i="62"/>
  <c r="D40" i="62"/>
  <c r="AO39" i="62"/>
  <c r="D39" i="62"/>
  <c r="AO38" i="62"/>
  <c r="D38" i="62"/>
  <c r="AO37" i="62"/>
  <c r="D37" i="62"/>
  <c r="AO36" i="62"/>
  <c r="D36" i="62"/>
  <c r="AO35" i="62"/>
  <c r="D35" i="62"/>
  <c r="AO34" i="62"/>
  <c r="D34" i="62"/>
  <c r="AO33" i="62"/>
  <c r="D33" i="62"/>
  <c r="AO32" i="62"/>
  <c r="D32" i="62"/>
  <c r="AO31" i="62"/>
  <c r="D31" i="62"/>
  <c r="AO30" i="62"/>
  <c r="D30" i="62"/>
  <c r="AO29" i="62"/>
  <c r="D29" i="62"/>
  <c r="AO28" i="62"/>
  <c r="D28" i="62"/>
  <c r="AO27" i="62"/>
  <c r="D27" i="62"/>
  <c r="AO26" i="62"/>
  <c r="D26" i="62"/>
  <c r="AO25" i="62"/>
  <c r="D25" i="62"/>
  <c r="AO24" i="62"/>
  <c r="D24" i="62"/>
  <c r="AO23" i="62"/>
  <c r="D23" i="62"/>
  <c r="AO22" i="62"/>
  <c r="D22" i="62"/>
  <c r="AO21" i="62"/>
  <c r="D21" i="62"/>
  <c r="AO20" i="62"/>
  <c r="D20" i="62"/>
  <c r="AO19" i="62"/>
  <c r="D19" i="62"/>
  <c r="AO18" i="62"/>
  <c r="D18" i="62"/>
  <c r="AO17" i="62"/>
  <c r="D17" i="62"/>
  <c r="AO16" i="62"/>
  <c r="D16" i="62"/>
  <c r="AO15" i="62"/>
  <c r="D15" i="62"/>
  <c r="AO14" i="62"/>
  <c r="D14" i="62"/>
  <c r="AO13" i="62"/>
  <c r="D13" i="62"/>
  <c r="AO12" i="62"/>
  <c r="D12" i="62"/>
  <c r="AO11" i="62"/>
  <c r="D11" i="62"/>
  <c r="AO10" i="62"/>
  <c r="D10" i="62"/>
  <c r="AO9" i="62"/>
  <c r="D9" i="62"/>
  <c r="AO8" i="62"/>
  <c r="D8" i="62"/>
  <c r="AO7" i="62"/>
  <c r="D7" i="62"/>
  <c r="AO6" i="62"/>
  <c r="D6" i="62"/>
  <c r="AO5" i="62"/>
  <c r="D5" i="62"/>
  <c r="AO4" i="62"/>
  <c r="D4" i="62"/>
  <c r="D3" i="62"/>
  <c r="AO2" i="62"/>
  <c r="D2" i="62"/>
  <c r="E52" i="56" l="1"/>
  <c r="E53" i="56"/>
  <c r="E54" i="56"/>
  <c r="E55" i="56"/>
  <c r="E56" i="56"/>
  <c r="E57" i="56"/>
  <c r="E58" i="56"/>
  <c r="E59" i="56"/>
  <c r="E60" i="56"/>
  <c r="E61" i="56"/>
  <c r="E62" i="56"/>
  <c r="E63" i="56"/>
  <c r="E64" i="56"/>
  <c r="E65" i="56"/>
  <c r="E66" i="56"/>
  <c r="E67" i="56"/>
  <c r="E68" i="56"/>
  <c r="E69" i="56"/>
  <c r="E70" i="56"/>
  <c r="E71" i="56"/>
  <c r="E72" i="56"/>
  <c r="E73" i="56"/>
  <c r="E74" i="56"/>
  <c r="E75" i="56"/>
  <c r="E76" i="56"/>
  <c r="E77" i="56"/>
  <c r="E78" i="56"/>
  <c r="E79" i="56"/>
  <c r="E80" i="56"/>
  <c r="E81" i="56"/>
  <c r="E82" i="56"/>
  <c r="E83" i="56"/>
  <c r="E84" i="56"/>
  <c r="E85" i="56"/>
  <c r="E86" i="56"/>
  <c r="E87" i="56"/>
  <c r="E88" i="56"/>
  <c r="E89" i="56"/>
  <c r="E90" i="56"/>
  <c r="E91" i="56"/>
  <c r="E92" i="56"/>
  <c r="E93" i="56"/>
  <c r="E94" i="56"/>
  <c r="E95" i="56"/>
  <c r="E96" i="56"/>
  <c r="E97" i="56"/>
  <c r="E98" i="56"/>
  <c r="E99" i="56"/>
  <c r="E100" i="56"/>
  <c r="E101" i="56"/>
  <c r="E102" i="56"/>
  <c r="E5" i="56"/>
  <c r="E6" i="56"/>
  <c r="E7" i="56"/>
  <c r="E8" i="56"/>
  <c r="E9" i="56"/>
  <c r="E10" i="56"/>
  <c r="E11" i="56"/>
  <c r="E12" i="56"/>
  <c r="E13" i="56"/>
  <c r="E14" i="56"/>
  <c r="E15" i="56"/>
  <c r="E16" i="56"/>
  <c r="E17" i="56"/>
  <c r="E18" i="56"/>
  <c r="E19" i="56"/>
  <c r="E20" i="56"/>
  <c r="E21" i="56"/>
  <c r="E22" i="56"/>
  <c r="E23" i="56"/>
  <c r="E24" i="56"/>
  <c r="E25" i="56"/>
  <c r="E26" i="56"/>
  <c r="E27" i="56"/>
  <c r="E28" i="56"/>
  <c r="E29" i="56"/>
  <c r="E30" i="56"/>
  <c r="E31" i="56"/>
  <c r="E32" i="56"/>
  <c r="E33" i="56"/>
  <c r="E34" i="56"/>
  <c r="E35" i="56"/>
  <c r="E36" i="56"/>
  <c r="E37" i="56"/>
  <c r="E38" i="56"/>
  <c r="E39" i="56"/>
  <c r="E40" i="56"/>
  <c r="E41" i="56"/>
  <c r="E42" i="56"/>
  <c r="E43" i="56"/>
  <c r="E44" i="56"/>
  <c r="E45" i="56"/>
  <c r="E46" i="56"/>
  <c r="E47" i="56"/>
  <c r="E48" i="56"/>
  <c r="E49" i="56"/>
  <c r="E50" i="56"/>
  <c r="E51" i="56"/>
  <c r="E4" i="56"/>
  <c r="D102" i="61" l="1"/>
  <c r="D100" i="61"/>
  <c r="D99" i="61"/>
  <c r="D98" i="61"/>
  <c r="D96" i="61"/>
  <c r="D95" i="61"/>
  <c r="D94" i="61"/>
  <c r="D93" i="61"/>
  <c r="D92" i="61"/>
  <c r="D91" i="61"/>
  <c r="D90" i="61"/>
  <c r="D89" i="61"/>
  <c r="D87" i="61"/>
  <c r="D85" i="61"/>
  <c r="D84" i="61"/>
  <c r="D82" i="61"/>
  <c r="D79" i="61"/>
  <c r="D78" i="61"/>
  <c r="D77" i="61"/>
  <c r="D76" i="61"/>
  <c r="D75" i="61"/>
  <c r="D74" i="61"/>
  <c r="D73" i="61"/>
  <c r="D72" i="61"/>
  <c r="D71" i="61"/>
  <c r="D70" i="61"/>
  <c r="D69" i="61"/>
  <c r="D68" i="61"/>
  <c r="D67" i="61"/>
  <c r="D66" i="61"/>
  <c r="D65" i="61"/>
  <c r="D64" i="61"/>
  <c r="D63" i="61"/>
  <c r="D62" i="61"/>
  <c r="D61" i="61"/>
  <c r="D60" i="61"/>
  <c r="D59" i="61"/>
  <c r="D58" i="61"/>
  <c r="D57" i="61"/>
  <c r="D56" i="61"/>
  <c r="D55" i="61"/>
  <c r="D54" i="61"/>
  <c r="D51" i="61"/>
  <c r="D50" i="61"/>
  <c r="D49" i="61"/>
  <c r="D48" i="61"/>
  <c r="D46" i="61"/>
  <c r="D45" i="61"/>
  <c r="D44" i="61"/>
  <c r="D43" i="61"/>
  <c r="D42" i="61"/>
  <c r="D37" i="61"/>
  <c r="D36" i="61"/>
  <c r="D34" i="61"/>
  <c r="D33" i="61"/>
  <c r="D31" i="61"/>
  <c r="D30" i="61"/>
  <c r="D29" i="61"/>
  <c r="D27" i="61"/>
  <c r="D26" i="61"/>
  <c r="D24" i="61"/>
  <c r="D23" i="61"/>
  <c r="D22" i="61"/>
  <c r="D21" i="61"/>
  <c r="D20" i="61"/>
  <c r="D18" i="61"/>
  <c r="D17" i="61"/>
  <c r="D16" i="61"/>
  <c r="D14" i="61"/>
  <c r="D13" i="61"/>
  <c r="D12" i="61"/>
  <c r="D9" i="61"/>
  <c r="D8" i="61"/>
  <c r="D7" i="61"/>
  <c r="D6" i="61"/>
  <c r="D5" i="61"/>
  <c r="D4" i="61"/>
  <c r="D3" i="61"/>
  <c r="D2" i="61"/>
  <c r="L2" i="49"/>
  <c r="S2" i="49"/>
  <c r="S15" i="49" l="1"/>
  <c r="L15" i="49"/>
  <c r="D85" i="31"/>
  <c r="D79" i="56"/>
  <c r="D102" i="56"/>
  <c r="D101" i="56"/>
  <c r="D100" i="56"/>
  <c r="D99" i="56"/>
  <c r="D98" i="56"/>
  <c r="D97" i="56"/>
  <c r="D96" i="56"/>
  <c r="D95" i="56"/>
  <c r="D94" i="56"/>
  <c r="D93" i="56"/>
  <c r="D92" i="56"/>
  <c r="D91" i="56"/>
  <c r="D90" i="56"/>
  <c r="D89" i="56"/>
  <c r="D88" i="56"/>
  <c r="D87" i="56"/>
  <c r="D86" i="56"/>
  <c r="D85" i="56"/>
  <c r="D84" i="56"/>
  <c r="D83" i="56"/>
  <c r="D82" i="56"/>
  <c r="D78" i="56"/>
  <c r="D77" i="56"/>
  <c r="D76" i="56"/>
  <c r="D75" i="56"/>
  <c r="D74" i="56"/>
  <c r="D73" i="56"/>
  <c r="D72" i="56"/>
  <c r="D71" i="56"/>
  <c r="D70" i="56"/>
  <c r="D69" i="56"/>
  <c r="D68" i="56"/>
  <c r="D67" i="56"/>
  <c r="D66" i="56"/>
  <c r="D65" i="56"/>
  <c r="D64" i="56"/>
  <c r="D63" i="56"/>
  <c r="D62" i="56"/>
  <c r="D61" i="56"/>
  <c r="D60" i="56"/>
  <c r="D59" i="56"/>
  <c r="D58" i="56"/>
  <c r="D57" i="56"/>
  <c r="D56" i="56"/>
  <c r="D55" i="56"/>
  <c r="D54" i="56"/>
  <c r="D51" i="56"/>
  <c r="D50" i="56"/>
  <c r="D49" i="56"/>
  <c r="D48" i="56"/>
  <c r="D47" i="56"/>
  <c r="D46" i="56"/>
  <c r="D45" i="56"/>
  <c r="D44" i="56"/>
  <c r="D43" i="56"/>
  <c r="D42" i="56"/>
  <c r="D41" i="56"/>
  <c r="D40" i="56"/>
  <c r="D39" i="56"/>
  <c r="D38" i="56"/>
  <c r="D37" i="56"/>
  <c r="D36" i="56"/>
  <c r="D35" i="56"/>
  <c r="D34" i="56"/>
  <c r="D33" i="56"/>
  <c r="D32" i="56"/>
  <c r="D31" i="56"/>
  <c r="D30" i="56"/>
  <c r="D29" i="56"/>
  <c r="D28" i="56"/>
  <c r="D27" i="56"/>
  <c r="D26" i="56"/>
  <c r="D25" i="56"/>
  <c r="D24" i="56"/>
  <c r="D23" i="56"/>
  <c r="D22" i="56"/>
  <c r="D21" i="56"/>
  <c r="D20" i="56"/>
  <c r="D19" i="56"/>
  <c r="D18" i="56"/>
  <c r="D17" i="56"/>
  <c r="D16" i="56"/>
  <c r="D15" i="56"/>
  <c r="D14" i="56"/>
  <c r="D13" i="56"/>
  <c r="D12" i="56"/>
  <c r="D11" i="56"/>
  <c r="D10" i="56"/>
  <c r="D9" i="56"/>
  <c r="D8" i="56"/>
  <c r="D7" i="56"/>
  <c r="D6" i="56"/>
  <c r="D5" i="56"/>
  <c r="D4" i="56"/>
  <c r="D3" i="56"/>
  <c r="D2" i="56"/>
  <c r="D54" i="5"/>
  <c r="D90" i="31"/>
  <c r="D91" i="31"/>
  <c r="D93" i="31"/>
  <c r="D94" i="31"/>
  <c r="D95" i="31"/>
  <c r="D96" i="31"/>
  <c r="D97" i="31"/>
  <c r="D98" i="31"/>
  <c r="D99" i="31"/>
  <c r="D100" i="31"/>
  <c r="D101" i="31"/>
  <c r="D102" i="31"/>
  <c r="D104" i="31"/>
  <c r="D105" i="31"/>
  <c r="D106" i="31"/>
  <c r="D62" i="31"/>
  <c r="D63" i="31"/>
  <c r="D64" i="31"/>
  <c r="D65" i="31"/>
  <c r="D66" i="31"/>
  <c r="D67" i="31"/>
  <c r="D68" i="31"/>
  <c r="D69" i="31"/>
  <c r="D70" i="31"/>
  <c r="D71" i="31"/>
  <c r="D72" i="31"/>
  <c r="D73" i="31"/>
  <c r="D75" i="31"/>
  <c r="D76" i="31"/>
  <c r="D77" i="31"/>
  <c r="D78" i="31"/>
  <c r="D79" i="31"/>
  <c r="D80" i="31"/>
  <c r="D81" i="31"/>
  <c r="D82" i="31"/>
  <c r="D83" i="31"/>
  <c r="D84" i="31"/>
  <c r="D61" i="31"/>
  <c r="D83" i="5"/>
  <c r="D84" i="5"/>
  <c r="D85" i="5"/>
  <c r="D86" i="5"/>
  <c r="D87" i="5"/>
  <c r="D88" i="5"/>
  <c r="D89" i="5"/>
  <c r="D90" i="5"/>
  <c r="D91" i="5"/>
  <c r="D92" i="5"/>
  <c r="D93" i="5"/>
  <c r="D94" i="5"/>
  <c r="D95" i="5"/>
  <c r="D96" i="5"/>
  <c r="D97" i="5"/>
  <c r="D98" i="5"/>
  <c r="D99" i="5"/>
  <c r="D100" i="5"/>
  <c r="D101" i="5"/>
  <c r="D82" i="5"/>
  <c r="D56" i="5"/>
  <c r="D57" i="5"/>
  <c r="D58" i="5"/>
  <c r="D59" i="5"/>
  <c r="D60" i="5"/>
  <c r="D61" i="5"/>
  <c r="D62" i="5"/>
  <c r="D63" i="5"/>
  <c r="D64" i="5"/>
  <c r="D65" i="5"/>
  <c r="D66" i="5"/>
  <c r="D67" i="5"/>
  <c r="D68" i="5"/>
  <c r="D69" i="5"/>
  <c r="D70" i="5"/>
  <c r="D71" i="5"/>
  <c r="D72" i="5"/>
  <c r="D73" i="5"/>
  <c r="D74" i="5"/>
  <c r="D75" i="5"/>
  <c r="D76" i="5"/>
  <c r="D77" i="5"/>
  <c r="D78" i="5"/>
  <c r="D55" i="5"/>
  <c r="D83" i="3"/>
  <c r="D84" i="3"/>
  <c r="D85" i="3"/>
  <c r="D86" i="3"/>
  <c r="D87" i="3"/>
  <c r="D88" i="3"/>
  <c r="D89" i="3"/>
  <c r="D90" i="3"/>
  <c r="D91" i="3"/>
  <c r="D92" i="3"/>
  <c r="D93" i="3"/>
  <c r="D94" i="3"/>
  <c r="D95" i="3"/>
  <c r="D96" i="3"/>
  <c r="D97" i="3"/>
  <c r="D98" i="3"/>
  <c r="D99" i="3"/>
  <c r="D100" i="3"/>
  <c r="D101" i="3"/>
  <c r="D82" i="3"/>
  <c r="D56" i="3"/>
  <c r="D57" i="3"/>
  <c r="D58" i="3"/>
  <c r="D59" i="3"/>
  <c r="D60" i="3"/>
  <c r="D61" i="3"/>
  <c r="D62" i="3"/>
  <c r="D63" i="3"/>
  <c r="D64" i="3"/>
  <c r="D65" i="3"/>
  <c r="D66" i="3"/>
  <c r="D67" i="3"/>
  <c r="D68" i="3"/>
  <c r="D69" i="3"/>
  <c r="D70" i="3"/>
  <c r="D71" i="3"/>
  <c r="D72" i="3"/>
  <c r="D73" i="3"/>
  <c r="D74" i="3"/>
  <c r="D75" i="3"/>
  <c r="D76" i="3"/>
  <c r="D77" i="3"/>
  <c r="D78" i="3"/>
  <c r="D55" i="3"/>
  <c r="D83" i="1"/>
  <c r="D84" i="1"/>
  <c r="D85" i="1"/>
  <c r="D86" i="1"/>
  <c r="D87" i="1"/>
  <c r="D88" i="1"/>
  <c r="D89" i="1"/>
  <c r="D90" i="1"/>
  <c r="D91" i="1"/>
  <c r="D92" i="1"/>
  <c r="D93" i="1"/>
  <c r="D94" i="1"/>
  <c r="D95" i="1"/>
  <c r="D96" i="1"/>
  <c r="D97" i="1"/>
  <c r="D98" i="1"/>
  <c r="D99" i="1"/>
  <c r="D100" i="1"/>
  <c r="D101" i="1"/>
  <c r="D82" i="1"/>
  <c r="D61" i="1"/>
  <c r="D62" i="1"/>
  <c r="D63" i="1"/>
  <c r="D64" i="1"/>
  <c r="D65" i="1"/>
  <c r="D66" i="1"/>
  <c r="D67" i="1"/>
  <c r="D68" i="1"/>
  <c r="D69" i="1"/>
  <c r="D70" i="1"/>
  <c r="D71" i="1"/>
  <c r="D72" i="1"/>
  <c r="D73" i="1"/>
  <c r="D74" i="1"/>
  <c r="D75" i="1"/>
  <c r="D76" i="1"/>
  <c r="D77" i="1"/>
  <c r="D78" i="1"/>
  <c r="D55" i="1"/>
  <c r="D56" i="1"/>
  <c r="D57" i="1"/>
  <c r="D58" i="1"/>
  <c r="D59" i="1"/>
  <c r="D60" i="1"/>
  <c r="D52" i="1"/>
  <c r="D53" i="1"/>
  <c r="D54" i="1"/>
  <c r="D6" i="31"/>
  <c r="D7" i="31"/>
  <c r="D8" i="31"/>
  <c r="D9" i="31"/>
  <c r="D10" i="31"/>
  <c r="D11" i="31"/>
  <c r="D12" i="31"/>
  <c r="D13" i="31"/>
  <c r="D14" i="31"/>
  <c r="D15" i="31"/>
  <c r="D16" i="31"/>
  <c r="D17" i="31"/>
  <c r="D18" i="31"/>
  <c r="D19" i="31"/>
  <c r="D20" i="31"/>
  <c r="D21" i="31"/>
  <c r="D22" i="31"/>
  <c r="D23" i="31"/>
  <c r="D24" i="31"/>
  <c r="D25" i="31"/>
  <c r="D26" i="31"/>
  <c r="D27" i="31"/>
  <c r="D28" i="31"/>
  <c r="D29" i="31"/>
  <c r="D36" i="31"/>
  <c r="D37" i="31"/>
  <c r="D38" i="31"/>
  <c r="D39" i="31"/>
  <c r="D40" i="31"/>
  <c r="D41" i="31"/>
  <c r="D42" i="31"/>
  <c r="D43" i="31"/>
  <c r="D44" i="31"/>
  <c r="D47" i="31"/>
  <c r="D48" i="31"/>
  <c r="D49" i="31"/>
  <c r="D50" i="31"/>
  <c r="D51" i="31"/>
  <c r="D52" i="31"/>
  <c r="D53" i="31"/>
  <c r="D54" i="31"/>
  <c r="D55" i="31"/>
  <c r="D56" i="31"/>
  <c r="D57" i="31"/>
  <c r="D5" i="31"/>
  <c r="D6" i="3"/>
  <c r="D7" i="3"/>
  <c r="D8" i="3"/>
  <c r="D9" i="3"/>
  <c r="D10" i="3"/>
  <c r="D11" i="3"/>
  <c r="D12" i="3"/>
  <c r="D13" i="3"/>
  <c r="D14" i="3"/>
  <c r="D15" i="3"/>
  <c r="D16" i="3"/>
  <c r="D17" i="3"/>
  <c r="D18" i="3"/>
  <c r="D19" i="3"/>
  <c r="D20" i="3"/>
  <c r="D21" i="3"/>
  <c r="D22" i="3"/>
  <c r="D23" i="3"/>
  <c r="D24" i="3"/>
  <c r="D25" i="3"/>
  <c r="D26" i="3"/>
  <c r="D27" i="3"/>
  <c r="D28" i="3"/>
  <c r="D29" i="3"/>
  <c r="D30" i="3"/>
  <c r="D31" i="3"/>
  <c r="D32" i="3"/>
  <c r="D33" i="3"/>
  <c r="D34" i="3"/>
  <c r="D35" i="3"/>
  <c r="D36" i="3"/>
  <c r="D37" i="3"/>
  <c r="D38" i="3"/>
  <c r="D39" i="3"/>
  <c r="D40" i="3"/>
  <c r="D41" i="3"/>
  <c r="D42" i="3"/>
  <c r="D43" i="3"/>
  <c r="D44" i="3"/>
  <c r="D45" i="3"/>
  <c r="D46" i="3"/>
  <c r="D47" i="3"/>
  <c r="D48" i="3"/>
  <c r="D49" i="3"/>
  <c r="D50" i="3"/>
  <c r="D51" i="3"/>
  <c r="D5" i="3"/>
  <c r="D6" i="1"/>
  <c r="D7" i="1"/>
  <c r="D8" i="1"/>
  <c r="D9" i="1"/>
  <c r="D10" i="1"/>
  <c r="D11" i="1"/>
  <c r="D12" i="1"/>
  <c r="D13" i="1"/>
  <c r="D14" i="1"/>
  <c r="D15" i="1"/>
  <c r="D16" i="1"/>
  <c r="D17" i="1"/>
  <c r="D18" i="1"/>
  <c r="D19" i="1"/>
  <c r="D20" i="1"/>
  <c r="D21" i="1"/>
  <c r="D22" i="1"/>
  <c r="D23" i="1"/>
  <c r="D24" i="1"/>
  <c r="D25" i="1"/>
  <c r="D26" i="1"/>
  <c r="D27" i="1"/>
  <c r="D28" i="1"/>
  <c r="D29" i="1"/>
  <c r="D30" i="1"/>
  <c r="D31" i="1"/>
  <c r="D32" i="1"/>
  <c r="D33" i="1"/>
  <c r="D34" i="1"/>
  <c r="D35" i="1"/>
  <c r="D36" i="1"/>
  <c r="D37" i="1"/>
  <c r="D38" i="1"/>
  <c r="D39" i="1"/>
  <c r="D40" i="1"/>
  <c r="D41" i="1"/>
  <c r="D42" i="1"/>
  <c r="D43" i="1"/>
  <c r="D44" i="1"/>
  <c r="D45" i="1"/>
  <c r="D46" i="1"/>
  <c r="D47" i="1"/>
  <c r="D48" i="1"/>
  <c r="D49" i="1"/>
  <c r="D50" i="1"/>
  <c r="D51" i="1"/>
  <c r="D5" i="1"/>
  <c r="D6" i="5"/>
  <c r="D7" i="5"/>
  <c r="D8" i="5"/>
  <c r="D9" i="5"/>
  <c r="D10" i="5"/>
  <c r="D11" i="5"/>
  <c r="D12" i="5"/>
  <c r="D13" i="5"/>
  <c r="D14" i="5"/>
  <c r="D15" i="5"/>
  <c r="D16" i="5"/>
  <c r="D17" i="5"/>
  <c r="D18" i="5"/>
  <c r="D19" i="5"/>
  <c r="D20" i="5"/>
  <c r="D21" i="5"/>
  <c r="D22" i="5"/>
  <c r="D23" i="5"/>
  <c r="D24" i="5"/>
  <c r="D25" i="5"/>
  <c r="D26" i="5"/>
  <c r="D27" i="5"/>
  <c r="D28" i="5"/>
  <c r="D29" i="5"/>
  <c r="D30" i="5"/>
  <c r="D31" i="5"/>
  <c r="D32" i="5"/>
  <c r="D33" i="5"/>
  <c r="D34" i="5"/>
  <c r="D35" i="5"/>
  <c r="D36" i="5"/>
  <c r="D37" i="5"/>
  <c r="D38" i="5"/>
  <c r="D39" i="5"/>
  <c r="D40" i="5"/>
  <c r="D41" i="5"/>
  <c r="D42" i="5"/>
  <c r="D43" i="5"/>
  <c r="D44" i="5"/>
  <c r="D45" i="5"/>
  <c r="D46" i="5"/>
  <c r="D47" i="5"/>
  <c r="D48" i="5"/>
  <c r="D49" i="5"/>
  <c r="D50" i="5"/>
  <c r="D51" i="5"/>
  <c r="D5" i="5"/>
  <c r="A1" i="35"/>
  <c r="Q2" i="49"/>
  <c r="D78" i="47" l="1"/>
  <c r="D78" i="50"/>
  <c r="D78" i="51"/>
  <c r="D100" i="51" l="1"/>
  <c r="D99" i="51"/>
  <c r="D98" i="51"/>
  <c r="D97" i="51"/>
  <c r="D96" i="51"/>
  <c r="D95" i="51"/>
  <c r="D94" i="51"/>
  <c r="D93" i="51"/>
  <c r="D92" i="51"/>
  <c r="D91" i="51"/>
  <c r="D90" i="51"/>
  <c r="D89" i="51"/>
  <c r="D88" i="51"/>
  <c r="D87" i="51"/>
  <c r="D86" i="51"/>
  <c r="D85" i="51"/>
  <c r="D84" i="51"/>
  <c r="D83" i="51"/>
  <c r="D82" i="51"/>
  <c r="D81" i="51"/>
  <c r="D77" i="51"/>
  <c r="D76" i="51"/>
  <c r="D75" i="51"/>
  <c r="D74" i="51"/>
  <c r="D73" i="51"/>
  <c r="D72" i="51"/>
  <c r="D71" i="51"/>
  <c r="D70" i="51"/>
  <c r="D69" i="51"/>
  <c r="D68" i="51"/>
  <c r="D67" i="51"/>
  <c r="D66" i="51"/>
  <c r="D65" i="51"/>
  <c r="D64" i="51"/>
  <c r="D63" i="51"/>
  <c r="D62" i="51"/>
  <c r="D61" i="51"/>
  <c r="D60" i="51"/>
  <c r="D59" i="51"/>
  <c r="D58" i="51"/>
  <c r="D57" i="51"/>
  <c r="D56" i="51"/>
  <c r="D55" i="51"/>
  <c r="D54" i="51"/>
  <c r="D51" i="51"/>
  <c r="D50" i="51"/>
  <c r="D49" i="51"/>
  <c r="D48" i="51"/>
  <c r="D47" i="51"/>
  <c r="D46" i="51"/>
  <c r="D45" i="51"/>
  <c r="D44" i="51"/>
  <c r="D43" i="51"/>
  <c r="D42" i="51"/>
  <c r="D41" i="51"/>
  <c r="D40" i="51"/>
  <c r="D39" i="51"/>
  <c r="D38" i="51"/>
  <c r="D37" i="51"/>
  <c r="D36" i="51"/>
  <c r="D35" i="51"/>
  <c r="D34" i="51"/>
  <c r="D33" i="51"/>
  <c r="D32" i="51"/>
  <c r="D31" i="51"/>
  <c r="D30" i="51"/>
  <c r="D29" i="51"/>
  <c r="D28" i="51"/>
  <c r="D27" i="51"/>
  <c r="D26" i="51"/>
  <c r="D25" i="51"/>
  <c r="D24" i="51"/>
  <c r="D23" i="51"/>
  <c r="D22" i="51"/>
  <c r="D21" i="51"/>
  <c r="D20" i="51"/>
  <c r="D19" i="51"/>
  <c r="D18" i="51"/>
  <c r="D17" i="51"/>
  <c r="D16" i="51"/>
  <c r="D15" i="51"/>
  <c r="D14" i="51"/>
  <c r="D13" i="51"/>
  <c r="D12" i="51"/>
  <c r="D11" i="51"/>
  <c r="D10" i="51"/>
  <c r="D9" i="51"/>
  <c r="D8" i="51"/>
  <c r="D7" i="51"/>
  <c r="D6" i="51"/>
  <c r="D5" i="51"/>
  <c r="D4" i="51"/>
  <c r="D3" i="51"/>
  <c r="D2" i="51"/>
  <c r="D100" i="50"/>
  <c r="D99" i="50"/>
  <c r="D98" i="50"/>
  <c r="D97" i="50"/>
  <c r="D96" i="50"/>
  <c r="D95" i="50"/>
  <c r="D94" i="50"/>
  <c r="D93" i="50"/>
  <c r="D92" i="50"/>
  <c r="D91" i="50"/>
  <c r="D90" i="50"/>
  <c r="D89" i="50"/>
  <c r="D88" i="50"/>
  <c r="D87" i="50"/>
  <c r="D86" i="50"/>
  <c r="D85" i="50"/>
  <c r="D84" i="50"/>
  <c r="D83" i="50"/>
  <c r="D82" i="50"/>
  <c r="D81" i="50"/>
  <c r="D77" i="50"/>
  <c r="D76" i="50"/>
  <c r="D75" i="50"/>
  <c r="D74" i="50"/>
  <c r="D73" i="50"/>
  <c r="D72" i="50"/>
  <c r="D71" i="50"/>
  <c r="D70" i="50"/>
  <c r="D69" i="50"/>
  <c r="D68" i="50"/>
  <c r="D67" i="50"/>
  <c r="D66" i="50"/>
  <c r="D65" i="50"/>
  <c r="D64" i="50"/>
  <c r="D63" i="50"/>
  <c r="D62" i="50"/>
  <c r="D61" i="50"/>
  <c r="D60" i="50"/>
  <c r="D59" i="50"/>
  <c r="D58" i="50"/>
  <c r="D57" i="50"/>
  <c r="D56" i="50"/>
  <c r="D55" i="50"/>
  <c r="D54" i="50"/>
  <c r="D51" i="50"/>
  <c r="D50" i="50"/>
  <c r="D49" i="50"/>
  <c r="D48" i="50"/>
  <c r="D47" i="50"/>
  <c r="D46" i="50"/>
  <c r="D45" i="50"/>
  <c r="D44" i="50"/>
  <c r="D43" i="50"/>
  <c r="D42" i="50"/>
  <c r="D41" i="50"/>
  <c r="D40" i="50"/>
  <c r="D39" i="50"/>
  <c r="D38" i="50"/>
  <c r="D37" i="50"/>
  <c r="D36" i="50"/>
  <c r="D35" i="50"/>
  <c r="D34" i="50"/>
  <c r="D33" i="50"/>
  <c r="D32" i="50"/>
  <c r="D31" i="50"/>
  <c r="D30" i="50"/>
  <c r="D29" i="50"/>
  <c r="D28" i="50"/>
  <c r="D27" i="50"/>
  <c r="D26" i="50"/>
  <c r="D25" i="50"/>
  <c r="D24" i="50"/>
  <c r="D23" i="50"/>
  <c r="D22" i="50"/>
  <c r="D21" i="50"/>
  <c r="D20" i="50"/>
  <c r="D19" i="50"/>
  <c r="D18" i="50"/>
  <c r="D17" i="50"/>
  <c r="D16" i="50"/>
  <c r="D15" i="50"/>
  <c r="D14" i="50"/>
  <c r="D13" i="50"/>
  <c r="D12" i="50"/>
  <c r="D11" i="50"/>
  <c r="D10" i="50"/>
  <c r="D9" i="50"/>
  <c r="D8" i="50"/>
  <c r="D7" i="50"/>
  <c r="D6" i="50"/>
  <c r="D5" i="50"/>
  <c r="D4" i="50"/>
  <c r="D3" i="50"/>
  <c r="D2" i="50"/>
  <c r="J2" i="49"/>
  <c r="D2" i="47"/>
  <c r="D3" i="47"/>
  <c r="D4" i="47"/>
  <c r="D5" i="47"/>
  <c r="D6" i="47"/>
  <c r="D7" i="47"/>
  <c r="D8" i="47"/>
  <c r="D9" i="47"/>
  <c r="D10" i="47"/>
  <c r="D11" i="47"/>
  <c r="D12" i="47"/>
  <c r="D13" i="47"/>
  <c r="D14" i="47"/>
  <c r="D15" i="47"/>
  <c r="D16" i="47"/>
  <c r="D17" i="47"/>
  <c r="D18" i="47"/>
  <c r="D19" i="47"/>
  <c r="D20" i="47"/>
  <c r="D21" i="47"/>
  <c r="D22" i="47"/>
  <c r="D23" i="47"/>
  <c r="D24" i="47"/>
  <c r="D25" i="47"/>
  <c r="D26" i="47"/>
  <c r="D27" i="47"/>
  <c r="D28" i="47"/>
  <c r="D29" i="47"/>
  <c r="D30" i="47"/>
  <c r="D31" i="47"/>
  <c r="D32" i="47"/>
  <c r="D33" i="47"/>
  <c r="D34" i="47"/>
  <c r="D35" i="47"/>
  <c r="D36" i="47"/>
  <c r="D37" i="47"/>
  <c r="D38" i="47"/>
  <c r="D39" i="47"/>
  <c r="D40" i="47"/>
  <c r="D41" i="47"/>
  <c r="D42" i="47"/>
  <c r="D43" i="47"/>
  <c r="D44" i="47"/>
  <c r="D45" i="47"/>
  <c r="D46" i="47"/>
  <c r="D47" i="47"/>
  <c r="D48" i="47"/>
  <c r="D49" i="47"/>
  <c r="D50" i="47"/>
  <c r="D51" i="47"/>
  <c r="D54" i="47"/>
  <c r="D55" i="47"/>
  <c r="D56" i="47"/>
  <c r="D57" i="47"/>
  <c r="D58" i="47"/>
  <c r="D59" i="47"/>
  <c r="D60" i="47"/>
  <c r="D61" i="47"/>
  <c r="D62" i="47"/>
  <c r="D63" i="47"/>
  <c r="D64" i="47"/>
  <c r="D65" i="47"/>
  <c r="D66" i="47"/>
  <c r="D67" i="47"/>
  <c r="D68" i="47"/>
  <c r="D69" i="47"/>
  <c r="D70" i="47"/>
  <c r="D71" i="47"/>
  <c r="D72" i="47"/>
  <c r="D73" i="47"/>
  <c r="D74" i="47"/>
  <c r="D75" i="47"/>
  <c r="D76" i="47"/>
  <c r="D77" i="47"/>
  <c r="D81" i="47"/>
  <c r="D82" i="47"/>
  <c r="D83" i="47"/>
  <c r="D84" i="47"/>
  <c r="D85" i="47"/>
  <c r="D86" i="47"/>
  <c r="D87" i="47"/>
  <c r="D88" i="47"/>
  <c r="D89" i="47"/>
  <c r="D90" i="47"/>
  <c r="D91" i="47"/>
  <c r="D92" i="47"/>
  <c r="D93" i="47"/>
  <c r="D94" i="47"/>
  <c r="D95" i="47"/>
  <c r="D96" i="47"/>
  <c r="D97" i="47"/>
  <c r="D98" i="47"/>
  <c r="D99" i="47"/>
  <c r="D100" i="47"/>
  <c r="F17" i="24" l="1"/>
  <c r="F18" i="24"/>
  <c r="F19" i="24"/>
  <c r="F20" i="24"/>
  <c r="F21" i="24"/>
  <c r="F22" i="24"/>
  <c r="F23" i="24"/>
  <c r="F24" i="24"/>
  <c r="F25" i="24"/>
  <c r="F26" i="24"/>
  <c r="F27" i="24"/>
  <c r="F28" i="24"/>
  <c r="F29" i="24"/>
  <c r="F30" i="24"/>
  <c r="F31" i="24"/>
  <c r="F32" i="24"/>
  <c r="F33" i="24"/>
  <c r="F34" i="24"/>
  <c r="F35" i="24"/>
  <c r="F36" i="24"/>
  <c r="F37" i="24"/>
  <c r="F38" i="24"/>
  <c r="F16" i="24"/>
  <c r="D2" i="31" l="1"/>
  <c r="D3" i="31"/>
  <c r="D4" i="31"/>
  <c r="D60" i="31"/>
  <c r="D88" i="31"/>
  <c r="F9" i="24" l="1"/>
  <c r="R1" i="20"/>
  <c r="A2" i="35"/>
  <c r="R104" i="20" l="1"/>
  <c r="R91" i="20"/>
  <c r="R85" i="20"/>
  <c r="R79" i="20"/>
  <c r="R73" i="20"/>
  <c r="R62" i="20"/>
  <c r="R56" i="20"/>
  <c r="R50" i="20"/>
  <c r="R44" i="20"/>
  <c r="R38" i="20"/>
  <c r="R32" i="20"/>
  <c r="R26" i="20"/>
  <c r="R20" i="20"/>
  <c r="R14" i="20"/>
  <c r="R115" i="20"/>
  <c r="R103" i="20"/>
  <c r="R114" i="20"/>
  <c r="R102" i="20"/>
  <c r="R90" i="20"/>
  <c r="R84" i="20"/>
  <c r="R78" i="20"/>
  <c r="R72" i="20"/>
  <c r="R61" i="20"/>
  <c r="R55" i="20"/>
  <c r="R49" i="20"/>
  <c r="R43" i="20"/>
  <c r="R37" i="20"/>
  <c r="R31" i="20"/>
  <c r="R25" i="20"/>
  <c r="R19" i="20"/>
  <c r="R100" i="20"/>
  <c r="R89" i="20"/>
  <c r="R74" i="20"/>
  <c r="R66" i="20"/>
  <c r="R51" i="20"/>
  <c r="R42" i="20"/>
  <c r="R27" i="20"/>
  <c r="R18" i="20"/>
  <c r="R99" i="20"/>
  <c r="R81" i="20"/>
  <c r="R58" i="20"/>
  <c r="R34" i="20"/>
  <c r="R113" i="20"/>
  <c r="R98" i="20"/>
  <c r="R88" i="20"/>
  <c r="R65" i="20"/>
  <c r="R41" i="20"/>
  <c r="R17" i="20"/>
  <c r="R112" i="20"/>
  <c r="R97" i="20"/>
  <c r="R80" i="20"/>
  <c r="R71" i="20"/>
  <c r="R57" i="20"/>
  <c r="R48" i="20"/>
  <c r="R33" i="20"/>
  <c r="R24" i="20"/>
  <c r="R111" i="20"/>
  <c r="R87" i="20"/>
  <c r="R64" i="20"/>
  <c r="R40" i="20"/>
  <c r="R16" i="20"/>
  <c r="R110" i="20"/>
  <c r="R70" i="20"/>
  <c r="R47" i="20"/>
  <c r="R23" i="20"/>
  <c r="R109" i="20"/>
  <c r="R86" i="20"/>
  <c r="R77" i="20"/>
  <c r="R63" i="20"/>
  <c r="R54" i="20"/>
  <c r="R39" i="20"/>
  <c r="R30" i="20"/>
  <c r="R15" i="20"/>
  <c r="R92" i="20"/>
  <c r="R83" i="20"/>
  <c r="R60" i="20"/>
  <c r="R45" i="20"/>
  <c r="R36" i="20"/>
  <c r="R21" i="20"/>
  <c r="R108" i="20"/>
  <c r="R93" i="20"/>
  <c r="R46" i="20"/>
  <c r="R22" i="20"/>
  <c r="R107" i="20"/>
  <c r="R76" i="20"/>
  <c r="R53" i="20"/>
  <c r="R29" i="20"/>
  <c r="R52" i="20"/>
  <c r="R106" i="20"/>
  <c r="R105" i="20"/>
  <c r="R82" i="20"/>
  <c r="R35" i="20"/>
  <c r="R59" i="20"/>
  <c r="R101" i="20"/>
  <c r="R75" i="20"/>
  <c r="R28" i="20"/>
  <c r="Q67" i="20"/>
  <c r="R67" i="20"/>
  <c r="S67" i="20"/>
  <c r="T67" i="20" s="1"/>
  <c r="T94" i="20"/>
  <c r="A8" i="35"/>
  <c r="B1" i="36" s="1"/>
  <c r="A5" i="35"/>
  <c r="A4" i="35"/>
  <c r="A7" i="35"/>
  <c r="A6" i="35"/>
  <c r="A3" i="35"/>
  <c r="A1" i="29" l="1"/>
  <c r="A1" i="26"/>
  <c r="L22" i="26" l="1"/>
  <c r="L10" i="26"/>
  <c r="L24" i="26"/>
  <c r="L32" i="26"/>
  <c r="L31" i="26"/>
  <c r="L25" i="26"/>
  <c r="L23" i="26"/>
  <c r="L9" i="26"/>
  <c r="L30" i="26"/>
  <c r="L8" i="26"/>
  <c r="L26" i="26"/>
  <c r="L12" i="26"/>
  <c r="L16" i="26"/>
  <c r="L14" i="26"/>
  <c r="L3" i="26"/>
  <c r="L15" i="26"/>
  <c r="L19" i="26"/>
  <c r="L18" i="26"/>
  <c r="L7" i="26"/>
  <c r="L27" i="26"/>
  <c r="L13" i="26"/>
  <c r="L5" i="26"/>
  <c r="L29" i="26"/>
  <c r="L28" i="26"/>
  <c r="L17" i="26"/>
  <c r="L21" i="26"/>
  <c r="L20" i="26"/>
  <c r="L6" i="26"/>
  <c r="L4" i="26"/>
  <c r="L11" i="26"/>
  <c r="G3" i="26"/>
  <c r="G21" i="26"/>
  <c r="G9" i="26"/>
  <c r="G32" i="26"/>
  <c r="G20" i="26"/>
  <c r="G8" i="26"/>
  <c r="G5" i="26"/>
  <c r="G31" i="26"/>
  <c r="G19" i="26"/>
  <c r="G7" i="26"/>
  <c r="G17" i="26"/>
  <c r="G30" i="26"/>
  <c r="G18" i="26"/>
  <c r="G6" i="26"/>
  <c r="G29" i="26"/>
  <c r="G28" i="26"/>
  <c r="G16" i="26"/>
  <c r="G4" i="26"/>
  <c r="G27" i="26"/>
  <c r="G15" i="26"/>
  <c r="G26" i="26"/>
  <c r="G14" i="26"/>
  <c r="G25" i="26"/>
  <c r="G13" i="26"/>
  <c r="G10" i="26"/>
  <c r="G24" i="26"/>
  <c r="G12" i="26"/>
  <c r="G23" i="26"/>
  <c r="G11" i="26"/>
  <c r="G22" i="26"/>
  <c r="F27" i="26"/>
  <c r="F15" i="26"/>
  <c r="F3" i="26"/>
  <c r="F26" i="26"/>
  <c r="F14" i="26"/>
  <c r="F25" i="26"/>
  <c r="F13" i="26"/>
  <c r="F24" i="26"/>
  <c r="F12" i="26"/>
  <c r="F23" i="26"/>
  <c r="F11" i="26"/>
  <c r="F22" i="26"/>
  <c r="F10" i="26"/>
  <c r="K1" i="26"/>
  <c r="F21" i="26"/>
  <c r="F9" i="26"/>
  <c r="F32" i="26"/>
  <c r="F20" i="26"/>
  <c r="F8" i="26"/>
  <c r="F31" i="26"/>
  <c r="F19" i="26"/>
  <c r="F7" i="26"/>
  <c r="F28" i="26"/>
  <c r="F30" i="26"/>
  <c r="F18" i="26"/>
  <c r="F6" i="26"/>
  <c r="F16" i="26"/>
  <c r="F29" i="26"/>
  <c r="F17" i="26"/>
  <c r="F5" i="26"/>
  <c r="F4" i="26"/>
  <c r="L1" i="30"/>
  <c r="M1" i="32"/>
  <c r="R37" i="26"/>
  <c r="R38" i="26"/>
  <c r="P38" i="29"/>
  <c r="P37" i="29"/>
  <c r="K32" i="26" l="1"/>
  <c r="K20" i="26"/>
  <c r="K8" i="26"/>
  <c r="K31" i="26"/>
  <c r="K19" i="26"/>
  <c r="K7" i="26"/>
  <c r="K30" i="26"/>
  <c r="K18" i="26"/>
  <c r="K6" i="26"/>
  <c r="K29" i="26"/>
  <c r="K17" i="26"/>
  <c r="K5" i="26"/>
  <c r="K28" i="26"/>
  <c r="K16" i="26"/>
  <c r="K4" i="26"/>
  <c r="K27" i="26"/>
  <c r="K15" i="26"/>
  <c r="K3" i="26"/>
  <c r="K26" i="26"/>
  <c r="K14" i="26"/>
  <c r="K25" i="26"/>
  <c r="K13" i="26"/>
  <c r="K24" i="26"/>
  <c r="K12" i="26"/>
  <c r="K23" i="26"/>
  <c r="K11" i="26"/>
  <c r="K9" i="26"/>
  <c r="K22" i="26"/>
  <c r="K10" i="26"/>
  <c r="K21" i="26"/>
  <c r="F10" i="24"/>
  <c r="F11" i="24"/>
  <c r="F12" i="24"/>
  <c r="F13" i="24"/>
  <c r="F14" i="24"/>
  <c r="F15" i="24"/>
  <c r="D81" i="1"/>
  <c r="D4" i="1"/>
  <c r="D3" i="1"/>
  <c r="D2" i="1"/>
  <c r="D81" i="3"/>
  <c r="D54" i="3"/>
  <c r="D4" i="3"/>
  <c r="D3" i="3"/>
  <c r="D2" i="3"/>
  <c r="D2" i="5"/>
  <c r="D3" i="5"/>
  <c r="D4" i="5"/>
  <c r="D81" i="5"/>
  <c r="K1" i="20"/>
  <c r="A1" i="14"/>
  <c r="O86" i="14" l="1"/>
  <c r="L86" i="14"/>
  <c r="J86" i="14"/>
  <c r="J95" i="20"/>
  <c r="L94" i="20"/>
  <c r="L95" i="20"/>
  <c r="J94" i="20"/>
  <c r="O94" i="20" s="1"/>
  <c r="K94" i="20"/>
  <c r="K95" i="20"/>
  <c r="C1" i="65"/>
  <c r="A7" i="65" s="1"/>
  <c r="M69" i="14"/>
  <c r="M81" i="14"/>
  <c r="M70" i="14"/>
  <c r="M82" i="14"/>
  <c r="M71" i="14"/>
  <c r="M83" i="14"/>
  <c r="M72" i="14"/>
  <c r="M84" i="14"/>
  <c r="M73" i="14"/>
  <c r="M85" i="14"/>
  <c r="M74" i="14"/>
  <c r="M86" i="14"/>
  <c r="M63" i="14"/>
  <c r="M75" i="14"/>
  <c r="M87" i="14"/>
  <c r="M64" i="14"/>
  <c r="M76" i="14"/>
  <c r="M62" i="14"/>
  <c r="M65" i="14"/>
  <c r="M77" i="14"/>
  <c r="M68" i="14"/>
  <c r="M66" i="14"/>
  <c r="M78" i="14"/>
  <c r="M80" i="14"/>
  <c r="M67" i="14"/>
  <c r="M79" i="14"/>
  <c r="K103" i="20"/>
  <c r="K115" i="20"/>
  <c r="K104" i="20"/>
  <c r="K91" i="20"/>
  <c r="K85" i="20"/>
  <c r="K79" i="20"/>
  <c r="K73" i="20"/>
  <c r="K62" i="20"/>
  <c r="K56" i="20"/>
  <c r="K50" i="20"/>
  <c r="K44" i="20"/>
  <c r="K38" i="20"/>
  <c r="K32" i="20"/>
  <c r="K26" i="20"/>
  <c r="K20" i="20"/>
  <c r="K14" i="20"/>
  <c r="K105" i="20"/>
  <c r="K67" i="20"/>
  <c r="K107" i="20"/>
  <c r="K82" i="20"/>
  <c r="K59" i="20"/>
  <c r="K35" i="20"/>
  <c r="K108" i="20"/>
  <c r="K89" i="20"/>
  <c r="K74" i="20"/>
  <c r="K66" i="20"/>
  <c r="K51" i="20"/>
  <c r="K42" i="20"/>
  <c r="K27" i="20"/>
  <c r="K18" i="20"/>
  <c r="K109" i="20"/>
  <c r="K81" i="20"/>
  <c r="K72" i="20"/>
  <c r="K58" i="20"/>
  <c r="K49" i="20"/>
  <c r="K34" i="20"/>
  <c r="K25" i="20"/>
  <c r="K110" i="20"/>
  <c r="K88" i="20"/>
  <c r="K65" i="20"/>
  <c r="K41" i="20"/>
  <c r="K17" i="20"/>
  <c r="K111" i="20"/>
  <c r="K97" i="20"/>
  <c r="K80" i="20"/>
  <c r="K71" i="20"/>
  <c r="K57" i="20"/>
  <c r="K48" i="20"/>
  <c r="K33" i="20"/>
  <c r="K24" i="20"/>
  <c r="K112" i="20"/>
  <c r="K87" i="20"/>
  <c r="K78" i="20"/>
  <c r="K64" i="20"/>
  <c r="K55" i="20"/>
  <c r="K40" i="20"/>
  <c r="K31" i="20"/>
  <c r="K16" i="20"/>
  <c r="K98" i="20"/>
  <c r="K113" i="20"/>
  <c r="K70" i="20"/>
  <c r="K47" i="20"/>
  <c r="K23" i="20"/>
  <c r="K101" i="20"/>
  <c r="K76" i="20"/>
  <c r="K53" i="20"/>
  <c r="K29" i="20"/>
  <c r="K99" i="20"/>
  <c r="K114" i="20"/>
  <c r="K86" i="20"/>
  <c r="K77" i="20"/>
  <c r="K63" i="20"/>
  <c r="K54" i="20"/>
  <c r="K39" i="20"/>
  <c r="K30" i="20"/>
  <c r="K15" i="20"/>
  <c r="K100" i="20"/>
  <c r="K93" i="20"/>
  <c r="K84" i="20"/>
  <c r="K61" i="20"/>
  <c r="K46" i="20"/>
  <c r="K37" i="20"/>
  <c r="K22" i="20"/>
  <c r="K52" i="20"/>
  <c r="K83" i="20"/>
  <c r="K92" i="20"/>
  <c r="K45" i="20"/>
  <c r="K90" i="20"/>
  <c r="K43" i="20"/>
  <c r="K36" i="20"/>
  <c r="K60" i="20"/>
  <c r="K19" i="20"/>
  <c r="K75" i="20"/>
  <c r="K28" i="20"/>
  <c r="K102" i="20"/>
  <c r="K21" i="20"/>
  <c r="K106" i="20"/>
  <c r="M100" i="14"/>
  <c r="M52" i="14"/>
  <c r="M40" i="14"/>
  <c r="M28" i="14"/>
  <c r="M16" i="14"/>
  <c r="L107" i="14"/>
  <c r="L95" i="14"/>
  <c r="L82" i="14"/>
  <c r="L70" i="14"/>
  <c r="L56" i="14"/>
  <c r="L44" i="14"/>
  <c r="L32" i="14"/>
  <c r="L20" i="14"/>
  <c r="L8" i="14"/>
  <c r="M101" i="14"/>
  <c r="M51" i="14"/>
  <c r="M39" i="14"/>
  <c r="M27" i="14"/>
  <c r="M15" i="14"/>
  <c r="L106" i="14"/>
  <c r="L94" i="14"/>
  <c r="L81" i="14"/>
  <c r="L69" i="14"/>
  <c r="L55" i="14"/>
  <c r="L43" i="14"/>
  <c r="L31" i="14"/>
  <c r="L19" i="14"/>
  <c r="L7" i="14"/>
  <c r="M90" i="14"/>
  <c r="M102" i="14"/>
  <c r="M50" i="14"/>
  <c r="M38" i="14"/>
  <c r="M26" i="14"/>
  <c r="M14" i="14"/>
  <c r="L105" i="14"/>
  <c r="L93" i="14"/>
  <c r="L80" i="14"/>
  <c r="L68" i="14"/>
  <c r="L54" i="14"/>
  <c r="L42" i="14"/>
  <c r="L30" i="14"/>
  <c r="L18" i="14"/>
  <c r="L6" i="14"/>
  <c r="M92" i="14"/>
  <c r="M107" i="14"/>
  <c r="M48" i="14"/>
  <c r="M33" i="14"/>
  <c r="M18" i="14"/>
  <c r="L97" i="14"/>
  <c r="L78" i="14"/>
  <c r="L63" i="14"/>
  <c r="L46" i="14"/>
  <c r="L28" i="14"/>
  <c r="L13" i="14"/>
  <c r="M93" i="14"/>
  <c r="M89" i="14"/>
  <c r="M47" i="14"/>
  <c r="M32" i="14"/>
  <c r="M17" i="14"/>
  <c r="L96" i="14"/>
  <c r="L77" i="14"/>
  <c r="L62" i="14"/>
  <c r="L45" i="14"/>
  <c r="L27" i="14"/>
  <c r="L12" i="14"/>
  <c r="M94" i="14"/>
  <c r="M46" i="14"/>
  <c r="M31" i="14"/>
  <c r="M13" i="14"/>
  <c r="L92" i="14"/>
  <c r="L76" i="14"/>
  <c r="L59" i="14"/>
  <c r="L41" i="14"/>
  <c r="L26" i="14"/>
  <c r="L11" i="14"/>
  <c r="M95" i="14"/>
  <c r="M45" i="14"/>
  <c r="M30" i="14"/>
  <c r="M12" i="14"/>
  <c r="L91" i="14"/>
  <c r="L75" i="14"/>
  <c r="L58" i="14"/>
  <c r="L40" i="14"/>
  <c r="L25" i="14"/>
  <c r="L10" i="14"/>
  <c r="M96" i="14"/>
  <c r="M59" i="14"/>
  <c r="M44" i="14"/>
  <c r="M29" i="14"/>
  <c r="M11" i="14"/>
  <c r="L90" i="14"/>
  <c r="L74" i="14"/>
  <c r="L57" i="14"/>
  <c r="L39" i="14"/>
  <c r="L24" i="14"/>
  <c r="L9" i="14"/>
  <c r="M97" i="14"/>
  <c r="M58" i="14"/>
  <c r="M43" i="14"/>
  <c r="M25" i="14"/>
  <c r="M10" i="14"/>
  <c r="L104" i="14"/>
  <c r="L89" i="14"/>
  <c r="L73" i="14"/>
  <c r="L53" i="14"/>
  <c r="L38" i="14"/>
  <c r="L23" i="14"/>
  <c r="M98" i="14"/>
  <c r="M57" i="14"/>
  <c r="M42" i="14"/>
  <c r="M24" i="14"/>
  <c r="M9" i="14"/>
  <c r="L103" i="14"/>
  <c r="L87" i="14"/>
  <c r="L72" i="14"/>
  <c r="L52" i="14"/>
  <c r="L37" i="14"/>
  <c r="L22" i="14"/>
  <c r="M99" i="14"/>
  <c r="M56" i="14"/>
  <c r="M41" i="14"/>
  <c r="M23" i="14"/>
  <c r="M8" i="14"/>
  <c r="L102" i="14"/>
  <c r="L71" i="14"/>
  <c r="L51" i="14"/>
  <c r="L36" i="14"/>
  <c r="L21" i="14"/>
  <c r="M103" i="14"/>
  <c r="M55" i="14"/>
  <c r="M37" i="14"/>
  <c r="M22" i="14"/>
  <c r="M7" i="14"/>
  <c r="L101" i="14"/>
  <c r="L85" i="14"/>
  <c r="L67" i="14"/>
  <c r="L50" i="14"/>
  <c r="L35" i="14"/>
  <c r="L17" i="14"/>
  <c r="M49" i="14"/>
  <c r="L47" i="14"/>
  <c r="M36" i="14"/>
  <c r="L100" i="14"/>
  <c r="L34" i="14"/>
  <c r="M35" i="14"/>
  <c r="L99" i="14"/>
  <c r="L33" i="14"/>
  <c r="M34" i="14"/>
  <c r="L98" i="14"/>
  <c r="L29" i="14"/>
  <c r="M21" i="14"/>
  <c r="L84" i="14"/>
  <c r="L16" i="14"/>
  <c r="M20" i="14"/>
  <c r="L83" i="14"/>
  <c r="L15" i="14"/>
  <c r="M91" i="14"/>
  <c r="M19" i="14"/>
  <c r="L79" i="14"/>
  <c r="L14" i="14"/>
  <c r="L64" i="14"/>
  <c r="M53" i="14"/>
  <c r="L48" i="14"/>
  <c r="M104" i="14"/>
  <c r="M6" i="14"/>
  <c r="L66" i="14"/>
  <c r="M106" i="14"/>
  <c r="M54" i="14"/>
  <c r="L49" i="14"/>
  <c r="M105" i="14"/>
  <c r="L65" i="14"/>
  <c r="F1" i="52"/>
  <c r="H21" i="52" s="1"/>
  <c r="I21" i="52" s="1"/>
  <c r="Q1" i="48"/>
  <c r="N1" i="48"/>
  <c r="K1" i="48"/>
  <c r="F9" i="19"/>
  <c r="D5" i="52" l="1"/>
  <c r="H18" i="52"/>
  <c r="I18" i="52" s="1"/>
  <c r="I25" i="52"/>
  <c r="G27" i="52"/>
  <c r="D21" i="52"/>
  <c r="D15" i="52"/>
  <c r="G25" i="52"/>
  <c r="I26" i="52"/>
  <c r="D18" i="52"/>
  <c r="G5" i="52"/>
  <c r="H15" i="52"/>
  <c r="I15" i="52" s="1"/>
  <c r="G26" i="52"/>
  <c r="H4" i="24"/>
  <c r="F9" i="45"/>
  <c r="F12" i="46"/>
  <c r="G9" i="19"/>
  <c r="G12" i="46"/>
  <c r="G9" i="45"/>
  <c r="E9" i="19"/>
  <c r="E12" i="46"/>
  <c r="E9" i="45"/>
  <c r="F1" i="12"/>
  <c r="C43" i="46" l="1"/>
  <c r="G43" i="46" s="1"/>
  <c r="H43" i="46" s="1"/>
  <c r="C31" i="46"/>
  <c r="G31" i="46" s="1"/>
  <c r="H31" i="46" s="1"/>
  <c r="C19" i="46"/>
  <c r="G19" i="46" s="1"/>
  <c r="H19" i="46" s="1"/>
  <c r="C42" i="46"/>
  <c r="G42" i="46" s="1"/>
  <c r="H42" i="46" s="1"/>
  <c r="C30" i="46"/>
  <c r="G30" i="46" s="1"/>
  <c r="H30" i="46" s="1"/>
  <c r="C18" i="46"/>
  <c r="G18" i="46" s="1"/>
  <c r="H18" i="46" s="1"/>
  <c r="C20" i="46"/>
  <c r="G20" i="46" s="1"/>
  <c r="H20" i="46" s="1"/>
  <c r="C41" i="46"/>
  <c r="G41" i="46" s="1"/>
  <c r="H41" i="46" s="1"/>
  <c r="C29" i="46"/>
  <c r="G29" i="46" s="1"/>
  <c r="H29" i="46" s="1"/>
  <c r="C17" i="46"/>
  <c r="G17" i="46" s="1"/>
  <c r="H17" i="46" s="1"/>
  <c r="C40" i="46"/>
  <c r="G40" i="46" s="1"/>
  <c r="H40" i="46" s="1"/>
  <c r="C28" i="46"/>
  <c r="G28" i="46" s="1"/>
  <c r="H28" i="46" s="1"/>
  <c r="C16" i="46"/>
  <c r="G16" i="46" s="1"/>
  <c r="H16" i="46" s="1"/>
  <c r="C39" i="46"/>
  <c r="G39" i="46" s="1"/>
  <c r="H39" i="46" s="1"/>
  <c r="C27" i="46"/>
  <c r="G27" i="46" s="1"/>
  <c r="H27" i="46" s="1"/>
  <c r="C15" i="46"/>
  <c r="G15" i="46" s="1"/>
  <c r="H15" i="46" s="1"/>
  <c r="C38" i="46"/>
  <c r="G38" i="46" s="1"/>
  <c r="H38" i="46" s="1"/>
  <c r="C26" i="46"/>
  <c r="G26" i="46" s="1"/>
  <c r="H26" i="46" s="1"/>
  <c r="C14" i="46"/>
  <c r="C37" i="46"/>
  <c r="G37" i="46" s="1"/>
  <c r="H37" i="46" s="1"/>
  <c r="C25" i="46"/>
  <c r="G25" i="46" s="1"/>
  <c r="H25" i="46" s="1"/>
  <c r="C36" i="46"/>
  <c r="G36" i="46" s="1"/>
  <c r="H36" i="46" s="1"/>
  <c r="C24" i="46"/>
  <c r="G24" i="46" s="1"/>
  <c r="H24" i="46" s="1"/>
  <c r="C32" i="46"/>
  <c r="G32" i="46" s="1"/>
  <c r="H32" i="46" s="1"/>
  <c r="C35" i="46"/>
  <c r="G35" i="46" s="1"/>
  <c r="H35" i="46" s="1"/>
  <c r="C23" i="46"/>
  <c r="G23" i="46" s="1"/>
  <c r="H23" i="46" s="1"/>
  <c r="C21" i="46"/>
  <c r="G21" i="46" s="1"/>
  <c r="H21" i="46" s="1"/>
  <c r="C34" i="46"/>
  <c r="G34" i="46" s="1"/>
  <c r="H34" i="46" s="1"/>
  <c r="C22" i="46"/>
  <c r="G22" i="46" s="1"/>
  <c r="H22" i="46" s="1"/>
  <c r="C33" i="46"/>
  <c r="G33" i="46" s="1"/>
  <c r="H33" i="46" s="1"/>
  <c r="B43" i="46"/>
  <c r="F43" i="46" s="1"/>
  <c r="B37" i="46"/>
  <c r="F37" i="46" s="1"/>
  <c r="B31" i="46"/>
  <c r="F31" i="46" s="1"/>
  <c r="B25" i="46"/>
  <c r="F25" i="46" s="1"/>
  <c r="B19" i="46"/>
  <c r="F19" i="46" s="1"/>
  <c r="B42" i="46"/>
  <c r="F42" i="46" s="1"/>
  <c r="B36" i="46"/>
  <c r="F36" i="46" s="1"/>
  <c r="B30" i="46"/>
  <c r="F30" i="46" s="1"/>
  <c r="B24" i="46"/>
  <c r="F24" i="46" s="1"/>
  <c r="B18" i="46"/>
  <c r="F18" i="46" s="1"/>
  <c r="B41" i="46"/>
  <c r="F41" i="46" s="1"/>
  <c r="B35" i="46"/>
  <c r="F35" i="46" s="1"/>
  <c r="B29" i="46"/>
  <c r="F29" i="46" s="1"/>
  <c r="B23" i="46"/>
  <c r="F23" i="46" s="1"/>
  <c r="B17" i="46"/>
  <c r="F17" i="46" s="1"/>
  <c r="B40" i="46"/>
  <c r="F40" i="46" s="1"/>
  <c r="B34" i="46"/>
  <c r="F34" i="46" s="1"/>
  <c r="B28" i="46"/>
  <c r="F28" i="46" s="1"/>
  <c r="B22" i="46"/>
  <c r="F22" i="46" s="1"/>
  <c r="B16" i="46"/>
  <c r="F16" i="46" s="1"/>
  <c r="B20" i="46"/>
  <c r="F20" i="46" s="1"/>
  <c r="B14" i="46"/>
  <c r="F14" i="46" s="1"/>
  <c r="B26" i="46"/>
  <c r="F26" i="46" s="1"/>
  <c r="B39" i="46"/>
  <c r="F39" i="46" s="1"/>
  <c r="B33" i="46"/>
  <c r="F33" i="46" s="1"/>
  <c r="B27" i="46"/>
  <c r="F27" i="46" s="1"/>
  <c r="B21" i="46"/>
  <c r="F21" i="46" s="1"/>
  <c r="B15" i="46"/>
  <c r="F15" i="46" s="1"/>
  <c r="B32" i="46"/>
  <c r="F32" i="46" s="1"/>
  <c r="B38" i="46"/>
  <c r="F38" i="46" s="1"/>
  <c r="A43" i="46"/>
  <c r="E43" i="46" s="1"/>
  <c r="A39" i="46"/>
  <c r="E39" i="46" s="1"/>
  <c r="A35" i="46"/>
  <c r="E35" i="46" s="1"/>
  <c r="A31" i="46"/>
  <c r="E31" i="46" s="1"/>
  <c r="A27" i="46"/>
  <c r="E27" i="46" s="1"/>
  <c r="A23" i="46"/>
  <c r="E23" i="46" s="1"/>
  <c r="A19" i="46"/>
  <c r="E19" i="46" s="1"/>
  <c r="A15" i="46"/>
  <c r="E15" i="46" s="1"/>
  <c r="A42" i="46"/>
  <c r="E42" i="46" s="1"/>
  <c r="A38" i="46"/>
  <c r="E38" i="46" s="1"/>
  <c r="A34" i="46"/>
  <c r="E34" i="46" s="1"/>
  <c r="A30" i="46"/>
  <c r="E30" i="46" s="1"/>
  <c r="A26" i="46"/>
  <c r="E26" i="46" s="1"/>
  <c r="A22" i="46"/>
  <c r="E22" i="46" s="1"/>
  <c r="A18" i="46"/>
  <c r="E18" i="46" s="1"/>
  <c r="A14" i="46"/>
  <c r="A41" i="46"/>
  <c r="E41" i="46" s="1"/>
  <c r="A37" i="46"/>
  <c r="E37" i="46" s="1"/>
  <c r="A33" i="46"/>
  <c r="E33" i="46" s="1"/>
  <c r="A29" i="46"/>
  <c r="E29" i="46" s="1"/>
  <c r="A25" i="46"/>
  <c r="E25" i="46" s="1"/>
  <c r="A21" i="46"/>
  <c r="E21" i="46" s="1"/>
  <c r="A17" i="46"/>
  <c r="E17" i="46" s="1"/>
  <c r="A32" i="46"/>
  <c r="E32" i="46" s="1"/>
  <c r="A28" i="46"/>
  <c r="E28" i="46" s="1"/>
  <c r="A24" i="46"/>
  <c r="E24" i="46" s="1"/>
  <c r="A20" i="46"/>
  <c r="E20" i="46" s="1"/>
  <c r="A16" i="46"/>
  <c r="E16" i="46" s="1"/>
  <c r="A36" i="46"/>
  <c r="E36" i="46" s="1"/>
  <c r="A40" i="46"/>
  <c r="E40" i="46" s="1"/>
  <c r="G27" i="12"/>
  <c r="H7" i="24"/>
  <c r="G25" i="12"/>
  <c r="G26" i="12"/>
  <c r="I26" i="12"/>
  <c r="I25" i="12"/>
  <c r="L29" i="46" l="1"/>
  <c r="G14" i="46"/>
  <c r="H14" i="46" s="1"/>
  <c r="J24" i="46"/>
  <c r="J34" i="46"/>
  <c r="E14" i="46"/>
  <c r="I25" i="65" l="1"/>
  <c r="A18" i="65"/>
  <c r="A25" i="65"/>
  <c r="J15" i="65"/>
  <c r="K15" i="65" s="1"/>
  <c r="J21" i="65"/>
  <c r="K21" i="65" s="1"/>
  <c r="D15" i="65"/>
  <c r="A21" i="65"/>
  <c r="I26" i="65"/>
  <c r="J18" i="65"/>
  <c r="K18" i="65" s="1"/>
  <c r="A26" i="65"/>
  <c r="K25" i="65"/>
  <c r="D18" i="65"/>
  <c r="A15" i="65"/>
  <c r="I27" i="65"/>
  <c r="D21" i="65"/>
  <c r="K26" i="65"/>
  <c r="E15" i="65" l="1"/>
  <c r="E21" i="65"/>
  <c r="C25" i="65"/>
  <c r="C26" i="65"/>
  <c r="E18" i="65"/>
  <c r="B2" i="66"/>
  <c r="B9" i="66" s="1"/>
  <c r="B8" i="66" s="1"/>
  <c r="O2" i="66" l="1"/>
  <c r="P2" i="66" s="1"/>
  <c r="P61" i="66" l="1"/>
  <c r="P31" i="66" s="1"/>
  <c r="P49" i="66"/>
  <c r="P19" i="66" s="1"/>
  <c r="P37" i="66"/>
  <c r="P7" i="66" s="1"/>
  <c r="P60" i="66"/>
  <c r="P30" i="66" s="1"/>
  <c r="P48" i="66"/>
  <c r="P18" i="66" s="1"/>
  <c r="P36" i="66"/>
  <c r="P6" i="66" s="1"/>
  <c r="Q2" i="66"/>
  <c r="P59" i="66"/>
  <c r="P29" i="66" s="1"/>
  <c r="P47" i="66"/>
  <c r="P17" i="66" s="1"/>
  <c r="P35" i="66"/>
  <c r="P5" i="66" s="1"/>
  <c r="P45" i="66"/>
  <c r="P15" i="66" s="1"/>
  <c r="P38" i="66"/>
  <c r="P8" i="66" s="1"/>
  <c r="P58" i="66"/>
  <c r="P28" i="66" s="1"/>
  <c r="P46" i="66"/>
  <c r="P16" i="66" s="1"/>
  <c r="P34" i="66"/>
  <c r="P4" i="66" s="1"/>
  <c r="P57" i="66"/>
  <c r="P27" i="66" s="1"/>
  <c r="P33" i="66"/>
  <c r="P3" i="66" s="1"/>
  <c r="P56" i="66"/>
  <c r="P26" i="66" s="1"/>
  <c r="P44" i="66"/>
  <c r="P14" i="66" s="1"/>
  <c r="P62" i="66"/>
  <c r="P32" i="66" s="1"/>
  <c r="P55" i="66"/>
  <c r="P25" i="66" s="1"/>
  <c r="P43" i="66"/>
  <c r="P13" i="66" s="1"/>
  <c r="P54" i="66"/>
  <c r="P24" i="66" s="1"/>
  <c r="P42" i="66"/>
  <c r="P12" i="66" s="1"/>
  <c r="P53" i="66"/>
  <c r="P23" i="66" s="1"/>
  <c r="P41" i="66"/>
  <c r="P11" i="66" s="1"/>
  <c r="P52" i="66"/>
  <c r="P22" i="66" s="1"/>
  <c r="P40" i="66"/>
  <c r="P10" i="66" s="1"/>
  <c r="P39" i="66"/>
  <c r="P9" i="66" s="1"/>
  <c r="P50" i="66"/>
  <c r="P20" i="66" s="1"/>
  <c r="P51" i="66"/>
  <c r="P21" i="66" s="1"/>
  <c r="AA30" i="72" l="1"/>
  <c r="U33" i="72"/>
  <c r="U30" i="72"/>
  <c r="S42" i="75" l="1"/>
  <c r="T42" i="75" s="1"/>
  <c r="L42" i="75"/>
  <c r="S42" i="20"/>
  <c r="T42" i="20" s="1"/>
  <c r="L42" i="20"/>
  <c r="O34" i="14"/>
  <c r="P34" i="14" s="1"/>
  <c r="S39" i="75" l="1"/>
  <c r="T39" i="75" s="1"/>
  <c r="S44" i="75"/>
  <c r="T44" i="75" s="1"/>
  <c r="Y33" i="72"/>
  <c r="L44" i="20"/>
  <c r="M33" i="72"/>
  <c r="L33" i="72"/>
  <c r="O36" i="14"/>
  <c r="P36" i="14" s="1"/>
  <c r="AN35" i="71"/>
  <c r="L44" i="75"/>
  <c r="O42" i="76"/>
  <c r="AN30" i="71"/>
  <c r="L39" i="75"/>
  <c r="AN33" i="71"/>
  <c r="R33" i="72"/>
  <c r="AF33" i="72"/>
  <c r="Z33" i="72"/>
  <c r="T33" i="72"/>
  <c r="I33" i="72"/>
  <c r="H33" i="72"/>
  <c r="V33" i="72"/>
  <c r="AC33" i="72"/>
  <c r="AD33" i="72"/>
  <c r="O33" i="72"/>
  <c r="J33" i="72"/>
  <c r="AE33" i="72"/>
  <c r="AK33" i="72"/>
  <c r="AA33" i="72"/>
  <c r="AB33" i="72"/>
  <c r="W33" i="72"/>
  <c r="AJ33" i="72"/>
  <c r="X33" i="72"/>
  <c r="S33" i="72"/>
  <c r="N33" i="72"/>
  <c r="Q33" i="72"/>
  <c r="AG33" i="72"/>
  <c r="P33" i="72"/>
  <c r="AH33" i="72"/>
  <c r="K33" i="72"/>
  <c r="AI35" i="72"/>
  <c r="L35" i="72"/>
  <c r="AI33" i="72"/>
  <c r="T30" i="72"/>
  <c r="L39" i="20"/>
  <c r="O31" i="14"/>
  <c r="P31" i="14" s="1"/>
  <c r="N30" i="72"/>
  <c r="H30" i="72"/>
  <c r="W35" i="72"/>
  <c r="I30" i="72"/>
  <c r="Z30" i="72"/>
  <c r="O35" i="72"/>
  <c r="AA35" i="72"/>
  <c r="V30" i="72"/>
  <c r="Y30" i="72"/>
  <c r="M30" i="72"/>
  <c r="AH35" i="72"/>
  <c r="P35" i="72"/>
  <c r="AG30" i="72"/>
  <c r="AG35" i="72"/>
  <c r="AB30" i="72"/>
  <c r="AJ35" i="72"/>
  <c r="S35" i="72"/>
  <c r="AD35" i="72"/>
  <c r="X30" i="72"/>
  <c r="V35" i="72"/>
  <c r="AE35" i="72"/>
  <c r="J35" i="72"/>
  <c r="AJ30" i="72"/>
  <c r="Q30" i="72"/>
  <c r="H35" i="72"/>
  <c r="AF30" i="72"/>
  <c r="S39" i="20"/>
  <c r="T39" i="20" s="1"/>
  <c r="AC35" i="72"/>
  <c r="AF35" i="72"/>
  <c r="S44" i="20"/>
  <c r="T44" i="20" s="1"/>
  <c r="Z35" i="72"/>
  <c r="O30" i="72"/>
  <c r="X35" i="72"/>
  <c r="AE30" i="72"/>
  <c r="AK30" i="72"/>
  <c r="M35" i="72"/>
  <c r="Q35" i="72"/>
  <c r="AH30" i="72"/>
  <c r="AC30" i="72"/>
  <c r="K35" i="72"/>
  <c r="U35" i="72"/>
  <c r="K30" i="72"/>
  <c r="N35" i="72"/>
  <c r="W30" i="72"/>
  <c r="R35" i="72"/>
  <c r="R30" i="72"/>
  <c r="S30" i="72"/>
  <c r="AK35" i="72"/>
  <c r="I35" i="72"/>
  <c r="J30" i="72"/>
  <c r="T35" i="72"/>
  <c r="AD30" i="72"/>
  <c r="P30" i="72"/>
  <c r="Y35" i="72"/>
  <c r="AB35" i="72"/>
  <c r="L30" i="72"/>
  <c r="AI30" i="72"/>
  <c r="J34" i="14" l="1"/>
  <c r="J42" i="75"/>
  <c r="J42" i="20"/>
  <c r="J44" i="75"/>
  <c r="Q39" i="20"/>
  <c r="J39" i="75"/>
  <c r="Q42" i="75"/>
  <c r="Q42" i="20"/>
  <c r="Q44" i="75"/>
  <c r="Q39" i="75"/>
  <c r="Q44" i="20"/>
  <c r="O39" i="76"/>
  <c r="O44" i="76"/>
  <c r="J36" i="14"/>
  <c r="J44" i="20"/>
  <c r="J31" i="14"/>
  <c r="J39" i="20"/>
  <c r="O42" i="20" l="1"/>
  <c r="O42" i="75"/>
  <c r="O44" i="75"/>
  <c r="O39" i="20"/>
  <c r="O39" i="75"/>
  <c r="O44" i="20"/>
  <c r="O95" i="72" l="1"/>
  <c r="J87" i="72"/>
  <c r="AA66" i="72"/>
  <c r="Q95" i="72"/>
  <c r="O58" i="72"/>
  <c r="Q22" i="72"/>
  <c r="AB66" i="72"/>
  <c r="T96" i="76"/>
  <c r="V96" i="76" s="1"/>
  <c r="X50" i="72" l="1"/>
  <c r="J83" i="72"/>
  <c r="I48" i="72"/>
  <c r="U48" i="72"/>
  <c r="AA105" i="72"/>
  <c r="J74" i="72"/>
  <c r="X66" i="72"/>
  <c r="O24" i="72"/>
  <c r="AA94" i="72"/>
  <c r="Q69" i="72"/>
  <c r="AA9" i="72"/>
  <c r="O77" i="72"/>
  <c r="X26" i="72"/>
  <c r="L24" i="72"/>
  <c r="Q85" i="72"/>
  <c r="J21" i="72"/>
  <c r="J69" i="72"/>
  <c r="X105" i="72"/>
  <c r="P48" i="72"/>
  <c r="J26" i="72"/>
  <c r="X9" i="72"/>
  <c r="O40" i="72"/>
  <c r="O85" i="72"/>
  <c r="I51" i="72"/>
  <c r="O21" i="72"/>
  <c r="U24" i="72"/>
  <c r="T131" i="76"/>
  <c r="V131" i="76" s="1"/>
  <c r="T130" i="76"/>
  <c r="V130" i="76" s="1"/>
  <c r="S109" i="75"/>
  <c r="T109" i="75" s="1"/>
  <c r="T132" i="76"/>
  <c r="V132" i="76" s="1"/>
  <c r="AN104" i="71"/>
  <c r="L110" i="75"/>
  <c r="M110" i="75" s="1"/>
  <c r="M133" i="76"/>
  <c r="O133" i="76" s="1"/>
  <c r="S106" i="75"/>
  <c r="T106" i="75" s="1"/>
  <c r="T129" i="76"/>
  <c r="V129" i="76" s="1"/>
  <c r="T133" i="76"/>
  <c r="V133" i="76" s="1"/>
  <c r="S110" i="75"/>
  <c r="T110" i="75" s="1"/>
  <c r="AN103" i="71"/>
  <c r="L109" i="75"/>
  <c r="M109" i="75" s="1"/>
  <c r="M132" i="76"/>
  <c r="O132" i="76" s="1"/>
  <c r="S96" i="76"/>
  <c r="AH103" i="72"/>
  <c r="AD103" i="72"/>
  <c r="M104" i="72"/>
  <c r="J103" i="72"/>
  <c r="R104" i="72"/>
  <c r="AG103" i="72"/>
  <c r="X103" i="72"/>
  <c r="AI104" i="72"/>
  <c r="AJ104" i="72"/>
  <c r="S103" i="72"/>
  <c r="W104" i="72"/>
  <c r="Z103" i="72"/>
  <c r="K103" i="72"/>
  <c r="U103" i="72"/>
  <c r="N103" i="72"/>
  <c r="I104" i="72"/>
  <c r="Y104" i="72"/>
  <c r="AF103" i="72"/>
  <c r="S109" i="20"/>
  <c r="T109" i="20" s="1"/>
  <c r="AD104" i="72"/>
  <c r="AJ103" i="72"/>
  <c r="P103" i="72"/>
  <c r="I103" i="72"/>
  <c r="AE103" i="72"/>
  <c r="T103" i="72"/>
  <c r="L109" i="20"/>
  <c r="M109" i="20" s="1"/>
  <c r="O101" i="14"/>
  <c r="P101" i="14" s="1"/>
  <c r="AB104" i="72"/>
  <c r="Y103" i="72"/>
  <c r="U104" i="72"/>
  <c r="AK104" i="72"/>
  <c r="AI103" i="72"/>
  <c r="H103" i="72"/>
  <c r="Q104" i="72"/>
  <c r="S104" i="72"/>
  <c r="AA103" i="72"/>
  <c r="AA104" i="72"/>
  <c r="N104" i="72"/>
  <c r="AF104" i="72"/>
  <c r="S110" i="20"/>
  <c r="T110" i="20" s="1"/>
  <c r="AK103" i="72"/>
  <c r="AG104" i="72"/>
  <c r="S106" i="20"/>
  <c r="T106" i="20" s="1"/>
  <c r="Q103" i="72"/>
  <c r="M103" i="72"/>
  <c r="O103" i="72"/>
  <c r="X104" i="72"/>
  <c r="L103" i="72"/>
  <c r="AE104" i="72"/>
  <c r="AC104" i="72"/>
  <c r="J104" i="72"/>
  <c r="AB103" i="72"/>
  <c r="AC103" i="72"/>
  <c r="Z104" i="72"/>
  <c r="T104" i="72"/>
  <c r="L110" i="20"/>
  <c r="M110" i="20" s="1"/>
  <c r="O102" i="14"/>
  <c r="P102" i="14" s="1"/>
  <c r="R103" i="72"/>
  <c r="V103" i="72"/>
  <c r="AH104" i="72"/>
  <c r="W103" i="72"/>
  <c r="H104" i="72"/>
  <c r="V104" i="72"/>
  <c r="P104" i="72"/>
  <c r="K104" i="72"/>
  <c r="L104" i="72"/>
  <c r="O104" i="72"/>
  <c r="O86" i="72" l="1"/>
  <c r="Q86" i="72"/>
  <c r="Q110" i="20"/>
  <c r="Q109" i="20"/>
  <c r="S130" i="76"/>
  <c r="L132" i="76"/>
  <c r="J109" i="75"/>
  <c r="S133" i="76"/>
  <c r="Q110" i="75"/>
  <c r="Q109" i="75"/>
  <c r="S132" i="76"/>
  <c r="J110" i="75"/>
  <c r="L133" i="76"/>
  <c r="S131" i="76"/>
  <c r="J109" i="20"/>
  <c r="J101" i="14"/>
  <c r="K101" i="14" s="1"/>
  <c r="J110" i="20"/>
  <c r="J102" i="14"/>
  <c r="K102" i="14" s="1"/>
  <c r="O110" i="20" l="1"/>
  <c r="O109" i="20"/>
  <c r="O109" i="75"/>
  <c r="Q132" i="76"/>
  <c r="Q133" i="76"/>
  <c r="O110" i="75"/>
  <c r="AA23" i="72" l="1"/>
  <c r="J93" i="72"/>
  <c r="J95" i="72"/>
  <c r="P23" i="72"/>
  <c r="O93" i="72"/>
  <c r="O14" i="72"/>
  <c r="P95" i="72"/>
  <c r="AG93" i="72"/>
  <c r="Y95" i="72"/>
  <c r="J23" i="72"/>
  <c r="S93" i="72"/>
  <c r="AG23" i="72"/>
  <c r="AN87" i="71"/>
  <c r="M117" i="76"/>
  <c r="O117" i="76" s="1"/>
  <c r="L95" i="75"/>
  <c r="T89" i="76"/>
  <c r="V89" i="76" s="1"/>
  <c r="T117" i="76"/>
  <c r="V117" i="76" s="1"/>
  <c r="S95" i="75"/>
  <c r="T95" i="75" s="1"/>
  <c r="AN58" i="71"/>
  <c r="M89" i="76"/>
  <c r="L67" i="75"/>
  <c r="Y87" i="72"/>
  <c r="V58" i="72"/>
  <c r="AB87" i="72"/>
  <c r="O87" i="72"/>
  <c r="H87" i="72"/>
  <c r="S58" i="72"/>
  <c r="S87" i="72"/>
  <c r="AF87" i="72"/>
  <c r="T95" i="20"/>
  <c r="AK58" i="72"/>
  <c r="AG58" i="72"/>
  <c r="Y58" i="72"/>
  <c r="W87" i="72"/>
  <c r="Q87" i="72"/>
  <c r="Q58" i="72"/>
  <c r="AC58" i="72"/>
  <c r="L58" i="72"/>
  <c r="AD58" i="72"/>
  <c r="Z87" i="72"/>
  <c r="X87" i="72"/>
  <c r="M58" i="72"/>
  <c r="W58" i="72"/>
  <c r="AK87" i="72"/>
  <c r="AH87" i="72"/>
  <c r="H58" i="72"/>
  <c r="Z58" i="72"/>
  <c r="L87" i="72"/>
  <c r="AC87" i="72"/>
  <c r="K87" i="72"/>
  <c r="X58" i="72"/>
  <c r="AE58" i="72"/>
  <c r="AH58" i="72"/>
  <c r="K58" i="72"/>
  <c r="P87" i="72"/>
  <c r="AI87" i="72"/>
  <c r="R87" i="72"/>
  <c r="N87" i="72"/>
  <c r="V87" i="72"/>
  <c r="AJ58" i="72"/>
  <c r="AJ87" i="72"/>
  <c r="AE87" i="72"/>
  <c r="AA87" i="72"/>
  <c r="R58" i="72"/>
  <c r="AG87" i="72"/>
  <c r="T87" i="72"/>
  <c r="O87" i="14"/>
  <c r="P87" i="14" s="1"/>
  <c r="AF58" i="72"/>
  <c r="AB58" i="72"/>
  <c r="AD87" i="72"/>
  <c r="M87" i="72"/>
  <c r="N58" i="72"/>
  <c r="I87" i="72"/>
  <c r="U87" i="72"/>
  <c r="I58" i="72"/>
  <c r="AA58" i="72"/>
  <c r="U58" i="72"/>
  <c r="T58" i="72"/>
  <c r="O59" i="14"/>
  <c r="P59" i="14" s="1"/>
  <c r="L67" i="20"/>
  <c r="M67" i="20" s="1"/>
  <c r="J58" i="72"/>
  <c r="AI58" i="72"/>
  <c r="P58" i="72"/>
  <c r="M88" i="76" l="1"/>
  <c r="L99" i="75"/>
  <c r="M99" i="75" s="1"/>
  <c r="L66" i="75"/>
  <c r="M66" i="75" s="1"/>
  <c r="M122" i="76"/>
  <c r="O122" i="76" s="1"/>
  <c r="AA91" i="72"/>
  <c r="J91" i="72"/>
  <c r="AG24" i="72"/>
  <c r="I23" i="72"/>
  <c r="AG73" i="72"/>
  <c r="X24" i="72"/>
  <c r="AA95" i="72"/>
  <c r="U39" i="72"/>
  <c r="X23" i="72"/>
  <c r="AN57" i="71"/>
  <c r="AE24" i="72"/>
  <c r="AN93" i="71"/>
  <c r="U23" i="72"/>
  <c r="H95" i="72"/>
  <c r="AN105" i="71"/>
  <c r="M134" i="76"/>
  <c r="O134" i="76" s="1"/>
  <c r="L111" i="75"/>
  <c r="M111" i="75" s="1"/>
  <c r="J95" i="75"/>
  <c r="L117" i="76"/>
  <c r="Q95" i="75"/>
  <c r="S117" i="76"/>
  <c r="AN96" i="71"/>
  <c r="L102" i="75"/>
  <c r="M102" i="75" s="1"/>
  <c r="M125" i="76"/>
  <c r="O125" i="76" s="1"/>
  <c r="AN85" i="71"/>
  <c r="M115" i="76"/>
  <c r="O115" i="76" s="1"/>
  <c r="L93" i="75"/>
  <c r="M93" i="75" s="1"/>
  <c r="T43" i="76"/>
  <c r="V43" i="76" s="1"/>
  <c r="S99" i="75"/>
  <c r="T99" i="75" s="1"/>
  <c r="T122" i="76"/>
  <c r="V122" i="76" s="1"/>
  <c r="S111" i="75"/>
  <c r="T111" i="75" s="1"/>
  <c r="T134" i="76"/>
  <c r="V134" i="76" s="1"/>
  <c r="T88" i="76"/>
  <c r="V88" i="76" s="1"/>
  <c r="S66" i="75"/>
  <c r="T66" i="75" s="1"/>
  <c r="M67" i="75"/>
  <c r="O67" i="76"/>
  <c r="T103" i="76"/>
  <c r="V103" i="76" s="1"/>
  <c r="S81" i="75"/>
  <c r="T81" i="75" s="1"/>
  <c r="L89" i="76"/>
  <c r="J67" i="75"/>
  <c r="O67" i="75" s="1"/>
  <c r="T115" i="76"/>
  <c r="V115" i="76" s="1"/>
  <c r="S93" i="75"/>
  <c r="T93" i="75" s="1"/>
  <c r="T68" i="76"/>
  <c r="V68" i="76" s="1"/>
  <c r="S46" i="75"/>
  <c r="T46" i="75" s="1"/>
  <c r="AN73" i="71"/>
  <c r="M103" i="76"/>
  <c r="O103" i="76" s="1"/>
  <c r="L81" i="75"/>
  <c r="T125" i="76"/>
  <c r="V125" i="76" s="1"/>
  <c r="S102" i="75"/>
  <c r="T102" i="75" s="1"/>
  <c r="T57" i="76"/>
  <c r="V57" i="76" s="1"/>
  <c r="T44" i="76"/>
  <c r="V44" i="76" s="1"/>
  <c r="AN37" i="71"/>
  <c r="M68" i="76"/>
  <c r="L46" i="75"/>
  <c r="S89" i="76"/>
  <c r="T94" i="76"/>
  <c r="V94" i="76" s="1"/>
  <c r="U57" i="72"/>
  <c r="S22" i="75"/>
  <c r="T22" i="75" s="1"/>
  <c r="U37" i="72"/>
  <c r="X96" i="72"/>
  <c r="W73" i="72"/>
  <c r="V93" i="72"/>
  <c r="AE85" i="72"/>
  <c r="R105" i="72"/>
  <c r="Y73" i="72"/>
  <c r="AK105" i="72"/>
  <c r="H85" i="72"/>
  <c r="AJ85" i="72"/>
  <c r="J105" i="72"/>
  <c r="AK57" i="72"/>
  <c r="AJ96" i="72"/>
  <c r="S57" i="72"/>
  <c r="AE73" i="72"/>
  <c r="V73" i="72"/>
  <c r="P73" i="72"/>
  <c r="H57" i="72"/>
  <c r="AI96" i="72"/>
  <c r="AD57" i="72"/>
  <c r="U96" i="72"/>
  <c r="K57" i="72"/>
  <c r="O96" i="72"/>
  <c r="P96" i="72"/>
  <c r="I93" i="72"/>
  <c r="H93" i="72"/>
  <c r="AF105" i="72"/>
  <c r="S111" i="20"/>
  <c r="T111" i="20" s="1"/>
  <c r="T73" i="72"/>
  <c r="L81" i="20"/>
  <c r="M81" i="20" s="1"/>
  <c r="O73" i="14"/>
  <c r="P73" i="14" s="1"/>
  <c r="Y96" i="72"/>
  <c r="O73" i="72"/>
  <c r="Q105" i="72"/>
  <c r="Z85" i="72"/>
  <c r="AA57" i="72"/>
  <c r="AJ73" i="72"/>
  <c r="N73" i="72"/>
  <c r="AE105" i="72"/>
  <c r="AK85" i="72"/>
  <c r="T96" i="72"/>
  <c r="O94" i="14"/>
  <c r="M94" i="75" s="1"/>
  <c r="L102" i="20"/>
  <c r="M102" i="20" s="1"/>
  <c r="Z73" i="72"/>
  <c r="I73" i="72"/>
  <c r="AE96" i="72"/>
  <c r="Q57" i="72"/>
  <c r="Y57" i="72"/>
  <c r="L96" i="72"/>
  <c r="M73" i="72"/>
  <c r="AB96" i="72"/>
  <c r="X85" i="72"/>
  <c r="R93" i="72"/>
  <c r="AG105" i="72"/>
  <c r="K37" i="72"/>
  <c r="Y105" i="72"/>
  <c r="N37" i="72"/>
  <c r="W85" i="72"/>
  <c r="AH105" i="72"/>
  <c r="AD96" i="72"/>
  <c r="X57" i="72"/>
  <c r="T57" i="72"/>
  <c r="L66" i="20"/>
  <c r="M66" i="20" s="1"/>
  <c r="O58" i="14"/>
  <c r="P58" i="14" s="1"/>
  <c r="O57" i="72"/>
  <c r="AB57" i="72"/>
  <c r="N105" i="72"/>
  <c r="AI93" i="72"/>
  <c r="S85" i="72"/>
  <c r="Z93" i="72"/>
  <c r="AK96" i="72"/>
  <c r="M105" i="72"/>
  <c r="AI85" i="72"/>
  <c r="AA85" i="72"/>
  <c r="AC37" i="72"/>
  <c r="W96" i="72"/>
  <c r="N93" i="72"/>
  <c r="Z105" i="72"/>
  <c r="AK37" i="72"/>
  <c r="AG57" i="72"/>
  <c r="M57" i="72"/>
  <c r="I96" i="72"/>
  <c r="S37" i="72"/>
  <c r="Q37" i="72"/>
  <c r="J73" i="72"/>
  <c r="AB73" i="72"/>
  <c r="S96" i="72"/>
  <c r="T93" i="72"/>
  <c r="O91" i="14"/>
  <c r="P91" i="14" s="1"/>
  <c r="L99" i="20"/>
  <c r="M99" i="20" s="1"/>
  <c r="AI105" i="72"/>
  <c r="R37" i="72"/>
  <c r="H37" i="72"/>
  <c r="S105" i="72"/>
  <c r="AH96" i="72"/>
  <c r="AK93" i="72"/>
  <c r="I37" i="72"/>
  <c r="AA93" i="72"/>
  <c r="AH93" i="72"/>
  <c r="AG37" i="72"/>
  <c r="AF37" i="72"/>
  <c r="S46" i="20"/>
  <c r="T46" i="20" s="1"/>
  <c r="AE37" i="72"/>
  <c r="M85" i="72"/>
  <c r="AF73" i="72"/>
  <c r="S81" i="20"/>
  <c r="T81" i="20" s="1"/>
  <c r="S73" i="72"/>
  <c r="K73" i="72"/>
  <c r="I57" i="72"/>
  <c r="L105" i="72"/>
  <c r="AB37" i="72"/>
  <c r="Z96" i="72"/>
  <c r="AD37" i="72"/>
  <c r="AH57" i="72"/>
  <c r="Y85" i="72"/>
  <c r="P57" i="72"/>
  <c r="M37" i="72"/>
  <c r="L21" i="75"/>
  <c r="M21" i="75" s="1"/>
  <c r="AB85" i="72"/>
  <c r="Q96" i="72"/>
  <c r="L57" i="72"/>
  <c r="L73" i="72"/>
  <c r="AI73" i="72"/>
  <c r="V57" i="72"/>
  <c r="I85" i="72"/>
  <c r="K93" i="72"/>
  <c r="AB93" i="72"/>
  <c r="AE93" i="72"/>
  <c r="AB105" i="72"/>
  <c r="J57" i="72"/>
  <c r="N57" i="72"/>
  <c r="AC93" i="72"/>
  <c r="O105" i="72"/>
  <c r="M96" i="72"/>
  <c r="P105" i="72"/>
  <c r="AJ93" i="72"/>
  <c r="L37" i="72"/>
  <c r="J37" i="72"/>
  <c r="AF93" i="72"/>
  <c r="S99" i="20"/>
  <c r="T99" i="20" s="1"/>
  <c r="AF96" i="72"/>
  <c r="S102" i="20"/>
  <c r="T102" i="20" s="1"/>
  <c r="X73" i="72"/>
  <c r="AC73" i="72"/>
  <c r="Q73" i="72"/>
  <c r="W37" i="72"/>
  <c r="H105" i="72"/>
  <c r="S22" i="20"/>
  <c r="T22" i="20" s="1"/>
  <c r="W93" i="72"/>
  <c r="W105" i="72"/>
  <c r="AC57" i="72"/>
  <c r="AI57" i="72"/>
  <c r="R73" i="72"/>
  <c r="H73" i="72"/>
  <c r="X37" i="72"/>
  <c r="AD105" i="72"/>
  <c r="X93" i="72"/>
  <c r="AD93" i="72"/>
  <c r="O37" i="72"/>
  <c r="U105" i="72"/>
  <c r="J87" i="14"/>
  <c r="AF85" i="72"/>
  <c r="S93" i="20"/>
  <c r="T93" i="20" s="1"/>
  <c r="U85" i="72"/>
  <c r="P37" i="72"/>
  <c r="Q93" i="72"/>
  <c r="V37" i="72"/>
  <c r="N96" i="72"/>
  <c r="L93" i="72"/>
  <c r="T85" i="72"/>
  <c r="L93" i="20"/>
  <c r="M93" i="20" s="1"/>
  <c r="O85" i="14"/>
  <c r="P85" i="14" s="1"/>
  <c r="K105" i="72"/>
  <c r="K85" i="72"/>
  <c r="V96" i="72"/>
  <c r="AJ105" i="72"/>
  <c r="AH37" i="72"/>
  <c r="AD85" i="72"/>
  <c r="R85" i="72"/>
  <c r="Z57" i="72"/>
  <c r="K96" i="72"/>
  <c r="AJ57" i="72"/>
  <c r="AC85" i="72"/>
  <c r="AF57" i="72"/>
  <c r="S66" i="20"/>
  <c r="T66" i="20" s="1"/>
  <c r="AH73" i="72"/>
  <c r="AK73" i="72"/>
  <c r="J67" i="20"/>
  <c r="O67" i="20" s="1"/>
  <c r="J59" i="14"/>
  <c r="R57" i="72"/>
  <c r="Z37" i="72"/>
  <c r="AG85" i="72"/>
  <c r="AC96" i="72"/>
  <c r="AE57" i="72"/>
  <c r="V85" i="72"/>
  <c r="Y37" i="72"/>
  <c r="T105" i="72"/>
  <c r="L111" i="20"/>
  <c r="M111" i="20" s="1"/>
  <c r="O103" i="14"/>
  <c r="P103" i="14" s="1"/>
  <c r="AA96" i="72"/>
  <c r="AI37" i="72"/>
  <c r="J96" i="72"/>
  <c r="J85" i="72"/>
  <c r="R96" i="72"/>
  <c r="M93" i="72"/>
  <c r="H96" i="72"/>
  <c r="AA73" i="72"/>
  <c r="U73" i="72"/>
  <c r="AD73" i="72"/>
  <c r="AA37" i="72"/>
  <c r="Y93" i="72"/>
  <c r="AH85" i="72"/>
  <c r="AG96" i="72"/>
  <c r="V105" i="72"/>
  <c r="P93" i="72"/>
  <c r="W57" i="72"/>
  <c r="U93" i="72"/>
  <c r="L85" i="72"/>
  <c r="I105" i="72"/>
  <c r="AC105" i="72"/>
  <c r="T37" i="72"/>
  <c r="O38" i="14"/>
  <c r="P38" i="14" s="1"/>
  <c r="L46" i="20"/>
  <c r="M46" i="20" s="1"/>
  <c r="N85" i="72"/>
  <c r="P85" i="72"/>
  <c r="AJ37" i="72"/>
  <c r="O95" i="20" l="1"/>
  <c r="O8" i="72"/>
  <c r="M43" i="76"/>
  <c r="O41" i="14"/>
  <c r="M41" i="75" s="1"/>
  <c r="S72" i="75"/>
  <c r="T72" i="75" s="1"/>
  <c r="S35" i="20"/>
  <c r="T35" i="20" s="1"/>
  <c r="L8" i="75"/>
  <c r="M8" i="75" s="1"/>
  <c r="L98" i="75"/>
  <c r="M98" i="75" s="1"/>
  <c r="M67" i="76"/>
  <c r="O15" i="14"/>
  <c r="P15" i="14" s="1"/>
  <c r="S21" i="75"/>
  <c r="T21" i="75" s="1"/>
  <c r="L101" i="75"/>
  <c r="M101" i="75" s="1"/>
  <c r="L22" i="20"/>
  <c r="M22" i="20" s="1"/>
  <c r="M45" i="76"/>
  <c r="S114" i="20"/>
  <c r="T114" i="20" s="1"/>
  <c r="S33" i="20"/>
  <c r="T33" i="20" s="1"/>
  <c r="S21" i="20"/>
  <c r="T21" i="20" s="1"/>
  <c r="L63" i="20"/>
  <c r="M63" i="20" s="1"/>
  <c r="M121" i="76"/>
  <c r="O121" i="76" s="1"/>
  <c r="O55" i="14"/>
  <c r="P55" i="14" s="1"/>
  <c r="L63" i="75"/>
  <c r="M63" i="75" s="1"/>
  <c r="M85" i="76"/>
  <c r="M95" i="76"/>
  <c r="O95" i="76" s="1"/>
  <c r="L45" i="20"/>
  <c r="M45" i="20" s="1"/>
  <c r="L55" i="75"/>
  <c r="O55" i="76" s="1"/>
  <c r="S35" i="75"/>
  <c r="T35" i="75" s="1"/>
  <c r="Q93" i="20"/>
  <c r="S74" i="75"/>
  <c r="T74" i="75" s="1"/>
  <c r="L73" i="20"/>
  <c r="M73" i="20" s="1"/>
  <c r="L55" i="20"/>
  <c r="M55" i="20" s="1"/>
  <c r="L73" i="75"/>
  <c r="M73" i="75" s="1"/>
  <c r="M77" i="76"/>
  <c r="L23" i="20"/>
  <c r="M23" i="20" s="1"/>
  <c r="O65" i="14"/>
  <c r="P65" i="14" s="1"/>
  <c r="O47" i="14"/>
  <c r="P47" i="14" s="1"/>
  <c r="M94" i="76"/>
  <c r="O94" i="76" s="1"/>
  <c r="O37" i="14"/>
  <c r="P37" i="14" s="1"/>
  <c r="Q46" i="20"/>
  <c r="L45" i="75"/>
  <c r="M45" i="75" s="1"/>
  <c r="L72" i="75"/>
  <c r="O72" i="76" s="1"/>
  <c r="M124" i="76"/>
  <c r="O124" i="76" s="1"/>
  <c r="L23" i="75"/>
  <c r="M23" i="75" s="1"/>
  <c r="S45" i="20"/>
  <c r="T45" i="20" s="1"/>
  <c r="AN46" i="71"/>
  <c r="AG75" i="72"/>
  <c r="Q77" i="72"/>
  <c r="Q102" i="20"/>
  <c r="AN65" i="71"/>
  <c r="U13" i="72"/>
  <c r="S23" i="20"/>
  <c r="T23" i="20" s="1"/>
  <c r="AN54" i="71"/>
  <c r="AN14" i="71"/>
  <c r="Q66" i="20"/>
  <c r="AN12" i="71"/>
  <c r="J48" i="72"/>
  <c r="AA48" i="72"/>
  <c r="O81" i="14"/>
  <c r="P81" i="14" s="1"/>
  <c r="L89" i="20"/>
  <c r="M89" i="20" s="1"/>
  <c r="O94" i="72"/>
  <c r="L31" i="20"/>
  <c r="M31" i="20" s="1"/>
  <c r="AN64" i="71"/>
  <c r="AN95" i="71"/>
  <c r="AN92" i="71"/>
  <c r="Z92" i="72"/>
  <c r="K48" i="72"/>
  <c r="AN36" i="71"/>
  <c r="Q117" i="76"/>
  <c r="X40" i="72"/>
  <c r="O95" i="75"/>
  <c r="U9" i="72"/>
  <c r="L49" i="20"/>
  <c r="M49" i="20" s="1"/>
  <c r="AE95" i="72"/>
  <c r="AN51" i="71"/>
  <c r="L60" i="75"/>
  <c r="M82" i="76"/>
  <c r="S89" i="75"/>
  <c r="T89" i="75" s="1"/>
  <c r="T111" i="76"/>
  <c r="V111" i="76" s="1"/>
  <c r="AN13" i="71"/>
  <c r="L22" i="75"/>
  <c r="M22" i="75" s="1"/>
  <c r="M44" i="76"/>
  <c r="AN94" i="71"/>
  <c r="M123" i="76"/>
  <c r="O123" i="76" s="1"/>
  <c r="L100" i="75"/>
  <c r="M100" i="75" s="1"/>
  <c r="L122" i="76"/>
  <c r="J99" i="75"/>
  <c r="O46" i="76"/>
  <c r="M46" i="75"/>
  <c r="Q111" i="75"/>
  <c r="S134" i="76"/>
  <c r="J46" i="75"/>
  <c r="L68" i="76"/>
  <c r="AN55" i="71"/>
  <c r="L64" i="75"/>
  <c r="M64" i="75" s="1"/>
  <c r="M86" i="76"/>
  <c r="S61" i="75"/>
  <c r="T61" i="75" s="1"/>
  <c r="T83" i="76"/>
  <c r="V83" i="76" s="1"/>
  <c r="AN21" i="71"/>
  <c r="M52" i="76"/>
  <c r="L30" i="75"/>
  <c r="M30" i="75" s="1"/>
  <c r="S60" i="75"/>
  <c r="T60" i="75" s="1"/>
  <c r="T82" i="76"/>
  <c r="V82" i="76" s="1"/>
  <c r="S14" i="75"/>
  <c r="T14" i="75" s="1"/>
  <c r="T36" i="76"/>
  <c r="V36" i="76" s="1"/>
  <c r="S55" i="75"/>
  <c r="T55" i="75" s="1"/>
  <c r="T77" i="76"/>
  <c r="V77" i="76" s="1"/>
  <c r="Q89" i="76"/>
  <c r="AN27" i="71"/>
  <c r="L36" i="75"/>
  <c r="M36" i="75" s="1"/>
  <c r="M58" i="76"/>
  <c r="M81" i="75"/>
  <c r="O81" i="76"/>
  <c r="J102" i="75"/>
  <c r="L125" i="76"/>
  <c r="AN70" i="71"/>
  <c r="L78" i="75"/>
  <c r="M100" i="76"/>
  <c r="O100" i="76" s="1"/>
  <c r="Q99" i="75"/>
  <c r="S122" i="76"/>
  <c r="AN83" i="71"/>
  <c r="M113" i="76"/>
  <c r="O113" i="76" s="1"/>
  <c r="L91" i="75"/>
  <c r="M91" i="75" s="1"/>
  <c r="S83" i="75"/>
  <c r="T83" i="75" s="1"/>
  <c r="T105" i="76"/>
  <c r="V105" i="76" s="1"/>
  <c r="Q66" i="75"/>
  <c r="S88" i="76"/>
  <c r="O23" i="14"/>
  <c r="P23" i="14" s="1"/>
  <c r="S36" i="75"/>
  <c r="T36" i="75" s="1"/>
  <c r="T58" i="76"/>
  <c r="V58" i="76" s="1"/>
  <c r="T124" i="76"/>
  <c r="V124" i="76" s="1"/>
  <c r="S101" i="75"/>
  <c r="T101" i="75" s="1"/>
  <c r="AN108" i="71"/>
  <c r="M137" i="76"/>
  <c r="O137" i="76" s="1"/>
  <c r="L114" i="75"/>
  <c r="M114" i="75" s="1"/>
  <c r="AN5" i="71"/>
  <c r="M36" i="76"/>
  <c r="L14" i="75"/>
  <c r="M14" i="75" s="1"/>
  <c r="T37" i="76"/>
  <c r="V37" i="76" s="1"/>
  <c r="S15" i="75"/>
  <c r="T15" i="75" s="1"/>
  <c r="T109" i="76"/>
  <c r="V109" i="76" s="1"/>
  <c r="S87" i="75"/>
  <c r="T87" i="75" s="1"/>
  <c r="L88" i="76"/>
  <c r="J66" i="75"/>
  <c r="T52" i="76"/>
  <c r="V52" i="76" s="1"/>
  <c r="S30" i="75"/>
  <c r="T30" i="75" s="1"/>
  <c r="S103" i="76"/>
  <c r="Q81" i="75"/>
  <c r="T123" i="76"/>
  <c r="V123" i="76" s="1"/>
  <c r="S100" i="75"/>
  <c r="T100" i="75" s="1"/>
  <c r="V26" i="72"/>
  <c r="AN26" i="71"/>
  <c r="L35" i="75"/>
  <c r="M35" i="75" s="1"/>
  <c r="M57" i="76"/>
  <c r="S65" i="75"/>
  <c r="T65" i="75" s="1"/>
  <c r="T87" i="76"/>
  <c r="V87" i="76" s="1"/>
  <c r="AN8" i="71"/>
  <c r="L17" i="75"/>
  <c r="M17" i="75" s="1"/>
  <c r="M39" i="76"/>
  <c r="S89" i="20"/>
  <c r="T89" i="20" s="1"/>
  <c r="T99" i="76"/>
  <c r="V99" i="76" s="1"/>
  <c r="S77" i="75"/>
  <c r="T77" i="75" s="1"/>
  <c r="S114" i="75"/>
  <c r="T114" i="75" s="1"/>
  <c r="T137" i="76"/>
  <c r="V137" i="76" s="1"/>
  <c r="T39" i="76"/>
  <c r="V39" i="76" s="1"/>
  <c r="S17" i="75"/>
  <c r="T17" i="75" s="1"/>
  <c r="AN6" i="71"/>
  <c r="L15" i="75"/>
  <c r="M15" i="75" s="1"/>
  <c r="M37" i="76"/>
  <c r="AN66" i="71"/>
  <c r="L74" i="75"/>
  <c r="M96" i="76"/>
  <c r="O96" i="76" s="1"/>
  <c r="T98" i="76"/>
  <c r="V98" i="76" s="1"/>
  <c r="S76" i="75"/>
  <c r="T76" i="75" s="1"/>
  <c r="T112" i="76"/>
  <c r="V112" i="76" s="1"/>
  <c r="S90" i="75"/>
  <c r="T90" i="75" s="1"/>
  <c r="S10" i="75"/>
  <c r="T10" i="75" s="1"/>
  <c r="S73" i="75"/>
  <c r="T73" i="75" s="1"/>
  <c r="T95" i="76"/>
  <c r="V95" i="76" s="1"/>
  <c r="AN52" i="71"/>
  <c r="L61" i="75"/>
  <c r="M61" i="75" s="1"/>
  <c r="M83" i="76"/>
  <c r="AN109" i="71"/>
  <c r="M138" i="76"/>
  <c r="O138" i="76" s="1"/>
  <c r="L115" i="75"/>
  <c r="M115" i="75" s="1"/>
  <c r="T116" i="76"/>
  <c r="V116" i="76" s="1"/>
  <c r="Q81" i="20"/>
  <c r="AN91" i="71"/>
  <c r="L97" i="75"/>
  <c r="M97" i="75" s="1"/>
  <c r="M120" i="76"/>
  <c r="O120" i="76" s="1"/>
  <c r="S125" i="76"/>
  <c r="Q102" i="75"/>
  <c r="O27" i="14"/>
  <c r="P27" i="14" s="1"/>
  <c r="AN75" i="71"/>
  <c r="M105" i="76"/>
  <c r="O105" i="76" s="1"/>
  <c r="L83" i="75"/>
  <c r="S97" i="75"/>
  <c r="T97" i="75" s="1"/>
  <c r="T120" i="76"/>
  <c r="V120" i="76" s="1"/>
  <c r="AN69" i="71"/>
  <c r="M99" i="76"/>
  <c r="O99" i="76" s="1"/>
  <c r="L77" i="75"/>
  <c r="AB64" i="72"/>
  <c r="AN20" i="71"/>
  <c r="M51" i="76"/>
  <c r="L29" i="75"/>
  <c r="M29" i="75" s="1"/>
  <c r="AN9" i="71"/>
  <c r="M40" i="76"/>
  <c r="L18" i="75"/>
  <c r="M18" i="75" s="1"/>
  <c r="L35" i="20"/>
  <c r="M35" i="20" s="1"/>
  <c r="T86" i="76"/>
  <c r="V86" i="76" s="1"/>
  <c r="S64" i="75"/>
  <c r="T64" i="75" s="1"/>
  <c r="L115" i="76"/>
  <c r="J93" i="75"/>
  <c r="L76" i="75"/>
  <c r="M98" i="76"/>
  <c r="O98" i="76" s="1"/>
  <c r="T71" i="76"/>
  <c r="V71" i="76" s="1"/>
  <c r="S49" i="75"/>
  <c r="T49" i="75" s="1"/>
  <c r="L134" i="76"/>
  <c r="J111" i="75"/>
  <c r="T81" i="76"/>
  <c r="V81" i="76" s="1"/>
  <c r="S59" i="75"/>
  <c r="T59" i="75" s="1"/>
  <c r="AN81" i="71"/>
  <c r="M111" i="76"/>
  <c r="O111" i="76" s="1"/>
  <c r="L89" i="75"/>
  <c r="T104" i="76"/>
  <c r="V104" i="76" s="1"/>
  <c r="S82" i="75"/>
  <c r="T82" i="75" s="1"/>
  <c r="M13" i="72"/>
  <c r="AN86" i="71"/>
  <c r="M116" i="76"/>
  <c r="O116" i="76" s="1"/>
  <c r="T121" i="76"/>
  <c r="V121" i="76" s="1"/>
  <c r="S98" i="75"/>
  <c r="T98" i="75" s="1"/>
  <c r="Q46" i="75"/>
  <c r="S68" i="76"/>
  <c r="T85" i="76"/>
  <c r="V85" i="76" s="1"/>
  <c r="S8" i="75"/>
  <c r="T8" i="75" s="1"/>
  <c r="S63" i="75"/>
  <c r="T63" i="75" s="1"/>
  <c r="S33" i="75"/>
  <c r="T33" i="75" s="1"/>
  <c r="T55" i="76"/>
  <c r="V55" i="76" s="1"/>
  <c r="S63" i="20"/>
  <c r="T63" i="20" s="1"/>
  <c r="AN82" i="71"/>
  <c r="L90" i="75"/>
  <c r="M90" i="75" s="1"/>
  <c r="M112" i="76"/>
  <c r="O112" i="76" s="1"/>
  <c r="L10" i="75"/>
  <c r="M10" i="75" s="1"/>
  <c r="AN50" i="71"/>
  <c r="M81" i="76"/>
  <c r="L59" i="75"/>
  <c r="L103" i="76"/>
  <c r="J81" i="75"/>
  <c r="T53" i="76"/>
  <c r="V53" i="76" s="1"/>
  <c r="S31" i="75"/>
  <c r="T31" i="75" s="1"/>
  <c r="S29" i="75"/>
  <c r="T29" i="75" s="1"/>
  <c r="T51" i="76"/>
  <c r="V51" i="76" s="1"/>
  <c r="T45" i="76"/>
  <c r="V45" i="76" s="1"/>
  <c r="S23" i="75"/>
  <c r="T23" i="75" s="1"/>
  <c r="AN74" i="71"/>
  <c r="M104" i="76"/>
  <c r="O104" i="76" s="1"/>
  <c r="L82" i="75"/>
  <c r="AN23" i="71"/>
  <c r="M54" i="76"/>
  <c r="L32" i="75"/>
  <c r="M32" i="75" s="1"/>
  <c r="AN22" i="71"/>
  <c r="L31" i="75"/>
  <c r="M31" i="75" s="1"/>
  <c r="M53" i="76"/>
  <c r="S45" i="75"/>
  <c r="T45" i="75" s="1"/>
  <c r="T67" i="76"/>
  <c r="V67" i="76" s="1"/>
  <c r="O14" i="14"/>
  <c r="P14" i="14" s="1"/>
  <c r="AN56" i="71"/>
  <c r="L65" i="75"/>
  <c r="M65" i="75" s="1"/>
  <c r="M87" i="76"/>
  <c r="AN24" i="71"/>
  <c r="M55" i="76"/>
  <c r="L33" i="75"/>
  <c r="M33" i="75" s="1"/>
  <c r="Q99" i="20"/>
  <c r="T113" i="76"/>
  <c r="V113" i="76" s="1"/>
  <c r="S91" i="75"/>
  <c r="T91" i="75" s="1"/>
  <c r="Q93" i="75"/>
  <c r="S115" i="76"/>
  <c r="S32" i="75"/>
  <c r="T32" i="75" s="1"/>
  <c r="T54" i="76"/>
  <c r="V54" i="76" s="1"/>
  <c r="T100" i="76"/>
  <c r="V100" i="76" s="1"/>
  <c r="S78" i="75"/>
  <c r="T78" i="75" s="1"/>
  <c r="T40" i="76"/>
  <c r="V40" i="76" s="1"/>
  <c r="S18" i="75"/>
  <c r="T18" i="75" s="1"/>
  <c r="AN40" i="71"/>
  <c r="M71" i="76"/>
  <c r="L49" i="75"/>
  <c r="AN79" i="71"/>
  <c r="L87" i="75"/>
  <c r="M109" i="76"/>
  <c r="O109" i="76" s="1"/>
  <c r="T138" i="76"/>
  <c r="V138" i="76" s="1"/>
  <c r="S115" i="75"/>
  <c r="T115" i="75" s="1"/>
  <c r="Q111" i="20"/>
  <c r="AB26" i="72"/>
  <c r="AF26" i="72"/>
  <c r="W12" i="72"/>
  <c r="AD26" i="72"/>
  <c r="I21" i="72"/>
  <c r="J108" i="72"/>
  <c r="R95" i="72"/>
  <c r="L26" i="72"/>
  <c r="U20" i="72"/>
  <c r="AJ14" i="72"/>
  <c r="W14" i="72"/>
  <c r="AI65" i="72"/>
  <c r="AK95" i="72"/>
  <c r="L12" i="72"/>
  <c r="H56" i="72"/>
  <c r="X27" i="72"/>
  <c r="Q36" i="72"/>
  <c r="H36" i="72"/>
  <c r="J81" i="72"/>
  <c r="R24" i="72"/>
  <c r="V13" i="72"/>
  <c r="AD13" i="72"/>
  <c r="AI13" i="72"/>
  <c r="AC13" i="72"/>
  <c r="P13" i="72"/>
  <c r="W13" i="72"/>
  <c r="AB13" i="72"/>
  <c r="Y13" i="72"/>
  <c r="T13" i="72"/>
  <c r="S13" i="72"/>
  <c r="J13" i="72"/>
  <c r="AF13" i="72"/>
  <c r="I13" i="72"/>
  <c r="AE13" i="72"/>
  <c r="AA13" i="72"/>
  <c r="N13" i="72"/>
  <c r="AD83" i="72"/>
  <c r="T40" i="72"/>
  <c r="AJ54" i="72"/>
  <c r="W79" i="72"/>
  <c r="AA51" i="72"/>
  <c r="X74" i="72"/>
  <c r="H70" i="72"/>
  <c r="AJ36" i="72"/>
  <c r="H64" i="72"/>
  <c r="I109" i="72"/>
  <c r="U108" i="72"/>
  <c r="AD14" i="72"/>
  <c r="AD91" i="72"/>
  <c r="AJ108" i="72"/>
  <c r="Y70" i="72"/>
  <c r="AK50" i="72"/>
  <c r="Y24" i="72"/>
  <c r="AG9" i="72"/>
  <c r="AD46" i="72"/>
  <c r="J55" i="72"/>
  <c r="N40" i="72"/>
  <c r="X109" i="72"/>
  <c r="AA52" i="72"/>
  <c r="AB82" i="72"/>
  <c r="W6" i="72"/>
  <c r="P12" i="72"/>
  <c r="V36" i="72"/>
  <c r="R86" i="72"/>
  <c r="AE8" i="72"/>
  <c r="AF14" i="72"/>
  <c r="U94" i="72"/>
  <c r="AB22" i="72"/>
  <c r="AI66" i="72"/>
  <c r="AG26" i="72"/>
  <c r="AE81" i="72"/>
  <c r="X5" i="72"/>
  <c r="K26" i="72"/>
  <c r="AJ23" i="72"/>
  <c r="X65" i="72"/>
  <c r="S92" i="72"/>
  <c r="AI26" i="72"/>
  <c r="AH36" i="72"/>
  <c r="AA75" i="72"/>
  <c r="L54" i="72"/>
  <c r="AE54" i="72"/>
  <c r="R54" i="72"/>
  <c r="I54" i="72"/>
  <c r="K54" i="72"/>
  <c r="O54" i="72"/>
  <c r="T54" i="72"/>
  <c r="V54" i="72"/>
  <c r="S54" i="72"/>
  <c r="AA54" i="72"/>
  <c r="AK54" i="72"/>
  <c r="H54" i="72"/>
  <c r="AF54" i="72"/>
  <c r="J54" i="72"/>
  <c r="AI54" i="72"/>
  <c r="AK22" i="72"/>
  <c r="AF69" i="72"/>
  <c r="S77" i="20"/>
  <c r="T77" i="20" s="1"/>
  <c r="N5" i="72"/>
  <c r="U6" i="72"/>
  <c r="Z81" i="72"/>
  <c r="AK75" i="72"/>
  <c r="AH8" i="72"/>
  <c r="W56" i="72"/>
  <c r="M64" i="72"/>
  <c r="L91" i="72"/>
  <c r="L65" i="72"/>
  <c r="W65" i="72"/>
  <c r="P65" i="72"/>
  <c r="I65" i="72"/>
  <c r="AC65" i="72"/>
  <c r="Y65" i="72"/>
  <c r="K65" i="72"/>
  <c r="T65" i="72"/>
  <c r="H65" i="72"/>
  <c r="Z65" i="72"/>
  <c r="I95" i="72"/>
  <c r="AJ95" i="72"/>
  <c r="K95" i="72"/>
  <c r="Z95" i="72"/>
  <c r="X95" i="72"/>
  <c r="W95" i="72"/>
  <c r="L95" i="72"/>
  <c r="H46" i="72"/>
  <c r="S20" i="72"/>
  <c r="AB94" i="72"/>
  <c r="AC54" i="72"/>
  <c r="K40" i="72"/>
  <c r="H74" i="72"/>
  <c r="J66" i="20"/>
  <c r="J58" i="14"/>
  <c r="K58" i="14" s="1"/>
  <c r="AE9" i="72"/>
  <c r="AG91" i="72"/>
  <c r="AB65" i="72"/>
  <c r="AH92" i="72"/>
  <c r="M69" i="72"/>
  <c r="AD54" i="72"/>
  <c r="L20" i="72"/>
  <c r="AH95" i="72"/>
  <c r="H24" i="72"/>
  <c r="AF24" i="72"/>
  <c r="W109" i="72"/>
  <c r="AI64" i="72"/>
  <c r="T24" i="72"/>
  <c r="O25" i="14"/>
  <c r="P25" i="14" s="1"/>
  <c r="L33" i="20"/>
  <c r="M33" i="20" s="1"/>
  <c r="S109" i="72"/>
  <c r="AA108" i="72"/>
  <c r="R108" i="72"/>
  <c r="T66" i="72"/>
  <c r="L74" i="20"/>
  <c r="M74" i="20" s="1"/>
  <c r="O66" i="14"/>
  <c r="P66" i="14" s="1"/>
  <c r="T91" i="72"/>
  <c r="L97" i="20"/>
  <c r="M97" i="20" s="1"/>
  <c r="O89" i="14"/>
  <c r="P89" i="14" s="1"/>
  <c r="W20" i="72"/>
  <c r="AC36" i="72"/>
  <c r="V83" i="72"/>
  <c r="AA83" i="72"/>
  <c r="J65" i="72"/>
  <c r="R22" i="72"/>
  <c r="AJ50" i="72"/>
  <c r="AC21" i="72"/>
  <c r="AG70" i="72"/>
  <c r="Z54" i="72"/>
  <c r="Y22" i="72"/>
  <c r="P69" i="72"/>
  <c r="AI70" i="72"/>
  <c r="Q56" i="72"/>
  <c r="AI74" i="72"/>
  <c r="X55" i="72"/>
  <c r="S65" i="72"/>
  <c r="K91" i="72"/>
  <c r="T86" i="72"/>
  <c r="N92" i="72"/>
  <c r="I92" i="72"/>
  <c r="AI92" i="72"/>
  <c r="K92" i="72"/>
  <c r="AF94" i="72"/>
  <c r="S100" i="20"/>
  <c r="T100" i="20" s="1"/>
  <c r="R9" i="72"/>
  <c r="AE23" i="72"/>
  <c r="H91" i="72"/>
  <c r="Q91" i="72"/>
  <c r="T108" i="72"/>
  <c r="O106" i="14"/>
  <c r="P106" i="14" s="1"/>
  <c r="L114" i="20"/>
  <c r="M114" i="20" s="1"/>
  <c r="N55" i="72"/>
  <c r="X83" i="72"/>
  <c r="P54" i="72"/>
  <c r="AG92" i="72"/>
  <c r="AF92" i="72"/>
  <c r="S98" i="20"/>
  <c r="T98" i="20" s="1"/>
  <c r="AE6" i="72"/>
  <c r="AJ24" i="72"/>
  <c r="J38" i="14"/>
  <c r="K38" i="14" s="1"/>
  <c r="J46" i="20"/>
  <c r="K109" i="72"/>
  <c r="AI91" i="72"/>
  <c r="Z23" i="72"/>
  <c r="AJ79" i="72"/>
  <c r="AD5" i="72"/>
  <c r="Y55" i="72"/>
  <c r="Q64" i="72"/>
  <c r="AK69" i="72"/>
  <c r="L50" i="72"/>
  <c r="L82" i="72"/>
  <c r="N12" i="72"/>
  <c r="I12" i="72"/>
  <c r="X12" i="72"/>
  <c r="AE12" i="72"/>
  <c r="S12" i="72"/>
  <c r="AH12" i="72"/>
  <c r="V12" i="72"/>
  <c r="H12" i="72"/>
  <c r="AB12" i="72"/>
  <c r="Y8" i="72"/>
  <c r="AB81" i="72"/>
  <c r="K81" i="72"/>
  <c r="W66" i="72"/>
  <c r="AB20" i="72"/>
  <c r="N108" i="72"/>
  <c r="AF9" i="72"/>
  <c r="S18" i="20"/>
  <c r="T18" i="20" s="1"/>
  <c r="O52" i="72"/>
  <c r="AK65" i="72"/>
  <c r="U14" i="72"/>
  <c r="AK56" i="72"/>
  <c r="S76" i="20"/>
  <c r="T76" i="20" s="1"/>
  <c r="J12" i="72"/>
  <c r="S69" i="72"/>
  <c r="AE65" i="72"/>
  <c r="P8" i="72"/>
  <c r="AA86" i="72"/>
  <c r="Q66" i="72"/>
  <c r="AD6" i="72"/>
  <c r="H50" i="72"/>
  <c r="P50" i="72"/>
  <c r="O92" i="72"/>
  <c r="W51" i="72"/>
  <c r="AK9" i="72"/>
  <c r="AJ81" i="72"/>
  <c r="AC51" i="72"/>
  <c r="I14" i="72"/>
  <c r="Z14" i="72"/>
  <c r="AK14" i="72"/>
  <c r="N14" i="72"/>
  <c r="Y14" i="72"/>
  <c r="M14" i="72"/>
  <c r="Q14" i="72"/>
  <c r="T14" i="72"/>
  <c r="AC14" i="72"/>
  <c r="H14" i="72"/>
  <c r="J14" i="72"/>
  <c r="Y12" i="72"/>
  <c r="W54" i="72"/>
  <c r="J94" i="14"/>
  <c r="K94" i="14" s="1"/>
  <c r="J102" i="20"/>
  <c r="AD20" i="72"/>
  <c r="L51" i="72"/>
  <c r="AI51" i="72"/>
  <c r="R20" i="72"/>
  <c r="O91" i="72"/>
  <c r="AD79" i="72"/>
  <c r="T64" i="72"/>
  <c r="L72" i="20"/>
  <c r="M72" i="20" s="1"/>
  <c r="O64" i="14"/>
  <c r="P64" i="14" s="1"/>
  <c r="O69" i="72"/>
  <c r="O108" i="72"/>
  <c r="AD27" i="72"/>
  <c r="I94" i="72"/>
  <c r="M94" i="72"/>
  <c r="J70" i="72"/>
  <c r="J64" i="72"/>
  <c r="U64" i="72"/>
  <c r="P64" i="72"/>
  <c r="R64" i="72"/>
  <c r="O64" i="72"/>
  <c r="S64" i="72"/>
  <c r="K64" i="72"/>
  <c r="V64" i="72"/>
  <c r="T12" i="72"/>
  <c r="O13" i="14"/>
  <c r="P13" i="14" s="1"/>
  <c r="L21" i="20"/>
  <c r="M21" i="20" s="1"/>
  <c r="AI5" i="72"/>
  <c r="H40" i="72"/>
  <c r="AH40" i="72"/>
  <c r="AI40" i="72"/>
  <c r="AG40" i="72"/>
  <c r="L40" i="72"/>
  <c r="W40" i="72"/>
  <c r="U40" i="72"/>
  <c r="Q40" i="72"/>
  <c r="AC40" i="72"/>
  <c r="I40" i="72"/>
  <c r="AA40" i="72"/>
  <c r="V40" i="72"/>
  <c r="AE40" i="72"/>
  <c r="AD55" i="72"/>
  <c r="P40" i="72"/>
  <c r="Z83" i="72"/>
  <c r="L8" i="72"/>
  <c r="O68" i="14"/>
  <c r="P68" i="14" s="1"/>
  <c r="L76" i="20"/>
  <c r="M76" i="20" s="1"/>
  <c r="R12" i="72"/>
  <c r="Y5" i="72"/>
  <c r="M56" i="72"/>
  <c r="AA92" i="72"/>
  <c r="K27" i="72"/>
  <c r="W94" i="72"/>
  <c r="AK55" i="72"/>
  <c r="K70" i="72"/>
  <c r="AI75" i="72"/>
  <c r="I81" i="72"/>
  <c r="AJ21" i="72"/>
  <c r="AG109" i="72"/>
  <c r="AE69" i="72"/>
  <c r="AE22" i="72"/>
  <c r="R94" i="72"/>
  <c r="AB92" i="72"/>
  <c r="Y6" i="72"/>
  <c r="AD24" i="72"/>
  <c r="AI69" i="72"/>
  <c r="V9" i="72"/>
  <c r="U69" i="72"/>
  <c r="I5" i="72"/>
  <c r="Q12" i="72"/>
  <c r="AC24" i="72"/>
  <c r="J109" i="72"/>
  <c r="Y91" i="72"/>
  <c r="W108" i="72"/>
  <c r="H5" i="72"/>
  <c r="AE74" i="72"/>
  <c r="S8" i="72"/>
  <c r="AA8" i="72"/>
  <c r="N36" i="72"/>
  <c r="I83" i="72"/>
  <c r="T92" i="72"/>
  <c r="O90" i="14"/>
  <c r="P90" i="14" s="1"/>
  <c r="L98" i="20"/>
  <c r="M98" i="20" s="1"/>
  <c r="N83" i="72"/>
  <c r="Q74" i="72"/>
  <c r="S50" i="72"/>
  <c r="J66" i="72"/>
  <c r="AD66" i="72"/>
  <c r="Y69" i="72"/>
  <c r="V95" i="72"/>
  <c r="T82" i="72"/>
  <c r="O82" i="14"/>
  <c r="P82" i="14" s="1"/>
  <c r="L90" i="20"/>
  <c r="M90" i="20" s="1"/>
  <c r="X20" i="72"/>
  <c r="L14" i="72"/>
  <c r="AH75" i="72"/>
  <c r="AE108" i="72"/>
  <c r="AC20" i="72"/>
  <c r="U75" i="72"/>
  <c r="Y86" i="72"/>
  <c r="V65" i="72"/>
  <c r="J6" i="72"/>
  <c r="K8" i="72"/>
  <c r="AG86" i="72"/>
  <c r="AK23" i="72"/>
  <c r="X79" i="72"/>
  <c r="R14" i="72"/>
  <c r="X82" i="72"/>
  <c r="AF12" i="72"/>
  <c r="S14" i="72"/>
  <c r="AD108" i="72"/>
  <c r="AE51" i="72"/>
  <c r="X64" i="72"/>
  <c r="T51" i="72"/>
  <c r="L60" i="20"/>
  <c r="M60" i="20" s="1"/>
  <c r="O52" i="14"/>
  <c r="P52" i="14" s="1"/>
  <c r="K83" i="72"/>
  <c r="K51" i="72"/>
  <c r="J40" i="72"/>
  <c r="Y21" i="72"/>
  <c r="X56" i="72"/>
  <c r="Z27" i="72"/>
  <c r="S24" i="72"/>
  <c r="H109" i="72"/>
  <c r="U109" i="72"/>
  <c r="N65" i="72"/>
  <c r="AI20" i="72"/>
  <c r="AH54" i="72"/>
  <c r="AG54" i="72"/>
  <c r="I108" i="72"/>
  <c r="P52" i="72"/>
  <c r="AC82" i="72"/>
  <c r="I27" i="72"/>
  <c r="J27" i="72"/>
  <c r="AH66" i="72"/>
  <c r="T94" i="72"/>
  <c r="O92" i="14"/>
  <c r="P92" i="14" s="1"/>
  <c r="L100" i="20"/>
  <c r="M100" i="20" s="1"/>
  <c r="P6" i="72"/>
  <c r="AJ12" i="72"/>
  <c r="AG8" i="72"/>
  <c r="H82" i="72"/>
  <c r="AC70" i="72"/>
  <c r="U92" i="72"/>
  <c r="AG12" i="72"/>
  <c r="AI12" i="72"/>
  <c r="AJ109" i="72"/>
  <c r="AG27" i="72"/>
  <c r="AE50" i="72"/>
  <c r="W52" i="72"/>
  <c r="H86" i="72"/>
  <c r="X52" i="72"/>
  <c r="N8" i="72"/>
  <c r="R8" i="72"/>
  <c r="AA70" i="72"/>
  <c r="R40" i="72"/>
  <c r="AI86" i="72"/>
  <c r="AH22" i="72"/>
  <c r="W86" i="72"/>
  <c r="K75" i="72"/>
  <c r="W55" i="72"/>
  <c r="Y64" i="72"/>
  <c r="AB74" i="72"/>
  <c r="AK8" i="72"/>
  <c r="Y109" i="72"/>
  <c r="Z52" i="72"/>
  <c r="AK20" i="72"/>
  <c r="R92" i="72"/>
  <c r="AC27" i="72"/>
  <c r="L6" i="72"/>
  <c r="AE21" i="72"/>
  <c r="AF50" i="72"/>
  <c r="S59" i="20"/>
  <c r="T59" i="20" s="1"/>
  <c r="W24" i="72"/>
  <c r="AE94" i="72"/>
  <c r="O66" i="72"/>
  <c r="AH91" i="72"/>
  <c r="R52" i="72"/>
  <c r="M95" i="72"/>
  <c r="Z74" i="72"/>
  <c r="AE56" i="72"/>
  <c r="AI56" i="72"/>
  <c r="P82" i="72"/>
  <c r="AA14" i="72"/>
  <c r="U27" i="72"/>
  <c r="AF6" i="72"/>
  <c r="S15" i="20"/>
  <c r="T15" i="20" s="1"/>
  <c r="AH24" i="72"/>
  <c r="T23" i="72"/>
  <c r="L32" i="20"/>
  <c r="M32" i="20" s="1"/>
  <c r="O24" i="14"/>
  <c r="P24" i="14" s="1"/>
  <c r="K108" i="72"/>
  <c r="V79" i="72"/>
  <c r="AF83" i="72"/>
  <c r="S91" i="20"/>
  <c r="T91" i="20" s="1"/>
  <c r="K23" i="72"/>
  <c r="M40" i="72"/>
  <c r="W82" i="72"/>
  <c r="S26" i="72"/>
  <c r="O22" i="72"/>
  <c r="T26" i="72"/>
  <c r="J86" i="72"/>
  <c r="AD75" i="72"/>
  <c r="AJ70" i="72"/>
  <c r="Y81" i="72"/>
  <c r="T8" i="72"/>
  <c r="L17" i="20"/>
  <c r="M17" i="20" s="1"/>
  <c r="O9" i="14"/>
  <c r="P9" i="14" s="1"/>
  <c r="AC55" i="72"/>
  <c r="O56" i="72"/>
  <c r="AD94" i="72"/>
  <c r="I74" i="72"/>
  <c r="Y92" i="72"/>
  <c r="U82" i="72"/>
  <c r="O50" i="72"/>
  <c r="AI27" i="72"/>
  <c r="AD21" i="72"/>
  <c r="AJ86" i="72"/>
  <c r="O5" i="72"/>
  <c r="R83" i="72"/>
  <c r="AI23" i="72"/>
  <c r="P20" i="72"/>
  <c r="AF95" i="72"/>
  <c r="S101" i="20"/>
  <c r="T101" i="20" s="1"/>
  <c r="M52" i="72"/>
  <c r="AE86" i="72"/>
  <c r="L5" i="72"/>
  <c r="M81" i="72"/>
  <c r="O36" i="72"/>
  <c r="J46" i="72"/>
  <c r="O27" i="72"/>
  <c r="Y74" i="72"/>
  <c r="R26" i="72"/>
  <c r="X8" i="72"/>
  <c r="I55" i="72"/>
  <c r="J51" i="72"/>
  <c r="K22" i="72"/>
  <c r="AI14" i="72"/>
  <c r="AC86" i="72"/>
  <c r="Y54" i="72"/>
  <c r="R46" i="72"/>
  <c r="Z9" i="72"/>
  <c r="P22" i="72"/>
  <c r="AA6" i="72"/>
  <c r="P26" i="72"/>
  <c r="L21" i="72"/>
  <c r="N51" i="72"/>
  <c r="AB108" i="72"/>
  <c r="H94" i="72"/>
  <c r="N26" i="72"/>
  <c r="AH83" i="72"/>
  <c r="U22" i="72"/>
  <c r="AC69" i="72"/>
  <c r="AK52" i="72"/>
  <c r="J75" i="72"/>
  <c r="AA74" i="72"/>
  <c r="N56" i="72"/>
  <c r="Z26" i="72"/>
  <c r="N69" i="72"/>
  <c r="AD12" i="72"/>
  <c r="AB5" i="72"/>
  <c r="I64" i="72"/>
  <c r="AA64" i="72"/>
  <c r="U74" i="72"/>
  <c r="L86" i="72"/>
  <c r="AH55" i="72"/>
  <c r="S91" i="72"/>
  <c r="I69" i="72"/>
  <c r="AJ5" i="72"/>
  <c r="U21" i="72"/>
  <c r="AF70" i="72"/>
  <c r="S78" i="20"/>
  <c r="T78" i="20" s="1"/>
  <c r="U66" i="72"/>
  <c r="T109" i="72"/>
  <c r="O107" i="14"/>
  <c r="P107" i="14" s="1"/>
  <c r="L115" i="20"/>
  <c r="M115" i="20" s="1"/>
  <c r="Z79" i="72"/>
  <c r="Y36" i="72"/>
  <c r="Q6" i="72"/>
  <c r="Q55" i="72"/>
  <c r="N75" i="72"/>
  <c r="AB21" i="72"/>
  <c r="P14" i="72"/>
  <c r="H66" i="72"/>
  <c r="Z5" i="72"/>
  <c r="AB36" i="72"/>
  <c r="M92" i="72"/>
  <c r="AI94" i="72"/>
  <c r="H51" i="72"/>
  <c r="AB91" i="72"/>
  <c r="AH69" i="72"/>
  <c r="AH46" i="72"/>
  <c r="AH6" i="72"/>
  <c r="M74" i="72"/>
  <c r="AB50" i="72"/>
  <c r="X75" i="72"/>
  <c r="T9" i="72"/>
  <c r="L18" i="20"/>
  <c r="M18" i="20" s="1"/>
  <c r="O10" i="14"/>
  <c r="P10" i="14" s="1"/>
  <c r="N74" i="72"/>
  <c r="AG21" i="72"/>
  <c r="AG64" i="72"/>
  <c r="X13" i="72"/>
  <c r="Q24" i="72"/>
  <c r="Q23" i="72"/>
  <c r="M65" i="72"/>
  <c r="N20" i="72"/>
  <c r="AE5" i="72"/>
  <c r="N6" i="72"/>
  <c r="W8" i="72"/>
  <c r="Q75" i="72"/>
  <c r="L52" i="72"/>
  <c r="Q92" i="72"/>
  <c r="AF27" i="72"/>
  <c r="S36" i="20"/>
  <c r="T36" i="20" s="1"/>
  <c r="I66" i="72"/>
  <c r="AK91" i="72"/>
  <c r="L69" i="72"/>
  <c r="AC95" i="72"/>
  <c r="S79" i="72"/>
  <c r="AF21" i="72"/>
  <c r="S30" i="20"/>
  <c r="T30" i="20" s="1"/>
  <c r="AJ6" i="72"/>
  <c r="M36" i="72"/>
  <c r="S55" i="72"/>
  <c r="AF20" i="72"/>
  <c r="S29" i="20"/>
  <c r="T29" i="20" s="1"/>
  <c r="AH51" i="72"/>
  <c r="H20" i="72"/>
  <c r="AF51" i="72"/>
  <c r="S60" i="20"/>
  <c r="T60" i="20" s="1"/>
  <c r="V82" i="72"/>
  <c r="AC12" i="72"/>
  <c r="L66" i="72"/>
  <c r="AH23" i="72"/>
  <c r="K52" i="72"/>
  <c r="AA26" i="72"/>
  <c r="S23" i="72"/>
  <c r="Q52" i="72"/>
  <c r="R74" i="72"/>
  <c r="S82" i="72"/>
  <c r="L56" i="72"/>
  <c r="W21" i="72"/>
  <c r="V94" i="72"/>
  <c r="AH74" i="72"/>
  <c r="AE83" i="72"/>
  <c r="AB55" i="72"/>
  <c r="P9" i="72"/>
  <c r="AD64" i="72"/>
  <c r="Q20" i="72"/>
  <c r="I86" i="72"/>
  <c r="AF22" i="72"/>
  <c r="S31" i="20"/>
  <c r="T31" i="20" s="1"/>
  <c r="AH86" i="72"/>
  <c r="N64" i="72"/>
  <c r="AK36" i="72"/>
  <c r="AD74" i="72"/>
  <c r="AK109" i="72"/>
  <c r="AC79" i="72"/>
  <c r="AI79" i="72"/>
  <c r="AB40" i="72"/>
  <c r="P55" i="72"/>
  <c r="W46" i="72"/>
  <c r="W27" i="72"/>
  <c r="AD69" i="72"/>
  <c r="Y56" i="72"/>
  <c r="Q5" i="72"/>
  <c r="AF46" i="72"/>
  <c r="S55" i="20"/>
  <c r="T55" i="20" s="1"/>
  <c r="K6" i="72"/>
  <c r="L27" i="72"/>
  <c r="L109" i="72"/>
  <c r="S9" i="72"/>
  <c r="AA69" i="72"/>
  <c r="AE64" i="72"/>
  <c r="AK40" i="72"/>
  <c r="X92" i="72"/>
  <c r="W9" i="72"/>
  <c r="AJ66" i="72"/>
  <c r="T20" i="72"/>
  <c r="O21" i="14"/>
  <c r="P21" i="14" s="1"/>
  <c r="L29" i="20"/>
  <c r="M29" i="20" s="1"/>
  <c r="V108" i="72"/>
  <c r="S36" i="72"/>
  <c r="W92" i="72"/>
  <c r="AC94" i="72"/>
  <c r="Z46" i="72"/>
  <c r="M27" i="72"/>
  <c r="X54" i="72"/>
  <c r="K66" i="72"/>
  <c r="AJ91" i="72"/>
  <c r="Z108" i="72"/>
  <c r="AB23" i="72"/>
  <c r="N52" i="72"/>
  <c r="N50" i="72"/>
  <c r="T27" i="72"/>
  <c r="O28" i="14"/>
  <c r="P28" i="14" s="1"/>
  <c r="L36" i="20"/>
  <c r="M36" i="20" s="1"/>
  <c r="T55" i="72"/>
  <c r="L64" i="20"/>
  <c r="M64" i="20" s="1"/>
  <c r="O56" i="14"/>
  <c r="P56" i="14" s="1"/>
  <c r="U86" i="72"/>
  <c r="X81" i="72"/>
  <c r="O51" i="72"/>
  <c r="AK74" i="72"/>
  <c r="S21" i="72"/>
  <c r="H13" i="72"/>
  <c r="I20" i="72"/>
  <c r="AK108" i="72"/>
  <c r="L46" i="72"/>
  <c r="O79" i="72"/>
  <c r="AI83" i="72"/>
  <c r="I24" i="72"/>
  <c r="AK79" i="72"/>
  <c r="M82" i="72"/>
  <c r="H22" i="72"/>
  <c r="AD40" i="72"/>
  <c r="AC74" i="72"/>
  <c r="AG55" i="72"/>
  <c r="V56" i="72"/>
  <c r="AC22" i="72"/>
  <c r="M55" i="72"/>
  <c r="O55" i="72"/>
  <c r="O6" i="72"/>
  <c r="Y79" i="72"/>
  <c r="AJ46" i="72"/>
  <c r="O82" i="72"/>
  <c r="Z75" i="72"/>
  <c r="AJ8" i="72"/>
  <c r="AG94" i="72"/>
  <c r="AJ22" i="72"/>
  <c r="M86" i="72"/>
  <c r="AJ55" i="72"/>
  <c r="AB51" i="72"/>
  <c r="P27" i="72"/>
  <c r="V55" i="72"/>
  <c r="AH64" i="72"/>
  <c r="P109" i="72"/>
  <c r="R23" i="72"/>
  <c r="AE79" i="72"/>
  <c r="M8" i="72"/>
  <c r="Z21" i="72"/>
  <c r="I56" i="72"/>
  <c r="X6" i="72"/>
  <c r="W74" i="72"/>
  <c r="N9" i="72"/>
  <c r="Q27" i="72"/>
  <c r="AB46" i="72"/>
  <c r="AK5" i="72"/>
  <c r="L94" i="72"/>
  <c r="W83" i="72"/>
  <c r="Z66" i="72"/>
  <c r="AC91" i="72"/>
  <c r="AF52" i="72"/>
  <c r="S61" i="20"/>
  <c r="T61" i="20" s="1"/>
  <c r="AE36" i="72"/>
  <c r="N94" i="72"/>
  <c r="Z55" i="72"/>
  <c r="H6" i="72"/>
  <c r="AI8" i="72"/>
  <c r="Y82" i="72"/>
  <c r="V14" i="72"/>
  <c r="AF64" i="72"/>
  <c r="S72" i="20"/>
  <c r="T72" i="20" s="1"/>
  <c r="AJ64" i="72"/>
  <c r="AJ69" i="72"/>
  <c r="Q70" i="72"/>
  <c r="AC26" i="72"/>
  <c r="S75" i="72"/>
  <c r="K14" i="72"/>
  <c r="P66" i="72"/>
  <c r="I91" i="72"/>
  <c r="W69" i="72"/>
  <c r="N70" i="72"/>
  <c r="O83" i="72"/>
  <c r="AC6" i="72"/>
  <c r="S74" i="72"/>
  <c r="I8" i="72"/>
  <c r="J82" i="72"/>
  <c r="AA79" i="72"/>
  <c r="AE52" i="72"/>
  <c r="R21" i="72"/>
  <c r="Q8" i="72"/>
  <c r="U51" i="72"/>
  <c r="AJ13" i="72"/>
  <c r="Q13" i="72"/>
  <c r="AH13" i="72"/>
  <c r="AE46" i="72"/>
  <c r="AC64" i="72"/>
  <c r="V24" i="72"/>
  <c r="AH109" i="72"/>
  <c r="Q108" i="72"/>
  <c r="M108" i="72"/>
  <c r="I50" i="72"/>
  <c r="Z86" i="72"/>
  <c r="W50" i="72"/>
  <c r="AA81" i="72"/>
  <c r="T56" i="72"/>
  <c r="L65" i="20"/>
  <c r="M65" i="20" s="1"/>
  <c r="O57" i="14"/>
  <c r="P57" i="14" s="1"/>
  <c r="K13" i="72"/>
  <c r="M20" i="72"/>
  <c r="L23" i="72"/>
  <c r="T69" i="72"/>
  <c r="L77" i="20"/>
  <c r="M77" i="20" s="1"/>
  <c r="O69" i="14"/>
  <c r="P69" i="14" s="1"/>
  <c r="X108" i="72"/>
  <c r="AJ40" i="72"/>
  <c r="U5" i="72"/>
  <c r="T52" i="72"/>
  <c r="O53" i="14"/>
  <c r="P53" i="14" s="1"/>
  <c r="L61" i="20"/>
  <c r="M61" i="20" s="1"/>
  <c r="AK27" i="72"/>
  <c r="I22" i="72"/>
  <c r="J56" i="72"/>
  <c r="AD70" i="72"/>
  <c r="J92" i="72"/>
  <c r="U52" i="72"/>
  <c r="AA5" i="72"/>
  <c r="P21" i="72"/>
  <c r="K21" i="72"/>
  <c r="P86" i="72"/>
  <c r="M66" i="72"/>
  <c r="AF91" i="72"/>
  <c r="S97" i="20"/>
  <c r="T97" i="20" s="1"/>
  <c r="AG69" i="72"/>
  <c r="AB52" i="72"/>
  <c r="AI22" i="72"/>
  <c r="AI108" i="72"/>
  <c r="Q46" i="72"/>
  <c r="U56" i="72"/>
  <c r="AJ26" i="72"/>
  <c r="W26" i="72"/>
  <c r="S22" i="72"/>
  <c r="S94" i="72"/>
  <c r="AF74" i="72"/>
  <c r="S82" i="20"/>
  <c r="T82" i="20" s="1"/>
  <c r="J81" i="20"/>
  <c r="J73" i="14"/>
  <c r="K73" i="14" s="1"/>
  <c r="S108" i="72"/>
  <c r="J5" i="72"/>
  <c r="AE70" i="72"/>
  <c r="V46" i="72"/>
  <c r="AF75" i="72"/>
  <c r="S83" i="20"/>
  <c r="T83" i="20" s="1"/>
  <c r="T22" i="72"/>
  <c r="AI36" i="72"/>
  <c r="L79" i="72"/>
  <c r="Z6" i="72"/>
  <c r="W75" i="72"/>
  <c r="S83" i="72"/>
  <c r="K5" i="72"/>
  <c r="K24" i="72"/>
  <c r="R109" i="72"/>
  <c r="U50" i="72"/>
  <c r="Q79" i="72"/>
  <c r="Q94" i="72"/>
  <c r="J8" i="72"/>
  <c r="R50" i="72"/>
  <c r="N23" i="72"/>
  <c r="N54" i="72"/>
  <c r="V50" i="72"/>
  <c r="U46" i="72"/>
  <c r="K86" i="72"/>
  <c r="J85" i="14"/>
  <c r="K85" i="14" s="1"/>
  <c r="J93" i="20"/>
  <c r="AG66" i="72"/>
  <c r="Q9" i="72"/>
  <c r="M6" i="72"/>
  <c r="Q51" i="72"/>
  <c r="AJ9" i="72"/>
  <c r="U12" i="72"/>
  <c r="R13" i="72"/>
  <c r="Y66" i="72"/>
  <c r="W91" i="72"/>
  <c r="L9" i="72"/>
  <c r="P94" i="72"/>
  <c r="AG46" i="72"/>
  <c r="J20" i="72"/>
  <c r="V109" i="72"/>
  <c r="P91" i="72"/>
  <c r="AH108" i="72"/>
  <c r="K36" i="72"/>
  <c r="AG79" i="72"/>
  <c r="H81" i="72"/>
  <c r="V86" i="72"/>
  <c r="N27" i="72"/>
  <c r="J99" i="20"/>
  <c r="J91" i="14"/>
  <c r="K91" i="14" s="1"/>
  <c r="AC52" i="72"/>
  <c r="O46" i="72"/>
  <c r="O74" i="72"/>
  <c r="M51" i="72"/>
  <c r="AD9" i="72"/>
  <c r="L64" i="72"/>
  <c r="X91" i="72"/>
  <c r="T70" i="72"/>
  <c r="L78" i="20"/>
  <c r="M78" i="20" s="1"/>
  <c r="O70" i="14"/>
  <c r="P70" i="14" s="1"/>
  <c r="AI81" i="72"/>
  <c r="AB24" i="72"/>
  <c r="AG56" i="72"/>
  <c r="M54" i="72"/>
  <c r="Y50" i="72"/>
  <c r="AK46" i="72"/>
  <c r="AB6" i="72"/>
  <c r="U26" i="72"/>
  <c r="R56" i="72"/>
  <c r="AG51" i="72"/>
  <c r="S86" i="72"/>
  <c r="Q50" i="72"/>
  <c r="R55" i="72"/>
  <c r="AJ83" i="72"/>
  <c r="P46" i="72"/>
  <c r="Y108" i="72"/>
  <c r="AE82" i="72"/>
  <c r="AG50" i="72"/>
  <c r="AA20" i="72"/>
  <c r="M70" i="72"/>
  <c r="Y75" i="72"/>
  <c r="K56" i="72"/>
  <c r="AB56" i="72"/>
  <c r="Y20" i="72"/>
  <c r="AC5" i="72"/>
  <c r="V8" i="72"/>
  <c r="I82" i="72"/>
  <c r="AJ92" i="72"/>
  <c r="V27" i="72"/>
  <c r="Q82" i="72"/>
  <c r="AG81" i="72"/>
  <c r="L13" i="72"/>
  <c r="M9" i="72"/>
  <c r="AH82" i="72"/>
  <c r="Q109" i="72"/>
  <c r="R91" i="72"/>
  <c r="K79" i="72"/>
  <c r="U8" i="72"/>
  <c r="H8" i="72"/>
  <c r="J22" i="72"/>
  <c r="R27" i="72"/>
  <c r="K50" i="72"/>
  <c r="Z64" i="72"/>
  <c r="AC75" i="72"/>
  <c r="N79" i="72"/>
  <c r="AI50" i="72"/>
  <c r="R69" i="72"/>
  <c r="AG5" i="72"/>
  <c r="AG83" i="72"/>
  <c r="H75" i="72"/>
  <c r="P75" i="72"/>
  <c r="AF81" i="72"/>
  <c r="AJ82" i="72"/>
  <c r="J111" i="20"/>
  <c r="J103" i="14"/>
  <c r="K103" i="14" s="1"/>
  <c r="M79" i="72"/>
  <c r="AC109" i="72"/>
  <c r="AG95" i="72"/>
  <c r="Y26" i="72"/>
  <c r="X94" i="72"/>
  <c r="AD81" i="72"/>
  <c r="Z24" i="72"/>
  <c r="O20" i="72"/>
  <c r="J79" i="72"/>
  <c r="T36" i="72"/>
  <c r="O70" i="72"/>
  <c r="AK64" i="72"/>
  <c r="AF109" i="72"/>
  <c r="S115" i="20"/>
  <c r="T115" i="20" s="1"/>
  <c r="U91" i="72"/>
  <c r="R51" i="72"/>
  <c r="M5" i="72"/>
  <c r="P5" i="72"/>
  <c r="I46" i="72"/>
  <c r="Y83" i="72"/>
  <c r="AH14" i="72"/>
  <c r="T95" i="72"/>
  <c r="O93" i="14"/>
  <c r="P93" i="14" s="1"/>
  <c r="L101" i="20"/>
  <c r="M101" i="20" s="1"/>
  <c r="I52" i="72"/>
  <c r="AG6" i="72"/>
  <c r="AB83" i="72"/>
  <c r="AF36" i="72"/>
  <c r="Y46" i="72"/>
  <c r="AK66" i="72"/>
  <c r="O23" i="72"/>
  <c r="AD86" i="72"/>
  <c r="L36" i="72"/>
  <c r="H55" i="72"/>
  <c r="I26" i="72"/>
  <c r="L74" i="72"/>
  <c r="T75" i="72"/>
  <c r="O75" i="14"/>
  <c r="P75" i="14" s="1"/>
  <c r="L83" i="20"/>
  <c r="M83" i="20" s="1"/>
  <c r="AE14" i="72"/>
  <c r="AE66" i="72"/>
  <c r="AG52" i="72"/>
  <c r="Q83" i="72"/>
  <c r="AB54" i="72"/>
  <c r="AA12" i="72"/>
  <c r="V23" i="72"/>
  <c r="AJ65" i="72"/>
  <c r="X69" i="72"/>
  <c r="S52" i="72"/>
  <c r="P83" i="72"/>
  <c r="O75" i="72"/>
  <c r="AF8" i="72"/>
  <c r="S17" i="20"/>
  <c r="T17" i="20" s="1"/>
  <c r="T81" i="72"/>
  <c r="AJ56" i="72"/>
  <c r="AA50" i="72"/>
  <c r="O109" i="72"/>
  <c r="AF65" i="72"/>
  <c r="S73" i="20"/>
  <c r="T73" i="20" s="1"/>
  <c r="AH65" i="72"/>
  <c r="V52" i="72"/>
  <c r="M22" i="72"/>
  <c r="AC108" i="72"/>
  <c r="H9" i="72"/>
  <c r="AD51" i="72"/>
  <c r="N46" i="72"/>
  <c r="K9" i="72"/>
  <c r="L70" i="72"/>
  <c r="Z8" i="72"/>
  <c r="AA36" i="72"/>
  <c r="AD22" i="72"/>
  <c r="AK24" i="72"/>
  <c r="Y51" i="72"/>
  <c r="V51" i="72"/>
  <c r="S40" i="72"/>
  <c r="AB27" i="72"/>
  <c r="Z13" i="72"/>
  <c r="AH94" i="72"/>
  <c r="AI6" i="72"/>
  <c r="P56" i="72"/>
  <c r="Z50" i="72"/>
  <c r="AC66" i="72"/>
  <c r="O65" i="72"/>
  <c r="AB9" i="72"/>
  <c r="X22" i="72"/>
  <c r="H23" i="72"/>
  <c r="U36" i="72"/>
  <c r="K94" i="72"/>
  <c r="T6" i="72"/>
  <c r="O7" i="14"/>
  <c r="P7" i="14" s="1"/>
  <c r="L15" i="20"/>
  <c r="M15" i="20" s="1"/>
  <c r="K46" i="72"/>
  <c r="W5" i="72"/>
  <c r="S6" i="72"/>
  <c r="AI46" i="72"/>
  <c r="AK51" i="72"/>
  <c r="M46" i="72"/>
  <c r="AB79" i="72"/>
  <c r="AA22" i="72"/>
  <c r="AB69" i="72"/>
  <c r="AH5" i="72"/>
  <c r="Q81" i="72"/>
  <c r="AG22" i="72"/>
  <c r="AJ20" i="72"/>
  <c r="U81" i="72"/>
  <c r="S51" i="72"/>
  <c r="L22" i="72"/>
  <c r="N66" i="72"/>
  <c r="AD23" i="72"/>
  <c r="K69" i="72"/>
  <c r="AA55" i="72"/>
  <c r="Q26" i="72"/>
  <c r="M23" i="72"/>
  <c r="W81" i="72"/>
  <c r="AI95" i="72"/>
  <c r="AK92" i="72"/>
  <c r="AD36" i="72"/>
  <c r="Y23" i="72"/>
  <c r="AE91" i="72"/>
  <c r="AF56" i="72"/>
  <c r="S65" i="20"/>
  <c r="T65" i="20" s="1"/>
  <c r="M75" i="72"/>
  <c r="M21" i="72"/>
  <c r="R5" i="72"/>
  <c r="Z12" i="72"/>
  <c r="AA46" i="72"/>
  <c r="R81" i="72"/>
  <c r="V5" i="72"/>
  <c r="U70" i="72"/>
  <c r="S56" i="72"/>
  <c r="Y9" i="72"/>
  <c r="M83" i="72"/>
  <c r="T74" i="72"/>
  <c r="L82" i="20"/>
  <c r="M82" i="20" s="1"/>
  <c r="O74" i="14"/>
  <c r="P74" i="14" s="1"/>
  <c r="AG14" i="72"/>
  <c r="Z91" i="72"/>
  <c r="M109" i="72"/>
  <c r="T79" i="72"/>
  <c r="L87" i="20"/>
  <c r="M87" i="20" s="1"/>
  <c r="O79" i="14"/>
  <c r="P79" i="14" s="1"/>
  <c r="AJ75" i="72"/>
  <c r="L81" i="72"/>
  <c r="AJ94" i="72"/>
  <c r="AK86" i="72"/>
  <c r="P70" i="72"/>
  <c r="X14" i="72"/>
  <c r="AC23" i="72"/>
  <c r="H108" i="72"/>
  <c r="AJ52" i="72"/>
  <c r="AF40" i="72"/>
  <c r="S49" i="20"/>
  <c r="T49" i="20" s="1"/>
  <c r="P92" i="72"/>
  <c r="R66" i="72"/>
  <c r="V91" i="72"/>
  <c r="AF108" i="72"/>
  <c r="H52" i="72"/>
  <c r="Y27" i="72"/>
  <c r="AC46" i="72"/>
  <c r="AH20" i="72"/>
  <c r="R79" i="72"/>
  <c r="R6" i="72"/>
  <c r="AH70" i="72"/>
  <c r="O12" i="72"/>
  <c r="AD8" i="72"/>
  <c r="W23" i="72"/>
  <c r="AG65" i="72"/>
  <c r="AB70" i="72"/>
  <c r="Z70" i="72"/>
  <c r="Y40" i="72"/>
  <c r="T5" i="72"/>
  <c r="L14" i="20"/>
  <c r="M14" i="20" s="1"/>
  <c r="O6" i="14"/>
  <c r="P6" i="14" s="1"/>
  <c r="AE27" i="72"/>
  <c r="AB75" i="72"/>
  <c r="N86" i="72"/>
  <c r="V66" i="72"/>
  <c r="AG108" i="72"/>
  <c r="AK83" i="72"/>
  <c r="AK12" i="72"/>
  <c r="W64" i="72"/>
  <c r="AF66" i="72"/>
  <c r="S74" i="20"/>
  <c r="T74" i="20" s="1"/>
  <c r="AD52" i="72"/>
  <c r="U79" i="72"/>
  <c r="J52" i="72"/>
  <c r="H26" i="72"/>
  <c r="L83" i="72"/>
  <c r="T83" i="72"/>
  <c r="L91" i="20"/>
  <c r="M91" i="20" s="1"/>
  <c r="O83" i="14"/>
  <c r="P83" i="14" s="1"/>
  <c r="K82" i="72"/>
  <c r="AA56" i="72"/>
  <c r="P81" i="72"/>
  <c r="Z82" i="72"/>
  <c r="AE92" i="72"/>
  <c r="AG13" i="72"/>
  <c r="W70" i="72"/>
  <c r="Z22" i="72"/>
  <c r="P24" i="72"/>
  <c r="X51" i="72"/>
  <c r="R65" i="72"/>
  <c r="Z69" i="72"/>
  <c r="V74" i="72"/>
  <c r="AE55" i="72"/>
  <c r="H27" i="72"/>
  <c r="AA21" i="72"/>
  <c r="N109" i="72"/>
  <c r="H21" i="72"/>
  <c r="AK26" i="72"/>
  <c r="V21" i="72"/>
  <c r="N21" i="72"/>
  <c r="S46" i="72"/>
  <c r="V20" i="72"/>
  <c r="Z94" i="72"/>
  <c r="AK81" i="72"/>
  <c r="R82" i="72"/>
  <c r="N24" i="72"/>
  <c r="AI82" i="72"/>
  <c r="M26" i="72"/>
  <c r="AF86" i="72"/>
  <c r="V70" i="72"/>
  <c r="AH79" i="72"/>
  <c r="AA65" i="72"/>
  <c r="N82" i="72"/>
  <c r="S81" i="72"/>
  <c r="S27" i="72"/>
  <c r="V81" i="72"/>
  <c r="AJ51" i="72"/>
  <c r="S66" i="72"/>
  <c r="AG36" i="72"/>
  <c r="AB95" i="72"/>
  <c r="Y52" i="72"/>
  <c r="AD56" i="72"/>
  <c r="AJ74" i="72"/>
  <c r="V75" i="72"/>
  <c r="AF82" i="72"/>
  <c r="S90" i="20"/>
  <c r="T90" i="20" s="1"/>
  <c r="M91" i="72"/>
  <c r="V69" i="72"/>
  <c r="AF23" i="72"/>
  <c r="S32" i="20"/>
  <c r="T32" i="20" s="1"/>
  <c r="AD92" i="72"/>
  <c r="Q54" i="72"/>
  <c r="AI9" i="72"/>
  <c r="AK13" i="72"/>
  <c r="J24" i="72"/>
  <c r="AC9" i="72"/>
  <c r="AC81" i="72"/>
  <c r="N95" i="72"/>
  <c r="Z36" i="72"/>
  <c r="L92" i="72"/>
  <c r="AK94" i="72"/>
  <c r="S5" i="72"/>
  <c r="Q21" i="72"/>
  <c r="AI109" i="72"/>
  <c r="AG20" i="72"/>
  <c r="P108" i="72"/>
  <c r="K74" i="72"/>
  <c r="AE26" i="72"/>
  <c r="AH21" i="72"/>
  <c r="AE109" i="72"/>
  <c r="AI52" i="72"/>
  <c r="L108" i="72"/>
  <c r="U54" i="72"/>
  <c r="AG74" i="72"/>
  <c r="Z40" i="72"/>
  <c r="N81" i="72"/>
  <c r="V6" i="72"/>
  <c r="AB86" i="72"/>
  <c r="U83" i="72"/>
  <c r="AB14" i="72"/>
  <c r="M12" i="72"/>
  <c r="O13" i="72"/>
  <c r="I9" i="72"/>
  <c r="U55" i="72"/>
  <c r="K55" i="72"/>
  <c r="T46" i="72"/>
  <c r="Z109" i="72"/>
  <c r="N91" i="72"/>
  <c r="H69" i="72"/>
  <c r="X36" i="72"/>
  <c r="AC50" i="72"/>
  <c r="R36" i="72"/>
  <c r="V92" i="72"/>
  <c r="AF55" i="72"/>
  <c r="S64" i="20"/>
  <c r="T64" i="20" s="1"/>
  <c r="I6" i="72"/>
  <c r="AK82" i="72"/>
  <c r="S70" i="72"/>
  <c r="O26" i="72"/>
  <c r="AF79" i="72"/>
  <c r="S87" i="20"/>
  <c r="T87" i="20" s="1"/>
  <c r="AH27" i="72"/>
  <c r="AD82" i="72"/>
  <c r="P36" i="72"/>
  <c r="H79" i="72"/>
  <c r="P51" i="72"/>
  <c r="AH56" i="72"/>
  <c r="N22" i="72"/>
  <c r="AF5" i="72"/>
  <c r="S14" i="20"/>
  <c r="T14" i="20" s="1"/>
  <c r="AC83" i="72"/>
  <c r="AK70" i="72"/>
  <c r="AI24" i="72"/>
  <c r="X70" i="72"/>
  <c r="AI21" i="72"/>
  <c r="AI55" i="72"/>
  <c r="H92" i="72"/>
  <c r="AH81" i="72"/>
  <c r="AJ27" i="72"/>
  <c r="Z20" i="72"/>
  <c r="I79" i="72"/>
  <c r="AK21" i="72"/>
  <c r="AD109" i="72"/>
  <c r="AH9" i="72"/>
  <c r="J36" i="72"/>
  <c r="X21" i="72"/>
  <c r="I75" i="72"/>
  <c r="W36" i="72"/>
  <c r="X46" i="72"/>
  <c r="AD50" i="72"/>
  <c r="I36" i="72"/>
  <c r="R75" i="72"/>
  <c r="T50" i="72"/>
  <c r="O51" i="14"/>
  <c r="P51" i="14" s="1"/>
  <c r="L59" i="20"/>
  <c r="M59" i="20" s="1"/>
  <c r="J94" i="72"/>
  <c r="AH50" i="72"/>
  <c r="H83" i="72"/>
  <c r="L75" i="72"/>
  <c r="AA27" i="72"/>
  <c r="AD95" i="72"/>
  <c r="J50" i="72"/>
  <c r="I70" i="72"/>
  <c r="K20" i="72"/>
  <c r="O9" i="72"/>
  <c r="P79" i="72"/>
  <c r="AE75" i="72"/>
  <c r="O81" i="72"/>
  <c r="M50" i="72"/>
  <c r="AE20" i="72"/>
  <c r="R70" i="72"/>
  <c r="P94" i="14"/>
  <c r="M94" i="20"/>
  <c r="S95" i="72"/>
  <c r="AA24" i="72"/>
  <c r="AB109" i="72"/>
  <c r="AH52" i="72"/>
  <c r="U95" i="72"/>
  <c r="P74" i="72"/>
  <c r="AC56" i="72"/>
  <c r="AD65" i="72"/>
  <c r="AA109" i="72"/>
  <c r="Q65" i="72"/>
  <c r="AH26" i="72"/>
  <c r="T21" i="72"/>
  <c r="L30" i="20"/>
  <c r="M30" i="20" s="1"/>
  <c r="O22" i="14"/>
  <c r="P22" i="14" s="1"/>
  <c r="W22" i="72"/>
  <c r="K12" i="72"/>
  <c r="AA82" i="72"/>
  <c r="AC8" i="72"/>
  <c r="Z56" i="72"/>
  <c r="X86" i="72"/>
  <c r="AB8" i="72"/>
  <c r="M24" i="72"/>
  <c r="L55" i="72"/>
  <c r="AG82" i="72"/>
  <c r="U65" i="72"/>
  <c r="Y94" i="72"/>
  <c r="AC92" i="72"/>
  <c r="AK6" i="72"/>
  <c r="V22" i="72"/>
  <c r="J9" i="72"/>
  <c r="Z51" i="72"/>
  <c r="P41" i="14" l="1"/>
  <c r="M41" i="20"/>
  <c r="O102" i="20"/>
  <c r="J101" i="75"/>
  <c r="M72" i="75"/>
  <c r="O46" i="20"/>
  <c r="O93" i="20"/>
  <c r="O45" i="76"/>
  <c r="O111" i="20"/>
  <c r="O99" i="20"/>
  <c r="O73" i="76"/>
  <c r="O66" i="20"/>
  <c r="Q87" i="20"/>
  <c r="Q14" i="20"/>
  <c r="Q74" i="20"/>
  <c r="Q49" i="20"/>
  <c r="M55" i="75"/>
  <c r="Q73" i="20"/>
  <c r="L124" i="76"/>
  <c r="Q32" i="20"/>
  <c r="L57" i="75"/>
  <c r="Q103" i="76"/>
  <c r="Q74" i="75"/>
  <c r="O111" i="75"/>
  <c r="Q31" i="20"/>
  <c r="M79" i="76"/>
  <c r="S85" i="20"/>
  <c r="T85" i="20" s="1"/>
  <c r="Q100" i="20"/>
  <c r="Q114" i="20"/>
  <c r="Q89" i="20"/>
  <c r="J41" i="14"/>
  <c r="K41" i="14" s="1"/>
  <c r="Q115" i="76"/>
  <c r="U68" i="72"/>
  <c r="O81" i="20"/>
  <c r="Q30" i="20"/>
  <c r="Q35" i="20"/>
  <c r="Q82" i="20"/>
  <c r="Q17" i="20"/>
  <c r="Q45" i="20"/>
  <c r="AN48" i="71"/>
  <c r="Q83" i="20"/>
  <c r="Q59" i="20"/>
  <c r="Q134" i="76"/>
  <c r="Q33" i="20"/>
  <c r="Q63" i="20"/>
  <c r="Q115" i="20"/>
  <c r="Q98" i="20"/>
  <c r="Q90" i="20"/>
  <c r="O66" i="75"/>
  <c r="Q88" i="76"/>
  <c r="S116" i="76"/>
  <c r="AN7" i="71"/>
  <c r="L16" i="75"/>
  <c r="M16" i="75" s="1"/>
  <c r="M38" i="76"/>
  <c r="S94" i="76"/>
  <c r="Q72" i="75"/>
  <c r="M78" i="75"/>
  <c r="O78" i="76"/>
  <c r="L55" i="76"/>
  <c r="J33" i="75"/>
  <c r="L77" i="76"/>
  <c r="J55" i="75"/>
  <c r="L85" i="76"/>
  <c r="J63" i="75"/>
  <c r="J49" i="20"/>
  <c r="J72" i="75"/>
  <c r="L94" i="76"/>
  <c r="L81" i="76"/>
  <c r="J59" i="75"/>
  <c r="S51" i="76"/>
  <c r="Q29" i="75"/>
  <c r="Q63" i="75"/>
  <c r="S85" i="76"/>
  <c r="J89" i="75"/>
  <c r="L111" i="76"/>
  <c r="Q32" i="75"/>
  <c r="S54" i="76"/>
  <c r="Q14" i="75"/>
  <c r="S36" i="76"/>
  <c r="L123" i="76"/>
  <c r="J100" i="75"/>
  <c r="Q31" i="75"/>
  <c r="S53" i="76"/>
  <c r="Q22" i="20"/>
  <c r="M49" i="75"/>
  <c r="O49" i="76"/>
  <c r="M77" i="75"/>
  <c r="O77" i="76"/>
  <c r="J90" i="75"/>
  <c r="L112" i="76"/>
  <c r="S124" i="76"/>
  <c r="Q101" i="75"/>
  <c r="L57" i="76"/>
  <c r="J35" i="75"/>
  <c r="Q83" i="75"/>
  <c r="S105" i="76"/>
  <c r="L105" i="76"/>
  <c r="J83" i="75"/>
  <c r="Q97" i="20"/>
  <c r="L53" i="76"/>
  <c r="J31" i="75"/>
  <c r="Q55" i="20"/>
  <c r="J74" i="75"/>
  <c r="L96" i="76"/>
  <c r="Q96" i="76" s="1"/>
  <c r="Q114" i="75"/>
  <c r="S137" i="76"/>
  <c r="S121" i="76"/>
  <c r="Q98" i="75"/>
  <c r="L100" i="76"/>
  <c r="J78" i="75"/>
  <c r="Q125" i="76"/>
  <c r="Q61" i="20"/>
  <c r="S138" i="76"/>
  <c r="Q115" i="75"/>
  <c r="Q72" i="20"/>
  <c r="Q101" i="20"/>
  <c r="S104" i="76"/>
  <c r="Q82" i="75"/>
  <c r="L116" i="76"/>
  <c r="J49" i="75"/>
  <c r="L71" i="76"/>
  <c r="S111" i="76"/>
  <c r="Q89" i="75"/>
  <c r="Q77" i="20"/>
  <c r="Q23" i="20"/>
  <c r="J45" i="75"/>
  <c r="L67" i="76"/>
  <c r="O102" i="75"/>
  <c r="L113" i="76"/>
  <c r="J91" i="75"/>
  <c r="J77" i="75"/>
  <c r="L99" i="76"/>
  <c r="Q65" i="75"/>
  <c r="S87" i="76"/>
  <c r="S67" i="76"/>
  <c r="Q45" i="75"/>
  <c r="Q59" i="75"/>
  <c r="S81" i="76"/>
  <c r="Q78" i="20"/>
  <c r="J30" i="75"/>
  <c r="L52" i="76"/>
  <c r="L137" i="76"/>
  <c r="J114" i="75"/>
  <c r="S37" i="76"/>
  <c r="Q15" i="75"/>
  <c r="Q60" i="20"/>
  <c r="S52" i="76"/>
  <c r="Q30" i="75"/>
  <c r="Q15" i="20"/>
  <c r="M89" i="75"/>
  <c r="O89" i="76"/>
  <c r="S86" i="76"/>
  <c r="Q64" i="75"/>
  <c r="S99" i="76"/>
  <c r="Q77" i="75"/>
  <c r="S58" i="76"/>
  <c r="Q36" i="75"/>
  <c r="J18" i="75"/>
  <c r="L40" i="76"/>
  <c r="J29" i="75"/>
  <c r="L51" i="76"/>
  <c r="L138" i="76"/>
  <c r="J115" i="75"/>
  <c r="T38" i="76"/>
  <c r="V38" i="76" s="1"/>
  <c r="S16" i="75"/>
  <c r="T16" i="75" s="1"/>
  <c r="Q21" i="75"/>
  <c r="S43" i="76"/>
  <c r="AN77" i="71"/>
  <c r="L85" i="75"/>
  <c r="M107" i="76"/>
  <c r="O107" i="76" s="1"/>
  <c r="L44" i="76"/>
  <c r="J22" i="75"/>
  <c r="Q55" i="75"/>
  <c r="S77" i="76"/>
  <c r="J14" i="14"/>
  <c r="K14" i="14" s="1"/>
  <c r="J21" i="75"/>
  <c r="L43" i="76"/>
  <c r="S44" i="76"/>
  <c r="Q22" i="75"/>
  <c r="L87" i="76"/>
  <c r="J65" i="75"/>
  <c r="O82" i="76"/>
  <c r="M82" i="75"/>
  <c r="O76" i="76"/>
  <c r="M76" i="75"/>
  <c r="O99" i="75"/>
  <c r="S113" i="76"/>
  <c r="Q91" i="75"/>
  <c r="Q64" i="20"/>
  <c r="L58" i="76"/>
  <c r="J36" i="75"/>
  <c r="Q87" i="75"/>
  <c r="S109" i="76"/>
  <c r="L54" i="76"/>
  <c r="J32" i="75"/>
  <c r="L37" i="76"/>
  <c r="J15" i="75"/>
  <c r="J22" i="20"/>
  <c r="L104" i="76"/>
  <c r="J82" i="75"/>
  <c r="O81" i="75"/>
  <c r="AN68" i="71"/>
  <c r="Q122" i="76"/>
  <c r="Q29" i="20"/>
  <c r="Q36" i="20"/>
  <c r="Q97" i="75"/>
  <c r="S120" i="76"/>
  <c r="Q91" i="20"/>
  <c r="Q21" i="20"/>
  <c r="J14" i="75"/>
  <c r="L36" i="76"/>
  <c r="S57" i="75"/>
  <c r="T57" i="75" s="1"/>
  <c r="T79" i="76"/>
  <c r="V79" i="76" s="1"/>
  <c r="L45" i="76"/>
  <c r="J23" i="75"/>
  <c r="S85" i="75"/>
  <c r="T85" i="75" s="1"/>
  <c r="T107" i="76"/>
  <c r="V107" i="76" s="1"/>
  <c r="Q35" i="75"/>
  <c r="S57" i="76"/>
  <c r="M83" i="75"/>
  <c r="O83" i="76"/>
  <c r="J98" i="75"/>
  <c r="L121" i="76"/>
  <c r="J17" i="75"/>
  <c r="L39" i="76"/>
  <c r="S82" i="76"/>
  <c r="Q60" i="75"/>
  <c r="S45" i="76"/>
  <c r="Q23" i="75"/>
  <c r="S40" i="76"/>
  <c r="Q18" i="75"/>
  <c r="S55" i="76"/>
  <c r="Q33" i="75"/>
  <c r="Q49" i="75"/>
  <c r="S71" i="76"/>
  <c r="J60" i="75"/>
  <c r="L82" i="76"/>
  <c r="L16" i="20"/>
  <c r="M16" i="20" s="1"/>
  <c r="L120" i="76"/>
  <c r="J97" i="75"/>
  <c r="S95" i="76"/>
  <c r="Q73" i="75"/>
  <c r="L95" i="76"/>
  <c r="J73" i="75"/>
  <c r="Q90" i="75"/>
  <c r="S112" i="76"/>
  <c r="O93" i="75"/>
  <c r="M74" i="75"/>
  <c r="O74" i="76"/>
  <c r="Q68" i="76"/>
  <c r="M60" i="75"/>
  <c r="O60" i="76"/>
  <c r="J64" i="75"/>
  <c r="L86" i="76"/>
  <c r="Q61" i="75"/>
  <c r="S83" i="76"/>
  <c r="L109" i="76"/>
  <c r="J87" i="75"/>
  <c r="L83" i="76"/>
  <c r="J61" i="75"/>
  <c r="S39" i="76"/>
  <c r="Q17" i="75"/>
  <c r="S100" i="76"/>
  <c r="Q78" i="75"/>
  <c r="Q65" i="20"/>
  <c r="O8" i="14"/>
  <c r="P8" i="14" s="1"/>
  <c r="T92" i="76"/>
  <c r="V92" i="76" s="1"/>
  <c r="Q18" i="20"/>
  <c r="Q100" i="75"/>
  <c r="S123" i="76"/>
  <c r="M87" i="75"/>
  <c r="O87" i="76"/>
  <c r="O59" i="76"/>
  <c r="M59" i="75"/>
  <c r="O46" i="75"/>
  <c r="AF77" i="72"/>
  <c r="Y77" i="72"/>
  <c r="AJ77" i="72"/>
  <c r="AG48" i="72"/>
  <c r="H7" i="72"/>
  <c r="H48" i="72"/>
  <c r="Z77" i="72"/>
  <c r="J91" i="20"/>
  <c r="J83" i="14"/>
  <c r="AH48" i="72"/>
  <c r="P68" i="72"/>
  <c r="AD68" i="72"/>
  <c r="V77" i="72"/>
  <c r="AB7" i="72"/>
  <c r="O68" i="72"/>
  <c r="W7" i="72"/>
  <c r="H68" i="72"/>
  <c r="V7" i="72"/>
  <c r="V68" i="72"/>
  <c r="J15" i="14"/>
  <c r="K15" i="14" s="1"/>
  <c r="J23" i="20"/>
  <c r="K68" i="72"/>
  <c r="AD7" i="72"/>
  <c r="J65" i="14"/>
  <c r="K65" i="14" s="1"/>
  <c r="J73" i="20"/>
  <c r="X68" i="72"/>
  <c r="J69" i="14"/>
  <c r="K69" i="14" s="1"/>
  <c r="J77" i="20"/>
  <c r="X7" i="72"/>
  <c r="AF7" i="72"/>
  <c r="S16" i="20"/>
  <c r="T16" i="20" s="1"/>
  <c r="O48" i="72"/>
  <c r="AJ48" i="72"/>
  <c r="P77" i="72"/>
  <c r="AK7" i="72"/>
  <c r="J68" i="72"/>
  <c r="R68" i="72"/>
  <c r="S7" i="72"/>
  <c r="AI48" i="72"/>
  <c r="J23" i="14"/>
  <c r="K23" i="14" s="1"/>
  <c r="J31" i="20"/>
  <c r="T77" i="72"/>
  <c r="L85" i="20"/>
  <c r="M85" i="20" s="1"/>
  <c r="O77" i="14"/>
  <c r="P77" i="14" s="1"/>
  <c r="AA7" i="72"/>
  <c r="AE77" i="72"/>
  <c r="N68" i="72"/>
  <c r="U7" i="72"/>
  <c r="N7" i="72"/>
  <c r="AE48" i="72"/>
  <c r="J27" i="14"/>
  <c r="K27" i="14" s="1"/>
  <c r="J35" i="20"/>
  <c r="J90" i="14"/>
  <c r="K90" i="14" s="1"/>
  <c r="J98" i="20"/>
  <c r="R7" i="72"/>
  <c r="J64" i="14"/>
  <c r="K64" i="14" s="1"/>
  <c r="J72" i="20"/>
  <c r="O72" i="20" s="1"/>
  <c r="J77" i="72"/>
  <c r="AI77" i="72"/>
  <c r="Z48" i="72"/>
  <c r="J63" i="20"/>
  <c r="J55" i="14"/>
  <c r="K55" i="14" s="1"/>
  <c r="J81" i="14"/>
  <c r="K81" i="14" s="1"/>
  <c r="J89" i="20"/>
  <c r="J56" i="14"/>
  <c r="K56" i="14" s="1"/>
  <c r="J64" i="20"/>
  <c r="X48" i="72"/>
  <c r="K7" i="72"/>
  <c r="Y7" i="72"/>
  <c r="S68" i="72"/>
  <c r="Y68" i="72"/>
  <c r="M7" i="72"/>
  <c r="R77" i="72"/>
  <c r="L77" i="72"/>
  <c r="Y48" i="72"/>
  <c r="AH7" i="72"/>
  <c r="J22" i="14"/>
  <c r="K22" i="14" s="1"/>
  <c r="J30" i="20"/>
  <c r="J74" i="14"/>
  <c r="K74" i="14" s="1"/>
  <c r="J82" i="20"/>
  <c r="J93" i="14"/>
  <c r="K93" i="14" s="1"/>
  <c r="J101" i="20"/>
  <c r="O101" i="20" s="1"/>
  <c r="J29" i="20"/>
  <c r="J21" i="14"/>
  <c r="K21" i="14" s="1"/>
  <c r="AI7" i="72"/>
  <c r="AF68" i="72"/>
  <c r="AC68" i="72"/>
  <c r="AF48" i="72"/>
  <c r="S57" i="20"/>
  <c r="T57" i="20" s="1"/>
  <c r="J53" i="14"/>
  <c r="K53" i="14" s="1"/>
  <c r="J61" i="20"/>
  <c r="N77" i="72"/>
  <c r="AI68" i="72"/>
  <c r="P7" i="72"/>
  <c r="W77" i="72"/>
  <c r="AG68" i="72"/>
  <c r="J21" i="20"/>
  <c r="J13" i="14"/>
  <c r="K13" i="14" s="1"/>
  <c r="T7" i="72"/>
  <c r="L68" i="72"/>
  <c r="AJ68" i="72"/>
  <c r="J33" i="20"/>
  <c r="J25" i="14"/>
  <c r="K25" i="14" s="1"/>
  <c r="J45" i="20"/>
  <c r="J37" i="14"/>
  <c r="K37" i="14" s="1"/>
  <c r="J28" i="14"/>
  <c r="K28" i="14" s="1"/>
  <c r="J36" i="20"/>
  <c r="J10" i="14"/>
  <c r="K10" i="14" s="1"/>
  <c r="J18" i="20"/>
  <c r="AA77" i="72"/>
  <c r="AD48" i="72"/>
  <c r="AB68" i="72"/>
  <c r="AB48" i="72"/>
  <c r="AG7" i="72"/>
  <c r="Q7" i="72"/>
  <c r="AK77" i="72"/>
  <c r="H77" i="72"/>
  <c r="J97" i="20"/>
  <c r="J89" i="14"/>
  <c r="K89" i="14" s="1"/>
  <c r="K77" i="72"/>
  <c r="J78" i="20"/>
  <c r="J70" i="14"/>
  <c r="K70" i="14" s="1"/>
  <c r="J47" i="14"/>
  <c r="K47" i="14" s="1"/>
  <c r="J55" i="20"/>
  <c r="R48" i="72"/>
  <c r="J6" i="14"/>
  <c r="K6" i="14" s="1"/>
  <c r="J14" i="20"/>
  <c r="J7" i="14"/>
  <c r="K7" i="14" s="1"/>
  <c r="J15" i="20"/>
  <c r="J24" i="14"/>
  <c r="K24" i="14" s="1"/>
  <c r="J32" i="20"/>
  <c r="J92" i="14"/>
  <c r="K92" i="14" s="1"/>
  <c r="J100" i="20"/>
  <c r="J82" i="14"/>
  <c r="K82" i="14" s="1"/>
  <c r="J90" i="20"/>
  <c r="X77" i="72"/>
  <c r="AE68" i="72"/>
  <c r="Z7" i="72"/>
  <c r="M68" i="72"/>
  <c r="V48" i="72"/>
  <c r="U77" i="72"/>
  <c r="S77" i="72"/>
  <c r="AC77" i="72"/>
  <c r="Q68" i="72"/>
  <c r="AK48" i="72"/>
  <c r="I68" i="72"/>
  <c r="J75" i="14"/>
  <c r="K75" i="14" s="1"/>
  <c r="J83" i="20"/>
  <c r="S48" i="72"/>
  <c r="J17" i="20"/>
  <c r="J9" i="14"/>
  <c r="K9" i="14" s="1"/>
  <c r="AE7" i="72"/>
  <c r="Z68" i="72"/>
  <c r="M48" i="72"/>
  <c r="O7" i="72"/>
  <c r="T68" i="72"/>
  <c r="J7" i="72"/>
  <c r="I77" i="72"/>
  <c r="AD77" i="72"/>
  <c r="J51" i="14"/>
  <c r="K51" i="14" s="1"/>
  <c r="J59" i="20"/>
  <c r="J87" i="20"/>
  <c r="J79" i="14"/>
  <c r="K79" i="14" s="1"/>
  <c r="J65" i="20"/>
  <c r="J57" i="14"/>
  <c r="K57" i="14" s="1"/>
  <c r="AC48" i="72"/>
  <c r="AJ7" i="72"/>
  <c r="I7" i="72"/>
  <c r="AK68" i="72"/>
  <c r="J114" i="20"/>
  <c r="J106" i="14"/>
  <c r="K106" i="14" s="1"/>
  <c r="M77" i="72"/>
  <c r="J74" i="20"/>
  <c r="J66" i="14"/>
  <c r="K66" i="14" s="1"/>
  <c r="T48" i="72"/>
  <c r="L57" i="20"/>
  <c r="M57" i="20" s="1"/>
  <c r="O49" i="14"/>
  <c r="P49" i="14" s="1"/>
  <c r="N48" i="72"/>
  <c r="J107" i="14"/>
  <c r="K107" i="14" s="1"/>
  <c r="J115" i="20"/>
  <c r="J52" i="14"/>
  <c r="K52" i="14" s="1"/>
  <c r="J60" i="20"/>
  <c r="AG77" i="72"/>
  <c r="AA68" i="72"/>
  <c r="W48" i="72"/>
  <c r="Q48" i="72"/>
  <c r="L48" i="72"/>
  <c r="AH77" i="72"/>
  <c r="L7" i="72"/>
  <c r="AC7" i="72"/>
  <c r="W68" i="72"/>
  <c r="AB77" i="72"/>
  <c r="AH68" i="72"/>
  <c r="O87" i="20" l="1"/>
  <c r="O97" i="20"/>
  <c r="O101" i="75"/>
  <c r="Q120" i="76"/>
  <c r="O29" i="75"/>
  <c r="O32" i="20"/>
  <c r="O32" i="75"/>
  <c r="O74" i="75"/>
  <c r="O63" i="20"/>
  <c r="O60" i="20"/>
  <c r="O30" i="20"/>
  <c r="O115" i="20"/>
  <c r="O14" i="20"/>
  <c r="O74" i="20"/>
  <c r="O64" i="20"/>
  <c r="M57" i="75"/>
  <c r="O57" i="76"/>
  <c r="O114" i="20"/>
  <c r="O45" i="20"/>
  <c r="O49" i="20"/>
  <c r="O89" i="20"/>
  <c r="O73" i="20"/>
  <c r="O64" i="75"/>
  <c r="O90" i="20"/>
  <c r="O61" i="20"/>
  <c r="O100" i="20"/>
  <c r="O17" i="20"/>
  <c r="O82" i="20"/>
  <c r="Q86" i="76"/>
  <c r="O33" i="20"/>
  <c r="O31" i="20"/>
  <c r="O23" i="20"/>
  <c r="O87" i="75"/>
  <c r="Q104" i="76"/>
  <c r="Q124" i="76"/>
  <c r="O36" i="20"/>
  <c r="O36" i="75"/>
  <c r="O98" i="75"/>
  <c r="O61" i="75"/>
  <c r="O91" i="20"/>
  <c r="O15" i="75"/>
  <c r="Q40" i="76"/>
  <c r="Q37" i="76"/>
  <c r="O55" i="20"/>
  <c r="O65" i="20"/>
  <c r="Q95" i="76"/>
  <c r="Q43" i="76"/>
  <c r="O98" i="20"/>
  <c r="Q94" i="76"/>
  <c r="O82" i="75"/>
  <c r="Q45" i="76"/>
  <c r="Q67" i="76"/>
  <c r="O22" i="20"/>
  <c r="Q121" i="76"/>
  <c r="O65" i="75"/>
  <c r="O83" i="20"/>
  <c r="O23" i="75"/>
  <c r="O22" i="75"/>
  <c r="O45" i="75"/>
  <c r="Q137" i="76"/>
  <c r="O77" i="75"/>
  <c r="J72" i="72"/>
  <c r="O18" i="20"/>
  <c r="Q57" i="20"/>
  <c r="Q83" i="76"/>
  <c r="O21" i="75"/>
  <c r="Q52" i="76"/>
  <c r="O89" i="75"/>
  <c r="O72" i="75"/>
  <c r="O59" i="20"/>
  <c r="O35" i="20"/>
  <c r="Q81" i="76"/>
  <c r="O15" i="20"/>
  <c r="O29" i="20"/>
  <c r="Q16" i="20"/>
  <c r="Q39" i="76"/>
  <c r="Q113" i="76"/>
  <c r="O17" i="75"/>
  <c r="Q58" i="76"/>
  <c r="Q54" i="76"/>
  <c r="O77" i="20"/>
  <c r="O97" i="75"/>
  <c r="Q116" i="76"/>
  <c r="Q111" i="76"/>
  <c r="Q85" i="75"/>
  <c r="S107" i="76"/>
  <c r="O78" i="20"/>
  <c r="M85" i="75"/>
  <c r="O85" i="76"/>
  <c r="J57" i="75"/>
  <c r="L79" i="76"/>
  <c r="S92" i="76"/>
  <c r="O91" i="75"/>
  <c r="Q71" i="76"/>
  <c r="O49" i="75"/>
  <c r="O100" i="75"/>
  <c r="Q109" i="76"/>
  <c r="O35" i="75"/>
  <c r="Q123" i="76"/>
  <c r="O63" i="75"/>
  <c r="O21" i="20"/>
  <c r="J85" i="75"/>
  <c r="L107" i="76"/>
  <c r="O18" i="75"/>
  <c r="O78" i="75"/>
  <c r="Q57" i="76"/>
  <c r="Q85" i="76"/>
  <c r="T50" i="76"/>
  <c r="V50" i="76" s="1"/>
  <c r="T102" i="76"/>
  <c r="V102" i="76" s="1"/>
  <c r="Q100" i="76"/>
  <c r="O31" i="75"/>
  <c r="Q36" i="76"/>
  <c r="T136" i="76"/>
  <c r="V136" i="76" s="1"/>
  <c r="T42" i="76"/>
  <c r="V42" i="76" s="1"/>
  <c r="Q76" i="20"/>
  <c r="J76" i="75"/>
  <c r="L98" i="76"/>
  <c r="O114" i="75"/>
  <c r="Q53" i="76"/>
  <c r="O14" i="75"/>
  <c r="Q51" i="76"/>
  <c r="O55" i="75"/>
  <c r="Q44" i="76"/>
  <c r="Q87" i="76"/>
  <c r="Q77" i="76"/>
  <c r="J16" i="75"/>
  <c r="L38" i="76"/>
  <c r="Q57" i="75"/>
  <c r="S79" i="76"/>
  <c r="Q82" i="76"/>
  <c r="O59" i="75"/>
  <c r="Q76" i="75"/>
  <c r="S98" i="76"/>
  <c r="Q16" i="75"/>
  <c r="S38" i="76"/>
  <c r="O60" i="75"/>
  <c r="O115" i="75"/>
  <c r="O83" i="75"/>
  <c r="Q112" i="76"/>
  <c r="O33" i="75"/>
  <c r="L113" i="75"/>
  <c r="M113" i="75" s="1"/>
  <c r="M136" i="76"/>
  <c r="O136" i="76" s="1"/>
  <c r="Q85" i="20"/>
  <c r="O73" i="75"/>
  <c r="Q138" i="76"/>
  <c r="O30" i="75"/>
  <c r="Q99" i="76"/>
  <c r="Q105" i="76"/>
  <c r="O90" i="75"/>
  <c r="Q55" i="76"/>
  <c r="J68" i="14"/>
  <c r="K68" i="14" s="1"/>
  <c r="J76" i="20"/>
  <c r="L80" i="20"/>
  <c r="M80" i="20" s="1"/>
  <c r="J57" i="20"/>
  <c r="J49" i="14"/>
  <c r="K49" i="14" s="1"/>
  <c r="S28" i="20"/>
  <c r="T28" i="20" s="1"/>
  <c r="J16" i="20"/>
  <c r="J8" i="14"/>
  <c r="K8" i="14" s="1"/>
  <c r="O105" i="14"/>
  <c r="P105" i="14" s="1"/>
  <c r="L113" i="20"/>
  <c r="M113" i="20" s="1"/>
  <c r="J77" i="14"/>
  <c r="K77" i="14" s="1"/>
  <c r="J85" i="20"/>
  <c r="O72" i="14" l="1"/>
  <c r="P72" i="14" s="1"/>
  <c r="S80" i="75"/>
  <c r="T80" i="75" s="1"/>
  <c r="AJ107" i="72"/>
  <c r="M93" i="76"/>
  <c r="O93" i="76" s="1"/>
  <c r="S20" i="20"/>
  <c r="T20" i="20" s="1"/>
  <c r="L71" i="20"/>
  <c r="M71" i="20" s="1"/>
  <c r="S28" i="75"/>
  <c r="T28" i="75" s="1"/>
  <c r="S80" i="20"/>
  <c r="T80" i="20" s="1"/>
  <c r="K107" i="72"/>
  <c r="L107" i="72"/>
  <c r="S113" i="20"/>
  <c r="T113" i="20" s="1"/>
  <c r="S113" i="75"/>
  <c r="T113" i="75" s="1"/>
  <c r="S20" i="75"/>
  <c r="T20" i="75" s="1"/>
  <c r="O63" i="14"/>
  <c r="P63" i="14" s="1"/>
  <c r="O16" i="20"/>
  <c r="AF107" i="72"/>
  <c r="H107" i="72"/>
  <c r="S107" i="72"/>
  <c r="Z107" i="72"/>
  <c r="W107" i="72"/>
  <c r="T107" i="72"/>
  <c r="J107" i="72"/>
  <c r="AB107" i="72"/>
  <c r="AG107" i="72"/>
  <c r="I107" i="72"/>
  <c r="AK107" i="72"/>
  <c r="O107" i="72"/>
  <c r="Q107" i="72"/>
  <c r="AA107" i="72"/>
  <c r="O76" i="20"/>
  <c r="M107" i="72"/>
  <c r="L71" i="75"/>
  <c r="AH107" i="72"/>
  <c r="V107" i="72"/>
  <c r="Q38" i="76"/>
  <c r="Q98" i="76"/>
  <c r="Q79" i="76"/>
  <c r="O85" i="20"/>
  <c r="S71" i="20"/>
  <c r="T71" i="20" s="1"/>
  <c r="AC107" i="72"/>
  <c r="X107" i="72"/>
  <c r="AN63" i="71"/>
  <c r="Y107" i="72"/>
  <c r="Q107" i="76"/>
  <c r="O57" i="20"/>
  <c r="O85" i="75"/>
  <c r="N107" i="72"/>
  <c r="T84" i="76"/>
  <c r="V84" i="76" s="1"/>
  <c r="S62" i="75"/>
  <c r="T62" i="75" s="1"/>
  <c r="O57" i="75"/>
  <c r="W72" i="72"/>
  <c r="AN72" i="71"/>
  <c r="L80" i="75"/>
  <c r="M102" i="76"/>
  <c r="O102" i="76" s="1"/>
  <c r="T110" i="76"/>
  <c r="V110" i="76" s="1"/>
  <c r="S88" i="75"/>
  <c r="T88" i="75" s="1"/>
  <c r="AN25" i="71"/>
  <c r="L34" i="75"/>
  <c r="M34" i="75" s="1"/>
  <c r="M56" i="76"/>
  <c r="AN107" i="71"/>
  <c r="O16" i="75"/>
  <c r="AN11" i="71"/>
  <c r="L20" i="75"/>
  <c r="M20" i="75" s="1"/>
  <c r="M42" i="76"/>
  <c r="S136" i="76"/>
  <c r="T97" i="76"/>
  <c r="V97" i="76" s="1"/>
  <c r="AN80" i="71"/>
  <c r="M110" i="76"/>
  <c r="O110" i="76" s="1"/>
  <c r="L88" i="75"/>
  <c r="AN53" i="71"/>
  <c r="L62" i="75"/>
  <c r="M62" i="75" s="1"/>
  <c r="M84" i="76"/>
  <c r="T93" i="76"/>
  <c r="V93" i="76" s="1"/>
  <c r="S71" i="75"/>
  <c r="T71" i="75" s="1"/>
  <c r="AN19" i="71"/>
  <c r="L28" i="75"/>
  <c r="M28" i="75" s="1"/>
  <c r="M50" i="76"/>
  <c r="T56" i="76"/>
  <c r="V56" i="76" s="1"/>
  <c r="S34" i="75"/>
  <c r="T34" i="75" s="1"/>
  <c r="O76" i="75"/>
  <c r="K63" i="72"/>
  <c r="Y63" i="72"/>
  <c r="AG53" i="72"/>
  <c r="AK63" i="72"/>
  <c r="W11" i="72"/>
  <c r="AH80" i="72"/>
  <c r="O19" i="72"/>
  <c r="Q63" i="72"/>
  <c r="AK72" i="72"/>
  <c r="R19" i="72"/>
  <c r="AF11" i="72"/>
  <c r="AC25" i="72"/>
  <c r="T72" i="72"/>
  <c r="Y11" i="72"/>
  <c r="M19" i="72"/>
  <c r="AI63" i="72"/>
  <c r="AF80" i="72"/>
  <c r="S88" i="20"/>
  <c r="T88" i="20" s="1"/>
  <c r="Z63" i="72"/>
  <c r="AA25" i="72"/>
  <c r="Y72" i="72"/>
  <c r="T80" i="72"/>
  <c r="L88" i="20"/>
  <c r="M88" i="20" s="1"/>
  <c r="O80" i="14"/>
  <c r="P80" i="14" s="1"/>
  <c r="AA19" i="72"/>
  <c r="AJ72" i="72"/>
  <c r="AJ25" i="72"/>
  <c r="AK80" i="72"/>
  <c r="AB25" i="72"/>
  <c r="AA80" i="72"/>
  <c r="I63" i="72"/>
  <c r="AF63" i="72"/>
  <c r="R11" i="72"/>
  <c r="AD63" i="72"/>
  <c r="AA72" i="72"/>
  <c r="AI53" i="72"/>
  <c r="H53" i="72"/>
  <c r="S75" i="75"/>
  <c r="T75" i="75" s="1"/>
  <c r="AJ63" i="72"/>
  <c r="AH53" i="72"/>
  <c r="U25" i="72"/>
  <c r="I11" i="72"/>
  <c r="X63" i="72"/>
  <c r="AE53" i="72"/>
  <c r="J63" i="72"/>
  <c r="L72" i="72"/>
  <c r="N63" i="72"/>
  <c r="J25" i="72"/>
  <c r="Q19" i="72"/>
  <c r="P107" i="72"/>
  <c r="Q80" i="72"/>
  <c r="U107" i="72"/>
  <c r="P25" i="72"/>
  <c r="AJ19" i="72"/>
  <c r="AE11" i="72"/>
  <c r="N53" i="72"/>
  <c r="H11" i="72"/>
  <c r="L11" i="72"/>
  <c r="P11" i="72"/>
  <c r="X11" i="72"/>
  <c r="U11" i="72"/>
  <c r="O11" i="72"/>
  <c r="AI11" i="72"/>
  <c r="S80" i="72"/>
  <c r="N72" i="72"/>
  <c r="W19" i="72"/>
  <c r="I53" i="72"/>
  <c r="M63" i="72"/>
  <c r="H25" i="72"/>
  <c r="AG80" i="72"/>
  <c r="T11" i="72"/>
  <c r="L20" i="20"/>
  <c r="M20" i="20" s="1"/>
  <c r="O12" i="14"/>
  <c r="P12" i="14" s="1"/>
  <c r="AJ11" i="72"/>
  <c r="W25" i="72"/>
  <c r="AB19" i="72"/>
  <c r="AG11" i="72"/>
  <c r="R53" i="72"/>
  <c r="Q25" i="72"/>
  <c r="AA53" i="72"/>
  <c r="AD53" i="72"/>
  <c r="AB63" i="72"/>
  <c r="AE72" i="72"/>
  <c r="V25" i="72"/>
  <c r="J11" i="72"/>
  <c r="O25" i="72"/>
  <c r="S63" i="72"/>
  <c r="S72" i="72"/>
  <c r="AK11" i="72"/>
  <c r="P63" i="72"/>
  <c r="N19" i="72"/>
  <c r="Z53" i="72"/>
  <c r="AE19" i="72"/>
  <c r="Z80" i="72"/>
  <c r="K11" i="72"/>
  <c r="T63" i="72"/>
  <c r="L63" i="72"/>
  <c r="U19" i="72"/>
  <c r="N25" i="72"/>
  <c r="O72" i="72"/>
  <c r="V11" i="72"/>
  <c r="H72" i="72"/>
  <c r="X72" i="72"/>
  <c r="Z11" i="72"/>
  <c r="Q11" i="72"/>
  <c r="AA63" i="72"/>
  <c r="H80" i="72"/>
  <c r="AD80" i="72"/>
  <c r="P53" i="72"/>
  <c r="AI25" i="72"/>
  <c r="AK19" i="72"/>
  <c r="AG72" i="72"/>
  <c r="AC63" i="72"/>
  <c r="AI19" i="72"/>
  <c r="AI72" i="72"/>
  <c r="P72" i="72"/>
  <c r="R72" i="72"/>
  <c r="T19" i="72"/>
  <c r="O20" i="14"/>
  <c r="P20" i="14" s="1"/>
  <c r="L28" i="20"/>
  <c r="M28" i="20" s="1"/>
  <c r="V72" i="72"/>
  <c r="AJ53" i="72"/>
  <c r="P19" i="72"/>
  <c r="AF25" i="72"/>
  <c r="S34" i="20"/>
  <c r="T34" i="20" s="1"/>
  <c r="Z72" i="72"/>
  <c r="L80" i="72"/>
  <c r="S53" i="72"/>
  <c r="Q53" i="72"/>
  <c r="N11" i="72"/>
  <c r="S11" i="72"/>
  <c r="X19" i="72"/>
  <c r="W63" i="72"/>
  <c r="Z19" i="72"/>
  <c r="U53" i="72"/>
  <c r="AB72" i="72"/>
  <c r="R63" i="72"/>
  <c r="O53" i="72"/>
  <c r="AC11" i="72"/>
  <c r="J80" i="72"/>
  <c r="AH63" i="72"/>
  <c r="Q72" i="72"/>
  <c r="K53" i="72"/>
  <c r="AE80" i="72"/>
  <c r="X80" i="72"/>
  <c r="Z25" i="72"/>
  <c r="AH11" i="72"/>
  <c r="M25" i="72"/>
  <c r="W53" i="72"/>
  <c r="V19" i="72"/>
  <c r="V63" i="72"/>
  <c r="AC72" i="72"/>
  <c r="AH72" i="72"/>
  <c r="M72" i="72"/>
  <c r="H63" i="72"/>
  <c r="AH25" i="72"/>
  <c r="AH19" i="72"/>
  <c r="AC53" i="72"/>
  <c r="X53" i="72"/>
  <c r="L25" i="72"/>
  <c r="I19" i="72"/>
  <c r="AF72" i="72"/>
  <c r="AJ80" i="72"/>
  <c r="K80" i="72"/>
  <c r="T53" i="72"/>
  <c r="L62" i="20"/>
  <c r="M62" i="20" s="1"/>
  <c r="O54" i="14"/>
  <c r="P54" i="14" s="1"/>
  <c r="K25" i="72"/>
  <c r="S25" i="72"/>
  <c r="Y25" i="72"/>
  <c r="AB11" i="72"/>
  <c r="U63" i="72"/>
  <c r="AE63" i="72"/>
  <c r="I25" i="72"/>
  <c r="AA11" i="72"/>
  <c r="K19" i="72"/>
  <c r="I80" i="72"/>
  <c r="AK53" i="72"/>
  <c r="AG19" i="72"/>
  <c r="T25" i="72"/>
  <c r="O26" i="14"/>
  <c r="P26" i="14" s="1"/>
  <c r="L34" i="20"/>
  <c r="M34" i="20" s="1"/>
  <c r="L19" i="72"/>
  <c r="AB80" i="72"/>
  <c r="J53" i="72"/>
  <c r="O80" i="72"/>
  <c r="M80" i="72"/>
  <c r="U72" i="72"/>
  <c r="Y80" i="72"/>
  <c r="AD19" i="72"/>
  <c r="AF53" i="72"/>
  <c r="S62" i="20"/>
  <c r="T62" i="20" s="1"/>
  <c r="O63" i="72"/>
  <c r="Y19" i="72"/>
  <c r="V80" i="72"/>
  <c r="AK25" i="72"/>
  <c r="AD72" i="72"/>
  <c r="U80" i="72"/>
  <c r="J19" i="72"/>
  <c r="Y53" i="72"/>
  <c r="S19" i="72"/>
  <c r="I72" i="72"/>
  <c r="V53" i="72"/>
  <c r="AD107" i="72"/>
  <c r="AC19" i="72"/>
  <c r="R107" i="72"/>
  <c r="W80" i="72"/>
  <c r="AD11" i="72"/>
  <c r="M11" i="72"/>
  <c r="AG63" i="72"/>
  <c r="R25" i="72"/>
  <c r="AD25" i="72"/>
  <c r="AC80" i="72"/>
  <c r="AE107" i="72"/>
  <c r="M53" i="72"/>
  <c r="AG25" i="72"/>
  <c r="X25" i="72"/>
  <c r="H19" i="72"/>
  <c r="K72" i="72"/>
  <c r="AF19" i="72"/>
  <c r="R80" i="72"/>
  <c r="AE25" i="72"/>
  <c r="L53" i="72"/>
  <c r="AB53" i="72"/>
  <c r="P80" i="72"/>
  <c r="AI107" i="72"/>
  <c r="AI80" i="72"/>
  <c r="N80" i="72"/>
  <c r="Q113" i="75" l="1"/>
  <c r="J80" i="20"/>
  <c r="J113" i="20"/>
  <c r="Q80" i="20"/>
  <c r="M71" i="75"/>
  <c r="O71" i="76"/>
  <c r="J105" i="14"/>
  <c r="K105" i="14" s="1"/>
  <c r="L136" i="76"/>
  <c r="Q136" i="76" s="1"/>
  <c r="Q113" i="20"/>
  <c r="J113" i="75"/>
  <c r="Q88" i="20"/>
  <c r="J72" i="14"/>
  <c r="K72" i="14" s="1"/>
  <c r="Q28" i="20"/>
  <c r="Q62" i="20"/>
  <c r="L50" i="76"/>
  <c r="J28" i="75"/>
  <c r="S110" i="76"/>
  <c r="Q88" i="75"/>
  <c r="J88" i="75"/>
  <c r="L110" i="76"/>
  <c r="J62" i="75"/>
  <c r="L84" i="76"/>
  <c r="M80" i="75"/>
  <c r="O80" i="76"/>
  <c r="L56" i="76"/>
  <c r="J34" i="75"/>
  <c r="J20" i="75"/>
  <c r="L42" i="76"/>
  <c r="Q20" i="20"/>
  <c r="S102" i="76"/>
  <c r="Q80" i="75"/>
  <c r="L102" i="76"/>
  <c r="J80" i="75"/>
  <c r="Q71" i="20"/>
  <c r="AN67" i="71"/>
  <c r="M97" i="76"/>
  <c r="O97" i="76" s="1"/>
  <c r="L75" i="75"/>
  <c r="M88" i="75"/>
  <c r="O88" i="76"/>
  <c r="J71" i="75"/>
  <c r="L93" i="76"/>
  <c r="Q34" i="75"/>
  <c r="S56" i="76"/>
  <c r="Q20" i="75"/>
  <c r="S42" i="76"/>
  <c r="S93" i="76"/>
  <c r="Q71" i="75"/>
  <c r="Q34" i="20"/>
  <c r="S84" i="76"/>
  <c r="Q62" i="75"/>
  <c r="Q28" i="75"/>
  <c r="S50" i="76"/>
  <c r="AC67" i="72"/>
  <c r="AA67" i="72"/>
  <c r="AK67" i="72"/>
  <c r="K67" i="72"/>
  <c r="AG67" i="72"/>
  <c r="P67" i="72"/>
  <c r="Z67" i="72"/>
  <c r="R67" i="72"/>
  <c r="J54" i="14"/>
  <c r="K54" i="14" s="1"/>
  <c r="J62" i="20"/>
  <c r="O62" i="20" s="1"/>
  <c r="J20" i="14"/>
  <c r="K20" i="14" s="1"/>
  <c r="J28" i="20"/>
  <c r="O28" i="20" s="1"/>
  <c r="AH67" i="72"/>
  <c r="U67" i="72"/>
  <c r="AJ67" i="72"/>
  <c r="J71" i="20"/>
  <c r="J63" i="14"/>
  <c r="K63" i="14" s="1"/>
  <c r="T67" i="72"/>
  <c r="L75" i="20"/>
  <c r="M75" i="20" s="1"/>
  <c r="O67" i="14"/>
  <c r="P67" i="14" s="1"/>
  <c r="H67" i="72"/>
  <c r="W67" i="72"/>
  <c r="AB67" i="72"/>
  <c r="J80" i="14"/>
  <c r="K80" i="14" s="1"/>
  <c r="J88" i="20"/>
  <c r="N67" i="72"/>
  <c r="AI67" i="72"/>
  <c r="X67" i="72"/>
  <c r="J12" i="14"/>
  <c r="K12" i="14" s="1"/>
  <c r="J20" i="20"/>
  <c r="J34" i="20"/>
  <c r="J26" i="14"/>
  <c r="K26" i="14" s="1"/>
  <c r="V67" i="72"/>
  <c r="S67" i="72"/>
  <c r="Y67" i="72"/>
  <c r="M67" i="72"/>
  <c r="AF67" i="72"/>
  <c r="S75" i="20"/>
  <c r="T75" i="20" s="1"/>
  <c r="J67" i="72"/>
  <c r="O67" i="72"/>
  <c r="Q67" i="72"/>
  <c r="AE67" i="72"/>
  <c r="I67" i="72"/>
  <c r="L67" i="72"/>
  <c r="AD67" i="72"/>
  <c r="O80" i="20" l="1"/>
  <c r="O113" i="75"/>
  <c r="O113" i="20"/>
  <c r="O88" i="20"/>
  <c r="O71" i="20"/>
  <c r="Q84" i="76"/>
  <c r="O34" i="20"/>
  <c r="O80" i="75"/>
  <c r="O20" i="20"/>
  <c r="J71" i="72"/>
  <c r="O62" i="75"/>
  <c r="Q75" i="20"/>
  <c r="M75" i="75"/>
  <c r="O75" i="76"/>
  <c r="Q42" i="76"/>
  <c r="Q110" i="76"/>
  <c r="S97" i="76"/>
  <c r="Q75" i="75"/>
  <c r="O20" i="75"/>
  <c r="O88" i="75"/>
  <c r="L97" i="76"/>
  <c r="J75" i="75"/>
  <c r="O34" i="75"/>
  <c r="Q56" i="76"/>
  <c r="Q93" i="76"/>
  <c r="Q102" i="76"/>
  <c r="O71" i="75"/>
  <c r="O28" i="75"/>
  <c r="Q50" i="76"/>
  <c r="S79" i="20"/>
  <c r="T79" i="20" s="1"/>
  <c r="J67" i="14"/>
  <c r="K67" i="14" s="1"/>
  <c r="J75" i="20"/>
  <c r="M101" i="76" l="1"/>
  <c r="O101" i="76" s="1"/>
  <c r="O71" i="14"/>
  <c r="P71" i="14" s="1"/>
  <c r="O75" i="20"/>
  <c r="L79" i="20"/>
  <c r="M79" i="20" s="1"/>
  <c r="O75" i="75"/>
  <c r="L79" i="75"/>
  <c r="M79" i="75" s="1"/>
  <c r="Q97" i="76"/>
  <c r="AN71" i="71"/>
  <c r="T101" i="76"/>
  <c r="V101" i="76" s="1"/>
  <c r="S79" i="75"/>
  <c r="T79" i="75" s="1"/>
  <c r="AJ71" i="72"/>
  <c r="AB71" i="72"/>
  <c r="I71" i="72"/>
  <c r="M71" i="72"/>
  <c r="X71" i="72"/>
  <c r="AG71" i="72"/>
  <c r="U71" i="72"/>
  <c r="V71" i="72"/>
  <c r="O71" i="72"/>
  <c r="N71" i="72"/>
  <c r="L71" i="72"/>
  <c r="Q71" i="72"/>
  <c r="AA71" i="72"/>
  <c r="AK71" i="72"/>
  <c r="Z71" i="72"/>
  <c r="AH71" i="72"/>
  <c r="AE71" i="72"/>
  <c r="H71" i="72"/>
  <c r="AC71" i="72"/>
  <c r="R71" i="72"/>
  <c r="AI71" i="72"/>
  <c r="T71" i="72"/>
  <c r="Y71" i="72"/>
  <c r="K71" i="72"/>
  <c r="W71" i="72"/>
  <c r="S71" i="72"/>
  <c r="P71" i="72"/>
  <c r="AF71" i="72"/>
  <c r="AD71" i="72"/>
  <c r="Q79" i="20" l="1"/>
  <c r="O79" i="76"/>
  <c r="S101" i="76"/>
  <c r="Q79" i="75"/>
  <c r="J79" i="75"/>
  <c r="L101" i="76"/>
  <c r="J79" i="20"/>
  <c r="J71" i="14"/>
  <c r="K71" i="14" s="1"/>
  <c r="O79" i="20" l="1"/>
  <c r="O79" i="75"/>
  <c r="Q101" i="76"/>
  <c r="S48" i="75" l="1"/>
  <c r="T48" i="75" s="1"/>
  <c r="T70" i="76"/>
  <c r="V70" i="76" s="1"/>
  <c r="L48" i="20"/>
  <c r="M48" i="20" s="1"/>
  <c r="S48" i="20"/>
  <c r="T48" i="20" s="1"/>
  <c r="O40" i="14" l="1"/>
  <c r="M40" i="75" s="1"/>
  <c r="AD39" i="72"/>
  <c r="AN39" i="71"/>
  <c r="M70" i="76"/>
  <c r="L48" i="75"/>
  <c r="AH39" i="72"/>
  <c r="R39" i="72"/>
  <c r="AI39" i="72"/>
  <c r="N39" i="72"/>
  <c r="T39" i="72"/>
  <c r="Q39" i="72"/>
  <c r="I39" i="72"/>
  <c r="AF39" i="72"/>
  <c r="AG39" i="72"/>
  <c r="X39" i="72"/>
  <c r="AK39" i="72"/>
  <c r="S39" i="72"/>
  <c r="H39" i="72"/>
  <c r="O39" i="72"/>
  <c r="W39" i="72"/>
  <c r="AC39" i="72"/>
  <c r="J39" i="72"/>
  <c r="Y39" i="72"/>
  <c r="AA39" i="72"/>
  <c r="P39" i="72"/>
  <c r="L39" i="72"/>
  <c r="Z39" i="72"/>
  <c r="AJ39" i="72"/>
  <c r="V39" i="72"/>
  <c r="M39" i="72"/>
  <c r="K39" i="72"/>
  <c r="AB39" i="72"/>
  <c r="AE39" i="72"/>
  <c r="M40" i="20" l="1"/>
  <c r="P40" i="14"/>
  <c r="J40" i="14"/>
  <c r="K40" i="14" s="1"/>
  <c r="J48" i="75"/>
  <c r="L70" i="76"/>
  <c r="S70" i="76"/>
  <c r="Q48" i="75"/>
  <c r="M48" i="75"/>
  <c r="O48" i="76"/>
  <c r="Q48" i="20"/>
  <c r="J48" i="20"/>
  <c r="Q70" i="76" l="1"/>
  <c r="O48" i="20"/>
  <c r="O48" i="75"/>
  <c r="AN38" i="71" l="1"/>
  <c r="L47" i="75"/>
  <c r="M69" i="76"/>
  <c r="S47" i="75"/>
  <c r="T47" i="75" s="1"/>
  <c r="T69" i="76"/>
  <c r="V69" i="76" s="1"/>
  <c r="AJ38" i="72"/>
  <c r="Z38" i="72"/>
  <c r="AF38" i="72"/>
  <c r="S47" i="20"/>
  <c r="T47" i="20" s="1"/>
  <c r="I38" i="72"/>
  <c r="AC38" i="72"/>
  <c r="V38" i="72"/>
  <c r="P38" i="72"/>
  <c r="T38" i="72"/>
  <c r="L47" i="20"/>
  <c r="M47" i="20" s="1"/>
  <c r="O39" i="14"/>
  <c r="M39" i="75" s="1"/>
  <c r="AE38" i="72"/>
  <c r="K38" i="72"/>
  <c r="Y38" i="72"/>
  <c r="AK38" i="72"/>
  <c r="O38" i="72"/>
  <c r="H38" i="72"/>
  <c r="S38" i="72"/>
  <c r="W38" i="72"/>
  <c r="AA38" i="72"/>
  <c r="AI38" i="72"/>
  <c r="J38" i="72"/>
  <c r="AH38" i="72"/>
  <c r="Q38" i="72"/>
  <c r="AD38" i="72"/>
  <c r="L38" i="72"/>
  <c r="M38" i="72"/>
  <c r="AG38" i="72"/>
  <c r="U38" i="72"/>
  <c r="AB38" i="72"/>
  <c r="R38" i="72"/>
  <c r="N38" i="72"/>
  <c r="X38" i="72"/>
  <c r="Q47" i="20" l="1"/>
  <c r="L69" i="76"/>
  <c r="J47" i="75"/>
  <c r="O47" i="76"/>
  <c r="M47" i="75"/>
  <c r="Q47" i="75"/>
  <c r="S69" i="76"/>
  <c r="J39" i="14"/>
  <c r="K39" i="14" s="1"/>
  <c r="J47" i="20"/>
  <c r="O47" i="20" s="1"/>
  <c r="M39" i="20"/>
  <c r="P39" i="14"/>
  <c r="O47" i="75" l="1"/>
  <c r="Q69" i="76"/>
  <c r="AA31" i="72" l="1"/>
  <c r="C29" i="45"/>
  <c r="G29" i="45" s="1"/>
  <c r="H29" i="45" s="1"/>
  <c r="A29" i="45"/>
  <c r="E29" i="45" s="1"/>
  <c r="U31" i="72"/>
  <c r="A23" i="45"/>
  <c r="E23" i="45" s="1"/>
  <c r="C23" i="45"/>
  <c r="G23" i="45" s="1"/>
  <c r="H23" i="45" s="1"/>
  <c r="A23" i="19" l="1"/>
  <c r="E23" i="19" s="1"/>
  <c r="A29" i="19"/>
  <c r="E29" i="19" s="1"/>
  <c r="A12" i="45" l="1"/>
  <c r="E12" i="45" s="1"/>
  <c r="C12" i="45"/>
  <c r="G12" i="45" s="1"/>
  <c r="H12" i="45" s="1"/>
  <c r="S40" i="75" l="1"/>
  <c r="T40" i="75" s="1"/>
  <c r="S41" i="75"/>
  <c r="T41" i="75" s="1"/>
  <c r="S43" i="75"/>
  <c r="T43" i="75" s="1"/>
  <c r="AN34" i="71"/>
  <c r="L43" i="75"/>
  <c r="AN32" i="71"/>
  <c r="L41" i="75"/>
  <c r="AN31" i="71"/>
  <c r="L40" i="75"/>
  <c r="W31" i="72"/>
  <c r="A25" i="45"/>
  <c r="E25" i="45" s="1"/>
  <c r="C25" i="45"/>
  <c r="G25" i="45" s="1"/>
  <c r="H25" i="45" s="1"/>
  <c r="A24" i="45"/>
  <c r="E24" i="45" s="1"/>
  <c r="V31" i="72"/>
  <c r="C24" i="45"/>
  <c r="G24" i="45" s="1"/>
  <c r="H24" i="45" s="1"/>
  <c r="O31" i="72"/>
  <c r="A36" i="45"/>
  <c r="E36" i="45" s="1"/>
  <c r="C36" i="45"/>
  <c r="G36" i="45" s="1"/>
  <c r="H36" i="45" s="1"/>
  <c r="A17" i="45"/>
  <c r="E17" i="45" s="1"/>
  <c r="N31" i="72"/>
  <c r="C17" i="45"/>
  <c r="G17" i="45" s="1"/>
  <c r="H17" i="45" s="1"/>
  <c r="H31" i="72"/>
  <c r="A11" i="45"/>
  <c r="E11" i="45" s="1"/>
  <c r="C11" i="45"/>
  <c r="C15" i="45"/>
  <c r="G15" i="45" s="1"/>
  <c r="H15" i="45" s="1"/>
  <c r="L31" i="72"/>
  <c r="A15" i="45"/>
  <c r="E15" i="45" s="1"/>
  <c r="R31" i="72"/>
  <c r="C20" i="45"/>
  <c r="G20" i="45" s="1"/>
  <c r="H20" i="45" s="1"/>
  <c r="A20" i="45"/>
  <c r="E20" i="45" s="1"/>
  <c r="C33" i="45"/>
  <c r="G33" i="45" s="1"/>
  <c r="H33" i="45" s="1"/>
  <c r="AE31" i="72"/>
  <c r="A33" i="45"/>
  <c r="E33" i="45" s="1"/>
  <c r="A16" i="45"/>
  <c r="E16" i="45" s="1"/>
  <c r="C16" i="45"/>
  <c r="G16" i="45" s="1"/>
  <c r="H16" i="45" s="1"/>
  <c r="M31" i="72"/>
  <c r="AB31" i="72"/>
  <c r="A30" i="45"/>
  <c r="E30" i="45" s="1"/>
  <c r="C30" i="45"/>
  <c r="G30" i="45" s="1"/>
  <c r="H30" i="45" s="1"/>
  <c r="A37" i="45"/>
  <c r="E37" i="45" s="1"/>
  <c r="C37" i="45"/>
  <c r="G37" i="45" s="1"/>
  <c r="H37" i="45" s="1"/>
  <c r="AH31" i="72"/>
  <c r="C39" i="45"/>
  <c r="G39" i="45" s="1"/>
  <c r="H39" i="45" s="1"/>
  <c r="AJ31" i="72"/>
  <c r="A39" i="45"/>
  <c r="E39" i="45" s="1"/>
  <c r="A35" i="45"/>
  <c r="E35" i="45" s="1"/>
  <c r="C35" i="45"/>
  <c r="G35" i="45" s="1"/>
  <c r="H35" i="45" s="1"/>
  <c r="AG31" i="72"/>
  <c r="A14" i="45"/>
  <c r="E14" i="45" s="1"/>
  <c r="L40" i="20"/>
  <c r="K31" i="72"/>
  <c r="C14" i="45"/>
  <c r="G14" i="45" s="1"/>
  <c r="H14" i="45" s="1"/>
  <c r="O32" i="14"/>
  <c r="P32" i="14" s="1"/>
  <c r="A22" i="45"/>
  <c r="E22" i="45" s="1"/>
  <c r="T31" i="72"/>
  <c r="C22" i="45"/>
  <c r="G22" i="45" s="1"/>
  <c r="H22" i="45" s="1"/>
  <c r="Z31" i="72"/>
  <c r="A28" i="45"/>
  <c r="E28" i="45" s="1"/>
  <c r="C28" i="45"/>
  <c r="G28" i="45" s="1"/>
  <c r="H28" i="45" s="1"/>
  <c r="A34" i="45"/>
  <c r="E34" i="45" s="1"/>
  <c r="AF31" i="72"/>
  <c r="S40" i="20"/>
  <c r="T40" i="20" s="1"/>
  <c r="C34" i="45"/>
  <c r="G34" i="45" s="1"/>
  <c r="H34" i="45" s="1"/>
  <c r="AC31" i="72"/>
  <c r="A31" i="45"/>
  <c r="E31" i="45" s="1"/>
  <c r="C31" i="45"/>
  <c r="G31" i="45" s="1"/>
  <c r="H31" i="45" s="1"/>
  <c r="AD31" i="72"/>
  <c r="C32" i="45"/>
  <c r="G32" i="45" s="1"/>
  <c r="H32" i="45" s="1"/>
  <c r="A32" i="45"/>
  <c r="E32" i="45" s="1"/>
  <c r="C13" i="45"/>
  <c r="G13" i="45" s="1"/>
  <c r="H13" i="45" s="1"/>
  <c r="A13" i="45"/>
  <c r="E13" i="45" s="1"/>
  <c r="J31" i="72"/>
  <c r="S31" i="72"/>
  <c r="C21" i="45"/>
  <c r="G21" i="45" s="1"/>
  <c r="H21" i="45" s="1"/>
  <c r="A21" i="45"/>
  <c r="E21" i="45" s="1"/>
  <c r="I31" i="72"/>
  <c r="Y31" i="72"/>
  <c r="C27" i="45"/>
  <c r="G27" i="45" s="1"/>
  <c r="H27" i="45" s="1"/>
  <c r="A27" i="45"/>
  <c r="E27" i="45" s="1"/>
  <c r="P31" i="72"/>
  <c r="C18" i="45"/>
  <c r="G18" i="45" s="1"/>
  <c r="H18" i="45" s="1"/>
  <c r="A18" i="45"/>
  <c r="E18" i="45" s="1"/>
  <c r="Q31" i="72"/>
  <c r="A19" i="45"/>
  <c r="E19" i="45" s="1"/>
  <c r="C19" i="45"/>
  <c r="G19" i="45" s="1"/>
  <c r="H19" i="45" s="1"/>
  <c r="X31" i="72"/>
  <c r="C26" i="45"/>
  <c r="G26" i="45" s="1"/>
  <c r="H26" i="45" s="1"/>
  <c r="A26" i="45"/>
  <c r="E26" i="45" s="1"/>
  <c r="C40" i="45"/>
  <c r="G40" i="45" s="1"/>
  <c r="H40" i="45" s="1"/>
  <c r="A40" i="45"/>
  <c r="E40" i="45" s="1"/>
  <c r="AK31" i="72"/>
  <c r="C38" i="45"/>
  <c r="G38" i="45" s="1"/>
  <c r="H38" i="45" s="1"/>
  <c r="AI31" i="72"/>
  <c r="A38" i="45"/>
  <c r="E38" i="45" s="1"/>
  <c r="AJ34" i="72"/>
  <c r="R34" i="72"/>
  <c r="J34" i="72"/>
  <c r="AG34" i="72"/>
  <c r="L34" i="72"/>
  <c r="Q34" i="72"/>
  <c r="O34" i="72"/>
  <c r="U34" i="72"/>
  <c r="Y34" i="72"/>
  <c r="AE34" i="72"/>
  <c r="N34" i="72"/>
  <c r="Z34" i="72"/>
  <c r="H34" i="72"/>
  <c r="M34" i="72"/>
  <c r="AC34" i="72"/>
  <c r="AK34" i="72"/>
  <c r="K34" i="72"/>
  <c r="P34" i="72"/>
  <c r="V34" i="72"/>
  <c r="L43" i="20"/>
  <c r="O35" i="14"/>
  <c r="P35" i="14" s="1"/>
  <c r="T34" i="72"/>
  <c r="S34" i="72"/>
  <c r="X34" i="72"/>
  <c r="W34" i="72"/>
  <c r="AH34" i="72"/>
  <c r="AD34" i="72"/>
  <c r="AI34" i="72"/>
  <c r="AB34" i="72"/>
  <c r="I34" i="72"/>
  <c r="AA34" i="72"/>
  <c r="S43" i="20"/>
  <c r="T43" i="20" s="1"/>
  <c r="AF34" i="72"/>
  <c r="AJ32" i="72"/>
  <c r="AD32" i="72"/>
  <c r="U32" i="72"/>
  <c r="R32" i="72"/>
  <c r="Q32" i="72"/>
  <c r="H32" i="72"/>
  <c r="X32" i="72"/>
  <c r="AF32" i="72"/>
  <c r="S41" i="20"/>
  <c r="T41" i="20" s="1"/>
  <c r="W32" i="72"/>
  <c r="AC32" i="72"/>
  <c r="T32" i="72"/>
  <c r="L41" i="20"/>
  <c r="O33" i="14"/>
  <c r="P33" i="14" s="1"/>
  <c r="Z32" i="72"/>
  <c r="J32" i="72"/>
  <c r="N32" i="72"/>
  <c r="AE32" i="72"/>
  <c r="K32" i="72"/>
  <c r="AB32" i="72"/>
  <c r="P32" i="72"/>
  <c r="I32" i="72"/>
  <c r="Y32" i="72"/>
  <c r="O32" i="72"/>
  <c r="S32" i="72"/>
  <c r="M32" i="72"/>
  <c r="AG32" i="72"/>
  <c r="AI32" i="72"/>
  <c r="AA32" i="72"/>
  <c r="AK32" i="72"/>
  <c r="V32" i="72"/>
  <c r="AH32" i="72"/>
  <c r="L32" i="72"/>
  <c r="Q43" i="75" l="1"/>
  <c r="J43" i="75"/>
  <c r="Q41" i="75"/>
  <c r="Q40" i="75"/>
  <c r="J40" i="75"/>
  <c r="J41" i="75"/>
  <c r="Q41" i="20"/>
  <c r="O40" i="76"/>
  <c r="Q43" i="20"/>
  <c r="O41" i="76"/>
  <c r="O43" i="76"/>
  <c r="A38" i="19"/>
  <c r="E38" i="19" s="1"/>
  <c r="A28" i="19"/>
  <c r="E28" i="19" s="1"/>
  <c r="A18" i="19"/>
  <c r="E18" i="19" s="1"/>
  <c r="A39" i="19"/>
  <c r="E39" i="19" s="1"/>
  <c r="A33" i="19"/>
  <c r="E33" i="19" s="1"/>
  <c r="A17" i="19"/>
  <c r="E17" i="19" s="1"/>
  <c r="A40" i="19"/>
  <c r="E40" i="19" s="1"/>
  <c r="A32" i="19"/>
  <c r="E32" i="19" s="1"/>
  <c r="A22" i="19"/>
  <c r="E22" i="19" s="1"/>
  <c r="A37" i="19"/>
  <c r="E37" i="19" s="1"/>
  <c r="A12" i="19"/>
  <c r="E12" i="19" s="1"/>
  <c r="A31" i="19"/>
  <c r="E31" i="19" s="1"/>
  <c r="A20" i="19"/>
  <c r="E20" i="19" s="1"/>
  <c r="A36" i="19"/>
  <c r="E36" i="19" s="1"/>
  <c r="J40" i="20"/>
  <c r="J32" i="14"/>
  <c r="A14" i="19"/>
  <c r="E14" i="19" s="1"/>
  <c r="A26" i="19"/>
  <c r="E26" i="19" s="1"/>
  <c r="A15" i="19"/>
  <c r="E15" i="19" s="1"/>
  <c r="A24" i="19"/>
  <c r="E24" i="19" s="1"/>
  <c r="A21" i="19"/>
  <c r="E21" i="19" s="1"/>
  <c r="Q40" i="20"/>
  <c r="A34" i="19"/>
  <c r="E34" i="19" s="1"/>
  <c r="A30" i="19"/>
  <c r="E30" i="19" s="1"/>
  <c r="A13" i="19"/>
  <c r="E13" i="19" s="1"/>
  <c r="A35" i="19"/>
  <c r="E35" i="19" s="1"/>
  <c r="A16" i="19"/>
  <c r="E16" i="19" s="1"/>
  <c r="G11" i="45"/>
  <c r="H11" i="45" s="1"/>
  <c r="L26" i="45"/>
  <c r="A27" i="19"/>
  <c r="E27" i="19" s="1"/>
  <c r="A19" i="19"/>
  <c r="E19" i="19" s="1"/>
  <c r="A11" i="19"/>
  <c r="E11" i="19" s="1"/>
  <c r="A25" i="19"/>
  <c r="E25" i="19" s="1"/>
  <c r="J43" i="20"/>
  <c r="J35" i="14"/>
  <c r="J33" i="14"/>
  <c r="J41" i="20"/>
  <c r="O43" i="75" l="1"/>
  <c r="O41" i="75"/>
  <c r="O40" i="75"/>
  <c r="O41" i="20"/>
  <c r="O43" i="20"/>
  <c r="O40" i="20"/>
  <c r="M129" i="76" l="1"/>
  <c r="O129" i="76" s="1"/>
  <c r="L106" i="75"/>
  <c r="M106" i="75" s="1"/>
  <c r="O98" i="14"/>
  <c r="P98" i="14" s="1"/>
  <c r="L106" i="20"/>
  <c r="M106" i="20" s="1"/>
  <c r="U49" i="72"/>
  <c r="I49" i="72"/>
  <c r="P49" i="72"/>
  <c r="AI49" i="72"/>
  <c r="S104" i="20"/>
  <c r="T104" i="20" s="1"/>
  <c r="T127" i="76"/>
  <c r="V127" i="76" s="1"/>
  <c r="S104" i="75"/>
  <c r="T104" i="75" s="1"/>
  <c r="AN98" i="71"/>
  <c r="L104" i="75"/>
  <c r="M104" i="75" s="1"/>
  <c r="M127" i="76"/>
  <c r="O127" i="76" s="1"/>
  <c r="L104" i="20"/>
  <c r="M104" i="20" s="1"/>
  <c r="O96" i="14"/>
  <c r="P96" i="14" s="1"/>
  <c r="V98" i="72"/>
  <c r="AB98" i="72"/>
  <c r="AD98" i="72"/>
  <c r="Z98" i="72"/>
  <c r="T98" i="72"/>
  <c r="O98" i="72"/>
  <c r="I98" i="72"/>
  <c r="L98" i="72"/>
  <c r="R98" i="72"/>
  <c r="W98" i="72"/>
  <c r="AH98" i="72"/>
  <c r="K98" i="72"/>
  <c r="U98" i="72"/>
  <c r="AA98" i="72"/>
  <c r="AK98" i="72"/>
  <c r="Q98" i="72"/>
  <c r="J98" i="72"/>
  <c r="AI98" i="72"/>
  <c r="H98" i="72"/>
  <c r="P98" i="72"/>
  <c r="N98" i="72"/>
  <c r="AE98" i="72"/>
  <c r="M98" i="72"/>
  <c r="AJ98" i="72"/>
  <c r="AF98" i="72"/>
  <c r="AC98" i="72"/>
  <c r="Y98" i="72"/>
  <c r="S98" i="72"/>
  <c r="X98" i="72"/>
  <c r="AG98" i="72"/>
  <c r="Q104" i="20" l="1"/>
  <c r="S129" i="76"/>
  <c r="Q104" i="75"/>
  <c r="S127" i="76"/>
  <c r="J104" i="75"/>
  <c r="L127" i="76"/>
  <c r="S105" i="20"/>
  <c r="T105" i="20" s="1"/>
  <c r="S105" i="75"/>
  <c r="T105" i="75" s="1"/>
  <c r="T128" i="76"/>
  <c r="V128" i="76" s="1"/>
  <c r="J96" i="14"/>
  <c r="K96" i="14" s="1"/>
  <c r="J104" i="20"/>
  <c r="Q127" i="76" l="1"/>
  <c r="O104" i="20"/>
  <c r="O104" i="75"/>
  <c r="AN99" i="71" l="1"/>
  <c r="M128" i="76"/>
  <c r="O128" i="76" s="1"/>
  <c r="L105" i="75"/>
  <c r="M105" i="75" s="1"/>
  <c r="O97" i="14"/>
  <c r="P97" i="14" s="1"/>
  <c r="AJ99" i="72"/>
  <c r="M99" i="72"/>
  <c r="L105" i="20"/>
  <c r="M105" i="20" s="1"/>
  <c r="K99" i="72"/>
  <c r="R99" i="72"/>
  <c r="N99" i="72"/>
  <c r="S99" i="72"/>
  <c r="Z99" i="72"/>
  <c r="H99" i="72"/>
  <c r="J99" i="72"/>
  <c r="L99" i="72"/>
  <c r="V99" i="72"/>
  <c r="Q99" i="72"/>
  <c r="AG99" i="72"/>
  <c r="AC99" i="72"/>
  <c r="I99" i="72"/>
  <c r="AB99" i="72"/>
  <c r="AK99" i="72"/>
  <c r="U99" i="72"/>
  <c r="AH99" i="72"/>
  <c r="AA99" i="72"/>
  <c r="T99" i="72"/>
  <c r="AE99" i="72"/>
  <c r="P99" i="72"/>
  <c r="AD99" i="72"/>
  <c r="AI99" i="72"/>
  <c r="O99" i="72"/>
  <c r="AF99" i="72"/>
  <c r="Y99" i="72"/>
  <c r="W99" i="72"/>
  <c r="X99" i="72"/>
  <c r="Q105" i="20" l="1"/>
  <c r="S128" i="76"/>
  <c r="Q105" i="75"/>
  <c r="J105" i="75"/>
  <c r="L128" i="76"/>
  <c r="J97" i="14"/>
  <c r="K97" i="14" s="1"/>
  <c r="J105" i="20"/>
  <c r="O105" i="20" l="1"/>
  <c r="Q128" i="76"/>
  <c r="O105" i="75"/>
  <c r="O18" i="72" l="1"/>
  <c r="AN29" i="71"/>
  <c r="M60" i="76"/>
  <c r="L38" i="75"/>
  <c r="T76" i="76"/>
  <c r="V76" i="76" s="1"/>
  <c r="S54" i="75"/>
  <c r="T54" i="75" s="1"/>
  <c r="T60" i="76"/>
  <c r="V60" i="76" s="1"/>
  <c r="S38" i="75"/>
  <c r="T38" i="75" s="1"/>
  <c r="AN45" i="71"/>
  <c r="M76" i="76"/>
  <c r="L54" i="75"/>
  <c r="T126" i="76"/>
  <c r="V126" i="76" s="1"/>
  <c r="AH29" i="72"/>
  <c r="AG29" i="72"/>
  <c r="T29" i="72"/>
  <c r="L38" i="20"/>
  <c r="M38" i="20" s="1"/>
  <c r="O30" i="14"/>
  <c r="P30" i="14" s="1"/>
  <c r="P29" i="72"/>
  <c r="X29" i="72"/>
  <c r="AB29" i="72"/>
  <c r="H29" i="72"/>
  <c r="AE29" i="72"/>
  <c r="AJ29" i="72"/>
  <c r="Q29" i="72"/>
  <c r="S29" i="72"/>
  <c r="Y29" i="72"/>
  <c r="I29" i="72"/>
  <c r="J29" i="72"/>
  <c r="K29" i="72"/>
  <c r="U29" i="72"/>
  <c r="O29" i="72"/>
  <c r="M29" i="72"/>
  <c r="AD29" i="72"/>
  <c r="AC29" i="72"/>
  <c r="AA29" i="72"/>
  <c r="R29" i="72"/>
  <c r="Z29" i="72"/>
  <c r="S38" i="20"/>
  <c r="T38" i="20" s="1"/>
  <c r="AF29" i="72"/>
  <c r="AI29" i="72"/>
  <c r="W29" i="72"/>
  <c r="AK29" i="72"/>
  <c r="N29" i="72"/>
  <c r="V29" i="72"/>
  <c r="L29" i="72"/>
  <c r="M45" i="72"/>
  <c r="H45" i="72"/>
  <c r="AC45" i="72"/>
  <c r="Q45" i="72"/>
  <c r="I45" i="72"/>
  <c r="V45" i="72"/>
  <c r="K45" i="72"/>
  <c r="O46" i="14"/>
  <c r="P46" i="14" s="1"/>
  <c r="T45" i="72"/>
  <c r="L54" i="20"/>
  <c r="M54" i="20" s="1"/>
  <c r="N45" i="72"/>
  <c r="O45" i="72"/>
  <c r="AG45" i="72"/>
  <c r="AB45" i="72"/>
  <c r="S45" i="72"/>
  <c r="AH45" i="72"/>
  <c r="AA45" i="72"/>
  <c r="X45" i="72"/>
  <c r="Z45" i="72"/>
  <c r="AK45" i="72"/>
  <c r="S54" i="20"/>
  <c r="T54" i="20" s="1"/>
  <c r="AF45" i="72"/>
  <c r="W45" i="72"/>
  <c r="AD45" i="72"/>
  <c r="AI45" i="72"/>
  <c r="L45" i="72"/>
  <c r="P45" i="72"/>
  <c r="J45" i="72"/>
  <c r="AE45" i="72"/>
  <c r="AJ45" i="72"/>
  <c r="U45" i="72"/>
  <c r="Y45" i="72"/>
  <c r="R45" i="72"/>
  <c r="Q54" i="20" l="1"/>
  <c r="AA49" i="72"/>
  <c r="K49" i="72"/>
  <c r="AN78" i="71"/>
  <c r="L86" i="75"/>
  <c r="M108" i="76"/>
  <c r="O108" i="76" s="1"/>
  <c r="T108" i="76"/>
  <c r="V108" i="76" s="1"/>
  <c r="S86" i="75"/>
  <c r="T86" i="75" s="1"/>
  <c r="S26" i="75"/>
  <c r="T26" i="75" s="1"/>
  <c r="T48" i="76"/>
  <c r="V48" i="76" s="1"/>
  <c r="H49" i="72"/>
  <c r="AN49" i="71"/>
  <c r="M80" i="76"/>
  <c r="L58" i="75"/>
  <c r="AN43" i="71"/>
  <c r="M74" i="76"/>
  <c r="L52" i="75"/>
  <c r="S25" i="75"/>
  <c r="T25" i="75" s="1"/>
  <c r="T47" i="76"/>
  <c r="V47" i="76" s="1"/>
  <c r="T73" i="76"/>
  <c r="V73" i="76" s="1"/>
  <c r="S51" i="75"/>
  <c r="T51" i="75" s="1"/>
  <c r="AN42" i="71"/>
  <c r="M73" i="76"/>
  <c r="L51" i="75"/>
  <c r="Q38" i="20"/>
  <c r="H84" i="72"/>
  <c r="AN84" i="71"/>
  <c r="M114" i="76"/>
  <c r="O114" i="76" s="1"/>
  <c r="L92" i="75"/>
  <c r="M92" i="75" s="1"/>
  <c r="S52" i="75"/>
  <c r="T52" i="75" s="1"/>
  <c r="T74" i="76"/>
  <c r="V74" i="76" s="1"/>
  <c r="T49" i="76"/>
  <c r="V49" i="76" s="1"/>
  <c r="S76" i="76"/>
  <c r="Q54" i="75"/>
  <c r="L76" i="76"/>
  <c r="J54" i="75"/>
  <c r="AN17" i="71"/>
  <c r="M48" i="76"/>
  <c r="L26" i="75"/>
  <c r="M26" i="75" s="1"/>
  <c r="T114" i="76"/>
  <c r="V114" i="76" s="1"/>
  <c r="S92" i="75"/>
  <c r="T92" i="75" s="1"/>
  <c r="T135" i="76"/>
  <c r="V135" i="76" s="1"/>
  <c r="AN16" i="71"/>
  <c r="M47" i="76"/>
  <c r="L25" i="75"/>
  <c r="M25" i="75" s="1"/>
  <c r="T80" i="76"/>
  <c r="V80" i="76" s="1"/>
  <c r="S58" i="75"/>
  <c r="T58" i="75" s="1"/>
  <c r="M38" i="75"/>
  <c r="O38" i="76"/>
  <c r="J38" i="75"/>
  <c r="L60" i="76"/>
  <c r="M54" i="75"/>
  <c r="O54" i="76"/>
  <c r="S60" i="76"/>
  <c r="Q38" i="75"/>
  <c r="S126" i="76"/>
  <c r="W78" i="72"/>
  <c r="Z78" i="72"/>
  <c r="N78" i="72"/>
  <c r="AD78" i="72"/>
  <c r="AC78" i="72"/>
  <c r="S78" i="72"/>
  <c r="I78" i="72"/>
  <c r="O78" i="72"/>
  <c r="R78" i="72"/>
  <c r="AE78" i="72"/>
  <c r="L78" i="72"/>
  <c r="U78" i="72"/>
  <c r="P86" i="14"/>
  <c r="L86" i="20"/>
  <c r="M86" i="20" s="1"/>
  <c r="K78" i="72"/>
  <c r="O78" i="14"/>
  <c r="P78" i="14" s="1"/>
  <c r="AJ78" i="72"/>
  <c r="V78" i="72"/>
  <c r="X78" i="72"/>
  <c r="AH78" i="72"/>
  <c r="AK78" i="72"/>
  <c r="T78" i="72"/>
  <c r="AI78" i="72"/>
  <c r="P78" i="72"/>
  <c r="H78" i="72"/>
  <c r="S86" i="20"/>
  <c r="T86" i="20" s="1"/>
  <c r="AB78" i="72"/>
  <c r="AF78" i="72"/>
  <c r="AA78" i="72"/>
  <c r="J78" i="72"/>
  <c r="AG78" i="72"/>
  <c r="Q78" i="72"/>
  <c r="Y78" i="72"/>
  <c r="M78" i="72"/>
  <c r="W84" i="72"/>
  <c r="AF84" i="72"/>
  <c r="J84" i="72"/>
  <c r="M84" i="72"/>
  <c r="AK84" i="72"/>
  <c r="I84" i="72"/>
  <c r="P84" i="72"/>
  <c r="AH84" i="72"/>
  <c r="O84" i="72"/>
  <c r="AD84" i="72"/>
  <c r="AJ84" i="72"/>
  <c r="S92" i="20"/>
  <c r="T92" i="20" s="1"/>
  <c r="AB84" i="72"/>
  <c r="Z84" i="72"/>
  <c r="R84" i="72"/>
  <c r="Y84" i="72"/>
  <c r="X84" i="72"/>
  <c r="U84" i="72"/>
  <c r="AC84" i="72"/>
  <c r="L84" i="72"/>
  <c r="AI84" i="72"/>
  <c r="S84" i="72"/>
  <c r="AA84" i="72"/>
  <c r="V84" i="72"/>
  <c r="T84" i="72"/>
  <c r="N84" i="72"/>
  <c r="AG84" i="72"/>
  <c r="Q84" i="72"/>
  <c r="AE84" i="72"/>
  <c r="K84" i="72"/>
  <c r="O84" i="14"/>
  <c r="P84" i="14" s="1"/>
  <c r="L92" i="20"/>
  <c r="M92" i="20" s="1"/>
  <c r="J30" i="14"/>
  <c r="K30" i="14" s="1"/>
  <c r="J38" i="20"/>
  <c r="W49" i="72"/>
  <c r="AB49" i="72"/>
  <c r="AH49" i="72"/>
  <c r="R49" i="72"/>
  <c r="J49" i="72"/>
  <c r="Q49" i="72"/>
  <c r="L49" i="72"/>
  <c r="AK49" i="72"/>
  <c r="M49" i="72"/>
  <c r="AG49" i="72"/>
  <c r="AE49" i="72"/>
  <c r="O49" i="72"/>
  <c r="S49" i="72"/>
  <c r="V49" i="72"/>
  <c r="AD49" i="72"/>
  <c r="Y49" i="72"/>
  <c r="Z49" i="72"/>
  <c r="X49" i="72"/>
  <c r="AC49" i="72"/>
  <c r="N49" i="72"/>
  <c r="AJ49" i="72"/>
  <c r="L58" i="20"/>
  <c r="M58" i="20" s="1"/>
  <c r="T49" i="72"/>
  <c r="O50" i="14"/>
  <c r="P50" i="14" s="1"/>
  <c r="AF49" i="72"/>
  <c r="S58" i="20"/>
  <c r="T58" i="20" s="1"/>
  <c r="S112" i="20"/>
  <c r="T112" i="20" s="1"/>
  <c r="AH43" i="72"/>
  <c r="U43" i="72"/>
  <c r="AC43" i="72"/>
  <c r="AF43" i="72"/>
  <c r="S52" i="20"/>
  <c r="T52" i="20" s="1"/>
  <c r="P43" i="72"/>
  <c r="R43" i="72"/>
  <c r="Y43" i="72"/>
  <c r="N43" i="72"/>
  <c r="AA43" i="72"/>
  <c r="W43" i="72"/>
  <c r="AG43" i="72"/>
  <c r="I43" i="72"/>
  <c r="K43" i="72"/>
  <c r="S43" i="72"/>
  <c r="Z43" i="72"/>
  <c r="V43" i="72"/>
  <c r="AK43" i="72"/>
  <c r="AD43" i="72"/>
  <c r="AE43" i="72"/>
  <c r="AJ43" i="72"/>
  <c r="H43" i="72"/>
  <c r="AI43" i="72"/>
  <c r="J43" i="72"/>
  <c r="X43" i="72"/>
  <c r="L43" i="72"/>
  <c r="O44" i="14"/>
  <c r="M44" i="75" s="1"/>
  <c r="T43" i="72"/>
  <c r="L52" i="20"/>
  <c r="M52" i="20" s="1"/>
  <c r="M43" i="72"/>
  <c r="AB43" i="72"/>
  <c r="Q43" i="72"/>
  <c r="O43" i="72"/>
  <c r="S42" i="72"/>
  <c r="Z42" i="72"/>
  <c r="AE42" i="72"/>
  <c r="V42" i="72"/>
  <c r="R42" i="72"/>
  <c r="J42" i="72"/>
  <c r="AC42" i="72"/>
  <c r="P42" i="72"/>
  <c r="L42" i="72"/>
  <c r="N42" i="72"/>
  <c r="AB42" i="72"/>
  <c r="AA42" i="72"/>
  <c r="AH42" i="72"/>
  <c r="AK42" i="72"/>
  <c r="I42" i="72"/>
  <c r="AD42" i="72"/>
  <c r="AG42" i="72"/>
  <c r="Q42" i="72"/>
  <c r="H42" i="72"/>
  <c r="M42" i="72"/>
  <c r="U42" i="72"/>
  <c r="Y42" i="72"/>
  <c r="K42" i="72"/>
  <c r="O42" i="72"/>
  <c r="W42" i="72"/>
  <c r="AJ42" i="72"/>
  <c r="AI42" i="72"/>
  <c r="O43" i="14"/>
  <c r="M43" i="75" s="1"/>
  <c r="L51" i="20"/>
  <c r="M51" i="20" s="1"/>
  <c r="T42" i="72"/>
  <c r="S51" i="20"/>
  <c r="T51" i="20" s="1"/>
  <c r="AF42" i="72"/>
  <c r="X42" i="72"/>
  <c r="J54" i="20"/>
  <c r="O54" i="20" s="1"/>
  <c r="J46" i="14"/>
  <c r="K46" i="14" s="1"/>
  <c r="O19" i="14"/>
  <c r="P19" i="14" s="1"/>
  <c r="M49" i="76"/>
  <c r="W17" i="72"/>
  <c r="N17" i="72"/>
  <c r="AB17" i="72"/>
  <c r="Q17" i="72"/>
  <c r="AE17" i="72"/>
  <c r="AD17" i="72"/>
  <c r="P17" i="72"/>
  <c r="AA17" i="72"/>
  <c r="AH17" i="72"/>
  <c r="M17" i="72"/>
  <c r="O17" i="72"/>
  <c r="U17" i="72"/>
  <c r="Y17" i="72"/>
  <c r="R17" i="72"/>
  <c r="L17" i="72"/>
  <c r="S26" i="20"/>
  <c r="T26" i="20" s="1"/>
  <c r="AF17" i="72"/>
  <c r="H17" i="72"/>
  <c r="Z17" i="72"/>
  <c r="V17" i="72"/>
  <c r="AJ17" i="72"/>
  <c r="T17" i="72"/>
  <c r="O18" i="14"/>
  <c r="P18" i="14" s="1"/>
  <c r="L26" i="20"/>
  <c r="M26" i="20" s="1"/>
  <c r="J17" i="72"/>
  <c r="AC17" i="72"/>
  <c r="X17" i="72"/>
  <c r="I17" i="72"/>
  <c r="K17" i="72"/>
  <c r="S17" i="72"/>
  <c r="AG17" i="72"/>
  <c r="AI17" i="72"/>
  <c r="AK17" i="72"/>
  <c r="X16" i="72"/>
  <c r="S16" i="72"/>
  <c r="P16" i="72"/>
  <c r="AJ16" i="72"/>
  <c r="AI16" i="72"/>
  <c r="N16" i="72"/>
  <c r="AK16" i="72"/>
  <c r="AB16" i="72"/>
  <c r="R16" i="72"/>
  <c r="AH16" i="72"/>
  <c r="L16" i="72"/>
  <c r="V16" i="72"/>
  <c r="T16" i="72"/>
  <c r="O17" i="14"/>
  <c r="P17" i="14" s="1"/>
  <c r="L25" i="20"/>
  <c r="M25" i="20" s="1"/>
  <c r="U16" i="72"/>
  <c r="W16" i="72"/>
  <c r="AG16" i="72"/>
  <c r="H16" i="72"/>
  <c r="AC16" i="72"/>
  <c r="AD16" i="72"/>
  <c r="I16" i="72"/>
  <c r="O16" i="72"/>
  <c r="J16" i="72"/>
  <c r="M16" i="72"/>
  <c r="S25" i="20"/>
  <c r="T25" i="20" s="1"/>
  <c r="AF16" i="72"/>
  <c r="K16" i="72"/>
  <c r="AA16" i="72"/>
  <c r="Q16" i="72"/>
  <c r="AE16" i="72"/>
  <c r="Y16" i="72"/>
  <c r="Z16" i="72"/>
  <c r="S112" i="75" l="1"/>
  <c r="T112" i="75" s="1"/>
  <c r="L27" i="75"/>
  <c r="M27" i="75" s="1"/>
  <c r="S27" i="75"/>
  <c r="T27" i="75" s="1"/>
  <c r="L112" i="20"/>
  <c r="M112" i="20" s="1"/>
  <c r="L27" i="20"/>
  <c r="M27" i="20" s="1"/>
  <c r="O104" i="14"/>
  <c r="P104" i="14" s="1"/>
  <c r="S27" i="20"/>
  <c r="T27" i="20" s="1"/>
  <c r="L112" i="75"/>
  <c r="M112" i="75" s="1"/>
  <c r="M135" i="76"/>
  <c r="O135" i="76" s="1"/>
  <c r="Q26" i="20"/>
  <c r="O38" i="75"/>
  <c r="P18" i="72"/>
  <c r="AN18" i="71"/>
  <c r="Q86" i="20"/>
  <c r="Q92" i="20"/>
  <c r="W106" i="72"/>
  <c r="O38" i="20"/>
  <c r="Q51" i="20"/>
  <c r="Q92" i="75"/>
  <c r="S114" i="76"/>
  <c r="J58" i="75"/>
  <c r="L80" i="76"/>
  <c r="S47" i="76"/>
  <c r="Q25" i="75"/>
  <c r="O51" i="76"/>
  <c r="M51" i="75"/>
  <c r="S106" i="72"/>
  <c r="Q58" i="20"/>
  <c r="I106" i="72"/>
  <c r="AN106" i="71"/>
  <c r="Q58" i="75"/>
  <c r="S80" i="76"/>
  <c r="L74" i="76"/>
  <c r="J52" i="75"/>
  <c r="Z106" i="72"/>
  <c r="J25" i="75"/>
  <c r="L47" i="76"/>
  <c r="L48" i="76"/>
  <c r="J26" i="75"/>
  <c r="P106" i="72"/>
  <c r="O54" i="75"/>
  <c r="M52" i="75"/>
  <c r="O52" i="76"/>
  <c r="Q51" i="75"/>
  <c r="S73" i="76"/>
  <c r="Q60" i="76"/>
  <c r="Q76" i="76"/>
  <c r="Q52" i="75"/>
  <c r="S74" i="76"/>
  <c r="S48" i="76"/>
  <c r="Q26" i="75"/>
  <c r="J106" i="72"/>
  <c r="Q86" i="75"/>
  <c r="S108" i="76"/>
  <c r="L114" i="76"/>
  <c r="J92" i="75"/>
  <c r="N106" i="72"/>
  <c r="M58" i="75"/>
  <c r="O58" i="76"/>
  <c r="M86" i="75"/>
  <c r="O86" i="76"/>
  <c r="L73" i="76"/>
  <c r="J51" i="75"/>
  <c r="Q52" i="20"/>
  <c r="Y106" i="72"/>
  <c r="J86" i="75"/>
  <c r="L108" i="76"/>
  <c r="K86" i="14"/>
  <c r="J86" i="20"/>
  <c r="J78" i="14"/>
  <c r="K78" i="14" s="1"/>
  <c r="J84" i="14"/>
  <c r="K84" i="14" s="1"/>
  <c r="J92" i="20"/>
  <c r="J58" i="20"/>
  <c r="J50" i="14"/>
  <c r="K50" i="14" s="1"/>
  <c r="AA106" i="72"/>
  <c r="AK106" i="72"/>
  <c r="AJ106" i="72"/>
  <c r="AH106" i="72"/>
  <c r="AD106" i="72"/>
  <c r="AG106" i="72"/>
  <c r="AB106" i="72"/>
  <c r="O106" i="72"/>
  <c r="X106" i="72"/>
  <c r="L106" i="72"/>
  <c r="AE106" i="72"/>
  <c r="H106" i="72"/>
  <c r="AC106" i="72"/>
  <c r="AF106" i="72"/>
  <c r="V106" i="72"/>
  <c r="U106" i="72"/>
  <c r="M106" i="72"/>
  <c r="K106" i="72"/>
  <c r="AI106" i="72"/>
  <c r="R106" i="72"/>
  <c r="T106" i="72"/>
  <c r="Q106" i="72"/>
  <c r="J52" i="20"/>
  <c r="J44" i="14"/>
  <c r="K44" i="14" s="1"/>
  <c r="M44" i="20"/>
  <c r="P44" i="14"/>
  <c r="J43" i="14"/>
  <c r="K43" i="14" s="1"/>
  <c r="J51" i="20"/>
  <c r="M43" i="20"/>
  <c r="P43" i="14"/>
  <c r="H18" i="72"/>
  <c r="AA18" i="72"/>
  <c r="R18" i="72"/>
  <c r="AH18" i="72"/>
  <c r="AF18" i="72"/>
  <c r="V18" i="72"/>
  <c r="Y18" i="72"/>
  <c r="L18" i="72"/>
  <c r="S18" i="72"/>
  <c r="W18" i="72"/>
  <c r="X18" i="72"/>
  <c r="J18" i="72"/>
  <c r="I18" i="72"/>
  <c r="U18" i="72"/>
  <c r="AE18" i="72"/>
  <c r="M18" i="72"/>
  <c r="K18" i="72"/>
  <c r="AG18" i="72"/>
  <c r="AI18" i="72"/>
  <c r="Q18" i="72"/>
  <c r="AB18" i="72"/>
  <c r="T18" i="72"/>
  <c r="AD18" i="72"/>
  <c r="AJ18" i="72"/>
  <c r="AK18" i="72"/>
  <c r="Z18" i="72"/>
  <c r="AC18" i="72"/>
  <c r="N18" i="72"/>
  <c r="J18" i="14"/>
  <c r="K18" i="14" s="1"/>
  <c r="J26" i="20"/>
  <c r="Q25" i="20"/>
  <c r="J17" i="14"/>
  <c r="K17" i="14" s="1"/>
  <c r="J25" i="20"/>
  <c r="O92" i="20" l="1"/>
  <c r="O26" i="20"/>
  <c r="O86" i="20"/>
  <c r="O86" i="75"/>
  <c r="O92" i="75"/>
  <c r="O51" i="75"/>
  <c r="O52" i="20"/>
  <c r="O58" i="75"/>
  <c r="O58" i="20"/>
  <c r="Q112" i="20"/>
  <c r="Q108" i="76"/>
  <c r="Q114" i="76"/>
  <c r="Q73" i="76"/>
  <c r="Q47" i="76"/>
  <c r="Q80" i="76"/>
  <c r="O51" i="20"/>
  <c r="Q74" i="76"/>
  <c r="Q27" i="20"/>
  <c r="O52" i="75"/>
  <c r="J112" i="75"/>
  <c r="L135" i="76"/>
  <c r="O26" i="75"/>
  <c r="Q48" i="76"/>
  <c r="J27" i="75"/>
  <c r="L49" i="76"/>
  <c r="S135" i="76"/>
  <c r="Q112" i="75"/>
  <c r="S49" i="76"/>
  <c r="Q27" i="75"/>
  <c r="O25" i="75"/>
  <c r="J112" i="20"/>
  <c r="J104" i="14"/>
  <c r="K104" i="14" s="1"/>
  <c r="J19" i="14"/>
  <c r="K19" i="14" s="1"/>
  <c r="J27" i="20"/>
  <c r="O25" i="20"/>
  <c r="O112" i="20" l="1"/>
  <c r="O27" i="20"/>
  <c r="O112" i="75"/>
  <c r="O27" i="75"/>
  <c r="AN41" i="71"/>
  <c r="M72" i="76"/>
  <c r="L50" i="75"/>
  <c r="T46" i="76"/>
  <c r="V46" i="76" s="1"/>
  <c r="S24" i="75"/>
  <c r="T24" i="75" s="1"/>
  <c r="AN44" i="71"/>
  <c r="M75" i="76"/>
  <c r="L53" i="75"/>
  <c r="T59" i="76"/>
  <c r="V59" i="76" s="1"/>
  <c r="S37" i="75"/>
  <c r="T37" i="75" s="1"/>
  <c r="Q49" i="76"/>
  <c r="Q135" i="76"/>
  <c r="S53" i="75"/>
  <c r="T53" i="75" s="1"/>
  <c r="T75" i="76"/>
  <c r="V75" i="76" s="1"/>
  <c r="AN28" i="71"/>
  <c r="L37" i="75"/>
  <c r="M59" i="76"/>
  <c r="T72" i="76"/>
  <c r="V72" i="76" s="1"/>
  <c r="S50" i="75"/>
  <c r="T50" i="75" s="1"/>
  <c r="AN15" i="71"/>
  <c r="M46" i="76"/>
  <c r="L24" i="75"/>
  <c r="M24" i="75" s="1"/>
  <c r="H28" i="72"/>
  <c r="B11" i="45"/>
  <c r="B19" i="45"/>
  <c r="F19" i="45" s="1"/>
  <c r="Q28" i="72"/>
  <c r="K28" i="72"/>
  <c r="B14" i="45"/>
  <c r="F14" i="45" s="1"/>
  <c r="B35" i="45"/>
  <c r="F35" i="45" s="1"/>
  <c r="AG28" i="72"/>
  <c r="Z28" i="72"/>
  <c r="B28" i="45"/>
  <c r="F28" i="45" s="1"/>
  <c r="L28" i="72"/>
  <c r="B15" i="45"/>
  <c r="F15" i="45" s="1"/>
  <c r="J28" i="72"/>
  <c r="B13" i="45"/>
  <c r="F13" i="45" s="1"/>
  <c r="I28" i="72"/>
  <c r="B12" i="45"/>
  <c r="F12" i="45" s="1"/>
  <c r="AK28" i="72"/>
  <c r="B40" i="45"/>
  <c r="F40" i="45" s="1"/>
  <c r="AF28" i="72"/>
  <c r="S37" i="20"/>
  <c r="T37" i="20" s="1"/>
  <c r="B34" i="45"/>
  <c r="F34" i="45" s="1"/>
  <c r="X28" i="72"/>
  <c r="B26" i="45"/>
  <c r="F26" i="45" s="1"/>
  <c r="S28" i="72"/>
  <c r="B21" i="45"/>
  <c r="F21" i="45" s="1"/>
  <c r="R28" i="72"/>
  <c r="B20" i="45"/>
  <c r="F20" i="45" s="1"/>
  <c r="U28" i="72"/>
  <c r="B23" i="45"/>
  <c r="F23" i="45" s="1"/>
  <c r="B31" i="45"/>
  <c r="F31" i="45" s="1"/>
  <c r="AC28" i="72"/>
  <c r="Y28" i="72"/>
  <c r="B27" i="45"/>
  <c r="F27" i="45" s="1"/>
  <c r="T28" i="72"/>
  <c r="L37" i="20"/>
  <c r="M37" i="20" s="1"/>
  <c r="B22" i="45"/>
  <c r="F22" i="45" s="1"/>
  <c r="O29" i="14"/>
  <c r="P29" i="14" s="1"/>
  <c r="P28" i="72"/>
  <c r="B18" i="45"/>
  <c r="F18" i="45" s="1"/>
  <c r="O28" i="72"/>
  <c r="B36" i="45"/>
  <c r="F36" i="45" s="1"/>
  <c r="AD28" i="72"/>
  <c r="B32" i="45"/>
  <c r="F32" i="45" s="1"/>
  <c r="B39" i="45"/>
  <c r="F39" i="45" s="1"/>
  <c r="AJ28" i="72"/>
  <c r="AH28" i="72"/>
  <c r="B37" i="45"/>
  <c r="F37" i="45" s="1"/>
  <c r="B38" i="45"/>
  <c r="F38" i="45" s="1"/>
  <c r="AI28" i="72"/>
  <c r="W28" i="72"/>
  <c r="B25" i="45"/>
  <c r="F25" i="45" s="1"/>
  <c r="N28" i="72"/>
  <c r="B17" i="45"/>
  <c r="F17" i="45" s="1"/>
  <c r="M28" i="72"/>
  <c r="B16" i="45"/>
  <c r="F16" i="45" s="1"/>
  <c r="AB28" i="72"/>
  <c r="B30" i="45"/>
  <c r="F30" i="45" s="1"/>
  <c r="AE28" i="72"/>
  <c r="B33" i="45"/>
  <c r="F33" i="45" s="1"/>
  <c r="V28" i="72"/>
  <c r="B24" i="45"/>
  <c r="F24" i="45" s="1"/>
  <c r="AA28" i="72"/>
  <c r="B29" i="45"/>
  <c r="F29" i="45" s="1"/>
  <c r="L41" i="72"/>
  <c r="AF41" i="72"/>
  <c r="S50" i="20"/>
  <c r="T50" i="20" s="1"/>
  <c r="T41" i="72"/>
  <c r="O42" i="14"/>
  <c r="M42" i="75" s="1"/>
  <c r="L50" i="20"/>
  <c r="M50" i="20" s="1"/>
  <c r="AC41" i="72"/>
  <c r="Y41" i="72"/>
  <c r="M41" i="72"/>
  <c r="K41" i="72"/>
  <c r="O41" i="72"/>
  <c r="S41" i="72"/>
  <c r="R41" i="72"/>
  <c r="P41" i="72"/>
  <c r="Q41" i="72"/>
  <c r="AJ41" i="72"/>
  <c r="J41" i="72"/>
  <c r="AG41" i="72"/>
  <c r="V41" i="72"/>
  <c r="X41" i="72"/>
  <c r="AE41" i="72"/>
  <c r="I41" i="72"/>
  <c r="U41" i="72"/>
  <c r="Z41" i="72"/>
  <c r="AB41" i="72"/>
  <c r="AH41" i="72"/>
  <c r="AD41" i="72"/>
  <c r="N41" i="72"/>
  <c r="AK41" i="72"/>
  <c r="AI41" i="72"/>
  <c r="H41" i="72"/>
  <c r="W41" i="72"/>
  <c r="AA41" i="72"/>
  <c r="AI44" i="72"/>
  <c r="Q44" i="72"/>
  <c r="X44" i="72"/>
  <c r="M44" i="72"/>
  <c r="O44" i="72"/>
  <c r="AD44" i="72"/>
  <c r="L44" i="72"/>
  <c r="AK44" i="72"/>
  <c r="AH44" i="72"/>
  <c r="R44" i="72"/>
  <c r="I44" i="72"/>
  <c r="AC44" i="72"/>
  <c r="Y44" i="72"/>
  <c r="AA44" i="72"/>
  <c r="AF44" i="72"/>
  <c r="S53" i="20"/>
  <c r="T53" i="20" s="1"/>
  <c r="AJ44" i="72"/>
  <c r="P44" i="72"/>
  <c r="Z44" i="72"/>
  <c r="N44" i="72"/>
  <c r="AG44" i="72"/>
  <c r="U44" i="72"/>
  <c r="AE44" i="72"/>
  <c r="V44" i="72"/>
  <c r="W44" i="72"/>
  <c r="AB44" i="72"/>
  <c r="J44" i="72"/>
  <c r="K44" i="72"/>
  <c r="H44" i="72"/>
  <c r="T44" i="72"/>
  <c r="L53" i="20"/>
  <c r="M53" i="20" s="1"/>
  <c r="O45" i="14"/>
  <c r="P45" i="14" s="1"/>
  <c r="S44" i="72"/>
  <c r="Z15" i="72"/>
  <c r="C28" i="19" s="1"/>
  <c r="G28" i="19" s="1"/>
  <c r="H28" i="19" s="1"/>
  <c r="X15" i="72"/>
  <c r="C26" i="19" s="1"/>
  <c r="G26" i="19" s="1"/>
  <c r="H26" i="19" s="1"/>
  <c r="H15" i="72"/>
  <c r="C11" i="19" s="1"/>
  <c r="I15" i="72"/>
  <c r="C12" i="19" s="1"/>
  <c r="G12" i="19" s="1"/>
  <c r="H12" i="19" s="1"/>
  <c r="O15" i="72"/>
  <c r="C36" i="19" s="1"/>
  <c r="G36" i="19" s="1"/>
  <c r="H36" i="19" s="1"/>
  <c r="S24" i="20"/>
  <c r="T24" i="20" s="1"/>
  <c r="AF15" i="72"/>
  <c r="C34" i="19" s="1"/>
  <c r="G34" i="19" s="1"/>
  <c r="H34" i="19" s="1"/>
  <c r="L24" i="20"/>
  <c r="M24" i="20" s="1"/>
  <c r="O16" i="14"/>
  <c r="P16" i="14" s="1"/>
  <c r="R15" i="72"/>
  <c r="C20" i="19" s="1"/>
  <c r="G20" i="19" s="1"/>
  <c r="H20" i="19" s="1"/>
  <c r="K15" i="72"/>
  <c r="C14" i="19" s="1"/>
  <c r="G14" i="19" s="1"/>
  <c r="H14" i="19" s="1"/>
  <c r="AC15" i="72"/>
  <c r="C31" i="19" s="1"/>
  <c r="G31" i="19" s="1"/>
  <c r="H31" i="19" s="1"/>
  <c r="AG15" i="72"/>
  <c r="C35" i="19" s="1"/>
  <c r="G35" i="19" s="1"/>
  <c r="H35" i="19" s="1"/>
  <c r="AA15" i="72"/>
  <c r="C29" i="19" s="1"/>
  <c r="G29" i="19" s="1"/>
  <c r="H29" i="19" s="1"/>
  <c r="AD15" i="72"/>
  <c r="C32" i="19" s="1"/>
  <c r="G32" i="19" s="1"/>
  <c r="H32" i="19" s="1"/>
  <c r="AE15" i="72"/>
  <c r="C33" i="19" s="1"/>
  <c r="G33" i="19" s="1"/>
  <c r="H33" i="19" s="1"/>
  <c r="N15" i="72"/>
  <c r="C17" i="19" s="1"/>
  <c r="G17" i="19" s="1"/>
  <c r="H17" i="19" s="1"/>
  <c r="S15" i="72"/>
  <c r="C21" i="19" s="1"/>
  <c r="G21" i="19" s="1"/>
  <c r="H21" i="19" s="1"/>
  <c r="M15" i="72"/>
  <c r="C16" i="19" s="1"/>
  <c r="G16" i="19" s="1"/>
  <c r="H16" i="19" s="1"/>
  <c r="W15" i="72"/>
  <c r="C25" i="19" s="1"/>
  <c r="G25" i="19" s="1"/>
  <c r="H25" i="19" s="1"/>
  <c r="P15" i="72"/>
  <c r="C18" i="19" s="1"/>
  <c r="G18" i="19" s="1"/>
  <c r="H18" i="19" s="1"/>
  <c r="T15" i="72"/>
  <c r="C22" i="19" s="1"/>
  <c r="G22" i="19" s="1"/>
  <c r="H22" i="19" s="1"/>
  <c r="AH15" i="72"/>
  <c r="C37" i="19" s="1"/>
  <c r="G37" i="19" s="1"/>
  <c r="H37" i="19" s="1"/>
  <c r="Y15" i="72"/>
  <c r="C27" i="19" s="1"/>
  <c r="G27" i="19" s="1"/>
  <c r="H27" i="19" s="1"/>
  <c r="Q15" i="72"/>
  <c r="C19" i="19" s="1"/>
  <c r="G19" i="19" s="1"/>
  <c r="H19" i="19" s="1"/>
  <c r="U15" i="72"/>
  <c r="C23" i="19" s="1"/>
  <c r="G23" i="19" s="1"/>
  <c r="H23" i="19" s="1"/>
  <c r="J15" i="72"/>
  <c r="C13" i="19" s="1"/>
  <c r="G13" i="19" s="1"/>
  <c r="H13" i="19" s="1"/>
  <c r="V15" i="72"/>
  <c r="C24" i="19" s="1"/>
  <c r="G24" i="19" s="1"/>
  <c r="H24" i="19" s="1"/>
  <c r="AJ15" i="72"/>
  <c r="C39" i="19" s="1"/>
  <c r="G39" i="19" s="1"/>
  <c r="H39" i="19" s="1"/>
  <c r="AK15" i="72"/>
  <c r="C40" i="19" s="1"/>
  <c r="G40" i="19" s="1"/>
  <c r="H40" i="19" s="1"/>
  <c r="L15" i="72"/>
  <c r="C15" i="19" s="1"/>
  <c r="G15" i="19" s="1"/>
  <c r="H15" i="19" s="1"/>
  <c r="AI15" i="72"/>
  <c r="C38" i="19" s="1"/>
  <c r="G38" i="19" s="1"/>
  <c r="H38" i="19" s="1"/>
  <c r="AB15" i="72"/>
  <c r="C30" i="19" s="1"/>
  <c r="G30" i="19" s="1"/>
  <c r="H30" i="19" s="1"/>
  <c r="L26" i="19" l="1"/>
  <c r="G11" i="19"/>
  <c r="H11" i="19" s="1"/>
  <c r="Q53" i="20"/>
  <c r="O37" i="76"/>
  <c r="M37" i="75"/>
  <c r="S75" i="76"/>
  <c r="Q53" i="75"/>
  <c r="J37" i="75"/>
  <c r="L59" i="76"/>
  <c r="AN47" i="71"/>
  <c r="M78" i="76"/>
  <c r="L56" i="75"/>
  <c r="L72" i="76"/>
  <c r="J50" i="75"/>
  <c r="Q24" i="20"/>
  <c r="Q37" i="75"/>
  <c r="S59" i="76"/>
  <c r="O50" i="76"/>
  <c r="M50" i="75"/>
  <c r="T106" i="76"/>
  <c r="V106" i="76" s="1"/>
  <c r="S84" i="75"/>
  <c r="T84" i="75" s="1"/>
  <c r="T78" i="76"/>
  <c r="V78" i="76" s="1"/>
  <c r="S56" i="75"/>
  <c r="T56" i="75" s="1"/>
  <c r="Q24" i="75"/>
  <c r="S46" i="76"/>
  <c r="AN76" i="71"/>
  <c r="M106" i="76"/>
  <c r="O106" i="76" s="1"/>
  <c r="L84" i="75"/>
  <c r="J24" i="75"/>
  <c r="L46" i="76"/>
  <c r="L75" i="76"/>
  <c r="J53" i="75"/>
  <c r="Q50" i="20"/>
  <c r="S72" i="76"/>
  <c r="Q50" i="75"/>
  <c r="M53" i="75"/>
  <c r="O53" i="76"/>
  <c r="AJ76" i="72"/>
  <c r="J76" i="72"/>
  <c r="I76" i="72"/>
  <c r="S84" i="20"/>
  <c r="T84" i="20" s="1"/>
  <c r="AB76" i="72"/>
  <c r="X76" i="72"/>
  <c r="Q76" i="72"/>
  <c r="U76" i="72"/>
  <c r="O76" i="72"/>
  <c r="S76" i="72"/>
  <c r="Y76" i="72"/>
  <c r="P76" i="72"/>
  <c r="L76" i="72"/>
  <c r="AI76" i="72"/>
  <c r="AG76" i="72"/>
  <c r="V76" i="72"/>
  <c r="W76" i="72"/>
  <c r="R76" i="72"/>
  <c r="T76" i="72"/>
  <c r="AD76" i="72"/>
  <c r="AE76" i="72"/>
  <c r="K76" i="72"/>
  <c r="O76" i="14"/>
  <c r="P76" i="14" s="1"/>
  <c r="L84" i="20"/>
  <c r="M84" i="20" s="1"/>
  <c r="Z76" i="72"/>
  <c r="M76" i="72"/>
  <c r="AH76" i="72"/>
  <c r="AF76" i="72"/>
  <c r="N76" i="72"/>
  <c r="AC76" i="72"/>
  <c r="AK76" i="72"/>
  <c r="AA76" i="72"/>
  <c r="H76" i="72"/>
  <c r="B24" i="19"/>
  <c r="F24" i="19" s="1"/>
  <c r="H22" i="24"/>
  <c r="B21" i="19"/>
  <c r="F21" i="19" s="1"/>
  <c r="H19" i="24"/>
  <c r="H13" i="24"/>
  <c r="B15" i="19"/>
  <c r="F15" i="19" s="1"/>
  <c r="B33" i="19"/>
  <c r="F33" i="19" s="1"/>
  <c r="H31" i="24"/>
  <c r="B37" i="19"/>
  <c r="F37" i="19" s="1"/>
  <c r="H35" i="24"/>
  <c r="H20" i="24"/>
  <c r="J37" i="20"/>
  <c r="J29" i="14"/>
  <c r="K29" i="14" s="1"/>
  <c r="B22" i="19"/>
  <c r="F22" i="19" s="1"/>
  <c r="B26" i="19"/>
  <c r="F26" i="19" s="1"/>
  <c r="H24" i="24"/>
  <c r="B39" i="19"/>
  <c r="F39" i="19" s="1"/>
  <c r="H37" i="24"/>
  <c r="H26" i="24"/>
  <c r="B28" i="19"/>
  <c r="F28" i="19" s="1"/>
  <c r="B30" i="19"/>
  <c r="F30" i="19" s="1"/>
  <c r="H28" i="24"/>
  <c r="B27" i="19"/>
  <c r="F27" i="19" s="1"/>
  <c r="H25" i="24"/>
  <c r="B35" i="19"/>
  <c r="F35" i="19" s="1"/>
  <c r="H33" i="24"/>
  <c r="H29" i="24"/>
  <c r="B31" i="19"/>
  <c r="F31" i="19" s="1"/>
  <c r="Q37" i="20"/>
  <c r="B34" i="19"/>
  <c r="F34" i="19" s="1"/>
  <c r="H32" i="24"/>
  <c r="B16" i="19"/>
  <c r="F16" i="19" s="1"/>
  <c r="H14" i="24"/>
  <c r="H30" i="24"/>
  <c r="B32" i="19"/>
  <c r="F32" i="19" s="1"/>
  <c r="B40" i="19"/>
  <c r="F40" i="19" s="1"/>
  <c r="H38" i="24"/>
  <c r="J38" i="24" s="1"/>
  <c r="B14" i="19"/>
  <c r="F14" i="19" s="1"/>
  <c r="H12" i="24"/>
  <c r="B17" i="19"/>
  <c r="F17" i="19" s="1"/>
  <c r="H15" i="24"/>
  <c r="H34" i="24"/>
  <c r="B36" i="19"/>
  <c r="F36" i="19" s="1"/>
  <c r="B23" i="19"/>
  <c r="F23" i="19" s="1"/>
  <c r="H21" i="24"/>
  <c r="B19" i="19"/>
  <c r="F19" i="19" s="1"/>
  <c r="H17" i="24"/>
  <c r="B12" i="19"/>
  <c r="F12" i="19" s="1"/>
  <c r="H10" i="24"/>
  <c r="B29" i="19"/>
  <c r="F29" i="19" s="1"/>
  <c r="H27" i="24"/>
  <c r="H23" i="24"/>
  <c r="B25" i="19"/>
  <c r="F25" i="19" s="1"/>
  <c r="B18" i="19"/>
  <c r="F18" i="19" s="1"/>
  <c r="H16" i="24"/>
  <c r="B20" i="19"/>
  <c r="F20" i="19" s="1"/>
  <c r="H18" i="24"/>
  <c r="J21" i="45"/>
  <c r="J31" i="45"/>
  <c r="F11" i="45"/>
  <c r="B38" i="19"/>
  <c r="F38" i="19" s="1"/>
  <c r="H36" i="24"/>
  <c r="H11" i="24"/>
  <c r="B13" i="19"/>
  <c r="F13" i="19" s="1"/>
  <c r="H9" i="24"/>
  <c r="B11" i="19"/>
  <c r="AJ47" i="72"/>
  <c r="AC47" i="72"/>
  <c r="I47" i="72"/>
  <c r="M47" i="72"/>
  <c r="AI47" i="72"/>
  <c r="AH47" i="72"/>
  <c r="R47" i="72"/>
  <c r="P47" i="72"/>
  <c r="AK47" i="72"/>
  <c r="Y47" i="72"/>
  <c r="U47" i="72"/>
  <c r="L47" i="72"/>
  <c r="K47" i="72"/>
  <c r="Z47" i="72"/>
  <c r="V47" i="72"/>
  <c r="AA47" i="72"/>
  <c r="S47" i="72"/>
  <c r="Q47" i="72"/>
  <c r="AD47" i="72"/>
  <c r="AG47" i="72"/>
  <c r="O47" i="72"/>
  <c r="J47" i="72"/>
  <c r="H47" i="72"/>
  <c r="AB47" i="72"/>
  <c r="W47" i="72"/>
  <c r="X47" i="72"/>
  <c r="AE47" i="72"/>
  <c r="N47" i="72"/>
  <c r="O48" i="14"/>
  <c r="P48" i="14" s="1"/>
  <c r="L56" i="20"/>
  <c r="M56" i="20" s="1"/>
  <c r="T47" i="72"/>
  <c r="AF47" i="72"/>
  <c r="S56" i="20"/>
  <c r="T56" i="20" s="1"/>
  <c r="M42" i="20"/>
  <c r="P42" i="14"/>
  <c r="J42" i="14"/>
  <c r="K42" i="14" s="1"/>
  <c r="J50" i="20"/>
  <c r="J53" i="20"/>
  <c r="O53" i="20" s="1"/>
  <c r="J45" i="14"/>
  <c r="K45" i="14" s="1"/>
  <c r="J16" i="14"/>
  <c r="K16" i="14" s="1"/>
  <c r="J24" i="20"/>
  <c r="O24" i="20" l="1"/>
  <c r="Q75" i="76"/>
  <c r="O53" i="75"/>
  <c r="Q56" i="20"/>
  <c r="Q84" i="20"/>
  <c r="O50" i="20"/>
  <c r="O56" i="76"/>
  <c r="M56" i="75"/>
  <c r="O84" i="76"/>
  <c r="M84" i="75"/>
  <c r="J84" i="75"/>
  <c r="L106" i="76"/>
  <c r="Q59" i="76"/>
  <c r="O37" i="75"/>
  <c r="S106" i="76"/>
  <c r="Q84" i="75"/>
  <c r="Q56" i="75"/>
  <c r="S78" i="76"/>
  <c r="J56" i="75"/>
  <c r="L78" i="76"/>
  <c r="O50" i="75"/>
  <c r="Q46" i="76"/>
  <c r="Q72" i="76"/>
  <c r="O24" i="75"/>
  <c r="J84" i="20"/>
  <c r="J76" i="14"/>
  <c r="K76" i="14" s="1"/>
  <c r="J17" i="24"/>
  <c r="I17" i="24"/>
  <c r="O37" i="20"/>
  <c r="I18" i="24"/>
  <c r="J18" i="24"/>
  <c r="I30" i="24"/>
  <c r="J30" i="24"/>
  <c r="J28" i="24"/>
  <c r="I28" i="24"/>
  <c r="J20" i="24"/>
  <c r="I20" i="24"/>
  <c r="J21" i="24"/>
  <c r="I21" i="24"/>
  <c r="I14" i="24"/>
  <c r="J14" i="24"/>
  <c r="I35" i="24"/>
  <c r="J35" i="24"/>
  <c r="J31" i="19"/>
  <c r="F11" i="19"/>
  <c r="J21" i="19"/>
  <c r="I16" i="24"/>
  <c r="J16" i="24"/>
  <c r="J9" i="24"/>
  <c r="I9" i="24"/>
  <c r="G39" i="24"/>
  <c r="J32" i="24"/>
  <c r="I32" i="24"/>
  <c r="I26" i="24"/>
  <c r="J26" i="24"/>
  <c r="J31" i="24"/>
  <c r="I31" i="24"/>
  <c r="I34" i="24"/>
  <c r="J34" i="24"/>
  <c r="J37" i="24"/>
  <c r="I37" i="24"/>
  <c r="J11" i="24"/>
  <c r="I11" i="24"/>
  <c r="J23" i="24"/>
  <c r="I23" i="24"/>
  <c r="I15" i="24"/>
  <c r="J15" i="24"/>
  <c r="J36" i="24"/>
  <c r="I36" i="24"/>
  <c r="I27" i="24"/>
  <c r="J27" i="24"/>
  <c r="I13" i="24"/>
  <c r="J13" i="24"/>
  <c r="J12" i="24"/>
  <c r="I12" i="24"/>
  <c r="I29" i="24"/>
  <c r="J29" i="24"/>
  <c r="I24" i="24"/>
  <c r="J24" i="24"/>
  <c r="J19" i="24"/>
  <c r="I19" i="24"/>
  <c r="J10" i="24"/>
  <c r="I10" i="24"/>
  <c r="J33" i="24"/>
  <c r="I33" i="24"/>
  <c r="I38" i="24"/>
  <c r="J22" i="24"/>
  <c r="I22" i="24"/>
  <c r="I25" i="24"/>
  <c r="J25" i="24"/>
  <c r="J48" i="14"/>
  <c r="K48" i="14" s="1"/>
  <c r="J56" i="20"/>
  <c r="O84" i="20" l="1"/>
  <c r="O56" i="20"/>
  <c r="O84" i="75"/>
  <c r="Q106" i="76"/>
  <c r="Q78" i="76"/>
  <c r="O56" i="75"/>
  <c r="L19" i="75"/>
  <c r="M19" i="75" s="1"/>
  <c r="M41" i="76"/>
  <c r="T41" i="76"/>
  <c r="V41" i="76" s="1"/>
  <c r="S19" i="75"/>
  <c r="T19" i="75" s="1"/>
  <c r="L19" i="20"/>
  <c r="M19" i="20" s="1"/>
  <c r="O11" i="14"/>
  <c r="P11" i="14" s="1"/>
  <c r="S19" i="20"/>
  <c r="T19" i="20" s="1"/>
  <c r="AA10" i="72" l="1"/>
  <c r="Q10" i="72"/>
  <c r="V10" i="72"/>
  <c r="AJ10" i="72"/>
  <c r="H10" i="72"/>
  <c r="AN10" i="71"/>
  <c r="AE10" i="72"/>
  <c r="AC10" i="72"/>
  <c r="X10" i="72"/>
  <c r="AK10" i="72"/>
  <c r="AB10" i="72"/>
  <c r="R10" i="72"/>
  <c r="N10" i="72"/>
  <c r="U10" i="72"/>
  <c r="AF10" i="72"/>
  <c r="Y10" i="72"/>
  <c r="L10" i="72"/>
  <c r="K10" i="72"/>
  <c r="I10" i="72"/>
  <c r="AD10" i="72"/>
  <c r="P10" i="72"/>
  <c r="AH10" i="72"/>
  <c r="J10" i="72"/>
  <c r="AI10" i="72"/>
  <c r="T10" i="72"/>
  <c r="S10" i="72"/>
  <c r="W10" i="72"/>
  <c r="AG10" i="72"/>
  <c r="O10" i="72"/>
  <c r="M10" i="72"/>
  <c r="Z10" i="72"/>
  <c r="Q19" i="20" l="1"/>
  <c r="L41" i="76"/>
  <c r="J19" i="75"/>
  <c r="S41" i="76"/>
  <c r="Q19" i="75"/>
  <c r="R11" i="49"/>
  <c r="S11" i="49" s="1"/>
  <c r="R11" i="76"/>
  <c r="S11" i="76" s="1"/>
  <c r="J19" i="20"/>
  <c r="J11" i="14"/>
  <c r="K11" i="14" s="1"/>
  <c r="O19" i="20" l="1"/>
  <c r="O19" i="75"/>
  <c r="Q41" i="76"/>
  <c r="P11" i="49"/>
  <c r="P11" i="76"/>
  <c r="R9" i="49" l="1"/>
  <c r="S9" i="49" s="1"/>
  <c r="P9" i="49" l="1"/>
  <c r="S6" i="20" l="1"/>
  <c r="T6" i="20" s="1"/>
  <c r="L6" i="75" l="1"/>
  <c r="M6" i="75" s="1"/>
  <c r="H15" i="12"/>
  <c r="I15" i="12" s="1"/>
  <c r="L6" i="20"/>
  <c r="M6" i="20" s="1"/>
  <c r="S6" i="75"/>
  <c r="T6" i="75" s="1"/>
  <c r="AE4" i="72"/>
  <c r="Y4" i="72"/>
  <c r="AK4" i="72"/>
  <c r="S4" i="72"/>
  <c r="K4" i="72"/>
  <c r="Q4" i="72"/>
  <c r="AB4" i="72"/>
  <c r="AG4" i="72"/>
  <c r="M4" i="72"/>
  <c r="I4" i="72"/>
  <c r="N4" i="72"/>
  <c r="U4" i="72"/>
  <c r="Z4" i="72"/>
  <c r="V4" i="72"/>
  <c r="AD4" i="72"/>
  <c r="T4" i="72"/>
  <c r="AA4" i="72"/>
  <c r="P41" i="57" a="1"/>
  <c r="P4" i="72"/>
  <c r="X4" i="72"/>
  <c r="H4" i="72"/>
  <c r="AI4" i="72"/>
  <c r="AF4" i="72"/>
  <c r="AJ4" i="72"/>
  <c r="AH4" i="72"/>
  <c r="W4" i="72"/>
  <c r="L4" i="72"/>
  <c r="R4" i="72"/>
  <c r="O4" i="72"/>
  <c r="J4" i="72"/>
  <c r="AC4" i="72"/>
  <c r="J6" i="75" l="1"/>
  <c r="Q6" i="75"/>
  <c r="D15" i="12"/>
  <c r="R7" i="76"/>
  <c r="S7" i="76" s="1"/>
  <c r="R7" i="49"/>
  <c r="S7" i="49" s="1"/>
  <c r="Q6" i="20"/>
  <c r="Z41" i="57" a="1"/>
  <c r="P41" i="57"/>
  <c r="K7" i="76" s="1"/>
  <c r="L7" i="76" s="1"/>
  <c r="K7" i="49"/>
  <c r="L7" i="49" s="1"/>
  <c r="J6" i="20"/>
  <c r="O6" i="75" l="1"/>
  <c r="P7" i="76"/>
  <c r="P7" i="49"/>
  <c r="O6" i="20"/>
  <c r="Z41" i="57"/>
  <c r="I7" i="76" s="1"/>
  <c r="N7" i="76" l="1"/>
  <c r="I7" i="49"/>
  <c r="N7" i="49" s="1"/>
  <c r="R5" i="49"/>
  <c r="S5" i="49" s="1"/>
  <c r="R5" i="76"/>
  <c r="S5" i="76" s="1"/>
  <c r="P5" i="49" l="1"/>
  <c r="P5" i="76"/>
  <c r="M130" i="76" l="1"/>
  <c r="O130" i="76" s="1"/>
  <c r="L107" i="75"/>
  <c r="M107" i="75" s="1"/>
  <c r="L107" i="20"/>
  <c r="M107" i="20" s="1"/>
  <c r="O99" i="14"/>
  <c r="P99" i="14" s="1"/>
  <c r="S107" i="20"/>
  <c r="T107" i="20" s="1"/>
  <c r="S107" i="75"/>
  <c r="T107" i="75" s="1"/>
  <c r="R101" i="72"/>
  <c r="S101" i="72"/>
  <c r="AN101" i="71"/>
  <c r="J101" i="72"/>
  <c r="Q101" i="72"/>
  <c r="P101" i="72"/>
  <c r="H101" i="72"/>
  <c r="AA101" i="72"/>
  <c r="V101" i="72"/>
  <c r="X101" i="72"/>
  <c r="AE101" i="72"/>
  <c r="M101" i="72"/>
  <c r="AB101" i="72"/>
  <c r="T101" i="72"/>
  <c r="AJ101" i="72"/>
  <c r="AI101" i="72"/>
  <c r="AC101" i="72"/>
  <c r="AH101" i="72"/>
  <c r="L101" i="72"/>
  <c r="I101" i="72"/>
  <c r="AG101" i="72"/>
  <c r="Z101" i="72"/>
  <c r="W101" i="72"/>
  <c r="N101" i="72"/>
  <c r="AK101" i="72"/>
  <c r="AF101" i="72"/>
  <c r="O101" i="72"/>
  <c r="K101" i="72"/>
  <c r="Y101" i="72"/>
  <c r="U101" i="72"/>
  <c r="AD101" i="72"/>
  <c r="S100" i="72"/>
  <c r="I100" i="72"/>
  <c r="AG100" i="72"/>
  <c r="V100" i="72"/>
  <c r="L100" i="72"/>
  <c r="AD100" i="72"/>
  <c r="O100" i="72"/>
  <c r="AI100" i="72"/>
  <c r="AA100" i="72"/>
  <c r="Y100" i="72"/>
  <c r="P100" i="72"/>
  <c r="H100" i="72"/>
  <c r="N100" i="72"/>
  <c r="T100" i="72"/>
  <c r="AN100" i="71"/>
  <c r="AE100" i="72"/>
  <c r="M100" i="72"/>
  <c r="R100" i="72"/>
  <c r="U100" i="72"/>
  <c r="Q100" i="72"/>
  <c r="K100" i="72"/>
  <c r="X100" i="72"/>
  <c r="AB100" i="72"/>
  <c r="W100" i="72"/>
  <c r="AJ100" i="72"/>
  <c r="AF100" i="72"/>
  <c r="AH100" i="72"/>
  <c r="AC100" i="72"/>
  <c r="Z100" i="72"/>
  <c r="AK100" i="72"/>
  <c r="J100" i="72"/>
  <c r="J106" i="75" l="1"/>
  <c r="L129" i="76"/>
  <c r="Q129" i="76" s="1"/>
  <c r="J98" i="14"/>
  <c r="K98" i="14" s="1"/>
  <c r="J106" i="20"/>
  <c r="Q107" i="20"/>
  <c r="Q107" i="75"/>
  <c r="Q106" i="20"/>
  <c r="Q106" i="75"/>
  <c r="L130" i="76"/>
  <c r="Q130" i="76" s="1"/>
  <c r="J107" i="75"/>
  <c r="J107" i="20"/>
  <c r="J99" i="14"/>
  <c r="K99" i="14" s="1"/>
  <c r="L108" i="75" l="1"/>
  <c r="M108" i="75" s="1"/>
  <c r="O100" i="14"/>
  <c r="P100" i="14" s="1"/>
  <c r="L108" i="20"/>
  <c r="M108" i="20" s="1"/>
  <c r="M131" i="76"/>
  <c r="O131" i="76" s="1"/>
  <c r="O107" i="75"/>
  <c r="O107" i="20"/>
  <c r="O106" i="20"/>
  <c r="O106" i="75"/>
  <c r="X102" i="72"/>
  <c r="U102" i="72"/>
  <c r="S108" i="75"/>
  <c r="T108" i="75" s="1"/>
  <c r="S108" i="20"/>
  <c r="T108" i="20" s="1"/>
  <c r="AC102" i="72"/>
  <c r="AE102" i="72"/>
  <c r="M102" i="72"/>
  <c r="AJ102" i="72"/>
  <c r="K102" i="72"/>
  <c r="AK102" i="72"/>
  <c r="AN102" i="71"/>
  <c r="H102" i="72"/>
  <c r="AH102" i="72"/>
  <c r="T102" i="72"/>
  <c r="AB102" i="72"/>
  <c r="I102" i="72"/>
  <c r="AD102" i="72"/>
  <c r="W102" i="72"/>
  <c r="AA102" i="72"/>
  <c r="Z102" i="72"/>
  <c r="R102" i="72"/>
  <c r="L102" i="72"/>
  <c r="AG102" i="72"/>
  <c r="S102" i="72"/>
  <c r="P102" i="72"/>
  <c r="AF102" i="72"/>
  <c r="Q102" i="72"/>
  <c r="Y102" i="72"/>
  <c r="O102" i="72"/>
  <c r="V102" i="72"/>
  <c r="J102" i="72"/>
  <c r="N102" i="72"/>
  <c r="AI102" i="72"/>
  <c r="L131" i="76" l="1"/>
  <c r="Q131" i="76" s="1"/>
  <c r="J108" i="75"/>
  <c r="J100" i="14"/>
  <c r="K100" i="14" s="1"/>
  <c r="J108" i="20"/>
  <c r="Q108" i="20"/>
  <c r="Q108" i="75"/>
  <c r="O108" i="20" l="1"/>
  <c r="O108" i="75"/>
  <c r="AD97" i="72" l="1"/>
  <c r="Y97" i="72"/>
  <c r="AJ97" i="72"/>
  <c r="X97" i="72"/>
  <c r="R97" i="72"/>
  <c r="S97" i="72"/>
  <c r="J97" i="72"/>
  <c r="K97" i="72"/>
  <c r="AK97" i="72"/>
  <c r="O97" i="72"/>
  <c r="I97" i="72"/>
  <c r="S103" i="75"/>
  <c r="T103" i="75" s="1"/>
  <c r="S103" i="20"/>
  <c r="T103" i="20" s="1"/>
  <c r="AC97" i="72"/>
  <c r="H97" i="72"/>
  <c r="AN97" i="71"/>
  <c r="L97" i="72"/>
  <c r="AG97" i="72"/>
  <c r="T97" i="72"/>
  <c r="M126" i="76"/>
  <c r="O126" i="76" s="1"/>
  <c r="O95" i="14"/>
  <c r="L103" i="20"/>
  <c r="M103" i="20" s="1"/>
  <c r="W97" i="72"/>
  <c r="L103" i="75"/>
  <c r="M103" i="75" s="1"/>
  <c r="AE97" i="72"/>
  <c r="AH97" i="72"/>
  <c r="AF97" i="72"/>
  <c r="U97" i="72"/>
  <c r="AI97" i="72"/>
  <c r="AA97" i="72"/>
  <c r="N97" i="72"/>
  <c r="Z97" i="72"/>
  <c r="V97" i="72"/>
  <c r="Q97" i="72"/>
  <c r="M97" i="72"/>
  <c r="AB97" i="72"/>
  <c r="P97" i="72"/>
  <c r="M95" i="75" l="1"/>
  <c r="M95" i="20"/>
  <c r="P95" i="14"/>
  <c r="J95" i="14"/>
  <c r="K95" i="14" s="1"/>
  <c r="J103" i="20"/>
  <c r="L126" i="76"/>
  <c r="Q126" i="76" s="1"/>
  <c r="J103" i="75"/>
  <c r="Q103" i="75"/>
  <c r="Q103" i="20"/>
  <c r="O103" i="75" l="1"/>
  <c r="O103" i="20"/>
  <c r="S10" i="20" l="1"/>
  <c r="T10" i="20" s="1"/>
  <c r="L10" i="20"/>
  <c r="M10" i="20" s="1"/>
  <c r="AB90" i="72"/>
  <c r="Y90" i="72"/>
  <c r="AG90" i="72"/>
  <c r="N90" i="72"/>
  <c r="AI90" i="72"/>
  <c r="AF90" i="72"/>
  <c r="AD90" i="72"/>
  <c r="Q90" i="72"/>
  <c r="R90" i="72"/>
  <c r="AJ90" i="72"/>
  <c r="P101" i="57" a="1"/>
  <c r="H90" i="72"/>
  <c r="I90" i="72"/>
  <c r="AK90" i="72"/>
  <c r="AH90" i="72"/>
  <c r="V90" i="72"/>
  <c r="U90" i="72"/>
  <c r="P90" i="72"/>
  <c r="AA90" i="72"/>
  <c r="AC90" i="72"/>
  <c r="J90" i="72"/>
  <c r="T90" i="72"/>
  <c r="O90" i="72"/>
  <c r="L90" i="72"/>
  <c r="M90" i="72"/>
  <c r="K90" i="72"/>
  <c r="Z90" i="72"/>
  <c r="X90" i="72"/>
  <c r="AE90" i="72"/>
  <c r="S90" i="72"/>
  <c r="H21" i="12"/>
  <c r="I21" i="12" s="1"/>
  <c r="W90" i="72"/>
  <c r="Z101" i="57" l="1" a="1"/>
  <c r="Q10" i="75"/>
  <c r="Q10" i="20"/>
  <c r="J10" i="75"/>
  <c r="J10" i="20"/>
  <c r="D21" i="12"/>
  <c r="P101" i="57"/>
  <c r="K11" i="76" s="1"/>
  <c r="L11" i="76" s="1"/>
  <c r="K11" i="49"/>
  <c r="L11" i="49" s="1"/>
  <c r="O10" i="20" l="1"/>
  <c r="O10" i="75"/>
  <c r="I11" i="49"/>
  <c r="N11" i="49" s="1"/>
  <c r="Z101" i="57"/>
  <c r="I11" i="76" s="1"/>
  <c r="N11" i="76" s="1"/>
  <c r="AA62" i="72" l="1"/>
  <c r="C22" i="26" s="1"/>
  <c r="B22" i="26" s="1"/>
  <c r="E22" i="26"/>
  <c r="J62" i="72"/>
  <c r="C5" i="26" s="1"/>
  <c r="B5" i="26" s="1"/>
  <c r="E5" i="26"/>
  <c r="K62" i="72"/>
  <c r="C6" i="26" s="1"/>
  <c r="B6" i="26" s="1"/>
  <c r="E6" i="26"/>
  <c r="Q62" i="72"/>
  <c r="C12" i="26" s="1"/>
  <c r="B12" i="26" s="1"/>
  <c r="E12" i="26"/>
  <c r="E26" i="26" l="1"/>
  <c r="AE62" i="72" l="1"/>
  <c r="C26" i="26" s="1"/>
  <c r="B26" i="26" s="1"/>
  <c r="AK62" i="72"/>
  <c r="C32" i="26" s="1"/>
  <c r="B32" i="26" s="1"/>
  <c r="E32" i="26"/>
  <c r="AB62" i="72"/>
  <c r="C23" i="26" s="1"/>
  <c r="B23" i="26" s="1"/>
  <c r="E23" i="26"/>
  <c r="W62" i="72"/>
  <c r="C18" i="26" s="1"/>
  <c r="B18" i="26" s="1"/>
  <c r="E18" i="26"/>
  <c r="AI62" i="72"/>
  <c r="C30" i="26" s="1"/>
  <c r="B30" i="26" s="1"/>
  <c r="E30" i="26"/>
  <c r="AC62" i="72"/>
  <c r="C24" i="26" s="1"/>
  <c r="B24" i="26" s="1"/>
  <c r="E24" i="26"/>
  <c r="V62" i="72"/>
  <c r="C17" i="26" s="1"/>
  <c r="B17" i="26" s="1"/>
  <c r="E17" i="26"/>
  <c r="R62" i="72"/>
  <c r="C13" i="26" s="1"/>
  <c r="B13" i="26" s="1"/>
  <c r="E13" i="26"/>
  <c r="O62" i="72"/>
  <c r="C10" i="26" s="1"/>
  <c r="B10" i="26" s="1"/>
  <c r="E10" i="26"/>
  <c r="I62" i="72"/>
  <c r="C4" i="26" s="1"/>
  <c r="B4" i="26" s="1"/>
  <c r="E4" i="26"/>
  <c r="U62" i="72"/>
  <c r="C16" i="26" s="1"/>
  <c r="B16" i="26" s="1"/>
  <c r="E16" i="26"/>
  <c r="Z62" i="72"/>
  <c r="C21" i="26" s="1"/>
  <c r="B21" i="26" s="1"/>
  <c r="E21" i="26"/>
  <c r="S62" i="72"/>
  <c r="C14" i="26" s="1"/>
  <c r="B14" i="26" s="1"/>
  <c r="E14" i="26"/>
  <c r="AN62" i="71"/>
  <c r="H62" i="72"/>
  <c r="C3" i="26" s="1"/>
  <c r="B3" i="26" s="1"/>
  <c r="E3" i="26"/>
  <c r="L62" i="72"/>
  <c r="C7" i="26" s="1"/>
  <c r="B7" i="26" s="1"/>
  <c r="E7" i="26"/>
  <c r="X62" i="72"/>
  <c r="C19" i="26" s="1"/>
  <c r="B19" i="26" s="1"/>
  <c r="E19" i="26"/>
  <c r="AH62" i="72"/>
  <c r="C29" i="26" s="1"/>
  <c r="B29" i="26" s="1"/>
  <c r="E29" i="26"/>
  <c r="M62" i="72"/>
  <c r="C8" i="26" s="1"/>
  <c r="B8" i="26" s="1"/>
  <c r="E8" i="26"/>
  <c r="P62" i="72"/>
  <c r="C11" i="26" s="1"/>
  <c r="B11" i="26" s="1"/>
  <c r="E11" i="26"/>
  <c r="T62" i="72"/>
  <c r="C15" i="26" s="1"/>
  <c r="B15" i="26" s="1"/>
  <c r="E15" i="26"/>
  <c r="S70" i="75"/>
  <c r="T70" i="75" s="1"/>
  <c r="Y62" i="72"/>
  <c r="S70" i="20"/>
  <c r="T70" i="20" s="1"/>
  <c r="E20" i="26"/>
  <c r="AD62" i="72"/>
  <c r="C25" i="26" s="1"/>
  <c r="B25" i="26" s="1"/>
  <c r="E25" i="26"/>
  <c r="AF62" i="72"/>
  <c r="L70" i="20"/>
  <c r="M70" i="20" s="1"/>
  <c r="O62" i="14"/>
  <c r="P62" i="14" s="1"/>
  <c r="L70" i="75"/>
  <c r="M92" i="76"/>
  <c r="O92" i="76" s="1"/>
  <c r="E27" i="26"/>
  <c r="AG62" i="72"/>
  <c r="C28" i="26" s="1"/>
  <c r="B28" i="26" s="1"/>
  <c r="E28" i="26"/>
  <c r="AJ62" i="72"/>
  <c r="C31" i="26" s="1"/>
  <c r="B31" i="26" s="1"/>
  <c r="E31" i="26"/>
  <c r="N62" i="72"/>
  <c r="C9" i="26" s="1"/>
  <c r="B9" i="26" s="1"/>
  <c r="E9" i="26"/>
  <c r="J62" i="14" l="1"/>
  <c r="K62" i="14" s="1"/>
  <c r="J70" i="75"/>
  <c r="L92" i="76"/>
  <c r="Q92" i="76" s="1"/>
  <c r="J70" i="20"/>
  <c r="C27" i="26"/>
  <c r="B27" i="26" s="1"/>
  <c r="Q70" i="20"/>
  <c r="Q70" i="75"/>
  <c r="C20" i="26"/>
  <c r="B20" i="26" s="1"/>
  <c r="O30" i="26" s="1"/>
  <c r="U30" i="26" s="1"/>
  <c r="K30" i="32" s="1"/>
  <c r="O70" i="76"/>
  <c r="M70" i="75"/>
  <c r="O15" i="26" l="1"/>
  <c r="U15" i="26" s="1"/>
  <c r="K15" i="32" s="1"/>
  <c r="O7" i="26"/>
  <c r="U7" i="26" s="1"/>
  <c r="K7" i="32" s="1"/>
  <c r="O11" i="26"/>
  <c r="U11" i="26" s="1"/>
  <c r="K11" i="32" s="1"/>
  <c r="O24" i="26"/>
  <c r="U24" i="26" s="1"/>
  <c r="K24" i="32" s="1"/>
  <c r="O8" i="26"/>
  <c r="O22" i="26"/>
  <c r="O31" i="26"/>
  <c r="O9" i="26"/>
  <c r="O21" i="26"/>
  <c r="O12" i="26"/>
  <c r="U12" i="26" s="1"/>
  <c r="K12" i="32" s="1"/>
  <c r="P30" i="26"/>
  <c r="F30" i="32" s="1"/>
  <c r="G30" i="32" s="1"/>
  <c r="Y30" i="26" s="1"/>
  <c r="O19" i="26"/>
  <c r="U19" i="26" s="1"/>
  <c r="K19" i="32" s="1"/>
  <c r="O18" i="26"/>
  <c r="U18" i="26" s="1"/>
  <c r="K18" i="32" s="1"/>
  <c r="O27" i="26"/>
  <c r="U27" i="26" s="1"/>
  <c r="K27" i="32" s="1"/>
  <c r="O16" i="26"/>
  <c r="U16" i="26" s="1"/>
  <c r="K16" i="32" s="1"/>
  <c r="O3" i="26"/>
  <c r="U3" i="26" s="1"/>
  <c r="K3" i="32" s="1"/>
  <c r="O29" i="26"/>
  <c r="U29" i="26" s="1"/>
  <c r="K29" i="32" s="1"/>
  <c r="O13" i="26"/>
  <c r="U13" i="26" s="1"/>
  <c r="K13" i="32" s="1"/>
  <c r="O17" i="26"/>
  <c r="U17" i="26" s="1"/>
  <c r="K17" i="32" s="1"/>
  <c r="O23" i="26"/>
  <c r="U23" i="26" s="1"/>
  <c r="K23" i="32" s="1"/>
  <c r="O4" i="26"/>
  <c r="U4" i="26" s="1"/>
  <c r="K4" i="32" s="1"/>
  <c r="O6" i="26"/>
  <c r="U6" i="26" s="1"/>
  <c r="K6" i="32" s="1"/>
  <c r="O20" i="26"/>
  <c r="U20" i="26" s="1"/>
  <c r="K20" i="32" s="1"/>
  <c r="O70" i="20"/>
  <c r="P15" i="26"/>
  <c r="F15" i="32" s="1"/>
  <c r="G15" i="32" s="1"/>
  <c r="Y15" i="26" s="1"/>
  <c r="O28" i="26"/>
  <c r="U28" i="26" s="1"/>
  <c r="K28" i="32" s="1"/>
  <c r="O25" i="26"/>
  <c r="U25" i="26" s="1"/>
  <c r="K25" i="32" s="1"/>
  <c r="O32" i="26"/>
  <c r="U32" i="26" s="1"/>
  <c r="K32" i="32" s="1"/>
  <c r="O10" i="26"/>
  <c r="U10" i="26" s="1"/>
  <c r="K10" i="32" s="1"/>
  <c r="O14" i="26"/>
  <c r="U14" i="26" s="1"/>
  <c r="K14" i="32" s="1"/>
  <c r="O70" i="75"/>
  <c r="O26" i="26"/>
  <c r="U26" i="26" s="1"/>
  <c r="K26" i="32" s="1"/>
  <c r="O5" i="26"/>
  <c r="U5" i="26" s="1"/>
  <c r="K5" i="32" s="1"/>
  <c r="P7" i="26" l="1"/>
  <c r="F7" i="32" s="1"/>
  <c r="G7" i="32" s="1"/>
  <c r="Y7" i="26" s="1"/>
  <c r="P11" i="26"/>
  <c r="X11" i="26" s="1"/>
  <c r="S11" i="32" s="1"/>
  <c r="P24" i="26"/>
  <c r="F24" i="32" s="1"/>
  <c r="G24" i="32" s="1"/>
  <c r="Y24" i="26" s="1"/>
  <c r="P12" i="26"/>
  <c r="F12" i="32" s="1"/>
  <c r="G12" i="32" s="1"/>
  <c r="Y12" i="26" s="1"/>
  <c r="P21" i="26"/>
  <c r="V21" i="26" s="1"/>
  <c r="Q21" i="32" s="1"/>
  <c r="U21" i="26"/>
  <c r="K21" i="32" s="1"/>
  <c r="P9" i="26"/>
  <c r="F9" i="32" s="1"/>
  <c r="G9" i="32" s="1"/>
  <c r="Y9" i="26" s="1"/>
  <c r="U9" i="26"/>
  <c r="K9" i="32" s="1"/>
  <c r="P31" i="26"/>
  <c r="V31" i="26" s="1"/>
  <c r="Q31" i="32" s="1"/>
  <c r="U31" i="26"/>
  <c r="K31" i="32" s="1"/>
  <c r="P22" i="26"/>
  <c r="F22" i="32" s="1"/>
  <c r="G22" i="32" s="1"/>
  <c r="Y22" i="26" s="1"/>
  <c r="U22" i="26"/>
  <c r="K22" i="32" s="1"/>
  <c r="P8" i="26"/>
  <c r="W8" i="26" s="1"/>
  <c r="R8" i="32" s="1"/>
  <c r="U8" i="26"/>
  <c r="K8" i="32" s="1"/>
  <c r="P3" i="26"/>
  <c r="P26" i="26"/>
  <c r="F26" i="32" s="1"/>
  <c r="G26" i="32" s="1"/>
  <c r="Y26" i="26" s="1"/>
  <c r="P14" i="26"/>
  <c r="F14" i="32" s="1"/>
  <c r="G14" i="32" s="1"/>
  <c r="Y14" i="26" s="1"/>
  <c r="P6" i="26"/>
  <c r="F6" i="32" s="1"/>
  <c r="G6" i="32" s="1"/>
  <c r="Y6" i="26" s="1"/>
  <c r="P4" i="26"/>
  <c r="F4" i="32" s="1"/>
  <c r="G4" i="32" s="1"/>
  <c r="Y4" i="26" s="1"/>
  <c r="P10" i="26"/>
  <c r="P32" i="26"/>
  <c r="F32" i="32" s="1"/>
  <c r="G32" i="32" s="1"/>
  <c r="Y32" i="26" s="1"/>
  <c r="F11" i="32"/>
  <c r="G11" i="32" s="1"/>
  <c r="Y11" i="26" s="1"/>
  <c r="V11" i="26"/>
  <c r="Q11" i="32" s="1"/>
  <c r="Q11" i="26"/>
  <c r="P25" i="26"/>
  <c r="P16" i="26"/>
  <c r="F16" i="32" s="1"/>
  <c r="G16" i="32" s="1"/>
  <c r="Y16" i="26" s="1"/>
  <c r="P28" i="26"/>
  <c r="F28" i="32" s="1"/>
  <c r="G28" i="32" s="1"/>
  <c r="Y28" i="26" s="1"/>
  <c r="P23" i="26"/>
  <c r="P27" i="26"/>
  <c r="P17" i="26"/>
  <c r="F17" i="32" s="1"/>
  <c r="G17" i="32" s="1"/>
  <c r="Y17" i="26" s="1"/>
  <c r="P18" i="26"/>
  <c r="F18" i="32" s="1"/>
  <c r="G18" i="32" s="1"/>
  <c r="Y18" i="26" s="1"/>
  <c r="P13" i="26"/>
  <c r="P19" i="26"/>
  <c r="F19" i="32" s="1"/>
  <c r="G19" i="32" s="1"/>
  <c r="Y19" i="26" s="1"/>
  <c r="X24" i="26"/>
  <c r="S24" i="32" s="1"/>
  <c r="V15" i="26"/>
  <c r="Q15" i="32" s="1"/>
  <c r="X15" i="26"/>
  <c r="S15" i="32" s="1"/>
  <c r="W15" i="26"/>
  <c r="R15" i="32" s="1"/>
  <c r="Q15" i="26"/>
  <c r="P29" i="26"/>
  <c r="F29" i="32" s="1"/>
  <c r="G29" i="32" s="1"/>
  <c r="Y29" i="26" s="1"/>
  <c r="P5" i="26"/>
  <c r="F5" i="32" s="1"/>
  <c r="G5" i="32" s="1"/>
  <c r="Y5" i="26" s="1"/>
  <c r="P20" i="26"/>
  <c r="F20" i="32" s="1"/>
  <c r="G20" i="32" s="1"/>
  <c r="Y20" i="26" s="1"/>
  <c r="W30" i="26"/>
  <c r="R30" i="32" s="1"/>
  <c r="X30" i="26"/>
  <c r="S30" i="32" s="1"/>
  <c r="Q30" i="26"/>
  <c r="I30" i="32" s="1"/>
  <c r="L30" i="32" s="1"/>
  <c r="V30" i="26"/>
  <c r="Q30" i="32" s="1"/>
  <c r="X12" i="26" l="1"/>
  <c r="S12" i="32" s="1"/>
  <c r="Q12" i="26"/>
  <c r="R12" i="26" s="1"/>
  <c r="Q24" i="26"/>
  <c r="V24" i="26"/>
  <c r="Q24" i="32" s="1"/>
  <c r="W11" i="26"/>
  <c r="R11" i="32" s="1"/>
  <c r="W24" i="26"/>
  <c r="R24" i="32" s="1"/>
  <c r="W7" i="26"/>
  <c r="R7" i="32" s="1"/>
  <c r="V7" i="26"/>
  <c r="Q7" i="32" s="1"/>
  <c r="X7" i="26"/>
  <c r="S7" i="32" s="1"/>
  <c r="Q7" i="26"/>
  <c r="AA7" i="26" s="1"/>
  <c r="AB7" i="26" s="1"/>
  <c r="E7" i="32" s="1"/>
  <c r="V9" i="26"/>
  <c r="Q9" i="32" s="1"/>
  <c r="F21" i="32"/>
  <c r="G21" i="32" s="1"/>
  <c r="Y21" i="26" s="1"/>
  <c r="V12" i="26"/>
  <c r="Q12" i="32" s="1"/>
  <c r="W12" i="26"/>
  <c r="R12" i="32" s="1"/>
  <c r="W9" i="26"/>
  <c r="R9" i="32" s="1"/>
  <c r="Q21" i="26"/>
  <c r="AA21" i="26" s="1"/>
  <c r="AB21" i="26" s="1"/>
  <c r="E21" i="32" s="1"/>
  <c r="W31" i="26"/>
  <c r="R31" i="32" s="1"/>
  <c r="W22" i="26"/>
  <c r="R22" i="32" s="1"/>
  <c r="V22" i="26"/>
  <c r="Q22" i="32" s="1"/>
  <c r="Q22" i="26"/>
  <c r="AA22" i="26" s="1"/>
  <c r="AB22" i="26" s="1"/>
  <c r="E22" i="32" s="1"/>
  <c r="V8" i="26"/>
  <c r="Q8" i="32" s="1"/>
  <c r="X8" i="26"/>
  <c r="S8" i="32" s="1"/>
  <c r="Q8" i="26"/>
  <c r="AA8" i="26" s="1"/>
  <c r="AB8" i="26" s="1"/>
  <c r="E8" i="32" s="1"/>
  <c r="F8" i="32"/>
  <c r="G8" i="32" s="1"/>
  <c r="Y8" i="26" s="1"/>
  <c r="X21" i="26"/>
  <c r="S21" i="32" s="1"/>
  <c r="W21" i="26"/>
  <c r="R21" i="32" s="1"/>
  <c r="F31" i="32"/>
  <c r="G31" i="32" s="1"/>
  <c r="Y31" i="26" s="1"/>
  <c r="Q9" i="26"/>
  <c r="AA9" i="26" s="1"/>
  <c r="AB9" i="26" s="1"/>
  <c r="E9" i="32" s="1"/>
  <c r="X31" i="26"/>
  <c r="S31" i="32" s="1"/>
  <c r="Q31" i="26"/>
  <c r="I31" i="32" s="1"/>
  <c r="L31" i="32" s="1"/>
  <c r="X22" i="26"/>
  <c r="S22" i="32" s="1"/>
  <c r="X9" i="26"/>
  <c r="S9" i="32" s="1"/>
  <c r="F23" i="32"/>
  <c r="G23" i="32" s="1"/>
  <c r="Y23" i="26" s="1"/>
  <c r="V23" i="26"/>
  <c r="Q23" i="32" s="1"/>
  <c r="X23" i="26"/>
  <c r="S23" i="32" s="1"/>
  <c r="W23" i="26"/>
  <c r="R23" i="32" s="1"/>
  <c r="Q23" i="26"/>
  <c r="AA11" i="26"/>
  <c r="AB11" i="26" s="1"/>
  <c r="E11" i="32" s="1"/>
  <c r="R11" i="26"/>
  <c r="I11" i="32"/>
  <c r="L11" i="32" s="1"/>
  <c r="V10" i="26"/>
  <c r="Q10" i="32" s="1"/>
  <c r="Q10" i="26"/>
  <c r="W10" i="26"/>
  <c r="R10" i="32" s="1"/>
  <c r="X10" i="26"/>
  <c r="S10" i="32" s="1"/>
  <c r="X3" i="26"/>
  <c r="S3" i="32" s="1"/>
  <c r="W3" i="26"/>
  <c r="R3" i="32" s="1"/>
  <c r="Q3" i="26"/>
  <c r="V3" i="26"/>
  <c r="Q3" i="32" s="1"/>
  <c r="Q14" i="26"/>
  <c r="W14" i="26"/>
  <c r="R14" i="32" s="1"/>
  <c r="V14" i="26"/>
  <c r="Q14" i="32" s="1"/>
  <c r="X14" i="26"/>
  <c r="S14" i="32" s="1"/>
  <c r="AA30" i="26"/>
  <c r="AB30" i="26" s="1"/>
  <c r="E30" i="32" s="1"/>
  <c r="R30" i="26"/>
  <c r="X5" i="26"/>
  <c r="S5" i="32" s="1"/>
  <c r="V5" i="26"/>
  <c r="Q5" i="32" s="1"/>
  <c r="Q5" i="26"/>
  <c r="W5" i="26"/>
  <c r="R5" i="32" s="1"/>
  <c r="AA15" i="26"/>
  <c r="AB15" i="26" s="1"/>
  <c r="E15" i="32" s="1"/>
  <c r="R15" i="26"/>
  <c r="I15" i="32"/>
  <c r="L15" i="32" s="1"/>
  <c r="AA12" i="26"/>
  <c r="AB12" i="26" s="1"/>
  <c r="E12" i="32" s="1"/>
  <c r="I12" i="32"/>
  <c r="L12" i="32" s="1"/>
  <c r="W29" i="26"/>
  <c r="R29" i="32" s="1"/>
  <c r="X29" i="26"/>
  <c r="S29" i="32" s="1"/>
  <c r="Q29" i="26"/>
  <c r="I29" i="32" s="1"/>
  <c r="L29" i="32" s="1"/>
  <c r="V29" i="26"/>
  <c r="Q29" i="32" s="1"/>
  <c r="W19" i="26"/>
  <c r="R19" i="32" s="1"/>
  <c r="X19" i="26"/>
  <c r="S19" i="32" s="1"/>
  <c r="Q19" i="26"/>
  <c r="V19" i="26"/>
  <c r="Q19" i="32" s="1"/>
  <c r="W28" i="26"/>
  <c r="R28" i="32" s="1"/>
  <c r="X28" i="26"/>
  <c r="S28" i="32" s="1"/>
  <c r="Q28" i="26"/>
  <c r="I28" i="32" s="1"/>
  <c r="L28" i="32" s="1"/>
  <c r="V28" i="26"/>
  <c r="Q28" i="32" s="1"/>
  <c r="V4" i="26"/>
  <c r="Q4" i="32" s="1"/>
  <c r="W4" i="26"/>
  <c r="R4" i="32" s="1"/>
  <c r="X4" i="26"/>
  <c r="S4" i="32" s="1"/>
  <c r="Q4" i="26"/>
  <c r="Q17" i="26"/>
  <c r="V17" i="26"/>
  <c r="Q17" i="32" s="1"/>
  <c r="W17" i="26"/>
  <c r="R17" i="32" s="1"/>
  <c r="X17" i="26"/>
  <c r="S17" i="32" s="1"/>
  <c r="V32" i="26"/>
  <c r="Q32" i="32" s="1"/>
  <c r="Q32" i="26"/>
  <c r="I32" i="32" s="1"/>
  <c r="L32" i="32" s="1"/>
  <c r="W32" i="26"/>
  <c r="R32" i="32" s="1"/>
  <c r="X32" i="26"/>
  <c r="S32" i="32" s="1"/>
  <c r="W26" i="26"/>
  <c r="R26" i="32" s="1"/>
  <c r="X26" i="26"/>
  <c r="S26" i="32" s="1"/>
  <c r="V26" i="26"/>
  <c r="Q26" i="32" s="1"/>
  <c r="Q26" i="26"/>
  <c r="W18" i="26"/>
  <c r="R18" i="32" s="1"/>
  <c r="V18" i="26"/>
  <c r="Q18" i="32" s="1"/>
  <c r="Q18" i="26"/>
  <c r="X18" i="26"/>
  <c r="S18" i="32" s="1"/>
  <c r="AA24" i="26"/>
  <c r="AB24" i="26" s="1"/>
  <c r="E24" i="32" s="1"/>
  <c r="R24" i="26"/>
  <c r="I24" i="32"/>
  <c r="L24" i="32" s="1"/>
  <c r="F27" i="32"/>
  <c r="G27" i="32" s="1"/>
  <c r="Y27" i="26" s="1"/>
  <c r="X27" i="26"/>
  <c r="S27" i="32" s="1"/>
  <c r="Q27" i="26"/>
  <c r="I27" i="32" s="1"/>
  <c r="L27" i="32" s="1"/>
  <c r="W27" i="26"/>
  <c r="R27" i="32" s="1"/>
  <c r="V27" i="26"/>
  <c r="Q27" i="32" s="1"/>
  <c r="F13" i="32"/>
  <c r="G13" i="32" s="1"/>
  <c r="Y13" i="26" s="1"/>
  <c r="X13" i="26"/>
  <c r="S13" i="32" s="1"/>
  <c r="V13" i="26"/>
  <c r="Q13" i="32" s="1"/>
  <c r="W13" i="26"/>
  <c r="R13" i="32" s="1"/>
  <c r="Q13" i="26"/>
  <c r="F25" i="32"/>
  <c r="G25" i="32" s="1"/>
  <c r="Y25" i="26" s="1"/>
  <c r="V25" i="26"/>
  <c r="Q25" i="32" s="1"/>
  <c r="Q25" i="26"/>
  <c r="W25" i="26"/>
  <c r="R25" i="32" s="1"/>
  <c r="X25" i="26"/>
  <c r="S25" i="32" s="1"/>
  <c r="W6" i="26"/>
  <c r="R6" i="32" s="1"/>
  <c r="V6" i="26"/>
  <c r="Q6" i="32" s="1"/>
  <c r="X6" i="26"/>
  <c r="S6" i="32" s="1"/>
  <c r="Q6" i="26"/>
  <c r="V16" i="26"/>
  <c r="Q16" i="32" s="1"/>
  <c r="W16" i="26"/>
  <c r="R16" i="32" s="1"/>
  <c r="Q16" i="26"/>
  <c r="X16" i="26"/>
  <c r="S16" i="32" s="1"/>
  <c r="F3" i="32"/>
  <c r="G3" i="32" s="1"/>
  <c r="Y3" i="26" s="1"/>
  <c r="W20" i="26"/>
  <c r="R20" i="32" s="1"/>
  <c r="V20" i="26"/>
  <c r="Q20" i="32" s="1"/>
  <c r="X20" i="26"/>
  <c r="S20" i="32" s="1"/>
  <c r="Q20" i="26"/>
  <c r="F10" i="32"/>
  <c r="G10" i="32" s="1"/>
  <c r="Y10" i="26" s="1"/>
  <c r="I7" i="32" l="1"/>
  <c r="L7" i="32" s="1"/>
  <c r="R22" i="26"/>
  <c r="R7" i="26"/>
  <c r="R21" i="26"/>
  <c r="N21" i="32" s="1"/>
  <c r="P21" i="32" s="1"/>
  <c r="I21" i="32"/>
  <c r="L21" i="32" s="1"/>
  <c r="I22" i="32"/>
  <c r="L22" i="32" s="1"/>
  <c r="I8" i="32"/>
  <c r="L8" i="32" s="1"/>
  <c r="R8" i="26"/>
  <c r="S8" i="26" s="1"/>
  <c r="R9" i="26"/>
  <c r="N9" i="32" s="1"/>
  <c r="P9" i="32" s="1"/>
  <c r="I9" i="32"/>
  <c r="L9" i="32" s="1"/>
  <c r="AA31" i="26"/>
  <c r="AB31" i="26" s="1"/>
  <c r="E31" i="32" s="1"/>
  <c r="R31" i="26"/>
  <c r="N31" i="32" s="1"/>
  <c r="P31" i="32" s="1"/>
  <c r="Z32" i="26"/>
  <c r="H32" i="32" s="1"/>
  <c r="Z6" i="26"/>
  <c r="H6" i="32" s="1"/>
  <c r="S30" i="26"/>
  <c r="N30" i="32"/>
  <c r="P30" i="32" s="1"/>
  <c r="Z28" i="26"/>
  <c r="H28" i="32" s="1"/>
  <c r="Z20" i="26"/>
  <c r="H20" i="32" s="1"/>
  <c r="Z5" i="26"/>
  <c r="H5" i="32" s="1"/>
  <c r="Z30" i="26"/>
  <c r="H30" i="32" s="1"/>
  <c r="Z31" i="26"/>
  <c r="H31" i="32" s="1"/>
  <c r="Z27" i="26"/>
  <c r="H27" i="32" s="1"/>
  <c r="Z29" i="26"/>
  <c r="H29" i="32" s="1"/>
  <c r="Z14" i="26"/>
  <c r="H14" i="32" s="1"/>
  <c r="AA23" i="26"/>
  <c r="AB23" i="26" s="1"/>
  <c r="E23" i="32" s="1"/>
  <c r="R23" i="26"/>
  <c r="I23" i="32"/>
  <c r="L23" i="32" s="1"/>
  <c r="Z25" i="26"/>
  <c r="H25" i="32" s="1"/>
  <c r="R26" i="26"/>
  <c r="AA26" i="26"/>
  <c r="AB26" i="26" s="1"/>
  <c r="E26" i="32" s="1"/>
  <c r="I26" i="32"/>
  <c r="L26" i="32" s="1"/>
  <c r="AA3" i="26"/>
  <c r="AB3" i="26" s="1"/>
  <c r="E3" i="32" s="1"/>
  <c r="R3" i="26"/>
  <c r="I3" i="32"/>
  <c r="L3" i="32" s="1"/>
  <c r="AA29" i="26"/>
  <c r="AB29" i="26" s="1"/>
  <c r="E29" i="32" s="1"/>
  <c r="R29" i="26"/>
  <c r="AA27" i="26"/>
  <c r="AB27" i="26" s="1"/>
  <c r="E27" i="32" s="1"/>
  <c r="R27" i="26"/>
  <c r="AA16" i="26"/>
  <c r="AB16" i="26" s="1"/>
  <c r="E16" i="32" s="1"/>
  <c r="R16" i="26"/>
  <c r="I16" i="32"/>
  <c r="L16" i="32" s="1"/>
  <c r="Z16" i="26"/>
  <c r="H16" i="32" s="1"/>
  <c r="AA28" i="26"/>
  <c r="AB28" i="26" s="1"/>
  <c r="E28" i="32" s="1"/>
  <c r="R28" i="26"/>
  <c r="S12" i="26"/>
  <c r="N12" i="32"/>
  <c r="P12" i="32" s="1"/>
  <c r="AA14" i="26"/>
  <c r="AB14" i="26" s="1"/>
  <c r="E14" i="32" s="1"/>
  <c r="R14" i="26"/>
  <c r="I14" i="32"/>
  <c r="L14" i="32" s="1"/>
  <c r="Z10" i="26"/>
  <c r="H10" i="32" s="1"/>
  <c r="AA13" i="26"/>
  <c r="AB13" i="26" s="1"/>
  <c r="E13" i="32" s="1"/>
  <c r="R13" i="26"/>
  <c r="I13" i="32"/>
  <c r="L13" i="32" s="1"/>
  <c r="Z23" i="26"/>
  <c r="H23" i="32" s="1"/>
  <c r="S22" i="26"/>
  <c r="N22" i="32"/>
  <c r="P22" i="32" s="1"/>
  <c r="S7" i="26"/>
  <c r="N7" i="32"/>
  <c r="P7" i="32" s="1"/>
  <c r="Z19" i="26"/>
  <c r="H19" i="32" s="1"/>
  <c r="S21" i="26"/>
  <c r="Z22" i="26"/>
  <c r="H22" i="32" s="1"/>
  <c r="Z21" i="26"/>
  <c r="H21" i="32" s="1"/>
  <c r="Z4" i="26"/>
  <c r="H4" i="32" s="1"/>
  <c r="R25" i="26"/>
  <c r="AA25" i="26"/>
  <c r="AB25" i="26" s="1"/>
  <c r="E25" i="32" s="1"/>
  <c r="I25" i="32"/>
  <c r="L25" i="32" s="1"/>
  <c r="AA17" i="26"/>
  <c r="AB17" i="26" s="1"/>
  <c r="E17" i="32" s="1"/>
  <c r="R17" i="26"/>
  <c r="I17" i="32"/>
  <c r="L17" i="32" s="1"/>
  <c r="R6" i="26"/>
  <c r="AA6" i="26"/>
  <c r="AB6" i="26" s="1"/>
  <c r="E6" i="32" s="1"/>
  <c r="I6" i="32"/>
  <c r="L6" i="32" s="1"/>
  <c r="AA19" i="26"/>
  <c r="AB19" i="26" s="1"/>
  <c r="E19" i="32" s="1"/>
  <c r="R19" i="26"/>
  <c r="I19" i="32"/>
  <c r="L19" i="32" s="1"/>
  <c r="S15" i="26"/>
  <c r="N15" i="32"/>
  <c r="P15" i="32" s="1"/>
  <c r="Z11" i="26"/>
  <c r="H11" i="32" s="1"/>
  <c r="AA10" i="26"/>
  <c r="AB10" i="26" s="1"/>
  <c r="E10" i="32" s="1"/>
  <c r="R10" i="26"/>
  <c r="I10" i="32"/>
  <c r="L10" i="32" s="1"/>
  <c r="Z3" i="26"/>
  <c r="H3" i="32" s="1"/>
  <c r="Z7" i="26"/>
  <c r="H7" i="32" s="1"/>
  <c r="Z9" i="26"/>
  <c r="H9" i="32" s="1"/>
  <c r="Z15" i="26"/>
  <c r="H15" i="32" s="1"/>
  <c r="Z12" i="26"/>
  <c r="H12" i="32" s="1"/>
  <c r="Z24" i="26"/>
  <c r="H24" i="32" s="1"/>
  <c r="R20" i="26"/>
  <c r="AA20" i="26"/>
  <c r="AB20" i="26" s="1"/>
  <c r="E20" i="32" s="1"/>
  <c r="I20" i="32"/>
  <c r="L20" i="32" s="1"/>
  <c r="Z13" i="26"/>
  <c r="H13" i="32" s="1"/>
  <c r="S24" i="26"/>
  <c r="N24" i="32"/>
  <c r="P24" i="32" s="1"/>
  <c r="R32" i="26"/>
  <c r="AA32" i="26"/>
  <c r="AB32" i="26" s="1"/>
  <c r="E32" i="32" s="1"/>
  <c r="Z18" i="26"/>
  <c r="H18" i="32" s="1"/>
  <c r="AA18" i="26"/>
  <c r="AB18" i="26" s="1"/>
  <c r="E18" i="32" s="1"/>
  <c r="R18" i="26"/>
  <c r="I18" i="32"/>
  <c r="L18" i="32" s="1"/>
  <c r="Z8" i="26"/>
  <c r="H8" i="32" s="1"/>
  <c r="Z17" i="26"/>
  <c r="H17" i="32" s="1"/>
  <c r="R4" i="26"/>
  <c r="AA4" i="26"/>
  <c r="AB4" i="26" s="1"/>
  <c r="E4" i="32" s="1"/>
  <c r="I4" i="32"/>
  <c r="L4" i="32" s="1"/>
  <c r="AA5" i="26"/>
  <c r="AB5" i="26" s="1"/>
  <c r="E5" i="32" s="1"/>
  <c r="R5" i="26"/>
  <c r="I5" i="32"/>
  <c r="L5" i="32" s="1"/>
  <c r="S11" i="26"/>
  <c r="N11" i="32"/>
  <c r="P11" i="32" s="1"/>
  <c r="Z26" i="26"/>
  <c r="H26" i="32" s="1"/>
  <c r="N8" i="32" l="1"/>
  <c r="P8" i="32" s="1"/>
  <c r="S9" i="26"/>
  <c r="T9" i="26" s="1"/>
  <c r="O9" i="32" s="1"/>
  <c r="S31" i="26"/>
  <c r="T31" i="26" s="1"/>
  <c r="O31" i="32" s="1"/>
  <c r="R36" i="26"/>
  <c r="S29" i="26"/>
  <c r="N29" i="32"/>
  <c r="P29" i="32" s="1"/>
  <c r="S28" i="26"/>
  <c r="N28" i="32"/>
  <c r="P28" i="32" s="1"/>
  <c r="S27" i="26"/>
  <c r="N27" i="32"/>
  <c r="P27" i="32" s="1"/>
  <c r="S32" i="26"/>
  <c r="N32" i="32"/>
  <c r="P32" i="32" s="1"/>
  <c r="T30" i="26"/>
  <c r="O30" i="32" s="1"/>
  <c r="J30" i="32"/>
  <c r="M30" i="32" s="1"/>
  <c r="T7" i="26"/>
  <c r="O7" i="32" s="1"/>
  <c r="J7" i="32"/>
  <c r="M7" i="32" s="1"/>
  <c r="T12" i="26"/>
  <c r="O12" i="32" s="1"/>
  <c r="J12" i="32"/>
  <c r="M12" i="32" s="1"/>
  <c r="T8" i="26"/>
  <c r="O8" i="32" s="1"/>
  <c r="J8" i="32"/>
  <c r="M8" i="32" s="1"/>
  <c r="S3" i="26"/>
  <c r="R35" i="26"/>
  <c r="N3" i="32"/>
  <c r="P3" i="32" s="1"/>
  <c r="S20" i="26"/>
  <c r="N20" i="32"/>
  <c r="P20" i="32" s="1"/>
  <c r="T15" i="26"/>
  <c r="O15" i="32" s="1"/>
  <c r="J15" i="32"/>
  <c r="M15" i="32" s="1"/>
  <c r="N25" i="32"/>
  <c r="P25" i="32" s="1"/>
  <c r="S25" i="26"/>
  <c r="T22" i="26"/>
  <c r="O22" i="32" s="1"/>
  <c r="J22" i="32"/>
  <c r="M22" i="32" s="1"/>
  <c r="T11" i="26"/>
  <c r="O11" i="32" s="1"/>
  <c r="J11" i="32"/>
  <c r="M11" i="32" s="1"/>
  <c r="S18" i="26"/>
  <c r="N18" i="32"/>
  <c r="P18" i="32" s="1"/>
  <c r="S19" i="26"/>
  <c r="N19" i="32"/>
  <c r="P19" i="32" s="1"/>
  <c r="S13" i="26"/>
  <c r="N13" i="32"/>
  <c r="P13" i="32" s="1"/>
  <c r="N16" i="32"/>
  <c r="P16" i="32" s="1"/>
  <c r="S16" i="26"/>
  <c r="S26" i="26"/>
  <c r="N26" i="32"/>
  <c r="P26" i="32" s="1"/>
  <c r="S5" i="26"/>
  <c r="N5" i="32"/>
  <c r="P5" i="32" s="1"/>
  <c r="N6" i="32"/>
  <c r="P6" i="32" s="1"/>
  <c r="S6" i="26"/>
  <c r="S23" i="26"/>
  <c r="N23" i="32"/>
  <c r="P23" i="32" s="1"/>
  <c r="S14" i="26"/>
  <c r="N14" i="32"/>
  <c r="P14" i="32" s="1"/>
  <c r="T21" i="26"/>
  <c r="O21" i="32" s="1"/>
  <c r="J21" i="32"/>
  <c r="M21" i="32" s="1"/>
  <c r="S4" i="26"/>
  <c r="N4" i="32"/>
  <c r="P4" i="32" s="1"/>
  <c r="T24" i="26"/>
  <c r="O24" i="32" s="1"/>
  <c r="J24" i="32"/>
  <c r="M24" i="32" s="1"/>
  <c r="S10" i="26"/>
  <c r="N10" i="32"/>
  <c r="P10" i="32" s="1"/>
  <c r="S17" i="26"/>
  <c r="N17" i="32"/>
  <c r="P17" i="32" s="1"/>
  <c r="J9" i="32" l="1"/>
  <c r="M9" i="32" s="1"/>
  <c r="J31" i="32"/>
  <c r="M31" i="32" s="1"/>
  <c r="T32" i="26"/>
  <c r="O32" i="32" s="1"/>
  <c r="J32" i="32"/>
  <c r="M32" i="32" s="1"/>
  <c r="T27" i="26"/>
  <c r="O27" i="32" s="1"/>
  <c r="J27" i="32"/>
  <c r="M27" i="32" s="1"/>
  <c r="T28" i="26"/>
  <c r="O28" i="32" s="1"/>
  <c r="J28" i="32"/>
  <c r="M28" i="32" s="1"/>
  <c r="T29" i="26"/>
  <c r="O29" i="32" s="1"/>
  <c r="J29" i="32"/>
  <c r="M29" i="32" s="1"/>
  <c r="T26" i="26"/>
  <c r="O26" i="32" s="1"/>
  <c r="J26" i="32"/>
  <c r="M26" i="32" s="1"/>
  <c r="T23" i="26"/>
  <c r="O23" i="32" s="1"/>
  <c r="J23" i="32"/>
  <c r="M23" i="32" s="1"/>
  <c r="T13" i="26"/>
  <c r="O13" i="32" s="1"/>
  <c r="J13" i="32"/>
  <c r="M13" i="32" s="1"/>
  <c r="T4" i="26"/>
  <c r="O4" i="32" s="1"/>
  <c r="J4" i="32"/>
  <c r="M4" i="32" s="1"/>
  <c r="T17" i="26"/>
  <c r="O17" i="32" s="1"/>
  <c r="J17" i="32"/>
  <c r="M17" i="32" s="1"/>
  <c r="T6" i="26"/>
  <c r="O6" i="32" s="1"/>
  <c r="J6" i="32"/>
  <c r="M6" i="32" s="1"/>
  <c r="T10" i="26"/>
  <c r="O10" i="32" s="1"/>
  <c r="J10" i="32"/>
  <c r="M10" i="32" s="1"/>
  <c r="T19" i="26"/>
  <c r="O19" i="32" s="1"/>
  <c r="J19" i="32"/>
  <c r="M19" i="32" s="1"/>
  <c r="T20" i="26"/>
  <c r="O20" i="32" s="1"/>
  <c r="J20" i="32"/>
  <c r="M20" i="32" s="1"/>
  <c r="T18" i="26"/>
  <c r="O18" i="32" s="1"/>
  <c r="J18" i="32"/>
  <c r="M18" i="32" s="1"/>
  <c r="T3" i="26"/>
  <c r="O3" i="32" s="1"/>
  <c r="J3" i="32"/>
  <c r="M3" i="32" s="1"/>
  <c r="T5" i="26"/>
  <c r="O5" i="32" s="1"/>
  <c r="J5" i="32"/>
  <c r="M5" i="32" s="1"/>
  <c r="T16" i="26"/>
  <c r="O16" i="32" s="1"/>
  <c r="J16" i="32"/>
  <c r="M16" i="32" s="1"/>
  <c r="T25" i="26"/>
  <c r="O25" i="32" s="1"/>
  <c r="J25" i="32"/>
  <c r="M25" i="32" s="1"/>
  <c r="T14" i="26"/>
  <c r="O14" i="32" s="1"/>
  <c r="J14" i="32"/>
  <c r="M14" i="32" s="1"/>
  <c r="Q61" i="72" l="1"/>
  <c r="J61" i="72"/>
  <c r="S61" i="72"/>
  <c r="L8" i="20"/>
  <c r="M8" i="20" s="1"/>
  <c r="H18" i="12"/>
  <c r="I18" i="12" s="1"/>
  <c r="AF61" i="72"/>
  <c r="W61" i="72"/>
  <c r="AE61" i="72"/>
  <c r="S8" i="20"/>
  <c r="T8" i="20" s="1"/>
  <c r="Y61" i="72"/>
  <c r="Q8" i="20" s="1"/>
  <c r="M61" i="72"/>
  <c r="P61" i="72"/>
  <c r="AG61" i="72"/>
  <c r="U61" i="72"/>
  <c r="K61" i="72"/>
  <c r="AA61" i="72"/>
  <c r="I61" i="72"/>
  <c r="R61" i="72"/>
  <c r="AJ61" i="72"/>
  <c r="AK61" i="72"/>
  <c r="T61" i="72"/>
  <c r="X61" i="72"/>
  <c r="Z61" i="72"/>
  <c r="O61" i="72"/>
  <c r="AC61" i="72"/>
  <c r="L61" i="72"/>
  <c r="AB61" i="72"/>
  <c r="P71" i="57" a="1"/>
  <c r="H61" i="72"/>
  <c r="AH61" i="72"/>
  <c r="N61" i="72"/>
  <c r="V61" i="72"/>
  <c r="AI61" i="72"/>
  <c r="AD61" i="72"/>
  <c r="Q8" i="75" l="1"/>
  <c r="D18" i="12"/>
  <c r="J8" i="20"/>
  <c r="O8" i="20" s="1"/>
  <c r="J8" i="75"/>
  <c r="Z71" i="57" a="1"/>
  <c r="R9" i="76"/>
  <c r="S9" i="76" s="1"/>
  <c r="K9" i="49"/>
  <c r="L9" i="49" s="1"/>
  <c r="P71" i="57"/>
  <c r="K9" i="76" s="1"/>
  <c r="L9" i="76" s="1"/>
  <c r="O8" i="75" l="1"/>
  <c r="P9" i="76"/>
  <c r="Z71" i="57"/>
  <c r="I9" i="76" s="1"/>
  <c r="I9" i="49"/>
  <c r="N9" i="49" s="1"/>
  <c r="N9" i="76" l="1"/>
  <c r="E27" i="29"/>
  <c r="E19" i="29"/>
  <c r="E26" i="29"/>
  <c r="E6" i="29"/>
  <c r="E29" i="29"/>
  <c r="E10" i="29"/>
  <c r="E8" i="29"/>
  <c r="E17" i="29"/>
  <c r="E18" i="29"/>
  <c r="E9" i="29"/>
  <c r="E21" i="29"/>
  <c r="E30" i="29"/>
  <c r="E4" i="29"/>
  <c r="E32" i="29"/>
  <c r="E23" i="29"/>
  <c r="E13" i="29"/>
  <c r="E22" i="29"/>
  <c r="E31" i="29"/>
  <c r="E16" i="29"/>
  <c r="E7" i="29"/>
  <c r="E11" i="29"/>
  <c r="E15" i="29"/>
  <c r="E25" i="29"/>
  <c r="E20" i="29"/>
  <c r="E24" i="29"/>
  <c r="E12" i="29"/>
  <c r="E14" i="29"/>
  <c r="E5" i="29"/>
  <c r="E28" i="29"/>
  <c r="E3" i="29"/>
  <c r="R2" i="72" l="1"/>
  <c r="C13" i="29" s="1"/>
  <c r="B13" i="29" s="1"/>
  <c r="P2" i="72"/>
  <c r="C11" i="29" s="1"/>
  <c r="B11" i="29" s="1"/>
  <c r="S4" i="75"/>
  <c r="T4" i="75" s="1"/>
  <c r="S4" i="20"/>
  <c r="T4" i="20" s="1"/>
  <c r="Y2" i="72"/>
  <c r="AI2" i="72"/>
  <c r="C30" i="29" s="1"/>
  <c r="B30" i="29" s="1"/>
  <c r="O2" i="72"/>
  <c r="C10" i="29" s="1"/>
  <c r="B10" i="29" s="1"/>
  <c r="AJ2" i="72"/>
  <c r="C31" i="29" s="1"/>
  <c r="B31" i="29" s="1"/>
  <c r="AD2" i="72"/>
  <c r="C25" i="29" s="1"/>
  <c r="B25" i="29" s="1"/>
  <c r="AH2" i="72"/>
  <c r="C29" i="29" s="1"/>
  <c r="B29" i="29" s="1"/>
  <c r="AA2" i="72"/>
  <c r="C22" i="29" s="1"/>
  <c r="B22" i="29" s="1"/>
  <c r="Z2" i="72"/>
  <c r="C21" i="29" s="1"/>
  <c r="B21" i="29" s="1"/>
  <c r="N2" i="72"/>
  <c r="C9" i="29" s="1"/>
  <c r="B9" i="29" s="1"/>
  <c r="K2" i="72"/>
  <c r="C6" i="29" s="1"/>
  <c r="B6" i="29" s="1"/>
  <c r="T2" i="72"/>
  <c r="C15" i="29" s="1"/>
  <c r="B15" i="29" s="1"/>
  <c r="AB2" i="72"/>
  <c r="C23" i="29" s="1"/>
  <c r="B23" i="29" s="1"/>
  <c r="W2" i="72"/>
  <c r="C18" i="29" s="1"/>
  <c r="B18" i="29" s="1"/>
  <c r="AE2" i="72"/>
  <c r="C26" i="29" s="1"/>
  <c r="B26" i="29" s="1"/>
  <c r="H2" i="72"/>
  <c r="C3" i="29" s="1"/>
  <c r="B3" i="29" s="1"/>
  <c r="P11" i="57" a="1"/>
  <c r="J2" i="72"/>
  <c r="C5" i="29" s="1"/>
  <c r="B5" i="29" s="1"/>
  <c r="S2" i="72"/>
  <c r="C14" i="29" s="1"/>
  <c r="B14" i="29" s="1"/>
  <c r="L2" i="72"/>
  <c r="C7" i="29" s="1"/>
  <c r="B7" i="29" s="1"/>
  <c r="AK2" i="72"/>
  <c r="C32" i="29" s="1"/>
  <c r="B32" i="29" s="1"/>
  <c r="V2" i="72"/>
  <c r="C17" i="29" s="1"/>
  <c r="B17" i="29" s="1"/>
  <c r="X2" i="72"/>
  <c r="C19" i="29" s="1"/>
  <c r="B19" i="29" s="1"/>
  <c r="Q2" i="72"/>
  <c r="C12" i="29" s="1"/>
  <c r="B12" i="29" s="1"/>
  <c r="AG2" i="72"/>
  <c r="C28" i="29" s="1"/>
  <c r="B28" i="29" s="1"/>
  <c r="U2" i="72"/>
  <c r="C16" i="29" s="1"/>
  <c r="B16" i="29" s="1"/>
  <c r="I2" i="72"/>
  <c r="C4" i="29" s="1"/>
  <c r="B4" i="29" s="1"/>
  <c r="AF2" i="72"/>
  <c r="C27" i="29" s="1"/>
  <c r="B27" i="29" s="1"/>
  <c r="L4" i="75"/>
  <c r="M4" i="75" s="1"/>
  <c r="I6" i="65"/>
  <c r="G5" i="12"/>
  <c r="B2" i="13" s="1"/>
  <c r="B9" i="13" s="1"/>
  <c r="B8" i="13" s="1"/>
  <c r="L4" i="20"/>
  <c r="M4" i="20" s="1"/>
  <c r="AC2" i="72"/>
  <c r="C24" i="29" s="1"/>
  <c r="B24" i="29" s="1"/>
  <c r="M2" i="72"/>
  <c r="C8" i="29" s="1"/>
  <c r="B8" i="29" s="1"/>
  <c r="P11" i="57" l="1"/>
  <c r="K5" i="76" s="1"/>
  <c r="L5" i="76" s="1"/>
  <c r="K5" i="49"/>
  <c r="L5" i="49" s="1"/>
  <c r="Z11" i="57" a="1"/>
  <c r="C6" i="65"/>
  <c r="D9" i="65" s="1"/>
  <c r="J4" i="20"/>
  <c r="J4" i="75"/>
  <c r="D5" i="12"/>
  <c r="O2" i="13" s="1"/>
  <c r="P2" i="13" s="1"/>
  <c r="C20" i="29"/>
  <c r="B20" i="29" s="1"/>
  <c r="M24" i="29" s="1"/>
  <c r="N24" i="29" s="1"/>
  <c r="Q4" i="75"/>
  <c r="Q4" i="20"/>
  <c r="O4" i="75" l="1"/>
  <c r="O4" i="20"/>
  <c r="O24" i="29"/>
  <c r="F24" i="30"/>
  <c r="H24" i="30" s="1"/>
  <c r="U24" i="29" s="1"/>
  <c r="M19" i="29"/>
  <c r="N19" i="29" s="1"/>
  <c r="M18" i="29"/>
  <c r="N18" i="29" s="1"/>
  <c r="M10" i="29"/>
  <c r="N10" i="29" s="1"/>
  <c r="M25" i="29"/>
  <c r="N25" i="29" s="1"/>
  <c r="M17" i="29"/>
  <c r="N17" i="29" s="1"/>
  <c r="M20" i="29"/>
  <c r="N20" i="29" s="1"/>
  <c r="M16" i="29"/>
  <c r="N16" i="29" s="1"/>
  <c r="M11" i="29"/>
  <c r="N11" i="29" s="1"/>
  <c r="M13" i="29"/>
  <c r="N13" i="29" s="1"/>
  <c r="M9" i="29"/>
  <c r="N9" i="29" s="1"/>
  <c r="M32" i="29"/>
  <c r="N32" i="29" s="1"/>
  <c r="M22" i="29"/>
  <c r="N22" i="29" s="1"/>
  <c r="M12" i="29"/>
  <c r="N12" i="29" s="1"/>
  <c r="M28" i="29"/>
  <c r="N28" i="29" s="1"/>
  <c r="M3" i="29"/>
  <c r="N3" i="29" s="1"/>
  <c r="M31" i="29"/>
  <c r="N31" i="29" s="1"/>
  <c r="M26" i="29"/>
  <c r="N26" i="29" s="1"/>
  <c r="M4" i="29"/>
  <c r="N4" i="29" s="1"/>
  <c r="M29" i="29"/>
  <c r="N29" i="29" s="1"/>
  <c r="M23" i="29"/>
  <c r="N23" i="29" s="1"/>
  <c r="M7" i="29"/>
  <c r="N7" i="29" s="1"/>
  <c r="M8" i="29"/>
  <c r="N8" i="29" s="1"/>
  <c r="M15" i="29"/>
  <c r="N15" i="29" s="1"/>
  <c r="M21" i="29"/>
  <c r="N21" i="29" s="1"/>
  <c r="M14" i="29"/>
  <c r="N14" i="29" s="1"/>
  <c r="M30" i="29"/>
  <c r="N30" i="29" s="1"/>
  <c r="Z11" i="57"/>
  <c r="I5" i="76" s="1"/>
  <c r="N5" i="76" s="1"/>
  <c r="I5" i="49"/>
  <c r="N5" i="49" s="1"/>
  <c r="M6" i="29"/>
  <c r="N6" i="29" s="1"/>
  <c r="M27" i="29"/>
  <c r="N27" i="29" s="1"/>
  <c r="P51" i="13"/>
  <c r="P21" i="13" s="1"/>
  <c r="P38" i="13"/>
  <c r="P8" i="13" s="1"/>
  <c r="P37" i="13"/>
  <c r="P7" i="13" s="1"/>
  <c r="P54" i="13"/>
  <c r="P24" i="13" s="1"/>
  <c r="P41" i="13"/>
  <c r="P11" i="13" s="1"/>
  <c r="P52" i="13"/>
  <c r="P22" i="13" s="1"/>
  <c r="P55" i="13"/>
  <c r="P25" i="13" s="1"/>
  <c r="P43" i="13"/>
  <c r="P13" i="13" s="1"/>
  <c r="Q2" i="13"/>
  <c r="P57" i="13"/>
  <c r="P27" i="13" s="1"/>
  <c r="P49" i="13"/>
  <c r="P19" i="13" s="1"/>
  <c r="P59" i="13"/>
  <c r="P29" i="13" s="1"/>
  <c r="P53" i="13"/>
  <c r="P23" i="13" s="1"/>
  <c r="P33" i="13"/>
  <c r="P3" i="13" s="1"/>
  <c r="P50" i="13"/>
  <c r="P20" i="13" s="1"/>
  <c r="P39" i="13"/>
  <c r="P9" i="13" s="1"/>
  <c r="P58" i="13"/>
  <c r="P28" i="13" s="1"/>
  <c r="P46" i="13"/>
  <c r="P16" i="13" s="1"/>
  <c r="P56" i="13"/>
  <c r="P26" i="13" s="1"/>
  <c r="P48" i="13"/>
  <c r="P18" i="13" s="1"/>
  <c r="P35" i="13"/>
  <c r="P5" i="13" s="1"/>
  <c r="P45" i="13"/>
  <c r="P15" i="13" s="1"/>
  <c r="P60" i="13"/>
  <c r="P30" i="13" s="1"/>
  <c r="P47" i="13"/>
  <c r="P17" i="13" s="1"/>
  <c r="P34" i="13"/>
  <c r="P4" i="13" s="1"/>
  <c r="P42" i="13"/>
  <c r="P12" i="13" s="1"/>
  <c r="P62" i="13"/>
  <c r="P32" i="13" s="1"/>
  <c r="P40" i="13"/>
  <c r="P10" i="13" s="1"/>
  <c r="P44" i="13"/>
  <c r="P14" i="13" s="1"/>
  <c r="P36" i="13"/>
  <c r="P6" i="13" s="1"/>
  <c r="P61" i="13"/>
  <c r="P31" i="13" s="1"/>
  <c r="M5" i="29"/>
  <c r="N5" i="29" s="1"/>
  <c r="F8" i="30" l="1"/>
  <c r="H8" i="30" s="1"/>
  <c r="U8" i="29" s="1"/>
  <c r="O8" i="29"/>
  <c r="F9" i="30"/>
  <c r="H9" i="30" s="1"/>
  <c r="U9" i="29" s="1"/>
  <c r="O9" i="29"/>
  <c r="O7" i="29"/>
  <c r="F7" i="30"/>
  <c r="H7" i="30" s="1"/>
  <c r="U7" i="29" s="1"/>
  <c r="O13" i="29"/>
  <c r="F13" i="30"/>
  <c r="H13" i="30" s="1"/>
  <c r="U13" i="29" s="1"/>
  <c r="F23" i="30"/>
  <c r="H23" i="30" s="1"/>
  <c r="U23" i="29" s="1"/>
  <c r="O23" i="29"/>
  <c r="F11" i="30"/>
  <c r="H11" i="30" s="1"/>
  <c r="U11" i="29" s="1"/>
  <c r="O11" i="29"/>
  <c r="F29" i="30"/>
  <c r="H29" i="30" s="1"/>
  <c r="U29" i="29" s="1"/>
  <c r="O29" i="29"/>
  <c r="O16" i="29"/>
  <c r="F16" i="30"/>
  <c r="H16" i="30" s="1"/>
  <c r="U16" i="29" s="1"/>
  <c r="O27" i="29"/>
  <c r="F27" i="30"/>
  <c r="H27" i="30" s="1"/>
  <c r="U27" i="29" s="1"/>
  <c r="O4" i="29"/>
  <c r="F4" i="30"/>
  <c r="H4" i="30" s="1"/>
  <c r="U4" i="29" s="1"/>
  <c r="F20" i="30"/>
  <c r="H20" i="30" s="1"/>
  <c r="U20" i="29" s="1"/>
  <c r="O20" i="29"/>
  <c r="F6" i="30"/>
  <c r="H6" i="30" s="1"/>
  <c r="U6" i="29" s="1"/>
  <c r="O6" i="29"/>
  <c r="F26" i="30"/>
  <c r="H26" i="30" s="1"/>
  <c r="U26" i="29" s="1"/>
  <c r="O26" i="29"/>
  <c r="F17" i="30"/>
  <c r="H17" i="30" s="1"/>
  <c r="U17" i="29" s="1"/>
  <c r="O17" i="29"/>
  <c r="F31" i="30"/>
  <c r="H31" i="30" s="1"/>
  <c r="U31" i="29" s="1"/>
  <c r="O31" i="29"/>
  <c r="F25" i="30"/>
  <c r="H25" i="30" s="1"/>
  <c r="U25" i="29" s="1"/>
  <c r="O25" i="29"/>
  <c r="F3" i="30"/>
  <c r="H3" i="30" s="1"/>
  <c r="U3" i="29" s="1"/>
  <c r="O3" i="29"/>
  <c r="F10" i="30"/>
  <c r="H10" i="30" s="1"/>
  <c r="U10" i="29" s="1"/>
  <c r="O10" i="29"/>
  <c r="O28" i="29"/>
  <c r="F28" i="30"/>
  <c r="H28" i="30" s="1"/>
  <c r="U28" i="29" s="1"/>
  <c r="O18" i="29"/>
  <c r="F18" i="30"/>
  <c r="H18" i="30" s="1"/>
  <c r="U18" i="29" s="1"/>
  <c r="O14" i="29"/>
  <c r="F14" i="30"/>
  <c r="H14" i="30" s="1"/>
  <c r="U14" i="29" s="1"/>
  <c r="O12" i="29"/>
  <c r="F12" i="30"/>
  <c r="H12" i="30" s="1"/>
  <c r="U12" i="29" s="1"/>
  <c r="O19" i="29"/>
  <c r="F19" i="30"/>
  <c r="H19" i="30" s="1"/>
  <c r="U19" i="29" s="1"/>
  <c r="O30" i="29"/>
  <c r="F30" i="30"/>
  <c r="H30" i="30" s="1"/>
  <c r="U30" i="29" s="1"/>
  <c r="F22" i="30"/>
  <c r="H22" i="30" s="1"/>
  <c r="U22" i="29" s="1"/>
  <c r="O22" i="29"/>
  <c r="O5" i="29"/>
  <c r="F5" i="30"/>
  <c r="H5" i="30" s="1"/>
  <c r="U5" i="29" s="1"/>
  <c r="O21" i="29"/>
  <c r="F21" i="30"/>
  <c r="H21" i="30" s="1"/>
  <c r="U21" i="29" s="1"/>
  <c r="F15" i="30"/>
  <c r="H15" i="30" s="1"/>
  <c r="U15" i="29" s="1"/>
  <c r="O15" i="29"/>
  <c r="O32" i="29"/>
  <c r="F32" i="30"/>
  <c r="H32" i="30" s="1"/>
  <c r="U32" i="29" s="1"/>
  <c r="P24" i="29"/>
  <c r="J24" i="30"/>
  <c r="K24" i="30" s="1"/>
  <c r="E24" i="30" s="1"/>
  <c r="V13" i="29" l="1"/>
  <c r="I13" i="30" s="1"/>
  <c r="V22" i="29"/>
  <c r="I22" i="30" s="1"/>
  <c r="P28" i="29"/>
  <c r="J28" i="30"/>
  <c r="K28" i="30" s="1"/>
  <c r="E28" i="30" s="1"/>
  <c r="M24" i="30"/>
  <c r="N24" i="30" s="1"/>
  <c r="Q24" i="29"/>
  <c r="R24" i="29" s="1"/>
  <c r="V30" i="29"/>
  <c r="I30" i="30" s="1"/>
  <c r="J10" i="30"/>
  <c r="K10" i="30" s="1"/>
  <c r="E10" i="30" s="1"/>
  <c r="P10" i="29"/>
  <c r="J6" i="30"/>
  <c r="K6" i="30" s="1"/>
  <c r="E6" i="30" s="1"/>
  <c r="P6" i="29"/>
  <c r="P11" i="29"/>
  <c r="J11" i="30"/>
  <c r="K11" i="30" s="1"/>
  <c r="E11" i="30" s="1"/>
  <c r="J18" i="30"/>
  <c r="K18" i="30" s="1"/>
  <c r="E18" i="30" s="1"/>
  <c r="P18" i="29"/>
  <c r="V32" i="29"/>
  <c r="I32" i="30" s="1"/>
  <c r="J30" i="30"/>
  <c r="K30" i="30" s="1"/>
  <c r="E30" i="30" s="1"/>
  <c r="P30" i="29"/>
  <c r="V10" i="29"/>
  <c r="I10" i="30" s="1"/>
  <c r="V6" i="29"/>
  <c r="I6" i="30" s="1"/>
  <c r="V11" i="29"/>
  <c r="I11" i="30" s="1"/>
  <c r="J22" i="30"/>
  <c r="K22" i="30" s="1"/>
  <c r="E22" i="30" s="1"/>
  <c r="P22" i="29"/>
  <c r="J32" i="30"/>
  <c r="K32" i="30" s="1"/>
  <c r="E32" i="30" s="1"/>
  <c r="P32" i="29"/>
  <c r="V19" i="29"/>
  <c r="I19" i="30" s="1"/>
  <c r="P3" i="29"/>
  <c r="J3" i="30"/>
  <c r="K3" i="30" s="1"/>
  <c r="E3" i="30" s="1"/>
  <c r="J20" i="30"/>
  <c r="K20" i="30" s="1"/>
  <c r="E20" i="30" s="1"/>
  <c r="P20" i="29"/>
  <c r="J23" i="30"/>
  <c r="K23" i="30" s="1"/>
  <c r="E23" i="30" s="1"/>
  <c r="P23" i="29"/>
  <c r="P15" i="29"/>
  <c r="J15" i="30"/>
  <c r="K15" i="30" s="1"/>
  <c r="E15" i="30" s="1"/>
  <c r="J19" i="30"/>
  <c r="K19" i="30" s="1"/>
  <c r="E19" i="30" s="1"/>
  <c r="P19" i="29"/>
  <c r="V3" i="29"/>
  <c r="I3" i="30" s="1"/>
  <c r="V20" i="29"/>
  <c r="I20" i="30" s="1"/>
  <c r="V23" i="29"/>
  <c r="I23" i="30" s="1"/>
  <c r="V4" i="29"/>
  <c r="I4" i="30" s="1"/>
  <c r="V21" i="29"/>
  <c r="I21" i="30" s="1"/>
  <c r="J12" i="30"/>
  <c r="K12" i="30" s="1"/>
  <c r="E12" i="30" s="1"/>
  <c r="P12" i="29"/>
  <c r="V25" i="29"/>
  <c r="I25" i="30" s="1"/>
  <c r="J4" i="30"/>
  <c r="K4" i="30" s="1"/>
  <c r="E4" i="30" s="1"/>
  <c r="P4" i="29"/>
  <c r="P13" i="29"/>
  <c r="J13" i="30"/>
  <c r="K13" i="30" s="1"/>
  <c r="E13" i="30" s="1"/>
  <c r="V15" i="29"/>
  <c r="I15" i="30" s="1"/>
  <c r="P25" i="29"/>
  <c r="J25" i="30"/>
  <c r="K25" i="30" s="1"/>
  <c r="E25" i="30" s="1"/>
  <c r="P31" i="29"/>
  <c r="J31" i="30"/>
  <c r="K31" i="30" s="1"/>
  <c r="E31" i="30" s="1"/>
  <c r="V27" i="29"/>
  <c r="I27" i="30" s="1"/>
  <c r="V7" i="29"/>
  <c r="I7" i="30" s="1"/>
  <c r="V12" i="29"/>
  <c r="I12" i="30" s="1"/>
  <c r="P21" i="29"/>
  <c r="J21" i="30"/>
  <c r="K21" i="30" s="1"/>
  <c r="E21" i="30" s="1"/>
  <c r="V5" i="29"/>
  <c r="I5" i="30" s="1"/>
  <c r="P14" i="29"/>
  <c r="J14" i="30"/>
  <c r="K14" i="30" s="1"/>
  <c r="E14" i="30" s="1"/>
  <c r="V31" i="29"/>
  <c r="I31" i="30" s="1"/>
  <c r="P27" i="29"/>
  <c r="J27" i="30"/>
  <c r="K27" i="30" s="1"/>
  <c r="E27" i="30" s="1"/>
  <c r="J7" i="30"/>
  <c r="K7" i="30" s="1"/>
  <c r="E7" i="30" s="1"/>
  <c r="P7" i="29"/>
  <c r="V24" i="29"/>
  <c r="I24" i="30" s="1"/>
  <c r="V14" i="29"/>
  <c r="I14" i="30" s="1"/>
  <c r="P5" i="29"/>
  <c r="J5" i="30"/>
  <c r="K5" i="30" s="1"/>
  <c r="E5" i="30" s="1"/>
  <c r="V18" i="29"/>
  <c r="I18" i="30" s="1"/>
  <c r="J17" i="30"/>
  <c r="K17" i="30" s="1"/>
  <c r="E17" i="30" s="1"/>
  <c r="P17" i="29"/>
  <c r="V16" i="29"/>
  <c r="I16" i="30" s="1"/>
  <c r="P9" i="29"/>
  <c r="J9" i="30"/>
  <c r="K9" i="30" s="1"/>
  <c r="E9" i="30" s="1"/>
  <c r="V17" i="29"/>
  <c r="I17" i="30" s="1"/>
  <c r="P16" i="29"/>
  <c r="J16" i="30"/>
  <c r="K16" i="30" s="1"/>
  <c r="E16" i="30" s="1"/>
  <c r="V9" i="29"/>
  <c r="I9" i="30" s="1"/>
  <c r="V28" i="29"/>
  <c r="I28" i="30" s="1"/>
  <c r="P26" i="29"/>
  <c r="J26" i="30"/>
  <c r="K26" i="30" s="1"/>
  <c r="E26" i="30" s="1"/>
  <c r="P29" i="29"/>
  <c r="J29" i="30"/>
  <c r="K29" i="30" s="1"/>
  <c r="E29" i="30" s="1"/>
  <c r="P8" i="29"/>
  <c r="J8" i="30"/>
  <c r="K8" i="30" s="1"/>
  <c r="E8" i="30" s="1"/>
  <c r="V26" i="29"/>
  <c r="I26" i="30" s="1"/>
  <c r="V29" i="29"/>
  <c r="I29" i="30" s="1"/>
  <c r="V8" i="29"/>
  <c r="I8" i="30" s="1"/>
  <c r="M5" i="30" l="1"/>
  <c r="N5" i="30" s="1"/>
  <c r="Q5" i="29"/>
  <c r="R5" i="29" s="1"/>
  <c r="Q21" i="29"/>
  <c r="R21" i="29" s="1"/>
  <c r="M21" i="30"/>
  <c r="N21" i="30" s="1"/>
  <c r="M15" i="30"/>
  <c r="N15" i="30" s="1"/>
  <c r="Q15" i="29"/>
  <c r="R15" i="29" s="1"/>
  <c r="M7" i="30"/>
  <c r="N7" i="30" s="1"/>
  <c r="Q7" i="29"/>
  <c r="R7" i="29" s="1"/>
  <c r="M27" i="30"/>
  <c r="N27" i="30" s="1"/>
  <c r="Q27" i="29"/>
  <c r="R27" i="29" s="1"/>
  <c r="M25" i="30"/>
  <c r="N25" i="30" s="1"/>
  <c r="Q25" i="29"/>
  <c r="R25" i="29" s="1"/>
  <c r="Q17" i="29"/>
  <c r="R17" i="29" s="1"/>
  <c r="M17" i="30"/>
  <c r="N17" i="30" s="1"/>
  <c r="Q29" i="29"/>
  <c r="R29" i="29" s="1"/>
  <c r="M29" i="30"/>
  <c r="N29" i="30" s="1"/>
  <c r="M14" i="30"/>
  <c r="N14" i="30" s="1"/>
  <c r="Q14" i="29"/>
  <c r="R14" i="29" s="1"/>
  <c r="Q19" i="29"/>
  <c r="R19" i="29" s="1"/>
  <c r="M19" i="30"/>
  <c r="N19" i="30" s="1"/>
  <c r="M32" i="30"/>
  <c r="N32" i="30" s="1"/>
  <c r="Q32" i="29"/>
  <c r="R32" i="29" s="1"/>
  <c r="M11" i="30"/>
  <c r="N11" i="30" s="1"/>
  <c r="Q11" i="29"/>
  <c r="R11" i="29" s="1"/>
  <c r="Q12" i="29"/>
  <c r="R12" i="29" s="1"/>
  <c r="M12" i="30"/>
  <c r="N12" i="30" s="1"/>
  <c r="M16" i="30"/>
  <c r="N16" i="30" s="1"/>
  <c r="Q16" i="29"/>
  <c r="R16" i="29" s="1"/>
  <c r="Q31" i="29"/>
  <c r="R31" i="29" s="1"/>
  <c r="M31" i="30"/>
  <c r="N31" i="30" s="1"/>
  <c r="P36" i="29"/>
  <c r="M9" i="30"/>
  <c r="N9" i="30" s="1"/>
  <c r="Q9" i="29"/>
  <c r="R9" i="29" s="1"/>
  <c r="M13" i="30"/>
  <c r="N13" i="30" s="1"/>
  <c r="Q13" i="29"/>
  <c r="R13" i="29" s="1"/>
  <c r="M26" i="30"/>
  <c r="N26" i="30" s="1"/>
  <c r="Q26" i="29"/>
  <c r="R26" i="29" s="1"/>
  <c r="Q4" i="29"/>
  <c r="R4" i="29" s="1"/>
  <c r="M4" i="30"/>
  <c r="N4" i="30" s="1"/>
  <c r="Q22" i="29"/>
  <c r="R22" i="29" s="1"/>
  <c r="M22" i="30"/>
  <c r="N22" i="30" s="1"/>
  <c r="M6" i="30"/>
  <c r="N6" i="30" s="1"/>
  <c r="Q6" i="29"/>
  <c r="R6" i="29" s="1"/>
  <c r="Q23" i="29"/>
  <c r="R23" i="29" s="1"/>
  <c r="M23" i="30"/>
  <c r="N23" i="30" s="1"/>
  <c r="Q10" i="29"/>
  <c r="R10" i="29" s="1"/>
  <c r="M10" i="30"/>
  <c r="N10" i="30" s="1"/>
  <c r="Q20" i="29"/>
  <c r="R20" i="29" s="1"/>
  <c r="M20" i="30"/>
  <c r="N20" i="30" s="1"/>
  <c r="Q30" i="29"/>
  <c r="R30" i="29" s="1"/>
  <c r="M30" i="30"/>
  <c r="N30" i="30" s="1"/>
  <c r="O24" i="30"/>
  <c r="S24" i="29"/>
  <c r="M8" i="30"/>
  <c r="N8" i="30" s="1"/>
  <c r="Q8" i="29"/>
  <c r="R8" i="29" s="1"/>
  <c r="M3" i="30"/>
  <c r="N3" i="30" s="1"/>
  <c r="Q3" i="29"/>
  <c r="R3" i="29" s="1"/>
  <c r="P35" i="29"/>
  <c r="Q18" i="29"/>
  <c r="R18" i="29" s="1"/>
  <c r="M18" i="30"/>
  <c r="N18" i="30" s="1"/>
  <c r="M28" i="30"/>
  <c r="N28" i="30" s="1"/>
  <c r="Q28" i="29"/>
  <c r="R28" i="29" s="1"/>
  <c r="O20" i="30" l="1"/>
  <c r="S20" i="29"/>
  <c r="O11" i="30"/>
  <c r="S11" i="29"/>
  <c r="S25" i="29"/>
  <c r="O25" i="30"/>
  <c r="O18" i="30"/>
  <c r="S18" i="29"/>
  <c r="S13" i="29"/>
  <c r="O13" i="30"/>
  <c r="S10" i="29"/>
  <c r="O10" i="30"/>
  <c r="O32" i="30"/>
  <c r="S32" i="29"/>
  <c r="O27" i="30"/>
  <c r="S27" i="29"/>
  <c r="S9" i="29"/>
  <c r="O9" i="30"/>
  <c r="S23" i="29"/>
  <c r="O23" i="30"/>
  <c r="S7" i="29"/>
  <c r="O7" i="30"/>
  <c r="O6" i="30"/>
  <c r="S6" i="29"/>
  <c r="S19" i="29"/>
  <c r="O19" i="30"/>
  <c r="O14" i="30"/>
  <c r="S14" i="29"/>
  <c r="S15" i="29"/>
  <c r="O15" i="30"/>
  <c r="S8" i="29"/>
  <c r="O8" i="30"/>
  <c r="P24" i="30"/>
  <c r="T24" i="29"/>
  <c r="Q24" i="30" s="1"/>
  <c r="S31" i="29"/>
  <c r="O31" i="30"/>
  <c r="S3" i="29"/>
  <c r="O3" i="30"/>
  <c r="S16" i="29"/>
  <c r="O16" i="30"/>
  <c r="S22" i="29"/>
  <c r="O22" i="30"/>
  <c r="O29" i="30"/>
  <c r="S29" i="29"/>
  <c r="O21" i="30"/>
  <c r="S21" i="29"/>
  <c r="S30" i="29"/>
  <c r="O30" i="30"/>
  <c r="O5" i="30"/>
  <c r="S5" i="29"/>
  <c r="O28" i="30"/>
  <c r="S28" i="29"/>
  <c r="S4" i="29"/>
  <c r="O4" i="30"/>
  <c r="O26" i="30"/>
  <c r="S26" i="29"/>
  <c r="S12" i="29"/>
  <c r="O12" i="30"/>
  <c r="S17" i="29"/>
  <c r="O17" i="30"/>
  <c r="T6" i="29" l="1"/>
  <c r="Q6" i="30" s="1"/>
  <c r="P6" i="30"/>
  <c r="P17" i="30"/>
  <c r="T17" i="29"/>
  <c r="Q17" i="30" s="1"/>
  <c r="T30" i="29"/>
  <c r="Q30" i="30" s="1"/>
  <c r="P30" i="30"/>
  <c r="P31" i="30"/>
  <c r="T31" i="29"/>
  <c r="Q31" i="30" s="1"/>
  <c r="P10" i="30"/>
  <c r="T10" i="29"/>
  <c r="Q10" i="30" s="1"/>
  <c r="P7" i="30"/>
  <c r="T7" i="29"/>
  <c r="Q7" i="30" s="1"/>
  <c r="T13" i="29"/>
  <c r="Q13" i="30" s="1"/>
  <c r="P13" i="30"/>
  <c r="T29" i="29"/>
  <c r="Q29" i="30" s="1"/>
  <c r="P29" i="30"/>
  <c r="P18" i="30"/>
  <c r="T18" i="29"/>
  <c r="Q18" i="30" s="1"/>
  <c r="P23" i="30"/>
  <c r="T23" i="29"/>
  <c r="Q23" i="30" s="1"/>
  <c r="P12" i="30"/>
  <c r="T12" i="29"/>
  <c r="Q12" i="30" s="1"/>
  <c r="T8" i="29"/>
  <c r="Q8" i="30" s="1"/>
  <c r="P8" i="30"/>
  <c r="P22" i="30"/>
  <c r="T22" i="29"/>
  <c r="Q22" i="30" s="1"/>
  <c r="T15" i="29"/>
  <c r="Q15" i="30" s="1"/>
  <c r="P15" i="30"/>
  <c r="T9" i="29"/>
  <c r="Q9" i="30" s="1"/>
  <c r="P9" i="30"/>
  <c r="T25" i="29"/>
  <c r="Q25" i="30" s="1"/>
  <c r="P25" i="30"/>
  <c r="P21" i="30"/>
  <c r="T21" i="29"/>
  <c r="Q21" i="30" s="1"/>
  <c r="T14" i="29"/>
  <c r="Q14" i="30" s="1"/>
  <c r="P14" i="30"/>
  <c r="T27" i="29"/>
  <c r="Q27" i="30" s="1"/>
  <c r="P27" i="30"/>
  <c r="P11" i="30"/>
  <c r="T11" i="29"/>
  <c r="Q11" i="30" s="1"/>
  <c r="P26" i="30"/>
  <c r="T26" i="29"/>
  <c r="Q26" i="30" s="1"/>
  <c r="P16" i="30"/>
  <c r="T16" i="29"/>
  <c r="Q16" i="30" s="1"/>
  <c r="T28" i="29"/>
  <c r="Q28" i="30" s="1"/>
  <c r="P28" i="30"/>
  <c r="P32" i="30"/>
  <c r="T32" i="29"/>
  <c r="Q32" i="30" s="1"/>
  <c r="T20" i="29"/>
  <c r="Q20" i="30" s="1"/>
  <c r="P20" i="30"/>
  <c r="T4" i="29"/>
  <c r="Q4" i="30" s="1"/>
  <c r="P4" i="30"/>
  <c r="T5" i="29"/>
  <c r="Q5" i="30" s="1"/>
  <c r="P5" i="30"/>
  <c r="P3" i="30"/>
  <c r="T3" i="29"/>
  <c r="Q3" i="30" s="1"/>
  <c r="T19" i="29"/>
  <c r="Q19" i="30" s="1"/>
  <c r="P19" i="3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IMD</author>
  </authors>
  <commentList>
    <comment ref="A4" authorId="0" shapeId="0" xr:uid="{7FBA65E4-0BCF-4406-AEC2-BF91883E0C7B}">
      <text>
        <r>
          <rPr>
            <b/>
            <sz val="9"/>
            <color indexed="81"/>
            <rFont val="Tahoma"/>
            <family val="2"/>
          </rPr>
          <t>IMD:</t>
        </r>
        <r>
          <rPr>
            <sz val="9"/>
            <color indexed="81"/>
            <rFont val="Tahoma"/>
            <family val="2"/>
          </rPr>
          <t xml:space="preserve">
should this show the ranking of all 30 countries or just the filtered selection?
If the latter then we should add a Tab with the full rankings.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IMD</author>
  </authors>
  <commentList>
    <comment ref="A4" authorId="0" shapeId="0" xr:uid="{73DF6684-DB2C-4EE9-8441-520349221ADD}">
      <text>
        <r>
          <rPr>
            <b/>
            <sz val="9"/>
            <color indexed="81"/>
            <rFont val="Tahoma"/>
            <family val="2"/>
          </rPr>
          <t>IMD:</t>
        </r>
        <r>
          <rPr>
            <sz val="9"/>
            <color indexed="81"/>
            <rFont val="Tahoma"/>
            <family val="2"/>
          </rPr>
          <t xml:space="preserve">
should this show the ranking of all 30 countries or just the filtered selection?
If the latter then we should add a Tab with the full rankings.</t>
        </r>
      </text>
    </comment>
  </commentList>
</comments>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8D997FFF-3A5B-42BA-8A72-49C36BF062D6}" keepAlive="1" name="ThisWorkbookDataModel" description="Data Model" type="5" refreshedVersion="8" minRefreshableVersion="5" background="1">
    <dbPr connection="Data Model Connection" command="Model" commandType="1"/>
    <olapPr sendLocale="1" rowDrillCount="1000"/>
    <extLst>
      <ext xmlns:x15="http://schemas.microsoft.com/office/spreadsheetml/2010/11/main" uri="{DE250136-89BD-433C-8126-D09CA5730AF9}">
        <x15:connection id="" model="1"/>
      </ext>
    </extLst>
  </connection>
</connection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<sst xmlns="http://schemas.openxmlformats.org/spreadsheetml/2006/main" count="16023" uniqueCount="1200">
  <si>
    <t>NA.</t>
  </si>
  <si>
    <t>Data</t>
  </si>
  <si>
    <t>Australia</t>
  </si>
  <si>
    <t>Bangladesh</t>
  </si>
  <si>
    <t>Brunei</t>
  </si>
  <si>
    <t>Cambodia</t>
  </si>
  <si>
    <t>Canada</t>
  </si>
  <si>
    <t>Chile</t>
  </si>
  <si>
    <t>China</t>
  </si>
  <si>
    <t>Taiwan</t>
  </si>
  <si>
    <t>Ecuador</t>
  </si>
  <si>
    <t>Hong Kong, SAR</t>
  </si>
  <si>
    <t>India</t>
  </si>
  <si>
    <t>Indonesia</t>
  </si>
  <si>
    <t>Japan</t>
  </si>
  <si>
    <t>Laos</t>
  </si>
  <si>
    <t>Malaysia</t>
  </si>
  <si>
    <t>Mexico</t>
  </si>
  <si>
    <t>Myanmar</t>
  </si>
  <si>
    <t>New Zealand</t>
  </si>
  <si>
    <t>Pakistan</t>
  </si>
  <si>
    <t>Papua New Guinea</t>
  </si>
  <si>
    <t>Peru</t>
  </si>
  <si>
    <t>Philippines</t>
  </si>
  <si>
    <t>Russia</t>
  </si>
  <si>
    <t>Singapore</t>
  </si>
  <si>
    <t>South Korea</t>
  </si>
  <si>
    <t>Sri Lanka</t>
  </si>
  <si>
    <t>Thailand</t>
  </si>
  <si>
    <t>United Kingdom</t>
  </si>
  <si>
    <t>United States</t>
  </si>
  <si>
    <t>Vietnam</t>
  </si>
  <si>
    <t>0verall STI</t>
  </si>
  <si>
    <t>1. Economic Pillar</t>
  </si>
  <si>
    <t>Economic Pillar</t>
  </si>
  <si>
    <t>1.01</t>
  </si>
  <si>
    <t>Consumer price inflation</t>
  </si>
  <si>
    <t>y</t>
  </si>
  <si>
    <t>1.02</t>
  </si>
  <si>
    <t>Real GDP Growth per capita, % GDP</t>
  </si>
  <si>
    <t>1.03</t>
  </si>
  <si>
    <t>Growth in labor force, %</t>
  </si>
  <si>
    <t>1.04</t>
  </si>
  <si>
    <t>Foreign direct investment, net inflows, % GDP</t>
  </si>
  <si>
    <t>1.05</t>
  </si>
  <si>
    <t>Gross fixed capital formation, % GDP</t>
  </si>
  <si>
    <t>1.06</t>
  </si>
  <si>
    <t>Tariff &amp; non-tariff barriers</t>
  </si>
  <si>
    <t>1.06.01</t>
  </si>
  <si>
    <t>Tariff barriers</t>
  </si>
  <si>
    <t>1.06.01.a</t>
  </si>
  <si>
    <t>Tariff barriers in force</t>
  </si>
  <si>
    <t>1.06.01.b</t>
  </si>
  <si>
    <r>
      <t xml:space="preserve">New tariff barriers </t>
    </r>
    <r>
      <rPr>
        <sz val="11"/>
        <color rgb="FFFF0000"/>
        <rFont val="Aptos Narrow"/>
        <family val="2"/>
      </rPr>
      <t>2023</t>
    </r>
  </si>
  <si>
    <t>1.06.01.c</t>
  </si>
  <si>
    <t>Net percentage of imports affected by new tariff barriers (2023)</t>
  </si>
  <si>
    <t>1.06.02</t>
  </si>
  <si>
    <t>Non-tariff barriers</t>
  </si>
  <si>
    <t>1.06.02.a</t>
  </si>
  <si>
    <t>Non-tariff barriers in force</t>
  </si>
  <si>
    <t>1.06.02.b</t>
  </si>
  <si>
    <r>
      <t xml:space="preserve">New non-tariff barriers </t>
    </r>
    <r>
      <rPr>
        <sz val="11"/>
        <color rgb="FFFF0000"/>
        <rFont val="Aptos Narrow"/>
        <family val="2"/>
      </rPr>
      <t>2023</t>
    </r>
  </si>
  <si>
    <t>1.06.02.c</t>
  </si>
  <si>
    <t>Net percentage of imports affected by new non-tariff barriers (2023)</t>
  </si>
  <si>
    <t>1.07</t>
  </si>
  <si>
    <t>Trade liberalization</t>
  </si>
  <si>
    <t>1.07.01</t>
  </si>
  <si>
    <t>Regional Trade Agreements, number in force</t>
  </si>
  <si>
    <t>1.07.02</t>
  </si>
  <si>
    <t>Capital account liberalization, Index</t>
  </si>
  <si>
    <t>1.07.03</t>
  </si>
  <si>
    <t>Investment Freedom, Index</t>
  </si>
  <si>
    <t>1.08</t>
  </si>
  <si>
    <t>Exchange rate stability, parity change from national currency to SDR, 2023/2021</t>
  </si>
  <si>
    <t>1.09</t>
  </si>
  <si>
    <t>Domestic credit to private sector, % of GDP</t>
  </si>
  <si>
    <t>1.10</t>
  </si>
  <si>
    <t>Foreign trade and payments risk</t>
  </si>
  <si>
    <t>1.10.01</t>
  </si>
  <si>
    <t>Country credit rating</t>
  </si>
  <si>
    <t>1.10.02</t>
  </si>
  <si>
    <t>Gross debt, % GDP</t>
  </si>
  <si>
    <t>1.11</t>
  </si>
  <si>
    <t>Trade costs</t>
  </si>
  <si>
    <t>1.11.01</t>
  </si>
  <si>
    <t>Logistics performance, index</t>
  </si>
  <si>
    <t>1.11.02</t>
  </si>
  <si>
    <t>Corruption perceptions, index</t>
  </si>
  <si>
    <t>1.11.03</t>
  </si>
  <si>
    <t>Rule of law, index</t>
  </si>
  <si>
    <t>1.12</t>
  </si>
  <si>
    <t xml:space="preserve">Monetary policy intervention </t>
  </si>
  <si>
    <t>1.12.01</t>
  </si>
  <si>
    <t>Current account balance, % GDP</t>
  </si>
  <si>
    <t>1.12.02</t>
  </si>
  <si>
    <t>Change (1-year) in total reserves (includes gold), % GDP</t>
  </si>
  <si>
    <t>1.13</t>
  </si>
  <si>
    <t>Export concentration</t>
  </si>
  <si>
    <t>1.13.01</t>
  </si>
  <si>
    <t>Export market concentration, Top 5 as % total</t>
  </si>
  <si>
    <t>1.13.02</t>
  </si>
  <si>
    <t>Export product concentration, Top 5 as % total</t>
  </si>
  <si>
    <t>1.14</t>
  </si>
  <si>
    <t>Exports of goods and services</t>
  </si>
  <si>
    <t>1.14.01</t>
  </si>
  <si>
    <t>Merchandise exports, US$</t>
  </si>
  <si>
    <t>1.14.02</t>
  </si>
  <si>
    <t>Commercial services exports, US$</t>
  </si>
  <si>
    <t>1.15</t>
  </si>
  <si>
    <t>Technological innovation</t>
  </si>
  <si>
    <t>1.15.01</t>
  </si>
  <si>
    <t>R&amp;D expenditure, % GDP</t>
  </si>
  <si>
    <t>1.15.02</t>
  </si>
  <si>
    <t>Researchers in R&amp;D, per capita</t>
  </si>
  <si>
    <t>1.15.03</t>
  </si>
  <si>
    <t>Patent applications, per million inhabitants</t>
  </si>
  <si>
    <t>1.15.04</t>
  </si>
  <si>
    <t>High-technology exports, % of manufactured exports</t>
  </si>
  <si>
    <t>1.15.05</t>
  </si>
  <si>
    <t>Scientific articles, per million people</t>
  </si>
  <si>
    <t>1.16</t>
  </si>
  <si>
    <t>Technological infrastructure</t>
  </si>
  <si>
    <t>1.16.01</t>
  </si>
  <si>
    <t>Fixed internet speed, Mbps</t>
  </si>
  <si>
    <t>1.16.02</t>
  </si>
  <si>
    <t>Internet users, % population</t>
  </si>
  <si>
    <t>1.16.03</t>
  </si>
  <si>
    <t>Fixed broadband subscriptions</t>
  </si>
  <si>
    <t>1.16.04</t>
  </si>
  <si>
    <t>Mobile subscriptions (per 100 people)</t>
  </si>
  <si>
    <t>2. Societal Pillar</t>
  </si>
  <si>
    <t>Societal Pillar</t>
  </si>
  <si>
    <t>2.01</t>
  </si>
  <si>
    <t>Inequality (Gini coefficient)</t>
  </si>
  <si>
    <t>2.02</t>
  </si>
  <si>
    <t>Educational attainment</t>
  </si>
  <si>
    <t>2.02.01</t>
  </si>
  <si>
    <t>Mean years of schooling</t>
  </si>
  <si>
    <t>2.02.02</t>
  </si>
  <si>
    <t>University education Index</t>
  </si>
  <si>
    <t>2.02.03</t>
  </si>
  <si>
    <t>Tertiary enrollment</t>
  </si>
  <si>
    <t>2.03</t>
  </si>
  <si>
    <t>Labor standards</t>
  </si>
  <si>
    <t>2.03.01</t>
  </si>
  <si>
    <t>Gender non-discrimination in hiring</t>
  </si>
  <si>
    <t>2.03.02</t>
  </si>
  <si>
    <t>Freedom of association and assembly</t>
  </si>
  <si>
    <t>2.04</t>
  </si>
  <si>
    <t>Political stability and absence of violence</t>
  </si>
  <si>
    <t>2.05</t>
  </si>
  <si>
    <t>Goods produced by forced labor or child labor</t>
  </si>
  <si>
    <t>2.05.01</t>
  </si>
  <si>
    <t>Goods produced by forced labor</t>
  </si>
  <si>
    <t>2.05.01.a</t>
  </si>
  <si>
    <t>Goods produced by forced labor, number of goods categories</t>
  </si>
  <si>
    <t>2.05.01.b</t>
  </si>
  <si>
    <t>% population in forced labor</t>
  </si>
  <si>
    <t>2.05.02</t>
  </si>
  <si>
    <t>Goods produced by child labor, number of goods categories</t>
  </si>
  <si>
    <t>2.06</t>
  </si>
  <si>
    <t>Government response to human trafficking</t>
  </si>
  <si>
    <t>2.06.01</t>
  </si>
  <si>
    <t>Government response to human trafficking, Criminalization</t>
  </si>
  <si>
    <t>2.06.02</t>
  </si>
  <si>
    <t>Government response to human trafficking, Strategy</t>
  </si>
  <si>
    <t>2.06.03</t>
  </si>
  <si>
    <t>Government response to human trafficking, Action</t>
  </si>
  <si>
    <t>2.07</t>
  </si>
  <si>
    <t>Trade in goods at risk of modern slavery</t>
  </si>
  <si>
    <t>2.07.01</t>
  </si>
  <si>
    <t>Imports of goods at risk of modern slavery, US$ millions</t>
  </si>
  <si>
    <t>2.07.02</t>
  </si>
  <si>
    <t>Exports of goods at risk of modern slavery, US$ millions</t>
  </si>
  <si>
    <t>2.08</t>
  </si>
  <si>
    <t>Social mobility, Index</t>
  </si>
  <si>
    <t>2.09</t>
  </si>
  <si>
    <t>Life expectancy at birth</t>
  </si>
  <si>
    <t>2.10</t>
  </si>
  <si>
    <t>Uneven Economic Development</t>
  </si>
  <si>
    <t>Universal Health Coverage Index</t>
  </si>
  <si>
    <t>3. Environmental Pillar</t>
  </si>
  <si>
    <t>Environmental Pillar</t>
  </si>
  <si>
    <t>3.01</t>
  </si>
  <si>
    <t>Air pollution</t>
  </si>
  <si>
    <t>3.02</t>
  </si>
  <si>
    <t>Deforestation</t>
  </si>
  <si>
    <t>3.03</t>
  </si>
  <si>
    <t>% of wastewater treated</t>
  </si>
  <si>
    <t>3.04</t>
  </si>
  <si>
    <t xml:space="preserve">Energy intensity </t>
  </si>
  <si>
    <t>3.05</t>
  </si>
  <si>
    <t>Ecological footprint</t>
  </si>
  <si>
    <t>3.06</t>
  </si>
  <si>
    <t>Renewable energy</t>
  </si>
  <si>
    <t>3.07</t>
  </si>
  <si>
    <t>Environmental standards in trade</t>
  </si>
  <si>
    <t>3.07.01</t>
  </si>
  <si>
    <t>Convention: Hazardous Wastes</t>
  </si>
  <si>
    <t>3.07.02</t>
  </si>
  <si>
    <t>Convention: Prevention of Marine Pollution</t>
  </si>
  <si>
    <t>3.07.03</t>
  </si>
  <si>
    <t>Convention: Protection of the Ozone Layer (Vienna)</t>
  </si>
  <si>
    <t>3.07.04</t>
  </si>
  <si>
    <t>Convention on Climate Change (Kyoto)</t>
  </si>
  <si>
    <t>3.07.05</t>
  </si>
  <si>
    <t>The International Timber Agreement</t>
  </si>
  <si>
    <t>3.07.06</t>
  </si>
  <si>
    <t>Convention: International Trade in Endangered Species</t>
  </si>
  <si>
    <t>3.07.07</t>
  </si>
  <si>
    <t>Convention: Prior Informed Consent - Hazardous Chemicals (Rotterdam)</t>
  </si>
  <si>
    <t>3.08</t>
  </si>
  <si>
    <t>Transfer emissions</t>
  </si>
  <si>
    <t>3.09</t>
  </si>
  <si>
    <t>Share of natural resources in trade</t>
  </si>
  <si>
    <t>3.10</t>
  </si>
  <si>
    <t>Carbon</t>
  </si>
  <si>
    <t>3.10.1</t>
  </si>
  <si>
    <t>Carbon pricing</t>
  </si>
  <si>
    <t>3.10.2</t>
  </si>
  <si>
    <t>CO2 emissions per capita</t>
  </si>
  <si>
    <t/>
  </si>
  <si>
    <t>New tariff barriers 2021</t>
  </si>
  <si>
    <t>Percentage of trade affected by tariff barrier (up to 2018)</t>
  </si>
  <si>
    <t>New non-tariff barriers 2021</t>
  </si>
  <si>
    <t>Percentage of trade affected by non-tariff barrier (up to 2018)</t>
  </si>
  <si>
    <t>Exchange rate stability, parity change from national currency to SDR, 2022/2020</t>
  </si>
  <si>
    <t>Filter</t>
  </si>
  <si>
    <t>Indicator</t>
  </si>
  <si>
    <t>Column1</t>
  </si>
  <si>
    <t>Column12</t>
  </si>
  <si>
    <t xml:space="preserve"> </t>
  </si>
  <si>
    <t>Column4</t>
  </si>
  <si>
    <t>Column5</t>
  </si>
  <si>
    <t>Column3</t>
  </si>
  <si>
    <t>Rank
(of 30)</t>
  </si>
  <si>
    <t>Column2</t>
  </si>
  <si>
    <t>Value</t>
  </si>
  <si>
    <t>Year</t>
  </si>
  <si>
    <t xml:space="preserve">  </t>
  </si>
  <si>
    <t>Score
(0-100)</t>
  </si>
  <si>
    <t xml:space="preserve">   </t>
  </si>
  <si>
    <t>1 Economic Pillar</t>
  </si>
  <si>
    <t>Rank</t>
  </si>
  <si>
    <t>Rank +/-</t>
  </si>
  <si>
    <r>
      <t xml:space="preserve">Score (and 30-country average </t>
    </r>
    <r>
      <rPr>
        <b/>
        <sz val="9"/>
        <color theme="5"/>
        <rFont val="Aptos Narrow"/>
        <family val="2"/>
      </rPr>
      <t>◊</t>
    </r>
    <r>
      <rPr>
        <b/>
        <sz val="9"/>
        <color indexed="8"/>
        <rFont val="Public Sans"/>
      </rPr>
      <t>)</t>
    </r>
  </si>
  <si>
    <t>New tariff barriers 2023</t>
  </si>
  <si>
    <t>New non-tariff barriers 2023</t>
  </si>
  <si>
    <t>Capital account liberalization, index</t>
  </si>
  <si>
    <t>Investment Freedom, index</t>
  </si>
  <si>
    <t>Merchandise exports, US$ millions</t>
  </si>
  <si>
    <t>Commercial services exports, US$ millions</t>
  </si>
  <si>
    <t>Fixed broadband subscriptions (per 100 people)</t>
  </si>
  <si>
    <t>2 Societal Pillar</t>
  </si>
  <si>
    <t>University education index</t>
  </si>
  <si>
    <t>Tertiary enrollment, % age group</t>
  </si>
  <si>
    <t>Gender non-discrimination in hiring, index</t>
  </si>
  <si>
    <t>Freedom of association and assembly, index</t>
  </si>
  <si>
    <t>Social mobility, index</t>
  </si>
  <si>
    <t>Uneven economic development</t>
  </si>
  <si>
    <t>2.11</t>
  </si>
  <si>
    <t>(NEW)</t>
  </si>
  <si>
    <t>3 Environmental Pillar</t>
  </si>
  <si>
    <t>Air pollution, PM2.5 micrograms per cubic metre</t>
  </si>
  <si>
    <t>Deforestation, index</t>
  </si>
  <si>
    <t>Energy intensity, energy consumed for each 1,000 US$ of GDP in TOE</t>
  </si>
  <si>
    <t>Renewable energy, %</t>
  </si>
  <si>
    <t>Environmental standards in trade, count</t>
  </si>
  <si>
    <t>Transfer emissions, million tonnes carbon</t>
  </si>
  <si>
    <t>Share of natural resources in trade, %</t>
  </si>
  <si>
    <t>CO2 emissions per capita, tonnes per person</t>
  </si>
  <si>
    <t>The values in (parentheses) indicate the one year ranking change from 2023</t>
  </si>
  <si>
    <t>Fill</t>
  </si>
  <si>
    <t>Score</t>
  </si>
  <si>
    <t>Overall</t>
  </si>
  <si>
    <t>out of 30</t>
  </si>
  <si>
    <t>(0-100)</t>
  </si>
  <si>
    <t>Pillars</t>
  </si>
  <si>
    <t>Economic</t>
  </si>
  <si>
    <t>Societal</t>
  </si>
  <si>
    <t>Environmental</t>
  </si>
  <si>
    <t>Membership</t>
  </si>
  <si>
    <t>COEF</t>
  </si>
  <si>
    <t>Source</t>
  </si>
  <si>
    <t>Definition</t>
  </si>
  <si>
    <t>Outlier</t>
  </si>
  <si>
    <t>year</t>
  </si>
  <si>
    <t>lower</t>
  </si>
  <si>
    <t>IMF</t>
  </si>
  <si>
    <t>higher</t>
  </si>
  <si>
    <t>WEO</t>
  </si>
  <si>
    <t>GDP is expressed in current U.S. dollars per person. Data are derived by first converting GDP in national currency to U.S. dollars and then dividing it by total population.</t>
  </si>
  <si>
    <t>World Bank</t>
  </si>
  <si>
    <t>Labor force comprises people ages 15 and older who supply labor for the production of goods and services during a specified period. It includes people who are currently employed and people who are unemployed but seeking work as well as first-time job-seekers. Not everyone who works is included, however. Unpaid workers, family workers, and students are often omitted, and some countries do not count members of the armed forces. Labor force size tends to vary during the year as seasonal workers enter and leave.</t>
  </si>
  <si>
    <t>Foreign direct investment are the net inflows of investment to acquire a lasting management interest (10 percent or more of voting stock) in an enterprise operating in an economy other than that of the investor. It is the sum of equity capital, reinvestment of earnings, other long-term capital, and short-term capital as shown in the balance of payments. This series shows net inflows (new investment inflows less disinvestment) in the reporting economy from foreign investors, and is divided by GDP.</t>
  </si>
  <si>
    <t>Gross fixed capital formation (formerly gross domestic fixed investment) includes land improvements (fences, ditches, drains, and so on); plant, machinery, and equipment purchases; and the construction of roads, railways, and the like, including schools, offices, hospitals, private residential dwellings, and commercial and industrial buildings. According to the 1993 SNA, net acquisitions of valuables are also considered capital formation.</t>
  </si>
  <si>
    <t>Global Trade Alert</t>
  </si>
  <si>
    <t>Count of 'harmful' tariff measures currently in force</t>
  </si>
  <si>
    <r>
      <t xml:space="preserve">New tariff barriers </t>
    </r>
    <r>
      <rPr>
        <sz val="11"/>
        <color rgb="FFFF0000"/>
        <rFont val="Calibri"/>
        <family val="2"/>
        <scheme val="minor"/>
      </rPr>
      <t>2023</t>
    </r>
  </si>
  <si>
    <t>Count of new (2021) 'harmful' tariff measures currently in force</t>
  </si>
  <si>
    <t>yes</t>
  </si>
  <si>
    <t xml:space="preserve">Net (harmful-liberating) estimates of the import shares of newly applied tariff measures </t>
  </si>
  <si>
    <t>Count of 'harmful' non-tariff measures currently in force</t>
  </si>
  <si>
    <r>
      <t xml:space="preserve">New non-tariff barriers </t>
    </r>
    <r>
      <rPr>
        <sz val="11"/>
        <color rgb="FFFF0000"/>
        <rFont val="Calibri"/>
        <family val="2"/>
        <scheme val="minor"/>
      </rPr>
      <t>2023</t>
    </r>
  </si>
  <si>
    <t>Count of new (2021) 'harmful' non-tariff measures currently in force</t>
  </si>
  <si>
    <t xml:space="preserve">Net (harmful-liberating) estimates of the import shares of newly applied non-tariff measures </t>
  </si>
  <si>
    <t>WTO</t>
  </si>
  <si>
    <t>Any reciprocal trade agreement between two or more partners, not necessarily belonging to the same region.</t>
  </si>
  <si>
    <t>KAOPEN</t>
  </si>
  <si>
    <t>The Chinn-Ito index (KAOPEN) is an index measuring a country's degree of capital account openness. The index was initially introduced in Chinn and Ito (Journal of Development Economics, 2006). KAOPEN is based on the binary dummy variables that codify the tabulation of restrictions on cross-border financial transactions reported in the IMF's Annual Report on Exchange Arrangements and Exchange Restrictions (AREAER).</t>
  </si>
  <si>
    <t>Freedom House</t>
  </si>
  <si>
    <t xml:space="preserve">Investment freedom evaluates a variety of regulatory restrictions that typically are imposed on investment. Points are deducted from the ideal score of 100 for each of the restrictions found in a country’s investment regime. </t>
  </si>
  <si>
    <r>
      <t xml:space="preserve">Exchange rate stability, parity change from national currency to SDR, </t>
    </r>
    <r>
      <rPr>
        <sz val="11"/>
        <color rgb="FFFF0000"/>
        <rFont val="Calibri"/>
        <family val="2"/>
        <scheme val="minor"/>
      </rPr>
      <t>2023/2021</t>
    </r>
  </si>
  <si>
    <t>IFS</t>
  </si>
  <si>
    <t>Parity changes are in aboslute values. Period average for all countries</t>
  </si>
  <si>
    <t>Domestic credit to private sector refers to financial resources provided to the private sector by financial corporations, such as through loans, purchases of nonequity securities, and trade credits and other accounts receivable, that establish a claim for repayment. For some countries these claims include credit to public enterprises. The financial corporations include monetary authorities and deposit money banks, as well as other financial corporations where data are available (including corporations that do not accept transferable deposits but do incur such liabilities as time and savings deposits). Examples of other financial corporations are finance and leasing companies, money lenders, insurance corporations, pension funds, and foreign exchange companies.</t>
  </si>
  <si>
    <t xml:space="preserve">SP, Moodys, Fitch and SWI https://wikirating.org/list-of-countries-by-credit-rating/ </t>
  </si>
  <si>
    <t>IMD WCC created Index of the three country credit rating (Fitch, Moodys, &amp; S&amp;P)Each rating, including the outlook is converted to a numerical score and averaged for each country, with a possible range 0-60.</t>
  </si>
  <si>
    <t>IMF WEO</t>
  </si>
  <si>
    <t>Private nonguaranteed external debt comprises long-term external obligations of private debtors that are not guaranteed for repayment by a public entity. Data are in current U.S. dollars.</t>
  </si>
  <si>
    <t>1.11.01.a</t>
  </si>
  <si>
    <t xml:space="preserve">Aviation import dwell time </t>
  </si>
  <si>
    <t xml:space="preserve">1.11.01.a Aviation import dwell time </t>
  </si>
  <si>
    <t>1.11.01.b</t>
  </si>
  <si>
    <t>Number of aviation partner economies</t>
  </si>
  <si>
    <t>1.11.01.b Number of aviation partner economies</t>
  </si>
  <si>
    <t>1.11.01.c</t>
  </si>
  <si>
    <t>Container import dwell time (days)</t>
  </si>
  <si>
    <t>1.11.01.c Container import dwell time (days)</t>
  </si>
  <si>
    <t>1.11.01.d</t>
  </si>
  <si>
    <t>Number of maritime partner economies</t>
  </si>
  <si>
    <t>1.11.01.d Number of maritime partner economies</t>
  </si>
  <si>
    <t>1.11.01.e</t>
  </si>
  <si>
    <t>Business-to-business postal delivery time (days)</t>
  </si>
  <si>
    <t>1.11.01.e Business-to-business postal delivery time (days)</t>
  </si>
  <si>
    <t>1.11.01.f</t>
  </si>
  <si>
    <t>Number of business-to-business postal partner economies</t>
  </si>
  <si>
    <t>1.11.01.f Number of business-to-business postal partner economies</t>
  </si>
  <si>
    <t>Transparency International</t>
  </si>
  <si>
    <t>The CPI is calculated using 13 different data sources from 12 different institutions that capture perceptions of corruption within the past two years. The data sources are standardized to a scale of 0-100 where a0 equals the highest level of perceived corruption and 100 equals the lowest level of perceived corruption</t>
  </si>
  <si>
    <t>Rule of law, Governance score</t>
  </si>
  <si>
    <t>Perceptions of the extent to which agents have confidence in and abide by the rules of society, and in particular the quality of contract enforcement, property rights, the police, and the courts, as well as the likelihood of crime and violence.</t>
  </si>
  <si>
    <t>Current account balance is the sum of net exports of goods and services, net primary income, and net secondary income.</t>
  </si>
  <si>
    <t>Total reserves comprise holdings of monetary gold, special drawing rights, reserves of IMF members held by the IMF, and holdings of foreign exchange under the control of monetary authorities. The gold component of these reserves is valued at year-end (December 31) London prices. Data are in current U.S. dollars.</t>
  </si>
  <si>
    <t>UNCTAD</t>
  </si>
  <si>
    <t>Top five named export countries as a percentage of total exports</t>
  </si>
  <si>
    <t>Top five named export products, as a percentage of total exports, using the UNCTAD product data based on the SITC commodity classification, Revision 3, at the two-digit level; giving 65 product catagories</t>
  </si>
  <si>
    <t>Merchandise exports are defined according to the general trade definition. It covers all types of outward movement of goods through a country or territory including movements through customs warehouses and free zones. Exports are valued at transaction value, including the cost of transportation and insurance to bring the merchandise to the frontier of the exporting country or territory.</t>
  </si>
  <si>
    <t>Commercial services include transport, travel, and other private services (communication; construction; insurance; financial; computer and information (including news), royalties and licence fees; other business services (legal, accounting, consulting, public relations,advertising, market research, architectural, engineering, and other technical services)</t>
  </si>
  <si>
    <t>UNESCO</t>
  </si>
  <si>
    <t>The sum of financial resources (national and foreign) used for the execution of research and experimental development (R&amp;D) works on the national territory by the public sector and by the business enterprise sector. It includes current expenditure (annual wages and salaries of R&amp;D personnel and operating expenses) and capital expenditure (purchases of equipment required for R&amp;D).</t>
  </si>
  <si>
    <t>Researchers in R&amp;D, per 1,000 inhabitants</t>
  </si>
  <si>
    <t>Researchers in R&amp;D are professionals engaged in the conception or creation of new knowledge. Products, processes, methods, or systems and in the management of the projects concerned.</t>
  </si>
  <si>
    <t>WIPO, TIPO for Taiwan</t>
  </si>
  <si>
    <t>Total patent applications (Direct and PCT national phase entries per 100'000 inhabitants.</t>
  </si>
  <si>
    <t>COMTRADE</t>
  </si>
  <si>
    <t>High-technology exports are products with high R&amp;D intensity, such as in aerospace, computers, pharmaceuticals, scientific instruments, and electrical machinery.</t>
  </si>
  <si>
    <t>NSF National Science &amp; engineering Indicators</t>
  </si>
  <si>
    <t>Article counts are from a selection of journals, books and conference proceedings in S&amp;E from Scopus</t>
  </si>
  <si>
    <t>Ookla, M-Lab, SpeedTestNet.io</t>
  </si>
  <si>
    <t>average connection speed in Mbps: data transfer rates for Internet access by end users. Values presented are a weighted average of three internet speed tests Ookla, M-Lab, SpeedTestNet.io</t>
  </si>
  <si>
    <t>ITU via World Bank (Taiwan Internet World Stats, dataportal.com)</t>
  </si>
  <si>
    <t>Internet users are individuals who have used the Internet (from any location) in the last 3 months. The Internet can be used via a computer, mobile phone, personal digital assistant, games machine, digital TV etc.</t>
  </si>
  <si>
    <t>ITU via World Bank)</t>
  </si>
  <si>
    <t>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t>
  </si>
  <si>
    <t>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t>
  </si>
  <si>
    <t>Digital readiness (e-commerce legislations)</t>
  </si>
  <si>
    <t>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t>
  </si>
  <si>
    <t>HDR</t>
  </si>
  <si>
    <t>Average number of years of education received by people ages 25 and older, converted from education attainment levels using official durations of each level.</t>
  </si>
  <si>
    <t>THES</t>
  </si>
  <si>
    <t>IMD constructed index to capture the quality of universities. Measures the (1) number, (2) score, (3) score per capita, of the universities in THES 1'000.</t>
  </si>
  <si>
    <t>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t>
  </si>
  <si>
    <t>World Bank Women, Business and the Law [https://wbl.worldbank.org/]</t>
  </si>
  <si>
    <t>World Bank’s Women, Business and the Law’s assessment of whether the law mandates nondiscrimination based on gender in employment 0-5. 1 point for each: (1) Can a woman get a job in the same way as a man? (1) Does the law prohibit discrimination in employment based on gender? (1) Is there legislation on sexual harassment in employment? (1) Criminal penalties or (1) civil remedies for sexual harassment in employment?</t>
  </si>
  <si>
    <t>World Bank Political Stability and Absence of Violence</t>
  </si>
  <si>
    <t>Political Stability and Absence of Violence/Terrorism measures perceptions of the likelihood of political instability and/or politically-motivated violence, including terrorism.</t>
  </si>
  <si>
    <t>US Bureau of International Labor Affairs</t>
  </si>
  <si>
    <t xml:space="preserve">The Bureau of International Labor Affairs (ILAB) maintains a list of goods and their source countries which it has reason to believe are produced by child labor or forced labor in violation of international standards, as required under the Trafficking Victims Protection Reauthorization Act (TVPRA) </t>
  </si>
  <si>
    <t>Global Slavery Index</t>
  </si>
  <si>
    <t>US Bureau of International Labor Affairs [https://www.dol.gov/agencies/ilab/reports/child-labor/list-of-goods]</t>
  </si>
  <si>
    <t>US Department of State</t>
  </si>
  <si>
    <t>Number of conventions Ratified or Accession</t>
  </si>
  <si>
    <t>Government response score</t>
  </si>
  <si>
    <t>The country’s tier ranking is based on the government’s efforts to combat trafficking as measured against the TVPA minimum standards and compared to its efforts in the preceding year. Score 1-4 corresponding to countries Tier</t>
  </si>
  <si>
    <t>Comtrade + Global Slavery list</t>
  </si>
  <si>
    <t>Value of imports in goods and country combinations identified as at risk of modern slavery</t>
  </si>
  <si>
    <t>Value of exports in goods and country combinations identified as at risk of modern slavery</t>
  </si>
  <si>
    <t>Legatum Prosperity Index</t>
  </si>
  <si>
    <t>Prosperity institute</t>
  </si>
  <si>
    <t>UN HDI</t>
  </si>
  <si>
    <t>Equal distribution of resources index</t>
  </si>
  <si>
    <t>Health Effects Institute. 2025. State of Global Air 2025</t>
  </si>
  <si>
    <t>Levels of particulate matter 2.5 (PM 2.5), to capture the air pollution in a country.</t>
  </si>
  <si>
    <t>Yale Environmental Performance Index</t>
  </si>
  <si>
    <t>The change in a country’s forest cover.</t>
  </si>
  <si>
    <t>WHO</t>
  </si>
  <si>
    <t xml:space="preserve">The amount of energy consumed (production + imports - exports - bunkers - stock changes) for each dollar of gross domestic product. </t>
  </si>
  <si>
    <t>Ecological footprint (global hectares per person)</t>
  </si>
  <si>
    <t>Global Footprint Networ</t>
  </si>
  <si>
    <t>the Ecological Footprint adds up all the productive areas for which a population, a person or a product competes. It measures the ecological assets that a given population or product requires to produce the natural resources it consumes (including plant-based food and fiber products, livestock and fish products, timber and other forest products, space for urban infrastructure) and to absorb its waste, especially carbon emissions.</t>
  </si>
  <si>
    <t>Share of renewables in total energy requirements, %</t>
  </si>
  <si>
    <t>UN Treaty Collection [https://treaties.un.org/]</t>
  </si>
  <si>
    <t>Count of whether the convention is (1) ratified, (2) implemented or (0) not.</t>
  </si>
  <si>
    <t>International Maritime Organization [http://www.imo.org/]</t>
  </si>
  <si>
    <t>CITES [https://www.cites.org/]</t>
  </si>
  <si>
    <t>Global Carbon Project</t>
  </si>
  <si>
    <t>Transfer emissions as a share of a country's total territorial emissions (MtCO2). Countries with dirty export industries contribute to an unsustainable model for global trade.</t>
  </si>
  <si>
    <t xml:space="preserve">Natural resources (ores and metals, mineral fuels, lubricants and related materials) as a percentage of a country's total trade  </t>
  </si>
  <si>
    <t>World Bank Carbon Pricingdash Board</t>
  </si>
  <si>
    <t>Count of whether the (2) Carbon pricing is currently in effect at the national level, (1) Carbon pricing is scheduled for implementation but is not currently in effect, or (0) Carbon pricing is neither scheduled for implementation nor currently in effect</t>
  </si>
  <si>
    <t>EDGAR - Emissions Database for Global Atmospheric Research</t>
  </si>
  <si>
    <t>CO2 emissions by country/region name and include all human activities leading to climate relevant emissions, except biomass/biofuel combustion (short-cycle carbon)</t>
  </si>
  <si>
    <t>_None</t>
  </si>
  <si>
    <t>None</t>
  </si>
  <si>
    <t>Country</t>
  </si>
  <si>
    <t>2022 Ranks</t>
  </si>
  <si>
    <t>2023 Ranks</t>
  </si>
  <si>
    <t>2024 Ranks</t>
  </si>
  <si>
    <t>2025 Ranks</t>
  </si>
  <si>
    <t>Australia0verall STI</t>
  </si>
  <si>
    <t>Bangladesh0verall STI</t>
  </si>
  <si>
    <t>Brunei0verall STI</t>
  </si>
  <si>
    <t>Cambodia0verall STI</t>
  </si>
  <si>
    <t>Canada0verall STI</t>
  </si>
  <si>
    <t>Chile0verall STI</t>
  </si>
  <si>
    <t>China0verall STI</t>
  </si>
  <si>
    <t>Taiwan0verall STI</t>
  </si>
  <si>
    <t>Ecuador0verall STI</t>
  </si>
  <si>
    <t>Hong Kong, SAR0verall STI</t>
  </si>
  <si>
    <t>India0verall STI</t>
  </si>
  <si>
    <t>Indonesia0verall STI</t>
  </si>
  <si>
    <t>Japan0verall STI</t>
  </si>
  <si>
    <t>Laos0verall STI</t>
  </si>
  <si>
    <t>Malaysia0verall STI</t>
  </si>
  <si>
    <t>Mexico0verall STI</t>
  </si>
  <si>
    <t>Myanmar0verall STI</t>
  </si>
  <si>
    <t>New Zealand0verall STI</t>
  </si>
  <si>
    <t>Pakistan0verall STI</t>
  </si>
  <si>
    <t>Papua New Guinea0verall STI</t>
  </si>
  <si>
    <t>Peru0verall STI</t>
  </si>
  <si>
    <t>Philippines0verall STI</t>
  </si>
  <si>
    <t>Russia0verall STI</t>
  </si>
  <si>
    <t>Singapore0verall STI</t>
  </si>
  <si>
    <t>South Korea0verall STI</t>
  </si>
  <si>
    <t>Sri Lanka0verall STI</t>
  </si>
  <si>
    <t>Thailand0verall STI</t>
  </si>
  <si>
    <t>United Kingdom0verall STI</t>
  </si>
  <si>
    <t>United States0verall STI</t>
  </si>
  <si>
    <t>Vietnam0verall STI</t>
  </si>
  <si>
    <t>Australia1 Economic Pillar</t>
  </si>
  <si>
    <t>Bangladesh1 Economic Pillar</t>
  </si>
  <si>
    <t>Brunei1 Economic Pillar</t>
  </si>
  <si>
    <t>Cambodia1 Economic Pillar</t>
  </si>
  <si>
    <t>Canada1 Economic Pillar</t>
  </si>
  <si>
    <t>Chile1 Economic Pillar</t>
  </si>
  <si>
    <t>China1 Economic Pillar</t>
  </si>
  <si>
    <t>Taiwan1 Economic Pillar</t>
  </si>
  <si>
    <t>Ecuador1 Economic Pillar</t>
  </si>
  <si>
    <t>Hong Kong, SAR1 Economic Pillar</t>
  </si>
  <si>
    <t>India1 Economic Pillar</t>
  </si>
  <si>
    <t>Indonesia1 Economic Pillar</t>
  </si>
  <si>
    <t>Japan1 Economic Pillar</t>
  </si>
  <si>
    <t>Laos1 Economic Pillar</t>
  </si>
  <si>
    <t>Malaysia1 Economic Pillar</t>
  </si>
  <si>
    <t>Mexico1 Economic Pillar</t>
  </si>
  <si>
    <t>Myanmar1 Economic Pillar</t>
  </si>
  <si>
    <t>New Zealand1 Economic Pillar</t>
  </si>
  <si>
    <t>Pakistan1 Economic Pillar</t>
  </si>
  <si>
    <t>Papua New Guinea1 Economic Pillar</t>
  </si>
  <si>
    <t>Peru1 Economic Pillar</t>
  </si>
  <si>
    <t>Philippines1 Economic Pillar</t>
  </si>
  <si>
    <t>Russia1 Economic Pillar</t>
  </si>
  <si>
    <t>Singapore1 Economic Pillar</t>
  </si>
  <si>
    <t>South Korea1 Economic Pillar</t>
  </si>
  <si>
    <t>Sri Lanka1 Economic Pillar</t>
  </si>
  <si>
    <t>Thailand1 Economic Pillar</t>
  </si>
  <si>
    <t>United Kingdom1 Economic Pillar</t>
  </si>
  <si>
    <t>United States1 Economic Pillar</t>
  </si>
  <si>
    <t>Vietnam1 Economic Pillar</t>
  </si>
  <si>
    <t>Australia2 Societal Pillar</t>
  </si>
  <si>
    <t>Bangladesh2 Societal Pillar</t>
  </si>
  <si>
    <t>Brunei2 Societal Pillar</t>
  </si>
  <si>
    <t>Cambodia2 Societal Pillar</t>
  </si>
  <si>
    <t>Canada2 Societal Pillar</t>
  </si>
  <si>
    <t>Chile2 Societal Pillar</t>
  </si>
  <si>
    <t>China2 Societal Pillar</t>
  </si>
  <si>
    <t>Taiwan2 Societal Pillar</t>
  </si>
  <si>
    <t>Ecuador2 Societal Pillar</t>
  </si>
  <si>
    <t>Hong Kong, SAR2 Societal Pillar</t>
  </si>
  <si>
    <t>India2 Societal Pillar</t>
  </si>
  <si>
    <t>Indonesia2 Societal Pillar</t>
  </si>
  <si>
    <t>Japan2 Societal Pillar</t>
  </si>
  <si>
    <t>Laos2 Societal Pillar</t>
  </si>
  <si>
    <t>Malaysia2 Societal Pillar</t>
  </si>
  <si>
    <t>Mexico2 Societal Pillar</t>
  </si>
  <si>
    <t>Myanmar2 Societal Pillar</t>
  </si>
  <si>
    <t>New Zealand2 Societal Pillar</t>
  </si>
  <si>
    <t>Pakistan2 Societal Pillar</t>
  </si>
  <si>
    <t>Papua New Guinea2 Societal Pillar</t>
  </si>
  <si>
    <t>Peru2 Societal Pillar</t>
  </si>
  <si>
    <t>Philippines2 Societal Pillar</t>
  </si>
  <si>
    <t>Russia2 Societal Pillar</t>
  </si>
  <si>
    <t>Singapore2 Societal Pillar</t>
  </si>
  <si>
    <t>South Korea2 Societal Pillar</t>
  </si>
  <si>
    <t>Sri Lanka2 Societal Pillar</t>
  </si>
  <si>
    <t>Thailand2 Societal Pillar</t>
  </si>
  <si>
    <t>United Kingdom2 Societal Pillar</t>
  </si>
  <si>
    <t>United States2 Societal Pillar</t>
  </si>
  <si>
    <t>Vietnam2 Societal Pillar</t>
  </si>
  <si>
    <t>Australia3 Environmental Pillar</t>
  </si>
  <si>
    <t>Bangladesh3 Environmental Pillar</t>
  </si>
  <si>
    <t>Brunei3 Environmental Pillar</t>
  </si>
  <si>
    <t>Cambodia3 Environmental Pillar</t>
  </si>
  <si>
    <t>Canada3 Environmental Pillar</t>
  </si>
  <si>
    <t>Chile3 Environmental Pillar</t>
  </si>
  <si>
    <t>China3 Environmental Pillar</t>
  </si>
  <si>
    <t>Taiwan3 Environmental Pillar</t>
  </si>
  <si>
    <t>Ecuador3 Environmental Pillar</t>
  </si>
  <si>
    <t>Hong Kong, SAR3 Environmental Pillar</t>
  </si>
  <si>
    <t>India3 Environmental Pillar</t>
  </si>
  <si>
    <t>Indonesia3 Environmental Pillar</t>
  </si>
  <si>
    <t>Japan3 Environmental Pillar</t>
  </si>
  <si>
    <t>Laos3 Environmental Pillar</t>
  </si>
  <si>
    <t>Malaysia3 Environmental Pillar</t>
  </si>
  <si>
    <t>Mexico3 Environmental Pillar</t>
  </si>
  <si>
    <t>Myanmar3 Environmental Pillar</t>
  </si>
  <si>
    <t>New Zealand3 Environmental Pillar</t>
  </si>
  <si>
    <t>Pakistan3 Environmental Pillar</t>
  </si>
  <si>
    <t>Papua New Guinea3 Environmental Pillar</t>
  </si>
  <si>
    <t>Peru3 Environmental Pillar</t>
  </si>
  <si>
    <t>Philippines3 Environmental Pillar</t>
  </si>
  <si>
    <t>Russia3 Environmental Pillar</t>
  </si>
  <si>
    <t>Singapore3 Environmental Pillar</t>
  </si>
  <si>
    <t>South Korea3 Environmental Pillar</t>
  </si>
  <si>
    <t>Sri Lanka3 Environmental Pillar</t>
  </si>
  <si>
    <t>Thailand3 Environmental Pillar</t>
  </si>
  <si>
    <t>United Kingdom3 Environmental Pillar</t>
  </si>
  <si>
    <t>United States3 Environmental Pillar</t>
  </si>
  <si>
    <t>Vietnam3 Environmental Pillar</t>
  </si>
  <si>
    <t>1.06 Tariff &amp; non-tariff barriers</t>
  </si>
  <si>
    <t>1.06.01 Tariff barriers</t>
  </si>
  <si>
    <t>New tariff barriers 2025</t>
  </si>
  <si>
    <t>Net percentage of imports affected by new tariff barriers (2025)</t>
  </si>
  <si>
    <t>1.06.02 Non-tariff barriers</t>
  </si>
  <si>
    <t>New non-tariff barriers 2025</t>
  </si>
  <si>
    <t>Net percentage of imports affected by new non-tariff barriers (2025)</t>
  </si>
  <si>
    <t>1.07 Trade liberalization</t>
  </si>
  <si>
    <t>Exchange rate stability, parity change from national currency to SDR, 2025/2023</t>
  </si>
  <si>
    <t>1.10 Foreign trade and payments risk</t>
  </si>
  <si>
    <t>1.11 Trade costs</t>
  </si>
  <si>
    <t>Logistics performance indicators</t>
  </si>
  <si>
    <t>LPI 2018 ranks countries on six dimensions of trade -- including customs performance, infrastructure quality, and timeliness of shipments. The data used in the ranking comes from a survey of logistics professionals.</t>
  </si>
  <si>
    <t>Aviation import dwell time (days)</t>
  </si>
  <si>
    <t>1.11.01.a Aviation import dwell time (days)</t>
  </si>
  <si>
    <t xml:space="preserve">1.12 Monetary policy intervention </t>
  </si>
  <si>
    <t>1.13 Export concentration</t>
  </si>
  <si>
    <t>1.14 Exports of goods and services</t>
  </si>
  <si>
    <t>Merchandise exports, US $ millions</t>
  </si>
  <si>
    <t>1.14.01 Merchandise exports, US $ millions</t>
  </si>
  <si>
    <t>Commercial services exports, US $ millions</t>
  </si>
  <si>
    <t>1.14.02 Commercial services exports, US $ millions</t>
  </si>
  <si>
    <t>1.15 Technological innovation</t>
  </si>
  <si>
    <t>1.16 Technological infrastructure</t>
  </si>
  <si>
    <t xml:space="preserve">Social Progress Index 2021 </t>
  </si>
  <si>
    <r>
      <t>3.01 Air pollution (PM 2.5/m</t>
    </r>
    <r>
      <rPr>
        <vertAlign val="superscript"/>
        <sz val="10"/>
        <color rgb="FF000000"/>
        <rFont val="Calibri"/>
        <family val="2"/>
        <scheme val="minor"/>
      </rPr>
      <t>3</t>
    </r>
    <r>
      <rPr>
        <sz val="10"/>
        <color rgb="FF000000"/>
        <rFont val="Calibri"/>
        <family val="2"/>
        <scheme val="minor"/>
      </rPr>
      <t>)</t>
    </r>
  </si>
  <si>
    <t>OECD</t>
  </si>
  <si>
    <t>Energy intensity (Energy use (kg of oil equivalent) per $1,000 GDP (constant 2021 PPP)</t>
  </si>
  <si>
    <t>IEA</t>
  </si>
  <si>
    <t>Renewable energy (%)</t>
  </si>
  <si>
    <t>3.06 Renewable energy (%)</t>
  </si>
  <si>
    <t>Transfer emissions (million tonnes carbon)</t>
  </si>
  <si>
    <t>3.08 Transfer emissions (million tonnes carbon)</t>
  </si>
  <si>
    <t>CO2 emissions (tonnes per capita)</t>
  </si>
  <si>
    <t>3.10.2 CO2 emissions (tonnes per capita)</t>
  </si>
  <si>
    <t>Code</t>
  </si>
  <si>
    <t>Code -rank</t>
  </si>
  <si>
    <t>Population</t>
  </si>
  <si>
    <t>Wealth</t>
  </si>
  <si>
    <t>Medium</t>
  </si>
  <si>
    <t>High</t>
  </si>
  <si>
    <t>APEC, CPTPP, RCEP</t>
  </si>
  <si>
    <t>Large</t>
  </si>
  <si>
    <t>Low</t>
  </si>
  <si>
    <t>Small</t>
  </si>
  <si>
    <t>RCEP</t>
  </si>
  <si>
    <t>APEC, CPTPP</t>
  </si>
  <si>
    <t>APEC, RCEP</t>
  </si>
  <si>
    <t>APEC</t>
  </si>
  <si>
    <t>CPTPP (applicant)</t>
  </si>
  <si>
    <t>(Score2026!H:H,MATCH($A$1,Score2026!$D:$D,0))</t>
  </si>
  <si>
    <t>(Rank2026!H:H,MATCH($A$1,Rank2026!$D:$D,0))</t>
  </si>
  <si>
    <t>CPTPP</t>
  </si>
  <si>
    <t>30 country average</t>
  </si>
  <si>
    <t>selected</t>
  </si>
  <si>
    <t>Note</t>
  </si>
  <si>
    <t>**</t>
  </si>
  <si>
    <t>*</t>
  </si>
  <si>
    <t>2</t>
  </si>
  <si>
    <t>30,078.50</t>
  </si>
  <si>
    <t>inflation</t>
  </si>
  <si>
    <r>
      <t xml:space="preserve">Exchange rate stability, parity change from national currency to SDR, </t>
    </r>
    <r>
      <rPr>
        <sz val="11"/>
        <color rgb="FFFF0000"/>
        <rFont val="Calibri"/>
        <family val="2"/>
        <scheme val="minor"/>
      </rPr>
      <t>2024/2022</t>
    </r>
  </si>
  <si>
    <t>3.04 Energy intensity (energy consumed for each 1000 US$ of GDP in MTOE)</t>
  </si>
  <si>
    <t>1.01 Consumer price inflation</t>
  </si>
  <si>
    <t>1.02 Real GDP Growth per capita, % GDP</t>
  </si>
  <si>
    <t>1.03 Growth in labor force, %</t>
  </si>
  <si>
    <t>1.04 Foreign direct investment, net inflows, % GDP</t>
  </si>
  <si>
    <t>1.05 Gross fixed capital formation, % GDP</t>
  </si>
  <si>
    <t>1.06.01.a Tariff barriers in force</t>
  </si>
  <si>
    <t>New tariff barriers 2024</t>
  </si>
  <si>
    <t>1.06.01.b New tariff barriers 2024</t>
  </si>
  <si>
    <t>1.06.01.c Net percentage of imports affected by new tariff barriers (2023)</t>
  </si>
  <si>
    <t>1.06.02.a Non-tariff barriers in force</t>
  </si>
  <si>
    <t>New non-tariff barriers 2024</t>
  </si>
  <si>
    <t>1.06.02.b New non-tariff barriers 2024</t>
  </si>
  <si>
    <t>1.06.02.c Net percentage of imports affected by new non-tariff barriers (2023)</t>
  </si>
  <si>
    <t>1.07.01 Regional Trade Agreements, number in force</t>
  </si>
  <si>
    <t>1.07.02 Capital account liberalization, Index</t>
  </si>
  <si>
    <t>1.07.03 Investment Freedom, Index</t>
  </si>
  <si>
    <t>1.08 Exchange rate stability, parity change from national currency to SDR, 2024/2022</t>
  </si>
  <si>
    <t>1.09 Domestic credit to private sector, % of GDP</t>
  </si>
  <si>
    <t>1.10.01 Country credit rating</t>
  </si>
  <si>
    <t>1.10.02 Gross debt, % GDP</t>
  </si>
  <si>
    <t>1.11.01 Logistics performance, index</t>
  </si>
  <si>
    <t>1.11.02 Corruption perceptions, index</t>
  </si>
  <si>
    <t>1.11.03 Rule of law, index</t>
  </si>
  <si>
    <t>1.12.01 Current account balance, % GDP</t>
  </si>
  <si>
    <t>1.12.02 Change (1-year) in total reserves (includes gold), % GDP</t>
  </si>
  <si>
    <t>1.13.01 Export market concentration, Top 5 as % total</t>
  </si>
  <si>
    <t>1.13.02 Export product concentration, Top 5 as % total</t>
  </si>
  <si>
    <t>1.15.01 R&amp;D expenditure, % GDP</t>
  </si>
  <si>
    <t>1.15.02 Researchers in R&amp;D, per 1,000 inhabitants</t>
  </si>
  <si>
    <t>1.15.03 Patent applications, per million inhabitants</t>
  </si>
  <si>
    <t>1.15.04 High-technology exports, % of manufactured exports</t>
  </si>
  <si>
    <t>1.15.05 Scientific articles, per million people</t>
  </si>
  <si>
    <t>1.16.01 Fixed internet speed, Mbps</t>
  </si>
  <si>
    <t>1.16.02 Internet users, % population</t>
  </si>
  <si>
    <t>1.16.03 Fixed broadband subscriptions (per 100 people)</t>
  </si>
  <si>
    <t>1.16.04 Mobile subscriptions (per 100 people)</t>
  </si>
  <si>
    <t>2.01 Inequality (Gini coefficient)</t>
  </si>
  <si>
    <t>2.02 Educational attainment</t>
  </si>
  <si>
    <t>2.02.01 Mean years of schooling</t>
  </si>
  <si>
    <t>2.02.02 University education Index</t>
  </si>
  <si>
    <t>2.02.03 Tertiary enrollment</t>
  </si>
  <si>
    <t>2.03 Labor standards</t>
  </si>
  <si>
    <t>2.03.01 Gender non-discrimination in hiring</t>
  </si>
  <si>
    <t>2.03.02 Freedom of association and assembly</t>
  </si>
  <si>
    <t>2.04 Political stability and absence of violence</t>
  </si>
  <si>
    <t>2.05 Goods produced by forced labor or child labor</t>
  </si>
  <si>
    <t>2.05.01 Goods produced by forced labor</t>
  </si>
  <si>
    <t>2.05.01.a Goods produced by forced labor, number of goods categories</t>
  </si>
  <si>
    <t>2.05.01.b % population in forced labor</t>
  </si>
  <si>
    <t>2.05.02 Goods produced by child labor, number of goods categories</t>
  </si>
  <si>
    <t>2.06 Government response to human trafficking</t>
  </si>
  <si>
    <t>2.06.01 Government response to human trafficking, Criminalization</t>
  </si>
  <si>
    <t>2.06.02 Government response to human trafficking, Strategy</t>
  </si>
  <si>
    <t>2.06.03 Government response to human trafficking, Action</t>
  </si>
  <si>
    <t>2.07 Trade in goods at risk of modern slavery</t>
  </si>
  <si>
    <t>2.07.01 Imports of goods at risk of modern slavery, US$ millions</t>
  </si>
  <si>
    <t>abc</t>
  </si>
  <si>
    <t>2.07.02 Exports of goods at risk of modern slavery, US$ millions</t>
  </si>
  <si>
    <t>2.08 Social mobility, Index</t>
  </si>
  <si>
    <t>2.09 Life expectancy at birth</t>
  </si>
  <si>
    <t>2.10 Uneven Economic Development</t>
  </si>
  <si>
    <t>2.11 Universal Health Coverage Index</t>
  </si>
  <si>
    <t>3.02 Deforestation</t>
  </si>
  <si>
    <t>3.03 % of wastewater treated</t>
  </si>
  <si>
    <t>Energy intensity (energy consumed for each 1000 US$ of GDP in MTOE)</t>
  </si>
  <si>
    <t>3.05 Ecological footprint</t>
  </si>
  <si>
    <t>3.07 Environmental standards in trade</t>
  </si>
  <si>
    <t>3.07.01 Convention: Hazardous Wastes</t>
  </si>
  <si>
    <t>3.07.02 Convention: Prevention of Marine Pollution</t>
  </si>
  <si>
    <t>3.07.03 Convention: Protection of the Ozone Layer (Vienna)</t>
  </si>
  <si>
    <t>3.07.04 Convention on Climate Change (Kyoto)</t>
  </si>
  <si>
    <t>3.07.05 The International Timber Agreement</t>
  </si>
  <si>
    <t>3.07.06 Convention: International Trade in Endangered Species</t>
  </si>
  <si>
    <t>3.07.07 Convention: Prior Informed Consent - Hazardous Chemicals (Rotterdam)</t>
  </si>
  <si>
    <t>3.09 Share of natural resources in trade</t>
  </si>
  <si>
    <t>3.10 Carbon</t>
  </si>
  <si>
    <t>3.10.1 Carbon pricing</t>
  </si>
  <si>
    <t>_None None</t>
  </si>
  <si>
    <t>Exchange rate stability, parity change from national currency to SDR, 2024/2022</t>
  </si>
  <si>
    <t>loutlier.</t>
  </si>
  <si>
    <t>2022</t>
  </si>
  <si>
    <t>2021</t>
  </si>
  <si>
    <t>sumsum</t>
  </si>
  <si>
    <t>sum</t>
  </si>
  <si>
    <t>New tariff barriers 2022</t>
  </si>
  <si>
    <t>Estimates of the import shares potentially affected 'harmful' tariff measures currently in force (up to 2018)</t>
  </si>
  <si>
    <t>New non-tariff barriers 2022</t>
  </si>
  <si>
    <t>Estimates of the import shares potentially affected 'harmful' non-tariff measures currently in force (up to 2018)</t>
  </si>
  <si>
    <t>2023</t>
  </si>
  <si>
    <t>2020</t>
  </si>
  <si>
    <t>Yes</t>
  </si>
  <si>
    <t>2019</t>
  </si>
  <si>
    <t>Exchange rate stability, parity change from national currency to SDR, 2020/2018</t>
  </si>
  <si>
    <t>Total reserves (includes gold)1 year change, % GDP</t>
  </si>
  <si>
    <t>-</t>
  </si>
  <si>
    <t>Countries</t>
  </si>
  <si>
    <t>Row Labels</t>
  </si>
  <si>
    <t>Peer</t>
  </si>
  <si>
    <t>Select</t>
  </si>
  <si>
    <t>Scatter - X</t>
  </si>
  <si>
    <t>Scatter - y</t>
  </si>
  <si>
    <t>Scatter - siZe</t>
  </si>
  <si>
    <t>Indicators</t>
  </si>
  <si>
    <t>Rankings</t>
  </si>
  <si>
    <t>Pages</t>
  </si>
  <si>
    <t>7a  Rank</t>
  </si>
  <si>
    <t>1.01. Consumer price inflation</t>
  </si>
  <si>
    <t>3 - Ranking</t>
  </si>
  <si>
    <t>4 - Indicator</t>
  </si>
  <si>
    <t>Grand Total</t>
  </si>
  <si>
    <t>7b Score</t>
  </si>
  <si>
    <t>1.02. Real GDP Growth per capita, % GDP</t>
  </si>
  <si>
    <t>7c  Value</t>
  </si>
  <si>
    <t>1.03. Growth in labor force, %</t>
  </si>
  <si>
    <t>5 - Profile</t>
  </si>
  <si>
    <t>1.04. Foreign direct investment, net inflows, % GDP</t>
  </si>
  <si>
    <t>6 - Peer Comparison</t>
  </si>
  <si>
    <t>1.05. Gross fixed capital formation, % GDP</t>
  </si>
  <si>
    <t>7 - Scatter</t>
  </si>
  <si>
    <t>1.06. Tariff &amp; non-tariff barriers</t>
  </si>
  <si>
    <t>8 - GDP per Capita</t>
  </si>
  <si>
    <t>1.06.01. Tariff barriers</t>
  </si>
  <si>
    <t>1.06.01.a. Tariff barriers in force</t>
  </si>
  <si>
    <t>1.06.01.b. New tariff barriers 2022</t>
  </si>
  <si>
    <t>1.06.01.c. Percentage of trade affected by tariff barrier (up to 2018)</t>
  </si>
  <si>
    <t>1.06.02. Non-tariff barriers</t>
  </si>
  <si>
    <t>1.06.01.b. New tariff barriers 2021</t>
  </si>
  <si>
    <t>1.06.02.a. Non-tariff barriers in force</t>
  </si>
  <si>
    <t>1.06.02.b. New non-tariff barriers 2022</t>
  </si>
  <si>
    <t>1.06.02.c. Percentage of trade affected by non-tariff barrier (up to 2018)</t>
  </si>
  <si>
    <t>1.07. Trade liberalization</t>
  </si>
  <si>
    <t>1.06.02.b. New non-tariff barriers 2021</t>
  </si>
  <si>
    <t>1.07.01. Regional Trade Agreements, number in force</t>
  </si>
  <si>
    <t>1.07.02. Capital account liberalization, Index</t>
  </si>
  <si>
    <t>1.07.03. Investment Freedom, Index</t>
  </si>
  <si>
    <t>1.08. Exchange rate stability, parity change from national currency to SDR, 2020/2018</t>
  </si>
  <si>
    <t>1.09. Domestic credit to private sector, % of GDP</t>
  </si>
  <si>
    <t>1.10. Foreign trade and payments risk</t>
  </si>
  <si>
    <t>1.10.01. Country credit rating</t>
  </si>
  <si>
    <t>1.10.02. Gross debt, % GDP</t>
  </si>
  <si>
    <t>1.11. Trade costs</t>
  </si>
  <si>
    <t>1.11.01. Logistics performance, index</t>
  </si>
  <si>
    <t>1.11.02. Corruption perceptions, index</t>
  </si>
  <si>
    <t>1.11.03. Rule of law, index</t>
  </si>
  <si>
    <t xml:space="preserve">1.12. Monetary policy intervention </t>
  </si>
  <si>
    <t>1.12.01. Current account balance, % GDP</t>
  </si>
  <si>
    <t>1.12.02. Total reserves (includes gold)1 year change, % GDP</t>
  </si>
  <si>
    <t>1.13. Export concentration</t>
  </si>
  <si>
    <t>1.13.01. Export market concentration, Top 5 as % total</t>
  </si>
  <si>
    <t>1.13.02. Export product concentration, Top 5 as % total</t>
  </si>
  <si>
    <t>1.14. Exports of goods and services</t>
  </si>
  <si>
    <t>1.14.01. Merchandise exports, US$</t>
  </si>
  <si>
    <t>1.14.02. Commercial services exports, US$</t>
  </si>
  <si>
    <t>1.15. Technological innovation</t>
  </si>
  <si>
    <t>1.15.01. R&amp;D expenditure, % GDP</t>
  </si>
  <si>
    <t>1.15.02. Researchers in R&amp;D, per capita</t>
  </si>
  <si>
    <t>1.15.03. Patent applications, per million inhabitants</t>
  </si>
  <si>
    <t>1.15.04. High-technology exports, % of manufactured exports</t>
  </si>
  <si>
    <t>1.15.05. Scientific articles, per million people</t>
  </si>
  <si>
    <t>1.16. Technological infrastructure</t>
  </si>
  <si>
    <t>1.16.01. Fixed internet speed, Mbps</t>
  </si>
  <si>
    <t>1.16.02. Internet users, % population</t>
  </si>
  <si>
    <t>1.16.03. Fixed broadband subscriptions (per 100 people)</t>
  </si>
  <si>
    <t>1.16.04. Mobile subscriptions (per 100 people)</t>
  </si>
  <si>
    <t>2.01. Inequality (Gini coefficient)</t>
  </si>
  <si>
    <t>2.02. Educational attainment</t>
  </si>
  <si>
    <t>2.02.01. Mean years of schooling</t>
  </si>
  <si>
    <t>2.02.02. University education Index</t>
  </si>
  <si>
    <t>2.02.03. Tertiary enrollment</t>
  </si>
  <si>
    <t>2.03. Labor standards</t>
  </si>
  <si>
    <t>2.03.01. Gender non-discrimination in hiring</t>
  </si>
  <si>
    <t>2.03.02. Freedom of association and assembly</t>
  </si>
  <si>
    <t>2.04. Political stability and absence of violence</t>
  </si>
  <si>
    <t>2.05. Goods produced by forced labor or child labor</t>
  </si>
  <si>
    <t>2.05.01. Goods produced by forced labor</t>
  </si>
  <si>
    <t>2.05.01.a. Goods produced by forced labor, number of goods categories</t>
  </si>
  <si>
    <t>2.05.01.b. % population in forced labor</t>
  </si>
  <si>
    <t>2.05.02. Goods produced by child labor, number of goods categories</t>
  </si>
  <si>
    <t>2.06. Government response to human trafficking</t>
  </si>
  <si>
    <t>2.06.01. Government response to human trafficking, Criminalization</t>
  </si>
  <si>
    <t>2.06.02. Government response to human trafficking, Strategy</t>
  </si>
  <si>
    <t>2.06.03. Government response to human trafficking, Action</t>
  </si>
  <si>
    <t>2.07. Trade in goods at risk of modern slavery</t>
  </si>
  <si>
    <t>2.07.01. Imports of goods at risk of modern slavery, US$ millions</t>
  </si>
  <si>
    <t>2.07.02. Exports of goods at risk of modern slavery, US$ millions</t>
  </si>
  <si>
    <t>2.08. Social mobility, Index</t>
  </si>
  <si>
    <t>2.09. Life expectancy at birth</t>
  </si>
  <si>
    <t>2.10. Uneven Economic Development</t>
  </si>
  <si>
    <t>3.01. Air pollution</t>
  </si>
  <si>
    <t>3.02. Deforestation</t>
  </si>
  <si>
    <t>3.03. % of wastewater treated</t>
  </si>
  <si>
    <t xml:space="preserve">3.04. Energy intensity </t>
  </si>
  <si>
    <t>3.05. Ecological footprint</t>
  </si>
  <si>
    <t>3.06. Renewable energy</t>
  </si>
  <si>
    <t>3.07. Environmental standards in trade</t>
  </si>
  <si>
    <t>3.07.01. Convention: Hazardous Wastes</t>
  </si>
  <si>
    <t>3.07.02. Convention: Prevention of Marine Pollution</t>
  </si>
  <si>
    <t>3.07.03. Convention: Protection of the Ozone Layer (Vienna)</t>
  </si>
  <si>
    <t>3.07.04. Convention on Climate Change (Kyoto)</t>
  </si>
  <si>
    <t>3.07.05. The International Timber Agreement</t>
  </si>
  <si>
    <t>3.07.06. Convention: International Trade in Endangered Species</t>
  </si>
  <si>
    <t>3.07.07. Convention: Prior Informed Consent - Hazardous Chemicals (Rotterdam)</t>
  </si>
  <si>
    <t>3.08. Transfer emissions</t>
  </si>
  <si>
    <t>3.09. Share of natural resources in trade</t>
  </si>
  <si>
    <t>3.10. Carbon</t>
  </si>
  <si>
    <t>3.10.1. Carbon pricing</t>
  </si>
  <si>
    <t>3.10.2. CO2 emissions per capita</t>
  </si>
  <si>
    <t>2018</t>
  </si>
  <si>
    <t>Rank 2025</t>
  </si>
  <si>
    <t>Star?</t>
  </si>
  <si>
    <t>Star</t>
  </si>
  <si>
    <t>2025 rank</t>
  </si>
  <si>
    <t>difference</t>
  </si>
  <si>
    <t>Population, 
millions</t>
  </si>
  <si>
    <t>Income level, 
GDP per Capita US$</t>
  </si>
  <si>
    <r>
      <t xml:space="preserve">New tariff barriers </t>
    </r>
    <r>
      <rPr>
        <sz val="9"/>
        <color theme="0" tint="-0.34998626667073579"/>
        <rFont val="Calibri"/>
        <family val="2"/>
      </rPr>
      <t>2024</t>
    </r>
  </si>
  <si>
    <r>
      <t xml:space="preserve">New non-tariff barriers </t>
    </r>
    <r>
      <rPr>
        <sz val="9"/>
        <color theme="0" tint="-0.34998626667073579"/>
        <rFont val="Calibri"/>
        <family val="2"/>
      </rPr>
      <t>2024</t>
    </r>
  </si>
  <si>
    <t>1.16.05</t>
  </si>
  <si>
    <t>2.12</t>
  </si>
  <si>
    <t>Deforestation, Index</t>
  </si>
  <si>
    <t>Energy intensity, energy consumed for each 1'000 US$ of GDP in MTOE</t>
  </si>
  <si>
    <t>Population, millions (2025 est)</t>
  </si>
  <si>
    <t>Population (2024 est)</t>
  </si>
  <si>
    <t>GDP Per Capita US$</t>
  </si>
  <si>
    <t>Year for GDP</t>
  </si>
  <si>
    <t>2024 (est)</t>
  </si>
  <si>
    <t>APEC, RCEP,  CPTPP (applicant)</t>
  </si>
  <si>
    <t>APEC, CPTPP (applicant)</t>
  </si>
  <si>
    <t>APEC, RCEP, CPTPP (applicant)</t>
  </si>
  <si>
    <t>APEC, RCEP, CPTPP</t>
  </si>
  <si>
    <t xml:space="preserve">                                                                           </t>
  </si>
  <si>
    <t>2023 (est)</t>
  </si>
  <si>
    <t>APEC. CPTPP</t>
  </si>
  <si>
    <t>2022 (est)</t>
  </si>
  <si>
    <t xml:space="preserve">                                      </t>
  </si>
  <si>
    <t>CODE</t>
  </si>
  <si>
    <t>6 -  Peer</t>
  </si>
  <si>
    <t>8 - GDP Per Capita</t>
  </si>
  <si>
    <t>9 - Peer Comparison Yearwise</t>
  </si>
  <si>
    <t>and</t>
  </si>
  <si>
    <t>instructions by different screens</t>
  </si>
  <si>
    <t>Rank and Indicator</t>
  </si>
  <si>
    <t>Scatter</t>
  </si>
  <si>
    <t>Time Rank and Indicator</t>
  </si>
  <si>
    <t>Profile</t>
  </si>
  <si>
    <t>Title</t>
  </si>
  <si>
    <t>Description</t>
  </si>
  <si>
    <t>The Ranking worksheet shows the Hinrich-IMD STI Overall and Pillar rankings.</t>
  </si>
  <si>
    <t xml:space="preserve">Select the ranking (Overall or Pillar) </t>
  </si>
  <si>
    <t>You can filter by Peer groups (population and wealth) and highlight one particular economy.</t>
  </si>
  <si>
    <t>The Score Distribution graph shows the filtered economies, the 30 country average, and the highlighted economy.</t>
  </si>
  <si>
    <t>The Notes and Sources shows the definition of the rankings.</t>
  </si>
  <si>
    <t>The Indicator worksheet shows the indicators and sub-indicators used for the Hinrich-IMD STI ranking.</t>
  </si>
  <si>
    <t>Select the indicator or sub-indicator</t>
  </si>
  <si>
    <t>The Notes and Sources shows the definition and source of the indicator. Indicators with sub-indicators will not have any information.</t>
  </si>
  <si>
    <t>The Profile worksheet shows all the information for the selected economy.</t>
  </si>
  <si>
    <t>Select the economy</t>
  </si>
  <si>
    <t xml:space="preserve">The ranking area shows the Overall and Pillars ranks and scores. </t>
  </si>
  <si>
    <t>Select the Pillar to show the data.</t>
  </si>
  <si>
    <t>The Indicator area shows the data. The score bar highlights the relative strengths and weaknesses</t>
  </si>
  <si>
    <t>The Peer worksheet compares all the information for the highlighted economy to a peer.</t>
  </si>
  <si>
    <t>Select the two economies.</t>
  </si>
  <si>
    <t>The Indicator area shows the rank, score, value,of each economy, and highlights which performs better.</t>
  </si>
  <si>
    <t>Create a scatter plot with indicators on two or three dimensions.</t>
  </si>
  <si>
    <t>Select either Rank, Value or Score tab. Indicators with sub-indicators and ranks do not have a Value.</t>
  </si>
  <si>
    <t>Select the two or three dimensions.</t>
  </si>
  <si>
    <t>The data are shown here.</t>
  </si>
  <si>
    <t xml:space="preserve">The graph shows the x, y and z (size) axes. The correlations are also shown. </t>
  </si>
  <si>
    <t>Create a scatter plot with GDP per Capita rank on the horizontal axis.</t>
  </si>
  <si>
    <t>Select the Rank or Indicator.</t>
  </si>
  <si>
    <t xml:space="preserve">The data are shown here. </t>
  </si>
  <si>
    <t xml:space="preserve">The correlations of the rank is also shown. </t>
  </si>
  <si>
    <t xml:space="preserve">The graph shows the x (GDP per Capita) and y axis. </t>
  </si>
  <si>
    <t>Compare the rankings of the countries over the years</t>
  </si>
  <si>
    <t>Select the two economies for which comparison has to be done</t>
  </si>
  <si>
    <t>Choose the year of comparison for both economies</t>
  </si>
  <si>
    <t>The Overall and three pillar rankings for both economies are compared here</t>
  </si>
  <si>
    <t>The rankings compare the performance of the selected economy with the peer economy chosen</t>
  </si>
  <si>
    <t>Selection</t>
  </si>
  <si>
    <t>subtotal</t>
  </si>
  <si>
    <t>Rank among filtered economies</t>
  </si>
  <si>
    <t>Economy</t>
  </si>
  <si>
    <t>Wealth*</t>
  </si>
  <si>
    <t xml:space="preserve">Membership </t>
  </si>
  <si>
    <t>STI 2024</t>
  </si>
  <si>
    <t>1 yr rank +/-</t>
  </si>
  <si>
    <t>Rank 2026</t>
  </si>
  <si>
    <t>Economy 1</t>
  </si>
  <si>
    <t>Rank (+/-)</t>
  </si>
  <si>
    <t>1.17</t>
  </si>
  <si>
    <t>LINK</t>
  </si>
  <si>
    <t>Overall STI</t>
  </si>
  <si>
    <t xml:space="preserve">The Hinrich-IMD Sustainable Trade Index measures 30 economies’ readiness and capacity to participate in the global trading system in a manner that supports the long-term goals of economic growth, environmental protection, and societal development. </t>
  </si>
  <si>
    <t xml:space="preserve">The Economic pillar measures an economy’s ability to ensure and promote economic growth through international trade. In this category, economies receive scores for indicators that demonstrate a link between the trading system and economic growth. </t>
  </si>
  <si>
    <t>https://www.imf.org/external/datamapper/PCPIPCH@WEO/OEMDC/ADVEC/WEOWORLD</t>
  </si>
  <si>
    <t>Harmonised inflation rates, year average.</t>
  </si>
  <si>
    <t xml:space="preserve">WEO, Taiwan: DGBAS </t>
  </si>
  <si>
    <t>https://www.imf.org/en/Publications/WEO/weo-database/2024/April/download-entire-database</t>
  </si>
  <si>
    <t>GDP is expressed in constant prices U.S. dollars per person. Data are derived by first converting GDP in national currency to U.S. dollars and then dividing it by total population.</t>
  </si>
  <si>
    <t xml:space="preserve">World Bank, Taiwan: DGBAS </t>
  </si>
  <si>
    <t>https://data.worldbank.org/indicator/SL.TLF.TOTL.IN</t>
  </si>
  <si>
    <t>People aged 15+, who are currently employed and people who are unemployed but seeking work as well as first-time job-seekers.  Unpaid workers, family workers, and students are often omitted, and some countries do not count members of the armed forces.</t>
  </si>
  <si>
    <t>World Bank, Taiwan: Central Bank, Balance of Payments Quarterly</t>
  </si>
  <si>
    <t>Net inflows of foreign investment to acquire a lasting management interest (10%+ of voting stock) in an enterprise. Sum of equity capital, reinvestment of earnings, other long-term capital, and short-term capital as shown in the balance of payments.</t>
  </si>
  <si>
    <t>https://data.worldbank.org/indicator/NE.GDI.FTOT.ZS?end=2024&amp;start=2010  
Taiwan : https://nstatdb.dgbas.gov.tw/dgbasall/webMain.aspx?k=engmain</t>
  </si>
  <si>
    <t>Includes land improvements; plant, machinery, and equipment purchases; construction of roads, railways, schools, offices, hospitals, private residences, and commercel &amp; industrial buildings. Net acquisitions of valuables are considered capital formation.</t>
  </si>
  <si>
    <t>Six indicators measuring tariff and non-tariff barriers.</t>
  </si>
  <si>
    <t>Three indicators measuring tariff barriers.</t>
  </si>
  <si>
    <t>Count of 'harmful' tariff measures currently in force.</t>
  </si>
  <si>
    <r>
      <t xml:space="preserve">New tariff barriers </t>
    </r>
    <r>
      <rPr>
        <sz val="11"/>
        <color rgb="FFFF0000"/>
        <rFont val="Aptos Narrow"/>
        <family val="2"/>
      </rPr>
      <t>2025</t>
    </r>
  </si>
  <si>
    <t>Count of new (2025) 'harmful' tariff measures currently in force.</t>
  </si>
  <si>
    <t>Estimates of the import shares potentially affected by 'harmful' tariff measures currently in force.</t>
  </si>
  <si>
    <t>Three indicators measuring non-tariff barriers.</t>
  </si>
  <si>
    <t>Count of 'harmful' non-tariff measures currently in force.</t>
  </si>
  <si>
    <r>
      <t xml:space="preserve">New non-tariff barriers </t>
    </r>
    <r>
      <rPr>
        <sz val="11"/>
        <color rgb="FFFF0000"/>
        <rFont val="Aptos Narrow"/>
        <family val="2"/>
      </rPr>
      <t>2025</t>
    </r>
  </si>
  <si>
    <t>Count of new (2025) 'harmful' non-tariff measures currently in force.</t>
  </si>
  <si>
    <t>Estimates of the import shares potentially affected by 'harmful' non-tariff measures currently in force.</t>
  </si>
  <si>
    <t>WTO, KAOPEN, Freedom House</t>
  </si>
  <si>
    <t>Three indicators measuring trade liberalization.</t>
  </si>
  <si>
    <t>The Chinn-Ito index (KAOPEN) measures a country's degree of capital account openness, based on the restrictions on cross-border financial transactions reported in the IMF's Annual Report on Exchange Arrangements and Exchange Restrictions.</t>
  </si>
  <si>
    <t>Heritage Foundation</t>
  </si>
  <si>
    <t>https://data.imf.org/en/Data-Explorer?datasetUrn=IMF.STA:ER(4.0.1)</t>
  </si>
  <si>
    <t>Parity changes are in aboslute values. Period average for all countries.</t>
  </si>
  <si>
    <t>IMF (via World Bank)</t>
  </si>
  <si>
    <t>https://data.worldbank.org/indicator/FS.AST.PRVT.GD.ZS</t>
  </si>
  <si>
    <t>Financial resources provided to the private sector by financial corporations, such as through loans, purchases of nonequity securities, and trade credits and other accounts receivable, that establish a claim for repayment.</t>
  </si>
  <si>
    <t>IMF, SP, Moodys, Fitch</t>
  </si>
  <si>
    <t>Two indicators measuring foreign trade and payment risk.</t>
  </si>
  <si>
    <t>SP, Moodys, Fitch</t>
  </si>
  <si>
    <t>IMD WCC created Index of three country credit ratings (Fitch, Moodys, S&amp;P). Each, including the outlook, is converted to a numerical score and averaged for each country, with a possible range 0-60.</t>
  </si>
  <si>
    <t>Private non-guaranteed external debt comprises long-term external obligations of private debtors that are not guaranteed for repayment by a public entity. Data are in current U.S. dollars.</t>
  </si>
  <si>
    <t>Transparency International, World Bank</t>
  </si>
  <si>
    <t>Three indicators measuring country specific external, indirect costs on trade (rule of law, corruption, logistics).</t>
  </si>
  <si>
    <t xml:space="preserve">The LPI 2.0 replace the original perception‑based Logistics Performance Index used through 2023 with objective indicators derived from large‑scale shipment‑ and vessel‑level tracking data.The framework measures logistics performance along two core dimensions—connectivity and time—across maritime, aviation, and postal logistics. </t>
  </si>
  <si>
    <t xml:space="preserve">1.11.01.a </t>
  </si>
  <si>
    <t>Time spent by goods at the airport between the moment the cargo is ready to be picked up by the consignee or their agent from the airport and the moment the cargo is cleared by customs and leaves the airport.</t>
  </si>
  <si>
    <t xml:space="preserve">1.11.01.b </t>
  </si>
  <si>
    <t>Number of economies accessible through direct air cargo connections.</t>
  </si>
  <si>
    <t xml:space="preserve">1.11.01.c </t>
  </si>
  <si>
    <t>Time spent by containers at the port of entry from arrival (ship unloading) to departure from the port</t>
  </si>
  <si>
    <t xml:space="preserve">1.11.01.d </t>
  </si>
  <si>
    <t>Number of economies accessible through direct liner shipping services.</t>
  </si>
  <si>
    <t xml:space="preserve">1.11.01.e </t>
  </si>
  <si>
    <t>Time spent by a postal item (parcel or express shipment) in the importing economy from arrival at the economy’s office of exchange (postal bureau) to the first attempted or final delivery</t>
  </si>
  <si>
    <t xml:space="preserve"> Number of business-to-business postal partner economies</t>
  </si>
  <si>
    <t>Number of economies accessible through direct international postal connections for B2B shipments.</t>
  </si>
  <si>
    <t>Calculation of 13 data sources from 12 institutions that capture perceptions of corruption within the past two years. Data is standardized to a scale of 0-100.  0 equals the highest level of perceived corruption and 100 equals the lowest.</t>
  </si>
  <si>
    <t>Perceptions of the extent to which agents have confidence in and abide by the rules of society, and in particular the quality of contract enforcement, property rights, the police, and the courts, as well as the likelihood of crime and violence. Values are in scores from 0-100. Till STI 2025, values used were percentile ranks , but now they are no longer reported by the World Bank.</t>
  </si>
  <si>
    <t>Two indicators measuring an economy's potential capacity to intervene in and influence exchange rates.</t>
  </si>
  <si>
    <t xml:space="preserve">Total reserves comprise holdings of monetary gold, special drawing rights, reserves of IMF members held by the IMF, and holdings of foreign exchange under the control of monetary authorities. </t>
  </si>
  <si>
    <t>Two indicators measuring the export concentration in markets and products.</t>
  </si>
  <si>
    <t>Top five named export countries as a percentage of total exports.</t>
  </si>
  <si>
    <t>Two indicators measuring merchandise and commercial services exports.</t>
  </si>
  <si>
    <t>Compiled from national data sources, WTO, IMF International Financial Statistics and the Trade Data Monitor online database. If data from national sources are not available at the time of release, estimates are produced based on partner trade statistics.</t>
  </si>
  <si>
    <t>Transport, travel, communication, insurance, financial, computer and information (including news), royalties/licence fees, legal, accounting, consulting, public relations,advertising, market research, architectural, engineering, &amp; other technical services</t>
  </si>
  <si>
    <t>UNESCO, WIPO, COMTRADE, NSF</t>
  </si>
  <si>
    <t>Five indicators measuring research and development.</t>
  </si>
  <si>
    <t>UNESCO, Taiwan: OECD MSTI, Australia : OECD</t>
  </si>
  <si>
    <t>National and foreign financial resources used for the execution of research and experimental development by the public and business enterprise sectors. It includes current expenditure (salaries and operating expenses) and capital expenditures.</t>
  </si>
  <si>
    <t>UNESCO, Taiwan: OECD MSTI &amp; WEO, Peru: National Council for Science, Technology and Technological Innovation</t>
  </si>
  <si>
    <t xml:space="preserve">WIPO, WEO, Taiwan: TIPO </t>
  </si>
  <si>
    <t>Total patent applications (Direct and PCT national phase entries per million inhabitants.)</t>
  </si>
  <si>
    <t>NSF National Science &amp; engineering Indicators, Hong Kong, SAR: University Grants Committee</t>
  </si>
  <si>
    <t>ITU (via World Bank), Ookla, M-Labs, The Bandwidth Place</t>
  </si>
  <si>
    <t>Four indicators measuring the technological infrastructure, internet quality and penetration, and mobile penetration.</t>
  </si>
  <si>
    <t>Ookla, M-Labs, The Bandwidth Place</t>
  </si>
  <si>
    <t>Average connection speed in Mbps: data transfer rates for Internet access by end users. Values presented are a weighted average of three internet speed tests Ookla, M-Lab, The Bandwidth Place</t>
  </si>
  <si>
    <t>World Development Indicators, World Bank, Taiwan: National Communications Commission</t>
  </si>
  <si>
    <t>ITU (via World Bank), Taiwan: National Communications Commission</t>
  </si>
  <si>
    <t>Fixed subscriptions to high-speed access to the public Internet (a TCP/IP connection), at downstream speeds equal to, or greater than, 256 kbit/s for both residential subscriptions and subscriptions for organizations.</t>
  </si>
  <si>
    <t xml:space="preserve">Subscriptions to a public mobile telephone service providing access to PSTN using cellular technology. The indicator includes postpaid subscriptions, and active prepaid accounts (i.e. that have been used during the last three months). </t>
  </si>
  <si>
    <t>1.17 Digital readiness (e-commerce legislations)</t>
  </si>
  <si>
    <t>ITU Digital Readiness Framework</t>
  </si>
  <si>
    <t> The ICT Regulatory Tracker is composed metric based on a total of 50 indicators  grouped into four clusters: Regulatory authority (focusing on the functioning of the separate regulator), Regulatory mandates (who regulates what),, Regulatory regime (what regulation exists in major areas) and Competition framework for the ICT sector (level of competition in the main market segments).</t>
  </si>
  <si>
    <t xml:space="preserve">Social factors matter in an economy’s capacity to trade internationally over the long term. Economies are measured on the environment that encourages and supports the development of human capital, such as the extent of education and labor standards. </t>
  </si>
  <si>
    <t>World Bank, Taiwan: Report on the Survey of Family Income and Expenditure, R.O.C., 2024,  New Zealand: OECD, Singapore : Singapore Department of Statistics</t>
  </si>
  <si>
    <t>https://data.worldbank.org/indicator/SI.POV.GINI, New Zealand : https://www.oecd.org/en/data/indicators/income-inequality.html, Singapore : https://tablebuilder.singstat.gov.sg/table/CT/17892</t>
  </si>
  <si>
    <t>The extent to which the distribution of income (or, in some cases, consumption expenditure) among individuals or households within an economy deviates from equal distribution. A 0 represents perfect equality, while 100 implies perfect inequality.</t>
  </si>
  <si>
    <t>HDR, THES, World Bank</t>
  </si>
  <si>
    <t>Three indicators measuring the attainment and quality of education.</t>
  </si>
  <si>
    <t>HDR, Taiwan: Directorate-General of Budget, Accounting, and Statistics, Taiwan (ROC)</t>
  </si>
  <si>
    <t>World Bank, Taiwan: Ministry of Education</t>
  </si>
  <si>
    <t xml:space="preserv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
</t>
  </si>
  <si>
    <t xml:space="preserve">World Bank, Global State of Democracy Indicies </t>
  </si>
  <si>
    <t>Two indicators measuring employee rights, including gender equality and collective bargaining.</t>
  </si>
  <si>
    <t>World Bank Women, Business and the Law</t>
  </si>
  <si>
    <t xml:space="preserve">Assessment of whether the law mandates nondiscrimination based on gender in employment 0-5. </t>
  </si>
  <si>
    <t xml:space="preserve">Global State of Democracy Indicies </t>
  </si>
  <si>
    <t>Existence and enforcement of laws that allow citizens the right to assemble freely and associate into groups such as political parties and trade unions among others.</t>
  </si>
  <si>
    <t>US Bureau of International Labor Affairs, Global Slavery Index</t>
  </si>
  <si>
    <t>Three indicators measuring the extent of forced labor or child labor.</t>
  </si>
  <si>
    <t>Two indicators measuring the extent of forced labor.</t>
  </si>
  <si>
    <t>Matrix of goods and their source countries which ILAB has reason to believe are produced by child labor or forced labor in violation of international standards, as required under the Trafficking Victims Protection Reauthorization Act (TVPRA).</t>
  </si>
  <si>
    <t>% population in forced labor.</t>
  </si>
  <si>
    <t>Goods produced by child labour, number of goods categories</t>
  </si>
  <si>
    <t>US Department of State, Global Slavery Index</t>
  </si>
  <si>
    <t>Three indicators measuring the government response to human trafficking.</t>
  </si>
  <si>
    <t>Number of conventions Ratified or Accession.</t>
  </si>
  <si>
    <t>Government response score.</t>
  </si>
  <si>
    <t>The country’s tier ranking is based on the government’s efforts to combat trafficking as measured against the TVPA minimum standards and compared to its efforts in the preceding year. Score 1-4 corresponding to countries Tier.</t>
  </si>
  <si>
    <t>Two indicators measuring the extent that imports and exports adhere to international  labor standards.</t>
  </si>
  <si>
    <t>Value of imports in goods and country combinations identified as at risk of modern slavery.</t>
  </si>
  <si>
    <t>Value of exports in goods and country combinations identified as at risk of modern slavery.</t>
  </si>
  <si>
    <t>Prosperity Institute</t>
  </si>
  <si>
    <t>The Legatum Prosperity Index is an annual framework developed by the Legatum Institute that measures and ranks national prosperity across 167 countries. It redefines prosperity by looking beyond traditional macroeconomic data (like GDP) to include measures of social well-being, personal freedom, and institutional health</t>
  </si>
  <si>
    <t>UN HDR, Taiwan: Directorate-General of Budget, Accounting, and Statistics, Taiwan (ROC)</t>
  </si>
  <si>
    <t>Life expectancy at birth indicates the number of years a newborn infant would live if prevailing patterns of mortality at the time of its birth were to stay the same throughout its life.</t>
  </si>
  <si>
    <t>The Fund for Peace - Fragile States Index</t>
  </si>
  <si>
    <t>The Uneven Economic Development Indicator considers inequality within the economy, irrespective of the actual performance of an economy. It considers perceptions of inequality as well as the opportunities for groups to improve their economic status.</t>
  </si>
  <si>
    <t>The Global Health Observatory, WHO</t>
  </si>
  <si>
    <t xml:space="preserve">Coverage of essential health services (defined as the average coverage of essential services based on tracer interventions that include reproductive, maternal, newborn and child health, infectious diseases, non-communicable diseases and service capacity and access, among the general and the most disadvantaged population). </t>
  </si>
  <si>
    <t>The V-Dem Dataset – V-Dem</t>
  </si>
  <si>
    <t>Measures the extent to which resources (both tangible and intangible) are distributed in society. The V-Dem Dataset – V-Dem (aggregation of point estimates from a Bayesian factor analysis model of the indicators on particularistic or public goods (v2dlencmps), means tested vs. universalistic welfare policies (v2dlunivl), educational equality (v2peedueq) and health equality (v2pehealth))</t>
  </si>
  <si>
    <t>The extent to which an economy’s trade supports sustainable resources. Factors include measurements of non-renewable natural resources in trade and the management of externalities that arise from economic growth and participation in global trade.</t>
  </si>
  <si>
    <t>Index of the change in a country’s forest cover. (NOTE: index, not the value of change).</t>
  </si>
  <si>
    <t>UN SDG Indicators Database</t>
  </si>
  <si>
    <t>% of wastewater treated.</t>
  </si>
  <si>
    <t>Energy use per PPP GDP is the kilogram of oil equivalent of energy use per constant PPP GDP. Energy use refers to use of primary energy before transformation to other end-use fuels, which is equal to indigenous production plus imports and stock changes, minus exports and fuels supplied to ships and aircraft engaged in international transport.</t>
  </si>
  <si>
    <t>Global Footprint Network</t>
  </si>
  <si>
    <t>The Ecological Footprint measures the ecological assets that a population requires to produce the natural resources it consumes (e.g. food &amp; fiber, livestock &amp; fish, timber &amp; forest, space for urban infrastructure) and to absorb its waste, especially C02.</t>
  </si>
  <si>
    <t>World Bank, Taiwan : Energy Administration, Ministry of Economic Affairs</t>
  </si>
  <si>
    <t>Share of renewables in total energy requirements, %.</t>
  </si>
  <si>
    <t>UN Treaty Collection</t>
  </si>
  <si>
    <t>Count of whether seven conventions are ratified, implemented or not.</t>
  </si>
  <si>
    <t>UN Treaty Collection, Taiwan: Management Regulations for the Import and Export of Industrial Waste</t>
  </si>
  <si>
    <t>UN Treaty Collection, Taiwan: Marine Pollution Control Act</t>
  </si>
  <si>
    <t>UN Treaty Collection, Taiwan: https://www.epa.gov.tw/eng/5BF64A445908C525</t>
  </si>
  <si>
    <t>UN Treaty Collection, Taiwan: Regulations for Management of Protection Forest</t>
  </si>
  <si>
    <t>UN Treaty Collection, Taiwan: Regulations on Import and Export of Endangered Species of Wild Fauna, Flora and Related Products</t>
  </si>
  <si>
    <t>Transfer emissions, million tonnes carbon. Countries with dirty export industries contribute to an unsustainable model for global trade.</t>
  </si>
  <si>
    <t>Natural resources (ores and metals, mineral fuels, lubricants and related materials) as a percentage of a country's total exports.</t>
  </si>
  <si>
    <t>World Bank, EDGAR</t>
  </si>
  <si>
    <t>Two indicators measuring the extent of CO2 emissions, and accounting for the externalities.</t>
  </si>
  <si>
    <t>World Bank Carbon Pricing Dash Board</t>
  </si>
  <si>
    <t>Count of whether the (2) Carbon pricing is currently in effect at the national level, (1) Carbon pricing is scheduled for implementation but is not currently in effect, or (0) Carbon pricing is neither scheduled for implementation nor currently in effect.</t>
  </si>
  <si>
    <t>CO2 emissions by country/region name and include all human activities leading to climate relevant emissions, except biomass/biofuel combustion (short-cycle carbon).</t>
  </si>
  <si>
    <r>
      <t xml:space="preserve">New tariff barriers </t>
    </r>
    <r>
      <rPr>
        <sz val="9"/>
        <color theme="0" tint="-0.34998626667073579"/>
        <rFont val="Calibri"/>
        <family val="2"/>
      </rPr>
      <t>2025</t>
    </r>
  </si>
  <si>
    <r>
      <t xml:space="preserve">New non-tariff barriers </t>
    </r>
    <r>
      <rPr>
        <sz val="9"/>
        <color theme="0" tint="-0.34998626667073579"/>
        <rFont val="Calibri"/>
        <family val="2"/>
      </rPr>
      <t>2025</t>
    </r>
  </si>
  <si>
    <t>x</t>
  </si>
  <si>
    <t>z</t>
  </si>
  <si>
    <t>y axis: z size</t>
  </si>
  <si>
    <t>x axis: z size</t>
  </si>
  <si>
    <t>x axis: y axis</t>
  </si>
  <si>
    <t>Year 2</t>
  </si>
  <si>
    <t>Decimal</t>
  </si>
  <si>
    <t>1.06.01.b New tariff barriers 2025</t>
  </si>
  <si>
    <t>1.06.01.c Net percentage of imports affected by new tariff barriers (2025)</t>
  </si>
  <si>
    <t xml:space="preserve">Decimal deciding </t>
  </si>
  <si>
    <t>1.06.02.b New non-tariff barriers 2025</t>
  </si>
  <si>
    <t>1.06.02.c Net percentage of imports affected by new non-tariff barriers (2025)</t>
  </si>
  <si>
    <t>1.08 Exchange rate stability, parity change from national currency to SDR, 2025/2023</t>
  </si>
  <si>
    <t>1.11.01 Logistics performance indicators</t>
  </si>
  <si>
    <t>1.11.03 Rule of law, Governance score</t>
  </si>
  <si>
    <t>2.08 Legatum Prosperity Index</t>
  </si>
  <si>
    <t>2.12 Equal distribution of resources index</t>
  </si>
  <si>
    <t>3.04 Energy intensity (Energy use (kg of oil equivalent) per $1,000 GDP (constant 2021 PPP)</t>
  </si>
  <si>
    <t>3.05 Ecological footprint (global hectares per person)</t>
  </si>
  <si>
    <t>x minus y</t>
  </si>
  <si>
    <t>GDP Per Capita US$ (Rank)</t>
  </si>
  <si>
    <t>Rank 
Difference</t>
  </si>
  <si>
    <t>Correlation</t>
  </si>
  <si>
    <t>Energy intensity, energy consumed for each 1000 US$ of GDP in TOE</t>
  </si>
  <si>
    <t>1 Economic Pillar2</t>
  </si>
  <si>
    <t>Column6</t>
  </si>
  <si>
    <t>Column7</t>
  </si>
  <si>
    <t>Column8</t>
  </si>
  <si>
    <t>Column9</t>
  </si>
  <si>
    <t>Column10</t>
  </si>
  <si>
    <t>Column11</t>
  </si>
  <si>
    <t>Rank13</t>
  </si>
  <si>
    <t>Value14</t>
  </si>
  <si>
    <t>Score15</t>
  </si>
  <si>
    <t>Column16</t>
  </si>
  <si>
    <r>
      <t xml:space="preserve">New tariff barriers </t>
    </r>
    <r>
      <rPr>
        <sz val="9"/>
        <color theme="0" tint="-0.34998626667073579"/>
        <rFont val="Calibri"/>
        <family val="2"/>
      </rPr>
      <t>2023</t>
    </r>
  </si>
  <si>
    <r>
      <t xml:space="preserve">New non-tariff barriers </t>
    </r>
    <r>
      <rPr>
        <sz val="9"/>
        <color theme="0" tint="-0.34998626667073579"/>
        <rFont val="Calibri"/>
        <family val="2"/>
      </rPr>
      <t>2023</t>
    </r>
  </si>
  <si>
    <t>Exchange rate stability, parity change from national currency to SDR, 2023/2019</t>
  </si>
  <si>
    <t>Rank
(of 30)10</t>
  </si>
  <si>
    <t>Value11</t>
  </si>
  <si>
    <t>Score
(0-100)12</t>
  </si>
  <si>
    <t>Column213</t>
  </si>
  <si>
    <t>Order</t>
  </si>
  <si>
    <t>Link</t>
  </si>
  <si>
    <t>Background data</t>
  </si>
  <si>
    <t>Population in millions (estimates for 2025)</t>
  </si>
  <si>
    <t>GDP per capita</t>
  </si>
  <si>
    <t>The total value at current prices of final goods and services produced within a country (in USD) during a specified time period divided by the average population for the same one year.</t>
  </si>
  <si>
    <t>1 EconomicPillar</t>
  </si>
  <si>
    <t>Low value promotes sustainable trade</t>
  </si>
  <si>
    <t>High value promotes sustainable trade</t>
  </si>
  <si>
    <t>WEO,
Taiwan: DGBAS</t>
  </si>
  <si>
    <t>https://www.imf.org/en/Publications/WEO/weo-database/2023/April/download-entire-database</t>
  </si>
  <si>
    <t xml:space="preserve">GDP is expressed in national currency , constant prices , per capita values. </t>
  </si>
  <si>
    <t>World Bank,
Taiwan: DGBAS</t>
  </si>
  <si>
    <t>World Bank,
Taiwan: Central Bank, Balance of Payments Quarterly</t>
  </si>
  <si>
    <t>https://data.worldbank.org/indicator/BX.KLT.DINV.WD.GD.ZS?end=2021&amp;start=2010</t>
  </si>
  <si>
    <t>https://data.worldbank.org/indicator/NE.GDI.FTOT.ZS?end=2021&amp;start=2010</t>
  </si>
  <si>
    <t>https://www.globaltradealert.org/data_extraction</t>
  </si>
  <si>
    <t>Net percentage of trade affected by new tariff barriers (2025)</t>
  </si>
  <si>
    <t>Estimates of the import shares potentially affected by 'harmful' tariff measures currently in force</t>
  </si>
  <si>
    <t>Net percentage of trade affected by new non-tariff barriers (2025)</t>
  </si>
  <si>
    <t xml:space="preserve">Estimates of the import shares potentially affected by 'harmful' non-tariff measures currently in force </t>
  </si>
  <si>
    <t>http://rtais.wto.org/UI/PublicMaintainRTAHome.aspx</t>
  </si>
  <si>
    <t>https://web.pdx.edu/~ito/Chinn-Ito_website.htm</t>
  </si>
  <si>
    <t>https://www.heritage.org/index/explore</t>
  </si>
  <si>
    <t>https://data.imf.org/?sk=4C514D48-B6BA-49ED-8AB9-52B0C1A0179B&amp;sId=1409151240976</t>
  </si>
  <si>
    <t>WCY23</t>
  </si>
  <si>
    <t xml:space="preserve">IMD WCC created Index of three country credit ratings (Fitch, Moodys, S&amp;P) . Each, including the outlook, is converted to a numerical score and averaged for each country, with a possible range 0-60. </t>
  </si>
  <si>
    <t>https://www.imf.org/external/datamapper/GGXWDG_NGDP@WEO/OEMDC/ADVEC/WEOWORLD</t>
  </si>
  <si>
    <t>Logistics performance indicators (LPI 2.0)</t>
  </si>
  <si>
    <t>https://lpi.worldbank.org/international/global</t>
  </si>
  <si>
    <t>https://www.transparency.org/en/cpi/2022</t>
  </si>
  <si>
    <t>Rule of law, governance score</t>
  </si>
  <si>
    <t>https://databank.worldbank.org/source/worldwide-governance-indicators#</t>
  </si>
  <si>
    <t>https://www.imf.org/external/datamapper/BCA_NGDPD@WEO/FRA/GBR/DEU</t>
  </si>
  <si>
    <t xml:space="preserve">Reserves: https://data.imf.org/           GDP: https://www.imf.org/external/datamapper/NGDPD@WEO/OEMDC/ADVEC/WEOWORLD        </t>
  </si>
  <si>
    <t>Top five named export products, as a percentage of total exports, using the UNCTAD product data based on the SITC commodity classification, Revision 3, at the two-digit level; giving 65 product categories</t>
  </si>
  <si>
    <t>https://stats.wto.org/</t>
  </si>
  <si>
    <t>http://data.uis.unesco.org/</t>
  </si>
  <si>
    <t>https://www3.wipo.int/ipstats/</t>
  </si>
  <si>
    <t>Total patent applications (Direct and PCT national phase entries per million inhabitants.</t>
  </si>
  <si>
    <t>https://data.worldbank.org/indicator/TX.VAL.TECH.MF.ZS</t>
  </si>
  <si>
    <t>NSF National Science &amp; engineering Indicators
Hong Kong, SAR: University Grants Committee</t>
  </si>
  <si>
    <t>Ookla, M-Labs/cable.co.uk, The Bandwidth Place</t>
  </si>
  <si>
    <t>Average connection speed in Mbps: data transfer rates for Internet access by end users. Values presented are a weighted average of three internet speed tests Ookla, Speed-Test-Pros.com, cable.co.uk.</t>
  </si>
  <si>
    <t>World Development Indicators, World Bank,
Taiwan: National Communications Commission</t>
  </si>
  <si>
    <t>https://data.worldbank.org/indicator/IT.NET.USER.ZS</t>
  </si>
  <si>
    <t>ITU via World Bank,
Taiwan: National Communications Commission</t>
  </si>
  <si>
    <t>https://data.worldbank.org/indicator/IT.NET.BBND.P2</t>
  </si>
  <si>
    <t>https://data.worldbank.org/indicator/IT.CEL.SETS.P2</t>
  </si>
  <si>
    <t>ITU ICT  regulatory tracker</t>
  </si>
  <si>
    <t> The ICT Regulatory Tracker is composed metric based on a total of 50 indicators  grouped into four clusters: Regulatory authority (focusing on the functioning of the separate regulator), Regulatory mandates (who regulates what), Regulatory regime (what regulation exists in major areas) and Competition framework for the ICT sector (level of competition in the main market segments).</t>
  </si>
  <si>
    <t>Social factors matter in an economy’s capacity to trade internationally over the long term. Economies are measured on the environment that encourages and supports the development of human capital, such as the extent of education and labor standards.</t>
  </si>
  <si>
    <t xml:space="preserve">World Bank,
Taiwan: Report on the Survey of Family Income and Expenditure, R.O.C., 2024,
New Zealand: OECD, Singapore : Department of Statistics, Singapore
</t>
  </si>
  <si>
    <t>https://data.worldbank.org/indicator/SI.POV.GINI</t>
  </si>
  <si>
    <t>UN HDR,
Taiwan: Directorate-General of Budget, Accounting, and Statistics, Taiwan (ROC)</t>
  </si>
  <si>
    <t>https://hdr.undp.org/data-center/documentation-and-downloads</t>
  </si>
  <si>
    <t>IMD WCY 2026</t>
  </si>
  <si>
    <t xml:space="preserve">World Bank,
Taiwan: Ministry of Education
</t>
  </si>
  <si>
    <t>https://data.worldbank.org/indicator/SE.TER.ENRR</t>
  </si>
  <si>
    <t xml:space="preserve">World Bank Women, Business and the Law </t>
  </si>
  <si>
    <t>https://wbl.worldbank.org/en/wbl</t>
  </si>
  <si>
    <t>Assessment of whether the law mandates nondiscrimination based on gender in employment 0-5. 1 point for each: (1) Can a woman get a job in the same way as a man? (1) Does the law prohibit discrimination in employment based on gender? (1) Is there legislation on sexual harassment in employment? (1) Criminal penalties or (1) civil remedies for sexual harassment in employment?</t>
  </si>
  <si>
    <t>https://www.idea.int/gsod-indices/dataset-resources</t>
  </si>
  <si>
    <t>https://databank.worldbank.org/source/worldwide-governance-indicators/Series/PV.EST</t>
  </si>
  <si>
    <t>US Bureau of International Labor Affairs (ILAB), Global Slavery Index</t>
  </si>
  <si>
    <t>https://www.dol.gov/agencies/ilab/reports/child-labor/list-of-goods#:~:text=The%20most%20common%20agricultural%20goods,cattle%2C%20rice%2C%20and%20fish.</t>
  </si>
  <si>
    <t>https://www.walkfree.org/global-slavery-index/downloads/</t>
  </si>
  <si>
    <t>https://www.state.gov/international-conventions-relevant-to-combating-trafficking-in-persons/</t>
  </si>
  <si>
    <t>https://www.state.gov/bureaus-offices/under-secretary-for-civilian-security-democracy-and-human-rights/office-to-monitor-and-combat-trafficking-in-persons/</t>
  </si>
  <si>
    <t>Comtrade + Global Slavery list,
Taiwan: Comtrade recorded as 'Other Asia, nes'</t>
  </si>
  <si>
    <t>https://comtradeplus.un.org/TradeFlow?Frequency=A&amp;Flows=X&amp;CommodityCodes=TOTAL&amp;Partners=0&amp;Reporters=all&amp;period=2022&amp;AggregateBy=none&amp;BreakdownMode=plus</t>
  </si>
  <si>
    <t>https://www.weforum.org/reports/global-social-mobility-index-2020-why-economies-benefit-from-fixing-inequality/</t>
  </si>
  <si>
    <t>The Index uses 300 country-level indicators, grouped into 67 policy-focused elements across 12 pillars, to measure the current state of prosperity in the countries and how it has changed over the past decade.</t>
  </si>
  <si>
    <t>https://fragilestatesindex.org/excel/</t>
  </si>
  <si>
    <t>Coverage of essential health services (defined as the average coverage of essential services based on tracer interventions that include reproductive, maternal, newborn and child health, infectious diseases, non-communicable diseases and service capacity and access, among the general and the most disadvantaged population). The indicator is an index reported on a unitless scale of 0 to 100, which is computed as the geometric mean of 14 tracer indicators of health service coverage. The tracer indicators are as follows, organized by four components of service coverage: 1. Reproductive, maternal, newborn and child health 2. Infectious diseases 3. Noncommunicable diseases 4. Service capacity and access</t>
  </si>
  <si>
    <t xml:space="preserve">The V-Dem Dataset </t>
  </si>
  <si>
    <t>Aggregate of indicators on particularistic or public goods (v2dlencmps), means tested vs. universalistic welfare policies (v2dlunivl), educational equality (v2peedueq) and health equality (v2pehealth)</t>
  </si>
  <si>
    <t xml:space="preserve">The Environmental pillar measures the extent to which an economy’s trade supports sustainable resources. The factors include measurements of non-renewable natural resources in trade and the management of externalities that arise from economic growth and participation in the global trading system. </t>
  </si>
  <si>
    <t>https://stats.oecd.org/Index.aspx?DataSetCode=EXP_PM2_5</t>
  </si>
  <si>
    <t xml:space="preserve">Levels of particulate matter 2.5 (PM 2.5), to capture the air pollution in a country. </t>
  </si>
  <si>
    <t>https://epi.yale.edu/downloads</t>
  </si>
  <si>
    <t>https://unstats.un.org/sdgs/dataportal/database</t>
  </si>
  <si>
    <t>https://www.footprintnetwork.org/licenses/public-data-package-free/</t>
  </si>
  <si>
    <t>The Ecological Footprint adds up all the productive areas for which a population, a person or a product competes. It measures the ecological assets that a given population or product requires to produce the natural resources it consumes (including plant-based food and fiber products, livestock and fish products, timber and other forest products, space for urban infrastructure) and to absorb its waste, especially carbon emissions.</t>
  </si>
  <si>
    <t>UN Treaty Collection,
Taiwan: Management Regulations for the Import and Export of Industrial Waste</t>
  </si>
  <si>
    <t>https://treaties.un.org/Pages/UNTSOnline.aspx?id=2&amp;clang=_en</t>
  </si>
  <si>
    <t>UN Treaty Collection,
Taiwan: Marine Pollution Control Act </t>
  </si>
  <si>
    <t>UN Treaty Collection, Taiwan: Air Pollution Control Act, https://oaout.moenv.gov.tw/law/EngLawContent.aspx?lan=E&amp;id=205</t>
  </si>
  <si>
    <t>https://globalcarbonbudgetdata.org/latest-data.html</t>
  </si>
  <si>
    <t>https://unctadstat.unctad.org/wds/ReportFolders/reportFolders.aspx?sCS_ChosenLang=en</t>
  </si>
  <si>
    <t>https://carbonpricingdashboard.worldbank.org/map_data</t>
  </si>
  <si>
    <t>https://edgar.jrc.ec.europa.eu/</t>
  </si>
  <si>
    <t>A. Data preparation :</t>
  </si>
  <si>
    <t xml:space="preserve">1. We establish a reference year for each indicator or sub-indicator. Generally, it is the previous full year but it may be earlier for some data. </t>
  </si>
  <si>
    <t>2. If data for the reference year is unavailable, we check the previous four years before the reference year; if the data is still available most recent data is considered. If the previous four years’ data is unavailable, we check for earlier years. We choose the closest year (up to five years back) to the reference year or we categorize that particular indicator as not available, and the data field is left empty.</t>
  </si>
  <si>
    <t>3. An economy showing an empty data field for a certain indicator will therefore not be listed and ranked for that specific indicator.</t>
  </si>
  <si>
    <t>B. Data processing :</t>
  </si>
  <si>
    <t xml:space="preserve">For the purpose of this document, we refer to  values as the indicator-level data in their original unit of measure.. Scores are the rescaled values between 0-100 obtained at step three of the data processing described below. . For all indicators, pillars and overall STI, a high score signifies that an economy performs well in the specific indicator. Vice versa, a low score corresponds to a poor performance. Finally, rankings refer to the order obtained from sorting the scores of each indicator from the highest to the lowest. </t>
  </si>
  <si>
    <t>1.We check each indicator for outliers:</t>
  </si>
  <si>
    <t>1.1.For each indicator, we calculate its sample average, its standard deviation and the standard values for each of the observations (i.e. economy). If the standard value for the economy (i.e. the difference between the country value and the sample average for the indicator) is bigger than four, then that economy is considered an outlier in that indicator.
1.2. To guarantee normality of the data, if an outlier is identified in an indicator, the logarithm of that value is considered and replaces the original value in the ranking calculation. This practice reduces the gap between outliers and other economies in the sample.
We decided to approach outliers as four times the standard deviation and not the more common practice of three times. We did so because in our data the variability is minimal. Therefore, it would be easy to go over three times the standard deviation and thus the number of indicators with outliers would be very high. Increasing the distance to four times the standard deviation allows us to minimize the possibility of such an issue.</t>
  </si>
  <si>
    <t>2. For those indicators that contain sub indicators (or sub-sub indicators):</t>
  </si>
  <si>
    <t>2.1. At the sub-indicator level, we rescale at the values between 0 and 100. The best value takes the score of 100 and the worst the value of 0. If for an indicator the highest value is a better outcome, then the economy with the highest value will be scored as 100 and the economy with the lowest value will be scored as 0. In the opposite scenario, the economy with the lowest value in the indicator  (i.e., better outcome) will get the highest score (100) while the economy showing the highest value will be assigned a score 0. For specific details on what constitute the best/worst outcome in each indicator see the Notes and Sources section. 
2.2. Then the values for sub indicators are averaged to construct the principal indicator. 
2.3. For those indicators that contains the sub-sub indicators, we first follow the same steps to construct the sub indicator (step 2.2 above); once sub indicators are constructed, we follow the same steps to obtain the sub-sub-indicator.</t>
  </si>
  <si>
    <t>3. All the indicators are rescaled between 0 and 100. Within each, the best value will be scored 100 and the worst 0.</t>
  </si>
  <si>
    <t xml:space="preserve">This rescaling step enables us to compare indicators to each other. </t>
  </si>
  <si>
    <t>4. Within each pillar all indicators are averaged to construct the pillar.</t>
  </si>
  <si>
    <t>5. All pillars are rescaled between 0 and 100.</t>
  </si>
  <si>
    <t xml:space="preserve">Rescaling all pillars reduces the impact of the uneven distribution of indicators among pillar and thus makes them comparable to each other. </t>
  </si>
  <si>
    <t xml:space="preserve">6. The three pillars are averaged to obtain the overall score, which is presented rescaled between 0 and 100. </t>
  </si>
  <si>
    <t xml:space="preserve">We do so to maintain consistency in scores (0-100) throughout all levels of analysis, from the sub-sub-indicators up to the overall. </t>
  </si>
  <si>
    <t>C. New and updated indicators for 2026</t>
  </si>
  <si>
    <t>We have added new indicators and updated other components to further refine the index from prior iterations. The Appendix - Notes &amp; Sources tab lists both categories of indicators.</t>
  </si>
  <si>
    <r>
      <t>1.</t>
    </r>
    <r>
      <rPr>
        <sz val="7"/>
        <rFont val="Times New Roman"/>
        <family val="1"/>
      </rPr>
      <t xml:space="preserve">  </t>
    </r>
    <r>
      <rPr>
        <sz val="11"/>
        <rFont val="Calibri"/>
        <family val="2"/>
        <scheme val="minor"/>
      </rPr>
      <t xml:space="preserve">Under the Economic Pillar, under the Technological infrastructure, new indicator 1.16.05 Digital readiness (e-commerce legislations) has been introduced . </t>
    </r>
  </si>
  <si>
    <r>
      <t>2.</t>
    </r>
    <r>
      <rPr>
        <sz val="7"/>
        <rFont val="Times New Roman"/>
        <family val="1"/>
      </rPr>
      <t xml:space="preserve">  </t>
    </r>
    <r>
      <rPr>
        <sz val="11"/>
        <rFont val="Calibri"/>
        <family val="2"/>
        <scheme val="minor"/>
      </rPr>
      <t>Under the Economic Pillar, for the indicators 1.06.01 b New tariff barriers, and 1.06.02 b New non-tariff barriers, the year has been updated from 2024 (in STI 2025), to 2025 for STI 2026.</t>
    </r>
  </si>
  <si>
    <r>
      <t>3.</t>
    </r>
    <r>
      <rPr>
        <sz val="7"/>
        <rFont val="Times New Roman"/>
        <family val="1"/>
      </rPr>
      <t xml:space="preserve">  </t>
    </r>
    <r>
      <rPr>
        <sz val="10"/>
        <rFont val="Calibri"/>
        <family val="2"/>
        <scheme val="minor"/>
      </rPr>
      <t xml:space="preserve"> </t>
    </r>
    <r>
      <rPr>
        <sz val="11"/>
        <rFont val="Calibri"/>
        <family val="2"/>
        <scheme val="minor"/>
      </rPr>
      <t>Under the Economic Pillar,  the indicator 1.11.01 Logistics Performance Index, has now been replaced by LPI 2.0 (Logisitcs Performance Indicators), with its 6 core components.  The change follows the evolution of the indicator at the source, World Bank</t>
    </r>
  </si>
  <si>
    <r>
      <t>4.</t>
    </r>
    <r>
      <rPr>
        <sz val="7"/>
        <rFont val="Times New Roman"/>
        <family val="1"/>
      </rPr>
      <t xml:space="preserve">  </t>
    </r>
    <r>
      <rPr>
        <sz val="10"/>
        <rFont val="Calibri"/>
        <family val="2"/>
        <scheme val="minor"/>
      </rPr>
      <t xml:space="preserve"> </t>
    </r>
    <r>
      <rPr>
        <sz val="11"/>
        <rFont val="Calibri"/>
        <family val="2"/>
        <scheme val="minor"/>
      </rPr>
      <t>Under the Economic Pillar, for the indicator 1.08 Exchange rate stability, parity change from national currency to SDR, the year is updated to 2025/2023 from 2024/2023</t>
    </r>
  </si>
  <si>
    <r>
      <t>5.</t>
    </r>
    <r>
      <rPr>
        <sz val="7"/>
        <rFont val="Times New Roman"/>
        <family val="1"/>
      </rPr>
      <t xml:space="preserve">  </t>
    </r>
    <r>
      <rPr>
        <sz val="10"/>
        <rFont val="Calibri"/>
        <family val="2"/>
        <scheme val="minor"/>
      </rPr>
      <t xml:space="preserve"> </t>
    </r>
    <r>
      <rPr>
        <sz val="11"/>
        <rFont val="Calibri"/>
        <family val="2"/>
        <scheme val="minor"/>
      </rPr>
      <t>Under the Societal Pillar, new indicator 2.</t>
    </r>
    <r>
      <rPr>
        <sz val="11"/>
        <rFont val="Public Sans Light"/>
      </rPr>
      <t>12 Equal distribution of resources index has been introduced</t>
    </r>
  </si>
  <si>
    <r>
      <t>6.</t>
    </r>
    <r>
      <rPr>
        <sz val="7"/>
        <rFont val="Times New Roman"/>
        <family val="1"/>
      </rPr>
      <t xml:space="preserve">  </t>
    </r>
    <r>
      <rPr>
        <sz val="10"/>
        <rFont val="Calibri"/>
        <family val="2"/>
        <scheme val="minor"/>
      </rPr>
      <t xml:space="preserve"> </t>
    </r>
    <r>
      <rPr>
        <sz val="11"/>
        <rFont val="Calibri"/>
        <family val="2"/>
        <scheme val="minor"/>
      </rPr>
      <t>Under the Societal Pillar, the indicator 2.08 Social mobility, index has now been replaced by Legatum prosperity Index.</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</si>
</sst>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2">
    <numFmt numFmtId="164" formatCode="_-* #,##0.00_-;\-* #,##0.00_-;_-* &quot;-&quot;??_-;_-@_-"/>
    <numFmt numFmtId="165" formatCode="00;\-"/>
    <numFmt numFmtId="166" formatCode="0.00_ ;\-0.00\ "/>
    <numFmt numFmtId="167" formatCode="0.0_ ;\-0.0\ "/>
    <numFmt numFmtId="168" formatCode="0_ ;\-0\ "/>
    <numFmt numFmtId="169" formatCode="0.0"/>
    <numFmt numFmtId="170" formatCode="#,##0.00_ ;\-#,##0.00\ "/>
    <numFmt numFmtId="171" formatCode="0.000"/>
    <numFmt numFmtId="172" formatCode="#,##0_ ;\-#,##0\ "/>
    <numFmt numFmtId="173" formatCode="0.0000"/>
    <numFmt numFmtId="174" formatCode="#,##0.00;\-#,##0;\-"/>
    <numFmt numFmtId="175" formatCode="#,##0;\-#,##0;\-"/>
    <numFmt numFmtId="176" formatCode="\+\ 00\ ;\-\ 00;\-\ "/>
    <numFmt numFmtId="177" formatCode="0;\-0;;@"/>
    <numFmt numFmtId="178" formatCode="[Color10]\▲\ #,##0;[Color46]\▼\ #,##0;[Color44]\▬"/>
    <numFmt numFmtId="179" formatCode="[Color10]\(\+#0\);[Color9]\(\-#0\);[Color45]\(0\)"/>
    <numFmt numFmtId="180" formatCode="00.00;\-"/>
    <numFmt numFmtId="181" formatCode="#,##0.0_ ;\-#,##0.0\ "/>
    <numFmt numFmtId="182" formatCode="#,##0.000_ ;\-#,##0.000\ "/>
    <numFmt numFmtId="183" formatCode="[&lt;1000]0.00;[&gt;=1000]0"/>
    <numFmt numFmtId="184" formatCode="\+#0;\-#0;0"/>
    <numFmt numFmtId="185" formatCode="#,##0.0000_ ;\-#,##0.0000\ "/>
  </numFmts>
  <fonts count="133">
    <font>
      <sz val="11"/>
      <color indexed="8"/>
      <name val="Calibri"/>
      <family val="2"/>
      <scheme val="minor"/>
    </font>
    <font>
      <sz val="11"/>
      <color theme="1"/>
      <name val="Calibri"/>
      <family val="2"/>
      <scheme val="minor"/>
    </font>
    <font>
      <sz val="11"/>
      <color theme="1"/>
      <name val="Calibri"/>
      <family val="2"/>
      <scheme val="minor"/>
    </font>
    <font>
      <sz val="10"/>
      <color theme="1"/>
      <name val="Arial Nova Light"/>
      <family val="2"/>
    </font>
    <font>
      <sz val="10"/>
      <color theme="1"/>
      <name val="Arial Nova Light"/>
      <family val="2"/>
    </font>
    <font>
      <sz val="10"/>
      <color theme="1"/>
      <name val="Arial Nova Light"/>
      <family val="2"/>
    </font>
    <font>
      <sz val="10"/>
      <color theme="1"/>
      <name val="Arial Nova Light"/>
      <family val="2"/>
    </font>
    <font>
      <sz val="10"/>
      <color theme="1"/>
      <name val="Arial Nova Light"/>
      <family val="2"/>
    </font>
    <font>
      <sz val="10"/>
      <color theme="1"/>
      <name val="Arial Nova Light"/>
      <family val="2"/>
    </font>
    <font>
      <sz val="10"/>
      <color theme="1"/>
      <name val="Arial Nova Light"/>
      <family val="2"/>
    </font>
    <font>
      <sz val="10"/>
      <color theme="1"/>
      <name val="Arial Nova Light"/>
      <family val="2"/>
    </font>
    <font>
      <sz val="8"/>
      <name val="Calibri"/>
      <family val="2"/>
      <scheme val="minor"/>
    </font>
    <font>
      <sz val="9"/>
      <color indexed="8"/>
      <name val="Calibri"/>
      <family val="2"/>
      <scheme val="minor"/>
    </font>
    <font>
      <sz val="9"/>
      <color theme="0" tint="-0.34998626667073579"/>
      <name val="Calibri"/>
      <family val="2"/>
      <scheme val="minor"/>
    </font>
    <font>
      <b/>
      <sz val="9"/>
      <color indexed="8"/>
      <name val="Calibri"/>
      <family val="2"/>
      <scheme val="minor"/>
    </font>
    <font>
      <sz val="12"/>
      <color theme="0" tint="-0.499984740745262"/>
      <name val="Calibri"/>
      <family val="2"/>
      <scheme val="minor"/>
    </font>
    <font>
      <sz val="12"/>
      <name val="Calibri"/>
      <family val="2"/>
      <scheme val="minor"/>
    </font>
    <font>
      <b/>
      <sz val="13"/>
      <name val="Calibri"/>
      <family val="2"/>
      <scheme val="minor"/>
    </font>
    <font>
      <sz val="13"/>
      <name val="Calibri"/>
      <family val="2"/>
      <scheme val="minor"/>
    </font>
    <font>
      <sz val="13"/>
      <color indexed="8"/>
      <name val="Calibri"/>
      <family val="2"/>
      <scheme val="minor"/>
    </font>
    <font>
      <b/>
      <sz val="12"/>
      <color rgb="FF3F3F3F"/>
      <name val="Calibri"/>
      <family val="2"/>
      <scheme val="minor"/>
    </font>
    <font>
      <sz val="12"/>
      <color theme="1"/>
      <name val="Calibri"/>
      <family val="2"/>
      <scheme val="minor"/>
    </font>
    <font>
      <sz val="12"/>
      <color theme="0"/>
      <name val="Calibri"/>
      <family val="2"/>
      <scheme val="minor"/>
    </font>
    <font>
      <b/>
      <sz val="42"/>
      <name val="Calibri"/>
      <family val="2"/>
      <scheme val="minor"/>
    </font>
    <font>
      <b/>
      <sz val="24"/>
      <color indexed="8"/>
      <name val="Calibri"/>
      <family val="2"/>
      <scheme val="minor"/>
    </font>
    <font>
      <sz val="9"/>
      <name val="Calibri"/>
      <family val="2"/>
      <scheme val="minor"/>
    </font>
    <font>
      <sz val="9"/>
      <color theme="0" tint="-0.499984740745262"/>
      <name val="Calibri"/>
      <family val="2"/>
      <scheme val="minor"/>
    </font>
    <font>
      <b/>
      <sz val="26"/>
      <color indexed="8"/>
      <name val="Calibri"/>
      <family val="2"/>
      <scheme val="minor"/>
    </font>
    <font>
      <sz val="18"/>
      <name val="Calibri"/>
      <family val="2"/>
      <scheme val="minor"/>
    </font>
    <font>
      <sz val="24"/>
      <name val="Calibri"/>
      <family val="2"/>
      <scheme val="minor"/>
    </font>
    <font>
      <b/>
      <sz val="20"/>
      <name val="Calibri"/>
      <family val="2"/>
      <scheme val="minor"/>
    </font>
    <font>
      <b/>
      <sz val="10"/>
      <color theme="1"/>
      <name val="Arial Nova Light"/>
      <family val="2"/>
    </font>
    <font>
      <sz val="11"/>
      <color rgb="FF000000"/>
      <name val="Calibri"/>
      <family val="2"/>
    </font>
    <font>
      <sz val="10"/>
      <name val="Arial Nova Light"/>
      <family val="2"/>
    </font>
    <font>
      <b/>
      <sz val="10"/>
      <name val="Arial Nova Light"/>
      <family val="2"/>
    </font>
    <font>
      <b/>
      <sz val="9"/>
      <color indexed="8"/>
      <name val="Calibri"/>
      <family val="2"/>
    </font>
    <font>
      <sz val="9"/>
      <color indexed="8"/>
      <name val="Calibri"/>
      <family val="2"/>
    </font>
    <font>
      <sz val="9"/>
      <color indexed="8"/>
      <name val="Wingdings 3"/>
      <family val="1"/>
      <charset val="2"/>
    </font>
    <font>
      <sz val="9"/>
      <name val="Wingdings 3"/>
      <family val="1"/>
      <charset val="2"/>
    </font>
    <font>
      <sz val="12"/>
      <color indexed="8"/>
      <name val="Calibri"/>
      <family val="2"/>
      <scheme val="minor"/>
    </font>
    <font>
      <sz val="18"/>
      <color indexed="8"/>
      <name val="Calibri"/>
      <family val="2"/>
      <scheme val="minor"/>
    </font>
    <font>
      <sz val="14"/>
      <name val="Wingdings 3"/>
      <family val="1"/>
      <charset val="2"/>
    </font>
    <font>
      <sz val="9"/>
      <name val="Arial Nova Light"/>
      <family val="2"/>
    </font>
    <font>
      <b/>
      <sz val="10"/>
      <color theme="1"/>
      <name val="Calibri"/>
      <family val="2"/>
      <scheme val="minor"/>
    </font>
    <font>
      <sz val="10"/>
      <color indexed="8"/>
      <name val="Calibri"/>
      <family val="2"/>
      <scheme val="minor"/>
    </font>
    <font>
      <sz val="11"/>
      <color indexed="8"/>
      <name val="Calibri"/>
      <family val="2"/>
      <scheme val="minor"/>
    </font>
    <font>
      <sz val="8"/>
      <color theme="1"/>
      <name val="Arial Nova Light"/>
      <family val="2"/>
    </font>
    <font>
      <sz val="10"/>
      <color theme="0" tint="-4.9989318521683403E-2"/>
      <name val="Arial Nova Light"/>
      <family val="2"/>
    </font>
    <font>
      <b/>
      <sz val="9"/>
      <color indexed="81"/>
      <name val="Tahoma"/>
      <family val="2"/>
    </font>
    <font>
      <sz val="9"/>
      <color indexed="81"/>
      <name val="Tahoma"/>
      <family val="2"/>
    </font>
    <font>
      <sz val="11"/>
      <color theme="5" tint="0.39997558519241921"/>
      <name val="Calibri"/>
      <family val="2"/>
      <scheme val="minor"/>
    </font>
    <font>
      <sz val="11"/>
      <color theme="1"/>
      <name val="Calibri"/>
      <family val="2"/>
      <scheme val="minor"/>
    </font>
    <font>
      <sz val="28"/>
      <name val="DIN-Regular"/>
    </font>
    <font>
      <b/>
      <sz val="28"/>
      <name val="DIN-Regular"/>
    </font>
    <font>
      <b/>
      <sz val="72"/>
      <name val="DIN-Regular"/>
    </font>
    <font>
      <b/>
      <sz val="36"/>
      <name val="DIN-Regular"/>
    </font>
    <font>
      <sz val="28"/>
      <name val="Calibri"/>
      <family val="2"/>
      <scheme val="minor"/>
    </font>
    <font>
      <sz val="28"/>
      <name val="Wingdings 2"/>
      <family val="1"/>
      <charset val="2"/>
    </font>
    <font>
      <sz val="10"/>
      <color theme="1"/>
      <name val="Calibri"/>
      <family val="2"/>
    </font>
    <font>
      <sz val="9"/>
      <color theme="1"/>
      <name val="Calibri"/>
      <family val="2"/>
    </font>
    <font>
      <sz val="11"/>
      <color indexed="8"/>
      <name val="Calibri"/>
      <family val="2"/>
    </font>
    <font>
      <b/>
      <sz val="10"/>
      <color theme="1"/>
      <name val="Calibri"/>
      <family val="2"/>
    </font>
    <font>
      <sz val="10"/>
      <color indexed="8"/>
      <name val="Calibri"/>
      <family val="2"/>
    </font>
    <font>
      <b/>
      <sz val="10"/>
      <name val="Calibri"/>
      <family val="2"/>
    </font>
    <font>
      <sz val="10"/>
      <name val="Calibri"/>
      <family val="2"/>
    </font>
    <font>
      <sz val="9"/>
      <name val="Calibri"/>
      <family val="2"/>
    </font>
    <font>
      <sz val="9"/>
      <color theme="4" tint="0.39997558519241921"/>
      <name val="Calibri"/>
      <family val="2"/>
    </font>
    <font>
      <sz val="10"/>
      <color theme="4" tint="0.39997558519241921"/>
      <name val="Calibri"/>
      <family val="2"/>
    </font>
    <font>
      <b/>
      <sz val="11"/>
      <color indexed="8"/>
      <name val="Calibri"/>
      <family val="2"/>
      <scheme val="minor"/>
    </font>
    <font>
      <sz val="9"/>
      <color theme="0"/>
      <name val="Calibri"/>
      <family val="2"/>
    </font>
    <font>
      <sz val="10"/>
      <color theme="0"/>
      <name val="Calibri"/>
      <family val="2"/>
    </font>
    <font>
      <b/>
      <sz val="10"/>
      <color theme="0"/>
      <name val="Calibri"/>
      <family val="2"/>
    </font>
    <font>
      <sz val="10"/>
      <color rgb="FFFF0000"/>
      <name val="Arial Nova Light"/>
      <family val="2"/>
    </font>
    <font>
      <sz val="11"/>
      <name val="Calibri"/>
      <family val="2"/>
      <scheme val="minor"/>
    </font>
    <font>
      <sz val="11"/>
      <color rgb="FF000000"/>
      <name val="Calibri"/>
      <family val="2"/>
      <scheme val="minor"/>
    </font>
    <font>
      <sz val="26"/>
      <color indexed="8"/>
      <name val="Calibri"/>
      <family val="2"/>
      <scheme val="minor"/>
    </font>
    <font>
      <sz val="20"/>
      <name val="Calibri"/>
      <family val="2"/>
      <scheme val="minor"/>
    </font>
    <font>
      <sz val="11"/>
      <name val="Public Sans Light"/>
    </font>
    <font>
      <sz val="7"/>
      <name val="Times New Roman"/>
      <family val="1"/>
    </font>
    <font>
      <sz val="10"/>
      <name val="Calibri"/>
      <family val="2"/>
      <scheme val="minor"/>
    </font>
    <font>
      <u/>
      <sz val="11"/>
      <color theme="10"/>
      <name val="Calibri"/>
      <family val="2"/>
      <scheme val="minor"/>
    </font>
    <font>
      <sz val="10"/>
      <color rgb="FF000000"/>
      <name val="Arial Nova Light"/>
      <family val="2"/>
    </font>
    <font>
      <sz val="11"/>
      <color rgb="FFFF0000"/>
      <name val="Aptos Narrow"/>
      <family val="2"/>
    </font>
    <font>
      <sz val="9"/>
      <color theme="0" tint="-0.34998626667073579"/>
      <name val="Calibri"/>
      <family val="2"/>
    </font>
    <font>
      <sz val="7"/>
      <color rgb="FF242424"/>
      <name val="Aptos Narrow"/>
      <family val="2"/>
    </font>
    <font>
      <sz val="11"/>
      <color rgb="FFFF0000"/>
      <name val="Calibri"/>
      <family val="2"/>
      <scheme val="minor"/>
    </font>
    <font>
      <sz val="11"/>
      <color rgb="FF000000"/>
      <name val="Aptos Narrow"/>
      <family val="2"/>
    </font>
    <font>
      <sz val="8"/>
      <color theme="1" tint="0.499984740745262"/>
      <name val="Public Sans"/>
    </font>
    <font>
      <sz val="8"/>
      <color indexed="8"/>
      <name val="Public Sans"/>
    </font>
    <font>
      <b/>
      <sz val="9"/>
      <color theme="0"/>
      <name val="Calibri"/>
      <family val="2"/>
      <scheme val="minor"/>
    </font>
    <font>
      <b/>
      <sz val="9"/>
      <color theme="0"/>
      <name val="Calibri"/>
      <family val="2"/>
    </font>
    <font>
      <b/>
      <sz val="9"/>
      <name val="Wingdings 3"/>
      <family val="1"/>
      <charset val="2"/>
    </font>
    <font>
      <b/>
      <sz val="12"/>
      <color theme="0" tint="-0.499984740745262"/>
      <name val="Calibri"/>
      <family val="2"/>
      <scheme val="minor"/>
    </font>
    <font>
      <sz val="9"/>
      <color theme="1"/>
      <name val="Arial Nova Light"/>
      <family val="2"/>
    </font>
    <font>
      <sz val="9"/>
      <color theme="1" tint="0.499984740745262"/>
      <name val="Calibri"/>
      <family val="2"/>
    </font>
    <font>
      <sz val="9"/>
      <color theme="1" tint="0.499984740745262"/>
      <name val="Calibri"/>
      <family val="2"/>
      <scheme val="minor"/>
    </font>
    <font>
      <b/>
      <sz val="9"/>
      <color indexed="8"/>
      <name val="Public Sans"/>
    </font>
    <font>
      <sz val="8"/>
      <color theme="0" tint="-0.34998626667073579"/>
      <name val="Public Sans"/>
    </font>
    <font>
      <vertAlign val="superscript"/>
      <sz val="10"/>
      <color rgb="FF000000"/>
      <name val="Calibri"/>
      <family val="2"/>
      <scheme val="minor"/>
    </font>
    <font>
      <sz val="10"/>
      <color rgb="FF000000"/>
      <name val="Calibri"/>
      <family val="2"/>
      <scheme val="minor"/>
    </font>
    <font>
      <sz val="12"/>
      <color theme="1" tint="0.499984740745262"/>
      <name val="Public Sans"/>
    </font>
    <font>
      <sz val="9"/>
      <color indexed="8"/>
      <name val="Public Sans"/>
    </font>
    <font>
      <b/>
      <sz val="26"/>
      <color indexed="8"/>
      <name val="Public Sans"/>
    </font>
    <font>
      <b/>
      <sz val="24"/>
      <color indexed="8"/>
      <name val="Public Sans"/>
    </font>
    <font>
      <sz val="13"/>
      <name val="Public Sans"/>
    </font>
    <font>
      <sz val="13"/>
      <name val="Public Sans SemiBold"/>
    </font>
    <font>
      <sz val="12"/>
      <color theme="0" tint="-0.499984740745262"/>
      <name val="Public Sans"/>
    </font>
    <font>
      <sz val="9"/>
      <name val="Public Sans"/>
    </font>
    <font>
      <sz val="9"/>
      <color theme="0" tint="-0.499984740745262"/>
      <name val="Public Sans"/>
    </font>
    <font>
      <sz val="12"/>
      <name val="Public Sans"/>
    </font>
    <font>
      <sz val="42"/>
      <name val="Public Sans SemiBold"/>
    </font>
    <font>
      <sz val="24"/>
      <name val="Public Sans"/>
    </font>
    <font>
      <sz val="36"/>
      <name val="Public Sans SemiBold"/>
    </font>
    <font>
      <sz val="11"/>
      <color indexed="8"/>
      <name val="Public Sans"/>
    </font>
    <font>
      <sz val="13"/>
      <color indexed="8"/>
      <name val="Public Sans"/>
    </font>
    <font>
      <sz val="20"/>
      <name val="Public Sans SemiBold"/>
    </font>
    <font>
      <sz val="18"/>
      <name val="Public Sans"/>
    </font>
    <font>
      <sz val="12"/>
      <color theme="1" tint="0.499984740745262"/>
      <name val="Public Sans SemiBold"/>
    </font>
    <font>
      <sz val="11"/>
      <name val="Public Sans SemiBold"/>
    </font>
    <font>
      <b/>
      <sz val="13"/>
      <name val="Public Sans"/>
    </font>
    <font>
      <b/>
      <sz val="9"/>
      <color theme="5"/>
      <name val="Aptos Narrow"/>
      <family val="2"/>
    </font>
    <font>
      <sz val="12"/>
      <color rgb="FFFF0000"/>
      <name val="Public Sans"/>
    </font>
    <font>
      <sz val="8.5"/>
      <color indexed="8"/>
      <name val="Public Sans"/>
    </font>
    <font>
      <sz val="9"/>
      <color theme="1" tint="0.499984740745262"/>
      <name val="Public Sans"/>
    </font>
    <font>
      <sz val="8.5"/>
      <color theme="1" tint="0.499984740745262"/>
      <name val="Public Sans"/>
    </font>
    <font>
      <b/>
      <sz val="8"/>
      <color indexed="8"/>
      <name val="Public Sans"/>
    </font>
    <font>
      <sz val="8.5"/>
      <color theme="0" tint="-0.499984740745262"/>
      <name val="Public Sans"/>
    </font>
    <font>
      <sz val="8"/>
      <color theme="0" tint="-0.499984740745262"/>
      <name val="Public Sans"/>
    </font>
    <font>
      <i/>
      <sz val="10"/>
      <color theme="1" tint="0.34998626667073579"/>
      <name val="Calibri"/>
      <family val="2"/>
      <scheme val="minor"/>
    </font>
    <font>
      <b/>
      <sz val="12"/>
      <color indexed="8"/>
      <name val="Calibri"/>
      <family val="2"/>
    </font>
    <font>
      <sz val="9"/>
      <color rgb="FFFF0000"/>
      <name val="Calibri"/>
      <family val="2"/>
      <scheme val="minor"/>
    </font>
    <font>
      <b/>
      <sz val="12"/>
      <color rgb="FFFF0000"/>
      <name val="Calibri"/>
      <family val="2"/>
    </font>
    <font>
      <sz val="10"/>
      <color indexed="8"/>
      <name val="Calibri"/>
      <scheme val="minor"/>
    </font>
  </fonts>
  <fills count="17">
    <fill>
      <patternFill patternType="none"/>
    </fill>
    <fill>
      <patternFill patternType="gray125"/>
    </fill>
    <fill>
      <patternFill patternType="solid">
        <fgColor rgb="FFF2F2F2"/>
      </patternFill>
    </fill>
    <fill>
      <patternFill patternType="solid">
        <fgColor theme="8"/>
      </patternFill>
    </fill>
    <fill>
      <patternFill patternType="solid">
        <fgColor theme="8" tint="0.59999389629810485"/>
        <bgColor indexed="65"/>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9" tint="0.79998168889431442"/>
        <bgColor indexed="64"/>
      </patternFill>
    </fill>
    <fill>
      <patternFill patternType="solid">
        <fgColor theme="4" tint="-0.249977111117893"/>
        <bgColor indexed="64"/>
      </patternFill>
    </fill>
    <fill>
      <patternFill patternType="solid">
        <fgColor rgb="FFDBF0F5"/>
        <bgColor indexed="64"/>
      </patternFill>
    </fill>
    <fill>
      <patternFill patternType="solid">
        <fgColor rgb="FFB8E1EC"/>
        <bgColor indexed="64"/>
      </patternFill>
    </fill>
    <fill>
      <patternFill patternType="solid">
        <fgColor rgb="FF00B0D9"/>
        <bgColor indexed="64"/>
      </patternFill>
    </fill>
    <fill>
      <patternFill patternType="solid">
        <fgColor theme="7" tint="0.79998168889431442"/>
        <bgColor indexed="64"/>
      </patternFill>
    </fill>
    <fill>
      <patternFill patternType="solid">
        <fgColor rgb="FFFFFF00"/>
        <bgColor indexed="64"/>
      </patternFill>
    </fill>
    <fill>
      <patternFill patternType="solid">
        <fgColor theme="4" tint="0.79998168889431442"/>
        <bgColor theme="4" tint="0.79998168889431442"/>
      </patternFill>
    </fill>
    <fill>
      <patternFill patternType="solid">
        <fgColor rgb="FF001E62"/>
        <bgColor indexed="64"/>
      </patternFill>
    </fill>
    <fill>
      <patternFill patternType="solid">
        <fgColor theme="4"/>
        <bgColor theme="4"/>
      </patternFill>
    </fill>
  </fills>
  <borders count="52">
    <border>
      <left/>
      <right/>
      <top/>
      <bottom/>
      <diagonal/>
    </border>
    <border>
      <left style="thin">
        <color rgb="FF3F3F3F"/>
      </left>
      <right style="thin">
        <color rgb="FF3F3F3F"/>
      </right>
      <top style="thin">
        <color rgb="FF3F3F3F"/>
      </top>
      <bottom style="thin">
        <color rgb="FF3F3F3F"/>
      </bottom>
      <diagonal/>
    </border>
    <border>
      <left/>
      <right/>
      <top style="dotted">
        <color theme="0" tint="-0.24994659260841701"/>
      </top>
      <bottom style="dotted">
        <color theme="0" tint="-0.24994659260841701"/>
      </bottom>
      <diagonal/>
    </border>
    <border>
      <left/>
      <right/>
      <top style="dotted">
        <color theme="0" tint="-0.24994659260841701"/>
      </top>
      <bottom/>
      <diagonal/>
    </border>
    <border>
      <left/>
      <right/>
      <top/>
      <bottom style="dotted">
        <color theme="0" tint="-0.24994659260841701"/>
      </bottom>
      <diagonal/>
    </border>
    <border>
      <left/>
      <right/>
      <top/>
      <bottom style="thin">
        <color indexed="64"/>
      </bottom>
      <diagonal/>
    </border>
    <border>
      <left/>
      <right/>
      <top style="dotted">
        <color theme="0" tint="-0.24994659260841701"/>
      </top>
      <bottom style="dotted">
        <color theme="0" tint="-0.34998626667073579"/>
      </bottom>
      <diagonal/>
    </border>
    <border>
      <left/>
      <right/>
      <top/>
      <bottom style="thin">
        <color theme="0" tint="-0.24994659260841701"/>
      </bottom>
      <diagonal/>
    </border>
    <border>
      <left/>
      <right/>
      <top style="thin">
        <color theme="1"/>
      </top>
      <bottom/>
      <diagonal/>
    </border>
    <border>
      <left/>
      <right/>
      <top style="dotted">
        <color theme="0" tint="-0.34998626667073579"/>
      </top>
      <bottom style="dotted">
        <color theme="0" tint="-0.34998626667073579"/>
      </bottom>
      <diagonal/>
    </border>
    <border>
      <left style="thick">
        <color theme="0"/>
      </left>
      <right style="thick">
        <color theme="0"/>
      </right>
      <top style="dotted">
        <color theme="0" tint="-0.34998626667073579"/>
      </top>
      <bottom style="dotted">
        <color theme="0" tint="-0.34998626667073579"/>
      </bottom>
      <diagonal/>
    </border>
    <border>
      <left/>
      <right/>
      <top style="dotted">
        <color theme="0" tint="-0.34998626667073579"/>
      </top>
      <bottom/>
      <diagonal/>
    </border>
    <border>
      <left style="thin">
        <color auto="1"/>
      </left>
      <right style="thin">
        <color auto="1"/>
      </right>
      <top/>
      <bottom/>
      <diagonal/>
    </border>
    <border>
      <left style="thick">
        <color theme="0"/>
      </left>
      <right style="thick">
        <color theme="0"/>
      </right>
      <top style="thick">
        <color theme="0"/>
      </top>
      <bottom style="thick">
        <color theme="0"/>
      </bottom>
      <diagonal/>
    </border>
    <border>
      <left style="thick">
        <color theme="0"/>
      </left>
      <right style="thick">
        <color theme="0"/>
      </right>
      <top style="thick">
        <color theme="0"/>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dashed">
        <color theme="0" tint="-0.14996795556505021"/>
      </bottom>
      <diagonal/>
    </border>
    <border>
      <left/>
      <right/>
      <top style="thin">
        <color indexed="64"/>
      </top>
      <bottom style="dashed">
        <color theme="0" tint="-0.14996795556505021"/>
      </bottom>
      <diagonal/>
    </border>
    <border>
      <left/>
      <right style="thin">
        <color indexed="64"/>
      </right>
      <top style="thin">
        <color indexed="64"/>
      </top>
      <bottom style="dashed">
        <color theme="0" tint="-0.14996795556505021"/>
      </bottom>
      <diagonal/>
    </border>
    <border>
      <left style="thin">
        <color indexed="64"/>
      </left>
      <right/>
      <top style="dashed">
        <color theme="0" tint="-0.14996795556505021"/>
      </top>
      <bottom style="dashed">
        <color theme="0" tint="-0.14996795556505021"/>
      </bottom>
      <diagonal/>
    </border>
    <border>
      <left/>
      <right/>
      <top style="dashed">
        <color theme="0" tint="-0.14996795556505021"/>
      </top>
      <bottom style="dashed">
        <color theme="0" tint="-0.14996795556505021"/>
      </bottom>
      <diagonal/>
    </border>
    <border>
      <left/>
      <right style="thin">
        <color indexed="64"/>
      </right>
      <top style="dashed">
        <color theme="0" tint="-0.14996795556505021"/>
      </top>
      <bottom style="dashed">
        <color theme="0" tint="-0.14996795556505021"/>
      </bottom>
      <diagonal/>
    </border>
    <border>
      <left style="thin">
        <color indexed="64"/>
      </left>
      <right/>
      <top style="dashed">
        <color theme="0" tint="-0.14996795556505021"/>
      </top>
      <bottom style="thin">
        <color indexed="64"/>
      </bottom>
      <diagonal/>
    </border>
    <border>
      <left/>
      <right/>
      <top style="dashed">
        <color theme="0" tint="-0.14996795556505021"/>
      </top>
      <bottom style="thin">
        <color indexed="64"/>
      </bottom>
      <diagonal/>
    </border>
    <border>
      <left/>
      <right style="thin">
        <color indexed="64"/>
      </right>
      <top style="dashed">
        <color theme="0" tint="-0.14996795556505021"/>
      </top>
      <bottom style="thin">
        <color indexed="64"/>
      </bottom>
      <diagonal/>
    </border>
    <border>
      <left/>
      <right/>
      <top style="dashed">
        <color theme="0" tint="-0.14996795556505021"/>
      </top>
      <bottom/>
      <diagonal/>
    </border>
    <border>
      <left style="thin">
        <color theme="4" tint="0.39997558519241921"/>
      </left>
      <right style="thin">
        <color theme="4" tint="0.39997558519241921"/>
      </right>
      <top style="thin">
        <color theme="4" tint="0.39997558519241921"/>
      </top>
      <bottom style="thin">
        <color theme="4" tint="0.39997558519241921"/>
      </bottom>
      <diagonal/>
    </border>
    <border>
      <left style="thin">
        <color theme="4" tint="0.39997558519241921"/>
      </left>
      <right style="thin">
        <color theme="4" tint="0.39997558519241921"/>
      </right>
      <top style="thin">
        <color theme="4" tint="0.39997558519241921"/>
      </top>
      <bottom/>
      <diagonal/>
    </border>
    <border>
      <left/>
      <right/>
      <top/>
      <bottom style="dotted">
        <color theme="0" tint="-0.34998626667073579"/>
      </bottom>
      <diagonal/>
    </border>
    <border>
      <left/>
      <right/>
      <top style="dotted">
        <color theme="0" tint="-0.34998626667073579"/>
      </top>
      <bottom style="dotted">
        <color indexed="64"/>
      </bottom>
      <diagonal/>
    </border>
    <border>
      <left style="thin">
        <color indexed="64"/>
      </left>
      <right style="thin">
        <color indexed="64"/>
      </right>
      <top style="thin">
        <color indexed="64"/>
      </top>
      <bottom style="thin">
        <color indexed="64"/>
      </bottom>
      <diagonal/>
    </border>
    <border>
      <left/>
      <right/>
      <top style="thin">
        <color rgb="FF000000"/>
      </top>
      <bottom/>
      <diagonal/>
    </border>
    <border>
      <left/>
      <right/>
      <top style="thin">
        <color theme="0" tint="-0.24994659260841701"/>
      </top>
      <bottom style="thin">
        <color theme="0" tint="-0.24994659260841701"/>
      </bottom>
      <diagonal/>
    </border>
    <border>
      <left style="thin">
        <color theme="4" tint="0.39997558519241921"/>
      </left>
      <right/>
      <top style="thin">
        <color theme="4" tint="0.39997558519241921"/>
      </top>
      <bottom style="thin">
        <color theme="4" tint="0.39997558519241921"/>
      </bottom>
      <diagonal/>
    </border>
    <border>
      <left/>
      <right/>
      <top style="thin">
        <color theme="4" tint="0.39997558519241921"/>
      </top>
      <bottom style="thin">
        <color theme="4" tint="0.39997558519241921"/>
      </bottom>
      <diagonal/>
    </border>
    <border>
      <left/>
      <right style="thin">
        <color theme="4" tint="0.39997558519241921"/>
      </right>
      <top style="thin">
        <color theme="4" tint="0.39997558519241921"/>
      </top>
      <bottom style="thin">
        <color theme="4" tint="0.39997558519241921"/>
      </bottom>
      <diagonal/>
    </border>
    <border>
      <left style="thin">
        <color theme="0" tint="-0.24994659260841701"/>
      </left>
      <right style="thin">
        <color theme="0" tint="-0.24994659260841701"/>
      </right>
      <top/>
      <bottom/>
      <diagonal/>
    </border>
    <border>
      <left/>
      <right/>
      <top style="thin">
        <color theme="0" tint="-0.24994659260841701"/>
      </top>
      <bottom/>
      <diagonal/>
    </border>
    <border>
      <left/>
      <right/>
      <top style="dotted">
        <color theme="0" tint="-0.34998626667073579"/>
      </top>
      <bottom style="dotted">
        <color rgb="FFA6A6A6"/>
      </bottom>
      <diagonal/>
    </border>
    <border>
      <left/>
      <right/>
      <top style="dotted">
        <color theme="0" tint="-0.14999847407452621"/>
      </top>
      <bottom/>
      <diagonal/>
    </border>
    <border>
      <left/>
      <right/>
      <top style="dotted">
        <color theme="0" tint="-0.24994659260841701"/>
      </top>
      <bottom style="dotted">
        <color theme="0" tint="-0.14999847407452621"/>
      </bottom>
      <diagonal/>
    </border>
    <border>
      <left/>
      <right/>
      <top/>
      <bottom style="dotted">
        <color theme="0" tint="-0.14999847407452621"/>
      </bottom>
      <diagonal/>
    </border>
  </borders>
  <cellStyleXfs count="23">
    <xf numFmtId="0" fontId="0" fillId="0" borderId="0"/>
    <xf numFmtId="0" fontId="10" fillId="0" borderId="0"/>
    <xf numFmtId="0" fontId="9" fillId="0" borderId="0"/>
    <xf numFmtId="0" fontId="20" fillId="2" borderId="1" applyNumberFormat="0" applyAlignment="0" applyProtection="0"/>
    <xf numFmtId="0" fontId="21" fillId="4" borderId="0" applyNumberFormat="0" applyBorder="0" applyAlignment="0" applyProtection="0"/>
    <xf numFmtId="0" fontId="22" fillId="3" borderId="0" applyNumberFormat="0" applyBorder="0" applyAlignment="0" applyProtection="0"/>
    <xf numFmtId="0" fontId="21" fillId="0" borderId="0"/>
    <xf numFmtId="0" fontId="8" fillId="0" borderId="0"/>
    <xf numFmtId="164" fontId="8" fillId="0" borderId="0" applyFont="0" applyFill="0" applyBorder="0" applyAlignment="0" applyProtection="0"/>
    <xf numFmtId="164" fontId="45" fillId="0" borderId="0" applyFont="0" applyFill="0" applyBorder="0" applyAlignment="0" applyProtection="0"/>
    <xf numFmtId="0" fontId="7" fillId="0" borderId="0"/>
    <xf numFmtId="0" fontId="6" fillId="0" borderId="0"/>
    <xf numFmtId="0" fontId="45" fillId="0" borderId="0"/>
    <xf numFmtId="0" fontId="5" fillId="0" borderId="0"/>
    <xf numFmtId="0" fontId="51" fillId="0" borderId="0"/>
    <xf numFmtId="0" fontId="4" fillId="0" borderId="0"/>
    <xf numFmtId="0" fontId="2" fillId="0" borderId="0"/>
    <xf numFmtId="164" fontId="2" fillId="0" borderId="0" applyFont="0" applyFill="0" applyBorder="0" applyAlignment="0" applyProtection="0"/>
    <xf numFmtId="0" fontId="3" fillId="0" borderId="0"/>
    <xf numFmtId="0" fontId="60" fillId="0" borderId="0" applyFill="0" applyProtection="0"/>
    <xf numFmtId="0" fontId="80" fillId="0" borderId="0" applyNumberFormat="0" applyFill="0" applyBorder="0" applyAlignment="0" applyProtection="0"/>
    <xf numFmtId="0" fontId="3" fillId="0" borderId="0"/>
    <xf numFmtId="0" fontId="3" fillId="0" borderId="0"/>
  </cellStyleXfs>
  <cellXfs count="815">
    <xf numFmtId="0" fontId="0" fillId="0" borderId="0" xfId="0"/>
    <xf numFmtId="0" fontId="0" fillId="0" borderId="0" xfId="0" applyAlignment="1">
      <alignment horizontal="center" vertical="center"/>
    </xf>
    <xf numFmtId="0" fontId="0" fillId="0" borderId="0" xfId="0" quotePrefix="1"/>
    <xf numFmtId="0" fontId="0" fillId="0" borderId="0" xfId="0" quotePrefix="1" applyAlignment="1">
      <alignment horizontal="left" indent="1"/>
    </xf>
    <xf numFmtId="0" fontId="0" fillId="0" borderId="0" xfId="0" quotePrefix="1" applyAlignment="1">
      <alignment horizontal="left" indent="2"/>
    </xf>
    <xf numFmtId="0" fontId="12" fillId="0" borderId="0" xfId="0" applyFont="1"/>
    <xf numFmtId="0" fontId="12" fillId="0" borderId="0" xfId="0" quotePrefix="1" applyFont="1"/>
    <xf numFmtId="165" fontId="12" fillId="0" borderId="0" xfId="0" applyNumberFormat="1" applyFont="1" applyAlignment="1">
      <alignment horizontal="center"/>
    </xf>
    <xf numFmtId="0" fontId="13" fillId="0" borderId="0" xfId="0" quotePrefix="1" applyFont="1" applyAlignment="1">
      <alignment horizontal="left" indent="1"/>
    </xf>
    <xf numFmtId="0" fontId="13" fillId="0" borderId="0" xfId="0" applyFont="1"/>
    <xf numFmtId="0" fontId="13" fillId="0" borderId="0" xfId="0" quotePrefix="1" applyFont="1" applyAlignment="1">
      <alignment horizontal="left" indent="2"/>
    </xf>
    <xf numFmtId="0" fontId="12" fillId="0" borderId="2" xfId="0" quotePrefix="1" applyFont="1" applyBorder="1"/>
    <xf numFmtId="0" fontId="12" fillId="0" borderId="2" xfId="0" applyFont="1" applyBorder="1"/>
    <xf numFmtId="165" fontId="12" fillId="0" borderId="2" xfId="0" applyNumberFormat="1" applyFont="1" applyBorder="1" applyAlignment="1">
      <alignment horizontal="center"/>
    </xf>
    <xf numFmtId="0" fontId="12" fillId="0" borderId="3" xfId="0" quotePrefix="1" applyFont="1" applyBorder="1"/>
    <xf numFmtId="0" fontId="12" fillId="0" borderId="3" xfId="0" applyFont="1" applyBorder="1"/>
    <xf numFmtId="165" fontId="12" fillId="0" borderId="3" xfId="0" applyNumberFormat="1" applyFont="1" applyBorder="1" applyAlignment="1">
      <alignment horizontal="center"/>
    </xf>
    <xf numFmtId="0" fontId="13" fillId="0" borderId="4" xfId="0" quotePrefix="1" applyFont="1" applyBorder="1" applyAlignment="1">
      <alignment horizontal="left" indent="1"/>
    </xf>
    <xf numFmtId="0" fontId="13" fillId="0" borderId="4" xfId="0" applyFont="1" applyBorder="1"/>
    <xf numFmtId="0" fontId="14" fillId="0" borderId="0" xfId="0" applyFont="1"/>
    <xf numFmtId="166" fontId="14" fillId="0" borderId="0" xfId="0" applyNumberFormat="1" applyFont="1"/>
    <xf numFmtId="0" fontId="14" fillId="0" borderId="0" xfId="0" applyFont="1" applyAlignment="1">
      <alignment horizontal="center" vertical="center"/>
    </xf>
    <xf numFmtId="0" fontId="14" fillId="0" borderId="0" xfId="0" applyFont="1" applyAlignment="1">
      <alignment horizontal="center" vertical="center" wrapText="1"/>
    </xf>
    <xf numFmtId="0" fontId="17" fillId="0" borderId="0" xfId="0" applyFont="1" applyAlignment="1">
      <alignment horizontal="center" vertical="center" wrapText="1"/>
    </xf>
    <xf numFmtId="0" fontId="18" fillId="0" borderId="0" xfId="0" applyFont="1" applyAlignment="1">
      <alignment vertical="center"/>
    </xf>
    <xf numFmtId="0" fontId="19" fillId="0" borderId="0" xfId="0" applyFont="1" applyAlignment="1">
      <alignment horizontal="center" vertical="center"/>
    </xf>
    <xf numFmtId="0" fontId="9" fillId="0" borderId="0" xfId="2"/>
    <xf numFmtId="0" fontId="9" fillId="0" borderId="0" xfId="2" applyAlignment="1">
      <alignment horizontal="left"/>
    </xf>
    <xf numFmtId="2" fontId="20" fillId="2" borderId="1" xfId="3" applyNumberFormat="1" applyAlignment="1">
      <alignment horizontal="center" vertical="center"/>
    </xf>
    <xf numFmtId="0" fontId="20" fillId="2" borderId="1" xfId="3" applyAlignment="1">
      <alignment horizontal="center" vertical="center"/>
    </xf>
    <xf numFmtId="0" fontId="21" fillId="4" borderId="1" xfId="4" applyBorder="1" applyAlignment="1">
      <alignment horizontal="center"/>
    </xf>
    <xf numFmtId="0" fontId="22" fillId="3" borderId="0" xfId="5" applyAlignment="1">
      <alignment horizontal="center"/>
    </xf>
    <xf numFmtId="0" fontId="22" fillId="3" borderId="0" xfId="5" applyAlignment="1">
      <alignment horizontal="left"/>
    </xf>
    <xf numFmtId="0" fontId="21" fillId="0" borderId="0" xfId="6" applyAlignment="1">
      <alignment horizontal="center"/>
    </xf>
    <xf numFmtId="0" fontId="21" fillId="0" borderId="0" xfId="6" applyAlignment="1">
      <alignment horizontal="left"/>
    </xf>
    <xf numFmtId="2" fontId="20" fillId="2" borderId="1" xfId="3" applyNumberFormat="1" applyAlignment="1">
      <alignment horizontal="center"/>
    </xf>
    <xf numFmtId="0" fontId="20" fillId="2" borderId="1" xfId="3" applyAlignment="1">
      <alignment horizontal="left"/>
    </xf>
    <xf numFmtId="169" fontId="9" fillId="5" borderId="0" xfId="2" applyNumberFormat="1" applyFill="1" applyAlignment="1">
      <alignment horizontal="left"/>
    </xf>
    <xf numFmtId="0" fontId="9" fillId="5" borderId="0" xfId="2" applyFill="1"/>
    <xf numFmtId="0" fontId="24" fillId="0" borderId="0" xfId="0" applyFont="1" applyAlignment="1">
      <alignment horizontal="left" vertical="center"/>
    </xf>
    <xf numFmtId="0" fontId="17" fillId="0" borderId="0" xfId="0" applyFont="1" applyAlignment="1">
      <alignment horizontal="left" vertical="center" wrapText="1"/>
    </xf>
    <xf numFmtId="0" fontId="17" fillId="0" borderId="4" xfId="0" applyFont="1" applyBorder="1" applyAlignment="1">
      <alignment horizontal="center" vertical="center" wrapText="1"/>
    </xf>
    <xf numFmtId="0" fontId="17" fillId="0" borderId="4" xfId="0" applyFont="1" applyBorder="1" applyAlignment="1">
      <alignment horizontal="left" vertical="center" wrapText="1"/>
    </xf>
    <xf numFmtId="0" fontId="24" fillId="0" borderId="0" xfId="0" applyFont="1" applyAlignment="1">
      <alignment horizontal="center" vertical="center"/>
    </xf>
    <xf numFmtId="167" fontId="12" fillId="0" borderId="0" xfId="0" applyNumberFormat="1" applyFont="1"/>
    <xf numFmtId="0" fontId="9" fillId="0" borderId="0" xfId="2" applyAlignment="1">
      <alignment horizontal="center"/>
    </xf>
    <xf numFmtId="0" fontId="9" fillId="0" borderId="5" xfId="2" applyBorder="1" applyAlignment="1">
      <alignment horizontal="center" vertical="center"/>
    </xf>
    <xf numFmtId="0" fontId="15" fillId="0" borderId="0" xfId="0" applyFont="1" applyAlignment="1">
      <alignment vertical="center"/>
    </xf>
    <xf numFmtId="0" fontId="25" fillId="0" borderId="0" xfId="0" applyFont="1" applyAlignment="1">
      <alignment horizontal="center" vertical="center" wrapText="1"/>
    </xf>
    <xf numFmtId="0" fontId="26" fillId="0" borderId="0" xfId="0" applyFont="1" applyAlignment="1">
      <alignment horizontal="center" vertical="center"/>
    </xf>
    <xf numFmtId="0" fontId="16" fillId="0" borderId="0" xfId="0" applyFont="1" applyAlignment="1">
      <alignment horizontal="left" vertical="center" wrapText="1"/>
    </xf>
    <xf numFmtId="0" fontId="17" fillId="0" borderId="3" xfId="0" applyFont="1" applyBorder="1" applyAlignment="1">
      <alignment horizontal="center" vertical="center" wrapText="1"/>
    </xf>
    <xf numFmtId="0" fontId="18" fillId="0" borderId="3" xfId="0" applyFont="1" applyBorder="1" applyAlignment="1">
      <alignment vertical="center"/>
    </xf>
    <xf numFmtId="0" fontId="19" fillId="0" borderId="3" xfId="0" applyFont="1" applyBorder="1" applyAlignment="1">
      <alignment horizontal="center" vertical="center"/>
    </xf>
    <xf numFmtId="165" fontId="23" fillId="0" borderId="0" xfId="0" applyNumberFormat="1" applyFont="1" applyAlignment="1">
      <alignment horizontal="center" vertical="center"/>
    </xf>
    <xf numFmtId="0" fontId="18" fillId="0" borderId="0" xfId="0" applyFont="1" applyAlignment="1">
      <alignment horizontal="center" vertical="center"/>
    </xf>
    <xf numFmtId="165" fontId="17" fillId="0" borderId="4" xfId="0" applyNumberFormat="1" applyFont="1" applyBorder="1" applyAlignment="1">
      <alignment horizontal="center" vertical="center"/>
    </xf>
    <xf numFmtId="0" fontId="18" fillId="0" borderId="4" xfId="0" applyFont="1" applyBorder="1" applyAlignment="1">
      <alignment vertical="center"/>
    </xf>
    <xf numFmtId="0" fontId="18" fillId="0" borderId="4" xfId="0" applyFont="1" applyBorder="1" applyAlignment="1">
      <alignment horizontal="center" vertical="center"/>
    </xf>
    <xf numFmtId="167" fontId="18" fillId="0" borderId="4" xfId="0" applyNumberFormat="1" applyFont="1" applyBorder="1" applyAlignment="1">
      <alignment horizontal="center" vertical="center"/>
    </xf>
    <xf numFmtId="166" fontId="18" fillId="0" borderId="4" xfId="0" applyNumberFormat="1" applyFont="1" applyBorder="1" applyAlignment="1">
      <alignment vertical="center"/>
    </xf>
    <xf numFmtId="0" fontId="18" fillId="0" borderId="3" xfId="0" applyFont="1" applyBorder="1" applyAlignment="1">
      <alignment horizontal="center" vertical="center"/>
    </xf>
    <xf numFmtId="166" fontId="18" fillId="0" borderId="3" xfId="0" applyNumberFormat="1" applyFont="1" applyBorder="1" applyAlignment="1">
      <alignment vertical="center"/>
    </xf>
    <xf numFmtId="166" fontId="18" fillId="0" borderId="0" xfId="0" applyNumberFormat="1" applyFont="1" applyAlignment="1">
      <alignment horizontal="left" vertical="center"/>
    </xf>
    <xf numFmtId="0" fontId="18" fillId="0" borderId="0" xfId="0" applyFont="1" applyAlignment="1">
      <alignment horizontal="center" vertical="center" wrapText="1"/>
    </xf>
    <xf numFmtId="0" fontId="12" fillId="0" borderId="4" xfId="0" applyFont="1" applyBorder="1"/>
    <xf numFmtId="0" fontId="27" fillId="0" borderId="0" xfId="0" applyFont="1" applyAlignment="1">
      <alignment horizontal="center" vertical="center"/>
    </xf>
    <xf numFmtId="0" fontId="18" fillId="0" borderId="3" xfId="0" applyFont="1" applyBorder="1" applyAlignment="1">
      <alignment horizontal="center" vertical="center" wrapText="1"/>
    </xf>
    <xf numFmtId="167" fontId="28" fillId="0" borderId="0" xfId="0" applyNumberFormat="1" applyFont="1" applyAlignment="1">
      <alignment horizontal="center" vertical="center"/>
    </xf>
    <xf numFmtId="167" fontId="28" fillId="0" borderId="4" xfId="0" applyNumberFormat="1" applyFont="1" applyBorder="1" applyAlignment="1">
      <alignment horizontal="center" vertical="center"/>
    </xf>
    <xf numFmtId="167" fontId="28" fillId="0" borderId="3" xfId="0" applyNumberFormat="1" applyFont="1" applyBorder="1" applyAlignment="1">
      <alignment horizontal="center" vertical="center"/>
    </xf>
    <xf numFmtId="165" fontId="30" fillId="0" borderId="0" xfId="0" applyNumberFormat="1" applyFont="1" applyAlignment="1">
      <alignment horizontal="center" vertical="center"/>
    </xf>
    <xf numFmtId="165" fontId="30" fillId="0" borderId="4" xfId="0" applyNumberFormat="1" applyFont="1" applyBorder="1" applyAlignment="1">
      <alignment horizontal="center" vertical="center"/>
    </xf>
    <xf numFmtId="165" fontId="30" fillId="0" borderId="3" xfId="0" applyNumberFormat="1" applyFont="1" applyBorder="1" applyAlignment="1">
      <alignment horizontal="center" vertical="center"/>
    </xf>
    <xf numFmtId="169" fontId="28" fillId="0" borderId="0" xfId="0" applyNumberFormat="1" applyFont="1" applyAlignment="1">
      <alignment horizontal="center" vertical="center"/>
    </xf>
    <xf numFmtId="0" fontId="12" fillId="0" borderId="0" xfId="0" applyFont="1" applyAlignment="1">
      <alignment horizontal="center" vertical="center"/>
    </xf>
    <xf numFmtId="169" fontId="25" fillId="0" borderId="0" xfId="0" applyNumberFormat="1" applyFont="1" applyAlignment="1">
      <alignment horizontal="center" vertical="center"/>
    </xf>
    <xf numFmtId="0" fontId="35" fillId="0" borderId="0" xfId="0" applyFont="1"/>
    <xf numFmtId="166" fontId="36" fillId="0" borderId="2" xfId="0" applyNumberFormat="1" applyFont="1" applyBorder="1"/>
    <xf numFmtId="166" fontId="36" fillId="0" borderId="0" xfId="0" applyNumberFormat="1" applyFont="1"/>
    <xf numFmtId="166" fontId="36" fillId="0" borderId="3" xfId="0" applyNumberFormat="1" applyFont="1" applyBorder="1"/>
    <xf numFmtId="166" fontId="36" fillId="0" borderId="4" xfId="0" applyNumberFormat="1" applyFont="1" applyBorder="1"/>
    <xf numFmtId="169" fontId="38" fillId="0" borderId="0" xfId="0" applyNumberFormat="1" applyFont="1" applyAlignment="1">
      <alignment horizontal="center" vertical="center"/>
    </xf>
    <xf numFmtId="0" fontId="39" fillId="0" borderId="0" xfId="0" applyFont="1" applyAlignment="1">
      <alignment horizontal="center" vertical="center"/>
    </xf>
    <xf numFmtId="0" fontId="18" fillId="0" borderId="0" xfId="0" applyFont="1" applyAlignment="1">
      <alignment horizontal="right" vertical="center"/>
    </xf>
    <xf numFmtId="169" fontId="40" fillId="0" borderId="0" xfId="0" applyNumberFormat="1" applyFont="1" applyAlignment="1">
      <alignment horizontal="center" vertical="center"/>
    </xf>
    <xf numFmtId="169" fontId="41" fillId="0" borderId="0" xfId="0" applyNumberFormat="1" applyFont="1" applyAlignment="1">
      <alignment horizontal="center" vertical="center"/>
    </xf>
    <xf numFmtId="169" fontId="0" fillId="0" borderId="0" xfId="0" applyNumberFormat="1" applyAlignment="1">
      <alignment horizontal="center" vertical="center"/>
    </xf>
    <xf numFmtId="0" fontId="43" fillId="7" borderId="5" xfId="0" applyFont="1" applyFill="1" applyBorder="1"/>
    <xf numFmtId="0" fontId="44" fillId="0" borderId="0" xfId="0" applyFont="1"/>
    <xf numFmtId="0" fontId="44" fillId="0" borderId="0" xfId="0" applyFont="1" applyAlignment="1">
      <alignment horizontal="left" vertical="center"/>
    </xf>
    <xf numFmtId="0" fontId="8" fillId="0" borderId="0" xfId="7" applyAlignment="1">
      <alignment horizontal="center" vertical="center"/>
    </xf>
    <xf numFmtId="0" fontId="8" fillId="0" borderId="2" xfId="7" applyBorder="1" applyAlignment="1">
      <alignment horizontal="left" vertical="center" indent="1"/>
    </xf>
    <xf numFmtId="0" fontId="8" fillId="0" borderId="6" xfId="7" applyBorder="1" applyAlignment="1">
      <alignment horizontal="left" vertical="center" indent="1"/>
    </xf>
    <xf numFmtId="0" fontId="0" fillId="0" borderId="0" xfId="0" pivotButton="1"/>
    <xf numFmtId="0" fontId="0" fillId="0" borderId="0" xfId="0" applyAlignment="1">
      <alignment horizontal="left"/>
    </xf>
    <xf numFmtId="0" fontId="0" fillId="0" borderId="0" xfId="0" applyAlignment="1">
      <alignment horizontal="center"/>
    </xf>
    <xf numFmtId="169" fontId="0" fillId="0" borderId="0" xfId="0" applyNumberFormat="1" applyAlignment="1">
      <alignment horizontal="center"/>
    </xf>
    <xf numFmtId="0" fontId="8" fillId="0" borderId="4" xfId="7" applyBorder="1" applyAlignment="1">
      <alignment horizontal="left" vertical="center" indent="1"/>
    </xf>
    <xf numFmtId="0" fontId="0" fillId="0" borderId="5" xfId="0" applyBorder="1"/>
    <xf numFmtId="0" fontId="50" fillId="0" borderId="0" xfId="0" applyFont="1"/>
    <xf numFmtId="173" fontId="50" fillId="0" borderId="0" xfId="0" applyNumberFormat="1" applyFont="1"/>
    <xf numFmtId="1" fontId="50" fillId="0" borderId="0" xfId="0" applyNumberFormat="1" applyFont="1" applyAlignment="1">
      <alignment horizontal="center"/>
    </xf>
    <xf numFmtId="0" fontId="7" fillId="0" borderId="0" xfId="10"/>
    <xf numFmtId="0" fontId="34" fillId="0" borderId="0" xfId="10" applyFont="1" applyAlignment="1">
      <alignment horizontal="center" vertical="center"/>
    </xf>
    <xf numFmtId="0" fontId="7" fillId="0" borderId="0" xfId="10" applyAlignment="1">
      <alignment horizontal="center" vertical="center"/>
    </xf>
    <xf numFmtId="0" fontId="31" fillId="0" borderId="0" xfId="10" applyFont="1" applyAlignment="1">
      <alignment vertical="center"/>
    </xf>
    <xf numFmtId="0" fontId="31" fillId="0" borderId="0" xfId="10" applyFont="1"/>
    <xf numFmtId="175" fontId="34" fillId="0" borderId="0" xfId="10" applyNumberFormat="1" applyFont="1" applyAlignment="1">
      <alignment horizontal="centerContinuous" vertical="center"/>
    </xf>
    <xf numFmtId="0" fontId="31" fillId="0" borderId="0" xfId="10" applyFont="1" applyAlignment="1">
      <alignment horizontal="left" vertical="center" indent="2"/>
    </xf>
    <xf numFmtId="2" fontId="31" fillId="0" borderId="0" xfId="10" applyNumberFormat="1" applyFont="1" applyAlignment="1">
      <alignment horizontal="center" vertical="center"/>
    </xf>
    <xf numFmtId="174" fontId="31" fillId="0" borderId="0" xfId="10" applyNumberFormat="1" applyFont="1" applyAlignment="1">
      <alignment horizontal="center" vertical="center"/>
    </xf>
    <xf numFmtId="0" fontId="31" fillId="0" borderId="0" xfId="10" applyFont="1" applyAlignment="1">
      <alignment horizontal="center" vertical="center" wrapText="1"/>
    </xf>
    <xf numFmtId="0" fontId="31" fillId="0" borderId="0" xfId="10" applyFont="1" applyAlignment="1">
      <alignment horizontal="center" vertical="center"/>
    </xf>
    <xf numFmtId="0" fontId="7" fillId="0" borderId="0" xfId="10" applyAlignment="1">
      <alignment horizontal="center"/>
    </xf>
    <xf numFmtId="0" fontId="33" fillId="0" borderId="0" xfId="10" applyFont="1"/>
    <xf numFmtId="0" fontId="33" fillId="0" borderId="0" xfId="10" applyFont="1" applyAlignment="1">
      <alignment horizontal="center" vertical="center"/>
    </xf>
    <xf numFmtId="0" fontId="34" fillId="0" borderId="0" xfId="10" applyFont="1" applyAlignment="1">
      <alignment horizontal="left"/>
    </xf>
    <xf numFmtId="0" fontId="42" fillId="0" borderId="0" xfId="10" applyFont="1" applyAlignment="1">
      <alignment horizontal="left"/>
    </xf>
    <xf numFmtId="0" fontId="42" fillId="0" borderId="0" xfId="10" applyFont="1" applyAlignment="1">
      <alignment horizontal="left" indent="2"/>
    </xf>
    <xf numFmtId="0" fontId="7" fillId="0" borderId="0" xfId="10" applyAlignment="1">
      <alignment horizontal="left" vertical="center" indent="2"/>
    </xf>
    <xf numFmtId="0" fontId="5" fillId="0" borderId="0" xfId="13" applyAlignment="1">
      <alignment horizontal="left" vertical="center"/>
    </xf>
    <xf numFmtId="0" fontId="5" fillId="0" borderId="12" xfId="13" applyBorder="1" applyAlignment="1">
      <alignment horizontal="left" vertical="center" wrapText="1"/>
    </xf>
    <xf numFmtId="0" fontId="5" fillId="0" borderId="15" xfId="13" applyBorder="1" applyAlignment="1">
      <alignment horizontal="left" vertical="center"/>
    </xf>
    <xf numFmtId="0" fontId="5" fillId="6" borderId="0" xfId="13" applyFill="1" applyAlignment="1">
      <alignment horizontal="left" vertical="center"/>
    </xf>
    <xf numFmtId="0" fontId="5" fillId="0" borderId="0" xfId="13"/>
    <xf numFmtId="0" fontId="52" fillId="0" borderId="0" xfId="14" applyFont="1" applyAlignment="1">
      <alignment horizontal="left" vertical="center"/>
    </xf>
    <xf numFmtId="0" fontId="53" fillId="0" borderId="0" xfId="14" applyFont="1" applyAlignment="1" applyProtection="1">
      <alignment horizontal="left" vertical="center"/>
      <protection locked="0"/>
    </xf>
    <xf numFmtId="49" fontId="53" fillId="0" borderId="0" xfId="14" applyNumberFormat="1" applyFont="1" applyAlignment="1">
      <alignment horizontal="right" vertical="center"/>
    </xf>
    <xf numFmtId="49" fontId="54" fillId="0" borderId="0" xfId="14" applyNumberFormat="1" applyFont="1" applyAlignment="1">
      <alignment horizontal="left" vertical="center"/>
    </xf>
    <xf numFmtId="0" fontId="55" fillId="0" borderId="0" xfId="14" applyFont="1" applyAlignment="1">
      <alignment horizontal="right" vertical="center"/>
    </xf>
    <xf numFmtId="0" fontId="54" fillId="0" borderId="0" xfId="14" applyFont="1" applyAlignment="1">
      <alignment horizontal="left" vertical="center"/>
    </xf>
    <xf numFmtId="0" fontId="51" fillId="0" borderId="0" xfId="14"/>
    <xf numFmtId="0" fontId="53" fillId="0" borderId="0" xfId="14" applyFont="1" applyAlignment="1">
      <alignment horizontal="left" vertical="center"/>
    </xf>
    <xf numFmtId="0" fontId="56" fillId="0" borderId="0" xfId="14" applyFont="1" applyAlignment="1">
      <alignment horizontal="left" vertical="center"/>
    </xf>
    <xf numFmtId="1" fontId="54" fillId="0" borderId="0" xfId="14" applyNumberFormat="1" applyFont="1" applyAlignment="1">
      <alignment horizontal="left" vertical="center"/>
    </xf>
    <xf numFmtId="0" fontId="57" fillId="0" borderId="0" xfId="14" applyFont="1" applyAlignment="1">
      <alignment horizontal="left" vertical="center"/>
    </xf>
    <xf numFmtId="2" fontId="53" fillId="0" borderId="0" xfId="14" applyNumberFormat="1" applyFont="1" applyAlignment="1">
      <alignment horizontal="right" vertical="center" wrapText="1"/>
    </xf>
    <xf numFmtId="0" fontId="52" fillId="0" borderId="0" xfId="14" applyFont="1" applyAlignment="1">
      <alignment horizontal="left" vertical="center" wrapText="1"/>
    </xf>
    <xf numFmtId="0" fontId="53" fillId="0" borderId="0" xfId="14" applyFont="1" applyAlignment="1">
      <alignment horizontal="left" vertical="center" wrapText="1"/>
    </xf>
    <xf numFmtId="0" fontId="53" fillId="0" borderId="0" xfId="14" applyFont="1" applyAlignment="1">
      <alignment horizontal="right" vertical="center" wrapText="1"/>
    </xf>
    <xf numFmtId="0" fontId="54" fillId="0" borderId="0" xfId="14" applyFont="1" applyAlignment="1">
      <alignment horizontal="left" vertical="center" wrapText="1"/>
    </xf>
    <xf numFmtId="0" fontId="44" fillId="0" borderId="0" xfId="0" applyFont="1" applyAlignment="1">
      <alignment vertical="center"/>
    </xf>
    <xf numFmtId="0" fontId="0" fillId="0" borderId="0" xfId="0" applyAlignment="1">
      <alignment wrapText="1"/>
    </xf>
    <xf numFmtId="0" fontId="44" fillId="0" borderId="0" xfId="0" applyFont="1" applyAlignment="1">
      <alignment horizontal="center" vertical="top" wrapText="1"/>
    </xf>
    <xf numFmtId="0" fontId="12" fillId="0" borderId="4" xfId="0" applyFont="1" applyBorder="1" applyAlignment="1">
      <alignment horizontal="left" vertical="center" wrapText="1"/>
    </xf>
    <xf numFmtId="0" fontId="19" fillId="0" borderId="0" xfId="0" applyFont="1" applyAlignment="1">
      <alignment vertical="center"/>
    </xf>
    <xf numFmtId="0" fontId="19" fillId="0" borderId="0" xfId="0" applyFont="1"/>
    <xf numFmtId="0" fontId="19" fillId="0" borderId="2" xfId="0" applyFont="1" applyBorder="1" applyAlignment="1">
      <alignment vertical="center"/>
    </xf>
    <xf numFmtId="4" fontId="19" fillId="0" borderId="2" xfId="0" applyNumberFormat="1" applyFont="1" applyBorder="1" applyAlignment="1">
      <alignment horizontal="left" vertical="center" wrapText="1"/>
    </xf>
    <xf numFmtId="0" fontId="18" fillId="0" borderId="2" xfId="0" applyFont="1" applyBorder="1" applyAlignment="1">
      <alignment horizontal="left" vertical="center" wrapText="1"/>
    </xf>
    <xf numFmtId="3" fontId="18" fillId="0" borderId="2" xfId="9" applyNumberFormat="1" applyFont="1" applyFill="1" applyBorder="1" applyAlignment="1">
      <alignment horizontal="left" vertical="center" wrapText="1"/>
    </xf>
    <xf numFmtId="165" fontId="18" fillId="0" borderId="2" xfId="0" applyNumberFormat="1" applyFont="1" applyBorder="1" applyAlignment="1">
      <alignment horizontal="left" vertical="center"/>
    </xf>
    <xf numFmtId="0" fontId="18" fillId="0" borderId="2" xfId="0" applyFont="1" applyBorder="1" applyAlignment="1">
      <alignment horizontal="left" vertical="center"/>
    </xf>
    <xf numFmtId="0" fontId="19" fillId="0" borderId="2" xfId="0" applyFont="1" applyBorder="1"/>
    <xf numFmtId="4" fontId="18" fillId="0" borderId="2" xfId="0" applyNumberFormat="1" applyFont="1" applyBorder="1" applyAlignment="1">
      <alignment horizontal="left" vertical="center"/>
    </xf>
    <xf numFmtId="0" fontId="58" fillId="0" borderId="0" xfId="7" applyFont="1"/>
    <xf numFmtId="0" fontId="58" fillId="0" borderId="0" xfId="7" applyFont="1" applyAlignment="1">
      <alignment horizontal="center" vertical="center"/>
    </xf>
    <xf numFmtId="0" fontId="60" fillId="0" borderId="0" xfId="0" applyFont="1"/>
    <xf numFmtId="0" fontId="61" fillId="0" borderId="0" xfId="7" applyFont="1" applyAlignment="1">
      <alignment horizontal="center" vertical="center"/>
    </xf>
    <xf numFmtId="0" fontId="61" fillId="0" borderId="0" xfId="7" applyFont="1" applyAlignment="1">
      <alignment horizontal="centerContinuous"/>
    </xf>
    <xf numFmtId="172" fontId="65" fillId="0" borderId="0" xfId="9" quotePrefix="1" applyNumberFormat="1" applyFont="1" applyFill="1" applyAlignment="1">
      <alignment horizontal="center"/>
    </xf>
    <xf numFmtId="0" fontId="59" fillId="0" borderId="0" xfId="7" applyFont="1" applyAlignment="1">
      <alignment horizontal="left"/>
    </xf>
    <xf numFmtId="0" fontId="59" fillId="0" borderId="0" xfId="7" applyFont="1" applyAlignment="1">
      <alignment horizontal="center" vertical="center"/>
    </xf>
    <xf numFmtId="0" fontId="58" fillId="0" borderId="0" xfId="7" applyFont="1" applyAlignment="1">
      <alignment horizontal="left"/>
    </xf>
    <xf numFmtId="0" fontId="66" fillId="0" borderId="0" xfId="7" applyFont="1" applyAlignment="1">
      <alignment horizontal="center" vertical="center"/>
    </xf>
    <xf numFmtId="0" fontId="66" fillId="0" borderId="0" xfId="7" quotePrefix="1" applyFont="1" applyAlignment="1">
      <alignment horizontal="center" vertical="center"/>
    </xf>
    <xf numFmtId="0" fontId="59" fillId="0" borderId="0" xfId="7" applyFont="1" applyAlignment="1">
      <alignment horizontal="left" indent="2"/>
    </xf>
    <xf numFmtId="0" fontId="61" fillId="0" borderId="0" xfId="7" applyFont="1" applyAlignment="1">
      <alignment horizontal="center"/>
    </xf>
    <xf numFmtId="0" fontId="59" fillId="0" borderId="0" xfId="7" applyFont="1"/>
    <xf numFmtId="0" fontId="67" fillId="0" borderId="0" xfId="7" applyFont="1" applyAlignment="1">
      <alignment horizontal="center" vertical="center"/>
    </xf>
    <xf numFmtId="0" fontId="58" fillId="0" borderId="0" xfId="7" applyFont="1" applyAlignment="1">
      <alignment horizontal="left" indent="2"/>
    </xf>
    <xf numFmtId="0" fontId="58" fillId="0" borderId="0" xfId="15" applyFont="1" applyAlignment="1">
      <alignment vertical="top" wrapText="1"/>
    </xf>
    <xf numFmtId="0" fontId="58" fillId="0" borderId="0" xfId="15" applyFont="1" applyAlignment="1">
      <alignment horizontal="center" vertical="center" wrapText="1"/>
    </xf>
    <xf numFmtId="0" fontId="58" fillId="0" borderId="0" xfId="15" applyFont="1" applyAlignment="1">
      <alignment vertical="top"/>
    </xf>
    <xf numFmtId="0" fontId="58" fillId="0" borderId="24" xfId="15" applyFont="1" applyBorder="1" applyAlignment="1">
      <alignment vertical="top" wrapText="1"/>
    </xf>
    <xf numFmtId="0" fontId="58" fillId="0" borderId="23" xfId="15" applyFont="1" applyBorder="1" applyAlignment="1">
      <alignment vertical="top" wrapText="1"/>
    </xf>
    <xf numFmtId="0" fontId="58" fillId="0" borderId="18" xfId="15" applyFont="1" applyBorder="1" applyAlignment="1">
      <alignment vertical="top" wrapText="1"/>
    </xf>
    <xf numFmtId="0" fontId="58" fillId="0" borderId="27" xfId="15" applyFont="1" applyBorder="1" applyAlignment="1">
      <alignment vertical="top" wrapText="1"/>
    </xf>
    <xf numFmtId="0" fontId="58" fillId="0" borderId="28" xfId="15" applyFont="1" applyBorder="1" applyAlignment="1">
      <alignment vertical="top" wrapText="1"/>
    </xf>
    <xf numFmtId="0" fontId="58" fillId="0" borderId="29" xfId="15" applyFont="1" applyBorder="1" applyAlignment="1">
      <alignment horizontal="left" vertical="top" wrapText="1"/>
    </xf>
    <xf numFmtId="0" fontId="58" fillId="0" borderId="30" xfId="15" applyFont="1" applyBorder="1" applyAlignment="1">
      <alignment vertical="top" wrapText="1"/>
    </xf>
    <xf numFmtId="0" fontId="58" fillId="0" borderId="31" xfId="15" applyFont="1" applyBorder="1" applyAlignment="1">
      <alignment vertical="top" wrapText="1"/>
    </xf>
    <xf numFmtId="0" fontId="58" fillId="0" borderId="32" xfId="15" applyFont="1" applyBorder="1" applyAlignment="1">
      <alignment horizontal="left" vertical="top" wrapText="1"/>
    </xf>
    <xf numFmtId="0" fontId="58" fillId="0" borderId="33" xfId="15" applyFont="1" applyBorder="1" applyAlignment="1">
      <alignment vertical="top" wrapText="1"/>
    </xf>
    <xf numFmtId="0" fontId="58" fillId="0" borderId="34" xfId="15" applyFont="1" applyBorder="1" applyAlignment="1">
      <alignment vertical="top" wrapText="1"/>
    </xf>
    <xf numFmtId="0" fontId="58" fillId="0" borderId="5" xfId="15" applyFont="1" applyBorder="1" applyAlignment="1">
      <alignment vertical="top" wrapText="1"/>
    </xf>
    <xf numFmtId="0" fontId="58" fillId="0" borderId="16" xfId="15" applyFont="1" applyBorder="1" applyAlignment="1">
      <alignment vertical="top" wrapText="1"/>
    </xf>
    <xf numFmtId="169" fontId="12" fillId="0" borderId="0" xfId="0" applyNumberFormat="1" applyFont="1"/>
    <xf numFmtId="0" fontId="0" fillId="0" borderId="0" xfId="0" applyAlignment="1">
      <alignment vertical="top"/>
    </xf>
    <xf numFmtId="0" fontId="0" fillId="0" borderId="0" xfId="0" applyAlignment="1">
      <alignment horizontal="left" vertical="top" wrapText="1" indent="2"/>
    </xf>
    <xf numFmtId="0" fontId="0" fillId="0" borderId="0" xfId="0" applyAlignment="1">
      <alignment horizontal="left" vertical="top" indent="2"/>
    </xf>
    <xf numFmtId="0" fontId="0" fillId="0" borderId="0" xfId="0" applyAlignment="1">
      <alignment horizontal="left" vertical="top" indent="3"/>
    </xf>
    <xf numFmtId="0" fontId="0" fillId="0" borderId="0" xfId="0" applyAlignment="1">
      <alignment horizontal="left" vertical="top" indent="5"/>
    </xf>
    <xf numFmtId="0" fontId="0" fillId="0" borderId="0" xfId="0" applyAlignment="1">
      <alignment vertical="center" wrapText="1"/>
    </xf>
    <xf numFmtId="0" fontId="68" fillId="0" borderId="0" xfId="0" applyFont="1" applyAlignment="1">
      <alignment vertical="center" wrapText="1"/>
    </xf>
    <xf numFmtId="0" fontId="0" fillId="0" borderId="0" xfId="0" applyAlignment="1">
      <alignment horizontal="left" vertical="center" wrapText="1"/>
    </xf>
    <xf numFmtId="0" fontId="68" fillId="0" borderId="0" xfId="0" applyFont="1" applyAlignment="1">
      <alignment horizontal="left" vertical="center" wrapText="1"/>
    </xf>
    <xf numFmtId="0" fontId="3" fillId="0" borderId="2" xfId="7" applyFont="1" applyBorder="1" applyAlignment="1">
      <alignment horizontal="left" vertical="center" indent="1"/>
    </xf>
    <xf numFmtId="0" fontId="0" fillId="12" borderId="0" xfId="0" applyFill="1" applyAlignment="1">
      <alignment horizontal="center" vertical="center"/>
    </xf>
    <xf numFmtId="4" fontId="69" fillId="0" borderId="0" xfId="7" quotePrefix="1" applyNumberFormat="1" applyFont="1" applyAlignment="1">
      <alignment horizontal="center" vertical="center"/>
    </xf>
    <xf numFmtId="0" fontId="64" fillId="9" borderId="25" xfId="15" applyFont="1" applyFill="1" applyBorder="1" applyAlignment="1">
      <alignment vertical="top" wrapText="1"/>
    </xf>
    <xf numFmtId="0" fontId="64" fillId="9" borderId="24" xfId="15" applyFont="1" applyFill="1" applyBorder="1" applyAlignment="1">
      <alignment vertical="top" wrapText="1"/>
    </xf>
    <xf numFmtId="0" fontId="64" fillId="9" borderId="23" xfId="15" applyFont="1" applyFill="1" applyBorder="1" applyAlignment="1">
      <alignment vertical="top" wrapText="1"/>
    </xf>
    <xf numFmtId="0" fontId="58" fillId="9" borderId="22" xfId="15" applyFont="1" applyFill="1" applyBorder="1" applyAlignment="1">
      <alignment vertical="top"/>
    </xf>
    <xf numFmtId="0" fontId="58" fillId="9" borderId="21" xfId="15" applyFont="1" applyFill="1" applyBorder="1" applyAlignment="1">
      <alignment vertical="top" wrapText="1"/>
    </xf>
    <xf numFmtId="0" fontId="58" fillId="9" borderId="20" xfId="15" applyFont="1" applyFill="1" applyBorder="1" applyAlignment="1">
      <alignment vertical="top" wrapText="1"/>
    </xf>
    <xf numFmtId="0" fontId="58" fillId="9" borderId="25" xfId="15" applyFont="1" applyFill="1" applyBorder="1" applyAlignment="1">
      <alignment vertical="top"/>
    </xf>
    <xf numFmtId="0" fontId="58" fillId="9" borderId="24" xfId="15" applyFont="1" applyFill="1" applyBorder="1" applyAlignment="1">
      <alignment vertical="top" wrapText="1"/>
    </xf>
    <xf numFmtId="0" fontId="58" fillId="9" borderId="23" xfId="15" applyFont="1" applyFill="1" applyBorder="1" applyAlignment="1">
      <alignment vertical="top" wrapText="1"/>
    </xf>
    <xf numFmtId="0" fontId="0" fillId="13" borderId="0" xfId="0" applyFill="1"/>
    <xf numFmtId="0" fontId="58" fillId="0" borderId="0" xfId="15" applyFont="1" applyAlignment="1">
      <alignment vertical="center" wrapText="1"/>
    </xf>
    <xf numFmtId="0" fontId="58" fillId="0" borderId="27" xfId="15" applyFont="1" applyBorder="1" applyAlignment="1">
      <alignment vertical="center" wrapText="1"/>
    </xf>
    <xf numFmtId="0" fontId="58" fillId="0" borderId="30" xfId="15" applyFont="1" applyBorder="1" applyAlignment="1">
      <alignment vertical="center" wrapText="1"/>
    </xf>
    <xf numFmtId="0" fontId="58" fillId="0" borderId="33" xfId="15" applyFont="1" applyBorder="1" applyAlignment="1">
      <alignment vertical="center" wrapText="1"/>
    </xf>
    <xf numFmtId="0" fontId="58" fillId="0" borderId="24" xfId="15" applyFont="1" applyBorder="1" applyAlignment="1">
      <alignment vertical="center" wrapText="1"/>
    </xf>
    <xf numFmtId="0" fontId="58" fillId="0" borderId="35" xfId="15" applyFont="1" applyBorder="1" applyAlignment="1">
      <alignment vertical="center" wrapText="1"/>
    </xf>
    <xf numFmtId="0" fontId="58" fillId="0" borderId="5" xfId="15" applyFont="1" applyBorder="1" applyAlignment="1">
      <alignment vertical="center" wrapText="1"/>
    </xf>
    <xf numFmtId="0" fontId="45" fillId="0" borderId="0" xfId="12"/>
    <xf numFmtId="0" fontId="45" fillId="0" borderId="0" xfId="12" applyAlignment="1">
      <alignment vertical="center" wrapText="1"/>
    </xf>
    <xf numFmtId="0" fontId="45" fillId="0" borderId="0" xfId="12" applyAlignment="1">
      <alignment wrapText="1"/>
    </xf>
    <xf numFmtId="0" fontId="6" fillId="0" borderId="0" xfId="11"/>
    <xf numFmtId="0" fontId="73" fillId="0" borderId="0" xfId="12" applyFont="1"/>
    <xf numFmtId="0" fontId="73" fillId="0" borderId="0" xfId="12" applyFont="1" applyAlignment="1">
      <alignment wrapText="1"/>
    </xf>
    <xf numFmtId="0" fontId="45" fillId="0" borderId="0" xfId="12" applyAlignment="1">
      <alignment horizontal="center" vertical="center"/>
    </xf>
    <xf numFmtId="0" fontId="45" fillId="0" borderId="0" xfId="12" quotePrefix="1"/>
    <xf numFmtId="0" fontId="45" fillId="0" borderId="0" xfId="12" quotePrefix="1" applyAlignment="1">
      <alignment horizontal="left" indent="1"/>
    </xf>
    <xf numFmtId="0" fontId="45" fillId="0" borderId="0" xfId="12" quotePrefix="1" applyAlignment="1">
      <alignment horizontal="left" indent="2"/>
    </xf>
    <xf numFmtId="0" fontId="0" fillId="0" borderId="0" xfId="0" applyAlignment="1">
      <alignment vertical="top" wrapText="1"/>
    </xf>
    <xf numFmtId="0" fontId="73" fillId="0" borderId="0" xfId="12" applyFont="1" applyAlignment="1">
      <alignment horizontal="center" vertical="center"/>
    </xf>
    <xf numFmtId="0" fontId="73" fillId="0" borderId="0" xfId="12" quotePrefix="1" applyFont="1"/>
    <xf numFmtId="0" fontId="72" fillId="0" borderId="0" xfId="11" applyFont="1"/>
    <xf numFmtId="0" fontId="64" fillId="9" borderId="24" xfId="15" applyFont="1" applyFill="1" applyBorder="1" applyAlignment="1">
      <alignment vertical="center" wrapText="1"/>
    </xf>
    <xf numFmtId="0" fontId="58" fillId="9" borderId="21" xfId="15" applyFont="1" applyFill="1" applyBorder="1" applyAlignment="1">
      <alignment vertical="center" wrapText="1"/>
    </xf>
    <xf numFmtId="0" fontId="58" fillId="9" borderId="24" xfId="15" applyFont="1" applyFill="1" applyBorder="1" applyAlignment="1">
      <alignment vertical="center" wrapText="1"/>
    </xf>
    <xf numFmtId="0" fontId="1" fillId="14" borderId="37" xfId="0" applyFont="1" applyFill="1" applyBorder="1" applyAlignment="1">
      <alignment horizontal="left"/>
    </xf>
    <xf numFmtId="0" fontId="1" fillId="0" borderId="36" xfId="0" applyFont="1" applyBorder="1" applyAlignment="1">
      <alignment horizontal="left"/>
    </xf>
    <xf numFmtId="2" fontId="0" fillId="12" borderId="0" xfId="0" applyNumberFormat="1" applyFill="1" applyAlignment="1">
      <alignment horizontal="center" vertical="center"/>
    </xf>
    <xf numFmtId="2" fontId="0" fillId="0" borderId="0" xfId="0" applyNumberFormat="1"/>
    <xf numFmtId="2" fontId="0" fillId="0" borderId="0" xfId="0" applyNumberFormat="1" applyAlignment="1">
      <alignment horizontal="center" vertical="center"/>
    </xf>
    <xf numFmtId="2" fontId="74" fillId="0" borderId="0" xfId="0" applyNumberFormat="1" applyFont="1" applyAlignment="1">
      <alignment horizontal="center" vertical="center"/>
    </xf>
    <xf numFmtId="164" fontId="0" fillId="0" borderId="0" xfId="9" applyFont="1"/>
    <xf numFmtId="2" fontId="0" fillId="13" borderId="0" xfId="0" applyNumberFormat="1" applyFill="1"/>
    <xf numFmtId="2" fontId="12" fillId="0" borderId="0" xfId="0" applyNumberFormat="1" applyFont="1" applyAlignment="1">
      <alignment horizontal="center"/>
    </xf>
    <xf numFmtId="0" fontId="12" fillId="0" borderId="0" xfId="0" applyFont="1" applyProtection="1">
      <protection locked="0"/>
    </xf>
    <xf numFmtId="0" fontId="14" fillId="0" borderId="0" xfId="0" applyFont="1" applyAlignment="1" applyProtection="1">
      <alignment horizontal="center" vertical="center" wrapText="1"/>
      <protection locked="0"/>
    </xf>
    <xf numFmtId="0" fontId="14" fillId="0" borderId="0" xfId="0" applyFont="1" applyAlignment="1" applyProtection="1">
      <alignment horizontal="center" vertical="center"/>
      <protection locked="0"/>
    </xf>
    <xf numFmtId="0" fontId="14" fillId="0" borderId="0" xfId="0" applyFont="1" applyProtection="1">
      <protection locked="0"/>
    </xf>
    <xf numFmtId="0" fontId="35" fillId="0" borderId="0" xfId="0" applyFont="1" applyProtection="1">
      <protection locked="0"/>
    </xf>
    <xf numFmtId="0" fontId="12" fillId="0" borderId="0" xfId="0" quotePrefix="1" applyFont="1" applyProtection="1">
      <protection locked="0"/>
    </xf>
    <xf numFmtId="165" fontId="12" fillId="0" borderId="0" xfId="0" applyNumberFormat="1" applyFont="1" applyAlignment="1" applyProtection="1">
      <alignment horizontal="center"/>
      <protection locked="0"/>
    </xf>
    <xf numFmtId="2" fontId="12" fillId="0" borderId="0" xfId="0" applyNumberFormat="1" applyFont="1" applyAlignment="1" applyProtection="1">
      <alignment horizontal="center"/>
      <protection locked="0"/>
    </xf>
    <xf numFmtId="166" fontId="12" fillId="0" borderId="0" xfId="0" applyNumberFormat="1" applyFont="1" applyAlignment="1" applyProtection="1">
      <alignment horizontal="center"/>
      <protection locked="0"/>
    </xf>
    <xf numFmtId="166" fontId="36" fillId="0" borderId="0" xfId="0" applyNumberFormat="1" applyFont="1" applyProtection="1">
      <protection locked="0"/>
    </xf>
    <xf numFmtId="0" fontId="13" fillId="0" borderId="0" xfId="0" quotePrefix="1" applyFont="1" applyAlignment="1" applyProtection="1">
      <alignment horizontal="left" indent="1"/>
      <protection locked="0"/>
    </xf>
    <xf numFmtId="0" fontId="13" fillId="0" borderId="0" xfId="0" applyFont="1" applyProtection="1">
      <protection locked="0"/>
    </xf>
    <xf numFmtId="0" fontId="13" fillId="0" borderId="0" xfId="0" quotePrefix="1" applyFont="1" applyAlignment="1" applyProtection="1">
      <alignment horizontal="left" indent="2"/>
      <protection locked="0"/>
    </xf>
    <xf numFmtId="0" fontId="45" fillId="0" borderId="16" xfId="12" applyBorder="1" applyAlignment="1">
      <alignment wrapText="1"/>
    </xf>
    <xf numFmtId="0" fontId="45" fillId="0" borderId="23" xfId="12" applyBorder="1" applyAlignment="1">
      <alignment wrapText="1"/>
    </xf>
    <xf numFmtId="0" fontId="3" fillId="0" borderId="0" xfId="13" applyFont="1" applyAlignment="1">
      <alignment horizontal="left" vertical="center"/>
    </xf>
    <xf numFmtId="0" fontId="75" fillId="0" borderId="0" xfId="0" applyFont="1" applyAlignment="1">
      <alignment horizontal="center" vertical="center"/>
    </xf>
    <xf numFmtId="165" fontId="76" fillId="0" borderId="0" xfId="0" applyNumberFormat="1" applyFont="1" applyAlignment="1">
      <alignment horizontal="center" vertical="center"/>
    </xf>
    <xf numFmtId="0" fontId="40" fillId="0" borderId="0" xfId="0" applyFont="1"/>
    <xf numFmtId="0" fontId="18" fillId="0" borderId="4" xfId="0" applyFont="1" applyBorder="1" applyAlignment="1">
      <alignment horizontal="center" vertical="center" wrapText="1"/>
    </xf>
    <xf numFmtId="0" fontId="3" fillId="0" borderId="0" xfId="13" applyFont="1" applyAlignment="1">
      <alignment horizontal="left" vertical="center" wrapText="1"/>
    </xf>
    <xf numFmtId="175" fontId="34" fillId="0" borderId="0" xfId="10" applyNumberFormat="1" applyFont="1" applyAlignment="1">
      <alignment horizontal="centerContinuous" vertical="center" wrapText="1"/>
    </xf>
    <xf numFmtId="175" fontId="34" fillId="0" borderId="0" xfId="10" applyNumberFormat="1" applyFont="1" applyAlignment="1">
      <alignment horizontal="center" vertical="center" wrapText="1"/>
    </xf>
    <xf numFmtId="169" fontId="2" fillId="0" borderId="0" xfId="16" applyNumberFormat="1"/>
    <xf numFmtId="0" fontId="64" fillId="9" borderId="0" xfId="15" applyFont="1" applyFill="1" applyAlignment="1">
      <alignment vertical="top" wrapText="1"/>
    </xf>
    <xf numFmtId="0" fontId="64" fillId="9" borderId="0" xfId="15" applyFont="1" applyFill="1" applyAlignment="1">
      <alignment vertical="center" wrapText="1"/>
    </xf>
    <xf numFmtId="0" fontId="77" fillId="0" borderId="0" xfId="0" applyFont="1" applyAlignment="1">
      <alignment horizontal="justify" vertical="center"/>
    </xf>
    <xf numFmtId="0" fontId="58" fillId="0" borderId="25" xfId="15" quotePrefix="1" applyFont="1" applyBorder="1" applyAlignment="1">
      <alignment vertical="top" wrapText="1"/>
    </xf>
    <xf numFmtId="0" fontId="58" fillId="0" borderId="17" xfId="15" quotePrefix="1" applyFont="1" applyBorder="1" applyAlignment="1">
      <alignment vertical="top" wrapText="1"/>
    </xf>
    <xf numFmtId="0" fontId="58" fillId="0" borderId="26" xfId="15" quotePrefix="1" applyFont="1" applyBorder="1" applyAlignment="1">
      <alignment vertical="top" wrapText="1"/>
    </xf>
    <xf numFmtId="0" fontId="58" fillId="0" borderId="19" xfId="15" quotePrefix="1" applyFont="1" applyBorder="1" applyAlignment="1">
      <alignment vertical="top" wrapText="1"/>
    </xf>
    <xf numFmtId="0" fontId="58" fillId="0" borderId="32" xfId="15" quotePrefix="1" applyFont="1" applyBorder="1" applyAlignment="1">
      <alignment vertical="top" wrapText="1"/>
    </xf>
    <xf numFmtId="0" fontId="80" fillId="0" borderId="0" xfId="20"/>
    <xf numFmtId="0" fontId="12" fillId="0" borderId="0" xfId="0" quotePrefix="1" applyFont="1" applyAlignment="1">
      <alignment horizontal="left"/>
    </xf>
    <xf numFmtId="0" fontId="81" fillId="0" borderId="0" xfId="0" applyFont="1"/>
    <xf numFmtId="0" fontId="81" fillId="0" borderId="0" xfId="0" applyFont="1" applyAlignment="1">
      <alignment horizontal="center" vertical="center"/>
    </xf>
    <xf numFmtId="173" fontId="0" fillId="0" borderId="0" xfId="0" applyNumberFormat="1"/>
    <xf numFmtId="0" fontId="50" fillId="0" borderId="0" xfId="0" applyFont="1" applyAlignment="1">
      <alignment horizontal="center"/>
    </xf>
    <xf numFmtId="0" fontId="58" fillId="0" borderId="5" xfId="15" applyFont="1" applyBorder="1" applyAlignment="1">
      <alignment horizontal="left" vertical="top" wrapText="1"/>
    </xf>
    <xf numFmtId="0" fontId="0" fillId="0" borderId="40" xfId="0" applyBorder="1"/>
    <xf numFmtId="0" fontId="0" fillId="0" borderId="40" xfId="0" applyBorder="1" applyAlignment="1">
      <alignment horizontal="center"/>
    </xf>
    <xf numFmtId="0" fontId="3" fillId="0" borderId="0" xfId="21" applyAlignment="1">
      <alignment horizontal="center" vertical="center"/>
    </xf>
    <xf numFmtId="0" fontId="0" fillId="0" borderId="12" xfId="0" applyBorder="1"/>
    <xf numFmtId="0" fontId="84" fillId="0" borderId="0" xfId="0" applyFont="1"/>
    <xf numFmtId="0" fontId="80" fillId="0" borderId="0" xfId="20" applyAlignment="1">
      <alignment wrapText="1"/>
    </xf>
    <xf numFmtId="0" fontId="3" fillId="0" borderId="0" xfId="18"/>
    <xf numFmtId="0" fontId="3" fillId="0" borderId="0" xfId="18" applyAlignment="1">
      <alignment horizontal="center" vertical="center"/>
    </xf>
    <xf numFmtId="0" fontId="3" fillId="0" borderId="0" xfId="18" applyAlignment="1">
      <alignment horizontal="center"/>
    </xf>
    <xf numFmtId="2" fontId="3" fillId="0" borderId="0" xfId="18" applyNumberFormat="1"/>
    <xf numFmtId="175" fontId="34" fillId="0" borderId="41" xfId="21" applyNumberFormat="1" applyFont="1" applyBorder="1" applyAlignment="1">
      <alignment horizontal="centerContinuous" vertical="center" wrapText="1"/>
    </xf>
    <xf numFmtId="0" fontId="89" fillId="16" borderId="43" xfId="0" quotePrefix="1" applyFont="1" applyFill="1" applyBorder="1"/>
    <xf numFmtId="0" fontId="89" fillId="16" borderId="44" xfId="0" applyFont="1" applyFill="1" applyBorder="1"/>
    <xf numFmtId="0" fontId="89" fillId="16" borderId="44" xfId="0" applyFont="1" applyFill="1" applyBorder="1" applyAlignment="1">
      <alignment horizontal="center" vertical="center" wrapText="1"/>
    </xf>
    <xf numFmtId="0" fontId="89" fillId="16" borderId="44" xfId="0" applyFont="1" applyFill="1" applyBorder="1" applyAlignment="1">
      <alignment horizontal="center" vertical="center"/>
    </xf>
    <xf numFmtId="0" fontId="90" fillId="16" borderId="44" xfId="0" applyFont="1" applyFill="1" applyBorder="1"/>
    <xf numFmtId="169" fontId="91" fillId="16" borderId="44" xfId="0" applyNumberFormat="1" applyFont="1" applyFill="1" applyBorder="1" applyAlignment="1">
      <alignment horizontal="center" vertical="center"/>
    </xf>
    <xf numFmtId="0" fontId="92" fillId="16" borderId="44" xfId="0" applyFont="1" applyFill="1" applyBorder="1" applyAlignment="1">
      <alignment vertical="center"/>
    </xf>
    <xf numFmtId="0" fontId="90" fillId="16" borderId="45" xfId="0" applyFont="1" applyFill="1" applyBorder="1"/>
    <xf numFmtId="180" fontId="12" fillId="0" borderId="2" xfId="0" applyNumberFormat="1" applyFont="1" applyBorder="1" applyAlignment="1">
      <alignment horizontal="center"/>
    </xf>
    <xf numFmtId="180" fontId="12" fillId="0" borderId="3" xfId="0" applyNumberFormat="1" applyFont="1" applyBorder="1" applyAlignment="1">
      <alignment horizontal="center"/>
    </xf>
    <xf numFmtId="2" fontId="81" fillId="0" borderId="0" xfId="0" applyNumberFormat="1" applyFont="1"/>
    <xf numFmtId="171" fontId="93" fillId="0" borderId="46" xfId="0" applyNumberFormat="1" applyFont="1" applyBorder="1" applyAlignment="1">
      <alignment horizontal="center"/>
    </xf>
    <xf numFmtId="0" fontId="10" fillId="0" borderId="0" xfId="1"/>
    <xf numFmtId="0" fontId="12" fillId="0" borderId="42" xfId="0" quotePrefix="1" applyFont="1" applyBorder="1"/>
    <xf numFmtId="0" fontId="12" fillId="0" borderId="42" xfId="0" applyFont="1" applyBorder="1"/>
    <xf numFmtId="0" fontId="12" fillId="0" borderId="47" xfId="0" quotePrefix="1" applyFont="1" applyBorder="1"/>
    <xf numFmtId="0" fontId="12" fillId="0" borderId="47" xfId="0" applyFont="1" applyBorder="1"/>
    <xf numFmtId="0" fontId="95" fillId="0" borderId="0" xfId="0" quotePrefix="1" applyFont="1" applyAlignment="1">
      <alignment horizontal="left" indent="1"/>
    </xf>
    <xf numFmtId="0" fontId="95" fillId="0" borderId="0" xfId="0" applyFont="1"/>
    <xf numFmtId="0" fontId="95" fillId="0" borderId="0" xfId="0" quotePrefix="1" applyFont="1" applyAlignment="1">
      <alignment horizontal="left" indent="2"/>
    </xf>
    <xf numFmtId="0" fontId="95" fillId="0" borderId="7" xfId="0" applyFont="1" applyBorder="1"/>
    <xf numFmtId="0" fontId="95" fillId="0" borderId="7" xfId="0" quotePrefix="1" applyFont="1" applyBorder="1" applyAlignment="1">
      <alignment horizontal="left" indent="1"/>
    </xf>
    <xf numFmtId="0" fontId="96" fillId="0" borderId="0" xfId="0" applyFont="1" applyAlignment="1">
      <alignment horizontal="center" vertical="center" wrapText="1"/>
    </xf>
    <xf numFmtId="0" fontId="35" fillId="0" borderId="0" xfId="0" applyFont="1" applyAlignment="1">
      <alignment horizontal="center" vertical="center"/>
    </xf>
    <xf numFmtId="0" fontId="14" fillId="0" borderId="7" xfId="0" applyFont="1" applyBorder="1"/>
    <xf numFmtId="0" fontId="14" fillId="0" borderId="7" xfId="0" applyFont="1" applyBorder="1" applyAlignment="1">
      <alignment horizontal="center" vertical="center" wrapText="1"/>
    </xf>
    <xf numFmtId="0" fontId="35" fillId="0" borderId="7" xfId="0" applyFont="1" applyBorder="1" applyAlignment="1">
      <alignment horizontal="center" vertical="center"/>
    </xf>
    <xf numFmtId="0" fontId="14" fillId="0" borderId="7" xfId="0" applyFont="1" applyBorder="1" applyAlignment="1">
      <alignment horizontal="center" vertical="center"/>
    </xf>
    <xf numFmtId="166" fontId="14" fillId="0" borderId="7" xfId="0" applyNumberFormat="1" applyFont="1" applyBorder="1"/>
    <xf numFmtId="0" fontId="3" fillId="0" borderId="0" xfId="10" applyFont="1" applyAlignment="1">
      <alignment horizontal="center"/>
    </xf>
    <xf numFmtId="0" fontId="0" fillId="0" borderId="25" xfId="0" applyBorder="1"/>
    <xf numFmtId="0" fontId="0" fillId="0" borderId="40" xfId="0" applyBorder="1" applyAlignment="1">
      <alignment horizontal="center" vertical="center"/>
    </xf>
    <xf numFmtId="178" fontId="3" fillId="0" borderId="0" xfId="21" applyNumberFormat="1" applyAlignment="1" applyProtection="1">
      <alignment horizontal="center"/>
      <protection hidden="1"/>
    </xf>
    <xf numFmtId="175" fontId="47" fillId="15" borderId="10" xfId="10" applyNumberFormat="1" applyFont="1" applyFill="1" applyBorder="1" applyAlignment="1" applyProtection="1">
      <alignment horizontal="center" vertical="center"/>
      <protection hidden="1"/>
    </xf>
    <xf numFmtId="175" fontId="47" fillId="15" borderId="9" xfId="10" applyNumberFormat="1" applyFont="1" applyFill="1" applyBorder="1" applyAlignment="1" applyProtection="1">
      <alignment horizontal="center" vertical="center"/>
      <protection hidden="1"/>
    </xf>
    <xf numFmtId="175" fontId="47" fillId="8" borderId="9" xfId="10" applyNumberFormat="1" applyFont="1" applyFill="1" applyBorder="1" applyAlignment="1" applyProtection="1">
      <alignment horizontal="center" vertical="center"/>
      <protection hidden="1"/>
    </xf>
    <xf numFmtId="0" fontId="7" fillId="0" borderId="9" xfId="10" applyBorder="1" applyAlignment="1" applyProtection="1">
      <alignment horizontal="left" vertical="center" indent="2"/>
      <protection hidden="1"/>
    </xf>
    <xf numFmtId="2" fontId="7" fillId="0" borderId="9" xfId="10" applyNumberFormat="1" applyBorder="1" applyAlignment="1" applyProtection="1">
      <alignment horizontal="center" vertical="center"/>
      <protection hidden="1"/>
    </xf>
    <xf numFmtId="174" fontId="7" fillId="0" borderId="9" xfId="10" applyNumberFormat="1" applyBorder="1" applyAlignment="1" applyProtection="1">
      <alignment horizontal="center" vertical="center"/>
      <protection hidden="1"/>
    </xf>
    <xf numFmtId="174" fontId="46" fillId="0" borderId="9" xfId="10" applyNumberFormat="1" applyFont="1" applyBorder="1" applyAlignment="1" applyProtection="1">
      <alignment horizontal="center" vertical="center"/>
      <protection hidden="1"/>
    </xf>
    <xf numFmtId="165" fontId="12" fillId="0" borderId="42" xfId="0" applyNumberFormat="1" applyFont="1" applyBorder="1" applyAlignment="1" applyProtection="1">
      <alignment horizontal="center"/>
      <protection hidden="1"/>
    </xf>
    <xf numFmtId="179" fontId="88" fillId="0" borderId="42" xfId="0" applyNumberFormat="1" applyFont="1" applyBorder="1" applyAlignment="1" applyProtection="1">
      <alignment horizontal="center"/>
      <protection hidden="1"/>
    </xf>
    <xf numFmtId="170" fontId="36" fillId="0" borderId="42" xfId="0" applyNumberFormat="1" applyFont="1" applyBorder="1" applyAlignment="1" applyProtection="1">
      <alignment horizontal="center"/>
      <protection hidden="1"/>
    </xf>
    <xf numFmtId="168" fontId="12" fillId="0" borderId="42" xfId="0" applyNumberFormat="1" applyFont="1" applyBorder="1" applyAlignment="1" applyProtection="1">
      <alignment horizontal="center"/>
      <protection hidden="1"/>
    </xf>
    <xf numFmtId="0" fontId="12" fillId="0" borderId="42" xfId="0" applyFont="1" applyBorder="1" applyProtection="1">
      <protection hidden="1"/>
    </xf>
    <xf numFmtId="166" fontId="36" fillId="0" borderId="42" xfId="0" applyNumberFormat="1" applyFont="1" applyBorder="1" applyProtection="1">
      <protection hidden="1"/>
    </xf>
    <xf numFmtId="0" fontId="12" fillId="0" borderId="47" xfId="0" applyFont="1" applyBorder="1" applyProtection="1">
      <protection hidden="1"/>
    </xf>
    <xf numFmtId="166" fontId="36" fillId="0" borderId="47" xfId="0" applyNumberFormat="1" applyFont="1" applyBorder="1" applyProtection="1">
      <protection hidden="1"/>
    </xf>
    <xf numFmtId="0" fontId="95" fillId="0" borderId="0" xfId="0" applyFont="1" applyProtection="1">
      <protection hidden="1"/>
    </xf>
    <xf numFmtId="166" fontId="94" fillId="0" borderId="0" xfId="0" applyNumberFormat="1" applyFont="1" applyProtection="1">
      <protection hidden="1"/>
    </xf>
    <xf numFmtId="0" fontId="95" fillId="0" borderId="7" xfId="0" applyFont="1" applyBorder="1" applyProtection="1">
      <protection hidden="1"/>
    </xf>
    <xf numFmtId="166" fontId="94" fillId="0" borderId="7" xfId="0" applyNumberFormat="1" applyFont="1" applyBorder="1" applyProtection="1">
      <protection hidden="1"/>
    </xf>
    <xf numFmtId="165" fontId="12" fillId="0" borderId="0" xfId="0" applyNumberFormat="1" applyFont="1" applyAlignment="1" applyProtection="1">
      <alignment horizontal="center"/>
      <protection hidden="1"/>
    </xf>
    <xf numFmtId="170" fontId="12" fillId="0" borderId="0" xfId="0" applyNumberFormat="1" applyFont="1" applyAlignment="1" applyProtection="1">
      <alignment horizontal="center"/>
      <protection hidden="1"/>
    </xf>
    <xf numFmtId="0" fontId="12" fillId="0" borderId="0" xfId="0" applyFont="1" applyProtection="1">
      <protection hidden="1"/>
    </xf>
    <xf numFmtId="166" fontId="12" fillId="0" borderId="0" xfId="0" applyNumberFormat="1" applyFont="1" applyAlignment="1" applyProtection="1">
      <alignment horizontal="center"/>
      <protection hidden="1"/>
    </xf>
    <xf numFmtId="166" fontId="12" fillId="0" borderId="42" xfId="0" applyNumberFormat="1" applyFont="1" applyBorder="1" applyAlignment="1" applyProtection="1">
      <alignment horizontal="center"/>
      <protection hidden="1"/>
    </xf>
    <xf numFmtId="170" fontId="12" fillId="0" borderId="42" xfId="0" applyNumberFormat="1" applyFont="1" applyBorder="1" applyAlignment="1" applyProtection="1">
      <alignment horizontal="center"/>
      <protection hidden="1"/>
    </xf>
    <xf numFmtId="0" fontId="37" fillId="0" borderId="0" xfId="0" applyFont="1" applyProtection="1">
      <protection hidden="1"/>
    </xf>
    <xf numFmtId="0" fontId="27" fillId="0" borderId="0" xfId="0" applyFont="1" applyAlignment="1" applyProtection="1">
      <alignment horizontal="center" vertical="center"/>
      <protection hidden="1"/>
    </xf>
    <xf numFmtId="0" fontId="17" fillId="0" borderId="4" xfId="0" applyFont="1" applyBorder="1" applyAlignment="1" applyProtection="1">
      <alignment horizontal="center" vertical="center" wrapText="1"/>
      <protection hidden="1"/>
    </xf>
    <xf numFmtId="0" fontId="12" fillId="0" borderId="0" xfId="0" applyFont="1" applyAlignment="1" applyProtection="1">
      <alignment horizontal="center" vertical="center"/>
      <protection hidden="1"/>
    </xf>
    <xf numFmtId="0" fontId="18" fillId="0" borderId="0" xfId="0" applyFont="1" applyAlignment="1" applyProtection="1">
      <alignment horizontal="right" vertical="center"/>
      <protection hidden="1"/>
    </xf>
    <xf numFmtId="0" fontId="25" fillId="0" borderId="0" xfId="0" applyFont="1" applyAlignment="1" applyProtection="1">
      <alignment horizontal="center" vertical="center" wrapText="1"/>
      <protection hidden="1"/>
    </xf>
    <xf numFmtId="169" fontId="38" fillId="0" borderId="0" xfId="0" applyNumberFormat="1" applyFont="1" applyAlignment="1" applyProtection="1">
      <alignment horizontal="center" vertical="center"/>
      <protection hidden="1"/>
    </xf>
    <xf numFmtId="169" fontId="25" fillId="0" borderId="0" xfId="0" applyNumberFormat="1" applyFont="1" applyAlignment="1" applyProtection="1">
      <alignment horizontal="center" vertical="center"/>
      <protection hidden="1"/>
    </xf>
    <xf numFmtId="165" fontId="30" fillId="0" borderId="0" xfId="0" applyNumberFormat="1" applyFont="1" applyAlignment="1" applyProtection="1">
      <alignment horizontal="center" vertical="center"/>
      <protection hidden="1"/>
    </xf>
    <xf numFmtId="169" fontId="28" fillId="0" borderId="0" xfId="0" applyNumberFormat="1" applyFont="1" applyAlignment="1" applyProtection="1">
      <alignment horizontal="center" vertical="center"/>
      <protection hidden="1"/>
    </xf>
    <xf numFmtId="169" fontId="12" fillId="0" borderId="0" xfId="0" applyNumberFormat="1" applyFont="1" applyProtection="1">
      <protection hidden="1"/>
    </xf>
    <xf numFmtId="169" fontId="41" fillId="0" borderId="0" xfId="0" applyNumberFormat="1" applyFont="1" applyAlignment="1" applyProtection="1">
      <alignment horizontal="center" vertical="center"/>
      <protection hidden="1"/>
    </xf>
    <xf numFmtId="0" fontId="39" fillId="0" borderId="0" xfId="0" applyFont="1" applyAlignment="1" applyProtection="1">
      <alignment horizontal="center" vertical="center"/>
      <protection hidden="1"/>
    </xf>
    <xf numFmtId="169" fontId="40" fillId="0" borderId="0" xfId="0" applyNumberFormat="1" applyFont="1" applyAlignment="1" applyProtection="1">
      <alignment horizontal="center" vertical="center"/>
      <protection hidden="1"/>
    </xf>
    <xf numFmtId="0" fontId="15" fillId="0" borderId="0" xfId="0" applyFont="1" applyAlignment="1" applyProtection="1">
      <alignment vertical="center"/>
      <protection hidden="1"/>
    </xf>
    <xf numFmtId="167" fontId="12" fillId="0" borderId="0" xfId="0" applyNumberFormat="1" applyFont="1" applyProtection="1">
      <protection hidden="1"/>
    </xf>
    <xf numFmtId="0" fontId="14" fillId="0" borderId="0" xfId="0" applyFont="1" applyAlignment="1" applyProtection="1">
      <alignment horizontal="center" vertical="center" wrapText="1"/>
      <protection hidden="1"/>
    </xf>
    <xf numFmtId="0" fontId="14" fillId="0" borderId="0" xfId="0" applyFont="1" applyAlignment="1" applyProtection="1">
      <alignment horizontal="center" vertical="center"/>
      <protection hidden="1"/>
    </xf>
    <xf numFmtId="0" fontId="14" fillId="0" borderId="0" xfId="0" applyFont="1" applyProtection="1">
      <protection hidden="1"/>
    </xf>
    <xf numFmtId="0" fontId="35" fillId="0" borderId="0" xfId="0" applyFont="1" applyProtection="1">
      <protection hidden="1"/>
    </xf>
    <xf numFmtId="0" fontId="12" fillId="0" borderId="2" xfId="0" quotePrefix="1" applyFont="1" applyBorder="1" applyProtection="1">
      <protection hidden="1"/>
    </xf>
    <xf numFmtId="0" fontId="12" fillId="0" borderId="2" xfId="0" applyFont="1" applyBorder="1" applyProtection="1">
      <protection hidden="1"/>
    </xf>
    <xf numFmtId="165" fontId="12" fillId="0" borderId="2" xfId="0" applyNumberFormat="1" applyFont="1" applyBorder="1" applyAlignment="1" applyProtection="1">
      <alignment horizontal="center"/>
      <protection hidden="1"/>
    </xf>
    <xf numFmtId="170" fontId="12" fillId="0" borderId="2" xfId="0" applyNumberFormat="1" applyFont="1" applyBorder="1" applyAlignment="1" applyProtection="1">
      <alignment horizontal="center"/>
      <protection hidden="1"/>
    </xf>
    <xf numFmtId="167" fontId="12" fillId="0" borderId="2" xfId="0" applyNumberFormat="1" applyFont="1" applyBorder="1" applyAlignment="1" applyProtection="1">
      <alignment horizontal="center"/>
      <protection hidden="1"/>
    </xf>
    <xf numFmtId="166" fontId="36" fillId="0" borderId="2" xfId="0" applyNumberFormat="1" applyFont="1" applyBorder="1" applyProtection="1">
      <protection hidden="1"/>
    </xf>
    <xf numFmtId="166" fontId="36" fillId="0" borderId="0" xfId="0" applyNumberFormat="1" applyFont="1" applyProtection="1">
      <protection hidden="1"/>
    </xf>
    <xf numFmtId="0" fontId="12" fillId="0" borderId="0" xfId="0" quotePrefix="1" applyFont="1" applyProtection="1">
      <protection hidden="1"/>
    </xf>
    <xf numFmtId="0" fontId="13" fillId="0" borderId="0" xfId="0" quotePrefix="1" applyFont="1" applyAlignment="1" applyProtection="1">
      <alignment horizontal="left" indent="1"/>
      <protection hidden="1"/>
    </xf>
    <xf numFmtId="0" fontId="13" fillId="0" borderId="0" xfId="0" applyFont="1" applyProtection="1">
      <protection hidden="1"/>
    </xf>
    <xf numFmtId="0" fontId="13" fillId="0" borderId="0" xfId="0" quotePrefix="1" applyFont="1" applyAlignment="1" applyProtection="1">
      <alignment horizontal="left" indent="2"/>
      <protection hidden="1"/>
    </xf>
    <xf numFmtId="0" fontId="12" fillId="0" borderId="3" xfId="0" quotePrefix="1" applyFont="1" applyBorder="1" applyProtection="1">
      <protection hidden="1"/>
    </xf>
    <xf numFmtId="0" fontId="12" fillId="0" borderId="3" xfId="0" applyFont="1" applyBorder="1" applyProtection="1">
      <protection hidden="1"/>
    </xf>
    <xf numFmtId="166" fontId="36" fillId="0" borderId="3" xfId="0" applyNumberFormat="1" applyFont="1" applyBorder="1" applyProtection="1">
      <protection hidden="1"/>
    </xf>
    <xf numFmtId="0" fontId="13" fillId="0" borderId="4" xfId="0" quotePrefix="1" applyFont="1" applyBorder="1" applyAlignment="1" applyProtection="1">
      <alignment horizontal="left" indent="1"/>
      <protection hidden="1"/>
    </xf>
    <xf numFmtId="0" fontId="13" fillId="0" borderId="4" xfId="0" applyFont="1" applyBorder="1" applyProtection="1">
      <protection hidden="1"/>
    </xf>
    <xf numFmtId="166" fontId="36" fillId="0" borderId="4" xfId="0" applyNumberFormat="1" applyFont="1" applyBorder="1" applyProtection="1">
      <protection hidden="1"/>
    </xf>
    <xf numFmtId="166" fontId="35" fillId="0" borderId="0" xfId="0" applyNumberFormat="1" applyFont="1" applyProtection="1">
      <protection hidden="1"/>
    </xf>
    <xf numFmtId="165" fontId="12" fillId="0" borderId="3" xfId="0" applyNumberFormat="1" applyFont="1" applyBorder="1" applyAlignment="1" applyProtection="1">
      <alignment horizontal="center"/>
      <protection hidden="1"/>
    </xf>
    <xf numFmtId="170" fontId="12" fillId="0" borderId="3" xfId="0" applyNumberFormat="1" applyFont="1" applyBorder="1" applyAlignment="1" applyProtection="1">
      <alignment horizontal="center"/>
      <protection hidden="1"/>
    </xf>
    <xf numFmtId="167" fontId="12" fillId="0" borderId="3" xfId="0" applyNumberFormat="1" applyFont="1" applyBorder="1" applyAlignment="1" applyProtection="1">
      <alignment horizontal="center"/>
      <protection hidden="1"/>
    </xf>
    <xf numFmtId="0" fontId="12" fillId="0" borderId="0" xfId="0" quotePrefix="1" applyFont="1" applyAlignment="1" applyProtection="1">
      <alignment horizontal="left"/>
      <protection hidden="1"/>
    </xf>
    <xf numFmtId="166" fontId="12" fillId="0" borderId="2" xfId="0" applyNumberFormat="1" applyFont="1" applyBorder="1" applyAlignment="1" applyProtection="1">
      <alignment horizontal="center"/>
      <protection hidden="1"/>
    </xf>
    <xf numFmtId="172" fontId="12" fillId="0" borderId="2" xfId="0" applyNumberFormat="1" applyFont="1" applyBorder="1" applyAlignment="1" applyProtection="1">
      <alignment horizontal="center"/>
      <protection hidden="1"/>
    </xf>
    <xf numFmtId="0" fontId="58" fillId="0" borderId="0" xfId="7" applyFont="1" applyAlignment="1" applyProtection="1">
      <alignment horizontal="center" vertical="center"/>
      <protection hidden="1"/>
    </xf>
    <xf numFmtId="0" fontId="58" fillId="0" borderId="0" xfId="7" applyFont="1" applyProtection="1">
      <protection hidden="1"/>
    </xf>
    <xf numFmtId="0" fontId="59" fillId="0" borderId="0" xfId="7" applyFont="1" applyProtection="1">
      <protection hidden="1"/>
    </xf>
    <xf numFmtId="0" fontId="58" fillId="0" borderId="0" xfId="7" applyFont="1" applyAlignment="1" applyProtection="1">
      <alignment horizontal="center"/>
      <protection hidden="1"/>
    </xf>
    <xf numFmtId="0" fontId="61" fillId="0" borderId="0" xfId="7" applyFont="1" applyAlignment="1" applyProtection="1">
      <alignment horizontal="center" vertical="center"/>
      <protection hidden="1"/>
    </xf>
    <xf numFmtId="1" fontId="61" fillId="0" borderId="0" xfId="7" applyNumberFormat="1" applyFont="1" applyAlignment="1" applyProtection="1">
      <alignment horizontal="center" vertical="center"/>
      <protection hidden="1"/>
    </xf>
    <xf numFmtId="0" fontId="63" fillId="0" borderId="0" xfId="7" applyFont="1" applyAlignment="1" applyProtection="1">
      <alignment horizontal="centerContinuous" vertical="center"/>
      <protection hidden="1"/>
    </xf>
    <xf numFmtId="0" fontId="64" fillId="0" borderId="0" xfId="7" applyFont="1" applyAlignment="1" applyProtection="1">
      <alignment horizontal="centerContinuous" vertical="center"/>
      <protection hidden="1"/>
    </xf>
    <xf numFmtId="0" fontId="61" fillId="0" borderId="8" xfId="7" applyFont="1" applyBorder="1" applyAlignment="1" applyProtection="1">
      <alignment horizontal="left" vertical="center" indent="1"/>
      <protection hidden="1"/>
    </xf>
    <xf numFmtId="1" fontId="63" fillId="9" borderId="8" xfId="7" applyNumberFormat="1" applyFont="1" applyFill="1" applyBorder="1" applyAlignment="1" applyProtection="1">
      <alignment horizontal="center" vertical="top" wrapText="1"/>
      <protection hidden="1"/>
    </xf>
    <xf numFmtId="1" fontId="63" fillId="10" borderId="8" xfId="7" applyNumberFormat="1" applyFont="1" applyFill="1" applyBorder="1" applyAlignment="1" applyProtection="1">
      <alignment horizontal="center" vertical="top" wrapText="1"/>
      <protection hidden="1"/>
    </xf>
    <xf numFmtId="1" fontId="63" fillId="11" borderId="8" xfId="7" applyNumberFormat="1" applyFont="1" applyFill="1" applyBorder="1" applyAlignment="1" applyProtection="1">
      <alignment horizontal="center" vertical="top" wrapText="1"/>
      <protection hidden="1"/>
    </xf>
    <xf numFmtId="0" fontId="61" fillId="0" borderId="0" xfId="7" applyFont="1" applyAlignment="1" applyProtection="1">
      <alignment horizontal="centerContinuous"/>
      <protection hidden="1"/>
    </xf>
    <xf numFmtId="177" fontId="69" fillId="0" borderId="0" xfId="7" quotePrefix="1" applyNumberFormat="1" applyFont="1" applyAlignment="1" applyProtection="1">
      <alignment horizontal="center" vertical="center"/>
      <protection hidden="1"/>
    </xf>
    <xf numFmtId="0" fontId="58" fillId="0" borderId="2" xfId="7" applyFont="1" applyBorder="1" applyAlignment="1" applyProtection="1">
      <alignment horizontal="left" vertical="center" indent="1"/>
      <protection hidden="1"/>
    </xf>
    <xf numFmtId="1" fontId="71" fillId="0" borderId="0" xfId="7" applyNumberFormat="1" applyFont="1" applyAlignment="1" applyProtection="1">
      <alignment horizontal="center" vertical="center"/>
      <protection hidden="1"/>
    </xf>
    <xf numFmtId="169" fontId="58" fillId="0" borderId="0" xfId="7" applyNumberFormat="1" applyFont="1" applyAlignment="1" applyProtection="1">
      <alignment horizontal="center" vertical="center"/>
      <protection hidden="1"/>
    </xf>
    <xf numFmtId="0" fontId="32" fillId="0" borderId="7" xfId="7" applyFont="1" applyBorder="1" applyAlignment="1" applyProtection="1">
      <alignment horizontal="center" vertical="center"/>
      <protection hidden="1"/>
    </xf>
    <xf numFmtId="171" fontId="61" fillId="0" borderId="0" xfId="7" applyNumberFormat="1" applyFont="1" applyAlignment="1" applyProtection="1">
      <alignment horizontal="center" vertical="center"/>
      <protection hidden="1"/>
    </xf>
    <xf numFmtId="0" fontId="58" fillId="0" borderId="6" xfId="7" applyFont="1" applyBorder="1" applyAlignment="1" applyProtection="1">
      <alignment horizontal="left" vertical="center" indent="1"/>
      <protection hidden="1"/>
    </xf>
    <xf numFmtId="0" fontId="66" fillId="0" borderId="0" xfId="7" quotePrefix="1" applyFont="1" applyAlignment="1" applyProtection="1">
      <alignment horizontal="center" vertical="center"/>
      <protection hidden="1"/>
    </xf>
    <xf numFmtId="0" fontId="59" fillId="0" borderId="0" xfId="7" applyFont="1" applyAlignment="1" applyProtection="1">
      <alignment horizontal="center" vertical="center"/>
      <protection hidden="1"/>
    </xf>
    <xf numFmtId="0" fontId="66" fillId="0" borderId="0" xfId="7" applyFont="1" applyAlignment="1" applyProtection="1">
      <alignment horizontal="center" vertical="center"/>
      <protection hidden="1"/>
    </xf>
    <xf numFmtId="0" fontId="61" fillId="0" borderId="0" xfId="7" applyFont="1" applyAlignment="1" applyProtection="1">
      <alignment horizontal="center"/>
      <protection hidden="1"/>
    </xf>
    <xf numFmtId="4" fontId="69" fillId="0" borderId="0" xfId="7" quotePrefix="1" applyNumberFormat="1" applyFont="1" applyAlignment="1" applyProtection="1">
      <alignment horizontal="center" vertical="center"/>
      <protection hidden="1"/>
    </xf>
    <xf numFmtId="170" fontId="58" fillId="9" borderId="0" xfId="7" applyNumberFormat="1" applyFont="1" applyFill="1" applyAlignment="1" applyProtection="1">
      <alignment horizontal="center" vertical="center"/>
      <protection hidden="1"/>
    </xf>
    <xf numFmtId="170" fontId="58" fillId="10" borderId="0" xfId="7" applyNumberFormat="1" applyFont="1" applyFill="1" applyAlignment="1" applyProtection="1">
      <alignment horizontal="center" vertical="center"/>
      <protection hidden="1"/>
    </xf>
    <xf numFmtId="4" fontId="65" fillId="11" borderId="0" xfId="7" quotePrefix="1" applyNumberFormat="1" applyFont="1" applyFill="1" applyAlignment="1" applyProtection="1">
      <alignment horizontal="center" vertical="center"/>
      <protection hidden="1"/>
    </xf>
    <xf numFmtId="2" fontId="71" fillId="0" borderId="0" xfId="7" applyNumberFormat="1" applyFont="1" applyAlignment="1" applyProtection="1">
      <alignment horizontal="center" vertical="center"/>
      <protection hidden="1"/>
    </xf>
    <xf numFmtId="177" fontId="58" fillId="9" borderId="0" xfId="7" applyNumberFormat="1" applyFont="1" applyFill="1" applyAlignment="1" applyProtection="1">
      <alignment horizontal="center" vertical="center"/>
      <protection hidden="1"/>
    </xf>
    <xf numFmtId="2" fontId="58" fillId="9" borderId="0" xfId="7" applyNumberFormat="1" applyFont="1" applyFill="1" applyAlignment="1" applyProtection="1">
      <alignment horizontal="center" vertical="center"/>
      <protection hidden="1"/>
    </xf>
    <xf numFmtId="183" fontId="58" fillId="9" borderId="0" xfId="7" applyNumberFormat="1" applyFont="1" applyFill="1" applyAlignment="1" applyProtection="1">
      <alignment horizontal="center" vertical="center"/>
      <protection hidden="1"/>
    </xf>
    <xf numFmtId="183" fontId="58" fillId="10" borderId="0" xfId="7" applyNumberFormat="1" applyFont="1" applyFill="1" applyAlignment="1" applyProtection="1">
      <alignment horizontal="center" vertical="center"/>
      <protection hidden="1"/>
    </xf>
    <xf numFmtId="183" fontId="65" fillId="11" borderId="0" xfId="7" quotePrefix="1" applyNumberFormat="1" applyFont="1" applyFill="1" applyAlignment="1" applyProtection="1">
      <alignment horizontal="center" vertical="center"/>
      <protection hidden="1"/>
    </xf>
    <xf numFmtId="169" fontId="61" fillId="0" borderId="0" xfId="7" applyNumberFormat="1" applyFont="1" applyAlignment="1" applyProtection="1">
      <alignment horizontal="center" vertical="center"/>
      <protection hidden="1"/>
    </xf>
    <xf numFmtId="0" fontId="59" fillId="0" borderId="0" xfId="7" applyFont="1" applyAlignment="1" applyProtection="1">
      <alignment horizontal="left"/>
      <protection hidden="1"/>
    </xf>
    <xf numFmtId="0" fontId="59" fillId="0" borderId="0" xfId="7" applyFont="1" applyAlignment="1" applyProtection="1">
      <alignment horizontal="left" indent="2"/>
      <protection hidden="1"/>
    </xf>
    <xf numFmtId="0" fontId="60" fillId="0" borderId="0" xfId="0" applyFont="1" applyProtection="1">
      <protection hidden="1"/>
    </xf>
    <xf numFmtId="0" fontId="63" fillId="0" borderId="0" xfId="7" applyFont="1" applyAlignment="1" applyProtection="1">
      <alignment vertical="center"/>
      <protection hidden="1"/>
    </xf>
    <xf numFmtId="0" fontId="64" fillId="0" borderId="0" xfId="7" applyFont="1" applyAlignment="1" applyProtection="1">
      <alignment vertical="center"/>
      <protection hidden="1"/>
    </xf>
    <xf numFmtId="1" fontId="63" fillId="0" borderId="8" xfId="7" applyNumberFormat="1" applyFont="1" applyBorder="1" applyAlignment="1" applyProtection="1">
      <alignment horizontal="center" vertical="top" wrapText="1"/>
      <protection hidden="1"/>
    </xf>
    <xf numFmtId="172" fontId="65" fillId="0" borderId="0" xfId="9" quotePrefix="1" applyNumberFormat="1" applyFont="1" applyFill="1" applyAlignment="1" applyProtection="1">
      <alignment horizontal="center"/>
      <protection hidden="1"/>
    </xf>
    <xf numFmtId="0" fontId="65" fillId="9" borderId="0" xfId="7" quotePrefix="1" applyFont="1" applyFill="1" applyAlignment="1" applyProtection="1">
      <alignment horizontal="center" vertical="center"/>
      <protection hidden="1"/>
    </xf>
    <xf numFmtId="0" fontId="65" fillId="10" borderId="0" xfId="7" quotePrefix="1" applyFont="1" applyFill="1" applyAlignment="1" applyProtection="1">
      <alignment horizontal="center" vertical="center"/>
      <protection hidden="1"/>
    </xf>
    <xf numFmtId="0" fontId="70" fillId="0" borderId="0" xfId="7" applyFont="1" applyAlignment="1" applyProtection="1">
      <alignment horizontal="center" vertical="center"/>
      <protection hidden="1"/>
    </xf>
    <xf numFmtId="176" fontId="58" fillId="0" borderId="0" xfId="7" applyNumberFormat="1" applyFont="1" applyAlignment="1" applyProtection="1">
      <alignment horizontal="center"/>
      <protection hidden="1"/>
    </xf>
    <xf numFmtId="0" fontId="32" fillId="0" borderId="0" xfId="7" applyFont="1" applyAlignment="1" applyProtection="1">
      <alignment horizontal="center" vertical="center"/>
      <protection hidden="1"/>
    </xf>
    <xf numFmtId="0" fontId="60" fillId="0" borderId="5" xfId="0" applyFont="1" applyBorder="1" applyAlignment="1" applyProtection="1">
      <alignment horizontal="center"/>
      <protection hidden="1"/>
    </xf>
    <xf numFmtId="0" fontId="70" fillId="0" borderId="5" xfId="7" applyFont="1" applyBorder="1" applyAlignment="1" applyProtection="1">
      <alignment horizontal="center" vertical="center"/>
      <protection hidden="1"/>
    </xf>
    <xf numFmtId="171" fontId="60" fillId="0" borderId="0" xfId="0" applyNumberFormat="1" applyFont="1" applyAlignment="1" applyProtection="1">
      <alignment horizontal="center"/>
      <protection hidden="1"/>
    </xf>
    <xf numFmtId="0" fontId="75" fillId="0" borderId="0" xfId="0" applyFont="1" applyAlignment="1" applyProtection="1">
      <alignment horizontal="center" vertical="center"/>
      <protection hidden="1"/>
    </xf>
    <xf numFmtId="0" fontId="40" fillId="0" borderId="0" xfId="0" applyFont="1" applyProtection="1">
      <protection hidden="1"/>
    </xf>
    <xf numFmtId="0" fontId="18" fillId="0" borderId="4" xfId="0" applyFont="1" applyBorder="1" applyAlignment="1" applyProtection="1">
      <alignment horizontal="center" vertical="center" wrapText="1"/>
      <protection hidden="1"/>
    </xf>
    <xf numFmtId="165" fontId="76" fillId="0" borderId="0" xfId="0" applyNumberFormat="1" applyFont="1" applyAlignment="1" applyProtection="1">
      <alignment horizontal="center" vertical="center"/>
      <protection hidden="1"/>
    </xf>
    <xf numFmtId="0" fontId="12" fillId="0" borderId="0" xfId="0" applyFont="1" applyProtection="1">
      <protection locked="0" hidden="1"/>
    </xf>
    <xf numFmtId="0" fontId="14" fillId="0" borderId="0" xfId="0" applyFont="1" applyAlignment="1" applyProtection="1">
      <alignment horizontal="center" vertical="center" wrapText="1"/>
      <protection locked="0" hidden="1"/>
    </xf>
    <xf numFmtId="0" fontId="14" fillId="0" borderId="0" xfId="0" applyFont="1" applyAlignment="1" applyProtection="1">
      <alignment horizontal="center" vertical="center"/>
      <protection locked="0" hidden="1"/>
    </xf>
    <xf numFmtId="0" fontId="14" fillId="0" borderId="0" xfId="0" applyFont="1" applyProtection="1">
      <protection locked="0" hidden="1"/>
    </xf>
    <xf numFmtId="0" fontId="35" fillId="0" borderId="0" xfId="0" applyFont="1" applyProtection="1">
      <protection locked="0" hidden="1"/>
    </xf>
    <xf numFmtId="165" fontId="12" fillId="0" borderId="0" xfId="0" applyNumberFormat="1" applyFont="1" applyAlignment="1" applyProtection="1">
      <alignment horizontal="center"/>
      <protection locked="0" hidden="1"/>
    </xf>
    <xf numFmtId="2" fontId="12" fillId="0" borderId="0" xfId="0" applyNumberFormat="1" applyFont="1" applyAlignment="1" applyProtection="1">
      <alignment horizontal="center"/>
      <protection locked="0" hidden="1"/>
    </xf>
    <xf numFmtId="166" fontId="12" fillId="0" borderId="0" xfId="0" applyNumberFormat="1" applyFont="1" applyAlignment="1" applyProtection="1">
      <alignment horizontal="center"/>
      <protection locked="0" hidden="1"/>
    </xf>
    <xf numFmtId="166" fontId="36" fillId="0" borderId="0" xfId="0" applyNumberFormat="1" applyFont="1" applyProtection="1">
      <protection locked="0" hidden="1"/>
    </xf>
    <xf numFmtId="2" fontId="12" fillId="0" borderId="0" xfId="0" applyNumberFormat="1" applyFont="1" applyAlignment="1" applyProtection="1">
      <alignment horizontal="center"/>
      <protection hidden="1"/>
    </xf>
    <xf numFmtId="1" fontId="12" fillId="0" borderId="0" xfId="0" applyNumberFormat="1" applyFont="1" applyAlignment="1" applyProtection="1">
      <alignment horizontal="center"/>
      <protection locked="0" hidden="1"/>
    </xf>
    <xf numFmtId="0" fontId="13" fillId="0" borderId="0" xfId="0" applyFont="1" applyProtection="1">
      <protection locked="0" hidden="1"/>
    </xf>
    <xf numFmtId="0" fontId="7" fillId="0" borderId="0" xfId="10" applyProtection="1">
      <protection hidden="1"/>
    </xf>
    <xf numFmtId="0" fontId="7" fillId="0" borderId="0" xfId="10" applyAlignment="1" applyProtection="1">
      <alignment horizontal="center" vertical="center"/>
      <protection hidden="1"/>
    </xf>
    <xf numFmtId="0" fontId="7" fillId="0" borderId="0" xfId="10" applyAlignment="1" applyProtection="1">
      <alignment horizontal="left" vertical="center" indent="2"/>
      <protection hidden="1"/>
    </xf>
    <xf numFmtId="0" fontId="7" fillId="0" borderId="0" xfId="10" applyAlignment="1" applyProtection="1">
      <alignment horizontal="center"/>
      <protection hidden="1"/>
    </xf>
    <xf numFmtId="0" fontId="58" fillId="0" borderId="0" xfId="15" applyFont="1" applyAlignment="1">
      <alignment horizontal="left" vertical="top" wrapText="1"/>
    </xf>
    <xf numFmtId="0" fontId="68" fillId="0" borderId="40" xfId="0" applyFont="1" applyBorder="1"/>
    <xf numFmtId="0" fontId="68" fillId="0" borderId="40" xfId="0" applyFont="1" applyBorder="1" applyAlignment="1">
      <alignment wrapText="1"/>
    </xf>
    <xf numFmtId="0" fontId="100" fillId="0" borderId="0" xfId="0" applyFont="1"/>
    <xf numFmtId="0" fontId="101" fillId="0" borderId="0" xfId="0" applyFont="1"/>
    <xf numFmtId="0" fontId="102" fillId="0" borderId="0" xfId="0" applyFont="1" applyAlignment="1">
      <alignment horizontal="centerContinuous" vertical="center"/>
    </xf>
    <xf numFmtId="0" fontId="101" fillId="0" borderId="0" xfId="0" applyFont="1" applyAlignment="1">
      <alignment horizontal="centerContinuous"/>
    </xf>
    <xf numFmtId="0" fontId="103" fillId="0" borderId="0" xfId="0" applyFont="1" applyAlignment="1">
      <alignment horizontal="left" vertical="center"/>
    </xf>
    <xf numFmtId="0" fontId="103" fillId="0" borderId="0" xfId="0" applyFont="1" applyAlignment="1">
      <alignment horizontal="center" vertical="center"/>
    </xf>
    <xf numFmtId="0" fontId="104" fillId="0" borderId="0" xfId="0" applyFont="1" applyAlignment="1">
      <alignment horizontal="center" vertical="center" wrapText="1"/>
    </xf>
    <xf numFmtId="0" fontId="101" fillId="0" borderId="7" xfId="0" applyFont="1" applyBorder="1"/>
    <xf numFmtId="0" fontId="105" fillId="0" borderId="7" xfId="0" applyFont="1" applyBorder="1" applyAlignment="1">
      <alignment horizontal="center" vertical="center" wrapText="1"/>
    </xf>
    <xf numFmtId="0" fontId="105" fillId="0" borderId="7" xfId="0" applyFont="1" applyBorder="1" applyAlignment="1">
      <alignment horizontal="centerContinuous" vertical="center" wrapText="1"/>
    </xf>
    <xf numFmtId="0" fontId="104" fillId="0" borderId="7" xfId="0" applyFont="1" applyBorder="1" applyAlignment="1">
      <alignment horizontal="left" vertical="center" wrapText="1"/>
    </xf>
    <xf numFmtId="0" fontId="100" fillId="0" borderId="0" xfId="0" applyFont="1" applyAlignment="1">
      <alignment vertical="center"/>
    </xf>
    <xf numFmtId="0" fontId="106" fillId="0" borderId="0" xfId="0" applyFont="1" applyAlignment="1">
      <alignment vertical="center"/>
    </xf>
    <xf numFmtId="0" fontId="107" fillId="0" borderId="0" xfId="0" applyFont="1" applyAlignment="1">
      <alignment horizontal="center" vertical="center" wrapText="1"/>
    </xf>
    <xf numFmtId="0" fontId="108" fillId="0" borderId="0" xfId="0" applyFont="1" applyAlignment="1">
      <alignment horizontal="center" vertical="center"/>
    </xf>
    <xf numFmtId="0" fontId="109" fillId="0" borderId="0" xfId="0" applyFont="1" applyAlignment="1">
      <alignment horizontal="left" vertical="center" wrapText="1"/>
    </xf>
    <xf numFmtId="165" fontId="110" fillId="0" borderId="0" xfId="0" applyNumberFormat="1" applyFont="1" applyAlignment="1">
      <alignment horizontal="center" vertical="center" wrapText="1"/>
    </xf>
    <xf numFmtId="167" fontId="111" fillId="0" borderId="0" xfId="0" applyNumberFormat="1" applyFont="1" applyAlignment="1">
      <alignment horizontal="center" vertical="center"/>
    </xf>
    <xf numFmtId="0" fontId="100" fillId="0" borderId="0" xfId="0" applyFont="1" applyAlignment="1">
      <alignment horizontal="left" vertical="center"/>
    </xf>
    <xf numFmtId="179" fontId="113" fillId="0" borderId="0" xfId="0" applyNumberFormat="1" applyFont="1" applyAlignment="1">
      <alignment horizontal="center" vertical="center"/>
    </xf>
    <xf numFmtId="166" fontId="104" fillId="0" borderId="0" xfId="0" applyNumberFormat="1" applyFont="1" applyAlignment="1">
      <alignment horizontal="left" vertical="center"/>
    </xf>
    <xf numFmtId="179" fontId="113" fillId="0" borderId="0" xfId="0" applyNumberFormat="1" applyFont="1" applyAlignment="1">
      <alignment horizontal="left"/>
    </xf>
    <xf numFmtId="0" fontId="106" fillId="0" borderId="0" xfId="0" applyFont="1" applyAlignment="1">
      <alignment horizontal="center" vertical="center"/>
    </xf>
    <xf numFmtId="0" fontId="105" fillId="0" borderId="7" xfId="0" applyFont="1" applyBorder="1" applyAlignment="1">
      <alignment vertical="center"/>
    </xf>
    <xf numFmtId="0" fontId="104" fillId="0" borderId="7" xfId="0" applyFont="1" applyBorder="1" applyAlignment="1">
      <alignment vertical="center"/>
    </xf>
    <xf numFmtId="0" fontId="114" fillId="0" borderId="0" xfId="0" applyFont="1" applyAlignment="1">
      <alignment horizontal="centerContinuous" vertical="center"/>
    </xf>
    <xf numFmtId="0" fontId="104" fillId="0" borderId="0" xfId="0" applyFont="1" applyAlignment="1">
      <alignment vertical="center"/>
    </xf>
    <xf numFmtId="165" fontId="115" fillId="0" borderId="0" xfId="0" applyNumberFormat="1" applyFont="1" applyAlignment="1">
      <alignment horizontal="center" vertical="center"/>
    </xf>
    <xf numFmtId="179" fontId="113" fillId="0" borderId="0" xfId="0" applyNumberFormat="1" applyFont="1" applyAlignment="1">
      <alignment horizontal="center"/>
    </xf>
    <xf numFmtId="0" fontId="104" fillId="0" borderId="0" xfId="0" applyFont="1" applyAlignment="1">
      <alignment horizontal="centerContinuous" vertical="center"/>
    </xf>
    <xf numFmtId="167" fontId="116" fillId="0" borderId="0" xfId="0" applyNumberFormat="1" applyFont="1" applyAlignment="1">
      <alignment horizontal="center" vertical="center"/>
    </xf>
    <xf numFmtId="169" fontId="101" fillId="0" borderId="0" xfId="0" applyNumberFormat="1" applyFont="1"/>
    <xf numFmtId="165" fontId="117" fillId="0" borderId="0" xfId="0" applyNumberFormat="1" applyFont="1" applyAlignment="1">
      <alignment horizontal="left" vertical="center"/>
    </xf>
    <xf numFmtId="165" fontId="115" fillId="0" borderId="7" xfId="0" applyNumberFormat="1" applyFont="1" applyBorder="1" applyAlignment="1">
      <alignment horizontal="center" vertical="center"/>
    </xf>
    <xf numFmtId="165" fontId="118" fillId="0" borderId="7" xfId="0" applyNumberFormat="1" applyFont="1" applyBorder="1" applyAlignment="1">
      <alignment horizontal="center" vertical="center"/>
    </xf>
    <xf numFmtId="0" fontId="104" fillId="0" borderId="7" xfId="0" applyFont="1" applyBorder="1" applyAlignment="1">
      <alignment horizontal="centerContinuous" vertical="center"/>
    </xf>
    <xf numFmtId="167" fontId="116" fillId="0" borderId="7" xfId="0" applyNumberFormat="1" applyFont="1" applyBorder="1" applyAlignment="1">
      <alignment horizontal="center" vertical="center"/>
    </xf>
    <xf numFmtId="166" fontId="104" fillId="0" borderId="7" xfId="0" applyNumberFormat="1" applyFont="1" applyBorder="1" applyAlignment="1">
      <alignment vertical="center"/>
    </xf>
    <xf numFmtId="165" fontId="118" fillId="0" borderId="0" xfId="0" applyNumberFormat="1" applyFont="1" applyAlignment="1">
      <alignment horizontal="center" vertical="center"/>
    </xf>
    <xf numFmtId="166" fontId="104" fillId="0" borderId="0" xfId="0" applyNumberFormat="1" applyFont="1" applyAlignment="1">
      <alignment vertical="center"/>
    </xf>
    <xf numFmtId="165" fontId="119" fillId="0" borderId="7" xfId="0" applyNumberFormat="1" applyFont="1" applyBorder="1" applyAlignment="1">
      <alignment horizontal="center" vertical="center"/>
    </xf>
    <xf numFmtId="0" fontId="104" fillId="0" borderId="7" xfId="0" applyFont="1" applyBorder="1" applyAlignment="1">
      <alignment horizontal="center" vertical="center"/>
    </xf>
    <xf numFmtId="167" fontId="104" fillId="0" borderId="7" xfId="0" applyNumberFormat="1" applyFont="1" applyBorder="1" applyAlignment="1">
      <alignment horizontal="center" vertical="center"/>
    </xf>
    <xf numFmtId="0" fontId="101" fillId="0" borderId="0" xfId="0" applyFont="1" applyAlignment="1">
      <alignment horizontal="left" vertical="center" wrapText="1"/>
    </xf>
    <xf numFmtId="0" fontId="101" fillId="0" borderId="0" xfId="0" applyFont="1" applyAlignment="1">
      <alignment horizontal="center" vertical="center" wrapText="1"/>
    </xf>
    <xf numFmtId="0" fontId="114" fillId="0" borderId="0" xfId="0" applyFont="1" applyAlignment="1">
      <alignment vertical="center"/>
    </xf>
    <xf numFmtId="0" fontId="104" fillId="0" borderId="47" xfId="0" applyFont="1" applyBorder="1" applyAlignment="1">
      <alignment horizontal="left" vertical="center" wrapText="1"/>
    </xf>
    <xf numFmtId="4" fontId="114" fillId="0" borderId="47" xfId="0" applyNumberFormat="1" applyFont="1" applyBorder="1" applyAlignment="1">
      <alignment horizontal="center" vertical="center" wrapText="1"/>
    </xf>
    <xf numFmtId="0" fontId="114" fillId="0" borderId="47" xfId="0" applyFont="1" applyBorder="1" applyAlignment="1">
      <alignment vertical="center"/>
    </xf>
    <xf numFmtId="3" fontId="104" fillId="0" borderId="0" xfId="9" applyNumberFormat="1" applyFont="1" applyFill="1" applyBorder="1" applyAlignment="1">
      <alignment horizontal="center" vertical="center" wrapText="1"/>
    </xf>
    <xf numFmtId="0" fontId="104" fillId="0" borderId="0" xfId="0" applyFont="1" applyAlignment="1">
      <alignment horizontal="left" vertical="center" wrapText="1"/>
    </xf>
    <xf numFmtId="0" fontId="114" fillId="0" borderId="0" xfId="0" applyFont="1"/>
    <xf numFmtId="165" fontId="104" fillId="0" borderId="7" xfId="0" applyNumberFormat="1" applyFont="1" applyBorder="1" applyAlignment="1">
      <alignment horizontal="left" vertical="center"/>
    </xf>
    <xf numFmtId="0" fontId="104" fillId="0" borderId="7" xfId="0" applyFont="1" applyBorder="1" applyAlignment="1">
      <alignment horizontal="left" vertical="center"/>
    </xf>
    <xf numFmtId="0" fontId="114" fillId="0" borderId="7" xfId="0" applyFont="1" applyBorder="1"/>
    <xf numFmtId="4" fontId="104" fillId="0" borderId="7" xfId="0" applyNumberFormat="1" applyFont="1" applyBorder="1" applyAlignment="1">
      <alignment horizontal="center" vertical="center"/>
    </xf>
    <xf numFmtId="0" fontId="101" fillId="0" borderId="0" xfId="0" applyFont="1" applyAlignment="1">
      <alignment horizontal="center"/>
    </xf>
    <xf numFmtId="0" fontId="3" fillId="5" borderId="0" xfId="22" applyFill="1"/>
    <xf numFmtId="169" fontId="3" fillId="5" borderId="0" xfId="22" applyNumberFormat="1" applyFill="1" applyAlignment="1">
      <alignment horizontal="left"/>
    </xf>
    <xf numFmtId="0" fontId="3" fillId="0" borderId="0" xfId="22"/>
    <xf numFmtId="0" fontId="3" fillId="0" borderId="5" xfId="22" applyBorder="1" applyAlignment="1">
      <alignment horizontal="center" vertical="center"/>
    </xf>
    <xf numFmtId="0" fontId="3" fillId="0" borderId="0" xfId="22" applyAlignment="1">
      <alignment horizontal="left"/>
    </xf>
    <xf numFmtId="0" fontId="3" fillId="0" borderId="0" xfId="22" applyAlignment="1">
      <alignment horizontal="center"/>
    </xf>
    <xf numFmtId="0" fontId="102" fillId="0" borderId="0" xfId="0" applyFont="1" applyAlignment="1">
      <alignment horizontal="center" vertical="center"/>
    </xf>
    <xf numFmtId="0" fontId="96" fillId="0" borderId="0" xfId="0" applyFont="1"/>
    <xf numFmtId="0" fontId="96" fillId="0" borderId="0" xfId="0" applyFont="1" applyAlignment="1">
      <alignment horizontal="center" vertical="center"/>
    </xf>
    <xf numFmtId="0" fontId="96" fillId="0" borderId="0" xfId="0" applyFont="1" applyAlignment="1">
      <alignment horizontal="centerContinuous" vertical="center"/>
    </xf>
    <xf numFmtId="0" fontId="96" fillId="0" borderId="0" xfId="0" applyFont="1" applyAlignment="1">
      <alignment horizontal="centerContinuous" vertical="center" wrapText="1"/>
    </xf>
    <xf numFmtId="0" fontId="15" fillId="0" borderId="0" xfId="0" applyFont="1" applyAlignment="1">
      <alignment horizontal="centerContinuous" vertical="center"/>
    </xf>
    <xf numFmtId="0" fontId="121" fillId="0" borderId="0" xfId="0" applyFont="1" applyAlignment="1">
      <alignment horizontal="center" vertical="center"/>
    </xf>
    <xf numFmtId="0" fontId="101" fillId="0" borderId="42" xfId="0" quotePrefix="1" applyFont="1" applyBorder="1"/>
    <xf numFmtId="0" fontId="122" fillId="0" borderId="42" xfId="0" applyFont="1" applyBorder="1"/>
    <xf numFmtId="0" fontId="101" fillId="0" borderId="42" xfId="0" applyFont="1" applyBorder="1"/>
    <xf numFmtId="165" fontId="101" fillId="0" borderId="42" xfId="0" applyNumberFormat="1" applyFont="1" applyBorder="1" applyAlignment="1">
      <alignment horizontal="center"/>
    </xf>
    <xf numFmtId="179" fontId="88" fillId="0" borderId="42" xfId="0" applyNumberFormat="1" applyFont="1" applyBorder="1" applyAlignment="1">
      <alignment horizontal="center"/>
    </xf>
    <xf numFmtId="170" fontId="101" fillId="0" borderId="42" xfId="0" applyNumberFormat="1" applyFont="1" applyBorder="1" applyAlignment="1">
      <alignment horizontal="center"/>
    </xf>
    <xf numFmtId="168" fontId="101" fillId="0" borderId="42" xfId="0" applyNumberFormat="1" applyFont="1" applyBorder="1" applyAlignment="1">
      <alignment horizontal="center"/>
    </xf>
    <xf numFmtId="166" fontId="101" fillId="0" borderId="42" xfId="0" applyNumberFormat="1" applyFont="1" applyBorder="1" applyAlignment="1">
      <alignment horizontal="center"/>
    </xf>
    <xf numFmtId="166" fontId="36" fillId="0" borderId="42" xfId="0" applyNumberFormat="1" applyFont="1" applyBorder="1"/>
    <xf numFmtId="166" fontId="15" fillId="0" borderId="0" xfId="0" applyNumberFormat="1" applyFont="1" applyAlignment="1">
      <alignment vertical="center"/>
    </xf>
    <xf numFmtId="184" fontId="123" fillId="0" borderId="7" xfId="0" applyNumberFormat="1" applyFont="1" applyBorder="1" applyAlignment="1">
      <alignment horizontal="center"/>
    </xf>
    <xf numFmtId="0" fontId="101" fillId="0" borderId="47" xfId="0" quotePrefix="1" applyFont="1" applyBorder="1"/>
    <xf numFmtId="0" fontId="122" fillId="0" borderId="47" xfId="0" applyFont="1" applyBorder="1"/>
    <xf numFmtId="0" fontId="101" fillId="0" borderId="47" xfId="0" applyFont="1" applyBorder="1"/>
    <xf numFmtId="165" fontId="101" fillId="0" borderId="47" xfId="0" applyNumberFormat="1" applyFont="1" applyBorder="1" applyAlignment="1">
      <alignment horizontal="center"/>
    </xf>
    <xf numFmtId="179" fontId="88" fillId="0" borderId="47" xfId="0" applyNumberFormat="1" applyFont="1" applyBorder="1" applyAlignment="1">
      <alignment horizontal="center"/>
    </xf>
    <xf numFmtId="170" fontId="101" fillId="0" borderId="47" xfId="0" applyNumberFormat="1" applyFont="1" applyBorder="1" applyAlignment="1">
      <alignment horizontal="center"/>
    </xf>
    <xf numFmtId="168" fontId="101" fillId="0" borderId="47" xfId="0" applyNumberFormat="1" applyFont="1" applyBorder="1" applyAlignment="1">
      <alignment horizontal="center"/>
    </xf>
    <xf numFmtId="166" fontId="101" fillId="0" borderId="47" xfId="0" applyNumberFormat="1" applyFont="1" applyBorder="1" applyAlignment="1">
      <alignment horizontal="center"/>
    </xf>
    <xf numFmtId="166" fontId="36" fillId="0" borderId="47" xfId="0" applyNumberFormat="1" applyFont="1" applyBorder="1"/>
    <xf numFmtId="0" fontId="123" fillId="0" borderId="0" xfId="0" quotePrefix="1" applyFont="1" applyAlignment="1">
      <alignment horizontal="left" indent="1"/>
    </xf>
    <xf numFmtId="0" fontId="124" fillId="0" borderId="0" xfId="0" applyFont="1" applyAlignment="1">
      <alignment horizontal="left" indent="1"/>
    </xf>
    <xf numFmtId="0" fontId="123" fillId="0" borderId="0" xfId="0" applyFont="1"/>
    <xf numFmtId="165" fontId="123" fillId="0" borderId="0" xfId="0" applyNumberFormat="1" applyFont="1" applyAlignment="1">
      <alignment horizontal="center"/>
    </xf>
    <xf numFmtId="179" fontId="87" fillId="0" borderId="0" xfId="0" applyNumberFormat="1" applyFont="1" applyAlignment="1">
      <alignment horizontal="center"/>
    </xf>
    <xf numFmtId="170" fontId="123" fillId="0" borderId="0" xfId="0" applyNumberFormat="1" applyFont="1" applyAlignment="1">
      <alignment horizontal="center"/>
    </xf>
    <xf numFmtId="168" fontId="123" fillId="0" borderId="0" xfId="0" applyNumberFormat="1" applyFont="1" applyAlignment="1">
      <alignment horizontal="center"/>
    </xf>
    <xf numFmtId="166" fontId="123" fillId="0" borderId="0" xfId="0" applyNumberFormat="1" applyFont="1" applyAlignment="1">
      <alignment horizontal="center"/>
    </xf>
    <xf numFmtId="166" fontId="94" fillId="0" borderId="0" xfId="0" applyNumberFormat="1" applyFont="1"/>
    <xf numFmtId="0" fontId="123" fillId="0" borderId="0" xfId="0" quotePrefix="1" applyFont="1" applyAlignment="1">
      <alignment horizontal="left" indent="2"/>
    </xf>
    <xf numFmtId="0" fontId="124" fillId="0" borderId="0" xfId="0" applyFont="1" applyAlignment="1">
      <alignment horizontal="left" indent="2"/>
    </xf>
    <xf numFmtId="172" fontId="123" fillId="0" borderId="0" xfId="0" applyNumberFormat="1" applyFont="1" applyAlignment="1">
      <alignment horizontal="center"/>
    </xf>
    <xf numFmtId="0" fontId="123" fillId="0" borderId="7" xfId="0" quotePrefix="1" applyFont="1" applyBorder="1" applyAlignment="1">
      <alignment horizontal="left" indent="2"/>
    </xf>
    <xf numFmtId="0" fontId="124" fillId="0" borderId="7" xfId="0" applyFont="1" applyBorder="1" applyAlignment="1">
      <alignment horizontal="left" indent="2"/>
    </xf>
    <xf numFmtId="0" fontId="123" fillId="0" borderId="7" xfId="0" applyFont="1" applyBorder="1"/>
    <xf numFmtId="165" fontId="123" fillId="0" borderId="7" xfId="0" applyNumberFormat="1" applyFont="1" applyBorder="1" applyAlignment="1">
      <alignment horizontal="center"/>
    </xf>
    <xf numFmtId="170" fontId="123" fillId="0" borderId="7" xfId="0" applyNumberFormat="1" applyFont="1" applyBorder="1" applyAlignment="1">
      <alignment horizontal="center"/>
    </xf>
    <xf numFmtId="168" fontId="123" fillId="0" borderId="7" xfId="0" applyNumberFormat="1" applyFont="1" applyBorder="1" applyAlignment="1">
      <alignment horizontal="center"/>
    </xf>
    <xf numFmtId="166" fontId="123" fillId="0" borderId="7" xfId="0" applyNumberFormat="1" applyFont="1" applyBorder="1" applyAlignment="1">
      <alignment horizontal="center"/>
    </xf>
    <xf numFmtId="166" fontId="94" fillId="0" borderId="7" xfId="0" applyNumberFormat="1" applyFont="1" applyBorder="1"/>
    <xf numFmtId="0" fontId="123" fillId="0" borderId="7" xfId="0" quotePrefix="1" applyFont="1" applyBorder="1" applyAlignment="1">
      <alignment horizontal="left" indent="1"/>
    </xf>
    <xf numFmtId="0" fontId="124" fillId="0" borderId="7" xfId="0" applyFont="1" applyBorder="1" applyAlignment="1">
      <alignment horizontal="left" indent="1"/>
    </xf>
    <xf numFmtId="179" fontId="87" fillId="0" borderId="7" xfId="0" applyNumberFormat="1" applyFont="1" applyBorder="1" applyAlignment="1">
      <alignment horizontal="center"/>
    </xf>
    <xf numFmtId="172" fontId="123" fillId="0" borderId="7" xfId="0" applyNumberFormat="1" applyFont="1" applyBorder="1" applyAlignment="1">
      <alignment horizontal="center"/>
    </xf>
    <xf numFmtId="181" fontId="123" fillId="0" borderId="0" xfId="0" applyNumberFormat="1" applyFont="1" applyAlignment="1">
      <alignment horizontal="center"/>
    </xf>
    <xf numFmtId="0" fontId="88" fillId="0" borderId="0" xfId="0" applyFont="1"/>
    <xf numFmtId="165" fontId="101" fillId="0" borderId="0" xfId="0" applyNumberFormat="1" applyFont="1" applyAlignment="1">
      <alignment horizontal="center"/>
    </xf>
    <xf numFmtId="184" fontId="101" fillId="0" borderId="0" xfId="0" applyNumberFormat="1" applyFont="1" applyAlignment="1">
      <alignment horizontal="center"/>
    </xf>
    <xf numFmtId="170" fontId="101" fillId="0" borderId="0" xfId="0" applyNumberFormat="1" applyFont="1" applyAlignment="1">
      <alignment horizontal="center"/>
    </xf>
    <xf numFmtId="168" fontId="101" fillId="0" borderId="0" xfId="0" applyNumberFormat="1" applyFont="1" applyAlignment="1">
      <alignment horizontal="center"/>
    </xf>
    <xf numFmtId="166" fontId="101" fillId="0" borderId="0" xfId="0" applyNumberFormat="1" applyFont="1" applyAlignment="1">
      <alignment horizontal="center"/>
    </xf>
    <xf numFmtId="166" fontId="12" fillId="0" borderId="0" xfId="0" applyNumberFormat="1" applyFont="1"/>
    <xf numFmtId="0" fontId="125" fillId="0" borderId="0" xfId="0" applyFont="1"/>
    <xf numFmtId="166" fontId="14" fillId="0" borderId="0" xfId="0" applyNumberFormat="1" applyFont="1" applyAlignment="1">
      <alignment horizontal="centerContinuous"/>
    </xf>
    <xf numFmtId="0" fontId="12" fillId="0" borderId="0" xfId="0" applyFont="1" applyAlignment="1">
      <alignment horizontal="centerContinuous"/>
    </xf>
    <xf numFmtId="179" fontId="88" fillId="0" borderId="0" xfId="0" applyNumberFormat="1" applyFont="1" applyAlignment="1">
      <alignment horizontal="center"/>
    </xf>
    <xf numFmtId="179" fontId="88" fillId="0" borderId="7" xfId="0" applyNumberFormat="1" applyFont="1" applyBorder="1" applyAlignment="1">
      <alignment horizontal="center"/>
    </xf>
    <xf numFmtId="181" fontId="101" fillId="0" borderId="42" xfId="0" applyNumberFormat="1" applyFont="1" applyBorder="1" applyAlignment="1">
      <alignment horizontal="center"/>
    </xf>
    <xf numFmtId="179" fontId="97" fillId="0" borderId="42" xfId="0" applyNumberFormat="1" applyFont="1" applyBorder="1" applyAlignment="1">
      <alignment horizontal="center"/>
    </xf>
    <xf numFmtId="0" fontId="101" fillId="0" borderId="0" xfId="0" quotePrefix="1" applyFont="1"/>
    <xf numFmtId="182" fontId="101" fillId="0" borderId="42" xfId="0" applyNumberFormat="1" applyFont="1" applyBorder="1" applyAlignment="1">
      <alignment horizontal="center"/>
    </xf>
    <xf numFmtId="0" fontId="108" fillId="0" borderId="0" xfId="0" quotePrefix="1" applyFont="1" applyAlignment="1">
      <alignment horizontal="left" indent="1"/>
    </xf>
    <xf numFmtId="0" fontId="126" fillId="0" borderId="0" xfId="0" applyFont="1" applyAlignment="1">
      <alignment horizontal="left" indent="1"/>
    </xf>
    <xf numFmtId="0" fontId="108" fillId="0" borderId="0" xfId="0" applyFont="1"/>
    <xf numFmtId="165" fontId="108" fillId="0" borderId="0" xfId="0" applyNumberFormat="1" applyFont="1" applyAlignment="1">
      <alignment horizontal="center"/>
    </xf>
    <xf numFmtId="179" fontId="127" fillId="0" borderId="0" xfId="0" applyNumberFormat="1" applyFont="1" applyAlignment="1">
      <alignment horizontal="center"/>
    </xf>
    <xf numFmtId="172" fontId="108" fillId="0" borderId="0" xfId="0" applyNumberFormat="1" applyFont="1" applyAlignment="1">
      <alignment horizontal="center"/>
    </xf>
    <xf numFmtId="168" fontId="108" fillId="0" borderId="0" xfId="0" applyNumberFormat="1" applyFont="1" applyAlignment="1">
      <alignment horizontal="center"/>
    </xf>
    <xf numFmtId="166" fontId="108" fillId="0" borderId="0" xfId="0" applyNumberFormat="1" applyFont="1" applyAlignment="1">
      <alignment horizontal="center"/>
    </xf>
    <xf numFmtId="0" fontId="108" fillId="0" borderId="7" xfId="0" quotePrefix="1" applyFont="1" applyBorder="1" applyAlignment="1">
      <alignment horizontal="left" indent="1"/>
    </xf>
    <xf numFmtId="0" fontId="126" fillId="0" borderId="7" xfId="0" applyFont="1" applyBorder="1" applyAlignment="1">
      <alignment horizontal="left" indent="1"/>
    </xf>
    <xf numFmtId="0" fontId="108" fillId="0" borderId="7" xfId="0" applyFont="1" applyBorder="1"/>
    <xf numFmtId="165" fontId="108" fillId="0" borderId="7" xfId="0" applyNumberFormat="1" applyFont="1" applyBorder="1" applyAlignment="1">
      <alignment horizontal="center"/>
    </xf>
    <xf numFmtId="179" fontId="127" fillId="0" borderId="7" xfId="0" applyNumberFormat="1" applyFont="1" applyBorder="1" applyAlignment="1">
      <alignment horizontal="center"/>
    </xf>
    <xf numFmtId="170" fontId="108" fillId="0" borderId="7" xfId="0" applyNumberFormat="1" applyFont="1" applyBorder="1" applyAlignment="1">
      <alignment horizontal="center"/>
    </xf>
    <xf numFmtId="168" fontId="108" fillId="0" borderId="7" xfId="0" applyNumberFormat="1" applyFont="1" applyBorder="1" applyAlignment="1">
      <alignment horizontal="center"/>
    </xf>
    <xf numFmtId="166" fontId="108" fillId="0" borderId="7" xfId="0" applyNumberFormat="1" applyFont="1" applyBorder="1" applyAlignment="1">
      <alignment horizontal="center"/>
    </xf>
    <xf numFmtId="0" fontId="128" fillId="0" borderId="0" xfId="0" applyFont="1"/>
    <xf numFmtId="0" fontId="3" fillId="0" borderId="0" xfId="18" applyAlignment="1">
      <alignment horizontal="left"/>
    </xf>
    <xf numFmtId="0" fontId="58" fillId="0" borderId="0" xfId="15" quotePrefix="1" applyFont="1" applyAlignment="1">
      <alignment vertical="top" wrapText="1"/>
    </xf>
    <xf numFmtId="0" fontId="8" fillId="0" borderId="0" xfId="7"/>
    <xf numFmtId="0" fontId="8" fillId="0" borderId="0" xfId="7" quotePrefix="1" applyAlignment="1">
      <alignment horizontal="left" indent="1"/>
    </xf>
    <xf numFmtId="0" fontId="0" fillId="0" borderId="12" xfId="0" applyBorder="1" applyAlignment="1">
      <alignment horizontal="center"/>
    </xf>
    <xf numFmtId="0" fontId="0" fillId="14" borderId="45" xfId="0" applyFill="1" applyBorder="1"/>
    <xf numFmtId="0" fontId="0" fillId="0" borderId="45" xfId="0" applyBorder="1"/>
    <xf numFmtId="2" fontId="3" fillId="0" borderId="9" xfId="21" applyNumberFormat="1" applyBorder="1" applyAlignment="1" applyProtection="1">
      <alignment horizontal="center" vertical="center"/>
      <protection hidden="1"/>
    </xf>
    <xf numFmtId="2" fontId="3" fillId="0" borderId="48" xfId="21" applyNumberFormat="1" applyBorder="1" applyAlignment="1" applyProtection="1">
      <alignment horizontal="center" vertical="center"/>
      <protection hidden="1"/>
    </xf>
    <xf numFmtId="0" fontId="0" fillId="0" borderId="23" xfId="0" applyBorder="1"/>
    <xf numFmtId="2" fontId="3" fillId="0" borderId="0" xfId="21" applyNumberFormat="1" applyAlignment="1" applyProtection="1">
      <alignment horizontal="center" vertical="center"/>
      <protection hidden="1"/>
    </xf>
    <xf numFmtId="0" fontId="81" fillId="0" borderId="40" xfId="0" applyFont="1" applyBorder="1"/>
    <xf numFmtId="168" fontId="69" fillId="0" borderId="0" xfId="0" applyNumberFormat="1" applyFont="1" applyProtection="1">
      <protection hidden="1"/>
    </xf>
    <xf numFmtId="0" fontId="0" fillId="0" borderId="23" xfId="12" applyFont="1" applyBorder="1" applyAlignment="1">
      <alignment wrapText="1"/>
    </xf>
    <xf numFmtId="0" fontId="3" fillId="0" borderId="0" xfId="7" applyFont="1"/>
    <xf numFmtId="0" fontId="3" fillId="0" borderId="0" xfId="22" applyAlignment="1">
      <alignment horizontal="center" vertical="center"/>
    </xf>
    <xf numFmtId="0" fontId="3" fillId="0" borderId="0" xfId="18" quotePrefix="1" applyAlignment="1">
      <alignment horizontal="left" indent="1"/>
    </xf>
    <xf numFmtId="0" fontId="0" fillId="0" borderId="0" xfId="12" applyFont="1" applyAlignment="1">
      <alignment wrapText="1"/>
    </xf>
    <xf numFmtId="0" fontId="0" fillId="0" borderId="0" xfId="12" quotePrefix="1" applyFont="1"/>
    <xf numFmtId="0" fontId="0" fillId="0" borderId="0" xfId="12" applyFont="1" applyAlignment="1">
      <alignment vertical="center" wrapText="1"/>
    </xf>
    <xf numFmtId="166" fontId="12" fillId="0" borderId="3" xfId="0" applyNumberFormat="1" applyFont="1" applyBorder="1" applyAlignment="1" applyProtection="1">
      <alignment horizontal="center"/>
      <protection hidden="1"/>
    </xf>
    <xf numFmtId="167" fontId="12" fillId="0" borderId="0" xfId="0" applyNumberFormat="1" applyFont="1" applyAlignment="1" applyProtection="1">
      <alignment horizontal="center"/>
      <protection hidden="1"/>
    </xf>
    <xf numFmtId="166" fontId="130" fillId="0" borderId="0" xfId="0" applyNumberFormat="1" applyFont="1" applyAlignment="1" applyProtection="1">
      <alignment horizontal="center"/>
      <protection locked="0" hidden="1"/>
    </xf>
    <xf numFmtId="166" fontId="131" fillId="0" borderId="0" xfId="0" applyNumberFormat="1" applyFont="1"/>
    <xf numFmtId="0" fontId="130" fillId="0" borderId="0" xfId="0" applyFont="1" applyProtection="1">
      <protection hidden="1"/>
    </xf>
    <xf numFmtId="165" fontId="130" fillId="0" borderId="0" xfId="0" applyNumberFormat="1" applyFont="1" applyAlignment="1" applyProtection="1">
      <alignment horizontal="center"/>
      <protection hidden="1"/>
    </xf>
    <xf numFmtId="2" fontId="130" fillId="0" borderId="0" xfId="0" applyNumberFormat="1" applyFont="1" applyAlignment="1" applyProtection="1">
      <alignment horizontal="center"/>
      <protection hidden="1"/>
    </xf>
    <xf numFmtId="175" fontId="47" fillId="15" borderId="13" xfId="10" applyNumberFormat="1" applyFont="1" applyFill="1" applyBorder="1" applyAlignment="1" applyProtection="1">
      <alignment horizontal="center" vertical="center"/>
      <protection locked="0" hidden="1"/>
    </xf>
    <xf numFmtId="175" fontId="47" fillId="8" borderId="9" xfId="10" applyNumberFormat="1" applyFont="1" applyFill="1" applyBorder="1" applyAlignment="1" applyProtection="1">
      <alignment horizontal="center" vertical="center"/>
      <protection locked="0" hidden="1"/>
    </xf>
    <xf numFmtId="175" fontId="47" fillId="11" borderId="13" xfId="10" applyNumberFormat="1" applyFont="1" applyFill="1" applyBorder="1" applyAlignment="1" applyProtection="1">
      <alignment horizontal="center" vertical="center"/>
      <protection locked="0" hidden="1"/>
    </xf>
    <xf numFmtId="0" fontId="7" fillId="0" borderId="9" xfId="10" applyBorder="1" applyAlignment="1" applyProtection="1">
      <alignment horizontal="left" vertical="center" indent="2"/>
      <protection locked="0" hidden="1"/>
    </xf>
    <xf numFmtId="183" fontId="7" fillId="0" borderId="9" xfId="10" applyNumberFormat="1" applyBorder="1" applyAlignment="1" applyProtection="1">
      <alignment horizontal="center" vertical="center"/>
      <protection locked="0" hidden="1"/>
    </xf>
    <xf numFmtId="0" fontId="7" fillId="0" borderId="9" xfId="10" applyBorder="1" applyAlignment="1" applyProtection="1">
      <alignment horizontal="center" vertical="center"/>
      <protection locked="0" hidden="1"/>
    </xf>
    <xf numFmtId="2" fontId="7" fillId="0" borderId="9" xfId="10" applyNumberFormat="1" applyBorder="1" applyAlignment="1" applyProtection="1">
      <alignment horizontal="center" vertical="center"/>
      <protection locked="0" hidden="1"/>
    </xf>
    <xf numFmtId="174" fontId="7" fillId="0" borderId="9" xfId="10" applyNumberFormat="1" applyBorder="1" applyAlignment="1" applyProtection="1">
      <alignment horizontal="center" vertical="center"/>
      <protection locked="0" hidden="1"/>
    </xf>
    <xf numFmtId="174" fontId="46" fillId="0" borderId="9" xfId="10" applyNumberFormat="1" applyFont="1" applyBorder="1" applyAlignment="1" applyProtection="1">
      <alignment horizontal="center" vertical="center"/>
      <protection locked="0" hidden="1"/>
    </xf>
    <xf numFmtId="2" fontId="7" fillId="0" borderId="39" xfId="10" applyNumberFormat="1" applyBorder="1" applyAlignment="1" applyProtection="1">
      <alignment horizontal="center" vertical="center"/>
      <protection locked="0" hidden="1"/>
    </xf>
    <xf numFmtId="174" fontId="7" fillId="0" borderId="38" xfId="10" applyNumberFormat="1" applyBorder="1" applyAlignment="1" applyProtection="1">
      <alignment horizontal="center" vertical="center"/>
      <protection locked="0" hidden="1"/>
    </xf>
    <xf numFmtId="175" fontId="47" fillId="15" borderId="14" xfId="10" applyNumberFormat="1" applyFont="1" applyFill="1" applyBorder="1" applyAlignment="1" applyProtection="1">
      <alignment horizontal="center" vertical="center"/>
      <protection locked="0" hidden="1"/>
    </xf>
    <xf numFmtId="175" fontId="47" fillId="11" borderId="14" xfId="10" applyNumberFormat="1" applyFont="1" applyFill="1" applyBorder="1" applyAlignment="1" applyProtection="1">
      <alignment horizontal="center" vertical="center"/>
      <protection locked="0" hidden="1"/>
    </xf>
    <xf numFmtId="0" fontId="7" fillId="0" borderId="11" xfId="10" applyBorder="1" applyAlignment="1" applyProtection="1">
      <alignment horizontal="left" vertical="center" indent="2"/>
      <protection locked="0" hidden="1"/>
    </xf>
    <xf numFmtId="2" fontId="7" fillId="0" borderId="11" xfId="10" applyNumberFormat="1" applyBorder="1" applyAlignment="1" applyProtection="1">
      <alignment horizontal="center" vertical="center"/>
      <protection locked="0" hidden="1"/>
    </xf>
    <xf numFmtId="174" fontId="7" fillId="0" borderId="11" xfId="10" applyNumberFormat="1" applyBorder="1" applyAlignment="1" applyProtection="1">
      <alignment horizontal="center" vertical="center"/>
      <protection locked="0" hidden="1"/>
    </xf>
    <xf numFmtId="174" fontId="46" fillId="0" borderId="11" xfId="10" applyNumberFormat="1" applyFont="1" applyBorder="1" applyAlignment="1" applyProtection="1">
      <alignment horizontal="center" vertical="center"/>
      <protection locked="0" hidden="1"/>
    </xf>
    <xf numFmtId="0" fontId="96" fillId="0" borderId="0" xfId="0" applyFont="1" applyAlignment="1" applyProtection="1">
      <alignment horizontal="center" vertical="center" wrapText="1"/>
      <protection locked="0"/>
    </xf>
    <xf numFmtId="0" fontId="35" fillId="0" borderId="0" xfId="0" applyFont="1" applyAlignment="1" applyProtection="1">
      <alignment horizontal="center" vertical="center"/>
      <protection locked="0"/>
    </xf>
    <xf numFmtId="0" fontId="12" fillId="0" borderId="42" xfId="0" quotePrefix="1" applyFont="1" applyBorder="1" applyProtection="1">
      <protection locked="0"/>
    </xf>
    <xf numFmtId="0" fontId="12" fillId="0" borderId="42" xfId="0" applyFont="1" applyBorder="1" applyProtection="1">
      <protection locked="0"/>
    </xf>
    <xf numFmtId="165" fontId="12" fillId="0" borderId="42" xfId="0" applyNumberFormat="1" applyFont="1" applyBorder="1" applyAlignment="1" applyProtection="1">
      <alignment horizontal="center"/>
      <protection locked="0" hidden="1"/>
    </xf>
    <xf numFmtId="179" fontId="88" fillId="0" borderId="42" xfId="0" applyNumberFormat="1" applyFont="1" applyBorder="1" applyAlignment="1" applyProtection="1">
      <alignment horizontal="center"/>
      <protection locked="0" hidden="1"/>
    </xf>
    <xf numFmtId="170" fontId="36" fillId="0" borderId="42" xfId="0" applyNumberFormat="1" applyFont="1" applyBorder="1" applyAlignment="1" applyProtection="1">
      <alignment horizontal="center"/>
      <protection locked="0" hidden="1"/>
    </xf>
    <xf numFmtId="168" fontId="12" fillId="0" borderId="42" xfId="0" applyNumberFormat="1" applyFont="1" applyBorder="1" applyAlignment="1" applyProtection="1">
      <alignment horizontal="center"/>
      <protection locked="0" hidden="1"/>
    </xf>
    <xf numFmtId="0" fontId="12" fillId="0" borderId="42" xfId="0" applyFont="1" applyBorder="1" applyProtection="1">
      <protection locked="0" hidden="1"/>
    </xf>
    <xf numFmtId="166" fontId="36" fillId="0" borderId="42" xfId="0" applyNumberFormat="1" applyFont="1" applyBorder="1" applyProtection="1">
      <protection locked="0" hidden="1"/>
    </xf>
    <xf numFmtId="0" fontId="12" fillId="0" borderId="47" xfId="0" quotePrefix="1" applyFont="1" applyBorder="1" applyProtection="1">
      <protection locked="0"/>
    </xf>
    <xf numFmtId="0" fontId="12" fillId="0" borderId="47" xfId="0" applyFont="1" applyBorder="1" applyProtection="1">
      <protection locked="0"/>
    </xf>
    <xf numFmtId="165" fontId="12" fillId="0" borderId="47" xfId="0" applyNumberFormat="1" applyFont="1" applyBorder="1" applyAlignment="1" applyProtection="1">
      <alignment horizontal="center"/>
      <protection locked="0" hidden="1"/>
    </xf>
    <xf numFmtId="179" fontId="88" fillId="0" borderId="47" xfId="0" applyNumberFormat="1" applyFont="1" applyBorder="1" applyAlignment="1" applyProtection="1">
      <alignment horizontal="center"/>
      <protection locked="0" hidden="1"/>
    </xf>
    <xf numFmtId="170" fontId="36" fillId="0" borderId="47" xfId="0" applyNumberFormat="1" applyFont="1" applyBorder="1" applyAlignment="1" applyProtection="1">
      <alignment horizontal="center"/>
      <protection locked="0" hidden="1"/>
    </xf>
    <xf numFmtId="168" fontId="12" fillId="0" borderId="47" xfId="0" applyNumberFormat="1" applyFont="1" applyBorder="1" applyAlignment="1" applyProtection="1">
      <alignment horizontal="center"/>
      <protection locked="0" hidden="1"/>
    </xf>
    <xf numFmtId="0" fontId="12" fillId="0" borderId="47" xfId="0" applyFont="1" applyBorder="1" applyProtection="1">
      <protection locked="0" hidden="1"/>
    </xf>
    <xf numFmtId="166" fontId="36" fillId="0" borderId="47" xfId="0" applyNumberFormat="1" applyFont="1" applyBorder="1" applyProtection="1">
      <protection locked="0" hidden="1"/>
    </xf>
    <xf numFmtId="0" fontId="95" fillId="0" borderId="0" xfId="0" quotePrefix="1" applyFont="1" applyAlignment="1" applyProtection="1">
      <alignment horizontal="left" indent="1"/>
      <protection locked="0"/>
    </xf>
    <xf numFmtId="0" fontId="95" fillId="0" borderId="0" xfId="0" applyFont="1" applyProtection="1">
      <protection locked="0"/>
    </xf>
    <xf numFmtId="165" fontId="95" fillId="0" borderId="0" xfId="0" applyNumberFormat="1" applyFont="1" applyAlignment="1" applyProtection="1">
      <alignment horizontal="center"/>
      <protection locked="0" hidden="1"/>
    </xf>
    <xf numFmtId="179" fontId="87" fillId="0" borderId="0" xfId="0" applyNumberFormat="1" applyFont="1" applyAlignment="1" applyProtection="1">
      <alignment horizontal="center"/>
      <protection locked="0" hidden="1"/>
    </xf>
    <xf numFmtId="170" fontId="94" fillId="0" borderId="0" xfId="0" applyNumberFormat="1" applyFont="1" applyAlignment="1" applyProtection="1">
      <alignment horizontal="center"/>
      <protection locked="0" hidden="1"/>
    </xf>
    <xf numFmtId="168" fontId="95" fillId="0" borderId="0" xfId="0" applyNumberFormat="1" applyFont="1" applyAlignment="1" applyProtection="1">
      <alignment horizontal="center"/>
      <protection locked="0" hidden="1"/>
    </xf>
    <xf numFmtId="0" fontId="95" fillId="0" borderId="0" xfId="0" applyFont="1" applyProtection="1">
      <protection locked="0" hidden="1"/>
    </xf>
    <xf numFmtId="166" fontId="94" fillId="0" borderId="0" xfId="0" applyNumberFormat="1" applyFont="1" applyProtection="1">
      <protection locked="0" hidden="1"/>
    </xf>
    <xf numFmtId="0" fontId="95" fillId="0" borderId="0" xfId="0" quotePrefix="1" applyFont="1" applyAlignment="1" applyProtection="1">
      <alignment horizontal="left" indent="2"/>
      <protection locked="0"/>
    </xf>
    <xf numFmtId="172" fontId="94" fillId="0" borderId="0" xfId="0" applyNumberFormat="1" applyFont="1" applyAlignment="1" applyProtection="1">
      <alignment horizontal="center"/>
      <protection locked="0" hidden="1"/>
    </xf>
    <xf numFmtId="0" fontId="95" fillId="0" borderId="7" xfId="0" quotePrefix="1" applyFont="1" applyBorder="1" applyAlignment="1" applyProtection="1">
      <alignment horizontal="left" indent="2"/>
      <protection locked="0"/>
    </xf>
    <xf numFmtId="0" fontId="95" fillId="0" borderId="7" xfId="0" applyFont="1" applyBorder="1" applyProtection="1">
      <protection locked="0"/>
    </xf>
    <xf numFmtId="165" fontId="95" fillId="0" borderId="7" xfId="0" applyNumberFormat="1" applyFont="1" applyBorder="1" applyAlignment="1" applyProtection="1">
      <alignment horizontal="center"/>
      <protection locked="0" hidden="1"/>
    </xf>
    <xf numFmtId="170" fontId="94" fillId="0" borderId="7" xfId="0" applyNumberFormat="1" applyFont="1" applyBorder="1" applyAlignment="1" applyProtection="1">
      <alignment horizontal="center"/>
      <protection locked="0" hidden="1"/>
    </xf>
    <xf numFmtId="168" fontId="95" fillId="0" borderId="7" xfId="0" applyNumberFormat="1" applyFont="1" applyBorder="1" applyAlignment="1" applyProtection="1">
      <alignment horizontal="center"/>
      <protection locked="0" hidden="1"/>
    </xf>
    <xf numFmtId="0" fontId="95" fillId="0" borderId="7" xfId="0" applyFont="1" applyBorder="1" applyProtection="1">
      <protection locked="0" hidden="1"/>
    </xf>
    <xf numFmtId="166" fontId="94" fillId="0" borderId="7" xfId="0" applyNumberFormat="1" applyFont="1" applyBorder="1" applyProtection="1">
      <protection locked="0" hidden="1"/>
    </xf>
    <xf numFmtId="0" fontId="95" fillId="0" borderId="7" xfId="0" quotePrefix="1" applyFont="1" applyBorder="1" applyAlignment="1" applyProtection="1">
      <alignment horizontal="left" indent="1"/>
      <protection locked="0"/>
    </xf>
    <xf numFmtId="179" fontId="87" fillId="0" borderId="7" xfId="0" applyNumberFormat="1" applyFont="1" applyBorder="1" applyAlignment="1" applyProtection="1">
      <alignment horizontal="center"/>
      <protection locked="0" hidden="1"/>
    </xf>
    <xf numFmtId="172" fontId="94" fillId="0" borderId="7" xfId="0" applyNumberFormat="1" applyFont="1" applyBorder="1" applyAlignment="1" applyProtection="1">
      <alignment horizontal="center"/>
      <protection locked="0" hidden="1"/>
    </xf>
    <xf numFmtId="181" fontId="94" fillId="0" borderId="0" xfId="0" applyNumberFormat="1" applyFont="1" applyAlignment="1" applyProtection="1">
      <alignment horizontal="center"/>
      <protection locked="0" hidden="1"/>
    </xf>
    <xf numFmtId="166" fontId="12" fillId="0" borderId="0" xfId="0" applyNumberFormat="1" applyFont="1" applyProtection="1">
      <protection locked="0" hidden="1"/>
    </xf>
    <xf numFmtId="0" fontId="95" fillId="0" borderId="0" xfId="0" applyFont="1" applyAlignment="1" applyProtection="1">
      <alignment horizontal="center"/>
      <protection locked="0" hidden="1"/>
    </xf>
    <xf numFmtId="170" fontId="12" fillId="0" borderId="0" xfId="0" applyNumberFormat="1" applyFont="1" applyAlignment="1" applyProtection="1">
      <alignment horizontal="center"/>
      <protection locked="0" hidden="1"/>
    </xf>
    <xf numFmtId="168" fontId="12" fillId="0" borderId="0" xfId="0" applyNumberFormat="1" applyFont="1" applyAlignment="1" applyProtection="1">
      <alignment horizontal="center"/>
      <protection locked="0" hidden="1"/>
    </xf>
    <xf numFmtId="0" fontId="58" fillId="0" borderId="0" xfId="7" applyFont="1" applyProtection="1">
      <protection locked="0"/>
    </xf>
    <xf numFmtId="0" fontId="58" fillId="0" borderId="0" xfId="7" applyFont="1" applyAlignment="1" applyProtection="1">
      <alignment horizontal="center" vertical="center"/>
      <protection locked="0"/>
    </xf>
    <xf numFmtId="0" fontId="58" fillId="0" borderId="0" xfId="7" applyFont="1" applyAlignment="1" applyProtection="1">
      <alignment horizontal="center" vertical="center"/>
      <protection locked="0" hidden="1"/>
    </xf>
    <xf numFmtId="0" fontId="58" fillId="0" borderId="0" xfId="7" applyFont="1" applyProtection="1">
      <protection locked="0" hidden="1"/>
    </xf>
    <xf numFmtId="0" fontId="61" fillId="0" borderId="0" xfId="7" applyFont="1" applyAlignment="1" applyProtection="1">
      <alignment horizontal="center" vertical="center"/>
      <protection locked="0"/>
    </xf>
    <xf numFmtId="0" fontId="59" fillId="0" borderId="0" xfId="7" applyFont="1" applyProtection="1">
      <protection locked="0" hidden="1"/>
    </xf>
    <xf numFmtId="0" fontId="58" fillId="0" borderId="0" xfId="7" applyFont="1" applyAlignment="1" applyProtection="1">
      <alignment horizontal="center"/>
      <protection locked="0" hidden="1"/>
    </xf>
    <xf numFmtId="1" fontId="61" fillId="0" borderId="0" xfId="7" applyNumberFormat="1" applyFont="1" applyAlignment="1" applyProtection="1">
      <alignment horizontal="center" vertical="center"/>
      <protection locked="0" hidden="1"/>
    </xf>
    <xf numFmtId="0" fontId="63" fillId="0" borderId="0" xfId="7" applyFont="1" applyAlignment="1" applyProtection="1">
      <alignment horizontal="centerContinuous" vertical="center"/>
      <protection locked="0" hidden="1"/>
    </xf>
    <xf numFmtId="0" fontId="64" fillId="0" borderId="0" xfId="7" applyFont="1" applyAlignment="1" applyProtection="1">
      <alignment horizontal="centerContinuous" vertical="center"/>
      <protection locked="0" hidden="1"/>
    </xf>
    <xf numFmtId="0" fontId="61" fillId="0" borderId="8" xfId="7" applyFont="1" applyBorder="1" applyAlignment="1" applyProtection="1">
      <alignment horizontal="left" vertical="center" indent="1"/>
      <protection locked="0" hidden="1"/>
    </xf>
    <xf numFmtId="1" fontId="63" fillId="9" borderId="8" xfId="7" applyNumberFormat="1" applyFont="1" applyFill="1" applyBorder="1" applyAlignment="1" applyProtection="1">
      <alignment horizontal="center" vertical="top" wrapText="1"/>
      <protection locked="0" hidden="1"/>
    </xf>
    <xf numFmtId="1" fontId="63" fillId="10" borderId="8" xfId="7" applyNumberFormat="1" applyFont="1" applyFill="1" applyBorder="1" applyAlignment="1" applyProtection="1">
      <alignment horizontal="center" vertical="top" wrapText="1"/>
      <protection locked="0" hidden="1"/>
    </xf>
    <xf numFmtId="1" fontId="63" fillId="11" borderId="8" xfId="7" applyNumberFormat="1" applyFont="1" applyFill="1" applyBorder="1" applyAlignment="1" applyProtection="1">
      <alignment horizontal="center" vertical="top" wrapText="1"/>
      <protection locked="0" hidden="1"/>
    </xf>
    <xf numFmtId="0" fontId="61" fillId="0" borderId="0" xfId="7" applyFont="1" applyAlignment="1" applyProtection="1">
      <alignment horizontal="centerContinuous"/>
      <protection locked="0" hidden="1"/>
    </xf>
    <xf numFmtId="0" fontId="58" fillId="0" borderId="2" xfId="7" applyFont="1" applyBorder="1" applyAlignment="1" applyProtection="1">
      <alignment horizontal="left" vertical="center" indent="1"/>
      <protection locked="0" hidden="1"/>
    </xf>
    <xf numFmtId="3" fontId="58" fillId="9" borderId="0" xfId="7" applyNumberFormat="1" applyFont="1" applyFill="1" applyAlignment="1" applyProtection="1">
      <alignment horizontal="center" vertical="center"/>
      <protection locked="0" hidden="1"/>
    </xf>
    <xf numFmtId="3" fontId="58" fillId="10" borderId="0" xfId="7" applyNumberFormat="1" applyFont="1" applyFill="1" applyAlignment="1" applyProtection="1">
      <alignment horizontal="center" vertical="center"/>
      <protection locked="0" hidden="1"/>
    </xf>
    <xf numFmtId="3" fontId="65" fillId="11" borderId="0" xfId="7" quotePrefix="1" applyNumberFormat="1" applyFont="1" applyFill="1" applyAlignment="1" applyProtection="1">
      <alignment horizontal="center" vertical="center"/>
      <protection locked="0" hidden="1"/>
    </xf>
    <xf numFmtId="1" fontId="71" fillId="0" borderId="0" xfId="7" applyNumberFormat="1" applyFont="1" applyAlignment="1" applyProtection="1">
      <alignment horizontal="center" vertical="center"/>
      <protection locked="0" hidden="1"/>
    </xf>
    <xf numFmtId="1" fontId="58" fillId="10" borderId="0" xfId="7" applyNumberFormat="1" applyFont="1" applyFill="1" applyAlignment="1" applyProtection="1">
      <alignment horizontal="center" vertical="center"/>
      <protection locked="0" hidden="1"/>
    </xf>
    <xf numFmtId="1" fontId="65" fillId="11" borderId="0" xfId="7" quotePrefix="1" applyNumberFormat="1" applyFont="1" applyFill="1" applyAlignment="1" applyProtection="1">
      <alignment horizontal="center" vertical="center"/>
      <protection locked="0" hidden="1"/>
    </xf>
    <xf numFmtId="177" fontId="58" fillId="10" borderId="0" xfId="7" applyNumberFormat="1" applyFont="1" applyFill="1" applyAlignment="1" applyProtection="1">
      <alignment horizontal="center" vertical="center"/>
      <protection locked="0" hidden="1"/>
    </xf>
    <xf numFmtId="177" fontId="65" fillId="11" borderId="0" xfId="7" quotePrefix="1" applyNumberFormat="1" applyFont="1" applyFill="1" applyAlignment="1" applyProtection="1">
      <alignment horizontal="center" vertical="center"/>
      <protection locked="0" hidden="1"/>
    </xf>
    <xf numFmtId="169" fontId="58" fillId="0" borderId="0" xfId="7" applyNumberFormat="1" applyFont="1" applyAlignment="1" applyProtection="1">
      <alignment horizontal="center" vertical="center"/>
      <protection locked="0" hidden="1"/>
    </xf>
    <xf numFmtId="0" fontId="32" fillId="0" borderId="7" xfId="7" applyFont="1" applyBorder="1" applyAlignment="1" applyProtection="1">
      <alignment horizontal="center" vertical="center"/>
      <protection locked="0" hidden="1"/>
    </xf>
    <xf numFmtId="171" fontId="61" fillId="0" borderId="0" xfId="7" applyNumberFormat="1" applyFont="1" applyAlignment="1" applyProtection="1">
      <alignment horizontal="center" vertical="center"/>
      <protection locked="0" hidden="1"/>
    </xf>
    <xf numFmtId="0" fontId="61" fillId="0" borderId="0" xfId="7" applyFont="1" applyAlignment="1" applyProtection="1">
      <alignment horizontal="centerContinuous"/>
      <protection locked="0"/>
    </xf>
    <xf numFmtId="0" fontId="58" fillId="0" borderId="6" xfId="7" applyFont="1" applyBorder="1" applyAlignment="1" applyProtection="1">
      <alignment horizontal="left" vertical="center" indent="1"/>
      <protection locked="0" hidden="1"/>
    </xf>
    <xf numFmtId="0" fontId="66" fillId="0" borderId="0" xfId="7" quotePrefix="1" applyFont="1" applyAlignment="1" applyProtection="1">
      <alignment horizontal="center" vertical="center"/>
      <protection locked="0" hidden="1"/>
    </xf>
    <xf numFmtId="0" fontId="66" fillId="0" borderId="0" xfId="7" quotePrefix="1" applyFont="1" applyAlignment="1" applyProtection="1">
      <alignment horizontal="center" vertical="center"/>
      <protection locked="0"/>
    </xf>
    <xf numFmtId="0" fontId="59" fillId="0" borderId="0" xfId="7" applyFont="1" applyAlignment="1" applyProtection="1">
      <alignment horizontal="center" vertical="center"/>
      <protection locked="0"/>
    </xf>
    <xf numFmtId="0" fontId="59" fillId="0" borderId="0" xfId="7" applyFont="1" applyAlignment="1" applyProtection="1">
      <alignment horizontal="center" vertical="center"/>
      <protection locked="0" hidden="1"/>
    </xf>
    <xf numFmtId="0" fontId="66" fillId="0" borderId="0" xfId="7" applyFont="1" applyAlignment="1" applyProtection="1">
      <alignment horizontal="center" vertical="center"/>
      <protection locked="0" hidden="1"/>
    </xf>
    <xf numFmtId="0" fontId="59" fillId="0" borderId="0" xfId="7" applyFont="1" applyAlignment="1" applyProtection="1">
      <alignment horizontal="left" indent="2"/>
      <protection locked="0"/>
    </xf>
    <xf numFmtId="0" fontId="61" fillId="0" borderId="0" xfId="7" applyFont="1" applyAlignment="1" applyProtection="1">
      <alignment horizontal="center"/>
      <protection locked="0" hidden="1"/>
    </xf>
    <xf numFmtId="0" fontId="59" fillId="0" borderId="0" xfId="7" applyFont="1" applyProtection="1">
      <protection locked="0"/>
    </xf>
    <xf numFmtId="0" fontId="67" fillId="0" borderId="0" xfId="7" applyFont="1" applyAlignment="1" applyProtection="1">
      <alignment horizontal="center" vertical="center"/>
      <protection locked="0"/>
    </xf>
    <xf numFmtId="0" fontId="61" fillId="0" borderId="0" xfId="7" applyFont="1" applyAlignment="1" applyProtection="1">
      <alignment horizontal="center"/>
      <protection locked="0"/>
    </xf>
    <xf numFmtId="0" fontId="58" fillId="0" borderId="0" xfId="7" applyFont="1" applyAlignment="1" applyProtection="1">
      <alignment horizontal="left" indent="2"/>
      <protection locked="0"/>
    </xf>
    <xf numFmtId="0" fontId="66" fillId="0" borderId="0" xfId="7" applyFont="1" applyAlignment="1" applyProtection="1">
      <alignment horizontal="center" vertical="center"/>
      <protection locked="0"/>
    </xf>
    <xf numFmtId="177" fontId="69" fillId="0" borderId="0" xfId="7" quotePrefix="1" applyNumberFormat="1" applyFont="1" applyAlignment="1">
      <alignment horizontal="center" vertical="center"/>
    </xf>
    <xf numFmtId="1" fontId="7" fillId="0" borderId="9" xfId="10" applyNumberFormat="1" applyBorder="1" applyAlignment="1" applyProtection="1">
      <alignment horizontal="center" vertical="center"/>
      <protection locked="0" hidden="1"/>
    </xf>
    <xf numFmtId="1" fontId="7" fillId="0" borderId="11" xfId="10" applyNumberFormat="1" applyBorder="1" applyAlignment="1" applyProtection="1">
      <alignment horizontal="center" vertical="center"/>
      <protection locked="0" hidden="1"/>
    </xf>
    <xf numFmtId="1" fontId="7" fillId="0" borderId="38" xfId="10" applyNumberFormat="1" applyBorder="1" applyAlignment="1" applyProtection="1">
      <alignment horizontal="center" vertical="center"/>
      <protection locked="0" hidden="1"/>
    </xf>
    <xf numFmtId="0" fontId="3" fillId="0" borderId="0" xfId="18" applyProtection="1">
      <protection hidden="1"/>
    </xf>
    <xf numFmtId="0" fontId="7" fillId="0" borderId="0" xfId="10" applyAlignment="1">
      <alignment horizontal="left" indent="1"/>
    </xf>
    <xf numFmtId="0" fontId="31" fillId="0" borderId="0" xfId="10" applyFont="1" applyAlignment="1">
      <alignment horizontal="left" vertical="center" indent="3"/>
    </xf>
    <xf numFmtId="183" fontId="7" fillId="0" borderId="9" xfId="10" applyNumberFormat="1" applyBorder="1" applyAlignment="1" applyProtection="1">
      <alignment horizontal="left" vertical="center" indent="1"/>
      <protection locked="0" hidden="1"/>
    </xf>
    <xf numFmtId="0" fontId="7" fillId="0" borderId="0" xfId="10" applyAlignment="1">
      <alignment horizontal="left" vertical="center" indent="3"/>
    </xf>
    <xf numFmtId="166" fontId="12" fillId="0" borderId="42" xfId="0" applyNumberFormat="1" applyFont="1" applyBorder="1" applyAlignment="1" applyProtection="1">
      <alignment horizontal="center"/>
      <protection locked="0" hidden="1"/>
    </xf>
    <xf numFmtId="166" fontId="12" fillId="0" borderId="47" xfId="0" applyNumberFormat="1" applyFont="1" applyBorder="1" applyAlignment="1" applyProtection="1">
      <alignment horizontal="center"/>
      <protection locked="0" hidden="1"/>
    </xf>
    <xf numFmtId="166" fontId="95" fillId="0" borderId="0" xfId="0" applyNumberFormat="1" applyFont="1" applyAlignment="1" applyProtection="1">
      <alignment horizontal="center"/>
      <protection locked="0" hidden="1"/>
    </xf>
    <xf numFmtId="166" fontId="95" fillId="0" borderId="7" xfId="0" applyNumberFormat="1" applyFont="1" applyBorder="1" applyAlignment="1" applyProtection="1">
      <alignment horizontal="center"/>
      <protection locked="0" hidden="1"/>
    </xf>
    <xf numFmtId="165" fontId="12" fillId="0" borderId="47" xfId="0" applyNumberFormat="1" applyFont="1" applyBorder="1" applyAlignment="1" applyProtection="1">
      <alignment horizontal="center"/>
      <protection hidden="1"/>
    </xf>
    <xf numFmtId="179" fontId="88" fillId="0" borderId="47" xfId="0" applyNumberFormat="1" applyFont="1" applyBorder="1" applyAlignment="1" applyProtection="1">
      <alignment horizontal="center"/>
      <protection hidden="1"/>
    </xf>
    <xf numFmtId="170" fontId="36" fillId="0" borderId="47" xfId="0" applyNumberFormat="1" applyFont="1" applyBorder="1" applyAlignment="1" applyProtection="1">
      <alignment horizontal="center"/>
      <protection hidden="1"/>
    </xf>
    <xf numFmtId="168" fontId="12" fillId="0" borderId="47" xfId="0" applyNumberFormat="1" applyFont="1" applyBorder="1" applyAlignment="1" applyProtection="1">
      <alignment horizontal="center"/>
      <protection hidden="1"/>
    </xf>
    <xf numFmtId="166" fontId="12" fillId="0" borderId="47" xfId="0" applyNumberFormat="1" applyFont="1" applyBorder="1" applyAlignment="1" applyProtection="1">
      <alignment horizontal="center"/>
      <protection hidden="1"/>
    </xf>
    <xf numFmtId="179" fontId="88" fillId="0" borderId="7" xfId="0" applyNumberFormat="1" applyFont="1" applyBorder="1" applyAlignment="1" applyProtection="1">
      <alignment horizontal="center"/>
      <protection hidden="1"/>
    </xf>
    <xf numFmtId="179" fontId="88" fillId="0" borderId="0" xfId="0" applyNumberFormat="1" applyFont="1" applyAlignment="1" applyProtection="1">
      <alignment horizontal="center"/>
      <protection hidden="1"/>
    </xf>
    <xf numFmtId="182" fontId="36" fillId="0" borderId="42" xfId="0" applyNumberFormat="1" applyFont="1" applyBorder="1" applyAlignment="1" applyProtection="1">
      <alignment horizontal="center"/>
      <protection hidden="1"/>
    </xf>
    <xf numFmtId="185" fontId="94" fillId="0" borderId="7" xfId="0" applyNumberFormat="1" applyFont="1" applyBorder="1" applyAlignment="1" applyProtection="1">
      <alignment horizontal="center"/>
      <protection locked="0" hidden="1"/>
    </xf>
    <xf numFmtId="0" fontId="25" fillId="0" borderId="7" xfId="0" quotePrefix="1" applyFont="1" applyBorder="1" applyProtection="1">
      <protection locked="0"/>
    </xf>
    <xf numFmtId="165" fontId="25" fillId="0" borderId="7" xfId="0" applyNumberFormat="1" applyFont="1" applyBorder="1" applyAlignment="1" applyProtection="1">
      <alignment horizontal="center"/>
      <protection locked="0" hidden="1"/>
    </xf>
    <xf numFmtId="172" fontId="36" fillId="0" borderId="42" xfId="0" applyNumberFormat="1" applyFont="1" applyBorder="1" applyAlignment="1" applyProtection="1">
      <alignment horizontal="center"/>
      <protection locked="0" hidden="1"/>
    </xf>
    <xf numFmtId="0" fontId="12" fillId="0" borderId="49" xfId="0" applyFont="1" applyBorder="1" applyProtection="1">
      <protection hidden="1"/>
    </xf>
    <xf numFmtId="170" fontId="12" fillId="0" borderId="50" xfId="0" applyNumberFormat="1" applyFont="1" applyBorder="1" applyAlignment="1" applyProtection="1">
      <alignment horizontal="center"/>
      <protection hidden="1"/>
    </xf>
    <xf numFmtId="167" fontId="12" fillId="0" borderId="50" xfId="0" applyNumberFormat="1" applyFont="1" applyBorder="1" applyAlignment="1" applyProtection="1">
      <alignment horizontal="center"/>
      <protection hidden="1"/>
    </xf>
    <xf numFmtId="165" fontId="12" fillId="0" borderId="50" xfId="0" applyNumberFormat="1" applyFont="1" applyBorder="1" applyAlignment="1" applyProtection="1">
      <alignment horizontal="center"/>
      <protection hidden="1"/>
    </xf>
    <xf numFmtId="166" fontId="36" fillId="0" borderId="50" xfId="0" applyNumberFormat="1" applyFont="1" applyBorder="1" applyProtection="1">
      <protection hidden="1"/>
    </xf>
    <xf numFmtId="166" fontId="36" fillId="0" borderId="51" xfId="0" applyNumberFormat="1" applyFont="1" applyBorder="1" applyProtection="1">
      <protection hidden="1"/>
    </xf>
    <xf numFmtId="166" fontId="12" fillId="0" borderId="50" xfId="0" applyNumberFormat="1" applyFont="1" applyBorder="1" applyAlignment="1" applyProtection="1">
      <alignment horizontal="center"/>
      <protection hidden="1"/>
    </xf>
    <xf numFmtId="4" fontId="86" fillId="0" borderId="0" xfId="0" applyNumberFormat="1" applyFont="1"/>
    <xf numFmtId="165" fontId="25" fillId="0" borderId="0" xfId="0" applyNumberFormat="1" applyFont="1" applyAlignment="1" applyProtection="1">
      <alignment horizontal="center"/>
      <protection locked="0" hidden="1"/>
    </xf>
    <xf numFmtId="165" fontId="95" fillId="0" borderId="0" xfId="0" applyNumberFormat="1" applyFont="1" applyAlignment="1" applyProtection="1">
      <alignment horizontal="center"/>
      <protection hidden="1"/>
    </xf>
    <xf numFmtId="165" fontId="95" fillId="0" borderId="7" xfId="0" applyNumberFormat="1" applyFont="1" applyBorder="1" applyAlignment="1" applyProtection="1">
      <alignment horizontal="center"/>
      <protection hidden="1"/>
    </xf>
    <xf numFmtId="170" fontId="94" fillId="0" borderId="0" xfId="0" applyNumberFormat="1" applyFont="1" applyAlignment="1" applyProtection="1">
      <alignment horizontal="center"/>
      <protection hidden="1"/>
    </xf>
    <xf numFmtId="168" fontId="95" fillId="0" borderId="0" xfId="0" applyNumberFormat="1" applyFont="1" applyAlignment="1" applyProtection="1">
      <alignment horizontal="center"/>
      <protection hidden="1"/>
    </xf>
    <xf numFmtId="170" fontId="94" fillId="0" borderId="7" xfId="0" applyNumberFormat="1" applyFont="1" applyBorder="1" applyAlignment="1" applyProtection="1">
      <alignment horizontal="center"/>
      <protection hidden="1"/>
    </xf>
    <xf numFmtId="168" fontId="95" fillId="0" borderId="7" xfId="0" applyNumberFormat="1" applyFont="1" applyBorder="1" applyAlignment="1" applyProtection="1">
      <alignment horizontal="center"/>
      <protection hidden="1"/>
    </xf>
    <xf numFmtId="166" fontId="95" fillId="0" borderId="0" xfId="0" applyNumberFormat="1" applyFont="1" applyAlignment="1" applyProtection="1">
      <alignment horizontal="center"/>
      <protection hidden="1"/>
    </xf>
    <xf numFmtId="166" fontId="95" fillId="0" borderId="7" xfId="0" applyNumberFormat="1" applyFont="1" applyBorder="1" applyAlignment="1" applyProtection="1">
      <alignment horizontal="center"/>
      <protection hidden="1"/>
    </xf>
    <xf numFmtId="172" fontId="94" fillId="0" borderId="0" xfId="0" applyNumberFormat="1" applyFont="1" applyAlignment="1" applyProtection="1">
      <alignment horizontal="center"/>
      <protection hidden="1"/>
    </xf>
    <xf numFmtId="172" fontId="94" fillId="0" borderId="7" xfId="0" applyNumberFormat="1" applyFont="1" applyBorder="1" applyAlignment="1" applyProtection="1">
      <alignment horizontal="center"/>
      <protection hidden="1"/>
    </xf>
    <xf numFmtId="0" fontId="132" fillId="0" borderId="0" xfId="0" pivotButton="1" applyFont="1"/>
    <xf numFmtId="0" fontId="132" fillId="0" borderId="0" xfId="0" applyFont="1" applyAlignment="1">
      <alignment horizontal="left"/>
    </xf>
    <xf numFmtId="0" fontId="44" fillId="0" borderId="0" xfId="0" pivotButton="1" applyFont="1"/>
    <xf numFmtId="0" fontId="44" fillId="0" borderId="0" xfId="0" applyFont="1" applyAlignment="1">
      <alignment horizontal="left"/>
    </xf>
    <xf numFmtId="0" fontId="3" fillId="0" borderId="0" xfId="10" applyFont="1" applyAlignment="1">
      <alignment horizontal="left" vertical="center"/>
    </xf>
    <xf numFmtId="0" fontId="3" fillId="0" borderId="0" xfId="10" applyFont="1"/>
    <xf numFmtId="165" fontId="112" fillId="0" borderId="0" xfId="0" applyNumberFormat="1" applyFont="1" applyAlignment="1">
      <alignment horizontal="center" vertical="top" wrapText="1"/>
    </xf>
    <xf numFmtId="167" fontId="111" fillId="0" borderId="0" xfId="0" applyNumberFormat="1" applyFont="1" applyAlignment="1">
      <alignment horizontal="center" vertical="center"/>
    </xf>
    <xf numFmtId="0" fontId="104" fillId="0" borderId="47" xfId="0" applyFont="1" applyBorder="1" applyAlignment="1">
      <alignment horizontal="left" vertical="center" wrapText="1"/>
    </xf>
    <xf numFmtId="165" fontId="104" fillId="0" borderId="0" xfId="0" applyNumberFormat="1" applyFont="1" applyAlignment="1">
      <alignment horizontal="left" vertical="center" wrapText="1"/>
    </xf>
    <xf numFmtId="165" fontId="23" fillId="0" borderId="0" xfId="0" applyNumberFormat="1" applyFont="1" applyAlignment="1">
      <alignment horizontal="center" vertical="center"/>
    </xf>
    <xf numFmtId="167" fontId="29" fillId="0" borderId="0" xfId="0" applyNumberFormat="1" applyFont="1" applyAlignment="1">
      <alignment horizontal="center" vertical="center"/>
    </xf>
    <xf numFmtId="0" fontId="18" fillId="0" borderId="2" xfId="0" applyFont="1" applyBorder="1" applyAlignment="1">
      <alignment horizontal="left" vertical="center" wrapText="1"/>
    </xf>
    <xf numFmtId="0" fontId="18" fillId="0" borderId="2" xfId="0" applyFont="1" applyBorder="1" applyAlignment="1">
      <alignment horizontal="left" vertical="center"/>
    </xf>
    <xf numFmtId="165" fontId="18" fillId="0" borderId="2" xfId="0" applyNumberFormat="1" applyFont="1" applyBorder="1" applyAlignment="1">
      <alignment horizontal="left" vertical="center" wrapText="1"/>
    </xf>
    <xf numFmtId="0" fontId="62" fillId="9" borderId="0" xfId="0" applyFont="1" applyFill="1" applyAlignment="1" applyProtection="1">
      <alignment horizontal="center" vertical="top" wrapText="1"/>
      <protection locked="0" hidden="1"/>
    </xf>
    <xf numFmtId="0" fontId="62" fillId="10" borderId="0" xfId="0" applyFont="1" applyFill="1" applyAlignment="1" applyProtection="1">
      <alignment horizontal="center" vertical="top" wrapText="1"/>
      <protection locked="0" hidden="1"/>
    </xf>
    <xf numFmtId="0" fontId="62" fillId="11" borderId="0" xfId="0" applyFont="1" applyFill="1" applyAlignment="1" applyProtection="1">
      <alignment horizontal="center" vertical="top" wrapText="1"/>
      <protection locked="0" hidden="1"/>
    </xf>
    <xf numFmtId="0" fontId="62" fillId="9" borderId="0" xfId="0" applyFont="1" applyFill="1" applyAlignment="1" applyProtection="1">
      <alignment horizontal="center" vertical="top" wrapText="1"/>
      <protection hidden="1"/>
    </xf>
    <xf numFmtId="0" fontId="62" fillId="10" borderId="0" xfId="0" applyFont="1" applyFill="1" applyAlignment="1" applyProtection="1">
      <alignment horizontal="center" vertical="top" wrapText="1"/>
      <protection hidden="1"/>
    </xf>
    <xf numFmtId="0" fontId="62" fillId="11" borderId="0" xfId="0" applyFont="1" applyFill="1" applyAlignment="1" applyProtection="1">
      <alignment horizontal="center" vertical="top" wrapText="1"/>
      <protection hidden="1"/>
    </xf>
    <xf numFmtId="0" fontId="58" fillId="0" borderId="0" xfId="7" applyFont="1" applyAlignment="1" applyProtection="1">
      <alignment horizontal="center" vertical="top" wrapText="1"/>
      <protection hidden="1"/>
    </xf>
    <xf numFmtId="0" fontId="62" fillId="0" borderId="0" xfId="0" applyFont="1" applyAlignment="1" applyProtection="1">
      <alignment horizontal="center" vertical="top" wrapText="1"/>
      <protection hidden="1"/>
    </xf>
    <xf numFmtId="0" fontId="58" fillId="0" borderId="0" xfId="7" applyFont="1" applyAlignment="1" applyProtection="1">
      <alignment horizontal="center" vertical="center"/>
      <protection hidden="1"/>
    </xf>
    <xf numFmtId="0" fontId="58" fillId="10" borderId="0" xfId="7" applyFont="1" applyFill="1" applyAlignment="1" applyProtection="1">
      <alignment horizontal="center" vertical="top" wrapText="1"/>
      <protection hidden="1"/>
    </xf>
    <xf numFmtId="166" fontId="129" fillId="0" borderId="0" xfId="0" applyNumberFormat="1" applyFont="1" applyAlignment="1">
      <alignment horizontal="center"/>
    </xf>
  </cellXfs>
  <cellStyles count="23">
    <cellStyle name="40% - Accent5 2" xfId="4" xr:uid="{B32D63E3-9859-4DD7-AC30-A8C526955F21}"/>
    <cellStyle name="Accent5 2" xfId="5" xr:uid="{0FD32E9D-B331-47C2-A55C-511FA5C9E107}"/>
    <cellStyle name="Comma" xfId="9" builtinId="3"/>
    <cellStyle name="Comma 2" xfId="8" xr:uid="{A770E591-3AAC-49DF-A292-8CC3B36C95E7}"/>
    <cellStyle name="Comma 3" xfId="17" xr:uid="{DFB73457-99B4-4C30-99E3-C18C8640CAD3}"/>
    <cellStyle name="Hyperlink" xfId="20" builtinId="8"/>
    <cellStyle name="Normal" xfId="0" builtinId="0"/>
    <cellStyle name="Normal 10" xfId="16" xr:uid="{9E766B04-8AE7-4B68-9899-031807583F11}"/>
    <cellStyle name="Normal 2" xfId="1" xr:uid="{C300FBE1-02AA-45CA-927C-E7D846B974EF}"/>
    <cellStyle name="Normal 2 2" xfId="6" xr:uid="{5006B8AB-8FDA-4C6B-911C-124B52CA5003}"/>
    <cellStyle name="Normal 2 3" xfId="12" xr:uid="{700BA62D-EFA5-4EFF-913D-CD3D1864C019}"/>
    <cellStyle name="Normal 2 4" xfId="19" xr:uid="{3C7E3DDF-D922-458D-9498-074CE4F7BFD6}"/>
    <cellStyle name="Normal 3" xfId="2" xr:uid="{6B870A90-D081-4FDC-8EDA-AB0AEEA5E80B}"/>
    <cellStyle name="Normal 3 2" xfId="22" xr:uid="{207C9CD0-22FB-4A56-801F-1EC3F8FDDFA2}"/>
    <cellStyle name="Normal 4" xfId="7" xr:uid="{010740FD-EC43-4E3B-9344-3C2BC1614CF7}"/>
    <cellStyle name="Normal 4 2" xfId="18" xr:uid="{A25D67A5-27E9-4DCA-8696-7EF99BCAF04F}"/>
    <cellStyle name="Normal 5" xfId="10" xr:uid="{80E0A00B-5762-4424-9BC0-FABFE677CCD7}"/>
    <cellStyle name="Normal 5 2" xfId="21" xr:uid="{F294E6FC-89D0-43E3-94B3-C202DBB26F0E}"/>
    <cellStyle name="Normal 6" xfId="11" xr:uid="{10CD1589-AC55-46CA-A294-41F9E139F788}"/>
    <cellStyle name="Normal 7" xfId="13" xr:uid="{77E65185-99C1-4B6B-ADAA-C705BB093D0A}"/>
    <cellStyle name="Normal 8" xfId="14" xr:uid="{6154FC92-0EAF-491E-9968-FB45191C641B}"/>
    <cellStyle name="Normal 9" xfId="15" xr:uid="{029197CD-47FF-496F-ACC8-81F7D5D7CCDF}"/>
    <cellStyle name="Output 2" xfId="3" xr:uid="{E6C543B0-F633-4B21-9FF5-2684F3FA9DA0}"/>
  </cellStyles>
  <dxfs count="313">
    <dxf>
      <font>
        <b val="0"/>
        <i val="0"/>
        <strike val="0"/>
        <condense val="0"/>
        <extend val="0"/>
        <outline val="0"/>
        <shadow val="0"/>
        <u val="none"/>
        <vertAlign val="baseline"/>
        <sz val="9"/>
        <color indexed="8"/>
        <name val="Calibri"/>
        <family val="2"/>
        <scheme val="none"/>
      </font>
      <numFmt numFmtId="166" formatCode="0.00_ ;\-0.00\ "/>
      <border diagonalUp="0" diagonalDown="0">
        <left/>
        <right/>
        <top style="dotted">
          <color theme="0" tint="-0.24994659260841701"/>
        </top>
        <bottom style="dotted">
          <color theme="0" tint="-0.24994659260841701"/>
        </bottom>
        <vertical/>
        <horizontal/>
      </border>
      <protection locked="1" hidden="1"/>
    </dxf>
    <dxf>
      <font>
        <b val="0"/>
        <i val="0"/>
        <strike val="0"/>
        <condense val="0"/>
        <extend val="0"/>
        <outline val="0"/>
        <shadow val="0"/>
        <u val="none"/>
        <vertAlign val="baseline"/>
        <sz val="9"/>
        <color indexed="8"/>
        <name val="Calibri"/>
        <family val="2"/>
        <scheme val="minor"/>
      </font>
      <numFmt numFmtId="167" formatCode="0.0_ ;\-0.0\ "/>
      <alignment horizontal="center" vertical="bottom" textRotation="0" wrapText="0" indent="0" justifyLastLine="0" shrinkToFit="0" readingOrder="0"/>
      <border diagonalUp="0" diagonalDown="0">
        <left/>
        <right/>
        <top style="dotted">
          <color theme="0" tint="-0.24994659260841701"/>
        </top>
        <bottom style="dotted">
          <color theme="0" tint="-0.24994659260841701"/>
        </bottom>
        <vertical/>
        <horizontal/>
      </border>
      <protection locked="1" hidden="1"/>
    </dxf>
    <dxf>
      <font>
        <b val="0"/>
        <i val="0"/>
        <strike val="0"/>
        <condense val="0"/>
        <extend val="0"/>
        <outline val="0"/>
        <shadow val="0"/>
        <u val="none"/>
        <vertAlign val="baseline"/>
        <sz val="9"/>
        <color indexed="8"/>
        <name val="Calibri"/>
        <family val="2"/>
        <scheme val="minor"/>
      </font>
      <numFmt numFmtId="170" formatCode="#,##0.00_ ;\-#,##0.00\ "/>
      <alignment horizontal="center" vertical="bottom" textRotation="0" wrapText="0" indent="0" justifyLastLine="0" shrinkToFit="0" readingOrder="0"/>
      <border diagonalUp="0" diagonalDown="0">
        <left/>
        <right/>
        <top style="dotted">
          <color theme="0" tint="-0.24994659260841701"/>
        </top>
        <bottom style="dotted">
          <color theme="0" tint="-0.24994659260841701"/>
        </bottom>
        <vertical/>
        <horizontal/>
      </border>
      <protection locked="1" hidden="1"/>
    </dxf>
    <dxf>
      <font>
        <b val="0"/>
        <i val="0"/>
        <strike val="0"/>
        <condense val="0"/>
        <extend val="0"/>
        <outline val="0"/>
        <shadow val="0"/>
        <u val="none"/>
        <vertAlign val="baseline"/>
        <sz val="9"/>
        <color indexed="8"/>
        <name val="Calibri"/>
        <family val="2"/>
        <scheme val="minor"/>
      </font>
      <numFmt numFmtId="165" formatCode="00;\-"/>
      <alignment horizontal="center" vertical="bottom" textRotation="0" wrapText="0" indent="0" justifyLastLine="0" shrinkToFit="0" readingOrder="0"/>
      <border diagonalUp="0" diagonalDown="0">
        <left/>
        <right/>
        <top style="dotted">
          <color theme="0" tint="-0.24994659260841701"/>
        </top>
        <bottom/>
        <vertical/>
        <horizontal/>
      </border>
      <protection locked="1" hidden="1"/>
    </dxf>
    <dxf>
      <font>
        <b val="0"/>
        <i val="0"/>
        <strike val="0"/>
        <condense val="0"/>
        <extend val="0"/>
        <outline val="0"/>
        <shadow val="0"/>
        <u val="none"/>
        <vertAlign val="baseline"/>
        <sz val="9"/>
        <color indexed="8"/>
        <name val="Calibri"/>
        <family val="2"/>
        <scheme val="minor"/>
      </font>
      <protection locked="1" hidden="1"/>
    </dxf>
    <dxf>
      <font>
        <b val="0"/>
        <i val="0"/>
        <strike val="0"/>
        <condense val="0"/>
        <extend val="0"/>
        <outline val="0"/>
        <shadow val="0"/>
        <u val="none"/>
        <vertAlign val="baseline"/>
        <sz val="9"/>
        <color auto="1"/>
        <name val="Wingdings 3"/>
        <family val="1"/>
        <charset val="2"/>
        <scheme val="none"/>
      </font>
      <numFmt numFmtId="169" formatCode="0.0"/>
      <alignment horizontal="center" vertical="center" textRotation="0" wrapText="0" indent="0" justifyLastLine="0" shrinkToFit="0" readingOrder="0"/>
      <protection locked="1" hidden="1"/>
    </dxf>
    <dxf>
      <font>
        <b val="0"/>
        <i val="0"/>
        <strike val="0"/>
        <condense val="0"/>
        <extend val="0"/>
        <outline val="0"/>
        <shadow val="0"/>
        <u val="none"/>
        <vertAlign val="baseline"/>
        <sz val="9"/>
        <color indexed="8"/>
        <name val="Calibri"/>
        <family val="2"/>
        <scheme val="none"/>
      </font>
      <numFmt numFmtId="166" formatCode="0.00_ ;\-0.00\ "/>
      <protection locked="1" hidden="1"/>
    </dxf>
    <dxf>
      <font>
        <b val="0"/>
        <i val="0"/>
        <strike val="0"/>
        <condense val="0"/>
        <extend val="0"/>
        <outline val="0"/>
        <shadow val="0"/>
        <u val="none"/>
        <vertAlign val="baseline"/>
        <sz val="9"/>
        <color indexed="8"/>
        <name val="Calibri"/>
        <family val="2"/>
        <scheme val="none"/>
      </font>
      <numFmt numFmtId="166" formatCode="0.00_ ;\-0.00\ "/>
      <border diagonalUp="0" diagonalDown="0">
        <left/>
        <right/>
        <top style="dotted">
          <color theme="0" tint="-0.24994659260841701"/>
        </top>
        <bottom style="dotted">
          <color theme="0" tint="-0.24994659260841701"/>
        </bottom>
        <vertical/>
        <horizontal/>
      </border>
      <protection locked="1" hidden="1"/>
    </dxf>
    <dxf>
      <font>
        <b val="0"/>
        <i val="0"/>
        <strike val="0"/>
        <condense val="0"/>
        <extend val="0"/>
        <outline val="0"/>
        <shadow val="0"/>
        <u val="none"/>
        <vertAlign val="baseline"/>
        <sz val="9"/>
        <color indexed="8"/>
        <name val="Calibri"/>
        <family val="2"/>
        <scheme val="minor"/>
      </font>
      <numFmt numFmtId="167" formatCode="0.0_ ;\-0.0\ "/>
      <alignment horizontal="center" vertical="bottom" textRotation="0" wrapText="0" indent="0" justifyLastLine="0" shrinkToFit="0" readingOrder="0"/>
      <border diagonalUp="0" diagonalDown="0">
        <left/>
        <right/>
        <top style="dotted">
          <color theme="0" tint="-0.24994659260841701"/>
        </top>
        <bottom style="dotted">
          <color theme="0" tint="-0.24994659260841701"/>
        </bottom>
        <vertical/>
        <horizontal/>
      </border>
      <protection locked="1" hidden="1"/>
    </dxf>
    <dxf>
      <font>
        <b val="0"/>
        <i val="0"/>
        <strike val="0"/>
        <condense val="0"/>
        <extend val="0"/>
        <outline val="0"/>
        <shadow val="0"/>
        <u val="none"/>
        <vertAlign val="baseline"/>
        <sz val="9"/>
        <color indexed="8"/>
        <name val="Calibri"/>
        <family val="2"/>
        <scheme val="minor"/>
      </font>
      <numFmt numFmtId="170" formatCode="#,##0.00_ ;\-#,##0.00\ "/>
      <alignment horizontal="center" vertical="bottom" textRotation="0" wrapText="0" indent="0" justifyLastLine="0" shrinkToFit="0" readingOrder="0"/>
      <border diagonalUp="0" diagonalDown="0">
        <left/>
        <right/>
        <top style="dotted">
          <color theme="0" tint="-0.24994659260841701"/>
        </top>
        <bottom/>
        <vertical/>
        <horizontal/>
      </border>
      <protection locked="1" hidden="1"/>
    </dxf>
    <dxf>
      <font>
        <b val="0"/>
        <i val="0"/>
        <strike val="0"/>
        <condense val="0"/>
        <extend val="0"/>
        <outline val="0"/>
        <shadow val="0"/>
        <u val="none"/>
        <vertAlign val="baseline"/>
        <sz val="9"/>
        <color indexed="8"/>
        <name val="Calibri"/>
        <family val="2"/>
        <scheme val="minor"/>
      </font>
      <numFmt numFmtId="165" formatCode="00;\-"/>
      <alignment horizontal="center" vertical="bottom" textRotation="0" wrapText="0" indent="0" justifyLastLine="0" shrinkToFit="0" readingOrder="0"/>
      <border diagonalUp="0" diagonalDown="0">
        <left/>
        <right/>
        <top style="dotted">
          <color theme="0" tint="-0.24994659260841701"/>
        </top>
        <bottom/>
        <vertical/>
        <horizontal/>
      </border>
      <protection locked="1" hidden="1"/>
    </dxf>
    <dxf>
      <font>
        <b val="0"/>
        <i val="0"/>
        <strike val="0"/>
        <condense val="0"/>
        <extend val="0"/>
        <outline val="0"/>
        <shadow val="0"/>
        <u val="none"/>
        <vertAlign val="baseline"/>
        <sz val="9"/>
        <color indexed="8"/>
        <name val="Calibri"/>
        <family val="2"/>
        <scheme val="minor"/>
      </font>
      <protection locked="1" hidden="1"/>
    </dxf>
    <dxf>
      <font>
        <color theme="7" tint="0.59996337778862885"/>
      </font>
    </dxf>
    <dxf>
      <font>
        <color rgb="FFC00000"/>
      </font>
    </dxf>
    <dxf>
      <font>
        <color theme="9" tint="-0.24994659260841701"/>
      </font>
    </dxf>
    <dxf>
      <font>
        <color theme="7" tint="0.59996337778862885"/>
      </font>
    </dxf>
    <dxf>
      <font>
        <color rgb="FFC00000"/>
      </font>
    </dxf>
    <dxf>
      <font>
        <color theme="9" tint="-0.24994659260841701"/>
      </font>
    </dxf>
    <dxf>
      <font>
        <b val="0"/>
        <i val="0"/>
        <strike val="0"/>
        <condense val="0"/>
        <extend val="0"/>
        <outline val="0"/>
        <shadow val="0"/>
        <u val="none"/>
        <vertAlign val="baseline"/>
        <sz val="9"/>
        <color indexed="8"/>
        <name val="Calibri"/>
        <family val="2"/>
        <scheme val="none"/>
      </font>
      <numFmt numFmtId="166" formatCode="0.00_ ;\-0.00\ "/>
    </dxf>
    <dxf>
      <font>
        <b val="0"/>
        <i val="0"/>
        <strike val="0"/>
        <condense val="0"/>
        <extend val="0"/>
        <outline val="0"/>
        <shadow val="0"/>
        <u val="none"/>
        <vertAlign val="baseline"/>
        <sz val="9"/>
        <color indexed="8"/>
        <name val="Calibri"/>
        <family val="2"/>
        <scheme val="minor"/>
      </font>
      <numFmt numFmtId="180" formatCode="00.00;\-"/>
      <alignment horizontal="center" vertical="bottom" textRotation="0" wrapText="0" indent="0" justifyLastLine="0" shrinkToFit="0" readingOrder="0"/>
      <border diagonalUp="0" diagonalDown="0">
        <left/>
        <right/>
        <top style="dotted">
          <color theme="0" tint="-0.24994659260841701"/>
        </top>
        <bottom style="dotted">
          <color theme="0" tint="-0.24994659260841701"/>
        </bottom>
        <vertical/>
        <horizontal/>
      </border>
    </dxf>
    <dxf>
      <font>
        <b val="0"/>
        <i val="0"/>
        <strike val="0"/>
        <condense val="0"/>
        <extend val="0"/>
        <outline val="0"/>
        <shadow val="0"/>
        <u val="none"/>
        <vertAlign val="baseline"/>
        <sz val="9"/>
        <color indexed="8"/>
        <name val="Calibri"/>
        <family val="2"/>
        <scheme val="minor"/>
      </font>
      <numFmt numFmtId="180" formatCode="00.00;\-"/>
      <alignment horizontal="center" vertical="bottom" textRotation="0" wrapText="0" indent="0" justifyLastLine="0" shrinkToFit="0" readingOrder="0"/>
      <border diagonalUp="0" diagonalDown="0">
        <left/>
        <right/>
        <top style="dotted">
          <color theme="0" tint="-0.24994659260841701"/>
        </top>
        <bottom style="dotted">
          <color theme="0" tint="-0.24994659260841701"/>
        </bottom>
        <vertical/>
        <horizontal/>
      </border>
    </dxf>
    <dxf>
      <font>
        <b val="0"/>
        <i val="0"/>
        <strike val="0"/>
        <condense val="0"/>
        <extend val="0"/>
        <outline val="0"/>
        <shadow val="0"/>
        <u val="none"/>
        <vertAlign val="baseline"/>
        <sz val="9"/>
        <color indexed="8"/>
        <name val="Calibri"/>
        <family val="2"/>
        <scheme val="minor"/>
      </font>
      <numFmt numFmtId="165" formatCode="00;\-"/>
      <alignment horizontal="center" vertical="bottom" textRotation="0" wrapText="0" indent="0" justifyLastLine="0" shrinkToFit="0" readingOrder="0"/>
      <border diagonalUp="0" diagonalDown="0">
        <left/>
        <right/>
        <top style="dotted">
          <color theme="0" tint="-0.24994659260841701"/>
        </top>
        <bottom style="dotted">
          <color theme="0" tint="-0.24994659260841701"/>
        </bottom>
        <vertical/>
        <horizontal/>
      </border>
    </dxf>
    <dxf>
      <font>
        <b val="0"/>
        <i val="0"/>
        <strike val="0"/>
        <condense val="0"/>
        <extend val="0"/>
        <outline val="0"/>
        <shadow val="0"/>
        <u val="none"/>
        <vertAlign val="baseline"/>
        <sz val="9"/>
        <color indexed="8"/>
        <name val="Calibri"/>
        <family val="2"/>
        <scheme val="minor"/>
      </font>
    </dxf>
    <dxf>
      <font>
        <b val="0"/>
        <i val="0"/>
        <strike val="0"/>
        <condense val="0"/>
        <extend val="0"/>
        <outline val="0"/>
        <shadow val="0"/>
        <u val="none"/>
        <vertAlign val="baseline"/>
        <sz val="9"/>
        <color auto="1"/>
        <name val="Wingdings 3"/>
        <family val="1"/>
        <charset val="2"/>
        <scheme val="none"/>
      </font>
      <numFmt numFmtId="169" formatCode="0.0"/>
      <alignment horizontal="center" vertical="center" textRotation="0" wrapText="0" indent="0" justifyLastLine="0" shrinkToFit="0" readingOrder="0"/>
    </dxf>
    <dxf>
      <font>
        <b val="0"/>
        <i val="0"/>
        <strike val="0"/>
        <condense val="0"/>
        <extend val="0"/>
        <outline val="0"/>
        <shadow val="0"/>
        <u val="none"/>
        <vertAlign val="baseline"/>
        <sz val="9"/>
        <color indexed="8"/>
        <name val="Calibri"/>
        <family val="2"/>
        <scheme val="none"/>
      </font>
      <numFmt numFmtId="166" formatCode="0.00_ ;\-0.00\ "/>
    </dxf>
    <dxf>
      <font>
        <b val="0"/>
        <i val="0"/>
        <strike val="0"/>
        <condense val="0"/>
        <extend val="0"/>
        <outline val="0"/>
        <shadow val="0"/>
        <u val="none"/>
        <vertAlign val="baseline"/>
        <sz val="9"/>
        <color indexed="8"/>
        <name val="Calibri"/>
        <family val="2"/>
        <scheme val="none"/>
      </font>
      <numFmt numFmtId="166" formatCode="0.00_ ;\-0.00\ "/>
      <border diagonalUp="0" diagonalDown="0">
        <left/>
        <right/>
        <top style="dotted">
          <color theme="0" tint="-0.24994659260841701"/>
        </top>
        <bottom style="dotted">
          <color theme="0" tint="-0.24994659260841701"/>
        </bottom>
        <vertical/>
        <horizontal/>
      </border>
    </dxf>
    <dxf>
      <font>
        <b val="0"/>
        <i val="0"/>
        <strike val="0"/>
        <condense val="0"/>
        <extend val="0"/>
        <outline val="0"/>
        <shadow val="0"/>
        <u val="none"/>
        <vertAlign val="baseline"/>
        <sz val="9"/>
        <color indexed="8"/>
        <name val="Calibri"/>
        <family val="2"/>
        <scheme val="minor"/>
      </font>
      <numFmt numFmtId="180" formatCode="00.00;\-"/>
      <alignment horizontal="center" vertical="bottom" textRotation="0" wrapText="0" indent="0" justifyLastLine="0" shrinkToFit="0" readingOrder="0"/>
      <border diagonalUp="0" diagonalDown="0">
        <left/>
        <right/>
        <top style="dotted">
          <color theme="0" tint="-0.24994659260841701"/>
        </top>
        <bottom style="dotted">
          <color theme="0" tint="-0.24994659260841701"/>
        </bottom>
        <vertical/>
        <horizontal/>
      </border>
    </dxf>
    <dxf>
      <font>
        <b val="0"/>
        <i val="0"/>
        <strike val="0"/>
        <condense val="0"/>
        <extend val="0"/>
        <outline val="0"/>
        <shadow val="0"/>
        <u val="none"/>
        <vertAlign val="baseline"/>
        <sz val="9"/>
        <color indexed="8"/>
        <name val="Calibri"/>
        <family val="2"/>
        <scheme val="minor"/>
      </font>
      <numFmt numFmtId="180" formatCode="00.00;\-"/>
      <alignment horizontal="center" vertical="bottom" textRotation="0" wrapText="0" indent="0" justifyLastLine="0" shrinkToFit="0" readingOrder="0"/>
      <border diagonalUp="0" diagonalDown="0">
        <left/>
        <right/>
        <top style="dotted">
          <color theme="0" tint="-0.24994659260841701"/>
        </top>
        <bottom style="dotted">
          <color theme="0" tint="-0.24994659260841701"/>
        </bottom>
        <vertical/>
        <horizontal/>
      </border>
    </dxf>
    <dxf>
      <font>
        <b val="0"/>
        <i val="0"/>
        <strike val="0"/>
        <condense val="0"/>
        <extend val="0"/>
        <outline val="0"/>
        <shadow val="0"/>
        <u val="none"/>
        <vertAlign val="baseline"/>
        <sz val="9"/>
        <color indexed="8"/>
        <name val="Calibri"/>
        <family val="2"/>
        <scheme val="minor"/>
      </font>
      <numFmt numFmtId="165" formatCode="00;\-"/>
      <alignment horizontal="center" vertical="bottom" textRotation="0" wrapText="0" indent="0" justifyLastLine="0" shrinkToFit="0" readingOrder="0"/>
      <border diagonalUp="0" diagonalDown="0">
        <left/>
        <right/>
        <top style="dotted">
          <color theme="0" tint="-0.24994659260841701"/>
        </top>
        <bottom style="dotted">
          <color theme="0" tint="-0.24994659260841701"/>
        </bottom>
        <vertical/>
        <horizontal/>
      </border>
    </dxf>
    <dxf>
      <font>
        <b val="0"/>
        <i val="0"/>
        <strike val="0"/>
        <condense val="0"/>
        <extend val="0"/>
        <outline val="0"/>
        <shadow val="0"/>
        <u val="none"/>
        <vertAlign val="baseline"/>
        <sz val="9"/>
        <color indexed="8"/>
        <name val="Calibri"/>
        <family val="2"/>
        <scheme val="minor"/>
      </font>
      <protection locked="0" hidden="0"/>
    </dxf>
    <dxf>
      <font>
        <b val="0"/>
        <i val="0"/>
        <strike val="0"/>
        <condense val="0"/>
        <extend val="0"/>
        <outline val="0"/>
        <shadow val="0"/>
        <u val="none"/>
        <vertAlign val="baseline"/>
        <sz val="9"/>
        <color indexed="8"/>
        <name val="Calibri"/>
        <family val="2"/>
        <scheme val="minor"/>
      </font>
      <alignment horizontal="center" vertical="bottom" textRotation="0" wrapText="0" indent="0" justifyLastLine="0" shrinkToFit="0" readingOrder="0"/>
    </dxf>
    <dxf>
      <font>
        <color theme="7" tint="0.59996337778862885"/>
      </font>
    </dxf>
    <dxf>
      <font>
        <color rgb="FFC00000"/>
      </font>
    </dxf>
    <dxf>
      <font>
        <color theme="9" tint="-0.24994659260841701"/>
      </font>
    </dxf>
    <dxf>
      <font>
        <color theme="9" tint="-0.24994659260841701"/>
      </font>
    </dxf>
    <dxf>
      <font>
        <color rgb="FFC00000"/>
      </font>
    </dxf>
    <dxf>
      <font>
        <color theme="7" tint="0.59996337778862885"/>
      </font>
    </dxf>
    <dxf>
      <font>
        <color theme="5"/>
      </font>
    </dxf>
    <dxf>
      <font>
        <color theme="9"/>
      </font>
    </dxf>
    <dxf>
      <font>
        <color theme="5"/>
      </font>
    </dxf>
    <dxf>
      <font>
        <color theme="9"/>
      </font>
    </dxf>
    <dxf>
      <font>
        <color theme="5"/>
      </font>
    </dxf>
    <dxf>
      <font>
        <color theme="9"/>
      </font>
    </dxf>
    <dxf>
      <font>
        <color theme="5"/>
      </font>
    </dxf>
    <dxf>
      <font>
        <color theme="9"/>
      </font>
    </dxf>
    <dxf>
      <font>
        <color rgb="FF00B0D9"/>
      </font>
    </dxf>
    <dxf>
      <font>
        <color rgb="FF00B0D9"/>
      </font>
    </dxf>
    <dxf>
      <font>
        <color rgb="FF00B0D9"/>
      </font>
    </dxf>
    <dxf>
      <font>
        <color rgb="FFB8E1EC"/>
      </font>
    </dxf>
    <dxf>
      <font>
        <color rgb="FFDBF0F5"/>
      </font>
    </dxf>
    <dxf>
      <font>
        <color theme="5"/>
      </font>
    </dxf>
    <dxf>
      <font>
        <color theme="9"/>
      </font>
    </dxf>
    <dxf>
      <font>
        <color theme="5"/>
      </font>
    </dxf>
    <dxf>
      <font>
        <color theme="9"/>
      </font>
    </dxf>
    <dxf>
      <font>
        <color theme="5"/>
      </font>
    </dxf>
    <dxf>
      <font>
        <color theme="9"/>
      </font>
    </dxf>
    <dxf>
      <font>
        <color rgb="FF00B0D9"/>
      </font>
    </dxf>
    <dxf>
      <font>
        <color rgb="FF00B0D9"/>
      </font>
    </dxf>
    <dxf>
      <font>
        <color rgb="FFB8E1EC"/>
      </font>
    </dxf>
    <dxf>
      <font>
        <color rgb="FFDBF0F5"/>
      </font>
    </dxf>
    <dxf>
      <font>
        <color theme="5"/>
      </font>
    </dxf>
    <dxf>
      <font>
        <color theme="9"/>
      </font>
    </dxf>
    <dxf>
      <font>
        <color theme="5"/>
      </font>
    </dxf>
    <dxf>
      <font>
        <color theme="9"/>
      </font>
    </dxf>
    <dxf>
      <font>
        <color theme="5"/>
      </font>
    </dxf>
    <dxf>
      <font>
        <color theme="9"/>
      </font>
    </dxf>
    <dxf>
      <font>
        <color rgb="FF00B0D9"/>
      </font>
    </dxf>
    <dxf>
      <font>
        <color rgb="FF00B0D9"/>
      </font>
    </dxf>
    <dxf>
      <font>
        <color rgb="FFB8E1EC"/>
      </font>
    </dxf>
    <dxf>
      <font>
        <color rgb="FFDBF0F5"/>
      </font>
    </dxf>
    <dxf>
      <font>
        <strike val="0"/>
        <outline val="0"/>
        <shadow val="0"/>
        <u val="none"/>
        <vertAlign val="baseline"/>
        <sz val="9"/>
        <name val="Calibri"/>
        <family val="2"/>
        <scheme val="none"/>
      </font>
      <protection locked="1" hidden="1"/>
    </dxf>
    <dxf>
      <font>
        <b val="0"/>
        <i val="0"/>
        <strike val="0"/>
        <condense val="0"/>
        <extend val="0"/>
        <outline val="0"/>
        <shadow val="0"/>
        <u val="none"/>
        <vertAlign val="baseline"/>
        <sz val="9"/>
        <color indexed="8"/>
        <name val="Calibri"/>
        <family val="2"/>
        <scheme val="minor"/>
      </font>
    </dxf>
    <dxf>
      <font>
        <strike val="0"/>
        <outline val="0"/>
        <shadow val="0"/>
        <u val="none"/>
        <vertAlign val="baseline"/>
        <sz val="9"/>
        <name val="Calibri"/>
        <family val="2"/>
        <scheme val="minor"/>
      </font>
      <protection locked="1" hidden="1"/>
    </dxf>
    <dxf>
      <font>
        <b val="0"/>
        <i val="0"/>
        <strike val="0"/>
        <condense val="0"/>
        <extend val="0"/>
        <outline val="0"/>
        <shadow val="0"/>
        <u val="none"/>
        <vertAlign val="baseline"/>
        <sz val="9"/>
        <color indexed="8"/>
        <name val="Calibri"/>
        <family val="2"/>
        <scheme val="minor"/>
      </font>
    </dxf>
    <dxf>
      <font>
        <strike val="0"/>
        <outline val="0"/>
        <shadow val="0"/>
        <u val="none"/>
        <vertAlign val="baseline"/>
        <sz val="9"/>
        <name val="Calibri"/>
        <family val="2"/>
        <scheme val="minor"/>
      </font>
      <protection locked="1" hidden="1"/>
    </dxf>
    <dxf>
      <font>
        <b val="0"/>
        <i val="0"/>
        <strike val="0"/>
        <condense val="0"/>
        <extend val="0"/>
        <outline val="0"/>
        <shadow val="0"/>
        <u val="none"/>
        <vertAlign val="baseline"/>
        <sz val="9"/>
        <color indexed="8"/>
        <name val="Calibri"/>
        <family val="2"/>
        <scheme val="minor"/>
      </font>
    </dxf>
    <dxf>
      <font>
        <strike val="0"/>
        <outline val="0"/>
        <shadow val="0"/>
        <u val="none"/>
        <vertAlign val="baseline"/>
        <sz val="9"/>
        <name val="Calibri"/>
        <family val="2"/>
        <scheme val="minor"/>
      </font>
      <protection locked="1" hidden="1"/>
    </dxf>
    <dxf>
      <font>
        <b val="0"/>
        <i val="0"/>
        <strike val="0"/>
        <condense val="0"/>
        <extend val="0"/>
        <outline val="0"/>
        <shadow val="0"/>
        <u val="none"/>
        <vertAlign val="baseline"/>
        <sz val="9"/>
        <color indexed="8"/>
        <name val="Calibri"/>
        <family val="2"/>
        <scheme val="minor"/>
      </font>
    </dxf>
    <dxf>
      <protection locked="1" hidden="1"/>
    </dxf>
    <dxf>
      <protection locked="1" hidden="1"/>
    </dxf>
    <dxf>
      <protection locked="1" hidden="1"/>
    </dxf>
    <dxf>
      <font>
        <strike val="0"/>
        <outline val="0"/>
        <shadow val="0"/>
        <u val="none"/>
        <vertAlign val="baseline"/>
        <sz val="9"/>
        <name val="Calibri"/>
        <family val="2"/>
        <scheme val="minor"/>
      </font>
      <protection locked="1" hidden="1"/>
    </dxf>
    <dxf>
      <font>
        <b val="0"/>
        <i val="0"/>
        <strike val="0"/>
        <condense val="0"/>
        <extend val="0"/>
        <outline val="0"/>
        <shadow val="0"/>
        <u val="none"/>
        <vertAlign val="baseline"/>
        <sz val="9"/>
        <color indexed="8"/>
        <name val="Calibri"/>
        <family val="2"/>
        <scheme val="minor"/>
      </font>
    </dxf>
    <dxf>
      <protection locked="1" hidden="1"/>
    </dxf>
    <dxf>
      <protection locked="1" hidden="1"/>
    </dxf>
    <dxf>
      <font>
        <strike val="0"/>
        <outline val="0"/>
        <shadow val="0"/>
        <u val="none"/>
        <vertAlign val="baseline"/>
        <sz val="9"/>
        <name val="Calibri"/>
        <family val="2"/>
        <scheme val="minor"/>
      </font>
      <protection locked="1" hidden="1"/>
    </dxf>
    <dxf>
      <font>
        <b val="0"/>
        <i val="0"/>
        <strike val="0"/>
        <condense val="0"/>
        <extend val="0"/>
        <outline val="0"/>
        <shadow val="0"/>
        <u val="none"/>
        <vertAlign val="baseline"/>
        <sz val="9"/>
        <color indexed="8"/>
        <name val="Calibri"/>
        <family val="2"/>
        <scheme val="minor"/>
      </font>
    </dxf>
    <dxf>
      <font>
        <b val="0"/>
        <i val="0"/>
        <strike val="0"/>
        <condense val="0"/>
        <extend val="0"/>
        <outline val="0"/>
        <shadow val="0"/>
        <u val="none"/>
        <vertAlign val="baseline"/>
        <sz val="9"/>
        <color indexed="8"/>
        <name val="Calibri"/>
        <family val="2"/>
        <scheme val="minor"/>
      </font>
      <protection locked="1" hidden="1"/>
    </dxf>
    <dxf>
      <font>
        <b val="0"/>
        <i val="0"/>
        <strike val="0"/>
        <condense val="0"/>
        <extend val="0"/>
        <outline val="0"/>
        <shadow val="0"/>
        <u val="none"/>
        <vertAlign val="baseline"/>
        <sz val="9"/>
        <color indexed="8"/>
        <name val="Calibri"/>
        <family val="2"/>
        <scheme val="minor"/>
      </font>
    </dxf>
    <dxf>
      <protection locked="1" hidden="1"/>
    </dxf>
    <dxf>
      <font>
        <strike val="0"/>
        <outline val="0"/>
        <shadow val="0"/>
        <u val="none"/>
        <vertAlign val="baseline"/>
        <sz val="9"/>
        <name val="Calibri"/>
        <family val="2"/>
        <scheme val="none"/>
      </font>
      <protection locked="1" hidden="1"/>
    </dxf>
    <dxf>
      <font>
        <b/>
        <i val="0"/>
        <strike val="0"/>
        <condense val="0"/>
        <extend val="0"/>
        <outline val="0"/>
        <shadow val="0"/>
        <u val="none"/>
        <vertAlign val="baseline"/>
        <sz val="9"/>
        <color indexed="8"/>
        <name val="Calibri"/>
        <family val="2"/>
        <scheme val="minor"/>
      </font>
      <alignment horizontal="center" vertical="center" textRotation="0" wrapText="0" indent="0" justifyLastLine="0" shrinkToFit="0" readingOrder="0"/>
      <protection locked="1" hidden="1"/>
    </dxf>
    <dxf>
      <font>
        <color rgb="FFC00000"/>
      </font>
    </dxf>
    <dxf>
      <font>
        <color theme="9" tint="-0.24994659260841701"/>
      </font>
    </dxf>
    <dxf>
      <font>
        <color theme="7" tint="0.59996337778862885"/>
      </font>
    </dxf>
    <dxf>
      <fill>
        <patternFill>
          <bgColor theme="9" tint="0.59996337778862885"/>
        </patternFill>
      </fill>
    </dxf>
    <dxf>
      <font>
        <b val="0"/>
        <i val="0"/>
        <strike val="0"/>
        <condense val="0"/>
        <extend val="0"/>
        <outline val="0"/>
        <shadow val="0"/>
        <u val="none"/>
        <vertAlign val="baseline"/>
        <sz val="9"/>
        <color indexed="8"/>
        <name val="Calibri"/>
        <family val="2"/>
        <scheme val="minor"/>
      </font>
      <numFmt numFmtId="166" formatCode="0.00_ ;\-0.00\ "/>
    </dxf>
    <dxf>
      <font>
        <b val="0"/>
        <i val="0"/>
        <strike val="0"/>
        <condense val="0"/>
        <extend val="0"/>
        <outline val="0"/>
        <shadow val="0"/>
        <u val="none"/>
        <vertAlign val="baseline"/>
        <sz val="9"/>
        <color indexed="8"/>
        <name val="Calibri"/>
        <family val="2"/>
        <scheme val="minor"/>
      </font>
      <numFmt numFmtId="166" formatCode="0.00_ ;\-0.00\ "/>
    </dxf>
    <dxf>
      <font>
        <strike val="0"/>
        <outline val="0"/>
        <shadow val="0"/>
        <u val="none"/>
        <vertAlign val="baseline"/>
        <sz val="9"/>
        <name val="Calibri"/>
        <family val="2"/>
        <scheme val="minor"/>
      </font>
    </dxf>
    <dxf>
      <font>
        <b val="0"/>
        <i val="0"/>
        <strike val="0"/>
        <condense val="0"/>
        <extend val="0"/>
        <outline val="0"/>
        <shadow val="0"/>
        <u val="none"/>
        <vertAlign val="baseline"/>
        <sz val="9"/>
        <color indexed="8"/>
        <name val="Calibri"/>
        <family val="2"/>
        <scheme val="minor"/>
      </font>
    </dxf>
    <dxf>
      <font>
        <strike val="0"/>
        <outline val="0"/>
        <shadow val="0"/>
        <u val="none"/>
        <vertAlign val="baseline"/>
        <sz val="9"/>
        <name val="Calibri"/>
        <family val="2"/>
        <scheme val="minor"/>
      </font>
    </dxf>
    <dxf>
      <font>
        <b val="0"/>
        <i val="0"/>
        <strike val="0"/>
        <condense val="0"/>
        <extend val="0"/>
        <outline val="0"/>
        <shadow val="0"/>
        <u val="none"/>
        <vertAlign val="baseline"/>
        <sz val="9"/>
        <color indexed="8"/>
        <name val="Calibri"/>
        <family val="2"/>
        <scheme val="minor"/>
      </font>
    </dxf>
    <dxf>
      <font>
        <strike val="0"/>
        <outline val="0"/>
        <shadow val="0"/>
        <u val="none"/>
        <vertAlign val="baseline"/>
        <sz val="9"/>
        <name val="Calibri"/>
        <family val="2"/>
        <scheme val="minor"/>
      </font>
    </dxf>
    <dxf>
      <font>
        <b val="0"/>
        <i val="0"/>
        <strike val="0"/>
        <condense val="0"/>
        <extend val="0"/>
        <outline val="0"/>
        <shadow val="0"/>
        <u val="none"/>
        <vertAlign val="baseline"/>
        <sz val="9"/>
        <color indexed="8"/>
        <name val="Calibri"/>
        <family val="2"/>
        <scheme val="minor"/>
      </font>
    </dxf>
    <dxf>
      <font>
        <strike val="0"/>
        <outline val="0"/>
        <shadow val="0"/>
        <u val="none"/>
        <vertAlign val="baseline"/>
        <sz val="9"/>
        <name val="Calibri"/>
        <family val="2"/>
        <scheme val="minor"/>
      </font>
    </dxf>
    <dxf>
      <font>
        <b val="0"/>
        <i val="0"/>
        <strike val="0"/>
        <condense val="0"/>
        <extend val="0"/>
        <outline val="0"/>
        <shadow val="0"/>
        <u val="none"/>
        <vertAlign val="baseline"/>
        <sz val="9"/>
        <color indexed="8"/>
        <name val="Calibri"/>
        <family val="2"/>
        <scheme val="minor"/>
      </font>
    </dxf>
    <dxf>
      <font>
        <b val="0"/>
        <i val="0"/>
        <strike val="0"/>
        <condense val="0"/>
        <extend val="0"/>
        <outline val="0"/>
        <shadow val="0"/>
        <u val="none"/>
        <vertAlign val="baseline"/>
        <sz val="9"/>
        <color indexed="8"/>
        <name val="Calibri"/>
        <family val="2"/>
        <scheme val="minor"/>
      </font>
      <numFmt numFmtId="165" formatCode="00;\-"/>
      <alignment horizontal="center" vertical="bottom" textRotation="0" wrapText="0" indent="0" justifyLastLine="0" shrinkToFit="0" readingOrder="0"/>
      <border diagonalUp="0" diagonalDown="0">
        <left/>
        <right/>
        <top style="dotted">
          <color theme="0" tint="-0.24994659260841701"/>
        </top>
        <bottom style="dotted">
          <color theme="0" tint="-0.24994659260841701"/>
        </bottom>
        <vertical/>
        <horizontal/>
      </border>
    </dxf>
    <dxf>
      <font>
        <b val="0"/>
        <i val="0"/>
        <strike val="0"/>
        <condense val="0"/>
        <extend val="0"/>
        <outline val="0"/>
        <shadow val="0"/>
        <u val="none"/>
        <vertAlign val="baseline"/>
        <sz val="9"/>
        <color indexed="8"/>
        <name val="Calibri"/>
        <family val="2"/>
        <scheme val="minor"/>
      </font>
    </dxf>
    <dxf>
      <font>
        <strike val="0"/>
        <outline val="0"/>
        <shadow val="0"/>
        <u val="none"/>
        <vertAlign val="baseline"/>
        <sz val="9"/>
        <name val="Calibri"/>
        <family val="2"/>
        <scheme val="minor"/>
      </font>
    </dxf>
    <dxf>
      <font>
        <b val="0"/>
        <i val="0"/>
        <strike val="0"/>
        <condense val="0"/>
        <extend val="0"/>
        <outline val="0"/>
        <shadow val="0"/>
        <u val="none"/>
        <vertAlign val="baseline"/>
        <sz val="9"/>
        <color indexed="8"/>
        <name val="Calibri"/>
        <family val="2"/>
        <scheme val="minor"/>
      </font>
    </dxf>
    <dxf>
      <font>
        <strike val="0"/>
        <outline val="0"/>
        <shadow val="0"/>
        <u val="none"/>
        <vertAlign val="baseline"/>
        <sz val="9"/>
        <name val="Calibri"/>
        <family val="2"/>
        <scheme val="minor"/>
      </font>
    </dxf>
    <dxf>
      <font>
        <b val="0"/>
        <i val="0"/>
        <strike val="0"/>
        <condense val="0"/>
        <extend val="0"/>
        <outline val="0"/>
        <shadow val="0"/>
        <u val="none"/>
        <vertAlign val="baseline"/>
        <sz val="9"/>
        <color indexed="8"/>
        <name val="Calibri"/>
        <family val="2"/>
        <scheme val="minor"/>
      </font>
    </dxf>
    <dxf>
      <font>
        <strike val="0"/>
        <outline val="0"/>
        <shadow val="0"/>
        <u val="none"/>
        <vertAlign val="baseline"/>
        <sz val="9"/>
        <name val="Calibri"/>
        <family val="2"/>
        <scheme val="minor"/>
      </font>
    </dxf>
    <dxf>
      <font>
        <b val="0"/>
        <i val="0"/>
        <strike val="0"/>
        <condense val="0"/>
        <extend val="0"/>
        <outline val="0"/>
        <shadow val="0"/>
        <u val="none"/>
        <vertAlign val="baseline"/>
        <sz val="9"/>
        <color indexed="8"/>
        <name val="Calibri"/>
        <family val="2"/>
        <scheme val="minor"/>
      </font>
    </dxf>
    <dxf>
      <font>
        <b val="0"/>
        <i val="0"/>
        <strike val="0"/>
        <condense val="0"/>
        <extend val="0"/>
        <outline val="0"/>
        <shadow val="0"/>
        <u val="none"/>
        <vertAlign val="baseline"/>
        <sz val="9"/>
        <color indexed="8"/>
        <name val="Calibri"/>
        <family val="2"/>
        <scheme val="minor"/>
      </font>
    </dxf>
    <dxf>
      <font>
        <b val="0"/>
        <i val="0"/>
        <strike val="0"/>
        <condense val="0"/>
        <extend val="0"/>
        <outline val="0"/>
        <shadow val="0"/>
        <u val="none"/>
        <vertAlign val="baseline"/>
        <sz val="9"/>
        <color indexed="8"/>
        <name val="Calibri"/>
        <family val="2"/>
        <scheme val="minor"/>
      </font>
    </dxf>
    <dxf>
      <font>
        <strike val="0"/>
        <outline val="0"/>
        <shadow val="0"/>
        <u val="none"/>
        <vertAlign val="baseline"/>
        <sz val="9"/>
        <name val="Calibri"/>
        <family val="2"/>
        <scheme val="none"/>
      </font>
    </dxf>
    <dxf>
      <font>
        <b/>
        <i val="0"/>
        <strike val="0"/>
        <condense val="0"/>
        <extend val="0"/>
        <outline val="0"/>
        <shadow val="0"/>
        <u val="none"/>
        <vertAlign val="baseline"/>
        <sz val="9"/>
        <color indexed="8"/>
        <name val="Calibri"/>
        <family val="2"/>
        <scheme val="minor"/>
      </font>
      <alignment horizontal="center" vertical="center" textRotation="0" wrapText="0" indent="0" justifyLastLine="0" shrinkToFit="0" readingOrder="0"/>
    </dxf>
    <dxf>
      <font>
        <b val="0"/>
        <i val="0"/>
        <strike val="0"/>
        <condense val="0"/>
        <extend val="0"/>
        <outline val="0"/>
        <shadow val="0"/>
        <u val="none"/>
        <vertAlign val="baseline"/>
        <sz val="8"/>
        <color theme="1"/>
        <name val="Arial Nova Light"/>
        <family val="2"/>
        <scheme val="none"/>
      </font>
      <numFmt numFmtId="174" formatCode="#,##0.00;\-#,##0;\-"/>
      <fill>
        <patternFill patternType="none">
          <fgColor indexed="64"/>
          <bgColor auto="1"/>
        </patternFill>
      </fill>
      <alignment horizontal="center" vertical="center" textRotation="0" wrapText="0" indent="0" justifyLastLine="0" shrinkToFit="0" readingOrder="0"/>
      <border diagonalUp="0" diagonalDown="0" outline="0">
        <left/>
        <right/>
        <top style="dotted">
          <color theme="0" tint="-0.34998626667073579"/>
        </top>
        <bottom style="dotted">
          <color theme="0" tint="-0.34998626667073579"/>
        </bottom>
      </border>
      <protection locked="0" hidden="1"/>
    </dxf>
    <dxf>
      <font>
        <b val="0"/>
        <i val="0"/>
        <strike val="0"/>
        <condense val="0"/>
        <extend val="0"/>
        <outline val="0"/>
        <shadow val="0"/>
        <u val="none"/>
        <vertAlign val="baseline"/>
        <sz val="8"/>
        <color theme="1"/>
        <name val="Arial Nova Light"/>
        <family val="2"/>
        <scheme val="none"/>
      </font>
      <numFmt numFmtId="174" formatCode="#,##0.00;\-#,##0;\-"/>
      <fill>
        <patternFill patternType="none">
          <fgColor indexed="64"/>
          <bgColor auto="1"/>
        </patternFill>
      </fill>
      <alignment horizontal="center" vertical="center" textRotation="0" wrapText="0" indent="0" justifyLastLine="0" shrinkToFit="0" readingOrder="0"/>
      <border diagonalUp="0" diagonalDown="0" outline="0">
        <left/>
        <right/>
        <top style="dotted">
          <color theme="0" tint="-0.34998626667073579"/>
        </top>
        <bottom style="dotted">
          <color theme="0" tint="-0.34998626667073579"/>
        </bottom>
      </border>
      <protection locked="0" hidden="1"/>
    </dxf>
    <dxf>
      <font>
        <b val="0"/>
        <i val="0"/>
        <strike val="0"/>
        <condense val="0"/>
        <extend val="0"/>
        <outline val="0"/>
        <shadow val="0"/>
        <u val="none"/>
        <vertAlign val="baseline"/>
        <sz val="8"/>
        <color theme="1"/>
        <name val="Arial Nova Light"/>
        <family val="2"/>
        <scheme val="none"/>
      </font>
      <numFmt numFmtId="174" formatCode="#,##0.00;\-#,##0;\-"/>
      <fill>
        <patternFill patternType="none">
          <fgColor indexed="64"/>
          <bgColor auto="1"/>
        </patternFill>
      </fill>
      <alignment horizontal="center" vertical="center" textRotation="0" wrapText="0" indent="0" justifyLastLine="0" shrinkToFit="0" readingOrder="0"/>
      <border diagonalUp="0" diagonalDown="0" outline="0">
        <left/>
        <right/>
        <top style="dotted">
          <color theme="0" tint="-0.34998626667073579"/>
        </top>
        <bottom style="dotted">
          <color theme="0" tint="-0.34998626667073579"/>
        </bottom>
      </border>
      <protection locked="0" hidden="1"/>
    </dxf>
    <dxf>
      <font>
        <b val="0"/>
        <i val="0"/>
        <strike val="0"/>
        <condense val="0"/>
        <extend val="0"/>
        <outline val="0"/>
        <shadow val="0"/>
        <u val="none"/>
        <vertAlign val="baseline"/>
        <sz val="10"/>
        <color theme="1"/>
        <name val="Arial Nova Light"/>
        <family val="2"/>
        <scheme val="none"/>
      </font>
      <numFmt numFmtId="174" formatCode="#,##0.00;\-#,##0;\-"/>
      <fill>
        <patternFill patternType="none">
          <fgColor indexed="64"/>
          <bgColor auto="1"/>
        </patternFill>
      </fill>
      <alignment horizontal="center" vertical="center" textRotation="0" wrapText="0" indent="0" justifyLastLine="0" shrinkToFit="0" readingOrder="0"/>
      <border diagonalUp="0" diagonalDown="0" outline="0">
        <left/>
        <right/>
        <top style="dotted">
          <color theme="0" tint="-0.34998626667073579"/>
        </top>
        <bottom style="dotted">
          <color theme="0" tint="-0.34998626667073579"/>
        </bottom>
      </border>
      <protection locked="0" hidden="1"/>
    </dxf>
    <dxf>
      <numFmt numFmtId="1" formatCode="0"/>
      <alignment horizontal="center" vertical="center" textRotation="0" wrapText="0" indent="0" justifyLastLine="0" shrinkToFit="0" readingOrder="0"/>
      <border diagonalUp="0" diagonalDown="0" outline="0">
        <left/>
        <right/>
        <top style="dotted">
          <color theme="0" tint="-0.34998626667073579"/>
        </top>
        <bottom/>
      </border>
      <protection locked="0" hidden="1"/>
    </dxf>
    <dxf>
      <font>
        <b val="0"/>
        <i val="0"/>
        <strike val="0"/>
        <condense val="0"/>
        <extend val="0"/>
        <outline val="0"/>
        <shadow val="0"/>
        <u val="none"/>
        <vertAlign val="baseline"/>
        <sz val="10"/>
        <color theme="1"/>
        <name val="Arial Nova Light"/>
        <family val="2"/>
        <scheme val="none"/>
      </font>
      <numFmt numFmtId="2" formatCode="0.00"/>
      <fill>
        <patternFill patternType="none">
          <fgColor indexed="64"/>
          <bgColor indexed="65"/>
        </patternFill>
      </fill>
      <alignment horizontal="center" vertical="center" textRotation="0" wrapText="0" indent="0" justifyLastLine="0" shrinkToFit="0" readingOrder="0"/>
      <border diagonalUp="0" diagonalDown="0" outline="0">
        <left/>
        <right/>
        <top style="dotted">
          <color theme="0" tint="-0.34998626667073579"/>
        </top>
        <bottom style="dotted">
          <color theme="0" tint="-0.34998626667073579"/>
        </bottom>
      </border>
      <protection locked="0" hidden="1"/>
    </dxf>
    <dxf>
      <numFmt numFmtId="0" formatCode="General"/>
      <fill>
        <patternFill patternType="none">
          <fgColor indexed="64"/>
          <bgColor auto="1"/>
        </patternFill>
      </fill>
      <alignment horizontal="center" vertical="center" textRotation="0" wrapText="0" indent="0" justifyLastLine="0" shrinkToFit="0" readingOrder="0"/>
      <border diagonalUp="0" diagonalDown="0" outline="0">
        <left/>
        <right/>
        <top style="dotted">
          <color theme="0" tint="-0.34998626667073579"/>
        </top>
        <bottom style="dotted">
          <color theme="0" tint="-0.34998626667073579"/>
        </bottom>
      </border>
      <protection locked="0" hidden="1"/>
    </dxf>
    <dxf>
      <numFmt numFmtId="183" formatCode="[&lt;1000]0.00;[&gt;=1000]0"/>
      <alignment horizontal="left" vertical="center" textRotation="0" wrapText="0" relativeIndent="1" justifyLastLine="0" shrinkToFit="0" readingOrder="0"/>
      <border diagonalUp="0" diagonalDown="0" outline="0">
        <left/>
        <right/>
        <top style="dotted">
          <color theme="0" tint="-0.34998626667073579"/>
        </top>
        <bottom style="dotted">
          <color theme="0" tint="-0.34998626667073579"/>
        </bottom>
      </border>
      <protection locked="0" hidden="1"/>
    </dxf>
    <dxf>
      <numFmt numFmtId="183" formatCode="[&lt;1000]0.00;[&gt;=1000]0"/>
      <alignment horizontal="center" vertical="center" textRotation="0" wrapText="0" indent="0" justifyLastLine="0" shrinkToFit="0" readingOrder="0"/>
      <border diagonalUp="0" diagonalDown="0" outline="0">
        <left/>
        <right/>
        <top style="dotted">
          <color theme="0" tint="-0.34998626667073579"/>
        </top>
        <bottom style="dotted">
          <color theme="0" tint="-0.34998626667073579"/>
        </bottom>
      </border>
      <protection locked="0" hidden="1"/>
    </dxf>
    <dxf>
      <numFmt numFmtId="183" formatCode="[&lt;1000]0.00;[&gt;=1000]0"/>
      <alignment horizontal="left" vertical="center" textRotation="0" wrapText="0" indent="2" justifyLastLine="0" shrinkToFit="0" readingOrder="0"/>
      <border diagonalUp="0" diagonalDown="0" outline="0">
        <left/>
        <right/>
        <top style="dotted">
          <color theme="0" tint="-0.34998626667073579"/>
        </top>
        <bottom style="dotted">
          <color theme="0" tint="-0.34998626667073579"/>
        </bottom>
      </border>
      <protection locked="0" hidden="1"/>
    </dxf>
    <dxf>
      <font>
        <b val="0"/>
        <i val="0"/>
        <strike val="0"/>
        <condense val="0"/>
        <extend val="0"/>
        <outline val="0"/>
        <shadow val="0"/>
        <u val="none"/>
        <vertAlign val="baseline"/>
        <sz val="10"/>
        <color theme="1"/>
        <name val="Arial Nova Light"/>
        <family val="2"/>
        <scheme val="none"/>
      </font>
      <numFmt numFmtId="0" formatCode="General"/>
      <fill>
        <patternFill patternType="none">
          <fgColor indexed="64"/>
          <bgColor auto="1"/>
        </patternFill>
      </fill>
      <alignment horizontal="left" vertical="center" textRotation="0" wrapText="0" indent="2" justifyLastLine="0" shrinkToFit="0" readingOrder="0"/>
      <border diagonalUp="0" diagonalDown="0" outline="0">
        <left/>
        <right/>
        <top style="dotted">
          <color theme="0" tint="-0.34998626667073579"/>
        </top>
        <bottom style="dotted">
          <color theme="0" tint="-0.34998626667073579"/>
        </bottom>
      </border>
      <protection locked="0" hidden="1"/>
    </dxf>
    <dxf>
      <font>
        <b val="0"/>
        <i val="0"/>
        <strike val="0"/>
        <condense val="0"/>
        <extend val="0"/>
        <outline val="0"/>
        <shadow val="0"/>
        <u val="none"/>
        <vertAlign val="baseline"/>
        <sz val="10"/>
        <color theme="0" tint="-4.9989318521683403E-2"/>
        <name val="Arial Nova Light"/>
        <family val="2"/>
        <scheme val="none"/>
      </font>
      <numFmt numFmtId="175" formatCode="#,##0;\-#,##0;\-"/>
      <fill>
        <patternFill patternType="solid">
          <fgColor indexed="64"/>
          <bgColor rgb="FF00B0D9"/>
        </patternFill>
      </fill>
      <alignment horizontal="center" vertical="center" textRotation="0" wrapText="0" indent="0" justifyLastLine="0" shrinkToFit="0" readingOrder="0"/>
      <border diagonalUp="0" diagonalDown="0" outline="0">
        <left style="thick">
          <color theme="0"/>
        </left>
        <right style="thick">
          <color theme="0"/>
        </right>
        <top style="thick">
          <color theme="0"/>
        </top>
        <bottom style="thick">
          <color theme="0"/>
        </bottom>
      </border>
      <protection locked="0" hidden="1"/>
    </dxf>
    <dxf>
      <font>
        <b val="0"/>
        <i val="0"/>
        <strike val="0"/>
        <condense val="0"/>
        <extend val="0"/>
        <outline val="0"/>
        <shadow val="0"/>
        <u val="none"/>
        <vertAlign val="baseline"/>
        <sz val="10"/>
        <color theme="0" tint="-4.9989318521683403E-2"/>
        <name val="Arial Nova Light"/>
        <family val="2"/>
        <scheme val="none"/>
      </font>
      <numFmt numFmtId="175" formatCode="#,##0;\-#,##0;\-"/>
      <fill>
        <patternFill patternType="solid">
          <fgColor indexed="64"/>
          <bgColor theme="4" tint="-0.249977111117893"/>
        </patternFill>
      </fill>
      <alignment horizontal="center" vertical="center" textRotation="0" wrapText="0" indent="0" justifyLastLine="0" shrinkToFit="0" readingOrder="0"/>
      <border diagonalUp="0" diagonalDown="0" outline="0">
        <left style="thick">
          <color theme="0"/>
        </left>
        <right/>
        <top style="dotted">
          <color theme="0" tint="-0.34998626667073579"/>
        </top>
        <bottom style="dotted">
          <color theme="0" tint="-0.34998626667073579"/>
        </bottom>
      </border>
      <protection locked="0" hidden="1"/>
    </dxf>
    <dxf>
      <font>
        <b val="0"/>
        <i val="0"/>
        <strike val="0"/>
        <condense val="0"/>
        <extend val="0"/>
        <outline val="0"/>
        <shadow val="0"/>
        <u val="none"/>
        <vertAlign val="baseline"/>
        <sz val="10"/>
        <color theme="0" tint="-4.9989318521683403E-2"/>
        <name val="Arial Nova Light"/>
        <family val="2"/>
        <scheme val="none"/>
      </font>
      <numFmt numFmtId="175" formatCode="#,##0;\-#,##0;\-"/>
      <fill>
        <patternFill patternType="solid">
          <fgColor indexed="64"/>
          <bgColor rgb="FF001E62"/>
        </patternFill>
      </fill>
      <alignment horizontal="center" vertical="center" textRotation="0" wrapText="0" indent="0" justifyLastLine="0" shrinkToFit="0" readingOrder="0"/>
      <border diagonalUp="0" diagonalDown="0" outline="0">
        <left style="thick">
          <color theme="0"/>
        </left>
        <right style="thick">
          <color theme="0"/>
        </right>
        <top style="thick">
          <color theme="0"/>
        </top>
        <bottom style="thick">
          <color theme="0"/>
        </bottom>
      </border>
      <protection locked="0" hidden="1"/>
    </dxf>
    <dxf>
      <border outline="0">
        <top style="thin">
          <color rgb="FF000000"/>
        </top>
        <bottom style="dotted">
          <color rgb="FFA6A6A6"/>
        </bottom>
      </border>
    </dxf>
    <dxf>
      <font>
        <b val="0"/>
        <i val="0"/>
        <strike val="0"/>
        <condense val="0"/>
        <extend val="0"/>
        <outline val="0"/>
        <shadow val="0"/>
        <u val="none"/>
        <vertAlign val="baseline"/>
        <sz val="8"/>
        <color rgb="FF000000"/>
        <name val="Arial Nova Light"/>
        <family val="2"/>
        <scheme val="none"/>
      </font>
      <fill>
        <patternFill patternType="none">
          <fgColor rgb="FF000000"/>
          <bgColor auto="1"/>
        </patternFill>
      </fill>
      <alignment horizontal="center" vertical="center" textRotation="0" wrapText="0" indent="0" justifyLastLine="0" shrinkToFit="0" readingOrder="0"/>
      <protection locked="0" hidden="1"/>
    </dxf>
    <dxf>
      <font>
        <b/>
        <i val="0"/>
        <strike val="0"/>
        <condense val="0"/>
        <extend val="0"/>
        <outline val="0"/>
        <shadow val="0"/>
        <u val="none"/>
        <vertAlign val="baseline"/>
        <sz val="10"/>
        <color theme="1"/>
        <name val="Arial Nova Light"/>
        <family val="2"/>
        <scheme val="none"/>
      </font>
      <fill>
        <patternFill patternType="none">
          <fgColor indexed="64"/>
          <bgColor auto="1"/>
        </patternFill>
      </fill>
      <alignment horizontal="center" vertical="center" textRotation="0" wrapText="1" indent="0" justifyLastLine="0" shrinkToFit="0" readingOrder="0"/>
    </dxf>
    <dxf>
      <font>
        <color theme="1"/>
      </font>
      <fill>
        <patternFill>
          <bgColor rgb="FFFFDE14"/>
        </patternFill>
      </fill>
    </dxf>
    <dxf>
      <font>
        <color theme="1"/>
      </font>
      <fill>
        <patternFill>
          <bgColor rgb="FFFFDE14"/>
        </patternFill>
      </fill>
    </dxf>
    <dxf>
      <font>
        <color theme="1"/>
      </font>
      <fill>
        <patternFill>
          <bgColor rgb="FFFFDE14"/>
        </patternFill>
      </fill>
    </dxf>
    <dxf>
      <font>
        <color theme="0"/>
      </font>
      <fill>
        <patternFill>
          <bgColor rgb="FF001E62"/>
        </patternFill>
      </fill>
      <border>
        <left style="dashed">
          <color theme="0"/>
        </left>
        <right style="dashed">
          <color theme="0"/>
        </right>
        <top style="dashed">
          <color theme="0"/>
        </top>
        <bottom style="dashed">
          <color theme="0"/>
        </bottom>
      </border>
    </dxf>
    <dxf>
      <font>
        <color theme="0"/>
      </font>
      <fill>
        <patternFill>
          <bgColor theme="0"/>
        </patternFill>
      </fill>
      <border>
        <left style="thin">
          <color theme="0"/>
        </left>
        <right style="thin">
          <color theme="0"/>
        </right>
        <top style="thin">
          <color theme="0"/>
        </top>
        <bottom style="thin">
          <color theme="0"/>
        </bottom>
      </border>
    </dxf>
    <dxf>
      <font>
        <color theme="0"/>
      </font>
      <fill>
        <patternFill>
          <bgColor rgb="FF001E62"/>
        </patternFill>
      </fill>
      <border>
        <left style="dashed">
          <color theme="0"/>
        </left>
        <right style="dashed">
          <color theme="0"/>
        </right>
        <top style="dashed">
          <color theme="0"/>
        </top>
        <bottom style="dashed">
          <color theme="0"/>
        </bottom>
      </border>
    </dxf>
    <dxf>
      <font>
        <color theme="0"/>
      </font>
      <fill>
        <patternFill>
          <bgColor theme="0"/>
        </patternFill>
      </fill>
      <border>
        <left style="thin">
          <color theme="0"/>
        </left>
        <right style="thin">
          <color theme="0"/>
        </right>
        <top style="thin">
          <color theme="0"/>
        </top>
        <bottom style="thin">
          <color theme="0"/>
        </bottom>
      </border>
    </dxf>
    <dxf>
      <font>
        <b val="0"/>
        <i val="0"/>
        <strike val="0"/>
        <condense val="0"/>
        <extend val="0"/>
        <outline val="0"/>
        <shadow val="0"/>
        <u val="none"/>
        <vertAlign val="baseline"/>
        <sz val="8"/>
        <color theme="1"/>
        <name val="Arial Nova Light"/>
        <family val="2"/>
        <scheme val="none"/>
      </font>
      <numFmt numFmtId="174" formatCode="#,##0.00;\-#,##0;\-"/>
      <fill>
        <patternFill patternType="none">
          <fgColor indexed="64"/>
          <bgColor auto="1"/>
        </patternFill>
      </fill>
      <alignment horizontal="center" vertical="center" textRotation="0" wrapText="0" indent="0" justifyLastLine="0" shrinkToFit="0" readingOrder="0"/>
      <border diagonalUp="0" diagonalDown="0">
        <left/>
        <right/>
        <top style="dotted">
          <color theme="0" tint="-0.34998626667073579"/>
        </top>
        <bottom style="dotted">
          <color theme="0" tint="-0.34998626667073579"/>
        </bottom>
      </border>
      <protection locked="1" hidden="1"/>
    </dxf>
    <dxf>
      <font>
        <b val="0"/>
        <i val="0"/>
        <strike val="0"/>
        <condense val="0"/>
        <extend val="0"/>
        <outline val="0"/>
        <shadow val="0"/>
        <u val="none"/>
        <vertAlign val="baseline"/>
        <sz val="8"/>
        <color theme="1"/>
        <name val="Arial Nova Light"/>
        <family val="2"/>
        <scheme val="none"/>
      </font>
      <numFmt numFmtId="174" formatCode="#,##0.00;\-#,##0;\-"/>
      <fill>
        <patternFill patternType="none">
          <fgColor indexed="64"/>
          <bgColor auto="1"/>
        </patternFill>
      </fill>
      <alignment horizontal="center" vertical="center" textRotation="0" wrapText="0" indent="0" justifyLastLine="0" shrinkToFit="0" readingOrder="0"/>
      <border diagonalUp="0" diagonalDown="0">
        <left/>
        <right/>
        <top style="dotted">
          <color theme="0" tint="-0.34998626667073579"/>
        </top>
        <bottom style="dotted">
          <color theme="0" tint="-0.34998626667073579"/>
        </bottom>
      </border>
      <protection locked="1" hidden="1"/>
    </dxf>
    <dxf>
      <font>
        <b val="0"/>
        <i val="0"/>
        <strike val="0"/>
        <condense val="0"/>
        <extend val="0"/>
        <outline val="0"/>
        <shadow val="0"/>
        <u val="none"/>
        <vertAlign val="baseline"/>
        <sz val="8"/>
        <color theme="1"/>
        <name val="Arial Nova Light"/>
        <family val="2"/>
        <scheme val="none"/>
      </font>
      <numFmt numFmtId="174" formatCode="#,##0.00;\-#,##0;\-"/>
      <fill>
        <patternFill patternType="none">
          <fgColor indexed="64"/>
          <bgColor auto="1"/>
        </patternFill>
      </fill>
      <alignment horizontal="center" vertical="center" textRotation="0" wrapText="0" indent="0" justifyLastLine="0" shrinkToFit="0" readingOrder="0"/>
      <border diagonalUp="0" diagonalDown="0">
        <left/>
        <right/>
        <top style="dotted">
          <color theme="0" tint="-0.34998626667073579"/>
        </top>
        <bottom style="dotted">
          <color theme="0" tint="-0.34998626667073579"/>
        </bottom>
      </border>
      <protection locked="1" hidden="1"/>
    </dxf>
    <dxf>
      <font>
        <b val="0"/>
        <i val="0"/>
        <strike val="0"/>
        <condense val="0"/>
        <extend val="0"/>
        <outline val="0"/>
        <shadow val="0"/>
        <u val="none"/>
        <vertAlign val="baseline"/>
        <sz val="10"/>
        <color theme="1"/>
        <name val="Arial Nova Light"/>
        <family val="2"/>
        <scheme val="none"/>
      </font>
      <numFmt numFmtId="174" formatCode="#,##0.00;\-#,##0;\-"/>
      <fill>
        <patternFill patternType="none">
          <fgColor indexed="64"/>
          <bgColor auto="1"/>
        </patternFill>
      </fill>
      <alignment horizontal="center" vertical="center" textRotation="0" wrapText="0" indent="0" justifyLastLine="0" shrinkToFit="0" readingOrder="0"/>
      <border diagonalUp="0" diagonalDown="0">
        <left/>
        <right/>
        <top style="dotted">
          <color theme="0" tint="-0.34998626667073579"/>
        </top>
        <bottom style="dotted">
          <color theme="0" tint="-0.34998626667073579"/>
        </bottom>
      </border>
      <protection locked="1" hidden="1"/>
    </dxf>
    <dxf>
      <font>
        <b val="0"/>
        <i val="0"/>
        <strike val="0"/>
        <condense val="0"/>
        <extend val="0"/>
        <outline val="0"/>
        <shadow val="0"/>
        <u val="none"/>
        <vertAlign val="baseline"/>
        <sz val="10"/>
        <color theme="1"/>
        <name val="Arial Nova Light"/>
        <family val="2"/>
        <scheme val="none"/>
      </font>
      <numFmt numFmtId="2" formatCode="0.00"/>
      <fill>
        <patternFill patternType="none">
          <fgColor indexed="64"/>
          <bgColor indexed="65"/>
        </patternFill>
      </fill>
      <alignment horizontal="center" vertical="center" textRotation="0" wrapText="0" indent="0" justifyLastLine="0" shrinkToFit="0" readingOrder="0"/>
      <border diagonalUp="0" diagonalDown="0">
        <left/>
        <right/>
        <top style="dotted">
          <color theme="0" tint="-0.34998626667073579"/>
        </top>
        <bottom style="dotted">
          <color theme="0" tint="-0.34998626667073579"/>
        </bottom>
        <vertical/>
        <horizontal/>
      </border>
      <protection locked="1" hidden="1"/>
    </dxf>
    <dxf>
      <numFmt numFmtId="2" formatCode="0.00"/>
      <fill>
        <patternFill patternType="none">
          <fgColor indexed="64"/>
          <bgColor auto="1"/>
        </patternFill>
      </fill>
      <alignment horizontal="center" vertical="center" textRotation="0" wrapText="0" indent="0" justifyLastLine="0" shrinkToFit="0" readingOrder="0"/>
      <border diagonalUp="0" diagonalDown="0">
        <left/>
        <right/>
        <top style="dotted">
          <color theme="0" tint="-0.34998626667073579"/>
        </top>
        <bottom style="dotted">
          <color theme="0" tint="-0.34998626667073579"/>
        </bottom>
      </border>
      <protection locked="1" hidden="1"/>
    </dxf>
    <dxf>
      <font>
        <b val="0"/>
        <i val="0"/>
        <strike val="0"/>
        <condense val="0"/>
        <extend val="0"/>
        <outline val="0"/>
        <shadow val="0"/>
        <u val="none"/>
        <vertAlign val="baseline"/>
        <sz val="10"/>
        <color theme="1"/>
        <name val="Arial Nova Light"/>
        <family val="2"/>
        <scheme val="none"/>
      </font>
      <numFmt numFmtId="0" formatCode="General"/>
      <fill>
        <patternFill patternType="none">
          <fgColor indexed="64"/>
          <bgColor indexed="65"/>
        </patternFill>
      </fill>
      <alignment horizontal="left" vertical="center" textRotation="0" wrapText="0" indent="2" justifyLastLine="0" shrinkToFit="0" readingOrder="0"/>
      <border diagonalUp="0" diagonalDown="0">
        <left/>
        <right/>
        <top style="dotted">
          <color theme="0" tint="-0.34998626667073579"/>
        </top>
        <bottom/>
        <vertical/>
        <horizontal/>
      </border>
      <protection locked="1" hidden="1"/>
    </dxf>
    <dxf>
      <font>
        <b val="0"/>
        <i val="0"/>
        <strike val="0"/>
        <condense val="0"/>
        <extend val="0"/>
        <outline val="0"/>
        <shadow val="0"/>
        <u val="none"/>
        <vertAlign val="baseline"/>
        <sz val="10"/>
        <color theme="1"/>
        <name val="Arial Nova Light"/>
        <family val="2"/>
        <scheme val="none"/>
      </font>
      <numFmt numFmtId="0" formatCode="General"/>
      <fill>
        <patternFill patternType="none">
          <fgColor indexed="64"/>
          <bgColor auto="1"/>
        </patternFill>
      </fill>
      <alignment horizontal="left" vertical="center" textRotation="0" wrapText="0" indent="2" justifyLastLine="0" shrinkToFit="0" readingOrder="0"/>
      <border diagonalUp="0" diagonalDown="0">
        <left style="thick">
          <color theme="0"/>
        </left>
        <right/>
        <top style="dotted">
          <color theme="0" tint="-0.34998626667073579"/>
        </top>
        <bottom style="dotted">
          <color theme="0" tint="-0.34998626667073579"/>
        </bottom>
      </border>
      <protection locked="1" hidden="1"/>
    </dxf>
    <dxf>
      <font>
        <b val="0"/>
        <i val="0"/>
        <strike val="0"/>
        <condense val="0"/>
        <extend val="0"/>
        <outline val="0"/>
        <shadow val="0"/>
        <u val="none"/>
        <vertAlign val="baseline"/>
        <sz val="10"/>
        <color theme="0" tint="-4.9989318521683403E-2"/>
        <name val="Arial Nova Light"/>
        <family val="2"/>
        <scheme val="none"/>
      </font>
      <numFmt numFmtId="175" formatCode="#,##0;\-#,##0;\-"/>
      <fill>
        <patternFill patternType="solid">
          <fgColor indexed="64"/>
          <bgColor rgb="FF001E62"/>
        </patternFill>
      </fill>
      <alignment horizontal="center" vertical="center" textRotation="0" wrapText="0" indent="0" justifyLastLine="0" shrinkToFit="0" readingOrder="0"/>
      <border diagonalUp="0" diagonalDown="0">
        <left style="thick">
          <color theme="0"/>
        </left>
        <right style="thick">
          <color theme="0"/>
        </right>
        <top style="dotted">
          <color theme="0" tint="-0.34998626667073579"/>
        </top>
        <bottom style="dotted">
          <color theme="0" tint="-0.34998626667073579"/>
        </bottom>
      </border>
      <protection locked="1" hidden="1"/>
    </dxf>
    <dxf>
      <font>
        <b val="0"/>
        <i val="0"/>
        <strike val="0"/>
        <condense val="0"/>
        <extend val="0"/>
        <outline val="0"/>
        <shadow val="0"/>
        <u val="none"/>
        <vertAlign val="baseline"/>
        <sz val="10"/>
        <color theme="0" tint="-4.9989318521683403E-2"/>
        <name val="Arial Nova Light"/>
        <family val="2"/>
        <scheme val="none"/>
      </font>
      <numFmt numFmtId="175" formatCode="#,##0;\-#,##0;\-"/>
      <fill>
        <patternFill patternType="solid">
          <fgColor indexed="64"/>
          <bgColor theme="4" tint="-0.249977111117893"/>
        </patternFill>
      </fill>
      <alignment horizontal="center" vertical="center" textRotation="0" wrapText="0" indent="0" justifyLastLine="0" shrinkToFit="0" readingOrder="0"/>
      <border diagonalUp="0" diagonalDown="0">
        <left style="thick">
          <color theme="0"/>
        </left>
        <right style="thick">
          <color theme="0"/>
        </right>
        <top style="dotted">
          <color theme="0" tint="-0.34998626667073579"/>
        </top>
        <bottom style="dotted">
          <color theme="0" tint="-0.34998626667073579"/>
        </bottom>
      </border>
      <protection locked="1" hidden="1"/>
    </dxf>
    <dxf>
      <font>
        <b val="0"/>
        <i val="0"/>
        <strike val="0"/>
        <condense val="0"/>
        <extend val="0"/>
        <outline val="0"/>
        <shadow val="0"/>
        <u val="none"/>
        <vertAlign val="baseline"/>
        <sz val="10"/>
        <color theme="0" tint="-4.9989318521683403E-2"/>
        <name val="Arial Nova Light"/>
        <family val="2"/>
        <scheme val="none"/>
      </font>
      <numFmt numFmtId="175" formatCode="#,##0;\-#,##0;\-"/>
      <fill>
        <patternFill patternType="solid">
          <fgColor indexed="64"/>
          <bgColor rgb="FF001E62"/>
        </patternFill>
      </fill>
      <alignment horizontal="center" vertical="center" textRotation="0" wrapText="0" indent="0" justifyLastLine="0" shrinkToFit="0" readingOrder="0"/>
      <border diagonalUp="0" diagonalDown="0">
        <left/>
        <right/>
        <top style="dotted">
          <color theme="0" tint="-0.34998626667073579"/>
        </top>
        <bottom style="dotted">
          <color theme="0" tint="-0.34998626667073579"/>
        </bottom>
        <vertical/>
        <horizontal/>
      </border>
      <protection locked="1" hidden="1"/>
    </dxf>
    <dxf>
      <font>
        <b val="0"/>
        <i val="0"/>
        <strike val="0"/>
        <condense val="0"/>
        <extend val="0"/>
        <outline val="0"/>
        <shadow val="0"/>
        <u val="none"/>
        <vertAlign val="baseline"/>
        <sz val="10"/>
        <color theme="0" tint="-4.9989318521683403E-2"/>
        <name val="Arial Nova Light"/>
        <family val="2"/>
        <scheme val="none"/>
      </font>
      <numFmt numFmtId="175" formatCode="#,##0;\-#,##0;\-"/>
      <fill>
        <patternFill patternType="solid">
          <fgColor indexed="64"/>
          <bgColor rgb="FF001E62"/>
        </patternFill>
      </fill>
      <alignment horizontal="center" vertical="center" textRotation="0" wrapText="0" indent="0" justifyLastLine="0" shrinkToFit="0" readingOrder="0"/>
      <border diagonalUp="0" diagonalDown="0">
        <left style="thick">
          <color theme="0"/>
        </left>
        <right style="thick">
          <color theme="0"/>
        </right>
        <top style="dotted">
          <color theme="0" tint="-0.34998626667073579"/>
        </top>
        <bottom style="dotted">
          <color theme="0" tint="-0.34998626667073579"/>
        </bottom>
      </border>
      <protection locked="1" hidden="1"/>
    </dxf>
    <dxf>
      <border outline="0">
        <top style="thin">
          <color rgb="FF000000"/>
        </top>
        <bottom style="dotted">
          <color rgb="FFA6A6A6"/>
        </bottom>
      </border>
    </dxf>
    <dxf>
      <font>
        <b val="0"/>
        <i val="0"/>
        <strike val="0"/>
        <condense val="0"/>
        <extend val="0"/>
        <outline val="0"/>
        <shadow val="0"/>
        <u val="none"/>
        <vertAlign val="baseline"/>
        <sz val="8"/>
        <color rgb="FF000000"/>
        <name val="Arial Nova Light"/>
        <family val="2"/>
        <scheme val="none"/>
      </font>
      <fill>
        <patternFill patternType="none">
          <fgColor rgb="FF000000"/>
          <bgColor auto="1"/>
        </patternFill>
      </fill>
      <alignment horizontal="center" vertical="center" textRotation="0" wrapText="0" indent="0" justifyLastLine="0" shrinkToFit="0" readingOrder="0"/>
      <protection locked="1" hidden="1"/>
    </dxf>
    <dxf>
      <font>
        <b/>
        <i val="0"/>
        <strike val="0"/>
        <condense val="0"/>
        <extend val="0"/>
        <outline val="0"/>
        <shadow val="0"/>
        <u val="none"/>
        <vertAlign val="baseline"/>
        <sz val="10"/>
        <color theme="1"/>
        <name val="Arial Nova Light"/>
        <family val="2"/>
        <scheme val="none"/>
      </font>
      <fill>
        <patternFill patternType="none">
          <fgColor indexed="64"/>
          <bgColor auto="1"/>
        </patternFill>
      </fill>
      <alignment horizontal="center" vertical="center" textRotation="0" wrapText="1" indent="0" justifyLastLine="0" shrinkToFit="0" readingOrder="0"/>
    </dxf>
    <dxf>
      <font>
        <color theme="1"/>
      </font>
      <fill>
        <patternFill>
          <bgColor rgb="FFFFDE14"/>
        </patternFill>
      </fill>
    </dxf>
    <dxf>
      <font>
        <color theme="5"/>
      </font>
    </dxf>
    <dxf>
      <font>
        <strike val="0"/>
        <outline val="0"/>
        <shadow val="0"/>
        <u val="none"/>
        <vertAlign val="baseline"/>
        <sz val="9"/>
        <name val="Calibri"/>
        <family val="2"/>
        <scheme val="none"/>
      </font>
      <protection locked="1" hidden="1"/>
    </dxf>
    <dxf>
      <font>
        <b val="0"/>
        <i val="0"/>
        <strike val="0"/>
        <condense val="0"/>
        <extend val="0"/>
        <outline val="0"/>
        <shadow val="0"/>
        <u val="none"/>
        <vertAlign val="baseline"/>
        <sz val="9"/>
        <color indexed="8"/>
        <name val="Calibri"/>
        <family val="2"/>
        <scheme val="minor"/>
      </font>
    </dxf>
    <dxf>
      <font>
        <strike val="0"/>
        <outline val="0"/>
        <shadow val="0"/>
        <u val="none"/>
        <vertAlign val="baseline"/>
        <sz val="9"/>
        <name val="Calibri"/>
        <family val="2"/>
        <scheme val="minor"/>
      </font>
      <protection locked="1" hidden="1"/>
    </dxf>
    <dxf>
      <font>
        <b val="0"/>
        <i val="0"/>
        <strike val="0"/>
        <condense val="0"/>
        <extend val="0"/>
        <outline val="0"/>
        <shadow val="0"/>
        <u val="none"/>
        <vertAlign val="baseline"/>
        <sz val="9"/>
        <color indexed="8"/>
        <name val="Calibri"/>
        <family val="2"/>
        <scheme val="minor"/>
      </font>
    </dxf>
    <dxf>
      <font>
        <strike val="0"/>
        <outline val="0"/>
        <shadow val="0"/>
        <u val="none"/>
        <vertAlign val="baseline"/>
        <sz val="9"/>
        <name val="Calibri"/>
        <family val="2"/>
        <scheme val="minor"/>
      </font>
      <protection locked="1" hidden="1"/>
    </dxf>
    <dxf>
      <font>
        <b val="0"/>
        <i val="0"/>
        <strike val="0"/>
        <condense val="0"/>
        <extend val="0"/>
        <outline val="0"/>
        <shadow val="0"/>
        <u val="none"/>
        <vertAlign val="baseline"/>
        <sz val="9"/>
        <color indexed="8"/>
        <name val="Calibri"/>
        <family val="2"/>
        <scheme val="minor"/>
      </font>
    </dxf>
    <dxf>
      <font>
        <strike val="0"/>
        <outline val="0"/>
        <shadow val="0"/>
        <u val="none"/>
        <vertAlign val="baseline"/>
        <sz val="9"/>
        <name val="Calibri"/>
        <family val="2"/>
        <scheme val="minor"/>
      </font>
      <protection locked="1" hidden="1"/>
    </dxf>
    <dxf>
      <font>
        <b val="0"/>
        <i val="0"/>
        <strike val="0"/>
        <condense val="0"/>
        <extend val="0"/>
        <outline val="0"/>
        <shadow val="0"/>
        <u val="none"/>
        <vertAlign val="baseline"/>
        <sz val="9"/>
        <color indexed="8"/>
        <name val="Calibri"/>
        <family val="2"/>
        <scheme val="minor"/>
      </font>
    </dxf>
    <dxf>
      <protection locked="1" hidden="1"/>
    </dxf>
    <dxf>
      <protection locked="1" hidden="1"/>
    </dxf>
    <dxf>
      <protection locked="1" hidden="1"/>
    </dxf>
    <dxf>
      <font>
        <strike val="0"/>
        <outline val="0"/>
        <shadow val="0"/>
        <u val="none"/>
        <vertAlign val="baseline"/>
        <sz val="9"/>
        <name val="Calibri"/>
        <family val="2"/>
        <scheme val="minor"/>
      </font>
      <protection locked="1" hidden="1"/>
    </dxf>
    <dxf>
      <font>
        <b val="0"/>
        <i val="0"/>
        <strike val="0"/>
        <condense val="0"/>
        <extend val="0"/>
        <outline val="0"/>
        <shadow val="0"/>
        <u val="none"/>
        <vertAlign val="baseline"/>
        <sz val="9"/>
        <color indexed="8"/>
        <name val="Calibri"/>
        <family val="2"/>
        <scheme val="minor"/>
      </font>
    </dxf>
    <dxf>
      <protection locked="1" hidden="1"/>
    </dxf>
    <dxf>
      <protection locked="1" hidden="1"/>
    </dxf>
    <dxf>
      <font>
        <strike val="0"/>
        <outline val="0"/>
        <shadow val="0"/>
        <u val="none"/>
        <vertAlign val="baseline"/>
        <sz val="9"/>
        <name val="Calibri"/>
        <family val="2"/>
        <scheme val="minor"/>
      </font>
      <protection locked="1" hidden="1"/>
    </dxf>
    <dxf>
      <font>
        <b val="0"/>
        <i val="0"/>
        <strike val="0"/>
        <condense val="0"/>
        <extend val="0"/>
        <outline val="0"/>
        <shadow val="0"/>
        <u val="none"/>
        <vertAlign val="baseline"/>
        <sz val="9"/>
        <color indexed="8"/>
        <name val="Calibri"/>
        <family val="2"/>
        <scheme val="minor"/>
      </font>
    </dxf>
    <dxf>
      <font>
        <b val="0"/>
        <i val="0"/>
        <strike val="0"/>
        <condense val="0"/>
        <extend val="0"/>
        <outline val="0"/>
        <shadow val="0"/>
        <u val="none"/>
        <vertAlign val="baseline"/>
        <sz val="9"/>
        <color indexed="8"/>
        <name val="Calibri"/>
        <family val="2"/>
        <scheme val="minor"/>
      </font>
      <protection locked="1" hidden="1"/>
    </dxf>
    <dxf>
      <font>
        <b val="0"/>
        <i val="0"/>
        <strike val="0"/>
        <condense val="0"/>
        <extend val="0"/>
        <outline val="0"/>
        <shadow val="0"/>
        <u val="none"/>
        <vertAlign val="baseline"/>
        <sz val="9"/>
        <color indexed="8"/>
        <name val="Calibri"/>
        <family val="2"/>
        <scheme val="minor"/>
      </font>
    </dxf>
    <dxf>
      <protection locked="1" hidden="1"/>
    </dxf>
    <dxf>
      <font>
        <strike val="0"/>
        <outline val="0"/>
        <shadow val="0"/>
        <u val="none"/>
        <vertAlign val="baseline"/>
        <sz val="9"/>
        <name val="Calibri"/>
        <family val="2"/>
        <scheme val="none"/>
      </font>
      <protection locked="1" hidden="1"/>
    </dxf>
    <dxf>
      <font>
        <b/>
        <i val="0"/>
        <strike val="0"/>
        <condense val="0"/>
        <extend val="0"/>
        <outline val="0"/>
        <shadow val="0"/>
        <u val="none"/>
        <vertAlign val="baseline"/>
        <sz val="9"/>
        <color indexed="8"/>
        <name val="Calibri"/>
        <family val="2"/>
        <scheme val="minor"/>
      </font>
      <alignment horizontal="center" vertical="center" textRotation="0" wrapText="0" indent="0" justifyLastLine="0" shrinkToFit="0" readingOrder="0"/>
      <protection locked="1" hidden="1"/>
    </dxf>
    <dxf>
      <font>
        <color rgb="FFC00000"/>
      </font>
    </dxf>
    <dxf>
      <font>
        <color theme="9" tint="-0.24994659260841701"/>
      </font>
    </dxf>
    <dxf>
      <font>
        <color theme="7" tint="0.59996337778862885"/>
      </font>
    </dxf>
    <dxf>
      <numFmt numFmtId="2" formatCode="0.00"/>
      <alignment horizontal="center" vertical="center" textRotation="0" wrapText="0" indent="0" justifyLastLine="0" shrinkToFit="0" readingOrder="0"/>
    </dxf>
    <dxf>
      <numFmt numFmtId="2" formatCode="0.00"/>
      <alignment horizontal="center" vertical="center" textRotation="0" wrapText="0" indent="0" justifyLastLine="0" shrinkToFit="0" readingOrder="0"/>
    </dxf>
    <dxf>
      <numFmt numFmtId="2" formatCode="0.00"/>
      <alignment horizontal="center" vertical="center" textRotation="0" wrapText="0" indent="0" justifyLastLine="0" shrinkToFit="0" readingOrder="0"/>
    </dxf>
    <dxf>
      <numFmt numFmtId="2" formatCode="0.00"/>
      <alignment horizontal="center" vertical="center" textRotation="0" wrapText="0" indent="0" justifyLastLine="0" shrinkToFit="0" readingOrder="0"/>
    </dxf>
    <dxf>
      <numFmt numFmtId="2" formatCode="0.00"/>
      <alignment horizontal="center" vertical="center" textRotation="0" wrapText="0" indent="0" justifyLastLine="0" shrinkToFit="0" readingOrder="0"/>
    </dxf>
    <dxf>
      <numFmt numFmtId="2" formatCode="0.00"/>
      <alignment horizontal="center" vertical="center" textRotation="0" wrapText="0" indent="0" justifyLastLine="0" shrinkToFit="0" readingOrder="0"/>
    </dxf>
    <dxf>
      <numFmt numFmtId="2" formatCode="0.00"/>
      <alignment horizontal="center" vertical="center" textRotation="0" wrapText="0" indent="0" justifyLastLine="0" shrinkToFit="0" readingOrder="0"/>
    </dxf>
    <dxf>
      <numFmt numFmtId="2" formatCode="0.00"/>
      <alignment horizontal="center" vertical="center" textRotation="0" wrapText="0" indent="0" justifyLastLine="0" shrinkToFit="0" readingOrder="0"/>
    </dxf>
    <dxf>
      <numFmt numFmtId="2" formatCode="0.00"/>
      <alignment horizontal="center" vertical="center" textRotation="0" wrapText="0" indent="0" justifyLastLine="0" shrinkToFit="0" readingOrder="0"/>
    </dxf>
    <dxf>
      <numFmt numFmtId="2" formatCode="0.00"/>
      <alignment horizontal="center" vertical="center" textRotation="0" wrapText="0" indent="0" justifyLastLine="0" shrinkToFit="0" readingOrder="0"/>
    </dxf>
    <dxf>
      <numFmt numFmtId="2" formatCode="0.00"/>
      <alignment horizontal="center" vertical="center" textRotation="0" wrapText="0" indent="0" justifyLastLine="0" shrinkToFit="0" readingOrder="0"/>
    </dxf>
    <dxf>
      <numFmt numFmtId="2" formatCode="0.00"/>
      <alignment horizontal="center" vertical="center" textRotation="0" wrapText="0" indent="0" justifyLastLine="0" shrinkToFit="0" readingOrder="0"/>
    </dxf>
    <dxf>
      <numFmt numFmtId="2" formatCode="0.00"/>
      <alignment horizontal="center" vertical="center" textRotation="0" wrapText="0" indent="0" justifyLastLine="0" shrinkToFit="0" readingOrder="0"/>
    </dxf>
    <dxf>
      <numFmt numFmtId="2" formatCode="0.00"/>
      <alignment horizontal="center" vertical="center" textRotation="0" wrapText="0" indent="0" justifyLastLine="0" shrinkToFit="0" readingOrder="0"/>
    </dxf>
    <dxf>
      <numFmt numFmtId="2" formatCode="0.00"/>
      <alignment horizontal="center" vertical="center" textRotation="0" wrapText="0" indent="0" justifyLastLine="0" shrinkToFit="0" readingOrder="0"/>
    </dxf>
    <dxf>
      <numFmt numFmtId="2" formatCode="0.00"/>
      <alignment horizontal="center" vertical="center" textRotation="0" wrapText="0" indent="0" justifyLastLine="0" shrinkToFit="0" readingOrder="0"/>
    </dxf>
    <dxf>
      <numFmt numFmtId="2" formatCode="0.00"/>
      <alignment horizontal="center" vertical="center" textRotation="0" wrapText="0" indent="0" justifyLastLine="0" shrinkToFit="0" readingOrder="0"/>
    </dxf>
    <dxf>
      <numFmt numFmtId="2" formatCode="0.00"/>
      <alignment horizontal="center" vertical="center" textRotation="0" wrapText="0" indent="0" justifyLastLine="0" shrinkToFit="0" readingOrder="0"/>
    </dxf>
    <dxf>
      <numFmt numFmtId="2" formatCode="0.00"/>
      <alignment horizontal="center" vertical="center" textRotation="0" wrapText="0" indent="0" justifyLastLine="0" shrinkToFit="0" readingOrder="0"/>
    </dxf>
    <dxf>
      <numFmt numFmtId="2" formatCode="0.00"/>
      <alignment horizontal="center" vertical="center" textRotation="0" wrapText="0" indent="0" justifyLastLine="0" shrinkToFit="0" readingOrder="0"/>
    </dxf>
    <dxf>
      <numFmt numFmtId="2" formatCode="0.00"/>
      <alignment horizontal="center" vertical="center" textRotation="0" wrapText="0" indent="0" justifyLastLine="0" shrinkToFit="0" readingOrder="0"/>
    </dxf>
    <dxf>
      <numFmt numFmtId="2" formatCode="0.00"/>
      <alignment horizontal="center" vertical="center" textRotation="0" wrapText="0" indent="0" justifyLastLine="0" shrinkToFit="0" readingOrder="0"/>
    </dxf>
    <dxf>
      <numFmt numFmtId="2" formatCode="0.00"/>
      <alignment horizontal="center" vertical="center" textRotation="0" wrapText="0" indent="0" justifyLastLine="0" shrinkToFit="0" readingOrder="0"/>
    </dxf>
    <dxf>
      <numFmt numFmtId="2" formatCode="0.00"/>
      <alignment horizontal="center" vertical="center" textRotation="0" wrapText="0" indent="0" justifyLastLine="0" shrinkToFit="0" readingOrder="0"/>
    </dxf>
    <dxf>
      <numFmt numFmtId="2" formatCode="0.00"/>
      <alignment horizontal="center" vertical="center" textRotation="0" wrapText="0" indent="0" justifyLastLine="0" shrinkToFit="0" readingOrder="0"/>
    </dxf>
    <dxf>
      <numFmt numFmtId="2" formatCode="0.00"/>
      <alignment horizontal="center" vertical="center" textRotation="0" wrapText="0" indent="0" justifyLastLine="0" shrinkToFit="0" readingOrder="0"/>
    </dxf>
    <dxf>
      <numFmt numFmtId="2" formatCode="0.00"/>
      <alignment horizontal="center" vertical="center" textRotation="0" wrapText="0" indent="0" justifyLastLine="0" shrinkToFit="0" readingOrder="0"/>
    </dxf>
    <dxf>
      <numFmt numFmtId="2" formatCode="0.00"/>
      <alignment horizontal="center" vertical="center" textRotation="0" wrapText="0" indent="0" justifyLastLine="0" shrinkToFit="0" readingOrder="0"/>
    </dxf>
    <dxf>
      <numFmt numFmtId="2" formatCode="0.00"/>
      <alignment horizontal="center" vertical="center" textRotation="0" wrapText="0" indent="0" justifyLastLine="0" shrinkToFit="0" readingOrder="0"/>
    </dxf>
    <dxf>
      <numFmt numFmtId="2" formatCode="0.00"/>
      <alignment horizontal="center" vertical="center" textRotation="0" wrapText="0" indent="0" justifyLastLine="0" shrinkToFit="0" readingOrder="0"/>
    </dxf>
    <dxf>
      <numFmt numFmtId="2" formatCode="0.00"/>
      <alignment horizontal="center" vertical="center" textRotation="0" wrapText="0" indent="0" justifyLastLine="0" shrinkToFit="0" readingOrder="0"/>
    </dxf>
    <dxf>
      <fill>
        <patternFill>
          <bgColor theme="7" tint="0.79998168889431442"/>
        </patternFill>
      </fill>
    </dxf>
    <dxf>
      <fill>
        <patternFill>
          <bgColor theme="7" tint="0.79998168889431442"/>
        </patternFill>
      </fill>
    </dxf>
    <dxf>
      <font>
        <b val="0"/>
        <i val="0"/>
        <strike val="0"/>
        <condense val="0"/>
        <extend val="0"/>
        <outline val="0"/>
        <shadow val="0"/>
        <u val="none"/>
        <vertAlign val="baseline"/>
        <sz val="9"/>
        <color indexed="8"/>
        <name val="Calibri"/>
        <family val="2"/>
        <scheme val="minor"/>
      </font>
      <numFmt numFmtId="166" formatCode="0.00_ ;\-0.00\ "/>
    </dxf>
    <dxf>
      <font>
        <b val="0"/>
        <i val="0"/>
        <strike val="0"/>
        <condense val="0"/>
        <extend val="0"/>
        <outline val="0"/>
        <shadow val="0"/>
        <u val="none"/>
        <vertAlign val="baseline"/>
        <sz val="9"/>
        <color indexed="8"/>
        <name val="Calibri"/>
        <family val="2"/>
        <scheme val="minor"/>
      </font>
      <numFmt numFmtId="166" formatCode="0.00_ ;\-0.00\ "/>
    </dxf>
    <dxf>
      <font>
        <strike val="0"/>
        <outline val="0"/>
        <shadow val="0"/>
        <u val="none"/>
        <vertAlign val="baseline"/>
        <sz val="9"/>
        <name val="Public Sans"/>
        <scheme val="none"/>
      </font>
    </dxf>
    <dxf>
      <font>
        <b val="0"/>
        <i val="0"/>
        <strike val="0"/>
        <condense val="0"/>
        <extend val="0"/>
        <outline val="0"/>
        <shadow val="0"/>
        <u val="none"/>
        <vertAlign val="baseline"/>
        <sz val="9"/>
        <color indexed="8"/>
        <name val="Calibri"/>
        <family val="2"/>
        <scheme val="minor"/>
      </font>
    </dxf>
    <dxf>
      <font>
        <strike val="0"/>
        <outline val="0"/>
        <shadow val="0"/>
        <u val="none"/>
        <vertAlign val="baseline"/>
        <sz val="9"/>
        <name val="Public Sans"/>
        <scheme val="none"/>
      </font>
    </dxf>
    <dxf>
      <font>
        <b val="0"/>
        <i val="0"/>
        <strike val="0"/>
        <condense val="0"/>
        <extend val="0"/>
        <outline val="0"/>
        <shadow val="0"/>
        <u val="none"/>
        <vertAlign val="baseline"/>
        <sz val="9"/>
        <color indexed="8"/>
        <name val="Calibri"/>
        <family val="2"/>
        <scheme val="minor"/>
      </font>
    </dxf>
    <dxf>
      <font>
        <strike val="0"/>
        <outline val="0"/>
        <shadow val="0"/>
        <u val="none"/>
        <vertAlign val="baseline"/>
        <sz val="9"/>
        <name val="Public Sans"/>
        <scheme val="none"/>
      </font>
    </dxf>
    <dxf>
      <font>
        <b val="0"/>
        <i val="0"/>
        <strike val="0"/>
        <condense val="0"/>
        <extend val="0"/>
        <outline val="0"/>
        <shadow val="0"/>
        <u val="none"/>
        <vertAlign val="baseline"/>
        <sz val="9"/>
        <color indexed="8"/>
        <name val="Calibri"/>
        <family val="2"/>
        <scheme val="minor"/>
      </font>
    </dxf>
    <dxf>
      <font>
        <strike val="0"/>
        <outline val="0"/>
        <shadow val="0"/>
        <u val="none"/>
        <vertAlign val="baseline"/>
        <sz val="9"/>
        <name val="Public Sans"/>
        <scheme val="none"/>
      </font>
    </dxf>
    <dxf>
      <font>
        <b val="0"/>
        <i val="0"/>
        <strike val="0"/>
        <condense val="0"/>
        <extend val="0"/>
        <outline val="0"/>
        <shadow val="0"/>
        <u val="none"/>
        <vertAlign val="baseline"/>
        <sz val="9"/>
        <color indexed="8"/>
        <name val="Calibri"/>
        <family val="2"/>
        <scheme val="minor"/>
      </font>
    </dxf>
    <dxf>
      <font>
        <b val="0"/>
        <i val="0"/>
        <strike val="0"/>
        <condense val="0"/>
        <extend val="0"/>
        <outline val="0"/>
        <shadow val="0"/>
        <u val="none"/>
        <vertAlign val="baseline"/>
        <sz val="9"/>
        <color indexed="8"/>
        <name val="Public Sans"/>
        <scheme val="none"/>
      </font>
      <numFmt numFmtId="165" formatCode="00;\-"/>
      <alignment horizontal="center" vertical="bottom" textRotation="0" wrapText="0" indent="0" justifyLastLine="0" shrinkToFit="0" readingOrder="0"/>
      <border diagonalUp="0" diagonalDown="0">
        <left/>
        <right/>
        <top style="thin">
          <color theme="0" tint="-0.24994659260841701"/>
        </top>
        <bottom/>
        <vertical/>
        <horizontal/>
      </border>
    </dxf>
    <dxf>
      <font>
        <b val="0"/>
        <i val="0"/>
        <strike val="0"/>
        <condense val="0"/>
        <extend val="0"/>
        <outline val="0"/>
        <shadow val="0"/>
        <u val="none"/>
        <vertAlign val="baseline"/>
        <sz val="9"/>
        <color indexed="8"/>
        <name val="Calibri"/>
        <family val="2"/>
        <scheme val="minor"/>
      </font>
    </dxf>
    <dxf>
      <font>
        <strike val="0"/>
        <outline val="0"/>
        <shadow val="0"/>
        <u val="none"/>
        <vertAlign val="baseline"/>
        <sz val="9"/>
        <name val="Public Sans"/>
        <scheme val="none"/>
      </font>
    </dxf>
    <dxf>
      <font>
        <b val="0"/>
        <i val="0"/>
        <strike val="0"/>
        <condense val="0"/>
        <extend val="0"/>
        <outline val="0"/>
        <shadow val="0"/>
        <u val="none"/>
        <vertAlign val="baseline"/>
        <sz val="9"/>
        <color indexed="8"/>
        <name val="Calibri"/>
        <family val="2"/>
        <scheme val="minor"/>
      </font>
    </dxf>
    <dxf>
      <font>
        <strike val="0"/>
        <outline val="0"/>
        <shadow val="0"/>
        <u val="none"/>
        <vertAlign val="baseline"/>
        <sz val="9"/>
        <name val="Public Sans"/>
        <scheme val="none"/>
      </font>
    </dxf>
    <dxf>
      <font>
        <strike val="0"/>
        <outline val="0"/>
        <shadow val="0"/>
        <u val="none"/>
        <vertAlign val="baseline"/>
        <sz val="9"/>
        <name val="Public Sans"/>
        <scheme val="none"/>
      </font>
    </dxf>
    <dxf>
      <font>
        <strike val="0"/>
        <outline val="0"/>
        <shadow val="0"/>
        <u val="none"/>
        <vertAlign val="baseline"/>
        <sz val="9"/>
        <name val="Public Sans"/>
        <scheme val="none"/>
      </font>
    </dxf>
    <dxf>
      <font>
        <strike val="0"/>
        <outline val="0"/>
        <shadow val="0"/>
        <u val="none"/>
        <vertAlign val="baseline"/>
        <sz val="9"/>
        <name val="Public Sans"/>
        <scheme val="none"/>
      </font>
    </dxf>
    <dxf>
      <font>
        <b val="0"/>
        <i val="0"/>
        <strike val="0"/>
        <condense val="0"/>
        <extend val="0"/>
        <outline val="0"/>
        <shadow val="0"/>
        <u val="none"/>
        <vertAlign val="baseline"/>
        <sz val="9"/>
        <color indexed="8"/>
        <name val="Calibri"/>
        <family val="2"/>
        <scheme val="minor"/>
      </font>
    </dxf>
    <dxf>
      <font>
        <strike val="0"/>
        <outline val="0"/>
        <shadow val="0"/>
        <u val="none"/>
        <vertAlign val="baseline"/>
        <sz val="9"/>
        <name val="Public Sans"/>
        <scheme val="none"/>
      </font>
    </dxf>
    <dxf>
      <font>
        <strike val="0"/>
        <outline val="0"/>
        <shadow val="0"/>
        <u val="none"/>
        <vertAlign val="baseline"/>
        <sz val="9"/>
        <name val="Public Sans"/>
        <scheme val="none"/>
      </font>
    </dxf>
    <dxf>
      <font>
        <strike val="0"/>
        <outline val="0"/>
        <shadow val="0"/>
        <u val="none"/>
        <vertAlign val="baseline"/>
        <sz val="9"/>
        <name val="Public Sans"/>
        <scheme val="none"/>
      </font>
    </dxf>
    <dxf>
      <font>
        <b val="0"/>
        <i val="0"/>
        <strike val="0"/>
        <condense val="0"/>
        <extend val="0"/>
        <outline val="0"/>
        <shadow val="0"/>
        <u val="none"/>
        <vertAlign val="baseline"/>
        <sz val="9"/>
        <color indexed="8"/>
        <name val="Calibri"/>
        <family val="2"/>
        <scheme val="minor"/>
      </font>
    </dxf>
    <dxf>
      <font>
        <b val="0"/>
        <i val="0"/>
        <strike val="0"/>
        <condense val="0"/>
        <extend val="0"/>
        <outline val="0"/>
        <shadow val="0"/>
        <u val="none"/>
        <vertAlign val="baseline"/>
        <sz val="9"/>
        <color indexed="8"/>
        <name val="Calibri"/>
        <family val="2"/>
        <scheme val="minor"/>
      </font>
    </dxf>
    <dxf>
      <font>
        <b val="0"/>
        <i val="0"/>
        <strike val="0"/>
        <condense val="0"/>
        <extend val="0"/>
        <outline val="0"/>
        <shadow val="0"/>
        <u val="none"/>
        <vertAlign val="baseline"/>
        <sz val="9"/>
        <color indexed="8"/>
        <name val="Calibri"/>
        <family val="2"/>
        <scheme val="minor"/>
      </font>
    </dxf>
    <dxf>
      <font>
        <strike val="0"/>
        <outline val="0"/>
        <shadow val="0"/>
        <u val="none"/>
        <vertAlign val="baseline"/>
        <sz val="9"/>
        <name val="Calibri"/>
        <family val="2"/>
        <scheme val="none"/>
      </font>
    </dxf>
    <dxf>
      <font>
        <b/>
        <i val="0"/>
        <strike val="0"/>
        <condense val="0"/>
        <extend val="0"/>
        <outline val="0"/>
        <shadow val="0"/>
        <u val="none"/>
        <vertAlign val="baseline"/>
        <sz val="9"/>
        <color indexed="8"/>
        <name val="Calibri"/>
        <family val="2"/>
        <scheme val="minor"/>
      </font>
      <alignment horizontal="center" vertical="center" textRotation="0" wrapText="0" indent="0" justifyLastLine="0" shrinkToFit="0" readingOrder="0"/>
    </dxf>
    <dxf>
      <font>
        <name val="Calibri"/>
        <scheme val="minor"/>
      </font>
    </dxf>
    <dxf>
      <font>
        <name val="Calibri"/>
        <scheme val="minor"/>
      </font>
    </dxf>
    <dxf>
      <font>
        <name val="Calibri"/>
        <scheme val="minor"/>
      </font>
    </dxf>
    <dxf>
      <font>
        <name val="Calibri"/>
        <scheme val="minor"/>
      </font>
    </dxf>
    <dxf>
      <font>
        <sz val="10"/>
      </font>
    </dxf>
    <dxf>
      <font>
        <sz val="10"/>
      </font>
    </dxf>
    <dxf>
      <font>
        <sz val="10"/>
      </font>
    </dxf>
    <dxf>
      <font>
        <sz val="10"/>
      </font>
    </dxf>
    <dxf>
      <font>
        <name val="Calibri"/>
        <scheme val="minor"/>
      </font>
    </dxf>
    <dxf>
      <font>
        <name val="Calibri"/>
        <scheme val="minor"/>
      </font>
    </dxf>
    <dxf>
      <font>
        <name val="Calibri"/>
        <scheme val="minor"/>
      </font>
    </dxf>
    <dxf>
      <font>
        <name val="Calibri"/>
        <scheme val="minor"/>
      </font>
    </dxf>
    <dxf>
      <font>
        <sz val="10"/>
      </font>
    </dxf>
    <dxf>
      <font>
        <sz val="10"/>
      </font>
    </dxf>
    <dxf>
      <font>
        <sz val="10"/>
      </font>
    </dxf>
    <dxf>
      <font>
        <sz val="10"/>
      </font>
    </dxf>
    <dxf>
      <font>
        <name val="Calibri"/>
        <scheme val="minor"/>
      </font>
    </dxf>
    <dxf>
      <font>
        <name val="Calibri"/>
        <scheme val="minor"/>
      </font>
    </dxf>
    <dxf>
      <font>
        <name val="Calibri"/>
        <scheme val="minor"/>
      </font>
    </dxf>
    <dxf>
      <font>
        <name val="Calibri"/>
        <scheme val="minor"/>
      </font>
    </dxf>
    <dxf>
      <font>
        <sz val="10"/>
      </font>
    </dxf>
    <dxf>
      <font>
        <sz val="10"/>
      </font>
    </dxf>
    <dxf>
      <font>
        <sz val="10"/>
      </font>
    </dxf>
    <dxf>
      <font>
        <sz val="10"/>
      </font>
    </dxf>
    <dxf>
      <font>
        <name val="Calibri"/>
        <scheme val="minor"/>
      </font>
    </dxf>
    <dxf>
      <font>
        <name val="Calibri"/>
        <scheme val="minor"/>
      </font>
    </dxf>
    <dxf>
      <font>
        <name val="Calibri"/>
        <scheme val="minor"/>
      </font>
    </dxf>
    <dxf>
      <font>
        <name val="Calibri"/>
        <scheme val="minor"/>
      </font>
    </dxf>
    <dxf>
      <font>
        <sz val="10"/>
      </font>
    </dxf>
    <dxf>
      <font>
        <sz val="10"/>
      </font>
    </dxf>
    <dxf>
      <font>
        <sz val="10"/>
      </font>
    </dxf>
    <dxf>
      <font>
        <sz val="10"/>
      </font>
    </dxf>
    <dxf>
      <font>
        <name val="Calibri"/>
        <scheme val="minor"/>
      </font>
    </dxf>
    <dxf>
      <font>
        <name val="Calibri"/>
        <scheme val="minor"/>
      </font>
    </dxf>
    <dxf>
      <font>
        <name val="Calibri"/>
        <scheme val="minor"/>
      </font>
    </dxf>
    <dxf>
      <font>
        <name val="Calibri"/>
        <scheme val="minor"/>
      </font>
    </dxf>
    <dxf>
      <font>
        <sz val="10"/>
      </font>
    </dxf>
    <dxf>
      <font>
        <sz val="10"/>
      </font>
    </dxf>
    <dxf>
      <font>
        <sz val="10"/>
      </font>
    </dxf>
    <dxf>
      <font>
        <sz val="10"/>
      </font>
    </dxf>
    <dxf>
      <font>
        <name val="Calibri"/>
        <scheme val="minor"/>
      </font>
    </dxf>
    <dxf>
      <font>
        <name val="Calibri"/>
        <scheme val="minor"/>
      </font>
    </dxf>
    <dxf>
      <font>
        <name val="Calibri"/>
        <scheme val="minor"/>
      </font>
    </dxf>
    <dxf>
      <font>
        <name val="Calibri"/>
        <scheme val="minor"/>
      </font>
    </dxf>
    <dxf>
      <font>
        <sz val="10"/>
      </font>
    </dxf>
    <dxf>
      <font>
        <sz val="10"/>
      </font>
    </dxf>
    <dxf>
      <font>
        <sz val="10"/>
      </font>
    </dxf>
    <dxf>
      <font>
        <sz val="10"/>
      </font>
    </dxf>
    <dxf>
      <font>
        <name val="Calibri"/>
        <scheme val="minor"/>
      </font>
    </dxf>
    <dxf>
      <font>
        <name val="Calibri"/>
        <scheme val="minor"/>
      </font>
    </dxf>
    <dxf>
      <font>
        <name val="Calibri"/>
        <scheme val="minor"/>
      </font>
    </dxf>
    <dxf>
      <font>
        <name val="Calibri"/>
        <scheme val="minor"/>
      </font>
    </dxf>
    <dxf>
      <font>
        <sz val="10"/>
      </font>
    </dxf>
    <dxf>
      <font>
        <sz val="10"/>
      </font>
    </dxf>
    <dxf>
      <font>
        <sz val="10"/>
      </font>
    </dxf>
    <dxf>
      <font>
        <sz val="10"/>
      </font>
    </dxf>
    <dxf>
      <font>
        <name val="Calibri"/>
        <scheme val="minor"/>
      </font>
    </dxf>
    <dxf>
      <font>
        <name val="Calibri"/>
        <scheme val="minor"/>
      </font>
    </dxf>
    <dxf>
      <font>
        <name val="Calibri"/>
        <scheme val="minor"/>
      </font>
    </dxf>
    <dxf>
      <font>
        <name val="Calibri"/>
        <scheme val="minor"/>
      </font>
    </dxf>
    <dxf>
      <font>
        <sz val="10"/>
      </font>
    </dxf>
    <dxf>
      <font>
        <sz val="10"/>
      </font>
    </dxf>
    <dxf>
      <font>
        <sz val="10"/>
      </font>
    </dxf>
    <dxf>
      <font>
        <sz val="10"/>
      </font>
    </dxf>
    <dxf>
      <fill>
        <patternFill patternType="none">
          <bgColor auto="1"/>
        </patternFill>
      </fill>
    </dxf>
    <dxf>
      <font>
        <b/>
        <color theme="1"/>
      </font>
      <border>
        <bottom style="thin">
          <color theme="4"/>
        </bottom>
        <vertical/>
        <horizontal/>
      </border>
    </dxf>
    <dxf>
      <font>
        <color theme="1"/>
      </font>
      <border>
        <left style="thin">
          <color theme="4"/>
        </left>
        <right style="thin">
          <color theme="4"/>
        </right>
        <top style="thin">
          <color theme="4"/>
        </top>
        <bottom style="thin">
          <color theme="4"/>
        </bottom>
        <vertical/>
        <horizontal/>
      </border>
    </dxf>
    <dxf>
      <font>
        <b/>
        <color theme="1"/>
      </font>
      <border>
        <bottom style="thin">
          <color theme="4"/>
        </bottom>
        <vertical/>
        <horizontal/>
      </border>
    </dxf>
    <dxf>
      <font>
        <sz val="8"/>
        <color theme="1"/>
      </font>
      <border>
        <left style="thin">
          <color theme="4"/>
        </left>
        <right style="thin">
          <color theme="4"/>
        </right>
        <top style="thin">
          <color theme="4"/>
        </top>
        <bottom style="thin">
          <color theme="4"/>
        </bottom>
        <vertical/>
        <horizontal/>
      </border>
    </dxf>
  </dxfs>
  <tableStyles count="5" defaultTableStyle="TableStyleMedium2" defaultPivotStyle="PivotStyleLight16">
    <tableStyle name="Hinrcih_V2" pivot="0" table="0" count="10" xr9:uid="{8C794E2A-4D3C-4E0A-A235-EF2115C07352}">
      <tableStyleElement type="wholeTable" dxfId="312"/>
      <tableStyleElement type="headerRow" dxfId="311"/>
    </tableStyle>
    <tableStyle name="Hinrich_V1" pivot="0" table="0" count="10" xr9:uid="{DBDF0D62-49A4-4C62-811C-FC6A560B2BF6}">
      <tableStyleElement type="wholeTable" dxfId="310"/>
      <tableStyleElement type="headerRow" dxfId="309"/>
    </tableStyle>
    <tableStyle name="Invisible" pivot="0" table="0" count="0" xr9:uid="{33843CE1-2A24-4B16-BF4A-411F4F040D35}"/>
    <tableStyle name="Slicer Style 1" pivot="0" table="0" count="4" xr9:uid="{01F4E5C6-BF11-49A3-83A2-6362A50736FD}"/>
    <tableStyle name="Table Style 1" pivot="0" count="1" xr9:uid="{8949BB08-7D1B-4E08-B62C-B1A37FD47E3E}">
      <tableStyleElement type="lastColumn" dxfId="308"/>
    </tableStyle>
  </tableStyles>
  <colors>
    <mruColors>
      <color rgb="FF83EDC2"/>
      <color rgb="FF19AC71"/>
      <color rgb="FF005DC4"/>
      <color rgb="FFE30613"/>
      <color rgb="FFFC6B27"/>
      <color rgb="FF001E62"/>
      <color rgb="FF00B0D9"/>
      <color rgb="FFDBF0F5"/>
      <color rgb="FFB8E1EC"/>
      <color rgb="FFEABD2C"/>
    </mruColors>
  </colors>
  <extLst>
    <ext xmlns:x14="http://schemas.microsoft.com/office/spreadsheetml/2009/9/main" uri="{46F421CA-312F-682f-3DD2-61675219B42D}">
      <x14:dxfs count="20">
        <dxf>
          <fill>
            <patternFill>
              <bgColor theme="4" tint="0.59996337778862885"/>
            </patternFill>
          </fill>
        </dxf>
        <dxf>
          <fill>
            <patternFill>
              <bgColor theme="4" tint="0.79998168889431442"/>
            </patternFill>
          </fill>
        </dxf>
        <dxf>
          <font>
            <name val="Calibri"/>
            <family val="2"/>
            <scheme val="minor"/>
          </font>
          <fill>
            <patternFill>
              <bgColor theme="4" tint="0.59996337778862885"/>
            </patternFill>
          </fill>
        </dxf>
        <dxf>
          <fill>
            <patternFill>
              <bgColor theme="0" tint="-4.9989318521683403E-2"/>
            </patternFill>
          </fill>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patternFill patternType="solid">
              <fgColor auto="1"/>
              <bgColor theme="7"/>
            </patternFill>
          </fill>
          <border>
            <left style="thin">
              <color rgb="FF999999"/>
            </left>
            <right style="thin">
              <color rgb="FF999999"/>
            </right>
            <top style="thin">
              <color rgb="FF999999"/>
            </top>
            <bottom style="thin">
              <color rgb="FF999999"/>
            </bottom>
            <vertical/>
            <horizontal/>
          </border>
        </dxf>
        <dxf>
          <font>
            <color rgb="FF000000"/>
          </font>
          <fill>
            <patternFill patternType="solid">
              <fgColor auto="1"/>
              <bgColor theme="7" tint="0.79998168889431442"/>
            </patternFill>
          </fill>
          <border>
            <left style="thin">
              <color theme="4"/>
            </left>
            <right style="thin">
              <color theme="4"/>
            </right>
            <top style="thin">
              <color theme="4"/>
            </top>
            <bottom style="thin">
              <color theme="4"/>
            </bottom>
            <vertical/>
            <horizontal/>
          </border>
        </dxf>
        <dxf>
          <font>
            <color theme="4" tint="-0.249977111117893"/>
          </font>
          <fill>
            <patternFill patternType="solid">
              <fgColor theme="4" tint="0.59999389629810485"/>
              <bgColor theme="4" tint="0.59999389629810485"/>
            </patternFill>
          </fill>
          <border>
            <left style="thin">
              <color theme="4" tint="0.59999389629810485"/>
            </left>
            <right style="thin">
              <color theme="4" tint="0.59999389629810485"/>
            </right>
            <top style="thin">
              <color theme="4" tint="0.59999389629810485"/>
            </top>
            <bottom style="thin">
              <color theme="4" tint="0.59999389629810485"/>
            </bottom>
            <vertical/>
            <horizontal/>
          </border>
        </dxf>
        <dxf>
          <font>
            <color auto="1"/>
          </font>
          <fill>
            <patternFill patternType="solid">
              <fgColor theme="4"/>
              <bgColor theme="7"/>
            </patternFill>
          </fill>
          <border>
            <left style="thin">
              <color theme="4"/>
            </left>
            <right style="thin">
              <color theme="4"/>
            </right>
            <top style="thin">
              <color theme="4"/>
            </top>
            <bottom style="thin">
              <color theme="4"/>
            </bottom>
            <vertical/>
            <horizontal/>
          </border>
        </dxf>
        <dxf>
          <font>
            <color rgb="FF959595"/>
          </font>
          <fill>
            <patternFill patternType="solid">
              <fgColor rgb="FFDFDFDF"/>
              <bgColor rgb="FFDFDFDF"/>
            </patternFill>
          </fill>
          <border>
            <left style="thin">
              <color rgb="FFDFDFDF"/>
            </left>
            <right style="thin">
              <color rgb="FFDFDFDF"/>
            </right>
            <top style="thin">
              <color rgb="FFDFDFDF"/>
            </top>
            <bottom style="thin">
              <color rgb="FFDFDFDF"/>
            </bottom>
            <vertical/>
            <horizontal/>
          </border>
        </dxf>
        <dxf>
          <font>
            <color rgb="FF000000"/>
          </font>
          <fill>
            <patternFill patternType="solid">
              <fgColor rgb="FFC0C0C0"/>
              <bgColor theme="0" tint="-0.14996795556505021"/>
            </patternFill>
          </fill>
          <border>
            <left style="thin">
              <color theme="4"/>
            </left>
            <right style="thin">
              <color theme="4"/>
            </right>
            <top style="thin">
              <color theme="4"/>
            </top>
            <bottom style="thin">
              <color theme="4"/>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patternFill patternType="solid">
              <fgColor auto="1"/>
              <bgColor theme="7"/>
            </patternFill>
          </fill>
          <border>
            <left style="thin">
              <color rgb="FF999999"/>
            </left>
            <right style="thin">
              <color rgb="FF999999"/>
            </right>
            <top style="thin">
              <color rgb="FF999999"/>
            </top>
            <bottom style="thin">
              <color rgb="FF999999"/>
            </bottom>
            <vertical/>
            <horizontal/>
          </border>
        </dxf>
        <dxf>
          <font>
            <color rgb="FF000000"/>
          </font>
          <fill>
            <patternFill patternType="solid">
              <fgColor auto="1"/>
              <bgColor theme="7" tint="0.79998168889431442"/>
            </patternFill>
          </fill>
          <border>
            <left style="thin">
              <color theme="4"/>
            </left>
            <right style="thin">
              <color theme="4"/>
            </right>
            <top style="thin">
              <color theme="4"/>
            </top>
            <bottom style="thin">
              <color theme="4"/>
            </bottom>
            <vertical/>
            <horizontal/>
          </border>
        </dxf>
        <dxf>
          <font>
            <color theme="4" tint="-0.249977111117893"/>
          </font>
          <fill>
            <patternFill patternType="solid">
              <fgColor theme="4" tint="0.59999389629810485"/>
              <bgColor theme="4" tint="0.59999389629810485"/>
            </patternFill>
          </fill>
          <border>
            <left style="thin">
              <color theme="4" tint="0.59999389629810485"/>
            </left>
            <right style="thin">
              <color theme="4" tint="0.59999389629810485"/>
            </right>
            <top style="thin">
              <color theme="4" tint="0.59999389629810485"/>
            </top>
            <bottom style="thin">
              <color theme="4" tint="0.59999389629810485"/>
            </bottom>
            <vertical/>
            <horizontal/>
          </border>
        </dxf>
        <dxf>
          <font>
            <color auto="1"/>
          </font>
          <fill>
            <patternFill patternType="solid">
              <fgColor theme="4"/>
              <bgColor theme="7"/>
            </patternFill>
          </fill>
          <border>
            <left style="thin">
              <color theme="4"/>
            </left>
            <right style="thin">
              <color theme="4"/>
            </right>
            <top style="thin">
              <color theme="4"/>
            </top>
            <bottom style="thin">
              <color theme="4"/>
            </bottom>
            <vertical/>
            <horizontal/>
          </border>
        </dxf>
        <dxf>
          <font>
            <color rgb="FF959595"/>
          </font>
          <fill>
            <patternFill patternType="solid">
              <fgColor rgb="FFDFDFDF"/>
              <bgColor rgb="FFDFDFDF"/>
            </patternFill>
          </fill>
          <border>
            <left style="thin">
              <color rgb="FFDFDFDF"/>
            </left>
            <right style="thin">
              <color rgb="FFDFDFDF"/>
            </right>
            <top style="thin">
              <color rgb="FFDFDFDF"/>
            </top>
            <bottom style="thin">
              <color rgb="FFDFDFDF"/>
            </bottom>
            <vertical/>
            <horizontal/>
          </border>
        </dxf>
        <dxf>
          <font>
            <color rgb="FF000000"/>
          </font>
          <fill>
            <patternFill patternType="solid">
              <fgColor rgb="FFC0C0C0"/>
              <bgColor theme="0" tint="-0.14996795556505021"/>
            </patternFill>
          </fill>
          <border>
            <left style="thin">
              <color theme="4"/>
            </left>
            <right style="thin">
              <color theme="4"/>
            </right>
            <top style="thin">
              <color theme="4"/>
            </top>
            <bottom style="thin">
              <color theme="4"/>
            </bottom>
            <vertical/>
            <horizontal/>
          </border>
        </dxf>
      </x14:dxfs>
    </ext>
    <ext xmlns:x14="http://schemas.microsoft.com/office/spreadsheetml/2009/9/main" uri="{EB79DEF2-80B8-43e5-95BD-54CBDDF9020C}">
      <x14:slicerStyles defaultSlicerStyle="SlicerStyleLight1">
        <x14:slicerStyle name="Hinrcih_V2">
          <x14:slicerStyleElements>
            <x14:slicerStyleElement type="unselectedItemWithData" dxfId="19"/>
            <x14:slicerStyleElement type="unselectedItemWithNoData" dxfId="18"/>
            <x14:slicerStyleElement type="selectedItemWithData" dxfId="17"/>
            <x14:slicerStyleElement type="selectedItemWithNoData" dxfId="16"/>
            <x14:slicerStyleElement type="hoveredUnselectedItemWithData" dxfId="15"/>
            <x14:slicerStyleElement type="hoveredSelectedItemWithData" dxfId="14"/>
            <x14:slicerStyleElement type="hoveredUnselectedItemWithNoData" dxfId="13"/>
            <x14:slicerStyleElement type="hoveredSelectedItemWithNoData" dxfId="12"/>
          </x14:slicerStyleElements>
        </x14:slicerStyle>
        <x14:slicerStyle name="Hinrich_V1">
          <x14:slicerStyleElements>
            <x14:slicerStyleElement type="unselectedItemWithData" dxfId="11"/>
            <x14:slicerStyleElement type="unselectedItemWithNoData" dxfId="10"/>
            <x14:slicerStyleElement type="selectedItemWithData" dxfId="9"/>
            <x14:slicerStyleElement type="selectedItemWithNoData" dxfId="8"/>
            <x14:slicerStyleElement type="hoveredUnselectedItemWithData" dxfId="7"/>
            <x14:slicerStyleElement type="hoveredSelectedItemWithData" dxfId="6"/>
            <x14:slicerStyleElement type="hoveredUnselectedItemWithNoData" dxfId="5"/>
            <x14:slicerStyleElement type="hoveredSelectedItemWithNoData" dxfId="4"/>
          </x14:slicerStyleElements>
        </x14:slicerStyle>
        <x14:slicerStyle name="Slicer Style 1">
          <x14:slicerStyleElements>
            <x14:slicerStyleElement type="unselectedItemWithData" dxfId="3"/>
            <x14:slicerStyleElement type="selectedItemWithData" dxfId="2"/>
            <x14:slicerStyleElement type="hoveredUnselectedItemWithData" dxfId="1"/>
            <x14:slicerStyleElement type="hoveredSelectedItemWithData" dxfId="0"/>
          </x14:slicerStyleElements>
        </x14:slicerStyle>
      </x14:slicerStyles>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customXml" Target="../customXml/item8.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pivotCacheDefinition" Target="pivotCache/pivotCacheDefinition4.xml"/><Relationship Id="rId68" Type="http://schemas.openxmlformats.org/officeDocument/2006/relationships/pivotCacheDefinition" Target="pivotCache/pivotCacheDefinition9.xml"/><Relationship Id="rId84" Type="http://schemas.microsoft.com/office/2007/relationships/slicerCache" Target="slicerCaches/slicerCache6.xml"/><Relationship Id="rId89" Type="http://schemas.microsoft.com/office/2007/relationships/slicerCache" Target="slicerCaches/slicerCache11.xml"/><Relationship Id="rId112" Type="http://schemas.openxmlformats.org/officeDocument/2006/relationships/customXml" Target="../customXml/item3.xml"/><Relationship Id="rId16" Type="http://schemas.openxmlformats.org/officeDocument/2006/relationships/worksheet" Target="worksheets/sheet16.xml"/><Relationship Id="rId107" Type="http://schemas.openxmlformats.org/officeDocument/2006/relationships/sharedStrings" Target="sharedStrings.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externalLink" Target="externalLinks/externalLink1.xml"/><Relationship Id="rId58" Type="http://schemas.openxmlformats.org/officeDocument/2006/relationships/externalLink" Target="externalLinks/externalLink6.xml"/><Relationship Id="rId74" Type="http://schemas.openxmlformats.org/officeDocument/2006/relationships/pivotCacheDefinition" Target="pivotCache/pivotCacheDefinition15.xml"/><Relationship Id="rId79" Type="http://schemas.microsoft.com/office/2007/relationships/slicerCache" Target="slicerCaches/slicerCache1.xml"/><Relationship Id="rId102" Type="http://schemas.microsoft.com/office/2007/relationships/slicerCache" Target="slicerCaches/slicerCache24.xml"/><Relationship Id="rId123" Type="http://schemas.openxmlformats.org/officeDocument/2006/relationships/customXml" Target="../customXml/item14.xml"/><Relationship Id="rId128" Type="http://schemas.openxmlformats.org/officeDocument/2006/relationships/customXml" Target="../customXml/item19.xml"/><Relationship Id="rId5" Type="http://schemas.openxmlformats.org/officeDocument/2006/relationships/worksheet" Target="worksheets/sheet5.xml"/><Relationship Id="rId90" Type="http://schemas.microsoft.com/office/2007/relationships/slicerCache" Target="slicerCaches/slicerCache12.xml"/><Relationship Id="rId95" Type="http://schemas.microsoft.com/office/2007/relationships/slicerCache" Target="slicerCaches/slicerCache17.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pivotCacheDefinition" Target="pivotCache/pivotCacheDefinition5.xml"/><Relationship Id="rId69" Type="http://schemas.openxmlformats.org/officeDocument/2006/relationships/pivotCacheDefinition" Target="pivotCache/pivotCacheDefinition10.xml"/><Relationship Id="rId113" Type="http://schemas.openxmlformats.org/officeDocument/2006/relationships/customXml" Target="../customXml/item4.xml"/><Relationship Id="rId118" Type="http://schemas.openxmlformats.org/officeDocument/2006/relationships/customXml" Target="../customXml/item9.xml"/><Relationship Id="rId80" Type="http://schemas.microsoft.com/office/2007/relationships/slicerCache" Target="slicerCaches/slicerCache2.xml"/><Relationship Id="rId85" Type="http://schemas.microsoft.com/office/2007/relationships/slicerCache" Target="slicerCaches/slicerCache7.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externalLink" Target="externalLinks/externalLink7.xml"/><Relationship Id="rId103" Type="http://schemas.microsoft.com/office/2007/relationships/slicerCache" Target="slicerCaches/slicerCache25.xml"/><Relationship Id="rId108" Type="http://schemas.openxmlformats.org/officeDocument/2006/relationships/sheetMetadata" Target="metadata.xml"/><Relationship Id="rId124" Type="http://schemas.openxmlformats.org/officeDocument/2006/relationships/customXml" Target="../customXml/item15.xml"/><Relationship Id="rId129" Type="http://schemas.openxmlformats.org/officeDocument/2006/relationships/customXml" Target="../customXml/item20.xml"/><Relationship Id="rId54" Type="http://schemas.openxmlformats.org/officeDocument/2006/relationships/externalLink" Target="externalLinks/externalLink2.xml"/><Relationship Id="rId70" Type="http://schemas.openxmlformats.org/officeDocument/2006/relationships/pivotCacheDefinition" Target="pivotCache/pivotCacheDefinition11.xml"/><Relationship Id="rId75" Type="http://schemas.openxmlformats.org/officeDocument/2006/relationships/pivotCacheDefinition" Target="pivotCache/pivotCacheDefinition16.xml"/><Relationship Id="rId91" Type="http://schemas.microsoft.com/office/2007/relationships/slicerCache" Target="slicerCaches/slicerCache13.xml"/><Relationship Id="rId96" Type="http://schemas.microsoft.com/office/2007/relationships/slicerCache" Target="slicerCaches/slicerCache18.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customXml" Target="../customXml/item5.xml"/><Relationship Id="rId119" Type="http://schemas.openxmlformats.org/officeDocument/2006/relationships/customXml" Target="../customXml/item10.xml"/><Relationship Id="rId44" Type="http://schemas.openxmlformats.org/officeDocument/2006/relationships/worksheet" Target="worksheets/sheet44.xml"/><Relationship Id="rId60" Type="http://schemas.openxmlformats.org/officeDocument/2006/relationships/pivotCacheDefinition" Target="pivotCache/pivotCacheDefinition1.xml"/><Relationship Id="rId65" Type="http://schemas.openxmlformats.org/officeDocument/2006/relationships/pivotCacheDefinition" Target="pivotCache/pivotCacheDefinition6.xml"/><Relationship Id="rId81" Type="http://schemas.microsoft.com/office/2007/relationships/slicerCache" Target="slicerCaches/slicerCache3.xml"/><Relationship Id="rId86" Type="http://schemas.microsoft.com/office/2007/relationships/slicerCache" Target="slicerCaches/slicerCache8.xml"/><Relationship Id="rId130" Type="http://schemas.openxmlformats.org/officeDocument/2006/relationships/customXml" Target="../customXml/item21.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calcChain" Target="calcChain.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externalLink" Target="externalLinks/externalLink3.xml"/><Relationship Id="rId76" Type="http://schemas.openxmlformats.org/officeDocument/2006/relationships/pivotCacheDefinition" Target="pivotCache/pivotCacheDefinition17.xml"/><Relationship Id="rId97" Type="http://schemas.microsoft.com/office/2007/relationships/slicerCache" Target="slicerCaches/slicerCache19.xml"/><Relationship Id="rId104" Type="http://schemas.openxmlformats.org/officeDocument/2006/relationships/theme" Target="theme/theme1.xml"/><Relationship Id="rId120" Type="http://schemas.openxmlformats.org/officeDocument/2006/relationships/customXml" Target="../customXml/item11.xml"/><Relationship Id="rId125" Type="http://schemas.openxmlformats.org/officeDocument/2006/relationships/customXml" Target="../customXml/item16.xml"/><Relationship Id="rId7" Type="http://schemas.openxmlformats.org/officeDocument/2006/relationships/worksheet" Target="worksheets/sheet7.xml"/><Relationship Id="rId71" Type="http://schemas.openxmlformats.org/officeDocument/2006/relationships/pivotCacheDefinition" Target="pivotCache/pivotCacheDefinition12.xml"/><Relationship Id="rId92" Type="http://schemas.microsoft.com/office/2007/relationships/slicerCache" Target="slicerCaches/slicerCache14.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pivotCacheDefinition" Target="pivotCache/pivotCacheDefinition7.xml"/><Relationship Id="rId87" Type="http://schemas.microsoft.com/office/2007/relationships/slicerCache" Target="slicerCaches/slicerCache9.xml"/><Relationship Id="rId110" Type="http://schemas.openxmlformats.org/officeDocument/2006/relationships/customXml" Target="../customXml/item1.xml"/><Relationship Id="rId115" Type="http://schemas.openxmlformats.org/officeDocument/2006/relationships/customXml" Target="../customXml/item6.xml"/><Relationship Id="rId61" Type="http://schemas.openxmlformats.org/officeDocument/2006/relationships/pivotCacheDefinition" Target="pivotCache/pivotCacheDefinition2.xml"/><Relationship Id="rId82" Type="http://schemas.microsoft.com/office/2007/relationships/slicerCache" Target="slicerCaches/slicerCache4.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externalLink" Target="externalLinks/externalLink4.xml"/><Relationship Id="rId77" Type="http://schemas.openxmlformats.org/officeDocument/2006/relationships/pivotCacheDefinition" Target="pivotCache/pivotCacheDefinition18.xml"/><Relationship Id="rId100" Type="http://schemas.microsoft.com/office/2007/relationships/slicerCache" Target="slicerCaches/slicerCache22.xml"/><Relationship Id="rId105" Type="http://schemas.openxmlformats.org/officeDocument/2006/relationships/connections" Target="connections.xml"/><Relationship Id="rId126" Type="http://schemas.openxmlformats.org/officeDocument/2006/relationships/customXml" Target="../customXml/item1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pivotCacheDefinition" Target="pivotCache/pivotCacheDefinition13.xml"/><Relationship Id="rId93" Type="http://schemas.microsoft.com/office/2007/relationships/slicerCache" Target="slicerCaches/slicerCache15.xml"/><Relationship Id="rId98" Type="http://schemas.microsoft.com/office/2007/relationships/slicerCache" Target="slicerCaches/slicerCache20.xml"/><Relationship Id="rId121" Type="http://schemas.openxmlformats.org/officeDocument/2006/relationships/customXml" Target="../customXml/item12.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pivotCacheDefinition" Target="pivotCache/pivotCacheDefinition8.xml"/><Relationship Id="rId116" Type="http://schemas.openxmlformats.org/officeDocument/2006/relationships/customXml" Target="../customXml/item7.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pivotCacheDefinition" Target="pivotCache/pivotCacheDefinition3.xml"/><Relationship Id="rId83" Type="http://schemas.microsoft.com/office/2007/relationships/slicerCache" Target="slicerCaches/slicerCache5.xml"/><Relationship Id="rId88" Type="http://schemas.microsoft.com/office/2007/relationships/slicerCache" Target="slicerCaches/slicerCache10.xml"/><Relationship Id="rId111" Type="http://schemas.openxmlformats.org/officeDocument/2006/relationships/customXml" Target="../customXml/item2.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externalLink" Target="externalLinks/externalLink5.xml"/><Relationship Id="rId106" Type="http://schemas.openxmlformats.org/officeDocument/2006/relationships/styles" Target="styles.xml"/><Relationship Id="rId127" Type="http://schemas.openxmlformats.org/officeDocument/2006/relationships/customXml" Target="../customXml/item18.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pivotCacheDefinition" Target="pivotCache/pivotCacheDefinition14.xml"/><Relationship Id="rId78" Type="http://schemas.openxmlformats.org/officeDocument/2006/relationships/pivotCacheDefinition" Target="pivotCache/pivotCacheDefinition19.xml"/><Relationship Id="rId94" Type="http://schemas.microsoft.com/office/2007/relationships/slicerCache" Target="slicerCaches/slicerCache16.xml"/><Relationship Id="rId99" Type="http://schemas.microsoft.com/office/2007/relationships/slicerCache" Target="slicerCaches/slicerCache21.xml"/><Relationship Id="rId101" Type="http://schemas.microsoft.com/office/2007/relationships/slicerCache" Target="slicerCaches/slicerCache23.xml"/><Relationship Id="rId122" Type="http://schemas.openxmlformats.org/officeDocument/2006/relationships/customXml" Target="../customXml/item13.xml"/><Relationship Id="rId4" Type="http://schemas.openxmlformats.org/officeDocument/2006/relationships/worksheet" Target="worksheets/sheet4.xml"/><Relationship Id="rId9" Type="http://schemas.openxmlformats.org/officeDocument/2006/relationships/worksheet" Target="worksheets/sheet9.xml"/><Relationship Id="rId26" Type="http://schemas.openxmlformats.org/officeDocument/2006/relationships/worksheet" Target="worksheets/sheet26.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7.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18.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19.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20.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21.xml.rels><?xml version="1.0" encoding="UTF-8" standalone="yes"?>
<Relationships xmlns="http://schemas.openxmlformats.org/package/2006/relationships"><Relationship Id="rId2" Type="http://schemas.microsoft.com/office/2011/relationships/chartColorStyle" Target="colors21.xml"/><Relationship Id="rId1" Type="http://schemas.microsoft.com/office/2011/relationships/chartStyle" Target="style21.xml"/></Relationships>
</file>

<file path=xl/charts/_rels/chart22.xml.rels><?xml version="1.0" encoding="UTF-8" standalone="yes"?>
<Relationships xmlns="http://schemas.openxmlformats.org/package/2006/relationships"><Relationship Id="rId2" Type="http://schemas.microsoft.com/office/2011/relationships/chartColorStyle" Target="colors22.xml"/><Relationship Id="rId1" Type="http://schemas.microsoft.com/office/2011/relationships/chartStyle" Target="style22.xml"/></Relationships>
</file>

<file path=xl/charts/_rels/chart23.xml.rels><?xml version="1.0" encoding="UTF-8" standalone="yes"?>
<Relationships xmlns="http://schemas.openxmlformats.org/package/2006/relationships"><Relationship Id="rId3" Type="http://schemas.openxmlformats.org/officeDocument/2006/relationships/chartUserShapes" Target="../drawings/drawing18.xml"/><Relationship Id="rId2" Type="http://schemas.microsoft.com/office/2011/relationships/chartColorStyle" Target="colors23.xml"/><Relationship Id="rId1" Type="http://schemas.microsoft.com/office/2011/relationships/chartStyle" Target="style23.xml"/></Relationships>
</file>

<file path=xl/charts/_rels/chart24.xml.rels><?xml version="1.0" encoding="UTF-8" standalone="yes"?>
<Relationships xmlns="http://schemas.openxmlformats.org/package/2006/relationships"><Relationship Id="rId3" Type="http://schemas.openxmlformats.org/officeDocument/2006/relationships/chartUserShapes" Target="../drawings/drawing21.xml"/><Relationship Id="rId2" Type="http://schemas.microsoft.com/office/2011/relationships/chartColorStyle" Target="colors24.xml"/><Relationship Id="rId1" Type="http://schemas.microsoft.com/office/2011/relationships/chartStyle" Target="style24.xml"/></Relationships>
</file>

<file path=xl/charts/_rels/chart25.xml.rels><?xml version="1.0" encoding="UTF-8" standalone="yes"?>
<Relationships xmlns="http://schemas.openxmlformats.org/package/2006/relationships"><Relationship Id="rId3" Type="http://schemas.openxmlformats.org/officeDocument/2006/relationships/chartUserShapes" Target="../drawings/drawing23.xml"/><Relationship Id="rId2" Type="http://schemas.microsoft.com/office/2011/relationships/chartColorStyle" Target="colors25.xml"/><Relationship Id="rId1" Type="http://schemas.microsoft.com/office/2011/relationships/chartStyle" Target="style25.xml"/></Relationships>
</file>

<file path=xl/charts/_rels/chart26.xml.rels><?xml version="1.0" encoding="UTF-8" standalone="yes"?>
<Relationships xmlns="http://schemas.openxmlformats.org/package/2006/relationships"><Relationship Id="rId2" Type="http://schemas.microsoft.com/office/2011/relationships/chartColorStyle" Target="colors26.xml"/><Relationship Id="rId1" Type="http://schemas.microsoft.com/office/2011/relationships/chartStyle" Target="style2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4870864197530867"/>
          <c:y val="1.6271515151515151E-2"/>
          <c:w val="0.69761868149931339"/>
          <c:h val="0.97790404965404965"/>
        </c:manualLayout>
      </c:layout>
      <c:scatterChart>
        <c:scatterStyle val="lineMarker"/>
        <c:varyColors val="0"/>
        <c:ser>
          <c:idx val="0"/>
          <c:order val="0"/>
          <c:spPr>
            <a:ln w="19050" cap="rnd">
              <a:noFill/>
              <a:round/>
            </a:ln>
            <a:effectLst/>
          </c:spPr>
          <c:marker>
            <c:symbol val="diamond"/>
            <c:size val="9"/>
            <c:spPr>
              <a:solidFill>
                <a:schemeClr val="bg1"/>
              </a:solidFill>
              <a:ln w="9525">
                <a:solidFill>
                  <a:schemeClr val="accent2"/>
                </a:solidFill>
              </a:ln>
              <a:effectLst/>
            </c:spPr>
          </c:marker>
          <c:xVal>
            <c:numRef>
              <c:f>'5 - Profile (Print)'!$R$6:$R$102</c:f>
              <c:numCache>
                <c:formatCode>0.00_ ;\-0.00\ </c:formatCode>
                <c:ptCount val="9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numCache>
            </c:numRef>
          </c:xVal>
          <c:yVal>
            <c:numRef>
              <c:f>'5 - Profile (Print)'!$S$6:$S$102</c:f>
              <c:numCache>
                <c:formatCode>General</c:formatCode>
                <c:ptCount val="97"/>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pt idx="30">
                  <c:v>31</c:v>
                </c:pt>
                <c:pt idx="31">
                  <c:v>32</c:v>
                </c:pt>
                <c:pt idx="32">
                  <c:v>33</c:v>
                </c:pt>
                <c:pt idx="33">
                  <c:v>34</c:v>
                </c:pt>
                <c:pt idx="34">
                  <c:v>35</c:v>
                </c:pt>
                <c:pt idx="35">
                  <c:v>36</c:v>
                </c:pt>
                <c:pt idx="36">
                  <c:v>37</c:v>
                </c:pt>
                <c:pt idx="37">
                  <c:v>38</c:v>
                </c:pt>
                <c:pt idx="38">
                  <c:v>39</c:v>
                </c:pt>
                <c:pt idx="39">
                  <c:v>40</c:v>
                </c:pt>
                <c:pt idx="40">
                  <c:v>41</c:v>
                </c:pt>
                <c:pt idx="41">
                  <c:v>42</c:v>
                </c:pt>
                <c:pt idx="42">
                  <c:v>43</c:v>
                </c:pt>
                <c:pt idx="43">
                  <c:v>44</c:v>
                </c:pt>
                <c:pt idx="44">
                  <c:v>45</c:v>
                </c:pt>
                <c:pt idx="45">
                  <c:v>46</c:v>
                </c:pt>
                <c:pt idx="46">
                  <c:v>47</c:v>
                </c:pt>
                <c:pt idx="47">
                  <c:v>48</c:v>
                </c:pt>
                <c:pt idx="48">
                  <c:v>49</c:v>
                </c:pt>
                <c:pt idx="49">
                  <c:v>50</c:v>
                </c:pt>
                <c:pt idx="50">
                  <c:v>51</c:v>
                </c:pt>
                <c:pt idx="51">
                  <c:v>52</c:v>
                </c:pt>
                <c:pt idx="52">
                  <c:v>53</c:v>
                </c:pt>
                <c:pt idx="53">
                  <c:v>54</c:v>
                </c:pt>
                <c:pt idx="54">
                  <c:v>55</c:v>
                </c:pt>
                <c:pt idx="55">
                  <c:v>56</c:v>
                </c:pt>
                <c:pt idx="56">
                  <c:v>57</c:v>
                </c:pt>
                <c:pt idx="57">
                  <c:v>58</c:v>
                </c:pt>
                <c:pt idx="58">
                  <c:v>59</c:v>
                </c:pt>
                <c:pt idx="59">
                  <c:v>60</c:v>
                </c:pt>
                <c:pt idx="60">
                  <c:v>61</c:v>
                </c:pt>
                <c:pt idx="61">
                  <c:v>62</c:v>
                </c:pt>
                <c:pt idx="62">
                  <c:v>63</c:v>
                </c:pt>
                <c:pt idx="63">
                  <c:v>64</c:v>
                </c:pt>
                <c:pt idx="64">
                  <c:v>65</c:v>
                </c:pt>
                <c:pt idx="65">
                  <c:v>66</c:v>
                </c:pt>
                <c:pt idx="66">
                  <c:v>67</c:v>
                </c:pt>
                <c:pt idx="67">
                  <c:v>68</c:v>
                </c:pt>
                <c:pt idx="68">
                  <c:v>69</c:v>
                </c:pt>
                <c:pt idx="69">
                  <c:v>70</c:v>
                </c:pt>
                <c:pt idx="70">
                  <c:v>71</c:v>
                </c:pt>
                <c:pt idx="71">
                  <c:v>72</c:v>
                </c:pt>
                <c:pt idx="72">
                  <c:v>73</c:v>
                </c:pt>
                <c:pt idx="73">
                  <c:v>74</c:v>
                </c:pt>
                <c:pt idx="74">
                  <c:v>75</c:v>
                </c:pt>
                <c:pt idx="75">
                  <c:v>76</c:v>
                </c:pt>
                <c:pt idx="76">
                  <c:v>77</c:v>
                </c:pt>
                <c:pt idx="77">
                  <c:v>78</c:v>
                </c:pt>
                <c:pt idx="78">
                  <c:v>79</c:v>
                </c:pt>
                <c:pt idx="79">
                  <c:v>80</c:v>
                </c:pt>
                <c:pt idx="80">
                  <c:v>81</c:v>
                </c:pt>
                <c:pt idx="81">
                  <c:v>82</c:v>
                </c:pt>
                <c:pt idx="82">
                  <c:v>83</c:v>
                </c:pt>
                <c:pt idx="83">
                  <c:v>84</c:v>
                </c:pt>
                <c:pt idx="84">
                  <c:v>85</c:v>
                </c:pt>
                <c:pt idx="85">
                  <c:v>86</c:v>
                </c:pt>
                <c:pt idx="86">
                  <c:v>87</c:v>
                </c:pt>
                <c:pt idx="87">
                  <c:v>88</c:v>
                </c:pt>
                <c:pt idx="88">
                  <c:v>89</c:v>
                </c:pt>
                <c:pt idx="89">
                  <c:v>90</c:v>
                </c:pt>
                <c:pt idx="90">
                  <c:v>91</c:v>
                </c:pt>
                <c:pt idx="91">
                  <c:v>92</c:v>
                </c:pt>
                <c:pt idx="92">
                  <c:v>93</c:v>
                </c:pt>
                <c:pt idx="93">
                  <c:v>94</c:v>
                </c:pt>
                <c:pt idx="94">
                  <c:v>95</c:v>
                </c:pt>
                <c:pt idx="95">
                  <c:v>96</c:v>
                </c:pt>
                <c:pt idx="96">
                  <c:v>97</c:v>
                </c:pt>
              </c:numCache>
            </c:numRef>
          </c:yVal>
          <c:smooth val="0"/>
          <c:extLst>
            <c:ext xmlns:c16="http://schemas.microsoft.com/office/drawing/2014/chart" uri="{C3380CC4-5D6E-409C-BE32-E72D297353CC}">
              <c16:uniqueId val="{00000000-B659-49EE-9E5D-62416DA147EC}"/>
            </c:ext>
          </c:extLst>
        </c:ser>
        <c:dLbls>
          <c:showLegendKey val="0"/>
          <c:showVal val="0"/>
          <c:showCatName val="0"/>
          <c:showSerName val="0"/>
          <c:showPercent val="0"/>
          <c:showBubbleSize val="0"/>
        </c:dLbls>
        <c:axId val="341172832"/>
        <c:axId val="341173312"/>
      </c:scatterChart>
      <c:valAx>
        <c:axId val="341172832"/>
        <c:scaling>
          <c:orientation val="minMax"/>
          <c:max val="105"/>
          <c:min val="5"/>
        </c:scaling>
        <c:delete val="1"/>
        <c:axPos val="t"/>
        <c:numFmt formatCode="0.00_ ;\-0.00\ " sourceLinked="1"/>
        <c:majorTickMark val="out"/>
        <c:minorTickMark val="none"/>
        <c:tickLblPos val="nextTo"/>
        <c:crossAx val="341173312"/>
        <c:crosses val="autoZero"/>
        <c:crossBetween val="midCat"/>
      </c:valAx>
      <c:valAx>
        <c:axId val="341173312"/>
        <c:scaling>
          <c:orientation val="maxMin"/>
          <c:max val="98"/>
          <c:min val="0"/>
        </c:scaling>
        <c:delete val="1"/>
        <c:axPos val="l"/>
        <c:numFmt formatCode="General" sourceLinked="1"/>
        <c:majorTickMark val="out"/>
        <c:minorTickMark val="none"/>
        <c:tickLblPos val="nextTo"/>
        <c:crossAx val="341172832"/>
        <c:crosses val="autoZero"/>
        <c:crossBetween val="midCat"/>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doughnutChart>
        <c:varyColors val="1"/>
        <c:ser>
          <c:idx val="0"/>
          <c:order val="0"/>
          <c:tx>
            <c:strRef>
              <c:f>'profile circles (Print)'!$Q$2</c:f>
              <c:strCache>
                <c:ptCount val="1"/>
                <c:pt idx="0">
                  <c:v>#N/A</c:v>
                </c:pt>
              </c:strCache>
            </c:strRef>
          </c:tx>
          <c:spPr>
            <a:solidFill>
              <a:schemeClr val="tx2">
                <a:lumMod val="60000"/>
                <a:lumOff val="40000"/>
              </a:schemeClr>
            </a:solidFill>
            <a:ln>
              <a:solidFill>
                <a:schemeClr val="bg1"/>
              </a:solidFill>
            </a:ln>
          </c:spPr>
          <c:dPt>
            <c:idx val="0"/>
            <c:bubble3D val="0"/>
            <c:spPr>
              <a:solidFill>
                <a:schemeClr val="bg1">
                  <a:lumMod val="95000"/>
                </a:schemeClr>
              </a:solidFill>
              <a:ln w="19050">
                <a:solidFill>
                  <a:schemeClr val="bg1"/>
                </a:solidFill>
              </a:ln>
              <a:effectLst/>
            </c:spPr>
            <c:extLst>
              <c:ext xmlns:c16="http://schemas.microsoft.com/office/drawing/2014/chart" uri="{C3380CC4-5D6E-409C-BE32-E72D297353CC}">
                <c16:uniqueId val="{00000001-06C1-44FA-81E2-ECD823A3948D}"/>
              </c:ext>
            </c:extLst>
          </c:dPt>
          <c:dPt>
            <c:idx val="1"/>
            <c:bubble3D val="0"/>
            <c:spPr>
              <a:solidFill>
                <a:schemeClr val="bg1">
                  <a:lumMod val="95000"/>
                </a:schemeClr>
              </a:solidFill>
              <a:ln w="19050">
                <a:solidFill>
                  <a:schemeClr val="bg1"/>
                </a:solidFill>
              </a:ln>
              <a:effectLst/>
            </c:spPr>
            <c:extLst>
              <c:ext xmlns:c16="http://schemas.microsoft.com/office/drawing/2014/chart" uri="{C3380CC4-5D6E-409C-BE32-E72D297353CC}">
                <c16:uniqueId val="{00000003-06C1-44FA-81E2-ECD823A3948D}"/>
              </c:ext>
            </c:extLst>
          </c:dPt>
          <c:dPt>
            <c:idx val="2"/>
            <c:bubble3D val="0"/>
            <c:spPr>
              <a:solidFill>
                <a:schemeClr val="bg1">
                  <a:lumMod val="95000"/>
                </a:schemeClr>
              </a:solidFill>
              <a:ln w="19050">
                <a:solidFill>
                  <a:schemeClr val="bg1"/>
                </a:solidFill>
              </a:ln>
              <a:effectLst/>
            </c:spPr>
            <c:extLst>
              <c:ext xmlns:c16="http://schemas.microsoft.com/office/drawing/2014/chart" uri="{C3380CC4-5D6E-409C-BE32-E72D297353CC}">
                <c16:uniqueId val="{00000005-06C1-44FA-81E2-ECD823A3948D}"/>
              </c:ext>
            </c:extLst>
          </c:dPt>
          <c:dPt>
            <c:idx val="3"/>
            <c:bubble3D val="0"/>
            <c:spPr>
              <a:solidFill>
                <a:schemeClr val="bg1">
                  <a:lumMod val="95000"/>
                </a:schemeClr>
              </a:solidFill>
              <a:ln w="19050">
                <a:solidFill>
                  <a:schemeClr val="bg1"/>
                </a:solidFill>
              </a:ln>
              <a:effectLst/>
            </c:spPr>
            <c:extLst>
              <c:ext xmlns:c16="http://schemas.microsoft.com/office/drawing/2014/chart" uri="{C3380CC4-5D6E-409C-BE32-E72D297353CC}">
                <c16:uniqueId val="{00000007-06C1-44FA-81E2-ECD823A3948D}"/>
              </c:ext>
            </c:extLst>
          </c:dPt>
          <c:dPt>
            <c:idx val="4"/>
            <c:bubble3D val="0"/>
            <c:spPr>
              <a:solidFill>
                <a:schemeClr val="bg1">
                  <a:lumMod val="95000"/>
                </a:schemeClr>
              </a:solidFill>
              <a:ln w="19050">
                <a:solidFill>
                  <a:schemeClr val="bg1"/>
                </a:solidFill>
              </a:ln>
              <a:effectLst/>
            </c:spPr>
            <c:extLst>
              <c:ext xmlns:c16="http://schemas.microsoft.com/office/drawing/2014/chart" uri="{C3380CC4-5D6E-409C-BE32-E72D297353CC}">
                <c16:uniqueId val="{00000009-06C1-44FA-81E2-ECD823A3948D}"/>
              </c:ext>
            </c:extLst>
          </c:dPt>
          <c:dPt>
            <c:idx val="5"/>
            <c:bubble3D val="0"/>
            <c:spPr>
              <a:solidFill>
                <a:schemeClr val="bg1">
                  <a:lumMod val="95000"/>
                </a:schemeClr>
              </a:solidFill>
              <a:ln w="19050">
                <a:solidFill>
                  <a:schemeClr val="bg1"/>
                </a:solidFill>
              </a:ln>
              <a:effectLst/>
            </c:spPr>
            <c:extLst>
              <c:ext xmlns:c16="http://schemas.microsoft.com/office/drawing/2014/chart" uri="{C3380CC4-5D6E-409C-BE32-E72D297353CC}">
                <c16:uniqueId val="{0000000B-06C1-44FA-81E2-ECD823A3948D}"/>
              </c:ext>
            </c:extLst>
          </c:dPt>
          <c:dPt>
            <c:idx val="6"/>
            <c:bubble3D val="0"/>
            <c:spPr>
              <a:solidFill>
                <a:schemeClr val="bg1">
                  <a:lumMod val="95000"/>
                </a:schemeClr>
              </a:solidFill>
              <a:ln w="19050">
                <a:solidFill>
                  <a:schemeClr val="bg1"/>
                </a:solidFill>
              </a:ln>
              <a:effectLst/>
            </c:spPr>
            <c:extLst>
              <c:ext xmlns:c16="http://schemas.microsoft.com/office/drawing/2014/chart" uri="{C3380CC4-5D6E-409C-BE32-E72D297353CC}">
                <c16:uniqueId val="{0000000D-06C1-44FA-81E2-ECD823A3948D}"/>
              </c:ext>
            </c:extLst>
          </c:dPt>
          <c:dPt>
            <c:idx val="7"/>
            <c:bubble3D val="0"/>
            <c:spPr>
              <a:solidFill>
                <a:schemeClr val="bg1">
                  <a:lumMod val="95000"/>
                </a:schemeClr>
              </a:solidFill>
              <a:ln w="19050">
                <a:solidFill>
                  <a:schemeClr val="bg1"/>
                </a:solidFill>
              </a:ln>
              <a:effectLst/>
            </c:spPr>
            <c:extLst>
              <c:ext xmlns:c16="http://schemas.microsoft.com/office/drawing/2014/chart" uri="{C3380CC4-5D6E-409C-BE32-E72D297353CC}">
                <c16:uniqueId val="{0000000F-06C1-44FA-81E2-ECD823A3948D}"/>
              </c:ext>
            </c:extLst>
          </c:dPt>
          <c:dPt>
            <c:idx val="8"/>
            <c:bubble3D val="0"/>
            <c:spPr>
              <a:solidFill>
                <a:schemeClr val="bg1">
                  <a:lumMod val="95000"/>
                </a:schemeClr>
              </a:solidFill>
              <a:ln w="19050">
                <a:solidFill>
                  <a:schemeClr val="bg1"/>
                </a:solidFill>
              </a:ln>
              <a:effectLst/>
            </c:spPr>
            <c:extLst>
              <c:ext xmlns:c16="http://schemas.microsoft.com/office/drawing/2014/chart" uri="{C3380CC4-5D6E-409C-BE32-E72D297353CC}">
                <c16:uniqueId val="{00000011-06C1-44FA-81E2-ECD823A3948D}"/>
              </c:ext>
            </c:extLst>
          </c:dPt>
          <c:dPt>
            <c:idx val="9"/>
            <c:bubble3D val="0"/>
            <c:spPr>
              <a:solidFill>
                <a:schemeClr val="bg1">
                  <a:lumMod val="95000"/>
                </a:schemeClr>
              </a:solidFill>
              <a:ln w="19050">
                <a:solidFill>
                  <a:schemeClr val="bg1"/>
                </a:solidFill>
              </a:ln>
              <a:effectLst/>
            </c:spPr>
            <c:extLst>
              <c:ext xmlns:c16="http://schemas.microsoft.com/office/drawing/2014/chart" uri="{C3380CC4-5D6E-409C-BE32-E72D297353CC}">
                <c16:uniqueId val="{00000013-06C1-44FA-81E2-ECD823A3948D}"/>
              </c:ext>
            </c:extLst>
          </c:dPt>
          <c:dPt>
            <c:idx val="10"/>
            <c:bubble3D val="0"/>
            <c:spPr>
              <a:solidFill>
                <a:schemeClr val="bg1">
                  <a:lumMod val="95000"/>
                </a:schemeClr>
              </a:solidFill>
              <a:ln w="19050">
                <a:solidFill>
                  <a:schemeClr val="bg1"/>
                </a:solidFill>
              </a:ln>
              <a:effectLst/>
            </c:spPr>
            <c:extLst>
              <c:ext xmlns:c16="http://schemas.microsoft.com/office/drawing/2014/chart" uri="{C3380CC4-5D6E-409C-BE32-E72D297353CC}">
                <c16:uniqueId val="{00000015-06C1-44FA-81E2-ECD823A3948D}"/>
              </c:ext>
            </c:extLst>
          </c:dPt>
          <c:dPt>
            <c:idx val="11"/>
            <c:bubble3D val="0"/>
            <c:spPr>
              <a:solidFill>
                <a:schemeClr val="bg1">
                  <a:lumMod val="95000"/>
                </a:schemeClr>
              </a:solidFill>
              <a:ln w="19050">
                <a:solidFill>
                  <a:schemeClr val="bg1"/>
                </a:solidFill>
              </a:ln>
              <a:effectLst/>
            </c:spPr>
            <c:extLst>
              <c:ext xmlns:c16="http://schemas.microsoft.com/office/drawing/2014/chart" uri="{C3380CC4-5D6E-409C-BE32-E72D297353CC}">
                <c16:uniqueId val="{00000017-06C1-44FA-81E2-ECD823A3948D}"/>
              </c:ext>
            </c:extLst>
          </c:dPt>
          <c:dPt>
            <c:idx val="12"/>
            <c:bubble3D val="0"/>
            <c:spPr>
              <a:solidFill>
                <a:schemeClr val="bg1">
                  <a:lumMod val="95000"/>
                </a:schemeClr>
              </a:solidFill>
              <a:ln w="19050">
                <a:solidFill>
                  <a:schemeClr val="bg1"/>
                </a:solidFill>
              </a:ln>
              <a:effectLst/>
            </c:spPr>
            <c:extLst>
              <c:ext xmlns:c16="http://schemas.microsoft.com/office/drawing/2014/chart" uri="{C3380CC4-5D6E-409C-BE32-E72D297353CC}">
                <c16:uniqueId val="{00000019-06C1-44FA-81E2-ECD823A3948D}"/>
              </c:ext>
            </c:extLst>
          </c:dPt>
          <c:dPt>
            <c:idx val="13"/>
            <c:bubble3D val="0"/>
            <c:spPr>
              <a:solidFill>
                <a:schemeClr val="bg1">
                  <a:lumMod val="95000"/>
                </a:schemeClr>
              </a:solidFill>
              <a:ln w="19050">
                <a:solidFill>
                  <a:schemeClr val="bg1"/>
                </a:solidFill>
              </a:ln>
              <a:effectLst/>
            </c:spPr>
            <c:extLst>
              <c:ext xmlns:c16="http://schemas.microsoft.com/office/drawing/2014/chart" uri="{C3380CC4-5D6E-409C-BE32-E72D297353CC}">
                <c16:uniqueId val="{0000001B-06C1-44FA-81E2-ECD823A3948D}"/>
              </c:ext>
            </c:extLst>
          </c:dPt>
          <c:dPt>
            <c:idx val="14"/>
            <c:bubble3D val="0"/>
            <c:spPr>
              <a:solidFill>
                <a:schemeClr val="bg1">
                  <a:lumMod val="95000"/>
                </a:schemeClr>
              </a:solidFill>
              <a:ln w="19050">
                <a:solidFill>
                  <a:schemeClr val="bg1"/>
                </a:solidFill>
              </a:ln>
              <a:effectLst/>
            </c:spPr>
            <c:extLst>
              <c:ext xmlns:c16="http://schemas.microsoft.com/office/drawing/2014/chart" uri="{C3380CC4-5D6E-409C-BE32-E72D297353CC}">
                <c16:uniqueId val="{0000001D-06C1-44FA-81E2-ECD823A3948D}"/>
              </c:ext>
            </c:extLst>
          </c:dPt>
          <c:dPt>
            <c:idx val="15"/>
            <c:bubble3D val="0"/>
            <c:spPr>
              <a:solidFill>
                <a:schemeClr val="bg1">
                  <a:lumMod val="95000"/>
                </a:schemeClr>
              </a:solidFill>
              <a:ln w="19050">
                <a:solidFill>
                  <a:schemeClr val="bg1"/>
                </a:solidFill>
              </a:ln>
              <a:effectLst/>
            </c:spPr>
            <c:extLst>
              <c:ext xmlns:c16="http://schemas.microsoft.com/office/drawing/2014/chart" uri="{C3380CC4-5D6E-409C-BE32-E72D297353CC}">
                <c16:uniqueId val="{0000001F-06C1-44FA-81E2-ECD823A3948D}"/>
              </c:ext>
            </c:extLst>
          </c:dPt>
          <c:dPt>
            <c:idx val="16"/>
            <c:bubble3D val="0"/>
            <c:spPr>
              <a:solidFill>
                <a:schemeClr val="bg1">
                  <a:lumMod val="95000"/>
                </a:schemeClr>
              </a:solidFill>
              <a:ln w="19050">
                <a:solidFill>
                  <a:schemeClr val="bg1"/>
                </a:solidFill>
              </a:ln>
              <a:effectLst/>
            </c:spPr>
            <c:extLst>
              <c:ext xmlns:c16="http://schemas.microsoft.com/office/drawing/2014/chart" uri="{C3380CC4-5D6E-409C-BE32-E72D297353CC}">
                <c16:uniqueId val="{00000021-06C1-44FA-81E2-ECD823A3948D}"/>
              </c:ext>
            </c:extLst>
          </c:dPt>
          <c:dPt>
            <c:idx val="17"/>
            <c:bubble3D val="0"/>
            <c:spPr>
              <a:solidFill>
                <a:schemeClr val="bg1">
                  <a:lumMod val="95000"/>
                </a:schemeClr>
              </a:solidFill>
              <a:ln w="19050">
                <a:solidFill>
                  <a:schemeClr val="bg1"/>
                </a:solidFill>
              </a:ln>
              <a:effectLst/>
            </c:spPr>
            <c:extLst>
              <c:ext xmlns:c16="http://schemas.microsoft.com/office/drawing/2014/chart" uri="{C3380CC4-5D6E-409C-BE32-E72D297353CC}">
                <c16:uniqueId val="{00000023-06C1-44FA-81E2-ECD823A3948D}"/>
              </c:ext>
            </c:extLst>
          </c:dPt>
          <c:dPt>
            <c:idx val="18"/>
            <c:bubble3D val="0"/>
            <c:spPr>
              <a:solidFill>
                <a:schemeClr val="bg1">
                  <a:lumMod val="95000"/>
                </a:schemeClr>
              </a:solidFill>
              <a:ln w="19050">
                <a:solidFill>
                  <a:schemeClr val="bg1"/>
                </a:solidFill>
              </a:ln>
              <a:effectLst/>
            </c:spPr>
            <c:extLst>
              <c:ext xmlns:c16="http://schemas.microsoft.com/office/drawing/2014/chart" uri="{C3380CC4-5D6E-409C-BE32-E72D297353CC}">
                <c16:uniqueId val="{00000025-06C1-44FA-81E2-ECD823A3948D}"/>
              </c:ext>
            </c:extLst>
          </c:dPt>
          <c:dPt>
            <c:idx val="19"/>
            <c:bubble3D val="0"/>
            <c:spPr>
              <a:solidFill>
                <a:schemeClr val="bg1">
                  <a:lumMod val="95000"/>
                </a:schemeClr>
              </a:solidFill>
              <a:ln w="19050">
                <a:solidFill>
                  <a:schemeClr val="bg1"/>
                </a:solidFill>
              </a:ln>
              <a:effectLst/>
            </c:spPr>
            <c:extLst>
              <c:ext xmlns:c16="http://schemas.microsoft.com/office/drawing/2014/chart" uri="{C3380CC4-5D6E-409C-BE32-E72D297353CC}">
                <c16:uniqueId val="{00000027-06C1-44FA-81E2-ECD823A3948D}"/>
              </c:ext>
            </c:extLst>
          </c:dPt>
          <c:dPt>
            <c:idx val="20"/>
            <c:bubble3D val="0"/>
            <c:spPr>
              <a:solidFill>
                <a:schemeClr val="bg1">
                  <a:lumMod val="95000"/>
                </a:schemeClr>
              </a:solidFill>
              <a:ln w="19050">
                <a:solidFill>
                  <a:schemeClr val="bg1"/>
                </a:solidFill>
              </a:ln>
              <a:effectLst/>
            </c:spPr>
            <c:extLst>
              <c:ext xmlns:c16="http://schemas.microsoft.com/office/drawing/2014/chart" uri="{C3380CC4-5D6E-409C-BE32-E72D297353CC}">
                <c16:uniqueId val="{00000029-06C1-44FA-81E2-ECD823A3948D}"/>
              </c:ext>
            </c:extLst>
          </c:dPt>
          <c:dPt>
            <c:idx val="21"/>
            <c:bubble3D val="0"/>
            <c:spPr>
              <a:solidFill>
                <a:schemeClr val="bg1">
                  <a:lumMod val="95000"/>
                </a:schemeClr>
              </a:solidFill>
              <a:ln w="19050">
                <a:solidFill>
                  <a:schemeClr val="bg1"/>
                </a:solidFill>
              </a:ln>
              <a:effectLst/>
            </c:spPr>
            <c:extLst>
              <c:ext xmlns:c16="http://schemas.microsoft.com/office/drawing/2014/chart" uri="{C3380CC4-5D6E-409C-BE32-E72D297353CC}">
                <c16:uniqueId val="{0000002B-06C1-44FA-81E2-ECD823A3948D}"/>
              </c:ext>
            </c:extLst>
          </c:dPt>
          <c:dPt>
            <c:idx val="22"/>
            <c:bubble3D val="0"/>
            <c:spPr>
              <a:solidFill>
                <a:schemeClr val="bg1">
                  <a:lumMod val="95000"/>
                </a:schemeClr>
              </a:solidFill>
              <a:ln w="19050">
                <a:solidFill>
                  <a:schemeClr val="bg1"/>
                </a:solidFill>
              </a:ln>
              <a:effectLst/>
            </c:spPr>
            <c:extLst>
              <c:ext xmlns:c16="http://schemas.microsoft.com/office/drawing/2014/chart" uri="{C3380CC4-5D6E-409C-BE32-E72D297353CC}">
                <c16:uniqueId val="{0000002D-06C1-44FA-81E2-ECD823A3948D}"/>
              </c:ext>
            </c:extLst>
          </c:dPt>
          <c:dPt>
            <c:idx val="23"/>
            <c:bubble3D val="0"/>
            <c:spPr>
              <a:solidFill>
                <a:schemeClr val="bg1">
                  <a:lumMod val="95000"/>
                </a:schemeClr>
              </a:solidFill>
              <a:ln w="19050">
                <a:solidFill>
                  <a:schemeClr val="bg1"/>
                </a:solidFill>
              </a:ln>
              <a:effectLst/>
            </c:spPr>
            <c:extLst>
              <c:ext xmlns:c16="http://schemas.microsoft.com/office/drawing/2014/chart" uri="{C3380CC4-5D6E-409C-BE32-E72D297353CC}">
                <c16:uniqueId val="{0000002F-06C1-44FA-81E2-ECD823A3948D}"/>
              </c:ext>
            </c:extLst>
          </c:dPt>
          <c:dPt>
            <c:idx val="24"/>
            <c:bubble3D val="0"/>
            <c:spPr>
              <a:solidFill>
                <a:schemeClr val="bg1">
                  <a:lumMod val="95000"/>
                </a:schemeClr>
              </a:solidFill>
              <a:ln w="19050">
                <a:solidFill>
                  <a:schemeClr val="bg1"/>
                </a:solidFill>
              </a:ln>
              <a:effectLst/>
            </c:spPr>
            <c:extLst>
              <c:ext xmlns:c16="http://schemas.microsoft.com/office/drawing/2014/chart" uri="{C3380CC4-5D6E-409C-BE32-E72D297353CC}">
                <c16:uniqueId val="{00000031-06C1-44FA-81E2-ECD823A3948D}"/>
              </c:ext>
            </c:extLst>
          </c:dPt>
          <c:dPt>
            <c:idx val="25"/>
            <c:bubble3D val="0"/>
            <c:spPr>
              <a:solidFill>
                <a:schemeClr val="bg1">
                  <a:lumMod val="95000"/>
                </a:schemeClr>
              </a:solidFill>
              <a:ln w="19050">
                <a:solidFill>
                  <a:schemeClr val="bg1"/>
                </a:solidFill>
              </a:ln>
              <a:effectLst/>
            </c:spPr>
            <c:extLst>
              <c:ext xmlns:c16="http://schemas.microsoft.com/office/drawing/2014/chart" uri="{C3380CC4-5D6E-409C-BE32-E72D297353CC}">
                <c16:uniqueId val="{00000033-06C1-44FA-81E2-ECD823A3948D}"/>
              </c:ext>
            </c:extLst>
          </c:dPt>
          <c:dPt>
            <c:idx val="26"/>
            <c:bubble3D val="0"/>
            <c:spPr>
              <a:solidFill>
                <a:schemeClr val="bg1">
                  <a:lumMod val="95000"/>
                </a:schemeClr>
              </a:solidFill>
              <a:ln w="19050">
                <a:solidFill>
                  <a:schemeClr val="bg1"/>
                </a:solidFill>
              </a:ln>
              <a:effectLst/>
            </c:spPr>
            <c:extLst>
              <c:ext xmlns:c16="http://schemas.microsoft.com/office/drawing/2014/chart" uri="{C3380CC4-5D6E-409C-BE32-E72D297353CC}">
                <c16:uniqueId val="{00000035-06C1-44FA-81E2-ECD823A3948D}"/>
              </c:ext>
            </c:extLst>
          </c:dPt>
          <c:dPt>
            <c:idx val="27"/>
            <c:bubble3D val="0"/>
            <c:spPr>
              <a:solidFill>
                <a:schemeClr val="bg1">
                  <a:lumMod val="95000"/>
                </a:schemeClr>
              </a:solidFill>
              <a:ln w="19050">
                <a:solidFill>
                  <a:schemeClr val="bg1"/>
                </a:solidFill>
              </a:ln>
              <a:effectLst/>
            </c:spPr>
            <c:extLst>
              <c:ext xmlns:c16="http://schemas.microsoft.com/office/drawing/2014/chart" uri="{C3380CC4-5D6E-409C-BE32-E72D297353CC}">
                <c16:uniqueId val="{00000037-06C1-44FA-81E2-ECD823A3948D}"/>
              </c:ext>
            </c:extLst>
          </c:dPt>
          <c:dPt>
            <c:idx val="28"/>
            <c:bubble3D val="0"/>
            <c:spPr>
              <a:solidFill>
                <a:schemeClr val="bg1">
                  <a:lumMod val="95000"/>
                </a:schemeClr>
              </a:solidFill>
              <a:ln w="19050">
                <a:solidFill>
                  <a:schemeClr val="bg1"/>
                </a:solidFill>
              </a:ln>
              <a:effectLst/>
            </c:spPr>
            <c:extLst>
              <c:ext xmlns:c16="http://schemas.microsoft.com/office/drawing/2014/chart" uri="{C3380CC4-5D6E-409C-BE32-E72D297353CC}">
                <c16:uniqueId val="{00000039-06C1-44FA-81E2-ECD823A3948D}"/>
              </c:ext>
            </c:extLst>
          </c:dPt>
          <c:dPt>
            <c:idx val="29"/>
            <c:bubble3D val="0"/>
            <c:spPr>
              <a:solidFill>
                <a:schemeClr val="bg1">
                  <a:lumMod val="95000"/>
                </a:schemeClr>
              </a:solidFill>
              <a:ln w="19050">
                <a:solidFill>
                  <a:schemeClr val="bg1"/>
                </a:solidFill>
              </a:ln>
              <a:effectLst/>
            </c:spPr>
            <c:extLst>
              <c:ext xmlns:c16="http://schemas.microsoft.com/office/drawing/2014/chart" uri="{C3380CC4-5D6E-409C-BE32-E72D297353CC}">
                <c16:uniqueId val="{0000003B-06C1-44FA-81E2-ECD823A3948D}"/>
              </c:ext>
            </c:extLst>
          </c:dPt>
          <c:dPt>
            <c:idx val="30"/>
            <c:bubble3D val="0"/>
            <c:spPr>
              <a:solidFill>
                <a:schemeClr val="accent1">
                  <a:lumMod val="60000"/>
                  <a:lumOff val="40000"/>
                </a:schemeClr>
              </a:solidFill>
              <a:ln w="19050">
                <a:solidFill>
                  <a:schemeClr val="bg1"/>
                </a:solidFill>
              </a:ln>
              <a:effectLst/>
            </c:spPr>
            <c:extLst>
              <c:ext xmlns:c16="http://schemas.microsoft.com/office/drawing/2014/chart" uri="{C3380CC4-5D6E-409C-BE32-E72D297353CC}">
                <c16:uniqueId val="{0000003D-06C1-44FA-81E2-ECD823A3948D}"/>
              </c:ext>
            </c:extLst>
          </c:dPt>
          <c:dPt>
            <c:idx val="31"/>
            <c:bubble3D val="0"/>
            <c:spPr>
              <a:solidFill>
                <a:schemeClr val="accent1">
                  <a:lumMod val="60000"/>
                  <a:lumOff val="40000"/>
                </a:schemeClr>
              </a:solidFill>
              <a:ln w="19050">
                <a:solidFill>
                  <a:schemeClr val="bg1"/>
                </a:solidFill>
              </a:ln>
              <a:effectLst/>
            </c:spPr>
            <c:extLst>
              <c:ext xmlns:c16="http://schemas.microsoft.com/office/drawing/2014/chart" uri="{C3380CC4-5D6E-409C-BE32-E72D297353CC}">
                <c16:uniqueId val="{0000003F-06C1-44FA-81E2-ECD823A3948D}"/>
              </c:ext>
            </c:extLst>
          </c:dPt>
          <c:dPt>
            <c:idx val="32"/>
            <c:bubble3D val="0"/>
            <c:spPr>
              <a:solidFill>
                <a:schemeClr val="accent1">
                  <a:lumMod val="60000"/>
                  <a:lumOff val="40000"/>
                </a:schemeClr>
              </a:solidFill>
              <a:ln w="19050">
                <a:solidFill>
                  <a:schemeClr val="bg1"/>
                </a:solidFill>
              </a:ln>
              <a:effectLst/>
            </c:spPr>
            <c:extLst>
              <c:ext xmlns:c16="http://schemas.microsoft.com/office/drawing/2014/chart" uri="{C3380CC4-5D6E-409C-BE32-E72D297353CC}">
                <c16:uniqueId val="{00000041-06C1-44FA-81E2-ECD823A3948D}"/>
              </c:ext>
            </c:extLst>
          </c:dPt>
          <c:dPt>
            <c:idx val="33"/>
            <c:bubble3D val="0"/>
            <c:spPr>
              <a:solidFill>
                <a:schemeClr val="accent1">
                  <a:lumMod val="60000"/>
                  <a:lumOff val="40000"/>
                </a:schemeClr>
              </a:solidFill>
              <a:ln w="19050">
                <a:solidFill>
                  <a:schemeClr val="bg1"/>
                </a:solidFill>
              </a:ln>
              <a:effectLst/>
            </c:spPr>
            <c:extLst>
              <c:ext xmlns:c16="http://schemas.microsoft.com/office/drawing/2014/chart" uri="{C3380CC4-5D6E-409C-BE32-E72D297353CC}">
                <c16:uniqueId val="{00000043-06C1-44FA-81E2-ECD823A3948D}"/>
              </c:ext>
            </c:extLst>
          </c:dPt>
          <c:dPt>
            <c:idx val="34"/>
            <c:bubble3D val="0"/>
            <c:spPr>
              <a:solidFill>
                <a:schemeClr val="accent1">
                  <a:lumMod val="60000"/>
                  <a:lumOff val="40000"/>
                </a:schemeClr>
              </a:solidFill>
              <a:ln w="19050">
                <a:solidFill>
                  <a:schemeClr val="bg1"/>
                </a:solidFill>
              </a:ln>
              <a:effectLst/>
            </c:spPr>
            <c:extLst>
              <c:ext xmlns:c16="http://schemas.microsoft.com/office/drawing/2014/chart" uri="{C3380CC4-5D6E-409C-BE32-E72D297353CC}">
                <c16:uniqueId val="{00000045-06C1-44FA-81E2-ECD823A3948D}"/>
              </c:ext>
            </c:extLst>
          </c:dPt>
          <c:dPt>
            <c:idx val="35"/>
            <c:bubble3D val="0"/>
            <c:spPr>
              <a:solidFill>
                <a:schemeClr val="accent1">
                  <a:lumMod val="60000"/>
                  <a:lumOff val="40000"/>
                </a:schemeClr>
              </a:solidFill>
              <a:ln w="19050">
                <a:solidFill>
                  <a:schemeClr val="bg1"/>
                </a:solidFill>
              </a:ln>
              <a:effectLst/>
            </c:spPr>
            <c:extLst>
              <c:ext xmlns:c16="http://schemas.microsoft.com/office/drawing/2014/chart" uri="{C3380CC4-5D6E-409C-BE32-E72D297353CC}">
                <c16:uniqueId val="{00000047-06C1-44FA-81E2-ECD823A3948D}"/>
              </c:ext>
            </c:extLst>
          </c:dPt>
          <c:dPt>
            <c:idx val="36"/>
            <c:bubble3D val="0"/>
            <c:spPr>
              <a:solidFill>
                <a:schemeClr val="accent1">
                  <a:lumMod val="60000"/>
                  <a:lumOff val="40000"/>
                </a:schemeClr>
              </a:solidFill>
              <a:ln w="19050">
                <a:solidFill>
                  <a:schemeClr val="bg1"/>
                </a:solidFill>
              </a:ln>
              <a:effectLst/>
            </c:spPr>
            <c:extLst>
              <c:ext xmlns:c16="http://schemas.microsoft.com/office/drawing/2014/chart" uri="{C3380CC4-5D6E-409C-BE32-E72D297353CC}">
                <c16:uniqueId val="{00000049-06C1-44FA-81E2-ECD823A3948D}"/>
              </c:ext>
            </c:extLst>
          </c:dPt>
          <c:dPt>
            <c:idx val="37"/>
            <c:bubble3D val="0"/>
            <c:spPr>
              <a:solidFill>
                <a:schemeClr val="accent1">
                  <a:lumMod val="60000"/>
                  <a:lumOff val="40000"/>
                </a:schemeClr>
              </a:solidFill>
              <a:ln w="19050">
                <a:solidFill>
                  <a:schemeClr val="bg1"/>
                </a:solidFill>
              </a:ln>
              <a:effectLst/>
            </c:spPr>
            <c:extLst>
              <c:ext xmlns:c16="http://schemas.microsoft.com/office/drawing/2014/chart" uri="{C3380CC4-5D6E-409C-BE32-E72D297353CC}">
                <c16:uniqueId val="{0000004B-06C1-44FA-81E2-ECD823A3948D}"/>
              </c:ext>
            </c:extLst>
          </c:dPt>
          <c:dPt>
            <c:idx val="38"/>
            <c:bubble3D val="0"/>
            <c:spPr>
              <a:solidFill>
                <a:schemeClr val="accent1">
                  <a:lumMod val="60000"/>
                  <a:lumOff val="40000"/>
                </a:schemeClr>
              </a:solidFill>
              <a:ln w="19050">
                <a:solidFill>
                  <a:schemeClr val="bg1"/>
                </a:solidFill>
              </a:ln>
              <a:effectLst/>
            </c:spPr>
            <c:extLst>
              <c:ext xmlns:c16="http://schemas.microsoft.com/office/drawing/2014/chart" uri="{C3380CC4-5D6E-409C-BE32-E72D297353CC}">
                <c16:uniqueId val="{0000004D-06C1-44FA-81E2-ECD823A3948D}"/>
              </c:ext>
            </c:extLst>
          </c:dPt>
          <c:dPt>
            <c:idx val="39"/>
            <c:bubble3D val="0"/>
            <c:spPr>
              <a:solidFill>
                <a:schemeClr val="accent1">
                  <a:lumMod val="60000"/>
                  <a:lumOff val="40000"/>
                </a:schemeClr>
              </a:solidFill>
              <a:ln w="19050">
                <a:solidFill>
                  <a:schemeClr val="bg1"/>
                </a:solidFill>
              </a:ln>
              <a:effectLst/>
            </c:spPr>
            <c:extLst>
              <c:ext xmlns:c16="http://schemas.microsoft.com/office/drawing/2014/chart" uri="{C3380CC4-5D6E-409C-BE32-E72D297353CC}">
                <c16:uniqueId val="{0000004F-06C1-44FA-81E2-ECD823A3948D}"/>
              </c:ext>
            </c:extLst>
          </c:dPt>
          <c:dPt>
            <c:idx val="40"/>
            <c:bubble3D val="0"/>
            <c:spPr>
              <a:solidFill>
                <a:schemeClr val="accent1">
                  <a:lumMod val="60000"/>
                  <a:lumOff val="40000"/>
                </a:schemeClr>
              </a:solidFill>
              <a:ln w="19050">
                <a:solidFill>
                  <a:schemeClr val="bg1"/>
                </a:solidFill>
              </a:ln>
              <a:effectLst/>
            </c:spPr>
            <c:extLst>
              <c:ext xmlns:c16="http://schemas.microsoft.com/office/drawing/2014/chart" uri="{C3380CC4-5D6E-409C-BE32-E72D297353CC}">
                <c16:uniqueId val="{00000051-06C1-44FA-81E2-ECD823A3948D}"/>
              </c:ext>
            </c:extLst>
          </c:dPt>
          <c:dPt>
            <c:idx val="41"/>
            <c:bubble3D val="0"/>
            <c:spPr>
              <a:solidFill>
                <a:schemeClr val="accent1">
                  <a:lumMod val="60000"/>
                  <a:lumOff val="40000"/>
                </a:schemeClr>
              </a:solidFill>
              <a:ln w="19050">
                <a:solidFill>
                  <a:schemeClr val="bg1"/>
                </a:solidFill>
              </a:ln>
              <a:effectLst/>
            </c:spPr>
            <c:extLst>
              <c:ext xmlns:c16="http://schemas.microsoft.com/office/drawing/2014/chart" uri="{C3380CC4-5D6E-409C-BE32-E72D297353CC}">
                <c16:uniqueId val="{00000053-06C1-44FA-81E2-ECD823A3948D}"/>
              </c:ext>
            </c:extLst>
          </c:dPt>
          <c:dPt>
            <c:idx val="42"/>
            <c:bubble3D val="0"/>
            <c:spPr>
              <a:solidFill>
                <a:schemeClr val="accent1">
                  <a:lumMod val="60000"/>
                  <a:lumOff val="40000"/>
                </a:schemeClr>
              </a:solidFill>
              <a:ln w="19050">
                <a:solidFill>
                  <a:schemeClr val="bg1"/>
                </a:solidFill>
              </a:ln>
              <a:effectLst/>
            </c:spPr>
            <c:extLst>
              <c:ext xmlns:c16="http://schemas.microsoft.com/office/drawing/2014/chart" uri="{C3380CC4-5D6E-409C-BE32-E72D297353CC}">
                <c16:uniqueId val="{00000055-06C1-44FA-81E2-ECD823A3948D}"/>
              </c:ext>
            </c:extLst>
          </c:dPt>
          <c:dPt>
            <c:idx val="43"/>
            <c:bubble3D val="0"/>
            <c:spPr>
              <a:solidFill>
                <a:schemeClr val="accent1">
                  <a:lumMod val="60000"/>
                  <a:lumOff val="40000"/>
                </a:schemeClr>
              </a:solidFill>
              <a:ln w="19050">
                <a:solidFill>
                  <a:schemeClr val="bg1"/>
                </a:solidFill>
              </a:ln>
              <a:effectLst/>
            </c:spPr>
            <c:extLst>
              <c:ext xmlns:c16="http://schemas.microsoft.com/office/drawing/2014/chart" uri="{C3380CC4-5D6E-409C-BE32-E72D297353CC}">
                <c16:uniqueId val="{00000057-06C1-44FA-81E2-ECD823A3948D}"/>
              </c:ext>
            </c:extLst>
          </c:dPt>
          <c:dPt>
            <c:idx val="44"/>
            <c:bubble3D val="0"/>
            <c:spPr>
              <a:solidFill>
                <a:schemeClr val="accent1">
                  <a:lumMod val="60000"/>
                  <a:lumOff val="40000"/>
                </a:schemeClr>
              </a:solidFill>
              <a:ln w="19050">
                <a:solidFill>
                  <a:schemeClr val="bg1"/>
                </a:solidFill>
              </a:ln>
              <a:effectLst/>
            </c:spPr>
            <c:extLst>
              <c:ext xmlns:c16="http://schemas.microsoft.com/office/drawing/2014/chart" uri="{C3380CC4-5D6E-409C-BE32-E72D297353CC}">
                <c16:uniqueId val="{00000059-06C1-44FA-81E2-ECD823A3948D}"/>
              </c:ext>
            </c:extLst>
          </c:dPt>
          <c:dPt>
            <c:idx val="45"/>
            <c:bubble3D val="0"/>
            <c:spPr>
              <a:solidFill>
                <a:schemeClr val="accent1">
                  <a:lumMod val="60000"/>
                  <a:lumOff val="40000"/>
                </a:schemeClr>
              </a:solidFill>
              <a:ln w="19050">
                <a:solidFill>
                  <a:schemeClr val="bg1"/>
                </a:solidFill>
              </a:ln>
              <a:effectLst/>
            </c:spPr>
            <c:extLst>
              <c:ext xmlns:c16="http://schemas.microsoft.com/office/drawing/2014/chart" uri="{C3380CC4-5D6E-409C-BE32-E72D297353CC}">
                <c16:uniqueId val="{0000005B-06C1-44FA-81E2-ECD823A3948D}"/>
              </c:ext>
            </c:extLst>
          </c:dPt>
          <c:dPt>
            <c:idx val="46"/>
            <c:bubble3D val="0"/>
            <c:spPr>
              <a:solidFill>
                <a:schemeClr val="accent1">
                  <a:lumMod val="60000"/>
                  <a:lumOff val="40000"/>
                </a:schemeClr>
              </a:solidFill>
              <a:ln w="19050">
                <a:solidFill>
                  <a:schemeClr val="bg1"/>
                </a:solidFill>
              </a:ln>
              <a:effectLst/>
            </c:spPr>
            <c:extLst>
              <c:ext xmlns:c16="http://schemas.microsoft.com/office/drawing/2014/chart" uri="{C3380CC4-5D6E-409C-BE32-E72D297353CC}">
                <c16:uniqueId val="{0000005D-06C1-44FA-81E2-ECD823A3948D}"/>
              </c:ext>
            </c:extLst>
          </c:dPt>
          <c:dPt>
            <c:idx val="47"/>
            <c:bubble3D val="0"/>
            <c:spPr>
              <a:solidFill>
                <a:schemeClr val="accent1">
                  <a:lumMod val="60000"/>
                  <a:lumOff val="40000"/>
                </a:schemeClr>
              </a:solidFill>
              <a:ln w="19050">
                <a:solidFill>
                  <a:schemeClr val="bg1"/>
                </a:solidFill>
              </a:ln>
              <a:effectLst/>
            </c:spPr>
            <c:extLst>
              <c:ext xmlns:c16="http://schemas.microsoft.com/office/drawing/2014/chart" uri="{C3380CC4-5D6E-409C-BE32-E72D297353CC}">
                <c16:uniqueId val="{0000005F-06C1-44FA-81E2-ECD823A3948D}"/>
              </c:ext>
            </c:extLst>
          </c:dPt>
          <c:dPt>
            <c:idx val="48"/>
            <c:bubble3D val="0"/>
            <c:spPr>
              <a:solidFill>
                <a:schemeClr val="accent1">
                  <a:lumMod val="60000"/>
                  <a:lumOff val="40000"/>
                </a:schemeClr>
              </a:solidFill>
              <a:ln w="19050">
                <a:solidFill>
                  <a:schemeClr val="bg1"/>
                </a:solidFill>
              </a:ln>
              <a:effectLst/>
            </c:spPr>
            <c:extLst>
              <c:ext xmlns:c16="http://schemas.microsoft.com/office/drawing/2014/chart" uri="{C3380CC4-5D6E-409C-BE32-E72D297353CC}">
                <c16:uniqueId val="{00000061-06C1-44FA-81E2-ECD823A3948D}"/>
              </c:ext>
            </c:extLst>
          </c:dPt>
          <c:dPt>
            <c:idx val="49"/>
            <c:bubble3D val="0"/>
            <c:spPr>
              <a:solidFill>
                <a:schemeClr val="accent1">
                  <a:lumMod val="60000"/>
                  <a:lumOff val="40000"/>
                </a:schemeClr>
              </a:solidFill>
              <a:ln w="19050">
                <a:solidFill>
                  <a:schemeClr val="bg1"/>
                </a:solidFill>
              </a:ln>
              <a:effectLst/>
            </c:spPr>
            <c:extLst>
              <c:ext xmlns:c16="http://schemas.microsoft.com/office/drawing/2014/chart" uri="{C3380CC4-5D6E-409C-BE32-E72D297353CC}">
                <c16:uniqueId val="{00000063-06C1-44FA-81E2-ECD823A3948D}"/>
              </c:ext>
            </c:extLst>
          </c:dPt>
          <c:dPt>
            <c:idx val="50"/>
            <c:bubble3D val="0"/>
            <c:spPr>
              <a:solidFill>
                <a:schemeClr val="accent1">
                  <a:lumMod val="60000"/>
                  <a:lumOff val="40000"/>
                </a:schemeClr>
              </a:solidFill>
              <a:ln w="19050">
                <a:solidFill>
                  <a:schemeClr val="bg1"/>
                </a:solidFill>
              </a:ln>
              <a:effectLst/>
            </c:spPr>
            <c:extLst>
              <c:ext xmlns:c16="http://schemas.microsoft.com/office/drawing/2014/chart" uri="{C3380CC4-5D6E-409C-BE32-E72D297353CC}">
                <c16:uniqueId val="{00000065-06C1-44FA-81E2-ECD823A3948D}"/>
              </c:ext>
            </c:extLst>
          </c:dPt>
          <c:dPt>
            <c:idx val="51"/>
            <c:bubble3D val="0"/>
            <c:spPr>
              <a:solidFill>
                <a:schemeClr val="accent1">
                  <a:lumMod val="60000"/>
                  <a:lumOff val="40000"/>
                </a:schemeClr>
              </a:solidFill>
              <a:ln w="19050">
                <a:solidFill>
                  <a:schemeClr val="bg1"/>
                </a:solidFill>
              </a:ln>
              <a:effectLst/>
            </c:spPr>
            <c:extLst>
              <c:ext xmlns:c16="http://schemas.microsoft.com/office/drawing/2014/chart" uri="{C3380CC4-5D6E-409C-BE32-E72D297353CC}">
                <c16:uniqueId val="{00000067-06C1-44FA-81E2-ECD823A3948D}"/>
              </c:ext>
            </c:extLst>
          </c:dPt>
          <c:dPt>
            <c:idx val="52"/>
            <c:bubble3D val="0"/>
            <c:spPr>
              <a:solidFill>
                <a:schemeClr val="accent1">
                  <a:lumMod val="60000"/>
                  <a:lumOff val="40000"/>
                </a:schemeClr>
              </a:solidFill>
              <a:ln w="19050">
                <a:solidFill>
                  <a:schemeClr val="bg1"/>
                </a:solidFill>
              </a:ln>
              <a:effectLst/>
            </c:spPr>
            <c:extLst>
              <c:ext xmlns:c16="http://schemas.microsoft.com/office/drawing/2014/chart" uri="{C3380CC4-5D6E-409C-BE32-E72D297353CC}">
                <c16:uniqueId val="{00000069-06C1-44FA-81E2-ECD823A3948D}"/>
              </c:ext>
            </c:extLst>
          </c:dPt>
          <c:dPt>
            <c:idx val="53"/>
            <c:bubble3D val="0"/>
            <c:spPr>
              <a:solidFill>
                <a:schemeClr val="accent1">
                  <a:lumMod val="60000"/>
                  <a:lumOff val="40000"/>
                </a:schemeClr>
              </a:solidFill>
              <a:ln w="19050">
                <a:solidFill>
                  <a:schemeClr val="bg1"/>
                </a:solidFill>
              </a:ln>
              <a:effectLst/>
            </c:spPr>
            <c:extLst>
              <c:ext xmlns:c16="http://schemas.microsoft.com/office/drawing/2014/chart" uri="{C3380CC4-5D6E-409C-BE32-E72D297353CC}">
                <c16:uniqueId val="{0000006B-06C1-44FA-81E2-ECD823A3948D}"/>
              </c:ext>
            </c:extLst>
          </c:dPt>
          <c:dPt>
            <c:idx val="54"/>
            <c:bubble3D val="0"/>
            <c:spPr>
              <a:solidFill>
                <a:schemeClr val="accent1">
                  <a:lumMod val="60000"/>
                  <a:lumOff val="40000"/>
                </a:schemeClr>
              </a:solidFill>
              <a:ln w="19050">
                <a:solidFill>
                  <a:schemeClr val="bg1"/>
                </a:solidFill>
              </a:ln>
              <a:effectLst/>
            </c:spPr>
            <c:extLst>
              <c:ext xmlns:c16="http://schemas.microsoft.com/office/drawing/2014/chart" uri="{C3380CC4-5D6E-409C-BE32-E72D297353CC}">
                <c16:uniqueId val="{0000006D-06C1-44FA-81E2-ECD823A3948D}"/>
              </c:ext>
            </c:extLst>
          </c:dPt>
          <c:dPt>
            <c:idx val="55"/>
            <c:bubble3D val="0"/>
            <c:spPr>
              <a:solidFill>
                <a:schemeClr val="accent1">
                  <a:lumMod val="60000"/>
                  <a:lumOff val="40000"/>
                </a:schemeClr>
              </a:solidFill>
              <a:ln w="19050">
                <a:solidFill>
                  <a:schemeClr val="bg1"/>
                </a:solidFill>
              </a:ln>
              <a:effectLst/>
            </c:spPr>
            <c:extLst>
              <c:ext xmlns:c16="http://schemas.microsoft.com/office/drawing/2014/chart" uri="{C3380CC4-5D6E-409C-BE32-E72D297353CC}">
                <c16:uniqueId val="{0000006F-06C1-44FA-81E2-ECD823A3948D}"/>
              </c:ext>
            </c:extLst>
          </c:dPt>
          <c:dPt>
            <c:idx val="56"/>
            <c:bubble3D val="0"/>
            <c:spPr>
              <a:solidFill>
                <a:schemeClr val="accent1">
                  <a:lumMod val="60000"/>
                  <a:lumOff val="40000"/>
                </a:schemeClr>
              </a:solidFill>
              <a:ln w="19050">
                <a:solidFill>
                  <a:schemeClr val="bg1"/>
                </a:solidFill>
              </a:ln>
              <a:effectLst/>
            </c:spPr>
            <c:extLst>
              <c:ext xmlns:c16="http://schemas.microsoft.com/office/drawing/2014/chart" uri="{C3380CC4-5D6E-409C-BE32-E72D297353CC}">
                <c16:uniqueId val="{00000071-06C1-44FA-81E2-ECD823A3948D}"/>
              </c:ext>
            </c:extLst>
          </c:dPt>
          <c:dPt>
            <c:idx val="57"/>
            <c:bubble3D val="0"/>
            <c:spPr>
              <a:solidFill>
                <a:schemeClr val="accent1">
                  <a:lumMod val="60000"/>
                  <a:lumOff val="40000"/>
                </a:schemeClr>
              </a:solidFill>
              <a:ln w="19050">
                <a:solidFill>
                  <a:schemeClr val="bg1"/>
                </a:solidFill>
              </a:ln>
              <a:effectLst/>
            </c:spPr>
            <c:extLst>
              <c:ext xmlns:c16="http://schemas.microsoft.com/office/drawing/2014/chart" uri="{C3380CC4-5D6E-409C-BE32-E72D297353CC}">
                <c16:uniqueId val="{00000073-06C1-44FA-81E2-ECD823A3948D}"/>
              </c:ext>
            </c:extLst>
          </c:dPt>
          <c:dPt>
            <c:idx val="58"/>
            <c:bubble3D val="0"/>
            <c:spPr>
              <a:solidFill>
                <a:schemeClr val="accent1">
                  <a:lumMod val="60000"/>
                  <a:lumOff val="40000"/>
                </a:schemeClr>
              </a:solidFill>
              <a:ln w="19050">
                <a:solidFill>
                  <a:schemeClr val="bg1"/>
                </a:solidFill>
              </a:ln>
              <a:effectLst/>
            </c:spPr>
            <c:extLst>
              <c:ext xmlns:c16="http://schemas.microsoft.com/office/drawing/2014/chart" uri="{C3380CC4-5D6E-409C-BE32-E72D297353CC}">
                <c16:uniqueId val="{00000075-06C1-44FA-81E2-ECD823A3948D}"/>
              </c:ext>
            </c:extLst>
          </c:dPt>
          <c:dPt>
            <c:idx val="59"/>
            <c:bubble3D val="0"/>
            <c:spPr>
              <a:solidFill>
                <a:schemeClr val="accent1">
                  <a:lumMod val="60000"/>
                  <a:lumOff val="40000"/>
                </a:schemeClr>
              </a:solidFill>
              <a:ln w="19050">
                <a:solidFill>
                  <a:schemeClr val="bg1"/>
                </a:solidFill>
              </a:ln>
              <a:effectLst/>
            </c:spPr>
            <c:extLst>
              <c:ext xmlns:c16="http://schemas.microsoft.com/office/drawing/2014/chart" uri="{C3380CC4-5D6E-409C-BE32-E72D297353CC}">
                <c16:uniqueId val="{00000077-06C1-44FA-81E2-ECD823A3948D}"/>
              </c:ext>
            </c:extLst>
          </c:dPt>
          <c:val>
            <c:numRef>
              <c:f>'profile circles (Print)'!$P$3:$P$62</c:f>
              <c:numCache>
                <c:formatCode>General</c:formatCode>
                <c:ptCount val="60"/>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numCache>
            </c:numRef>
          </c:val>
          <c:extLst>
            <c:ext xmlns:c16="http://schemas.microsoft.com/office/drawing/2014/chart" uri="{C3380CC4-5D6E-409C-BE32-E72D297353CC}">
              <c16:uniqueId val="{00000078-06C1-44FA-81E2-ECD823A3948D}"/>
            </c:ext>
          </c:extLst>
        </c:ser>
        <c:dLbls>
          <c:showLegendKey val="0"/>
          <c:showVal val="0"/>
          <c:showCatName val="0"/>
          <c:showSerName val="0"/>
          <c:showPercent val="0"/>
          <c:showBubbleSize val="0"/>
          <c:showLeaderLines val="1"/>
        </c:dLbls>
        <c:firstSliceAng val="0"/>
        <c:holeSize val="74"/>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doughnut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085A-4B9F-A946-6CAF1EBCB321}"/>
              </c:ext>
            </c:extLst>
          </c:dPt>
          <c:dPt>
            <c:idx val="1"/>
            <c:bubble3D val="0"/>
            <c:spPr>
              <a:solidFill>
                <a:schemeClr val="accent5">
                  <a:lumMod val="20000"/>
                  <a:lumOff val="80000"/>
                </a:schemeClr>
              </a:solidFill>
              <a:ln w="19050">
                <a:solidFill>
                  <a:schemeClr val="lt1"/>
                </a:solidFill>
              </a:ln>
              <a:effectLst/>
            </c:spPr>
            <c:extLst>
              <c:ext xmlns:c16="http://schemas.microsoft.com/office/drawing/2014/chart" uri="{C3380CC4-5D6E-409C-BE32-E72D297353CC}">
                <c16:uniqueId val="{00000003-085A-4B9F-A946-6CAF1EBCB321}"/>
              </c:ext>
            </c:extLst>
          </c:dPt>
          <c:dPt>
            <c:idx val="2"/>
            <c:bubble3D val="0"/>
            <c:spPr>
              <a:solidFill>
                <a:srgbClr val="001E62"/>
              </a:solidFill>
              <a:ln w="19050">
                <a:solidFill>
                  <a:schemeClr val="lt1"/>
                </a:solidFill>
              </a:ln>
              <a:effectLst/>
            </c:spPr>
            <c:extLst>
              <c:ext xmlns:c16="http://schemas.microsoft.com/office/drawing/2014/chart" uri="{C3380CC4-5D6E-409C-BE32-E72D297353CC}">
                <c16:uniqueId val="{00000005-085A-4B9F-A946-6CAF1EBCB321}"/>
              </c:ext>
            </c:extLst>
          </c:dPt>
          <c:cat>
            <c:strRef>
              <c:f>'profile circles (Print)'!$A$7:$A$9</c:f>
              <c:strCache>
                <c:ptCount val="3"/>
                <c:pt idx="0">
                  <c:v>Fill</c:v>
                </c:pt>
                <c:pt idx="2">
                  <c:v>Score</c:v>
                </c:pt>
              </c:strCache>
            </c:strRef>
          </c:cat>
          <c:val>
            <c:numRef>
              <c:f>'profile circles (Print)'!$B$7:$B$9</c:f>
              <c:numCache>
                <c:formatCode>0.00</c:formatCode>
                <c:ptCount val="3"/>
                <c:pt idx="1">
                  <c:v>#N/A</c:v>
                </c:pt>
                <c:pt idx="2">
                  <c:v>#N/A</c:v>
                </c:pt>
              </c:numCache>
            </c:numRef>
          </c:val>
          <c:extLst>
            <c:ext xmlns:c16="http://schemas.microsoft.com/office/drawing/2014/chart" uri="{C3380CC4-5D6E-409C-BE32-E72D297353CC}">
              <c16:uniqueId val="{00000006-085A-4B9F-A946-6CAF1EBCB321}"/>
            </c:ext>
          </c:extLst>
        </c:ser>
        <c:dLbls>
          <c:showLegendKey val="0"/>
          <c:showVal val="0"/>
          <c:showCatName val="0"/>
          <c:showSerName val="0"/>
          <c:showPercent val="0"/>
          <c:showBubbleSize val="0"/>
          <c:showLeaderLines val="1"/>
        </c:dLbls>
        <c:firstSliceAng val="0"/>
        <c:holeSize val="74"/>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499954042709645"/>
          <c:y val="9.668752944343495E-2"/>
          <c:w val="0.75000091914580713"/>
          <c:h val="0.82371895820714713"/>
        </c:manualLayout>
      </c:layout>
      <c:doughnutChart>
        <c:varyColors val="1"/>
        <c:ser>
          <c:idx val="0"/>
          <c:order val="0"/>
          <c:spPr>
            <a:solidFill>
              <a:srgbClr val="001E62"/>
            </a:solidFill>
          </c:spPr>
          <c:dPt>
            <c:idx val="0"/>
            <c:bubble3D val="0"/>
            <c:spPr>
              <a:solidFill>
                <a:srgbClr val="001E62"/>
              </a:solidFill>
              <a:ln w="19050">
                <a:solidFill>
                  <a:schemeClr val="lt1"/>
                </a:solidFill>
              </a:ln>
              <a:effectLst/>
            </c:spPr>
            <c:extLst>
              <c:ext xmlns:c16="http://schemas.microsoft.com/office/drawing/2014/chart" uri="{C3380CC4-5D6E-409C-BE32-E72D297353CC}">
                <c16:uniqueId val="{00000001-F3CE-4B8F-9560-E9A9F8BBF232}"/>
              </c:ext>
            </c:extLst>
          </c:dPt>
          <c:dPt>
            <c:idx val="1"/>
            <c:bubble3D val="0"/>
            <c:spPr>
              <a:solidFill>
                <a:srgbClr val="001E62"/>
              </a:solidFill>
              <a:ln w="19050">
                <a:solidFill>
                  <a:schemeClr val="lt1"/>
                </a:solidFill>
              </a:ln>
              <a:effectLst/>
            </c:spPr>
            <c:extLst>
              <c:ext xmlns:c16="http://schemas.microsoft.com/office/drawing/2014/chart" uri="{C3380CC4-5D6E-409C-BE32-E72D297353CC}">
                <c16:uniqueId val="{00000003-F3CE-4B8F-9560-E9A9F8BBF232}"/>
              </c:ext>
            </c:extLst>
          </c:dPt>
          <c:dPt>
            <c:idx val="2"/>
            <c:bubble3D val="0"/>
            <c:spPr>
              <a:solidFill>
                <a:srgbClr val="001E62"/>
              </a:solidFill>
              <a:ln w="19050">
                <a:solidFill>
                  <a:schemeClr val="lt1"/>
                </a:solidFill>
              </a:ln>
              <a:effectLst/>
            </c:spPr>
            <c:extLst>
              <c:ext xmlns:c16="http://schemas.microsoft.com/office/drawing/2014/chart" uri="{C3380CC4-5D6E-409C-BE32-E72D297353CC}">
                <c16:uniqueId val="{00000005-F3CE-4B8F-9560-E9A9F8BBF232}"/>
              </c:ext>
            </c:extLst>
          </c:dPt>
          <c:dPt>
            <c:idx val="3"/>
            <c:bubble3D val="0"/>
            <c:spPr>
              <a:solidFill>
                <a:srgbClr val="001E62"/>
              </a:solidFill>
              <a:ln w="19050">
                <a:solidFill>
                  <a:schemeClr val="lt1"/>
                </a:solidFill>
              </a:ln>
              <a:effectLst/>
            </c:spPr>
            <c:extLst>
              <c:ext xmlns:c16="http://schemas.microsoft.com/office/drawing/2014/chart" uri="{C3380CC4-5D6E-409C-BE32-E72D297353CC}">
                <c16:uniqueId val="{00000007-F3CE-4B8F-9560-E9A9F8BBF232}"/>
              </c:ext>
            </c:extLst>
          </c:dPt>
          <c:dPt>
            <c:idx val="4"/>
            <c:bubble3D val="0"/>
            <c:spPr>
              <a:solidFill>
                <a:srgbClr val="001E62"/>
              </a:solidFill>
              <a:ln w="19050">
                <a:solidFill>
                  <a:schemeClr val="lt1"/>
                </a:solidFill>
              </a:ln>
              <a:effectLst/>
            </c:spPr>
            <c:extLst>
              <c:ext xmlns:c16="http://schemas.microsoft.com/office/drawing/2014/chart" uri="{C3380CC4-5D6E-409C-BE32-E72D297353CC}">
                <c16:uniqueId val="{00000009-F3CE-4B8F-9560-E9A9F8BBF232}"/>
              </c:ext>
            </c:extLst>
          </c:dPt>
          <c:dPt>
            <c:idx val="5"/>
            <c:bubble3D val="0"/>
            <c:spPr>
              <a:solidFill>
                <a:srgbClr val="001E62"/>
              </a:solidFill>
              <a:ln w="19050">
                <a:solidFill>
                  <a:schemeClr val="lt1"/>
                </a:solidFill>
              </a:ln>
              <a:effectLst/>
            </c:spPr>
            <c:extLst>
              <c:ext xmlns:c16="http://schemas.microsoft.com/office/drawing/2014/chart" uri="{C3380CC4-5D6E-409C-BE32-E72D297353CC}">
                <c16:uniqueId val="{0000000B-F3CE-4B8F-9560-E9A9F8BBF232}"/>
              </c:ext>
            </c:extLst>
          </c:dPt>
          <c:dPt>
            <c:idx val="6"/>
            <c:bubble3D val="0"/>
            <c:spPr>
              <a:solidFill>
                <a:srgbClr val="001E62"/>
              </a:solidFill>
              <a:ln w="19050">
                <a:solidFill>
                  <a:schemeClr val="lt1"/>
                </a:solidFill>
              </a:ln>
              <a:effectLst/>
            </c:spPr>
            <c:extLst>
              <c:ext xmlns:c16="http://schemas.microsoft.com/office/drawing/2014/chart" uri="{C3380CC4-5D6E-409C-BE32-E72D297353CC}">
                <c16:uniqueId val="{0000000D-F3CE-4B8F-9560-E9A9F8BBF232}"/>
              </c:ext>
            </c:extLst>
          </c:dPt>
          <c:dPt>
            <c:idx val="7"/>
            <c:bubble3D val="0"/>
            <c:spPr>
              <a:solidFill>
                <a:srgbClr val="001E62"/>
              </a:solidFill>
              <a:ln w="19050">
                <a:solidFill>
                  <a:schemeClr val="lt1"/>
                </a:solidFill>
              </a:ln>
              <a:effectLst/>
            </c:spPr>
            <c:extLst>
              <c:ext xmlns:c16="http://schemas.microsoft.com/office/drawing/2014/chart" uri="{C3380CC4-5D6E-409C-BE32-E72D297353CC}">
                <c16:uniqueId val="{0000000F-F3CE-4B8F-9560-E9A9F8BBF232}"/>
              </c:ext>
            </c:extLst>
          </c:dPt>
          <c:dPt>
            <c:idx val="8"/>
            <c:bubble3D val="0"/>
            <c:spPr>
              <a:solidFill>
                <a:srgbClr val="001E62"/>
              </a:solidFill>
              <a:ln w="19050">
                <a:solidFill>
                  <a:schemeClr val="lt1"/>
                </a:solidFill>
              </a:ln>
              <a:effectLst/>
            </c:spPr>
            <c:extLst>
              <c:ext xmlns:c16="http://schemas.microsoft.com/office/drawing/2014/chart" uri="{C3380CC4-5D6E-409C-BE32-E72D297353CC}">
                <c16:uniqueId val="{00000011-F3CE-4B8F-9560-E9A9F8BBF232}"/>
              </c:ext>
            </c:extLst>
          </c:dPt>
          <c:dPt>
            <c:idx val="9"/>
            <c:bubble3D val="0"/>
            <c:spPr>
              <a:solidFill>
                <a:srgbClr val="001E62"/>
              </a:solidFill>
              <a:ln w="19050">
                <a:solidFill>
                  <a:schemeClr val="lt1"/>
                </a:solidFill>
              </a:ln>
              <a:effectLst/>
            </c:spPr>
            <c:extLst>
              <c:ext xmlns:c16="http://schemas.microsoft.com/office/drawing/2014/chart" uri="{C3380CC4-5D6E-409C-BE32-E72D297353CC}">
                <c16:uniqueId val="{00000013-F3CE-4B8F-9560-E9A9F8BBF232}"/>
              </c:ext>
            </c:extLst>
          </c:dPt>
          <c:dPt>
            <c:idx val="10"/>
            <c:bubble3D val="0"/>
            <c:spPr>
              <a:solidFill>
                <a:srgbClr val="001E62"/>
              </a:solidFill>
              <a:ln w="19050">
                <a:solidFill>
                  <a:schemeClr val="lt1"/>
                </a:solidFill>
              </a:ln>
              <a:effectLst/>
            </c:spPr>
            <c:extLst>
              <c:ext xmlns:c16="http://schemas.microsoft.com/office/drawing/2014/chart" uri="{C3380CC4-5D6E-409C-BE32-E72D297353CC}">
                <c16:uniqueId val="{00000015-F3CE-4B8F-9560-E9A9F8BBF232}"/>
              </c:ext>
            </c:extLst>
          </c:dPt>
          <c:dPt>
            <c:idx val="11"/>
            <c:bubble3D val="0"/>
            <c:spPr>
              <a:solidFill>
                <a:srgbClr val="001E62"/>
              </a:solidFill>
              <a:ln w="19050">
                <a:solidFill>
                  <a:schemeClr val="lt1"/>
                </a:solidFill>
              </a:ln>
              <a:effectLst/>
            </c:spPr>
            <c:extLst>
              <c:ext xmlns:c16="http://schemas.microsoft.com/office/drawing/2014/chart" uri="{C3380CC4-5D6E-409C-BE32-E72D297353CC}">
                <c16:uniqueId val="{00000017-F3CE-4B8F-9560-E9A9F8BBF232}"/>
              </c:ext>
            </c:extLst>
          </c:dPt>
          <c:dPt>
            <c:idx val="12"/>
            <c:bubble3D val="0"/>
            <c:spPr>
              <a:solidFill>
                <a:srgbClr val="001E62"/>
              </a:solidFill>
              <a:ln w="19050">
                <a:solidFill>
                  <a:schemeClr val="lt1"/>
                </a:solidFill>
              </a:ln>
              <a:effectLst/>
            </c:spPr>
            <c:extLst>
              <c:ext xmlns:c16="http://schemas.microsoft.com/office/drawing/2014/chart" uri="{C3380CC4-5D6E-409C-BE32-E72D297353CC}">
                <c16:uniqueId val="{00000019-F3CE-4B8F-9560-E9A9F8BBF232}"/>
              </c:ext>
            </c:extLst>
          </c:dPt>
          <c:dPt>
            <c:idx val="13"/>
            <c:bubble3D val="0"/>
            <c:spPr>
              <a:solidFill>
                <a:srgbClr val="001E62"/>
              </a:solidFill>
              <a:ln w="19050">
                <a:solidFill>
                  <a:schemeClr val="lt1"/>
                </a:solidFill>
              </a:ln>
              <a:effectLst/>
            </c:spPr>
            <c:extLst>
              <c:ext xmlns:c16="http://schemas.microsoft.com/office/drawing/2014/chart" uri="{C3380CC4-5D6E-409C-BE32-E72D297353CC}">
                <c16:uniqueId val="{0000001B-F3CE-4B8F-9560-E9A9F8BBF232}"/>
              </c:ext>
            </c:extLst>
          </c:dPt>
          <c:dPt>
            <c:idx val="14"/>
            <c:bubble3D val="0"/>
            <c:spPr>
              <a:solidFill>
                <a:srgbClr val="001E62"/>
              </a:solidFill>
              <a:ln w="19050">
                <a:solidFill>
                  <a:schemeClr val="lt1"/>
                </a:solidFill>
              </a:ln>
              <a:effectLst/>
            </c:spPr>
            <c:extLst>
              <c:ext xmlns:c16="http://schemas.microsoft.com/office/drawing/2014/chart" uri="{C3380CC4-5D6E-409C-BE32-E72D297353CC}">
                <c16:uniqueId val="{0000001D-F3CE-4B8F-9560-E9A9F8BBF232}"/>
              </c:ext>
            </c:extLst>
          </c:dPt>
          <c:dPt>
            <c:idx val="15"/>
            <c:bubble3D val="0"/>
            <c:spPr>
              <a:solidFill>
                <a:srgbClr val="001E62"/>
              </a:solidFill>
              <a:ln w="19050">
                <a:solidFill>
                  <a:schemeClr val="lt1"/>
                </a:solidFill>
              </a:ln>
              <a:effectLst/>
            </c:spPr>
            <c:extLst>
              <c:ext xmlns:c16="http://schemas.microsoft.com/office/drawing/2014/chart" uri="{C3380CC4-5D6E-409C-BE32-E72D297353CC}">
                <c16:uniqueId val="{0000001F-F3CE-4B8F-9560-E9A9F8BBF232}"/>
              </c:ext>
            </c:extLst>
          </c:dPt>
          <c:dPt>
            <c:idx val="16"/>
            <c:bubble3D val="0"/>
            <c:spPr>
              <a:solidFill>
                <a:srgbClr val="001E62"/>
              </a:solidFill>
              <a:ln w="19050">
                <a:solidFill>
                  <a:schemeClr val="lt1"/>
                </a:solidFill>
              </a:ln>
              <a:effectLst/>
            </c:spPr>
            <c:extLst>
              <c:ext xmlns:c16="http://schemas.microsoft.com/office/drawing/2014/chart" uri="{C3380CC4-5D6E-409C-BE32-E72D297353CC}">
                <c16:uniqueId val="{00000021-F3CE-4B8F-9560-E9A9F8BBF232}"/>
              </c:ext>
            </c:extLst>
          </c:dPt>
          <c:dPt>
            <c:idx val="17"/>
            <c:bubble3D val="0"/>
            <c:spPr>
              <a:solidFill>
                <a:srgbClr val="001E62"/>
              </a:solidFill>
              <a:ln w="19050">
                <a:solidFill>
                  <a:schemeClr val="lt1"/>
                </a:solidFill>
              </a:ln>
              <a:effectLst/>
            </c:spPr>
            <c:extLst>
              <c:ext xmlns:c16="http://schemas.microsoft.com/office/drawing/2014/chart" uri="{C3380CC4-5D6E-409C-BE32-E72D297353CC}">
                <c16:uniqueId val="{00000023-F3CE-4B8F-9560-E9A9F8BBF232}"/>
              </c:ext>
            </c:extLst>
          </c:dPt>
          <c:dPt>
            <c:idx val="18"/>
            <c:bubble3D val="0"/>
            <c:spPr>
              <a:solidFill>
                <a:srgbClr val="001E62"/>
              </a:solidFill>
              <a:ln w="19050">
                <a:solidFill>
                  <a:schemeClr val="lt1"/>
                </a:solidFill>
              </a:ln>
              <a:effectLst/>
            </c:spPr>
            <c:extLst>
              <c:ext xmlns:c16="http://schemas.microsoft.com/office/drawing/2014/chart" uri="{C3380CC4-5D6E-409C-BE32-E72D297353CC}">
                <c16:uniqueId val="{00000025-F3CE-4B8F-9560-E9A9F8BBF232}"/>
              </c:ext>
            </c:extLst>
          </c:dPt>
          <c:dPt>
            <c:idx val="19"/>
            <c:bubble3D val="0"/>
            <c:spPr>
              <a:solidFill>
                <a:srgbClr val="001E62"/>
              </a:solidFill>
              <a:ln w="19050">
                <a:solidFill>
                  <a:schemeClr val="lt1"/>
                </a:solidFill>
              </a:ln>
              <a:effectLst/>
            </c:spPr>
            <c:extLst>
              <c:ext xmlns:c16="http://schemas.microsoft.com/office/drawing/2014/chart" uri="{C3380CC4-5D6E-409C-BE32-E72D297353CC}">
                <c16:uniqueId val="{00000027-F3CE-4B8F-9560-E9A9F8BBF232}"/>
              </c:ext>
            </c:extLst>
          </c:dPt>
          <c:dPt>
            <c:idx val="20"/>
            <c:bubble3D val="0"/>
            <c:spPr>
              <a:solidFill>
                <a:srgbClr val="001E62"/>
              </a:solidFill>
              <a:ln w="19050">
                <a:solidFill>
                  <a:schemeClr val="lt1"/>
                </a:solidFill>
              </a:ln>
              <a:effectLst/>
            </c:spPr>
            <c:extLst>
              <c:ext xmlns:c16="http://schemas.microsoft.com/office/drawing/2014/chart" uri="{C3380CC4-5D6E-409C-BE32-E72D297353CC}">
                <c16:uniqueId val="{00000029-F3CE-4B8F-9560-E9A9F8BBF232}"/>
              </c:ext>
            </c:extLst>
          </c:dPt>
          <c:dPt>
            <c:idx val="21"/>
            <c:bubble3D val="0"/>
            <c:spPr>
              <a:solidFill>
                <a:srgbClr val="001E62"/>
              </a:solidFill>
              <a:ln w="19050">
                <a:solidFill>
                  <a:schemeClr val="lt1"/>
                </a:solidFill>
              </a:ln>
              <a:effectLst/>
            </c:spPr>
            <c:extLst>
              <c:ext xmlns:c16="http://schemas.microsoft.com/office/drawing/2014/chart" uri="{C3380CC4-5D6E-409C-BE32-E72D297353CC}">
                <c16:uniqueId val="{0000002B-F3CE-4B8F-9560-E9A9F8BBF232}"/>
              </c:ext>
            </c:extLst>
          </c:dPt>
          <c:dPt>
            <c:idx val="22"/>
            <c:bubble3D val="0"/>
            <c:spPr>
              <a:solidFill>
                <a:srgbClr val="001E62"/>
              </a:solidFill>
              <a:ln w="19050">
                <a:solidFill>
                  <a:schemeClr val="lt1"/>
                </a:solidFill>
              </a:ln>
              <a:effectLst/>
            </c:spPr>
            <c:extLst>
              <c:ext xmlns:c16="http://schemas.microsoft.com/office/drawing/2014/chart" uri="{C3380CC4-5D6E-409C-BE32-E72D297353CC}">
                <c16:uniqueId val="{0000002D-F3CE-4B8F-9560-E9A9F8BBF232}"/>
              </c:ext>
            </c:extLst>
          </c:dPt>
          <c:dPt>
            <c:idx val="23"/>
            <c:bubble3D val="0"/>
            <c:spPr>
              <a:solidFill>
                <a:srgbClr val="001E62"/>
              </a:solidFill>
              <a:ln w="19050">
                <a:solidFill>
                  <a:schemeClr val="lt1"/>
                </a:solidFill>
              </a:ln>
              <a:effectLst/>
            </c:spPr>
            <c:extLst>
              <c:ext xmlns:c16="http://schemas.microsoft.com/office/drawing/2014/chart" uri="{C3380CC4-5D6E-409C-BE32-E72D297353CC}">
                <c16:uniqueId val="{0000002F-F3CE-4B8F-9560-E9A9F8BBF232}"/>
              </c:ext>
            </c:extLst>
          </c:dPt>
          <c:dPt>
            <c:idx val="24"/>
            <c:bubble3D val="0"/>
            <c:spPr>
              <a:solidFill>
                <a:srgbClr val="001E62"/>
              </a:solidFill>
              <a:ln w="19050">
                <a:solidFill>
                  <a:schemeClr val="lt1"/>
                </a:solidFill>
              </a:ln>
              <a:effectLst/>
            </c:spPr>
            <c:extLst>
              <c:ext xmlns:c16="http://schemas.microsoft.com/office/drawing/2014/chart" uri="{C3380CC4-5D6E-409C-BE32-E72D297353CC}">
                <c16:uniqueId val="{00000031-F3CE-4B8F-9560-E9A9F8BBF232}"/>
              </c:ext>
            </c:extLst>
          </c:dPt>
          <c:dPt>
            <c:idx val="25"/>
            <c:bubble3D val="0"/>
            <c:spPr>
              <a:solidFill>
                <a:srgbClr val="001E62"/>
              </a:solidFill>
              <a:ln w="19050">
                <a:solidFill>
                  <a:schemeClr val="lt1"/>
                </a:solidFill>
              </a:ln>
              <a:effectLst/>
            </c:spPr>
            <c:extLst>
              <c:ext xmlns:c16="http://schemas.microsoft.com/office/drawing/2014/chart" uri="{C3380CC4-5D6E-409C-BE32-E72D297353CC}">
                <c16:uniqueId val="{00000033-F3CE-4B8F-9560-E9A9F8BBF232}"/>
              </c:ext>
            </c:extLst>
          </c:dPt>
          <c:dPt>
            <c:idx val="26"/>
            <c:bubble3D val="0"/>
            <c:spPr>
              <a:solidFill>
                <a:srgbClr val="001E62"/>
              </a:solidFill>
              <a:ln w="19050">
                <a:solidFill>
                  <a:schemeClr val="lt1"/>
                </a:solidFill>
              </a:ln>
              <a:effectLst/>
            </c:spPr>
            <c:extLst>
              <c:ext xmlns:c16="http://schemas.microsoft.com/office/drawing/2014/chart" uri="{C3380CC4-5D6E-409C-BE32-E72D297353CC}">
                <c16:uniqueId val="{00000035-F3CE-4B8F-9560-E9A9F8BBF232}"/>
              </c:ext>
            </c:extLst>
          </c:dPt>
          <c:dPt>
            <c:idx val="27"/>
            <c:bubble3D val="0"/>
            <c:spPr>
              <a:solidFill>
                <a:srgbClr val="001E62"/>
              </a:solidFill>
              <a:ln w="19050">
                <a:solidFill>
                  <a:schemeClr val="lt1"/>
                </a:solidFill>
              </a:ln>
              <a:effectLst/>
            </c:spPr>
            <c:extLst>
              <c:ext xmlns:c16="http://schemas.microsoft.com/office/drawing/2014/chart" uri="{C3380CC4-5D6E-409C-BE32-E72D297353CC}">
                <c16:uniqueId val="{00000037-F3CE-4B8F-9560-E9A9F8BBF232}"/>
              </c:ext>
            </c:extLst>
          </c:dPt>
          <c:dPt>
            <c:idx val="28"/>
            <c:bubble3D val="0"/>
            <c:spPr>
              <a:solidFill>
                <a:srgbClr val="001E62"/>
              </a:solidFill>
              <a:ln w="19050">
                <a:solidFill>
                  <a:schemeClr val="lt1"/>
                </a:solidFill>
              </a:ln>
              <a:effectLst/>
            </c:spPr>
            <c:extLst>
              <c:ext xmlns:c16="http://schemas.microsoft.com/office/drawing/2014/chart" uri="{C3380CC4-5D6E-409C-BE32-E72D297353CC}">
                <c16:uniqueId val="{00000039-F3CE-4B8F-9560-E9A9F8BBF232}"/>
              </c:ext>
            </c:extLst>
          </c:dPt>
          <c:dPt>
            <c:idx val="29"/>
            <c:bubble3D val="0"/>
            <c:spPr>
              <a:solidFill>
                <a:srgbClr val="001E62"/>
              </a:solidFill>
              <a:ln w="19050">
                <a:solidFill>
                  <a:schemeClr val="lt1"/>
                </a:solidFill>
              </a:ln>
              <a:effectLst/>
            </c:spPr>
            <c:extLst>
              <c:ext xmlns:c16="http://schemas.microsoft.com/office/drawing/2014/chart" uri="{C3380CC4-5D6E-409C-BE32-E72D297353CC}">
                <c16:uniqueId val="{0000003B-F3CE-4B8F-9560-E9A9F8BBF232}"/>
              </c:ext>
            </c:extLst>
          </c:dPt>
          <c:val>
            <c:numRef>
              <c:f>'profile circles (Print)'!$N$3:$N$32</c:f>
              <c:numCache>
                <c:formatCode>General</c:formatCode>
                <c:ptCount val="30"/>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pt idx="25">
                  <c:v>1</c:v>
                </c:pt>
                <c:pt idx="26">
                  <c:v>1</c:v>
                </c:pt>
                <c:pt idx="27">
                  <c:v>1</c:v>
                </c:pt>
                <c:pt idx="28">
                  <c:v>1</c:v>
                </c:pt>
                <c:pt idx="29">
                  <c:v>1</c:v>
                </c:pt>
              </c:numCache>
            </c:numRef>
          </c:val>
          <c:extLst>
            <c:ext xmlns:c16="http://schemas.microsoft.com/office/drawing/2014/chart" uri="{C3380CC4-5D6E-409C-BE32-E72D297353CC}">
              <c16:uniqueId val="{0000003C-F3CE-4B8F-9560-E9A9F8BBF232}"/>
            </c:ext>
          </c:extLst>
        </c:ser>
        <c:dLbls>
          <c:showLegendKey val="0"/>
          <c:showVal val="0"/>
          <c:showCatName val="0"/>
          <c:showSerName val="0"/>
          <c:showPercent val="0"/>
          <c:showBubbleSize val="0"/>
          <c:showLeaderLines val="1"/>
        </c:dLbls>
        <c:firstSliceAng val="0"/>
        <c:holeSize val="74"/>
      </c:doughnutChart>
      <c:doughnutChart>
        <c:varyColors val="1"/>
        <c:ser>
          <c:idx val="1"/>
          <c:order val="1"/>
          <c:tx>
            <c:v>ranks</c:v>
          </c:tx>
          <c:dPt>
            <c:idx val="0"/>
            <c:bubble3D val="0"/>
            <c:spPr>
              <a:solidFill>
                <a:schemeClr val="bg1">
                  <a:alpha val="80000"/>
                </a:schemeClr>
              </a:solidFill>
              <a:ln w="19050">
                <a:solidFill>
                  <a:schemeClr val="lt1"/>
                </a:solidFill>
              </a:ln>
              <a:effectLst/>
            </c:spPr>
            <c:extLst>
              <c:ext xmlns:c16="http://schemas.microsoft.com/office/drawing/2014/chart" uri="{C3380CC4-5D6E-409C-BE32-E72D297353CC}">
                <c16:uniqueId val="{0000003E-F3CE-4B8F-9560-E9A9F8BBF232}"/>
              </c:ext>
            </c:extLst>
          </c:dPt>
          <c:dPt>
            <c:idx val="1"/>
            <c:bubble3D val="0"/>
            <c:spPr>
              <a:noFill/>
              <a:ln w="19050">
                <a:solidFill>
                  <a:schemeClr val="lt1"/>
                </a:solidFill>
              </a:ln>
              <a:effectLst/>
            </c:spPr>
            <c:extLst>
              <c:ext xmlns:c16="http://schemas.microsoft.com/office/drawing/2014/chart" uri="{C3380CC4-5D6E-409C-BE32-E72D297353CC}">
                <c16:uniqueId val="{00000040-F3CE-4B8F-9560-E9A9F8BBF232}"/>
              </c:ext>
            </c:extLst>
          </c:dPt>
          <c:val>
            <c:numRef>
              <c:f>'profile circles (Print)'!$P$2:$Q$2</c:f>
              <c:numCache>
                <c:formatCode>General</c:formatCode>
                <c:ptCount val="2"/>
                <c:pt idx="0">
                  <c:v>#N/A</c:v>
                </c:pt>
                <c:pt idx="1">
                  <c:v>#N/A</c:v>
                </c:pt>
              </c:numCache>
            </c:numRef>
          </c:val>
          <c:extLst>
            <c:ext xmlns:c16="http://schemas.microsoft.com/office/drawing/2014/chart" uri="{C3380CC4-5D6E-409C-BE32-E72D297353CC}">
              <c16:uniqueId val="{00000041-F3CE-4B8F-9560-E9A9F8BBF232}"/>
            </c:ext>
          </c:extLst>
        </c:ser>
        <c:dLbls>
          <c:showLegendKey val="0"/>
          <c:showVal val="0"/>
          <c:showCatName val="0"/>
          <c:showSerName val="0"/>
          <c:showPercent val="0"/>
          <c:showBubbleSize val="0"/>
          <c:showLeaderLines val="1"/>
        </c:dLbls>
        <c:firstSliceAng val="0"/>
        <c:holeSize val="74"/>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doughnut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5C20-41D2-8168-316E97BF8A6E}"/>
              </c:ext>
            </c:extLst>
          </c:dPt>
          <c:dPt>
            <c:idx val="1"/>
            <c:bubble3D val="0"/>
            <c:spPr>
              <a:solidFill>
                <a:schemeClr val="accent5">
                  <a:lumMod val="20000"/>
                  <a:lumOff val="80000"/>
                </a:schemeClr>
              </a:solidFill>
              <a:ln w="19050">
                <a:solidFill>
                  <a:schemeClr val="lt1"/>
                </a:solidFill>
              </a:ln>
              <a:effectLst/>
            </c:spPr>
            <c:extLst>
              <c:ext xmlns:c16="http://schemas.microsoft.com/office/drawing/2014/chart" uri="{C3380CC4-5D6E-409C-BE32-E72D297353CC}">
                <c16:uniqueId val="{00000003-5C20-41D2-8168-316E97BF8A6E}"/>
              </c:ext>
            </c:extLst>
          </c:dPt>
          <c:dPt>
            <c:idx val="2"/>
            <c:bubble3D val="0"/>
            <c:spPr>
              <a:solidFill>
                <a:srgbClr val="001E62"/>
              </a:solidFill>
              <a:ln w="19050">
                <a:solidFill>
                  <a:schemeClr val="lt1"/>
                </a:solidFill>
              </a:ln>
              <a:effectLst/>
            </c:spPr>
            <c:extLst>
              <c:ext xmlns:c16="http://schemas.microsoft.com/office/drawing/2014/chart" uri="{C3380CC4-5D6E-409C-BE32-E72D297353CC}">
                <c16:uniqueId val="{00000005-5C20-41D2-8168-316E97BF8A6E}"/>
              </c:ext>
            </c:extLst>
          </c:dPt>
          <c:cat>
            <c:strRef>
              <c:f>'[1]profile circles (Print)'!$A$7:$A$9</c:f>
              <c:strCache>
                <c:ptCount val="3"/>
                <c:pt idx="0">
                  <c:v>Fill</c:v>
                </c:pt>
                <c:pt idx="2">
                  <c:v>Score</c:v>
                </c:pt>
              </c:strCache>
            </c:strRef>
          </c:cat>
          <c:val>
            <c:numRef>
              <c:f>'[1]profile circles (Print)'!$B$7:$B$9</c:f>
              <c:numCache>
                <c:formatCode>General</c:formatCode>
                <c:ptCount val="3"/>
              </c:numCache>
            </c:numRef>
          </c:val>
          <c:extLst>
            <c:ext xmlns:c16="http://schemas.microsoft.com/office/drawing/2014/chart" uri="{C3380CC4-5D6E-409C-BE32-E72D297353CC}">
              <c16:uniqueId val="{00000006-5C20-41D2-8168-316E97BF8A6E}"/>
            </c:ext>
          </c:extLst>
        </c:ser>
        <c:dLbls>
          <c:showLegendKey val="0"/>
          <c:showVal val="0"/>
          <c:showCatName val="0"/>
          <c:showSerName val="0"/>
          <c:showPercent val="0"/>
          <c:showBubbleSize val="0"/>
          <c:showLeaderLines val="1"/>
        </c:dLbls>
        <c:firstSliceAng val="0"/>
        <c:holeSize val="74"/>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0.97971640826873385"/>
        </c:manualLayout>
      </c:layout>
      <c:doughnutChart>
        <c:varyColors val="1"/>
        <c:ser>
          <c:idx val="0"/>
          <c:order val="0"/>
          <c:spPr>
            <a:solidFill>
              <a:srgbClr val="001E62"/>
            </a:solidFill>
          </c:spPr>
          <c:dPt>
            <c:idx val="0"/>
            <c:bubble3D val="0"/>
            <c:spPr>
              <a:solidFill>
                <a:srgbClr val="001E62"/>
              </a:solidFill>
              <a:ln w="19050">
                <a:solidFill>
                  <a:schemeClr val="lt1"/>
                </a:solidFill>
              </a:ln>
              <a:effectLst/>
            </c:spPr>
            <c:extLst>
              <c:ext xmlns:c16="http://schemas.microsoft.com/office/drawing/2014/chart" uri="{C3380CC4-5D6E-409C-BE32-E72D297353CC}">
                <c16:uniqueId val="{00000001-B80E-4FA2-8B37-D559C234D374}"/>
              </c:ext>
            </c:extLst>
          </c:dPt>
          <c:dPt>
            <c:idx val="1"/>
            <c:bubble3D val="0"/>
            <c:spPr>
              <a:solidFill>
                <a:srgbClr val="001E62"/>
              </a:solidFill>
              <a:ln w="19050">
                <a:solidFill>
                  <a:schemeClr val="lt1"/>
                </a:solidFill>
              </a:ln>
              <a:effectLst/>
            </c:spPr>
            <c:extLst>
              <c:ext xmlns:c16="http://schemas.microsoft.com/office/drawing/2014/chart" uri="{C3380CC4-5D6E-409C-BE32-E72D297353CC}">
                <c16:uniqueId val="{00000003-B80E-4FA2-8B37-D559C234D374}"/>
              </c:ext>
            </c:extLst>
          </c:dPt>
          <c:dPt>
            <c:idx val="2"/>
            <c:bubble3D val="0"/>
            <c:spPr>
              <a:solidFill>
                <a:srgbClr val="001E62"/>
              </a:solidFill>
              <a:ln w="19050">
                <a:solidFill>
                  <a:schemeClr val="lt1"/>
                </a:solidFill>
              </a:ln>
              <a:effectLst/>
            </c:spPr>
            <c:extLst>
              <c:ext xmlns:c16="http://schemas.microsoft.com/office/drawing/2014/chart" uri="{C3380CC4-5D6E-409C-BE32-E72D297353CC}">
                <c16:uniqueId val="{00000005-B80E-4FA2-8B37-D559C234D374}"/>
              </c:ext>
            </c:extLst>
          </c:dPt>
          <c:dPt>
            <c:idx val="3"/>
            <c:bubble3D val="0"/>
            <c:spPr>
              <a:solidFill>
                <a:srgbClr val="001E62"/>
              </a:solidFill>
              <a:ln w="19050">
                <a:solidFill>
                  <a:schemeClr val="lt1"/>
                </a:solidFill>
              </a:ln>
              <a:effectLst/>
            </c:spPr>
            <c:extLst>
              <c:ext xmlns:c16="http://schemas.microsoft.com/office/drawing/2014/chart" uri="{C3380CC4-5D6E-409C-BE32-E72D297353CC}">
                <c16:uniqueId val="{00000007-B80E-4FA2-8B37-D559C234D374}"/>
              </c:ext>
            </c:extLst>
          </c:dPt>
          <c:dPt>
            <c:idx val="4"/>
            <c:bubble3D val="0"/>
            <c:spPr>
              <a:solidFill>
                <a:srgbClr val="001E62"/>
              </a:solidFill>
              <a:ln w="19050">
                <a:solidFill>
                  <a:schemeClr val="lt1"/>
                </a:solidFill>
              </a:ln>
              <a:effectLst/>
            </c:spPr>
            <c:extLst>
              <c:ext xmlns:c16="http://schemas.microsoft.com/office/drawing/2014/chart" uri="{C3380CC4-5D6E-409C-BE32-E72D297353CC}">
                <c16:uniqueId val="{00000009-B80E-4FA2-8B37-D559C234D374}"/>
              </c:ext>
            </c:extLst>
          </c:dPt>
          <c:dPt>
            <c:idx val="5"/>
            <c:bubble3D val="0"/>
            <c:spPr>
              <a:solidFill>
                <a:srgbClr val="001E62"/>
              </a:solidFill>
              <a:ln w="19050">
                <a:solidFill>
                  <a:schemeClr val="lt1"/>
                </a:solidFill>
              </a:ln>
              <a:effectLst/>
            </c:spPr>
            <c:extLst>
              <c:ext xmlns:c16="http://schemas.microsoft.com/office/drawing/2014/chart" uri="{C3380CC4-5D6E-409C-BE32-E72D297353CC}">
                <c16:uniqueId val="{0000000B-B80E-4FA2-8B37-D559C234D374}"/>
              </c:ext>
            </c:extLst>
          </c:dPt>
          <c:dPt>
            <c:idx val="6"/>
            <c:bubble3D val="0"/>
            <c:spPr>
              <a:solidFill>
                <a:srgbClr val="001E62"/>
              </a:solidFill>
              <a:ln w="19050">
                <a:solidFill>
                  <a:schemeClr val="lt1"/>
                </a:solidFill>
              </a:ln>
              <a:effectLst/>
            </c:spPr>
            <c:extLst>
              <c:ext xmlns:c16="http://schemas.microsoft.com/office/drawing/2014/chart" uri="{C3380CC4-5D6E-409C-BE32-E72D297353CC}">
                <c16:uniqueId val="{0000000D-B80E-4FA2-8B37-D559C234D374}"/>
              </c:ext>
            </c:extLst>
          </c:dPt>
          <c:dPt>
            <c:idx val="7"/>
            <c:bubble3D val="0"/>
            <c:spPr>
              <a:solidFill>
                <a:srgbClr val="001E62"/>
              </a:solidFill>
              <a:ln w="19050">
                <a:solidFill>
                  <a:schemeClr val="lt1"/>
                </a:solidFill>
              </a:ln>
              <a:effectLst/>
            </c:spPr>
            <c:extLst>
              <c:ext xmlns:c16="http://schemas.microsoft.com/office/drawing/2014/chart" uri="{C3380CC4-5D6E-409C-BE32-E72D297353CC}">
                <c16:uniqueId val="{0000000F-B80E-4FA2-8B37-D559C234D374}"/>
              </c:ext>
            </c:extLst>
          </c:dPt>
          <c:dPt>
            <c:idx val="8"/>
            <c:bubble3D val="0"/>
            <c:spPr>
              <a:solidFill>
                <a:srgbClr val="001E62"/>
              </a:solidFill>
              <a:ln w="19050">
                <a:solidFill>
                  <a:schemeClr val="lt1"/>
                </a:solidFill>
              </a:ln>
              <a:effectLst/>
            </c:spPr>
            <c:extLst>
              <c:ext xmlns:c16="http://schemas.microsoft.com/office/drawing/2014/chart" uri="{C3380CC4-5D6E-409C-BE32-E72D297353CC}">
                <c16:uniqueId val="{00000011-B80E-4FA2-8B37-D559C234D374}"/>
              </c:ext>
            </c:extLst>
          </c:dPt>
          <c:dPt>
            <c:idx val="9"/>
            <c:bubble3D val="0"/>
            <c:spPr>
              <a:solidFill>
                <a:srgbClr val="001E62"/>
              </a:solidFill>
              <a:ln w="19050">
                <a:solidFill>
                  <a:schemeClr val="lt1"/>
                </a:solidFill>
              </a:ln>
              <a:effectLst/>
            </c:spPr>
            <c:extLst>
              <c:ext xmlns:c16="http://schemas.microsoft.com/office/drawing/2014/chart" uri="{C3380CC4-5D6E-409C-BE32-E72D297353CC}">
                <c16:uniqueId val="{00000013-B80E-4FA2-8B37-D559C234D374}"/>
              </c:ext>
            </c:extLst>
          </c:dPt>
          <c:dPt>
            <c:idx val="10"/>
            <c:bubble3D val="0"/>
            <c:spPr>
              <a:solidFill>
                <a:srgbClr val="001E62"/>
              </a:solidFill>
              <a:ln w="19050">
                <a:solidFill>
                  <a:schemeClr val="lt1"/>
                </a:solidFill>
              </a:ln>
              <a:effectLst/>
            </c:spPr>
            <c:extLst>
              <c:ext xmlns:c16="http://schemas.microsoft.com/office/drawing/2014/chart" uri="{C3380CC4-5D6E-409C-BE32-E72D297353CC}">
                <c16:uniqueId val="{00000015-B80E-4FA2-8B37-D559C234D374}"/>
              </c:ext>
            </c:extLst>
          </c:dPt>
          <c:dPt>
            <c:idx val="11"/>
            <c:bubble3D val="0"/>
            <c:spPr>
              <a:solidFill>
                <a:srgbClr val="001E62"/>
              </a:solidFill>
              <a:ln w="19050">
                <a:solidFill>
                  <a:schemeClr val="lt1"/>
                </a:solidFill>
              </a:ln>
              <a:effectLst/>
            </c:spPr>
            <c:extLst>
              <c:ext xmlns:c16="http://schemas.microsoft.com/office/drawing/2014/chart" uri="{C3380CC4-5D6E-409C-BE32-E72D297353CC}">
                <c16:uniqueId val="{00000017-B80E-4FA2-8B37-D559C234D374}"/>
              </c:ext>
            </c:extLst>
          </c:dPt>
          <c:dPt>
            <c:idx val="12"/>
            <c:bubble3D val="0"/>
            <c:spPr>
              <a:solidFill>
                <a:srgbClr val="001E62"/>
              </a:solidFill>
              <a:ln w="19050">
                <a:solidFill>
                  <a:schemeClr val="lt1"/>
                </a:solidFill>
              </a:ln>
              <a:effectLst/>
            </c:spPr>
            <c:extLst>
              <c:ext xmlns:c16="http://schemas.microsoft.com/office/drawing/2014/chart" uri="{C3380CC4-5D6E-409C-BE32-E72D297353CC}">
                <c16:uniqueId val="{00000019-B80E-4FA2-8B37-D559C234D374}"/>
              </c:ext>
            </c:extLst>
          </c:dPt>
          <c:dPt>
            <c:idx val="13"/>
            <c:bubble3D val="0"/>
            <c:spPr>
              <a:solidFill>
                <a:srgbClr val="001E62"/>
              </a:solidFill>
              <a:ln w="19050">
                <a:solidFill>
                  <a:schemeClr val="lt1"/>
                </a:solidFill>
              </a:ln>
              <a:effectLst/>
            </c:spPr>
            <c:extLst>
              <c:ext xmlns:c16="http://schemas.microsoft.com/office/drawing/2014/chart" uri="{C3380CC4-5D6E-409C-BE32-E72D297353CC}">
                <c16:uniqueId val="{0000001B-B80E-4FA2-8B37-D559C234D374}"/>
              </c:ext>
            </c:extLst>
          </c:dPt>
          <c:dPt>
            <c:idx val="14"/>
            <c:bubble3D val="0"/>
            <c:spPr>
              <a:solidFill>
                <a:srgbClr val="001E62"/>
              </a:solidFill>
              <a:ln w="19050">
                <a:solidFill>
                  <a:schemeClr val="lt1"/>
                </a:solidFill>
              </a:ln>
              <a:effectLst/>
            </c:spPr>
            <c:extLst>
              <c:ext xmlns:c16="http://schemas.microsoft.com/office/drawing/2014/chart" uri="{C3380CC4-5D6E-409C-BE32-E72D297353CC}">
                <c16:uniqueId val="{0000001D-B80E-4FA2-8B37-D559C234D374}"/>
              </c:ext>
            </c:extLst>
          </c:dPt>
          <c:dPt>
            <c:idx val="15"/>
            <c:bubble3D val="0"/>
            <c:spPr>
              <a:solidFill>
                <a:srgbClr val="001E62"/>
              </a:solidFill>
              <a:ln w="19050">
                <a:solidFill>
                  <a:schemeClr val="lt1"/>
                </a:solidFill>
              </a:ln>
              <a:effectLst/>
            </c:spPr>
            <c:extLst>
              <c:ext xmlns:c16="http://schemas.microsoft.com/office/drawing/2014/chart" uri="{C3380CC4-5D6E-409C-BE32-E72D297353CC}">
                <c16:uniqueId val="{0000001F-B80E-4FA2-8B37-D559C234D374}"/>
              </c:ext>
            </c:extLst>
          </c:dPt>
          <c:dPt>
            <c:idx val="16"/>
            <c:bubble3D val="0"/>
            <c:spPr>
              <a:solidFill>
                <a:srgbClr val="001E62"/>
              </a:solidFill>
              <a:ln w="19050">
                <a:solidFill>
                  <a:schemeClr val="lt1"/>
                </a:solidFill>
              </a:ln>
              <a:effectLst/>
            </c:spPr>
            <c:extLst>
              <c:ext xmlns:c16="http://schemas.microsoft.com/office/drawing/2014/chart" uri="{C3380CC4-5D6E-409C-BE32-E72D297353CC}">
                <c16:uniqueId val="{00000021-B80E-4FA2-8B37-D559C234D374}"/>
              </c:ext>
            </c:extLst>
          </c:dPt>
          <c:dPt>
            <c:idx val="17"/>
            <c:bubble3D val="0"/>
            <c:spPr>
              <a:solidFill>
                <a:srgbClr val="001E62"/>
              </a:solidFill>
              <a:ln w="19050">
                <a:solidFill>
                  <a:schemeClr val="lt1"/>
                </a:solidFill>
              </a:ln>
              <a:effectLst/>
            </c:spPr>
            <c:extLst>
              <c:ext xmlns:c16="http://schemas.microsoft.com/office/drawing/2014/chart" uri="{C3380CC4-5D6E-409C-BE32-E72D297353CC}">
                <c16:uniqueId val="{00000023-B80E-4FA2-8B37-D559C234D374}"/>
              </c:ext>
            </c:extLst>
          </c:dPt>
          <c:dPt>
            <c:idx val="18"/>
            <c:bubble3D val="0"/>
            <c:spPr>
              <a:solidFill>
                <a:srgbClr val="001E62"/>
              </a:solidFill>
              <a:ln w="19050">
                <a:solidFill>
                  <a:schemeClr val="lt1"/>
                </a:solidFill>
              </a:ln>
              <a:effectLst/>
            </c:spPr>
            <c:extLst>
              <c:ext xmlns:c16="http://schemas.microsoft.com/office/drawing/2014/chart" uri="{C3380CC4-5D6E-409C-BE32-E72D297353CC}">
                <c16:uniqueId val="{00000025-B80E-4FA2-8B37-D559C234D374}"/>
              </c:ext>
            </c:extLst>
          </c:dPt>
          <c:dPt>
            <c:idx val="19"/>
            <c:bubble3D val="0"/>
            <c:spPr>
              <a:solidFill>
                <a:srgbClr val="001E62"/>
              </a:solidFill>
              <a:ln w="19050">
                <a:solidFill>
                  <a:schemeClr val="lt1"/>
                </a:solidFill>
              </a:ln>
              <a:effectLst/>
            </c:spPr>
            <c:extLst>
              <c:ext xmlns:c16="http://schemas.microsoft.com/office/drawing/2014/chart" uri="{C3380CC4-5D6E-409C-BE32-E72D297353CC}">
                <c16:uniqueId val="{00000027-B80E-4FA2-8B37-D559C234D374}"/>
              </c:ext>
            </c:extLst>
          </c:dPt>
          <c:dPt>
            <c:idx val="20"/>
            <c:bubble3D val="0"/>
            <c:spPr>
              <a:solidFill>
                <a:srgbClr val="001E62"/>
              </a:solidFill>
              <a:ln w="19050">
                <a:solidFill>
                  <a:schemeClr val="lt1"/>
                </a:solidFill>
              </a:ln>
              <a:effectLst/>
            </c:spPr>
            <c:extLst>
              <c:ext xmlns:c16="http://schemas.microsoft.com/office/drawing/2014/chart" uri="{C3380CC4-5D6E-409C-BE32-E72D297353CC}">
                <c16:uniqueId val="{00000029-B80E-4FA2-8B37-D559C234D374}"/>
              </c:ext>
            </c:extLst>
          </c:dPt>
          <c:dPt>
            <c:idx val="21"/>
            <c:bubble3D val="0"/>
            <c:spPr>
              <a:solidFill>
                <a:srgbClr val="001E62"/>
              </a:solidFill>
              <a:ln w="19050">
                <a:solidFill>
                  <a:schemeClr val="lt1"/>
                </a:solidFill>
              </a:ln>
              <a:effectLst/>
            </c:spPr>
            <c:extLst>
              <c:ext xmlns:c16="http://schemas.microsoft.com/office/drawing/2014/chart" uri="{C3380CC4-5D6E-409C-BE32-E72D297353CC}">
                <c16:uniqueId val="{0000002B-B80E-4FA2-8B37-D559C234D374}"/>
              </c:ext>
            </c:extLst>
          </c:dPt>
          <c:dPt>
            <c:idx val="22"/>
            <c:bubble3D val="0"/>
            <c:spPr>
              <a:solidFill>
                <a:srgbClr val="001E62"/>
              </a:solidFill>
              <a:ln w="19050">
                <a:solidFill>
                  <a:schemeClr val="lt1"/>
                </a:solidFill>
              </a:ln>
              <a:effectLst/>
            </c:spPr>
            <c:extLst>
              <c:ext xmlns:c16="http://schemas.microsoft.com/office/drawing/2014/chart" uri="{C3380CC4-5D6E-409C-BE32-E72D297353CC}">
                <c16:uniqueId val="{0000002D-B80E-4FA2-8B37-D559C234D374}"/>
              </c:ext>
            </c:extLst>
          </c:dPt>
          <c:dPt>
            <c:idx val="23"/>
            <c:bubble3D val="0"/>
            <c:spPr>
              <a:solidFill>
                <a:srgbClr val="001E62"/>
              </a:solidFill>
              <a:ln w="19050">
                <a:solidFill>
                  <a:schemeClr val="lt1"/>
                </a:solidFill>
              </a:ln>
              <a:effectLst/>
            </c:spPr>
            <c:extLst>
              <c:ext xmlns:c16="http://schemas.microsoft.com/office/drawing/2014/chart" uri="{C3380CC4-5D6E-409C-BE32-E72D297353CC}">
                <c16:uniqueId val="{0000002F-B80E-4FA2-8B37-D559C234D374}"/>
              </c:ext>
            </c:extLst>
          </c:dPt>
          <c:dPt>
            <c:idx val="24"/>
            <c:bubble3D val="0"/>
            <c:spPr>
              <a:solidFill>
                <a:srgbClr val="001E62"/>
              </a:solidFill>
              <a:ln w="19050">
                <a:solidFill>
                  <a:schemeClr val="lt1"/>
                </a:solidFill>
              </a:ln>
              <a:effectLst/>
            </c:spPr>
            <c:extLst>
              <c:ext xmlns:c16="http://schemas.microsoft.com/office/drawing/2014/chart" uri="{C3380CC4-5D6E-409C-BE32-E72D297353CC}">
                <c16:uniqueId val="{00000031-B80E-4FA2-8B37-D559C234D374}"/>
              </c:ext>
            </c:extLst>
          </c:dPt>
          <c:dPt>
            <c:idx val="25"/>
            <c:bubble3D val="0"/>
            <c:spPr>
              <a:solidFill>
                <a:srgbClr val="001E62"/>
              </a:solidFill>
              <a:ln w="19050">
                <a:solidFill>
                  <a:schemeClr val="lt1"/>
                </a:solidFill>
              </a:ln>
              <a:effectLst/>
            </c:spPr>
            <c:extLst>
              <c:ext xmlns:c16="http://schemas.microsoft.com/office/drawing/2014/chart" uri="{C3380CC4-5D6E-409C-BE32-E72D297353CC}">
                <c16:uniqueId val="{00000033-B80E-4FA2-8B37-D559C234D374}"/>
              </c:ext>
            </c:extLst>
          </c:dPt>
          <c:dPt>
            <c:idx val="26"/>
            <c:bubble3D val="0"/>
            <c:spPr>
              <a:solidFill>
                <a:srgbClr val="001E62"/>
              </a:solidFill>
              <a:ln w="19050">
                <a:solidFill>
                  <a:schemeClr val="lt1"/>
                </a:solidFill>
              </a:ln>
              <a:effectLst/>
            </c:spPr>
            <c:extLst>
              <c:ext xmlns:c16="http://schemas.microsoft.com/office/drawing/2014/chart" uri="{C3380CC4-5D6E-409C-BE32-E72D297353CC}">
                <c16:uniqueId val="{00000035-B80E-4FA2-8B37-D559C234D374}"/>
              </c:ext>
            </c:extLst>
          </c:dPt>
          <c:dPt>
            <c:idx val="27"/>
            <c:bubble3D val="0"/>
            <c:spPr>
              <a:solidFill>
                <a:srgbClr val="001E62"/>
              </a:solidFill>
              <a:ln w="19050">
                <a:solidFill>
                  <a:schemeClr val="lt1"/>
                </a:solidFill>
              </a:ln>
              <a:effectLst/>
            </c:spPr>
            <c:extLst>
              <c:ext xmlns:c16="http://schemas.microsoft.com/office/drawing/2014/chart" uri="{C3380CC4-5D6E-409C-BE32-E72D297353CC}">
                <c16:uniqueId val="{00000037-B80E-4FA2-8B37-D559C234D374}"/>
              </c:ext>
            </c:extLst>
          </c:dPt>
          <c:dPt>
            <c:idx val="28"/>
            <c:bubble3D val="0"/>
            <c:spPr>
              <a:solidFill>
                <a:srgbClr val="001E62"/>
              </a:solidFill>
              <a:ln w="19050">
                <a:solidFill>
                  <a:schemeClr val="lt1"/>
                </a:solidFill>
              </a:ln>
              <a:effectLst/>
            </c:spPr>
            <c:extLst>
              <c:ext xmlns:c16="http://schemas.microsoft.com/office/drawing/2014/chart" uri="{C3380CC4-5D6E-409C-BE32-E72D297353CC}">
                <c16:uniqueId val="{00000039-B80E-4FA2-8B37-D559C234D374}"/>
              </c:ext>
            </c:extLst>
          </c:dPt>
          <c:dPt>
            <c:idx val="29"/>
            <c:bubble3D val="0"/>
            <c:spPr>
              <a:solidFill>
                <a:srgbClr val="001E62"/>
              </a:solidFill>
              <a:ln w="19050">
                <a:solidFill>
                  <a:schemeClr val="lt1"/>
                </a:solidFill>
              </a:ln>
              <a:effectLst/>
            </c:spPr>
            <c:extLst>
              <c:ext xmlns:c16="http://schemas.microsoft.com/office/drawing/2014/chart" uri="{C3380CC4-5D6E-409C-BE32-E72D297353CC}">
                <c16:uniqueId val="{0000003B-B80E-4FA2-8B37-D559C234D374}"/>
              </c:ext>
            </c:extLst>
          </c:dPt>
          <c:val>
            <c:numRef>
              <c:f>'[1]profile circles'!$N$3:$N$32</c:f>
              <c:numCache>
                <c:formatCode>General</c:formatCode>
                <c:ptCount val="30"/>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pt idx="25">
                  <c:v>1</c:v>
                </c:pt>
                <c:pt idx="26">
                  <c:v>1</c:v>
                </c:pt>
                <c:pt idx="27">
                  <c:v>1</c:v>
                </c:pt>
                <c:pt idx="28">
                  <c:v>1</c:v>
                </c:pt>
                <c:pt idx="29">
                  <c:v>1</c:v>
                </c:pt>
              </c:numCache>
            </c:numRef>
          </c:val>
          <c:extLst>
            <c:ext xmlns:c16="http://schemas.microsoft.com/office/drawing/2014/chart" uri="{C3380CC4-5D6E-409C-BE32-E72D297353CC}">
              <c16:uniqueId val="{0000003C-B80E-4FA2-8B37-D559C234D374}"/>
            </c:ext>
          </c:extLst>
        </c:ser>
        <c:dLbls>
          <c:showLegendKey val="0"/>
          <c:showVal val="0"/>
          <c:showCatName val="0"/>
          <c:showSerName val="0"/>
          <c:showPercent val="0"/>
          <c:showBubbleSize val="0"/>
          <c:showLeaderLines val="1"/>
        </c:dLbls>
        <c:firstSliceAng val="0"/>
        <c:holeSize val="74"/>
      </c:doughnutChart>
      <c:doughnutChart>
        <c:varyColors val="1"/>
        <c:ser>
          <c:idx val="1"/>
          <c:order val="1"/>
          <c:tx>
            <c:v>ranks</c:v>
          </c:tx>
          <c:dPt>
            <c:idx val="0"/>
            <c:bubble3D val="0"/>
            <c:spPr>
              <a:solidFill>
                <a:schemeClr val="bg1">
                  <a:alpha val="80000"/>
                </a:schemeClr>
              </a:solidFill>
              <a:ln w="19050">
                <a:solidFill>
                  <a:schemeClr val="lt1"/>
                </a:solidFill>
              </a:ln>
              <a:effectLst/>
            </c:spPr>
            <c:extLst>
              <c:ext xmlns:c16="http://schemas.microsoft.com/office/drawing/2014/chart" uri="{C3380CC4-5D6E-409C-BE32-E72D297353CC}">
                <c16:uniqueId val="{0000003E-B80E-4FA2-8B37-D559C234D374}"/>
              </c:ext>
            </c:extLst>
          </c:dPt>
          <c:dPt>
            <c:idx val="1"/>
            <c:bubble3D val="0"/>
            <c:spPr>
              <a:noFill/>
              <a:ln w="19050">
                <a:solidFill>
                  <a:schemeClr val="lt1"/>
                </a:solidFill>
              </a:ln>
              <a:effectLst/>
            </c:spPr>
            <c:extLst>
              <c:ext xmlns:c16="http://schemas.microsoft.com/office/drawing/2014/chart" uri="{C3380CC4-5D6E-409C-BE32-E72D297353CC}">
                <c16:uniqueId val="{00000040-B80E-4FA2-8B37-D559C234D374}"/>
              </c:ext>
            </c:extLst>
          </c:dPt>
          <c:val>
            <c:numRef>
              <c:f>'[1]profile circles (Print)'!$P$2:$Q$2</c:f>
              <c:numCache>
                <c:formatCode>General</c:formatCode>
                <c:ptCount val="2"/>
              </c:numCache>
            </c:numRef>
          </c:val>
          <c:extLst>
            <c:ext xmlns:c16="http://schemas.microsoft.com/office/drawing/2014/chart" uri="{C3380CC4-5D6E-409C-BE32-E72D297353CC}">
              <c16:uniqueId val="{00000041-B80E-4FA2-8B37-D559C234D374}"/>
            </c:ext>
          </c:extLst>
        </c:ser>
        <c:dLbls>
          <c:showLegendKey val="0"/>
          <c:showVal val="0"/>
          <c:showCatName val="0"/>
          <c:showSerName val="0"/>
          <c:showPercent val="0"/>
          <c:showBubbleSize val="0"/>
          <c:showLeaderLines val="1"/>
        </c:dLbls>
        <c:firstSliceAng val="0"/>
        <c:holeSize val="74"/>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spPr>
            <a:ln w="19050" cap="rnd">
              <a:noFill/>
              <a:round/>
            </a:ln>
            <a:effectLst/>
          </c:spPr>
          <c:marker>
            <c:symbol val="diamond"/>
            <c:size val="12"/>
            <c:spPr>
              <a:noFill/>
              <a:ln w="19050">
                <a:solidFill>
                  <a:srgbClr val="E30613"/>
                </a:solidFill>
              </a:ln>
              <a:effectLst/>
            </c:spPr>
          </c:marker>
          <c:val>
            <c:numRef>
              <c:f>Score2025!$AO$5:$AO$51</c:f>
              <c:numCache>
                <c:formatCode>0.00</c:formatCode>
                <c:ptCount val="47"/>
                <c:pt idx="0">
                  <c:v>73.344784298219722</c:v>
                </c:pt>
                <c:pt idx="1">
                  <c:v>56.222010563520918</c:v>
                </c:pt>
                <c:pt idx="2">
                  <c:v>50.167810831426394</c:v>
                </c:pt>
                <c:pt idx="3">
                  <c:v>18.092871973153951</c:v>
                </c:pt>
                <c:pt idx="4">
                  <c:v>44.931173473267911</c:v>
                </c:pt>
                <c:pt idx="5">
                  <c:v>75.763629521861375</c:v>
                </c:pt>
                <c:pt idx="6">
                  <c:v>73.967510080263125</c:v>
                </c:pt>
                <c:pt idx="7">
                  <c:v>87.104417670682722</c:v>
                </c:pt>
                <c:pt idx="8">
                  <c:v>83.724971166644607</c:v>
                </c:pt>
                <c:pt idx="9">
                  <c:v>44.262348124467913</c:v>
                </c:pt>
                <c:pt idx="10">
                  <c:v>68.3499847272452</c:v>
                </c:pt>
                <c:pt idx="11">
                  <c:v>83.057513237598911</c:v>
                </c:pt>
                <c:pt idx="12">
                  <c:v>87.087100697299348</c:v>
                </c:pt>
                <c:pt idx="13">
                  <c:v>45.949041620585881</c:v>
                </c:pt>
                <c:pt idx="14">
                  <c:v>44.931358072247903</c:v>
                </c:pt>
                <c:pt idx="15">
                  <c:v>32.285714285714285</c:v>
                </c:pt>
                <c:pt idx="16">
                  <c:v>52.340597255851499</c:v>
                </c:pt>
                <c:pt idx="17">
                  <c:v>49.014778325123139</c:v>
                </c:pt>
                <c:pt idx="18">
                  <c:v>75.741298852809649</c:v>
                </c:pt>
                <c:pt idx="19">
                  <c:v>40.092867757356544</c:v>
                </c:pt>
                <c:pt idx="20">
                  <c:v>50.782361764141655</c:v>
                </c:pt>
                <c:pt idx="21">
                  <c:v>60.772518790673082</c:v>
                </c:pt>
                <c:pt idx="22">
                  <c:v>72.184110594359353</c:v>
                </c:pt>
                <c:pt idx="23">
                  <c:v>49.100900006455092</c:v>
                </c:pt>
                <c:pt idx="24">
                  <c:v>49.902534113060426</c:v>
                </c:pt>
                <c:pt idx="25">
                  <c:v>45.588235294117638</c:v>
                </c:pt>
                <c:pt idx="26">
                  <c:v>54.857215336667394</c:v>
                </c:pt>
                <c:pt idx="27">
                  <c:v>57.741940617030444</c:v>
                </c:pt>
                <c:pt idx="28">
                  <c:v>61.963005387976743</c:v>
                </c:pt>
                <c:pt idx="29">
                  <c:v>43.923228328822418</c:v>
                </c:pt>
                <c:pt idx="30">
                  <c:v>52.400151571337616</c:v>
                </c:pt>
                <c:pt idx="31">
                  <c:v>55.320123181579085</c:v>
                </c:pt>
                <c:pt idx="32">
                  <c:v>57.308699011498305</c:v>
                </c:pt>
                <c:pt idx="33">
                  <c:v>16.748737576892335</c:v>
                </c:pt>
                <c:pt idx="34">
                  <c:v>12.329066996001627</c:v>
                </c:pt>
                <c:pt idx="35">
                  <c:v>14.281430353843717</c:v>
                </c:pt>
                <c:pt idx="36">
                  <c:v>31.907634794124476</c:v>
                </c:pt>
                <c:pt idx="37">
                  <c:v>29.27033593030075</c:v>
                </c:pt>
                <c:pt idx="38">
                  <c:v>24.541242897018211</c:v>
                </c:pt>
                <c:pt idx="39">
                  <c:v>13.608160366431655</c:v>
                </c:pt>
                <c:pt idx="40">
                  <c:v>30.975255459827697</c:v>
                </c:pt>
                <c:pt idx="41">
                  <c:v>29.840663047712336</c:v>
                </c:pt>
                <c:pt idx="42">
                  <c:v>54.600127102867447</c:v>
                </c:pt>
                <c:pt idx="43">
                  <c:v>41.743664706529643</c:v>
                </c:pt>
                <c:pt idx="44">
                  <c:v>71.718613323511789</c:v>
                </c:pt>
                <c:pt idx="45">
                  <c:v>44.959735404083979</c:v>
                </c:pt>
                <c:pt idx="46">
                  <c:v>32.93976953043952</c:v>
                </c:pt>
              </c:numCache>
            </c:numRef>
          </c:val>
          <c:smooth val="0"/>
          <c:extLst>
            <c:ext xmlns:c16="http://schemas.microsoft.com/office/drawing/2014/chart" uri="{C3380CC4-5D6E-409C-BE32-E72D297353CC}">
              <c16:uniqueId val="{00000000-97B4-452D-BDA4-5A3F1BD91F2C}"/>
            </c:ext>
          </c:extLst>
        </c:ser>
        <c:dLbls>
          <c:showLegendKey val="0"/>
          <c:showVal val="0"/>
          <c:showCatName val="0"/>
          <c:showSerName val="0"/>
          <c:showPercent val="0"/>
          <c:showBubbleSize val="0"/>
        </c:dLbls>
        <c:marker val="1"/>
        <c:smooth val="0"/>
        <c:axId val="335134352"/>
        <c:axId val="335135792"/>
      </c:lineChart>
      <c:catAx>
        <c:axId val="335134352"/>
        <c:scaling>
          <c:orientation val="minMax"/>
        </c:scaling>
        <c:delete val="1"/>
        <c:axPos val="b"/>
        <c:majorTickMark val="none"/>
        <c:minorTickMark val="none"/>
        <c:tickLblPos val="nextTo"/>
        <c:crossAx val="335135792"/>
        <c:crosses val="autoZero"/>
        <c:auto val="1"/>
        <c:lblAlgn val="ctr"/>
        <c:lblOffset val="100"/>
        <c:noMultiLvlLbl val="0"/>
      </c:catAx>
      <c:valAx>
        <c:axId val="335135792"/>
        <c:scaling>
          <c:orientation val="minMax"/>
        </c:scaling>
        <c:delete val="1"/>
        <c:axPos val="l"/>
        <c:numFmt formatCode="0.00" sourceLinked="1"/>
        <c:majorTickMark val="out"/>
        <c:minorTickMark val="none"/>
        <c:tickLblPos val="nextTo"/>
        <c:crossAx val="335134352"/>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spPr>
            <a:ln w="19050" cap="rnd">
              <a:noFill/>
              <a:round/>
            </a:ln>
            <a:effectLst/>
          </c:spPr>
          <c:marker>
            <c:symbol val="diamond"/>
            <c:size val="17"/>
            <c:spPr>
              <a:solidFill>
                <a:schemeClr val="bg1"/>
              </a:solidFill>
              <a:ln w="19050">
                <a:solidFill>
                  <a:srgbClr val="005DC4"/>
                </a:solidFill>
              </a:ln>
              <a:effectLst/>
            </c:spPr>
          </c:marker>
          <c:val>
            <c:numRef>
              <c:f>Score2026!$AN$62:$AN$87</c:f>
              <c:numCache>
                <c:formatCode>0.00</c:formatCode>
                <c:ptCount val="26"/>
                <c:pt idx="0">
                  <c:v>51.593137254901954</c:v>
                </c:pt>
                <c:pt idx="1">
                  <c:v>41.554805750335873</c:v>
                </c:pt>
                <c:pt idx="2">
                  <c:v>58.582264845894571</c:v>
                </c:pt>
                <c:pt idx="3">
                  <c:v>13.496019538128824</c:v>
                </c:pt>
                <c:pt idx="4">
                  <c:v>46.118444205331372</c:v>
                </c:pt>
                <c:pt idx="5">
                  <c:v>65.505368952886371</c:v>
                </c:pt>
                <c:pt idx="6">
                  <c:v>77.777777777777771</c:v>
                </c:pt>
                <c:pt idx="7">
                  <c:v>53.463885851423186</c:v>
                </c:pt>
                <c:pt idx="8">
                  <c:v>59.948833032018605</c:v>
                </c:pt>
                <c:pt idx="9">
                  <c:v>72.953733966659769</c:v>
                </c:pt>
                <c:pt idx="10">
                  <c:v>67.490848578926276</c:v>
                </c:pt>
                <c:pt idx="11">
                  <c:v>87.345800783818632</c:v>
                </c:pt>
                <c:pt idx="12">
                  <c:v>63.599403481676774</c:v>
                </c:pt>
                <c:pt idx="13">
                  <c:v>79.840848806366054</c:v>
                </c:pt>
                <c:pt idx="14">
                  <c:v>62.033919815110067</c:v>
                </c:pt>
                <c:pt idx="15">
                  <c:v>65</c:v>
                </c:pt>
                <c:pt idx="16">
                  <c:v>54.107050837582932</c:v>
                </c:pt>
                <c:pt idx="17">
                  <c:v>61.111111111111114</c:v>
                </c:pt>
                <c:pt idx="18">
                  <c:v>76.628730928860293</c:v>
                </c:pt>
                <c:pt idx="19">
                  <c:v>86.462318143613629</c:v>
                </c:pt>
                <c:pt idx="20">
                  <c:v>85.92474558687185</c:v>
                </c:pt>
                <c:pt idx="21">
                  <c:v>54.503555068431574</c:v>
                </c:pt>
                <c:pt idx="22">
                  <c:v>54.23526173642292</c:v>
                </c:pt>
                <c:pt idx="23">
                  <c:v>56.283068783068778</c:v>
                </c:pt>
                <c:pt idx="24">
                  <c:v>71.488095238095227</c:v>
                </c:pt>
                <c:pt idx="25">
                  <c:v>52.822951212690306</c:v>
                </c:pt>
              </c:numCache>
            </c:numRef>
          </c:val>
          <c:smooth val="0"/>
          <c:extLst>
            <c:ext xmlns:c16="http://schemas.microsoft.com/office/drawing/2014/chart" uri="{C3380CC4-5D6E-409C-BE32-E72D297353CC}">
              <c16:uniqueId val="{00000000-F754-41B1-852F-5B6AAEAA48FB}"/>
            </c:ext>
          </c:extLst>
        </c:ser>
        <c:dLbls>
          <c:showLegendKey val="0"/>
          <c:showVal val="0"/>
          <c:showCatName val="0"/>
          <c:showSerName val="0"/>
          <c:showPercent val="0"/>
          <c:showBubbleSize val="0"/>
        </c:dLbls>
        <c:marker val="1"/>
        <c:smooth val="0"/>
        <c:axId val="335134352"/>
        <c:axId val="335135792"/>
      </c:lineChart>
      <c:catAx>
        <c:axId val="335134352"/>
        <c:scaling>
          <c:orientation val="minMax"/>
        </c:scaling>
        <c:delete val="1"/>
        <c:axPos val="b"/>
        <c:majorTickMark val="none"/>
        <c:minorTickMark val="none"/>
        <c:tickLblPos val="nextTo"/>
        <c:crossAx val="335135792"/>
        <c:crosses val="autoZero"/>
        <c:auto val="1"/>
        <c:lblAlgn val="ctr"/>
        <c:lblOffset val="100"/>
        <c:noMultiLvlLbl val="0"/>
      </c:catAx>
      <c:valAx>
        <c:axId val="335135792"/>
        <c:scaling>
          <c:orientation val="minMax"/>
        </c:scaling>
        <c:delete val="1"/>
        <c:axPos val="l"/>
        <c:numFmt formatCode="0.00" sourceLinked="1"/>
        <c:majorTickMark val="out"/>
        <c:minorTickMark val="none"/>
        <c:tickLblPos val="nextTo"/>
        <c:crossAx val="335134352"/>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spPr>
            <a:ln w="19050" cap="rnd">
              <a:noFill/>
              <a:round/>
            </a:ln>
            <a:effectLst/>
          </c:spPr>
          <c:marker>
            <c:symbol val="diamond"/>
            <c:size val="17"/>
            <c:spPr>
              <a:solidFill>
                <a:schemeClr val="bg1"/>
              </a:solidFill>
              <a:ln w="19050">
                <a:solidFill>
                  <a:srgbClr val="19AC71"/>
                </a:solidFill>
              </a:ln>
              <a:effectLst/>
            </c:spPr>
          </c:marker>
          <c:val>
            <c:numRef>
              <c:f>Score2026!$AN$91:$AN$109</c:f>
              <c:numCache>
                <c:formatCode>0.00</c:formatCode>
                <c:ptCount val="19"/>
                <c:pt idx="0">
                  <c:v>74.665672411051588</c:v>
                </c:pt>
                <c:pt idx="1">
                  <c:v>31.794034798817179</c:v>
                </c:pt>
                <c:pt idx="2">
                  <c:v>56.521939133139014</c:v>
                </c:pt>
                <c:pt idx="3">
                  <c:v>52.823257120146764</c:v>
                </c:pt>
                <c:pt idx="4">
                  <c:v>65.775189902499974</c:v>
                </c:pt>
                <c:pt idx="5">
                  <c:v>36.035506094329634</c:v>
                </c:pt>
                <c:pt idx="6">
                  <c:v>78</c:v>
                </c:pt>
                <c:pt idx="7">
                  <c:v>96.666666666666671</c:v>
                </c:pt>
                <c:pt idx="8">
                  <c:v>96.666666666666671</c:v>
                </c:pt>
                <c:pt idx="9">
                  <c:v>100</c:v>
                </c:pt>
                <c:pt idx="10">
                  <c:v>96.666666666666671</c:v>
                </c:pt>
                <c:pt idx="11">
                  <c:v>73.333333333333329</c:v>
                </c:pt>
                <c:pt idx="12">
                  <c:v>96.666666666666671</c:v>
                </c:pt>
                <c:pt idx="13">
                  <c:v>85</c:v>
                </c:pt>
                <c:pt idx="14">
                  <c:v>50.563475459708265</c:v>
                </c:pt>
                <c:pt idx="15">
                  <c:v>63.481324439615982</c:v>
                </c:pt>
                <c:pt idx="16">
                  <c:v>63.285380217150347</c:v>
                </c:pt>
                <c:pt idx="17">
                  <c:v>50</c:v>
                </c:pt>
                <c:pt idx="18">
                  <c:v>71.290788869523723</c:v>
                </c:pt>
              </c:numCache>
            </c:numRef>
          </c:val>
          <c:smooth val="0"/>
          <c:extLst>
            <c:ext xmlns:c16="http://schemas.microsoft.com/office/drawing/2014/chart" uri="{C3380CC4-5D6E-409C-BE32-E72D297353CC}">
              <c16:uniqueId val="{00000000-9228-49DA-A56C-B0D9414D1411}"/>
            </c:ext>
          </c:extLst>
        </c:ser>
        <c:dLbls>
          <c:showLegendKey val="0"/>
          <c:showVal val="0"/>
          <c:showCatName val="0"/>
          <c:showSerName val="0"/>
          <c:showPercent val="0"/>
          <c:showBubbleSize val="0"/>
        </c:dLbls>
        <c:marker val="1"/>
        <c:smooth val="0"/>
        <c:axId val="335134352"/>
        <c:axId val="335135792"/>
      </c:lineChart>
      <c:catAx>
        <c:axId val="335134352"/>
        <c:scaling>
          <c:orientation val="minMax"/>
        </c:scaling>
        <c:delete val="1"/>
        <c:axPos val="b"/>
        <c:majorTickMark val="none"/>
        <c:minorTickMark val="none"/>
        <c:tickLblPos val="nextTo"/>
        <c:crossAx val="335135792"/>
        <c:crosses val="autoZero"/>
        <c:auto val="1"/>
        <c:lblAlgn val="ctr"/>
        <c:lblOffset val="100"/>
        <c:noMultiLvlLbl val="0"/>
      </c:catAx>
      <c:valAx>
        <c:axId val="335135792"/>
        <c:scaling>
          <c:orientation val="minMax"/>
        </c:scaling>
        <c:delete val="1"/>
        <c:axPos val="l"/>
        <c:numFmt formatCode="0.00" sourceLinked="1"/>
        <c:majorTickMark val="out"/>
        <c:minorTickMark val="none"/>
        <c:tickLblPos val="nextTo"/>
        <c:crossAx val="335134352"/>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spPr>
            <a:ln w="19050" cap="rnd">
              <a:noFill/>
              <a:round/>
            </a:ln>
            <a:effectLst/>
          </c:spPr>
          <c:marker>
            <c:symbol val="diamond"/>
            <c:size val="5"/>
            <c:spPr>
              <a:solidFill>
                <a:schemeClr val="accent1"/>
              </a:solidFill>
              <a:ln w="9525">
                <a:solidFill>
                  <a:schemeClr val="accent1"/>
                </a:solidFill>
              </a:ln>
              <a:effectLst/>
            </c:spPr>
          </c:marker>
          <c:val>
            <c:numRef>
              <c:f>Score2026!$AN$5:$AN$58</c:f>
              <c:numCache>
                <c:formatCode>0.00</c:formatCode>
                <c:ptCount val="54"/>
                <c:pt idx="0">
                  <c:v>79.439991225930413</c:v>
                </c:pt>
                <c:pt idx="1">
                  <c:v>45.030048025331688</c:v>
                </c:pt>
                <c:pt idx="2">
                  <c:v>58.664067847714577</c:v>
                </c:pt>
                <c:pt idx="3">
                  <c:v>20.036591341372091</c:v>
                </c:pt>
                <c:pt idx="4">
                  <c:v>43.492831151432014</c:v>
                </c:pt>
                <c:pt idx="5">
                  <c:v>70.999596068900175</c:v>
                </c:pt>
                <c:pt idx="6">
                  <c:v>84.229911232976562</c:v>
                </c:pt>
                <c:pt idx="7">
                  <c:v>80.955029194962023</c:v>
                </c:pt>
                <c:pt idx="8">
                  <c:v>86.051334876872104</c:v>
                </c:pt>
                <c:pt idx="9">
                  <c:v>82.69189113649864</c:v>
                </c:pt>
                <c:pt idx="10">
                  <c:v>68.393332572204443</c:v>
                </c:pt>
                <c:pt idx="11">
                  <c:v>80.688494903988257</c:v>
                </c:pt>
                <c:pt idx="12">
                  <c:v>79.067343319796322</c:v>
                </c:pt>
                <c:pt idx="13">
                  <c:v>47.022321905372209</c:v>
                </c:pt>
                <c:pt idx="14">
                  <c:v>48.155834357667075</c:v>
                </c:pt>
                <c:pt idx="15">
                  <c:v>32.761904761904766</c:v>
                </c:pt>
                <c:pt idx="16">
                  <c:v>59.496329290041899</c:v>
                </c:pt>
                <c:pt idx="17">
                  <c:v>49.999999999999993</c:v>
                </c:pt>
                <c:pt idx="18">
                  <c:v>81.751362199498729</c:v>
                </c:pt>
                <c:pt idx="19">
                  <c:v>41.885993910879925</c:v>
                </c:pt>
                <c:pt idx="20">
                  <c:v>47.081022857440395</c:v>
                </c:pt>
                <c:pt idx="21">
                  <c:v>60.257518796992478</c:v>
                </c:pt>
                <c:pt idx="22">
                  <c:v>68.328455284552831</c:v>
                </c:pt>
                <c:pt idx="23">
                  <c:v>60.753714292252354</c:v>
                </c:pt>
                <c:pt idx="24">
                  <c:v>65.032999555917215</c:v>
                </c:pt>
                <c:pt idx="25">
                  <c:v>83.535184920542889</c:v>
                </c:pt>
                <c:pt idx="26">
                  <c:v>66.843959059705867</c:v>
                </c:pt>
                <c:pt idx="27">
                  <c:v>67.1442287920448</c:v>
                </c:pt>
                <c:pt idx="28">
                  <c:v>69.67317517136064</c:v>
                </c:pt>
                <c:pt idx="29">
                  <c:v>79.744109380163323</c:v>
                </c:pt>
                <c:pt idx="30">
                  <c:v>77.347420860936651</c:v>
                </c:pt>
                <c:pt idx="31">
                  <c:v>46.225490196078432</c:v>
                </c:pt>
                <c:pt idx="32">
                  <c:v>54.560060884909227</c:v>
                </c:pt>
                <c:pt idx="33">
                  <c:v>53.662844506065262</c:v>
                </c:pt>
                <c:pt idx="34">
                  <c:v>66.445497630331744</c:v>
                </c:pt>
                <c:pt idx="35">
                  <c:v>33.326218547842672</c:v>
                </c:pt>
                <c:pt idx="36">
                  <c:v>50.676646533319008</c:v>
                </c:pt>
                <c:pt idx="37">
                  <c:v>57.695525695687898</c:v>
                </c:pt>
                <c:pt idx="38">
                  <c:v>56.147230982792543</c:v>
                </c:pt>
                <c:pt idx="39">
                  <c:v>22.291195630554402</c:v>
                </c:pt>
                <c:pt idx="40">
                  <c:v>24.550551031834157</c:v>
                </c:pt>
                <c:pt idx="41">
                  <c:v>14.441210095483145</c:v>
                </c:pt>
                <c:pt idx="42">
                  <c:v>29.118549913202457</c:v>
                </c:pt>
                <c:pt idx="43">
                  <c:v>29.132791327913278</c:v>
                </c:pt>
                <c:pt idx="44">
                  <c:v>29.854697707532317</c:v>
                </c:pt>
                <c:pt idx="45">
                  <c:v>14.511323516257637</c:v>
                </c:pt>
                <c:pt idx="46">
                  <c:v>30.722528208058964</c:v>
                </c:pt>
                <c:pt idx="47">
                  <c:v>22.64760873902036</c:v>
                </c:pt>
                <c:pt idx="48">
                  <c:v>56.348818302180334</c:v>
                </c:pt>
                <c:pt idx="49">
                  <c:v>39.571050539589891</c:v>
                </c:pt>
                <c:pt idx="50">
                  <c:v>77.502601456176478</c:v>
                </c:pt>
                <c:pt idx="51">
                  <c:v>45.000592464670802</c:v>
                </c:pt>
                <c:pt idx="52">
                  <c:v>38.35599617744073</c:v>
                </c:pt>
                <c:pt idx="53">
                  <c:v>61.172413793103445</c:v>
                </c:pt>
              </c:numCache>
            </c:numRef>
          </c:val>
          <c:smooth val="0"/>
          <c:extLst>
            <c:ext xmlns:c16="http://schemas.microsoft.com/office/drawing/2014/chart" uri="{C3380CC4-5D6E-409C-BE32-E72D297353CC}">
              <c16:uniqueId val="{00000000-6C58-4369-AFB2-8FC04B15790D}"/>
            </c:ext>
          </c:extLst>
        </c:ser>
        <c:dLbls>
          <c:showLegendKey val="0"/>
          <c:showVal val="0"/>
          <c:showCatName val="0"/>
          <c:showSerName val="0"/>
          <c:showPercent val="0"/>
          <c:showBubbleSize val="0"/>
        </c:dLbls>
        <c:marker val="1"/>
        <c:smooth val="0"/>
        <c:axId val="335134352"/>
        <c:axId val="335135792"/>
      </c:lineChart>
      <c:catAx>
        <c:axId val="335134352"/>
        <c:scaling>
          <c:orientation val="minMax"/>
        </c:scaling>
        <c:delete val="1"/>
        <c:axPos val="b"/>
        <c:majorTickMark val="none"/>
        <c:minorTickMark val="none"/>
        <c:tickLblPos val="nextTo"/>
        <c:crossAx val="335135792"/>
        <c:crosses val="autoZero"/>
        <c:auto val="1"/>
        <c:lblAlgn val="ctr"/>
        <c:lblOffset val="100"/>
        <c:noMultiLvlLbl val="0"/>
      </c:catAx>
      <c:valAx>
        <c:axId val="335135792"/>
        <c:scaling>
          <c:orientation val="minMax"/>
        </c:scaling>
        <c:delete val="1"/>
        <c:axPos val="l"/>
        <c:numFmt formatCode="0.00" sourceLinked="1"/>
        <c:majorTickMark val="out"/>
        <c:minorTickMark val="none"/>
        <c:tickLblPos val="nextTo"/>
        <c:crossAx val="335134352"/>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dLbls>
          <c:showLegendKey val="0"/>
          <c:showVal val="0"/>
          <c:showCatName val="0"/>
          <c:showSerName val="0"/>
          <c:showPercent val="0"/>
          <c:showBubbleSize val="0"/>
        </c:dLbls>
        <c:marker val="1"/>
        <c:smooth val="0"/>
        <c:axId val="335134352"/>
        <c:axId val="335135792"/>
      </c:lineChart>
      <c:catAx>
        <c:axId val="335134352"/>
        <c:scaling>
          <c:orientation val="minMax"/>
        </c:scaling>
        <c:delete val="1"/>
        <c:axPos val="b"/>
        <c:majorTickMark val="none"/>
        <c:minorTickMark val="none"/>
        <c:tickLblPos val="nextTo"/>
        <c:crossAx val="335135792"/>
        <c:crosses val="autoZero"/>
        <c:auto val="1"/>
        <c:lblAlgn val="ctr"/>
        <c:lblOffset val="100"/>
        <c:noMultiLvlLbl val="0"/>
      </c:catAx>
      <c:valAx>
        <c:axId val="335135792"/>
        <c:scaling>
          <c:orientation val="minMax"/>
        </c:scaling>
        <c:delete val="1"/>
        <c:axPos val="l"/>
        <c:numFmt formatCode="0.00" sourceLinked="1"/>
        <c:majorTickMark val="out"/>
        <c:minorTickMark val="none"/>
        <c:tickLblPos val="nextTo"/>
        <c:crossAx val="335134352"/>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1716738514189815E-2"/>
          <c:y val="5.3929936635219763E-2"/>
          <c:w val="0.98017167328367882"/>
          <c:h val="0.89214012672956045"/>
        </c:manualLayout>
      </c:layout>
      <c:lineChart>
        <c:grouping val="standard"/>
        <c:varyColors val="0"/>
        <c:dLbls>
          <c:showLegendKey val="0"/>
          <c:showVal val="0"/>
          <c:showCatName val="0"/>
          <c:showSerName val="0"/>
          <c:showPercent val="0"/>
          <c:showBubbleSize val="0"/>
        </c:dLbls>
        <c:marker val="1"/>
        <c:smooth val="0"/>
        <c:axId val="335134352"/>
        <c:axId val="335135792"/>
      </c:lineChart>
      <c:catAx>
        <c:axId val="335134352"/>
        <c:scaling>
          <c:orientation val="minMax"/>
        </c:scaling>
        <c:delete val="1"/>
        <c:axPos val="b"/>
        <c:majorTickMark val="none"/>
        <c:minorTickMark val="none"/>
        <c:tickLblPos val="nextTo"/>
        <c:crossAx val="335135792"/>
        <c:crosses val="autoZero"/>
        <c:auto val="1"/>
        <c:lblAlgn val="ctr"/>
        <c:lblOffset val="100"/>
        <c:noMultiLvlLbl val="0"/>
      </c:catAx>
      <c:valAx>
        <c:axId val="335135792"/>
        <c:scaling>
          <c:orientation val="minMax"/>
        </c:scaling>
        <c:delete val="1"/>
        <c:axPos val="l"/>
        <c:numFmt formatCode="0.00" sourceLinked="1"/>
        <c:majorTickMark val="out"/>
        <c:minorTickMark val="none"/>
        <c:tickLblPos val="nextTo"/>
        <c:crossAx val="335134352"/>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spPr>
            <a:ln w="19050" cap="rnd">
              <a:noFill/>
              <a:round/>
            </a:ln>
            <a:effectLst/>
          </c:spPr>
          <c:marker>
            <c:symbol val="diamond"/>
            <c:size val="17"/>
            <c:spPr>
              <a:solidFill>
                <a:schemeClr val="bg1"/>
              </a:solidFill>
              <a:ln w="19050">
                <a:solidFill>
                  <a:srgbClr val="005DC4"/>
                </a:solidFill>
              </a:ln>
              <a:effectLst/>
            </c:spPr>
          </c:marker>
          <c:val>
            <c:numRef>
              <c:f>Score2026!$AN$62:$AN$87</c:f>
              <c:numCache>
                <c:formatCode>0.00</c:formatCode>
                <c:ptCount val="26"/>
                <c:pt idx="0">
                  <c:v>51.593137254901954</c:v>
                </c:pt>
                <c:pt idx="1">
                  <c:v>41.554805750335873</c:v>
                </c:pt>
                <c:pt idx="2">
                  <c:v>58.582264845894571</c:v>
                </c:pt>
                <c:pt idx="3">
                  <c:v>13.496019538128824</c:v>
                </c:pt>
                <c:pt idx="4">
                  <c:v>46.118444205331372</c:v>
                </c:pt>
                <c:pt idx="5">
                  <c:v>65.505368952886371</c:v>
                </c:pt>
                <c:pt idx="6">
                  <c:v>77.777777777777771</c:v>
                </c:pt>
                <c:pt idx="7">
                  <c:v>53.463885851423186</c:v>
                </c:pt>
                <c:pt idx="8">
                  <c:v>59.948833032018605</c:v>
                </c:pt>
                <c:pt idx="9">
                  <c:v>72.953733966659769</c:v>
                </c:pt>
                <c:pt idx="10">
                  <c:v>67.490848578926276</c:v>
                </c:pt>
                <c:pt idx="11">
                  <c:v>87.345800783818632</c:v>
                </c:pt>
                <c:pt idx="12">
                  <c:v>63.599403481676774</c:v>
                </c:pt>
                <c:pt idx="13">
                  <c:v>79.840848806366054</c:v>
                </c:pt>
                <c:pt idx="14">
                  <c:v>62.033919815110067</c:v>
                </c:pt>
                <c:pt idx="15">
                  <c:v>65</c:v>
                </c:pt>
                <c:pt idx="16">
                  <c:v>54.107050837582932</c:v>
                </c:pt>
                <c:pt idx="17">
                  <c:v>61.111111111111114</c:v>
                </c:pt>
                <c:pt idx="18">
                  <c:v>76.628730928860293</c:v>
                </c:pt>
                <c:pt idx="19">
                  <c:v>86.462318143613629</c:v>
                </c:pt>
                <c:pt idx="20">
                  <c:v>85.92474558687185</c:v>
                </c:pt>
                <c:pt idx="21">
                  <c:v>54.503555068431574</c:v>
                </c:pt>
                <c:pt idx="22">
                  <c:v>54.23526173642292</c:v>
                </c:pt>
                <c:pt idx="23">
                  <c:v>56.283068783068778</c:v>
                </c:pt>
                <c:pt idx="24">
                  <c:v>71.488095238095227</c:v>
                </c:pt>
                <c:pt idx="25">
                  <c:v>52.822951212690306</c:v>
                </c:pt>
              </c:numCache>
            </c:numRef>
          </c:val>
          <c:smooth val="0"/>
          <c:extLst>
            <c:ext xmlns:c16="http://schemas.microsoft.com/office/drawing/2014/chart" uri="{C3380CC4-5D6E-409C-BE32-E72D297353CC}">
              <c16:uniqueId val="{00000000-A7AB-4A54-A24B-E55D38F68E84}"/>
            </c:ext>
          </c:extLst>
        </c:ser>
        <c:dLbls>
          <c:showLegendKey val="0"/>
          <c:showVal val="0"/>
          <c:showCatName val="0"/>
          <c:showSerName val="0"/>
          <c:showPercent val="0"/>
          <c:showBubbleSize val="0"/>
        </c:dLbls>
        <c:marker val="1"/>
        <c:smooth val="0"/>
        <c:axId val="335134352"/>
        <c:axId val="335135792"/>
      </c:lineChart>
      <c:catAx>
        <c:axId val="335134352"/>
        <c:scaling>
          <c:orientation val="minMax"/>
        </c:scaling>
        <c:delete val="1"/>
        <c:axPos val="b"/>
        <c:majorTickMark val="none"/>
        <c:minorTickMark val="none"/>
        <c:tickLblPos val="nextTo"/>
        <c:crossAx val="335135792"/>
        <c:crosses val="autoZero"/>
        <c:auto val="1"/>
        <c:lblAlgn val="ctr"/>
        <c:lblOffset val="100"/>
        <c:noMultiLvlLbl val="0"/>
      </c:catAx>
      <c:valAx>
        <c:axId val="335135792"/>
        <c:scaling>
          <c:orientation val="minMax"/>
        </c:scaling>
        <c:delete val="1"/>
        <c:axPos val="l"/>
        <c:numFmt formatCode="0.00" sourceLinked="1"/>
        <c:majorTickMark val="out"/>
        <c:minorTickMark val="none"/>
        <c:tickLblPos val="nextTo"/>
        <c:crossAx val="335134352"/>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doughnutChart>
        <c:varyColors val="1"/>
        <c:ser>
          <c:idx val="0"/>
          <c:order val="0"/>
          <c:tx>
            <c:strRef>
              <c:f>'profile circles'!$Q$2</c:f>
              <c:strCache>
                <c:ptCount val="1"/>
                <c:pt idx="0">
                  <c:v>30</c:v>
                </c:pt>
              </c:strCache>
            </c:strRef>
          </c:tx>
          <c:spPr>
            <a:solidFill>
              <a:schemeClr val="tx2">
                <a:lumMod val="60000"/>
                <a:lumOff val="40000"/>
              </a:schemeClr>
            </a:solidFill>
            <a:ln>
              <a:solidFill>
                <a:schemeClr val="bg1"/>
              </a:solidFill>
            </a:ln>
          </c:spPr>
          <c:dPt>
            <c:idx val="0"/>
            <c:bubble3D val="0"/>
            <c:spPr>
              <a:solidFill>
                <a:schemeClr val="bg1">
                  <a:lumMod val="95000"/>
                </a:schemeClr>
              </a:solidFill>
              <a:ln w="19050">
                <a:solidFill>
                  <a:schemeClr val="bg1"/>
                </a:solidFill>
              </a:ln>
              <a:effectLst/>
            </c:spPr>
            <c:extLst>
              <c:ext xmlns:c16="http://schemas.microsoft.com/office/drawing/2014/chart" uri="{C3380CC4-5D6E-409C-BE32-E72D297353CC}">
                <c16:uniqueId val="{00000002-52EC-477B-883F-DCB09DB51B4D}"/>
              </c:ext>
            </c:extLst>
          </c:dPt>
          <c:dPt>
            <c:idx val="1"/>
            <c:bubble3D val="0"/>
            <c:spPr>
              <a:solidFill>
                <a:schemeClr val="bg1">
                  <a:lumMod val="95000"/>
                </a:schemeClr>
              </a:solidFill>
              <a:ln w="19050">
                <a:solidFill>
                  <a:schemeClr val="bg1"/>
                </a:solidFill>
              </a:ln>
              <a:effectLst/>
            </c:spPr>
            <c:extLst>
              <c:ext xmlns:c16="http://schemas.microsoft.com/office/drawing/2014/chart" uri="{C3380CC4-5D6E-409C-BE32-E72D297353CC}">
                <c16:uniqueId val="{00000003-52EC-477B-883F-DCB09DB51B4D}"/>
              </c:ext>
            </c:extLst>
          </c:dPt>
          <c:dPt>
            <c:idx val="2"/>
            <c:bubble3D val="0"/>
            <c:spPr>
              <a:solidFill>
                <a:schemeClr val="bg1">
                  <a:lumMod val="95000"/>
                </a:schemeClr>
              </a:solidFill>
              <a:ln w="19050">
                <a:solidFill>
                  <a:schemeClr val="bg1"/>
                </a:solidFill>
              </a:ln>
              <a:effectLst/>
            </c:spPr>
            <c:extLst>
              <c:ext xmlns:c16="http://schemas.microsoft.com/office/drawing/2014/chart" uri="{C3380CC4-5D6E-409C-BE32-E72D297353CC}">
                <c16:uniqueId val="{00000004-52EC-477B-883F-DCB09DB51B4D}"/>
              </c:ext>
            </c:extLst>
          </c:dPt>
          <c:dPt>
            <c:idx val="3"/>
            <c:bubble3D val="0"/>
            <c:spPr>
              <a:solidFill>
                <a:schemeClr val="bg1">
                  <a:lumMod val="95000"/>
                </a:schemeClr>
              </a:solidFill>
              <a:ln w="19050">
                <a:solidFill>
                  <a:schemeClr val="bg1"/>
                </a:solidFill>
              </a:ln>
              <a:effectLst/>
            </c:spPr>
            <c:extLst>
              <c:ext xmlns:c16="http://schemas.microsoft.com/office/drawing/2014/chart" uri="{C3380CC4-5D6E-409C-BE32-E72D297353CC}">
                <c16:uniqueId val="{00000005-52EC-477B-883F-DCB09DB51B4D}"/>
              </c:ext>
            </c:extLst>
          </c:dPt>
          <c:dPt>
            <c:idx val="4"/>
            <c:bubble3D val="0"/>
            <c:spPr>
              <a:solidFill>
                <a:schemeClr val="bg1">
                  <a:lumMod val="95000"/>
                </a:schemeClr>
              </a:solidFill>
              <a:ln w="19050">
                <a:solidFill>
                  <a:schemeClr val="bg1"/>
                </a:solidFill>
              </a:ln>
              <a:effectLst/>
            </c:spPr>
            <c:extLst>
              <c:ext xmlns:c16="http://schemas.microsoft.com/office/drawing/2014/chart" uri="{C3380CC4-5D6E-409C-BE32-E72D297353CC}">
                <c16:uniqueId val="{00000006-52EC-477B-883F-DCB09DB51B4D}"/>
              </c:ext>
            </c:extLst>
          </c:dPt>
          <c:dPt>
            <c:idx val="5"/>
            <c:bubble3D val="0"/>
            <c:spPr>
              <a:solidFill>
                <a:schemeClr val="bg1">
                  <a:lumMod val="95000"/>
                </a:schemeClr>
              </a:solidFill>
              <a:ln w="19050">
                <a:solidFill>
                  <a:schemeClr val="bg1"/>
                </a:solidFill>
              </a:ln>
              <a:effectLst/>
            </c:spPr>
            <c:extLst>
              <c:ext xmlns:c16="http://schemas.microsoft.com/office/drawing/2014/chart" uri="{C3380CC4-5D6E-409C-BE32-E72D297353CC}">
                <c16:uniqueId val="{00000007-52EC-477B-883F-DCB09DB51B4D}"/>
              </c:ext>
            </c:extLst>
          </c:dPt>
          <c:dPt>
            <c:idx val="6"/>
            <c:bubble3D val="0"/>
            <c:spPr>
              <a:solidFill>
                <a:schemeClr val="bg1">
                  <a:lumMod val="95000"/>
                </a:schemeClr>
              </a:solidFill>
              <a:ln w="19050">
                <a:solidFill>
                  <a:schemeClr val="bg1"/>
                </a:solidFill>
              </a:ln>
              <a:effectLst/>
            </c:spPr>
            <c:extLst>
              <c:ext xmlns:c16="http://schemas.microsoft.com/office/drawing/2014/chart" uri="{C3380CC4-5D6E-409C-BE32-E72D297353CC}">
                <c16:uniqueId val="{00000008-52EC-477B-883F-DCB09DB51B4D}"/>
              </c:ext>
            </c:extLst>
          </c:dPt>
          <c:dPt>
            <c:idx val="7"/>
            <c:bubble3D val="0"/>
            <c:spPr>
              <a:solidFill>
                <a:schemeClr val="bg1">
                  <a:lumMod val="95000"/>
                </a:schemeClr>
              </a:solidFill>
              <a:ln w="19050">
                <a:solidFill>
                  <a:schemeClr val="bg1"/>
                </a:solidFill>
              </a:ln>
              <a:effectLst/>
            </c:spPr>
            <c:extLst>
              <c:ext xmlns:c16="http://schemas.microsoft.com/office/drawing/2014/chart" uri="{C3380CC4-5D6E-409C-BE32-E72D297353CC}">
                <c16:uniqueId val="{00000009-52EC-477B-883F-DCB09DB51B4D}"/>
              </c:ext>
            </c:extLst>
          </c:dPt>
          <c:dPt>
            <c:idx val="8"/>
            <c:bubble3D val="0"/>
            <c:spPr>
              <a:solidFill>
                <a:schemeClr val="bg1">
                  <a:lumMod val="95000"/>
                </a:schemeClr>
              </a:solidFill>
              <a:ln w="19050">
                <a:solidFill>
                  <a:schemeClr val="bg1"/>
                </a:solidFill>
              </a:ln>
              <a:effectLst/>
            </c:spPr>
            <c:extLst>
              <c:ext xmlns:c16="http://schemas.microsoft.com/office/drawing/2014/chart" uri="{C3380CC4-5D6E-409C-BE32-E72D297353CC}">
                <c16:uniqueId val="{0000000A-52EC-477B-883F-DCB09DB51B4D}"/>
              </c:ext>
            </c:extLst>
          </c:dPt>
          <c:dPt>
            <c:idx val="9"/>
            <c:bubble3D val="0"/>
            <c:spPr>
              <a:solidFill>
                <a:schemeClr val="bg1">
                  <a:lumMod val="95000"/>
                </a:schemeClr>
              </a:solidFill>
              <a:ln w="19050">
                <a:solidFill>
                  <a:schemeClr val="bg1"/>
                </a:solidFill>
              </a:ln>
              <a:effectLst/>
            </c:spPr>
            <c:extLst>
              <c:ext xmlns:c16="http://schemas.microsoft.com/office/drawing/2014/chart" uri="{C3380CC4-5D6E-409C-BE32-E72D297353CC}">
                <c16:uniqueId val="{0000000B-52EC-477B-883F-DCB09DB51B4D}"/>
              </c:ext>
            </c:extLst>
          </c:dPt>
          <c:dPt>
            <c:idx val="10"/>
            <c:bubble3D val="0"/>
            <c:spPr>
              <a:solidFill>
                <a:schemeClr val="bg1">
                  <a:lumMod val="95000"/>
                </a:schemeClr>
              </a:solidFill>
              <a:ln w="19050">
                <a:solidFill>
                  <a:schemeClr val="bg1"/>
                </a:solidFill>
              </a:ln>
              <a:effectLst/>
            </c:spPr>
            <c:extLst>
              <c:ext xmlns:c16="http://schemas.microsoft.com/office/drawing/2014/chart" uri="{C3380CC4-5D6E-409C-BE32-E72D297353CC}">
                <c16:uniqueId val="{0000000C-52EC-477B-883F-DCB09DB51B4D}"/>
              </c:ext>
            </c:extLst>
          </c:dPt>
          <c:dPt>
            <c:idx val="11"/>
            <c:bubble3D val="0"/>
            <c:spPr>
              <a:solidFill>
                <a:schemeClr val="bg1">
                  <a:lumMod val="95000"/>
                </a:schemeClr>
              </a:solidFill>
              <a:ln w="19050">
                <a:solidFill>
                  <a:schemeClr val="bg1"/>
                </a:solidFill>
              </a:ln>
              <a:effectLst/>
            </c:spPr>
            <c:extLst>
              <c:ext xmlns:c16="http://schemas.microsoft.com/office/drawing/2014/chart" uri="{C3380CC4-5D6E-409C-BE32-E72D297353CC}">
                <c16:uniqueId val="{0000000D-52EC-477B-883F-DCB09DB51B4D}"/>
              </c:ext>
            </c:extLst>
          </c:dPt>
          <c:dPt>
            <c:idx val="12"/>
            <c:bubble3D val="0"/>
            <c:spPr>
              <a:solidFill>
                <a:schemeClr val="bg1">
                  <a:lumMod val="95000"/>
                </a:schemeClr>
              </a:solidFill>
              <a:ln w="19050">
                <a:solidFill>
                  <a:schemeClr val="bg1"/>
                </a:solidFill>
              </a:ln>
              <a:effectLst/>
            </c:spPr>
            <c:extLst>
              <c:ext xmlns:c16="http://schemas.microsoft.com/office/drawing/2014/chart" uri="{C3380CC4-5D6E-409C-BE32-E72D297353CC}">
                <c16:uniqueId val="{0000000E-52EC-477B-883F-DCB09DB51B4D}"/>
              </c:ext>
            </c:extLst>
          </c:dPt>
          <c:dPt>
            <c:idx val="13"/>
            <c:bubble3D val="0"/>
            <c:spPr>
              <a:solidFill>
                <a:schemeClr val="bg1">
                  <a:lumMod val="95000"/>
                </a:schemeClr>
              </a:solidFill>
              <a:ln w="19050">
                <a:solidFill>
                  <a:schemeClr val="bg1"/>
                </a:solidFill>
              </a:ln>
              <a:effectLst/>
            </c:spPr>
            <c:extLst>
              <c:ext xmlns:c16="http://schemas.microsoft.com/office/drawing/2014/chart" uri="{C3380CC4-5D6E-409C-BE32-E72D297353CC}">
                <c16:uniqueId val="{0000000F-52EC-477B-883F-DCB09DB51B4D}"/>
              </c:ext>
            </c:extLst>
          </c:dPt>
          <c:dPt>
            <c:idx val="14"/>
            <c:bubble3D val="0"/>
            <c:spPr>
              <a:solidFill>
                <a:schemeClr val="bg1">
                  <a:lumMod val="95000"/>
                </a:schemeClr>
              </a:solidFill>
              <a:ln w="19050">
                <a:solidFill>
                  <a:schemeClr val="bg1"/>
                </a:solidFill>
              </a:ln>
              <a:effectLst/>
            </c:spPr>
            <c:extLst>
              <c:ext xmlns:c16="http://schemas.microsoft.com/office/drawing/2014/chart" uri="{C3380CC4-5D6E-409C-BE32-E72D297353CC}">
                <c16:uniqueId val="{00000010-52EC-477B-883F-DCB09DB51B4D}"/>
              </c:ext>
            </c:extLst>
          </c:dPt>
          <c:dPt>
            <c:idx val="15"/>
            <c:bubble3D val="0"/>
            <c:spPr>
              <a:solidFill>
                <a:schemeClr val="bg1">
                  <a:lumMod val="95000"/>
                </a:schemeClr>
              </a:solidFill>
              <a:ln w="19050">
                <a:solidFill>
                  <a:schemeClr val="bg1"/>
                </a:solidFill>
              </a:ln>
              <a:effectLst/>
            </c:spPr>
            <c:extLst>
              <c:ext xmlns:c16="http://schemas.microsoft.com/office/drawing/2014/chart" uri="{C3380CC4-5D6E-409C-BE32-E72D297353CC}">
                <c16:uniqueId val="{00000011-52EC-477B-883F-DCB09DB51B4D}"/>
              </c:ext>
            </c:extLst>
          </c:dPt>
          <c:dPt>
            <c:idx val="16"/>
            <c:bubble3D val="0"/>
            <c:spPr>
              <a:solidFill>
                <a:schemeClr val="bg1">
                  <a:lumMod val="95000"/>
                </a:schemeClr>
              </a:solidFill>
              <a:ln w="19050">
                <a:solidFill>
                  <a:schemeClr val="bg1"/>
                </a:solidFill>
              </a:ln>
              <a:effectLst/>
            </c:spPr>
            <c:extLst>
              <c:ext xmlns:c16="http://schemas.microsoft.com/office/drawing/2014/chart" uri="{C3380CC4-5D6E-409C-BE32-E72D297353CC}">
                <c16:uniqueId val="{00000012-52EC-477B-883F-DCB09DB51B4D}"/>
              </c:ext>
            </c:extLst>
          </c:dPt>
          <c:dPt>
            <c:idx val="17"/>
            <c:bubble3D val="0"/>
            <c:spPr>
              <a:solidFill>
                <a:schemeClr val="bg1">
                  <a:lumMod val="95000"/>
                </a:schemeClr>
              </a:solidFill>
              <a:ln w="19050">
                <a:solidFill>
                  <a:schemeClr val="bg1"/>
                </a:solidFill>
              </a:ln>
              <a:effectLst/>
            </c:spPr>
            <c:extLst>
              <c:ext xmlns:c16="http://schemas.microsoft.com/office/drawing/2014/chart" uri="{C3380CC4-5D6E-409C-BE32-E72D297353CC}">
                <c16:uniqueId val="{00000013-52EC-477B-883F-DCB09DB51B4D}"/>
              </c:ext>
            </c:extLst>
          </c:dPt>
          <c:dPt>
            <c:idx val="18"/>
            <c:bubble3D val="0"/>
            <c:spPr>
              <a:solidFill>
                <a:schemeClr val="bg1">
                  <a:lumMod val="95000"/>
                </a:schemeClr>
              </a:solidFill>
              <a:ln w="19050">
                <a:solidFill>
                  <a:schemeClr val="bg1"/>
                </a:solidFill>
              </a:ln>
              <a:effectLst/>
            </c:spPr>
            <c:extLst>
              <c:ext xmlns:c16="http://schemas.microsoft.com/office/drawing/2014/chart" uri="{C3380CC4-5D6E-409C-BE32-E72D297353CC}">
                <c16:uniqueId val="{00000014-52EC-477B-883F-DCB09DB51B4D}"/>
              </c:ext>
            </c:extLst>
          </c:dPt>
          <c:dPt>
            <c:idx val="19"/>
            <c:bubble3D val="0"/>
            <c:spPr>
              <a:solidFill>
                <a:schemeClr val="bg1">
                  <a:lumMod val="95000"/>
                </a:schemeClr>
              </a:solidFill>
              <a:ln w="19050">
                <a:solidFill>
                  <a:schemeClr val="bg1"/>
                </a:solidFill>
              </a:ln>
              <a:effectLst/>
            </c:spPr>
            <c:extLst>
              <c:ext xmlns:c16="http://schemas.microsoft.com/office/drawing/2014/chart" uri="{C3380CC4-5D6E-409C-BE32-E72D297353CC}">
                <c16:uniqueId val="{00000015-52EC-477B-883F-DCB09DB51B4D}"/>
              </c:ext>
            </c:extLst>
          </c:dPt>
          <c:dPt>
            <c:idx val="20"/>
            <c:bubble3D val="0"/>
            <c:spPr>
              <a:solidFill>
                <a:schemeClr val="bg1">
                  <a:lumMod val="95000"/>
                </a:schemeClr>
              </a:solidFill>
              <a:ln w="19050">
                <a:solidFill>
                  <a:schemeClr val="bg1"/>
                </a:solidFill>
              </a:ln>
              <a:effectLst/>
            </c:spPr>
            <c:extLst>
              <c:ext xmlns:c16="http://schemas.microsoft.com/office/drawing/2014/chart" uri="{C3380CC4-5D6E-409C-BE32-E72D297353CC}">
                <c16:uniqueId val="{00000016-52EC-477B-883F-DCB09DB51B4D}"/>
              </c:ext>
            </c:extLst>
          </c:dPt>
          <c:dPt>
            <c:idx val="21"/>
            <c:bubble3D val="0"/>
            <c:spPr>
              <a:solidFill>
                <a:schemeClr val="bg1">
                  <a:lumMod val="95000"/>
                </a:schemeClr>
              </a:solidFill>
              <a:ln w="19050">
                <a:solidFill>
                  <a:schemeClr val="bg1"/>
                </a:solidFill>
              </a:ln>
              <a:effectLst/>
            </c:spPr>
            <c:extLst>
              <c:ext xmlns:c16="http://schemas.microsoft.com/office/drawing/2014/chart" uri="{C3380CC4-5D6E-409C-BE32-E72D297353CC}">
                <c16:uniqueId val="{00000017-52EC-477B-883F-DCB09DB51B4D}"/>
              </c:ext>
            </c:extLst>
          </c:dPt>
          <c:dPt>
            <c:idx val="22"/>
            <c:bubble3D val="0"/>
            <c:spPr>
              <a:solidFill>
                <a:schemeClr val="bg1">
                  <a:lumMod val="95000"/>
                </a:schemeClr>
              </a:solidFill>
              <a:ln w="19050">
                <a:solidFill>
                  <a:schemeClr val="bg1"/>
                </a:solidFill>
              </a:ln>
              <a:effectLst/>
            </c:spPr>
            <c:extLst>
              <c:ext xmlns:c16="http://schemas.microsoft.com/office/drawing/2014/chart" uri="{C3380CC4-5D6E-409C-BE32-E72D297353CC}">
                <c16:uniqueId val="{00000018-52EC-477B-883F-DCB09DB51B4D}"/>
              </c:ext>
            </c:extLst>
          </c:dPt>
          <c:dPt>
            <c:idx val="23"/>
            <c:bubble3D val="0"/>
            <c:spPr>
              <a:solidFill>
                <a:schemeClr val="bg1">
                  <a:lumMod val="95000"/>
                </a:schemeClr>
              </a:solidFill>
              <a:ln w="19050">
                <a:solidFill>
                  <a:schemeClr val="bg1"/>
                </a:solidFill>
              </a:ln>
              <a:effectLst/>
            </c:spPr>
            <c:extLst>
              <c:ext xmlns:c16="http://schemas.microsoft.com/office/drawing/2014/chart" uri="{C3380CC4-5D6E-409C-BE32-E72D297353CC}">
                <c16:uniqueId val="{00000019-52EC-477B-883F-DCB09DB51B4D}"/>
              </c:ext>
            </c:extLst>
          </c:dPt>
          <c:dPt>
            <c:idx val="24"/>
            <c:bubble3D val="0"/>
            <c:spPr>
              <a:solidFill>
                <a:schemeClr val="bg1">
                  <a:lumMod val="95000"/>
                </a:schemeClr>
              </a:solidFill>
              <a:ln w="19050">
                <a:solidFill>
                  <a:schemeClr val="bg1"/>
                </a:solidFill>
              </a:ln>
              <a:effectLst/>
            </c:spPr>
            <c:extLst>
              <c:ext xmlns:c16="http://schemas.microsoft.com/office/drawing/2014/chart" uri="{C3380CC4-5D6E-409C-BE32-E72D297353CC}">
                <c16:uniqueId val="{0000001A-52EC-477B-883F-DCB09DB51B4D}"/>
              </c:ext>
            </c:extLst>
          </c:dPt>
          <c:dPt>
            <c:idx val="25"/>
            <c:bubble3D val="0"/>
            <c:spPr>
              <a:solidFill>
                <a:schemeClr val="bg1">
                  <a:lumMod val="95000"/>
                </a:schemeClr>
              </a:solidFill>
              <a:ln w="19050">
                <a:solidFill>
                  <a:schemeClr val="bg1"/>
                </a:solidFill>
              </a:ln>
              <a:effectLst/>
            </c:spPr>
            <c:extLst>
              <c:ext xmlns:c16="http://schemas.microsoft.com/office/drawing/2014/chart" uri="{C3380CC4-5D6E-409C-BE32-E72D297353CC}">
                <c16:uniqueId val="{0000001B-52EC-477B-883F-DCB09DB51B4D}"/>
              </c:ext>
            </c:extLst>
          </c:dPt>
          <c:dPt>
            <c:idx val="26"/>
            <c:bubble3D val="0"/>
            <c:spPr>
              <a:solidFill>
                <a:schemeClr val="bg1">
                  <a:lumMod val="95000"/>
                </a:schemeClr>
              </a:solidFill>
              <a:ln w="19050">
                <a:solidFill>
                  <a:schemeClr val="bg1"/>
                </a:solidFill>
              </a:ln>
              <a:effectLst/>
            </c:spPr>
            <c:extLst>
              <c:ext xmlns:c16="http://schemas.microsoft.com/office/drawing/2014/chart" uri="{C3380CC4-5D6E-409C-BE32-E72D297353CC}">
                <c16:uniqueId val="{0000001C-52EC-477B-883F-DCB09DB51B4D}"/>
              </c:ext>
            </c:extLst>
          </c:dPt>
          <c:dPt>
            <c:idx val="27"/>
            <c:bubble3D val="0"/>
            <c:spPr>
              <a:solidFill>
                <a:schemeClr val="bg1">
                  <a:lumMod val="95000"/>
                </a:schemeClr>
              </a:solidFill>
              <a:ln w="19050">
                <a:solidFill>
                  <a:schemeClr val="bg1"/>
                </a:solidFill>
              </a:ln>
              <a:effectLst/>
            </c:spPr>
            <c:extLst>
              <c:ext xmlns:c16="http://schemas.microsoft.com/office/drawing/2014/chart" uri="{C3380CC4-5D6E-409C-BE32-E72D297353CC}">
                <c16:uniqueId val="{0000001D-52EC-477B-883F-DCB09DB51B4D}"/>
              </c:ext>
            </c:extLst>
          </c:dPt>
          <c:dPt>
            <c:idx val="28"/>
            <c:bubble3D val="0"/>
            <c:spPr>
              <a:solidFill>
                <a:schemeClr val="bg1">
                  <a:lumMod val="95000"/>
                </a:schemeClr>
              </a:solidFill>
              <a:ln w="19050">
                <a:solidFill>
                  <a:schemeClr val="bg1"/>
                </a:solidFill>
              </a:ln>
              <a:effectLst/>
            </c:spPr>
            <c:extLst>
              <c:ext xmlns:c16="http://schemas.microsoft.com/office/drawing/2014/chart" uri="{C3380CC4-5D6E-409C-BE32-E72D297353CC}">
                <c16:uniqueId val="{0000001E-52EC-477B-883F-DCB09DB51B4D}"/>
              </c:ext>
            </c:extLst>
          </c:dPt>
          <c:dPt>
            <c:idx val="29"/>
            <c:bubble3D val="0"/>
            <c:spPr>
              <a:solidFill>
                <a:schemeClr val="bg1">
                  <a:lumMod val="95000"/>
                </a:schemeClr>
              </a:solidFill>
              <a:ln w="19050">
                <a:solidFill>
                  <a:schemeClr val="bg1"/>
                </a:solidFill>
              </a:ln>
              <a:effectLst/>
            </c:spPr>
            <c:extLst>
              <c:ext xmlns:c16="http://schemas.microsoft.com/office/drawing/2014/chart" uri="{C3380CC4-5D6E-409C-BE32-E72D297353CC}">
                <c16:uniqueId val="{0000001F-52EC-477B-883F-DCB09DB51B4D}"/>
              </c:ext>
            </c:extLst>
          </c:dPt>
          <c:dPt>
            <c:idx val="30"/>
            <c:bubble3D val="0"/>
            <c:spPr>
              <a:solidFill>
                <a:schemeClr val="accent1">
                  <a:lumMod val="60000"/>
                  <a:lumOff val="40000"/>
                </a:schemeClr>
              </a:solidFill>
              <a:ln w="19050">
                <a:solidFill>
                  <a:schemeClr val="bg1"/>
                </a:solidFill>
              </a:ln>
              <a:effectLst/>
            </c:spPr>
            <c:extLst>
              <c:ext xmlns:c16="http://schemas.microsoft.com/office/drawing/2014/chart" uri="{C3380CC4-5D6E-409C-BE32-E72D297353CC}">
                <c16:uniqueId val="{00000020-52EC-477B-883F-DCB09DB51B4D}"/>
              </c:ext>
            </c:extLst>
          </c:dPt>
          <c:dPt>
            <c:idx val="31"/>
            <c:bubble3D val="0"/>
            <c:spPr>
              <a:solidFill>
                <a:schemeClr val="accent1">
                  <a:lumMod val="60000"/>
                  <a:lumOff val="40000"/>
                </a:schemeClr>
              </a:solidFill>
              <a:ln w="19050">
                <a:solidFill>
                  <a:schemeClr val="bg1"/>
                </a:solidFill>
              </a:ln>
              <a:effectLst/>
            </c:spPr>
            <c:extLst>
              <c:ext xmlns:c16="http://schemas.microsoft.com/office/drawing/2014/chart" uri="{C3380CC4-5D6E-409C-BE32-E72D297353CC}">
                <c16:uniqueId val="{00000021-52EC-477B-883F-DCB09DB51B4D}"/>
              </c:ext>
            </c:extLst>
          </c:dPt>
          <c:dPt>
            <c:idx val="32"/>
            <c:bubble3D val="0"/>
            <c:spPr>
              <a:solidFill>
                <a:schemeClr val="accent1">
                  <a:lumMod val="60000"/>
                  <a:lumOff val="40000"/>
                </a:schemeClr>
              </a:solidFill>
              <a:ln w="19050">
                <a:solidFill>
                  <a:schemeClr val="bg1"/>
                </a:solidFill>
              </a:ln>
              <a:effectLst/>
            </c:spPr>
            <c:extLst>
              <c:ext xmlns:c16="http://schemas.microsoft.com/office/drawing/2014/chart" uri="{C3380CC4-5D6E-409C-BE32-E72D297353CC}">
                <c16:uniqueId val="{00000022-52EC-477B-883F-DCB09DB51B4D}"/>
              </c:ext>
            </c:extLst>
          </c:dPt>
          <c:dPt>
            <c:idx val="33"/>
            <c:bubble3D val="0"/>
            <c:spPr>
              <a:solidFill>
                <a:schemeClr val="accent1">
                  <a:lumMod val="60000"/>
                  <a:lumOff val="40000"/>
                </a:schemeClr>
              </a:solidFill>
              <a:ln w="19050">
                <a:solidFill>
                  <a:schemeClr val="bg1"/>
                </a:solidFill>
              </a:ln>
              <a:effectLst/>
            </c:spPr>
            <c:extLst>
              <c:ext xmlns:c16="http://schemas.microsoft.com/office/drawing/2014/chart" uri="{C3380CC4-5D6E-409C-BE32-E72D297353CC}">
                <c16:uniqueId val="{00000023-52EC-477B-883F-DCB09DB51B4D}"/>
              </c:ext>
            </c:extLst>
          </c:dPt>
          <c:dPt>
            <c:idx val="34"/>
            <c:bubble3D val="0"/>
            <c:spPr>
              <a:solidFill>
                <a:schemeClr val="accent1">
                  <a:lumMod val="60000"/>
                  <a:lumOff val="40000"/>
                </a:schemeClr>
              </a:solidFill>
              <a:ln w="19050">
                <a:solidFill>
                  <a:schemeClr val="bg1"/>
                </a:solidFill>
              </a:ln>
              <a:effectLst/>
            </c:spPr>
            <c:extLst>
              <c:ext xmlns:c16="http://schemas.microsoft.com/office/drawing/2014/chart" uri="{C3380CC4-5D6E-409C-BE32-E72D297353CC}">
                <c16:uniqueId val="{00000024-52EC-477B-883F-DCB09DB51B4D}"/>
              </c:ext>
            </c:extLst>
          </c:dPt>
          <c:dPt>
            <c:idx val="35"/>
            <c:bubble3D val="0"/>
            <c:spPr>
              <a:solidFill>
                <a:schemeClr val="accent1">
                  <a:lumMod val="60000"/>
                  <a:lumOff val="40000"/>
                </a:schemeClr>
              </a:solidFill>
              <a:ln w="19050">
                <a:solidFill>
                  <a:schemeClr val="bg1"/>
                </a:solidFill>
              </a:ln>
              <a:effectLst/>
            </c:spPr>
            <c:extLst>
              <c:ext xmlns:c16="http://schemas.microsoft.com/office/drawing/2014/chart" uri="{C3380CC4-5D6E-409C-BE32-E72D297353CC}">
                <c16:uniqueId val="{00000025-52EC-477B-883F-DCB09DB51B4D}"/>
              </c:ext>
            </c:extLst>
          </c:dPt>
          <c:dPt>
            <c:idx val="36"/>
            <c:bubble3D val="0"/>
            <c:spPr>
              <a:solidFill>
                <a:schemeClr val="accent1">
                  <a:lumMod val="60000"/>
                  <a:lumOff val="40000"/>
                </a:schemeClr>
              </a:solidFill>
              <a:ln w="19050">
                <a:solidFill>
                  <a:schemeClr val="bg1"/>
                </a:solidFill>
              </a:ln>
              <a:effectLst/>
            </c:spPr>
            <c:extLst>
              <c:ext xmlns:c16="http://schemas.microsoft.com/office/drawing/2014/chart" uri="{C3380CC4-5D6E-409C-BE32-E72D297353CC}">
                <c16:uniqueId val="{00000026-52EC-477B-883F-DCB09DB51B4D}"/>
              </c:ext>
            </c:extLst>
          </c:dPt>
          <c:dPt>
            <c:idx val="37"/>
            <c:bubble3D val="0"/>
            <c:spPr>
              <a:solidFill>
                <a:schemeClr val="accent1">
                  <a:lumMod val="60000"/>
                  <a:lumOff val="40000"/>
                </a:schemeClr>
              </a:solidFill>
              <a:ln w="19050">
                <a:solidFill>
                  <a:schemeClr val="bg1"/>
                </a:solidFill>
              </a:ln>
              <a:effectLst/>
            </c:spPr>
            <c:extLst>
              <c:ext xmlns:c16="http://schemas.microsoft.com/office/drawing/2014/chart" uri="{C3380CC4-5D6E-409C-BE32-E72D297353CC}">
                <c16:uniqueId val="{00000027-52EC-477B-883F-DCB09DB51B4D}"/>
              </c:ext>
            </c:extLst>
          </c:dPt>
          <c:dPt>
            <c:idx val="38"/>
            <c:bubble3D val="0"/>
            <c:spPr>
              <a:solidFill>
                <a:schemeClr val="accent1">
                  <a:lumMod val="60000"/>
                  <a:lumOff val="40000"/>
                </a:schemeClr>
              </a:solidFill>
              <a:ln w="19050">
                <a:solidFill>
                  <a:schemeClr val="bg1"/>
                </a:solidFill>
              </a:ln>
              <a:effectLst/>
            </c:spPr>
            <c:extLst>
              <c:ext xmlns:c16="http://schemas.microsoft.com/office/drawing/2014/chart" uri="{C3380CC4-5D6E-409C-BE32-E72D297353CC}">
                <c16:uniqueId val="{00000028-52EC-477B-883F-DCB09DB51B4D}"/>
              </c:ext>
            </c:extLst>
          </c:dPt>
          <c:dPt>
            <c:idx val="39"/>
            <c:bubble3D val="0"/>
            <c:spPr>
              <a:solidFill>
                <a:schemeClr val="accent1">
                  <a:lumMod val="60000"/>
                  <a:lumOff val="40000"/>
                </a:schemeClr>
              </a:solidFill>
              <a:ln w="19050">
                <a:solidFill>
                  <a:schemeClr val="bg1"/>
                </a:solidFill>
              </a:ln>
              <a:effectLst/>
            </c:spPr>
            <c:extLst>
              <c:ext xmlns:c16="http://schemas.microsoft.com/office/drawing/2014/chart" uri="{C3380CC4-5D6E-409C-BE32-E72D297353CC}">
                <c16:uniqueId val="{00000029-52EC-477B-883F-DCB09DB51B4D}"/>
              </c:ext>
            </c:extLst>
          </c:dPt>
          <c:dPt>
            <c:idx val="40"/>
            <c:bubble3D val="0"/>
            <c:spPr>
              <a:solidFill>
                <a:schemeClr val="accent1">
                  <a:lumMod val="60000"/>
                  <a:lumOff val="40000"/>
                </a:schemeClr>
              </a:solidFill>
              <a:ln w="19050">
                <a:solidFill>
                  <a:schemeClr val="bg1"/>
                </a:solidFill>
              </a:ln>
              <a:effectLst/>
            </c:spPr>
            <c:extLst>
              <c:ext xmlns:c16="http://schemas.microsoft.com/office/drawing/2014/chart" uri="{C3380CC4-5D6E-409C-BE32-E72D297353CC}">
                <c16:uniqueId val="{0000002A-52EC-477B-883F-DCB09DB51B4D}"/>
              </c:ext>
            </c:extLst>
          </c:dPt>
          <c:dPt>
            <c:idx val="41"/>
            <c:bubble3D val="0"/>
            <c:spPr>
              <a:solidFill>
                <a:schemeClr val="accent1">
                  <a:lumMod val="60000"/>
                  <a:lumOff val="40000"/>
                </a:schemeClr>
              </a:solidFill>
              <a:ln w="19050">
                <a:solidFill>
                  <a:schemeClr val="bg1"/>
                </a:solidFill>
              </a:ln>
              <a:effectLst/>
            </c:spPr>
            <c:extLst>
              <c:ext xmlns:c16="http://schemas.microsoft.com/office/drawing/2014/chart" uri="{C3380CC4-5D6E-409C-BE32-E72D297353CC}">
                <c16:uniqueId val="{0000002B-52EC-477B-883F-DCB09DB51B4D}"/>
              </c:ext>
            </c:extLst>
          </c:dPt>
          <c:dPt>
            <c:idx val="42"/>
            <c:bubble3D val="0"/>
            <c:spPr>
              <a:solidFill>
                <a:schemeClr val="accent1">
                  <a:lumMod val="60000"/>
                  <a:lumOff val="40000"/>
                </a:schemeClr>
              </a:solidFill>
              <a:ln w="19050">
                <a:solidFill>
                  <a:schemeClr val="bg1"/>
                </a:solidFill>
              </a:ln>
              <a:effectLst/>
            </c:spPr>
            <c:extLst>
              <c:ext xmlns:c16="http://schemas.microsoft.com/office/drawing/2014/chart" uri="{C3380CC4-5D6E-409C-BE32-E72D297353CC}">
                <c16:uniqueId val="{0000002C-52EC-477B-883F-DCB09DB51B4D}"/>
              </c:ext>
            </c:extLst>
          </c:dPt>
          <c:dPt>
            <c:idx val="43"/>
            <c:bubble3D val="0"/>
            <c:spPr>
              <a:solidFill>
                <a:schemeClr val="accent1">
                  <a:lumMod val="60000"/>
                  <a:lumOff val="40000"/>
                </a:schemeClr>
              </a:solidFill>
              <a:ln w="19050">
                <a:solidFill>
                  <a:schemeClr val="bg1"/>
                </a:solidFill>
              </a:ln>
              <a:effectLst/>
            </c:spPr>
            <c:extLst>
              <c:ext xmlns:c16="http://schemas.microsoft.com/office/drawing/2014/chart" uri="{C3380CC4-5D6E-409C-BE32-E72D297353CC}">
                <c16:uniqueId val="{0000002D-52EC-477B-883F-DCB09DB51B4D}"/>
              </c:ext>
            </c:extLst>
          </c:dPt>
          <c:dPt>
            <c:idx val="44"/>
            <c:bubble3D val="0"/>
            <c:spPr>
              <a:solidFill>
                <a:schemeClr val="accent1">
                  <a:lumMod val="60000"/>
                  <a:lumOff val="40000"/>
                </a:schemeClr>
              </a:solidFill>
              <a:ln w="19050">
                <a:solidFill>
                  <a:schemeClr val="bg1"/>
                </a:solidFill>
              </a:ln>
              <a:effectLst/>
            </c:spPr>
            <c:extLst>
              <c:ext xmlns:c16="http://schemas.microsoft.com/office/drawing/2014/chart" uri="{C3380CC4-5D6E-409C-BE32-E72D297353CC}">
                <c16:uniqueId val="{0000002E-52EC-477B-883F-DCB09DB51B4D}"/>
              </c:ext>
            </c:extLst>
          </c:dPt>
          <c:dPt>
            <c:idx val="45"/>
            <c:bubble3D val="0"/>
            <c:spPr>
              <a:solidFill>
                <a:schemeClr val="accent1">
                  <a:lumMod val="60000"/>
                  <a:lumOff val="40000"/>
                </a:schemeClr>
              </a:solidFill>
              <a:ln w="19050">
                <a:solidFill>
                  <a:schemeClr val="bg1"/>
                </a:solidFill>
              </a:ln>
              <a:effectLst/>
            </c:spPr>
            <c:extLst>
              <c:ext xmlns:c16="http://schemas.microsoft.com/office/drawing/2014/chart" uri="{C3380CC4-5D6E-409C-BE32-E72D297353CC}">
                <c16:uniqueId val="{0000002F-52EC-477B-883F-DCB09DB51B4D}"/>
              </c:ext>
            </c:extLst>
          </c:dPt>
          <c:dPt>
            <c:idx val="46"/>
            <c:bubble3D val="0"/>
            <c:spPr>
              <a:solidFill>
                <a:schemeClr val="accent1">
                  <a:lumMod val="60000"/>
                  <a:lumOff val="40000"/>
                </a:schemeClr>
              </a:solidFill>
              <a:ln w="19050">
                <a:solidFill>
                  <a:schemeClr val="bg1"/>
                </a:solidFill>
              </a:ln>
              <a:effectLst/>
            </c:spPr>
            <c:extLst>
              <c:ext xmlns:c16="http://schemas.microsoft.com/office/drawing/2014/chart" uri="{C3380CC4-5D6E-409C-BE32-E72D297353CC}">
                <c16:uniqueId val="{00000030-52EC-477B-883F-DCB09DB51B4D}"/>
              </c:ext>
            </c:extLst>
          </c:dPt>
          <c:dPt>
            <c:idx val="47"/>
            <c:bubble3D val="0"/>
            <c:spPr>
              <a:solidFill>
                <a:schemeClr val="accent1">
                  <a:lumMod val="60000"/>
                  <a:lumOff val="40000"/>
                </a:schemeClr>
              </a:solidFill>
              <a:ln w="19050">
                <a:solidFill>
                  <a:schemeClr val="bg1"/>
                </a:solidFill>
              </a:ln>
              <a:effectLst/>
            </c:spPr>
            <c:extLst>
              <c:ext xmlns:c16="http://schemas.microsoft.com/office/drawing/2014/chart" uri="{C3380CC4-5D6E-409C-BE32-E72D297353CC}">
                <c16:uniqueId val="{00000031-52EC-477B-883F-DCB09DB51B4D}"/>
              </c:ext>
            </c:extLst>
          </c:dPt>
          <c:dPt>
            <c:idx val="48"/>
            <c:bubble3D val="0"/>
            <c:spPr>
              <a:solidFill>
                <a:schemeClr val="accent1">
                  <a:lumMod val="60000"/>
                  <a:lumOff val="40000"/>
                </a:schemeClr>
              </a:solidFill>
              <a:ln w="19050">
                <a:solidFill>
                  <a:schemeClr val="bg1"/>
                </a:solidFill>
              </a:ln>
              <a:effectLst/>
            </c:spPr>
            <c:extLst>
              <c:ext xmlns:c16="http://schemas.microsoft.com/office/drawing/2014/chart" uri="{C3380CC4-5D6E-409C-BE32-E72D297353CC}">
                <c16:uniqueId val="{00000032-52EC-477B-883F-DCB09DB51B4D}"/>
              </c:ext>
            </c:extLst>
          </c:dPt>
          <c:dPt>
            <c:idx val="49"/>
            <c:bubble3D val="0"/>
            <c:spPr>
              <a:solidFill>
                <a:schemeClr val="accent1">
                  <a:lumMod val="60000"/>
                  <a:lumOff val="40000"/>
                </a:schemeClr>
              </a:solidFill>
              <a:ln w="19050">
                <a:solidFill>
                  <a:schemeClr val="bg1"/>
                </a:solidFill>
              </a:ln>
              <a:effectLst/>
            </c:spPr>
            <c:extLst>
              <c:ext xmlns:c16="http://schemas.microsoft.com/office/drawing/2014/chart" uri="{C3380CC4-5D6E-409C-BE32-E72D297353CC}">
                <c16:uniqueId val="{00000033-52EC-477B-883F-DCB09DB51B4D}"/>
              </c:ext>
            </c:extLst>
          </c:dPt>
          <c:dPt>
            <c:idx val="50"/>
            <c:bubble3D val="0"/>
            <c:spPr>
              <a:solidFill>
                <a:schemeClr val="accent1">
                  <a:lumMod val="60000"/>
                  <a:lumOff val="40000"/>
                </a:schemeClr>
              </a:solidFill>
              <a:ln w="19050">
                <a:solidFill>
                  <a:schemeClr val="bg1"/>
                </a:solidFill>
              </a:ln>
              <a:effectLst/>
            </c:spPr>
            <c:extLst>
              <c:ext xmlns:c16="http://schemas.microsoft.com/office/drawing/2014/chart" uri="{C3380CC4-5D6E-409C-BE32-E72D297353CC}">
                <c16:uniqueId val="{00000034-52EC-477B-883F-DCB09DB51B4D}"/>
              </c:ext>
            </c:extLst>
          </c:dPt>
          <c:dPt>
            <c:idx val="51"/>
            <c:bubble3D val="0"/>
            <c:spPr>
              <a:solidFill>
                <a:schemeClr val="accent1">
                  <a:lumMod val="60000"/>
                  <a:lumOff val="40000"/>
                </a:schemeClr>
              </a:solidFill>
              <a:ln w="19050">
                <a:solidFill>
                  <a:schemeClr val="bg1"/>
                </a:solidFill>
              </a:ln>
              <a:effectLst/>
            </c:spPr>
            <c:extLst>
              <c:ext xmlns:c16="http://schemas.microsoft.com/office/drawing/2014/chart" uri="{C3380CC4-5D6E-409C-BE32-E72D297353CC}">
                <c16:uniqueId val="{00000035-52EC-477B-883F-DCB09DB51B4D}"/>
              </c:ext>
            </c:extLst>
          </c:dPt>
          <c:dPt>
            <c:idx val="52"/>
            <c:bubble3D val="0"/>
            <c:spPr>
              <a:solidFill>
                <a:schemeClr val="accent1">
                  <a:lumMod val="60000"/>
                  <a:lumOff val="40000"/>
                </a:schemeClr>
              </a:solidFill>
              <a:ln w="19050">
                <a:solidFill>
                  <a:schemeClr val="bg1"/>
                </a:solidFill>
              </a:ln>
              <a:effectLst/>
            </c:spPr>
            <c:extLst>
              <c:ext xmlns:c16="http://schemas.microsoft.com/office/drawing/2014/chart" uri="{C3380CC4-5D6E-409C-BE32-E72D297353CC}">
                <c16:uniqueId val="{00000036-52EC-477B-883F-DCB09DB51B4D}"/>
              </c:ext>
            </c:extLst>
          </c:dPt>
          <c:dPt>
            <c:idx val="53"/>
            <c:bubble3D val="0"/>
            <c:spPr>
              <a:solidFill>
                <a:schemeClr val="accent1">
                  <a:lumMod val="60000"/>
                  <a:lumOff val="40000"/>
                </a:schemeClr>
              </a:solidFill>
              <a:ln w="19050">
                <a:solidFill>
                  <a:schemeClr val="bg1"/>
                </a:solidFill>
              </a:ln>
              <a:effectLst/>
            </c:spPr>
            <c:extLst>
              <c:ext xmlns:c16="http://schemas.microsoft.com/office/drawing/2014/chart" uri="{C3380CC4-5D6E-409C-BE32-E72D297353CC}">
                <c16:uniqueId val="{00000037-52EC-477B-883F-DCB09DB51B4D}"/>
              </c:ext>
            </c:extLst>
          </c:dPt>
          <c:dPt>
            <c:idx val="54"/>
            <c:bubble3D val="0"/>
            <c:spPr>
              <a:solidFill>
                <a:schemeClr val="accent1">
                  <a:lumMod val="60000"/>
                  <a:lumOff val="40000"/>
                </a:schemeClr>
              </a:solidFill>
              <a:ln w="19050">
                <a:solidFill>
                  <a:schemeClr val="bg1"/>
                </a:solidFill>
              </a:ln>
              <a:effectLst/>
            </c:spPr>
            <c:extLst>
              <c:ext xmlns:c16="http://schemas.microsoft.com/office/drawing/2014/chart" uri="{C3380CC4-5D6E-409C-BE32-E72D297353CC}">
                <c16:uniqueId val="{00000038-52EC-477B-883F-DCB09DB51B4D}"/>
              </c:ext>
            </c:extLst>
          </c:dPt>
          <c:dPt>
            <c:idx val="55"/>
            <c:bubble3D val="0"/>
            <c:spPr>
              <a:solidFill>
                <a:schemeClr val="accent1">
                  <a:lumMod val="60000"/>
                  <a:lumOff val="40000"/>
                </a:schemeClr>
              </a:solidFill>
              <a:ln w="19050">
                <a:solidFill>
                  <a:schemeClr val="bg1"/>
                </a:solidFill>
              </a:ln>
              <a:effectLst/>
            </c:spPr>
            <c:extLst>
              <c:ext xmlns:c16="http://schemas.microsoft.com/office/drawing/2014/chart" uri="{C3380CC4-5D6E-409C-BE32-E72D297353CC}">
                <c16:uniqueId val="{00000039-52EC-477B-883F-DCB09DB51B4D}"/>
              </c:ext>
            </c:extLst>
          </c:dPt>
          <c:dPt>
            <c:idx val="56"/>
            <c:bubble3D val="0"/>
            <c:spPr>
              <a:solidFill>
                <a:schemeClr val="accent1">
                  <a:lumMod val="60000"/>
                  <a:lumOff val="40000"/>
                </a:schemeClr>
              </a:solidFill>
              <a:ln w="19050">
                <a:solidFill>
                  <a:schemeClr val="bg1"/>
                </a:solidFill>
              </a:ln>
              <a:effectLst/>
            </c:spPr>
            <c:extLst>
              <c:ext xmlns:c16="http://schemas.microsoft.com/office/drawing/2014/chart" uri="{C3380CC4-5D6E-409C-BE32-E72D297353CC}">
                <c16:uniqueId val="{0000003A-52EC-477B-883F-DCB09DB51B4D}"/>
              </c:ext>
            </c:extLst>
          </c:dPt>
          <c:dPt>
            <c:idx val="57"/>
            <c:bubble3D val="0"/>
            <c:spPr>
              <a:solidFill>
                <a:schemeClr val="accent1">
                  <a:lumMod val="60000"/>
                  <a:lumOff val="40000"/>
                </a:schemeClr>
              </a:solidFill>
              <a:ln w="19050">
                <a:solidFill>
                  <a:schemeClr val="bg1"/>
                </a:solidFill>
              </a:ln>
              <a:effectLst/>
            </c:spPr>
            <c:extLst>
              <c:ext xmlns:c16="http://schemas.microsoft.com/office/drawing/2014/chart" uri="{C3380CC4-5D6E-409C-BE32-E72D297353CC}">
                <c16:uniqueId val="{0000003B-52EC-477B-883F-DCB09DB51B4D}"/>
              </c:ext>
            </c:extLst>
          </c:dPt>
          <c:dPt>
            <c:idx val="58"/>
            <c:bubble3D val="0"/>
            <c:spPr>
              <a:solidFill>
                <a:schemeClr val="accent1">
                  <a:lumMod val="60000"/>
                  <a:lumOff val="40000"/>
                </a:schemeClr>
              </a:solidFill>
              <a:ln w="19050">
                <a:solidFill>
                  <a:schemeClr val="bg1"/>
                </a:solidFill>
              </a:ln>
              <a:effectLst/>
            </c:spPr>
            <c:extLst>
              <c:ext xmlns:c16="http://schemas.microsoft.com/office/drawing/2014/chart" uri="{C3380CC4-5D6E-409C-BE32-E72D297353CC}">
                <c16:uniqueId val="{0000003C-52EC-477B-883F-DCB09DB51B4D}"/>
              </c:ext>
            </c:extLst>
          </c:dPt>
          <c:dPt>
            <c:idx val="59"/>
            <c:bubble3D val="0"/>
            <c:spPr>
              <a:solidFill>
                <a:schemeClr val="accent1">
                  <a:lumMod val="60000"/>
                  <a:lumOff val="40000"/>
                </a:schemeClr>
              </a:solidFill>
              <a:ln w="19050">
                <a:solidFill>
                  <a:schemeClr val="bg1"/>
                </a:solidFill>
              </a:ln>
              <a:effectLst/>
            </c:spPr>
            <c:extLst>
              <c:ext xmlns:c16="http://schemas.microsoft.com/office/drawing/2014/chart" uri="{C3380CC4-5D6E-409C-BE32-E72D297353CC}">
                <c16:uniqueId val="{0000003D-52EC-477B-883F-DCB09DB51B4D}"/>
              </c:ext>
            </c:extLst>
          </c:dPt>
          <c:val>
            <c:numRef>
              <c:f>'profile circles'!$P$3:$P$62</c:f>
              <c:numCache>
                <c:formatCode>General</c:formatCode>
                <c:ptCount val="6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1</c:v>
                </c:pt>
                <c:pt idx="31">
                  <c:v>1</c:v>
                </c:pt>
                <c:pt idx="32">
                  <c:v>1</c:v>
                </c:pt>
                <c:pt idx="33">
                  <c:v>1</c:v>
                </c:pt>
                <c:pt idx="34">
                  <c:v>1</c:v>
                </c:pt>
                <c:pt idx="35">
                  <c:v>1</c:v>
                </c:pt>
                <c:pt idx="36">
                  <c:v>1</c:v>
                </c:pt>
                <c:pt idx="37">
                  <c:v>1</c:v>
                </c:pt>
                <c:pt idx="38">
                  <c:v>1</c:v>
                </c:pt>
                <c:pt idx="39">
                  <c:v>1</c:v>
                </c:pt>
                <c:pt idx="40">
                  <c:v>1</c:v>
                </c:pt>
                <c:pt idx="41">
                  <c:v>1</c:v>
                </c:pt>
                <c:pt idx="42">
                  <c:v>1</c:v>
                </c:pt>
                <c:pt idx="43">
                  <c:v>1</c:v>
                </c:pt>
                <c:pt idx="44">
                  <c:v>1</c:v>
                </c:pt>
                <c:pt idx="45">
                  <c:v>1</c:v>
                </c:pt>
                <c:pt idx="46">
                  <c:v>1</c:v>
                </c:pt>
                <c:pt idx="47">
                  <c:v>1</c:v>
                </c:pt>
                <c:pt idx="48">
                  <c:v>1</c:v>
                </c:pt>
                <c:pt idx="49">
                  <c:v>1</c:v>
                </c:pt>
                <c:pt idx="50">
                  <c:v>1</c:v>
                </c:pt>
                <c:pt idx="51">
                  <c:v>1</c:v>
                </c:pt>
                <c:pt idx="52">
                  <c:v>1</c:v>
                </c:pt>
                <c:pt idx="53">
                  <c:v>1</c:v>
                </c:pt>
                <c:pt idx="54">
                  <c:v>1</c:v>
                </c:pt>
                <c:pt idx="55">
                  <c:v>1</c:v>
                </c:pt>
                <c:pt idx="56">
                  <c:v>1</c:v>
                </c:pt>
                <c:pt idx="57">
                  <c:v>1</c:v>
                </c:pt>
                <c:pt idx="58">
                  <c:v>1</c:v>
                </c:pt>
                <c:pt idx="59">
                  <c:v>1</c:v>
                </c:pt>
              </c:numCache>
            </c:numRef>
          </c:val>
          <c:extLst>
            <c:ext xmlns:c16="http://schemas.microsoft.com/office/drawing/2014/chart" uri="{C3380CC4-5D6E-409C-BE32-E72D297353CC}">
              <c16:uniqueId val="{00000000-52EC-477B-883F-DCB09DB51B4D}"/>
            </c:ext>
          </c:extLst>
        </c:ser>
        <c:dLbls>
          <c:showLegendKey val="0"/>
          <c:showVal val="0"/>
          <c:showCatName val="0"/>
          <c:showSerName val="0"/>
          <c:showPercent val="0"/>
          <c:showBubbleSize val="0"/>
          <c:showLeaderLines val="1"/>
        </c:dLbls>
        <c:firstSliceAng val="0"/>
        <c:holeSize val="74"/>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doughnut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047A-491F-B6A4-8F03C2441A8B}"/>
              </c:ext>
            </c:extLst>
          </c:dPt>
          <c:dPt>
            <c:idx val="1"/>
            <c:bubble3D val="0"/>
            <c:spPr>
              <a:solidFill>
                <a:schemeClr val="bg1">
                  <a:lumMod val="95000"/>
                </a:schemeClr>
              </a:solidFill>
              <a:ln w="19050">
                <a:solidFill>
                  <a:schemeClr val="lt1"/>
                </a:solidFill>
              </a:ln>
              <a:effectLst/>
            </c:spPr>
            <c:extLst>
              <c:ext xmlns:c16="http://schemas.microsoft.com/office/drawing/2014/chart" uri="{C3380CC4-5D6E-409C-BE32-E72D297353CC}">
                <c16:uniqueId val="{00000003-2091-4659-B53D-4459ADF0A561}"/>
              </c:ext>
            </c:extLst>
          </c:dPt>
          <c:dPt>
            <c:idx val="2"/>
            <c:bubble3D val="0"/>
            <c:spPr>
              <a:solidFill>
                <a:srgbClr val="001E62"/>
              </a:solidFill>
              <a:ln w="19050">
                <a:solidFill>
                  <a:schemeClr val="lt1"/>
                </a:solidFill>
              </a:ln>
              <a:effectLst/>
            </c:spPr>
            <c:extLst>
              <c:ext xmlns:c16="http://schemas.microsoft.com/office/drawing/2014/chart" uri="{C3380CC4-5D6E-409C-BE32-E72D297353CC}">
                <c16:uniqueId val="{00000002-2091-4659-B53D-4459ADF0A561}"/>
              </c:ext>
            </c:extLst>
          </c:dPt>
          <c:cat>
            <c:strRef>
              <c:f>'profile circles'!$A$7:$A$9</c:f>
              <c:strCache>
                <c:ptCount val="3"/>
                <c:pt idx="0">
                  <c:v>Fill</c:v>
                </c:pt>
                <c:pt idx="2">
                  <c:v>Score</c:v>
                </c:pt>
              </c:strCache>
            </c:strRef>
          </c:cat>
          <c:val>
            <c:numRef>
              <c:f>'profile circles'!$B$7:$B$9</c:f>
              <c:numCache>
                <c:formatCode>0.00</c:formatCode>
                <c:ptCount val="3"/>
                <c:pt idx="1">
                  <c:v>0</c:v>
                </c:pt>
                <c:pt idx="2">
                  <c:v>1</c:v>
                </c:pt>
              </c:numCache>
            </c:numRef>
          </c:val>
          <c:extLst>
            <c:ext xmlns:c16="http://schemas.microsoft.com/office/drawing/2014/chart" uri="{C3380CC4-5D6E-409C-BE32-E72D297353CC}">
              <c16:uniqueId val="{00000000-2091-4659-B53D-4459ADF0A561}"/>
            </c:ext>
          </c:extLst>
        </c:ser>
        <c:dLbls>
          <c:showLegendKey val="0"/>
          <c:showVal val="0"/>
          <c:showCatName val="0"/>
          <c:showSerName val="0"/>
          <c:showPercent val="0"/>
          <c:showBubbleSize val="0"/>
          <c:showLeaderLines val="1"/>
        </c:dLbls>
        <c:firstSliceAng val="0"/>
        <c:holeSize val="74"/>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499954042709645"/>
          <c:y val="9.668752944343495E-2"/>
          <c:w val="0.75000091914580713"/>
          <c:h val="0.82371895820714713"/>
        </c:manualLayout>
      </c:layout>
      <c:doughnutChart>
        <c:varyColors val="1"/>
        <c:ser>
          <c:idx val="0"/>
          <c:order val="0"/>
          <c:spPr>
            <a:solidFill>
              <a:srgbClr val="001E62"/>
            </a:solidFill>
          </c:spPr>
          <c:dPt>
            <c:idx val="0"/>
            <c:bubble3D val="0"/>
            <c:spPr>
              <a:solidFill>
                <a:srgbClr val="001E62"/>
              </a:solidFill>
              <a:ln w="19050">
                <a:solidFill>
                  <a:schemeClr val="lt1"/>
                </a:solidFill>
              </a:ln>
              <a:effectLst/>
            </c:spPr>
            <c:extLst>
              <c:ext xmlns:c16="http://schemas.microsoft.com/office/drawing/2014/chart" uri="{C3380CC4-5D6E-409C-BE32-E72D297353CC}">
                <c16:uniqueId val="{00000001-5ED2-482E-939F-C55EB2280694}"/>
              </c:ext>
            </c:extLst>
          </c:dPt>
          <c:dPt>
            <c:idx val="1"/>
            <c:bubble3D val="0"/>
            <c:spPr>
              <a:solidFill>
                <a:srgbClr val="001E62"/>
              </a:solidFill>
              <a:ln w="19050">
                <a:solidFill>
                  <a:schemeClr val="lt1"/>
                </a:solidFill>
              </a:ln>
              <a:effectLst/>
            </c:spPr>
            <c:extLst>
              <c:ext xmlns:c16="http://schemas.microsoft.com/office/drawing/2014/chart" uri="{C3380CC4-5D6E-409C-BE32-E72D297353CC}">
                <c16:uniqueId val="{00000003-5ED2-482E-939F-C55EB2280694}"/>
              </c:ext>
            </c:extLst>
          </c:dPt>
          <c:dPt>
            <c:idx val="2"/>
            <c:bubble3D val="0"/>
            <c:spPr>
              <a:solidFill>
                <a:srgbClr val="001E62"/>
              </a:solidFill>
              <a:ln w="19050">
                <a:solidFill>
                  <a:schemeClr val="lt1"/>
                </a:solidFill>
              </a:ln>
              <a:effectLst/>
            </c:spPr>
            <c:extLst>
              <c:ext xmlns:c16="http://schemas.microsoft.com/office/drawing/2014/chart" uri="{C3380CC4-5D6E-409C-BE32-E72D297353CC}">
                <c16:uniqueId val="{00000005-5ED2-482E-939F-C55EB2280694}"/>
              </c:ext>
            </c:extLst>
          </c:dPt>
          <c:dPt>
            <c:idx val="3"/>
            <c:bubble3D val="0"/>
            <c:spPr>
              <a:solidFill>
                <a:srgbClr val="001E62"/>
              </a:solidFill>
              <a:ln w="19050">
                <a:solidFill>
                  <a:schemeClr val="lt1"/>
                </a:solidFill>
              </a:ln>
              <a:effectLst/>
            </c:spPr>
            <c:extLst>
              <c:ext xmlns:c16="http://schemas.microsoft.com/office/drawing/2014/chart" uri="{C3380CC4-5D6E-409C-BE32-E72D297353CC}">
                <c16:uniqueId val="{00000007-5ED2-482E-939F-C55EB2280694}"/>
              </c:ext>
            </c:extLst>
          </c:dPt>
          <c:dPt>
            <c:idx val="4"/>
            <c:bubble3D val="0"/>
            <c:spPr>
              <a:solidFill>
                <a:srgbClr val="001E62"/>
              </a:solidFill>
              <a:ln w="19050">
                <a:solidFill>
                  <a:schemeClr val="lt1"/>
                </a:solidFill>
              </a:ln>
              <a:effectLst/>
            </c:spPr>
            <c:extLst>
              <c:ext xmlns:c16="http://schemas.microsoft.com/office/drawing/2014/chart" uri="{C3380CC4-5D6E-409C-BE32-E72D297353CC}">
                <c16:uniqueId val="{00000009-5ED2-482E-939F-C55EB2280694}"/>
              </c:ext>
            </c:extLst>
          </c:dPt>
          <c:dPt>
            <c:idx val="5"/>
            <c:bubble3D val="0"/>
            <c:spPr>
              <a:solidFill>
                <a:srgbClr val="001E62"/>
              </a:solidFill>
              <a:ln w="19050">
                <a:solidFill>
                  <a:schemeClr val="lt1"/>
                </a:solidFill>
              </a:ln>
              <a:effectLst/>
            </c:spPr>
            <c:extLst>
              <c:ext xmlns:c16="http://schemas.microsoft.com/office/drawing/2014/chart" uri="{C3380CC4-5D6E-409C-BE32-E72D297353CC}">
                <c16:uniqueId val="{0000000B-5ED2-482E-939F-C55EB2280694}"/>
              </c:ext>
            </c:extLst>
          </c:dPt>
          <c:dPt>
            <c:idx val="6"/>
            <c:bubble3D val="0"/>
            <c:spPr>
              <a:solidFill>
                <a:srgbClr val="001E62"/>
              </a:solidFill>
              <a:ln w="19050">
                <a:solidFill>
                  <a:schemeClr val="lt1"/>
                </a:solidFill>
              </a:ln>
              <a:effectLst/>
            </c:spPr>
            <c:extLst>
              <c:ext xmlns:c16="http://schemas.microsoft.com/office/drawing/2014/chart" uri="{C3380CC4-5D6E-409C-BE32-E72D297353CC}">
                <c16:uniqueId val="{0000000D-5ED2-482E-939F-C55EB2280694}"/>
              </c:ext>
            </c:extLst>
          </c:dPt>
          <c:dPt>
            <c:idx val="7"/>
            <c:bubble3D val="0"/>
            <c:spPr>
              <a:solidFill>
                <a:srgbClr val="001E62"/>
              </a:solidFill>
              <a:ln w="19050">
                <a:solidFill>
                  <a:schemeClr val="lt1"/>
                </a:solidFill>
              </a:ln>
              <a:effectLst/>
            </c:spPr>
            <c:extLst>
              <c:ext xmlns:c16="http://schemas.microsoft.com/office/drawing/2014/chart" uri="{C3380CC4-5D6E-409C-BE32-E72D297353CC}">
                <c16:uniqueId val="{0000000F-5ED2-482E-939F-C55EB2280694}"/>
              </c:ext>
            </c:extLst>
          </c:dPt>
          <c:dPt>
            <c:idx val="8"/>
            <c:bubble3D val="0"/>
            <c:spPr>
              <a:solidFill>
                <a:srgbClr val="001E62"/>
              </a:solidFill>
              <a:ln w="19050">
                <a:solidFill>
                  <a:schemeClr val="lt1"/>
                </a:solidFill>
              </a:ln>
              <a:effectLst/>
            </c:spPr>
            <c:extLst>
              <c:ext xmlns:c16="http://schemas.microsoft.com/office/drawing/2014/chart" uri="{C3380CC4-5D6E-409C-BE32-E72D297353CC}">
                <c16:uniqueId val="{00000011-5ED2-482E-939F-C55EB2280694}"/>
              </c:ext>
            </c:extLst>
          </c:dPt>
          <c:dPt>
            <c:idx val="9"/>
            <c:bubble3D val="0"/>
            <c:spPr>
              <a:solidFill>
                <a:srgbClr val="001E62"/>
              </a:solidFill>
              <a:ln w="19050">
                <a:solidFill>
                  <a:schemeClr val="lt1"/>
                </a:solidFill>
              </a:ln>
              <a:effectLst/>
            </c:spPr>
            <c:extLst>
              <c:ext xmlns:c16="http://schemas.microsoft.com/office/drawing/2014/chart" uri="{C3380CC4-5D6E-409C-BE32-E72D297353CC}">
                <c16:uniqueId val="{00000013-5ED2-482E-939F-C55EB2280694}"/>
              </c:ext>
            </c:extLst>
          </c:dPt>
          <c:dPt>
            <c:idx val="10"/>
            <c:bubble3D val="0"/>
            <c:spPr>
              <a:solidFill>
                <a:srgbClr val="001E62"/>
              </a:solidFill>
              <a:ln w="19050">
                <a:solidFill>
                  <a:schemeClr val="lt1"/>
                </a:solidFill>
              </a:ln>
              <a:effectLst/>
            </c:spPr>
            <c:extLst>
              <c:ext xmlns:c16="http://schemas.microsoft.com/office/drawing/2014/chart" uri="{C3380CC4-5D6E-409C-BE32-E72D297353CC}">
                <c16:uniqueId val="{00000015-5ED2-482E-939F-C55EB2280694}"/>
              </c:ext>
            </c:extLst>
          </c:dPt>
          <c:dPt>
            <c:idx val="11"/>
            <c:bubble3D val="0"/>
            <c:spPr>
              <a:solidFill>
                <a:srgbClr val="001E62"/>
              </a:solidFill>
              <a:ln w="19050">
                <a:solidFill>
                  <a:schemeClr val="lt1"/>
                </a:solidFill>
              </a:ln>
              <a:effectLst/>
            </c:spPr>
            <c:extLst>
              <c:ext xmlns:c16="http://schemas.microsoft.com/office/drawing/2014/chart" uri="{C3380CC4-5D6E-409C-BE32-E72D297353CC}">
                <c16:uniqueId val="{00000017-5ED2-482E-939F-C55EB2280694}"/>
              </c:ext>
            </c:extLst>
          </c:dPt>
          <c:dPt>
            <c:idx val="12"/>
            <c:bubble3D val="0"/>
            <c:spPr>
              <a:solidFill>
                <a:srgbClr val="001E62"/>
              </a:solidFill>
              <a:ln w="19050">
                <a:solidFill>
                  <a:schemeClr val="lt1"/>
                </a:solidFill>
              </a:ln>
              <a:effectLst/>
            </c:spPr>
            <c:extLst>
              <c:ext xmlns:c16="http://schemas.microsoft.com/office/drawing/2014/chart" uri="{C3380CC4-5D6E-409C-BE32-E72D297353CC}">
                <c16:uniqueId val="{00000019-5ED2-482E-939F-C55EB2280694}"/>
              </c:ext>
            </c:extLst>
          </c:dPt>
          <c:dPt>
            <c:idx val="13"/>
            <c:bubble3D val="0"/>
            <c:spPr>
              <a:solidFill>
                <a:srgbClr val="001E62"/>
              </a:solidFill>
              <a:ln w="19050">
                <a:solidFill>
                  <a:schemeClr val="lt1"/>
                </a:solidFill>
              </a:ln>
              <a:effectLst/>
            </c:spPr>
            <c:extLst>
              <c:ext xmlns:c16="http://schemas.microsoft.com/office/drawing/2014/chart" uri="{C3380CC4-5D6E-409C-BE32-E72D297353CC}">
                <c16:uniqueId val="{0000001B-5ED2-482E-939F-C55EB2280694}"/>
              </c:ext>
            </c:extLst>
          </c:dPt>
          <c:dPt>
            <c:idx val="14"/>
            <c:bubble3D val="0"/>
            <c:spPr>
              <a:solidFill>
                <a:srgbClr val="001E62"/>
              </a:solidFill>
              <a:ln w="19050">
                <a:solidFill>
                  <a:schemeClr val="lt1"/>
                </a:solidFill>
              </a:ln>
              <a:effectLst/>
            </c:spPr>
            <c:extLst>
              <c:ext xmlns:c16="http://schemas.microsoft.com/office/drawing/2014/chart" uri="{C3380CC4-5D6E-409C-BE32-E72D297353CC}">
                <c16:uniqueId val="{0000001D-5ED2-482E-939F-C55EB2280694}"/>
              </c:ext>
            </c:extLst>
          </c:dPt>
          <c:dPt>
            <c:idx val="15"/>
            <c:bubble3D val="0"/>
            <c:spPr>
              <a:solidFill>
                <a:srgbClr val="001E62"/>
              </a:solidFill>
              <a:ln w="19050">
                <a:solidFill>
                  <a:schemeClr val="lt1"/>
                </a:solidFill>
              </a:ln>
              <a:effectLst/>
            </c:spPr>
            <c:extLst>
              <c:ext xmlns:c16="http://schemas.microsoft.com/office/drawing/2014/chart" uri="{C3380CC4-5D6E-409C-BE32-E72D297353CC}">
                <c16:uniqueId val="{0000001F-5ED2-482E-939F-C55EB2280694}"/>
              </c:ext>
            </c:extLst>
          </c:dPt>
          <c:dPt>
            <c:idx val="16"/>
            <c:bubble3D val="0"/>
            <c:spPr>
              <a:solidFill>
                <a:srgbClr val="001E62"/>
              </a:solidFill>
              <a:ln w="19050">
                <a:solidFill>
                  <a:schemeClr val="lt1"/>
                </a:solidFill>
              </a:ln>
              <a:effectLst/>
            </c:spPr>
            <c:extLst>
              <c:ext xmlns:c16="http://schemas.microsoft.com/office/drawing/2014/chart" uri="{C3380CC4-5D6E-409C-BE32-E72D297353CC}">
                <c16:uniqueId val="{00000021-5ED2-482E-939F-C55EB2280694}"/>
              </c:ext>
            </c:extLst>
          </c:dPt>
          <c:dPt>
            <c:idx val="17"/>
            <c:bubble3D val="0"/>
            <c:spPr>
              <a:solidFill>
                <a:srgbClr val="001E62"/>
              </a:solidFill>
              <a:ln w="19050">
                <a:solidFill>
                  <a:schemeClr val="lt1"/>
                </a:solidFill>
              </a:ln>
              <a:effectLst/>
            </c:spPr>
            <c:extLst>
              <c:ext xmlns:c16="http://schemas.microsoft.com/office/drawing/2014/chart" uri="{C3380CC4-5D6E-409C-BE32-E72D297353CC}">
                <c16:uniqueId val="{00000023-5ED2-482E-939F-C55EB2280694}"/>
              </c:ext>
            </c:extLst>
          </c:dPt>
          <c:dPt>
            <c:idx val="18"/>
            <c:bubble3D val="0"/>
            <c:spPr>
              <a:solidFill>
                <a:srgbClr val="001E62"/>
              </a:solidFill>
              <a:ln w="19050">
                <a:solidFill>
                  <a:schemeClr val="lt1"/>
                </a:solidFill>
              </a:ln>
              <a:effectLst/>
            </c:spPr>
            <c:extLst>
              <c:ext xmlns:c16="http://schemas.microsoft.com/office/drawing/2014/chart" uri="{C3380CC4-5D6E-409C-BE32-E72D297353CC}">
                <c16:uniqueId val="{00000025-5ED2-482E-939F-C55EB2280694}"/>
              </c:ext>
            </c:extLst>
          </c:dPt>
          <c:dPt>
            <c:idx val="19"/>
            <c:bubble3D val="0"/>
            <c:spPr>
              <a:solidFill>
                <a:srgbClr val="001E62"/>
              </a:solidFill>
              <a:ln w="19050">
                <a:solidFill>
                  <a:schemeClr val="lt1"/>
                </a:solidFill>
              </a:ln>
              <a:effectLst/>
            </c:spPr>
            <c:extLst>
              <c:ext xmlns:c16="http://schemas.microsoft.com/office/drawing/2014/chart" uri="{C3380CC4-5D6E-409C-BE32-E72D297353CC}">
                <c16:uniqueId val="{00000027-5ED2-482E-939F-C55EB2280694}"/>
              </c:ext>
            </c:extLst>
          </c:dPt>
          <c:dPt>
            <c:idx val="20"/>
            <c:bubble3D val="0"/>
            <c:spPr>
              <a:solidFill>
                <a:srgbClr val="001E62"/>
              </a:solidFill>
              <a:ln w="19050">
                <a:solidFill>
                  <a:schemeClr val="lt1"/>
                </a:solidFill>
              </a:ln>
              <a:effectLst/>
            </c:spPr>
            <c:extLst>
              <c:ext xmlns:c16="http://schemas.microsoft.com/office/drawing/2014/chart" uri="{C3380CC4-5D6E-409C-BE32-E72D297353CC}">
                <c16:uniqueId val="{00000029-5ED2-482E-939F-C55EB2280694}"/>
              </c:ext>
            </c:extLst>
          </c:dPt>
          <c:dPt>
            <c:idx val="21"/>
            <c:bubble3D val="0"/>
            <c:spPr>
              <a:solidFill>
                <a:srgbClr val="001E62"/>
              </a:solidFill>
              <a:ln w="19050">
                <a:solidFill>
                  <a:schemeClr val="lt1"/>
                </a:solidFill>
              </a:ln>
              <a:effectLst/>
            </c:spPr>
            <c:extLst>
              <c:ext xmlns:c16="http://schemas.microsoft.com/office/drawing/2014/chart" uri="{C3380CC4-5D6E-409C-BE32-E72D297353CC}">
                <c16:uniqueId val="{0000002B-5ED2-482E-939F-C55EB2280694}"/>
              </c:ext>
            </c:extLst>
          </c:dPt>
          <c:dPt>
            <c:idx val="22"/>
            <c:bubble3D val="0"/>
            <c:spPr>
              <a:solidFill>
                <a:srgbClr val="001E62"/>
              </a:solidFill>
              <a:ln w="19050">
                <a:solidFill>
                  <a:schemeClr val="lt1"/>
                </a:solidFill>
              </a:ln>
              <a:effectLst/>
            </c:spPr>
            <c:extLst>
              <c:ext xmlns:c16="http://schemas.microsoft.com/office/drawing/2014/chart" uri="{C3380CC4-5D6E-409C-BE32-E72D297353CC}">
                <c16:uniqueId val="{0000002D-5ED2-482E-939F-C55EB2280694}"/>
              </c:ext>
            </c:extLst>
          </c:dPt>
          <c:dPt>
            <c:idx val="23"/>
            <c:bubble3D val="0"/>
            <c:spPr>
              <a:solidFill>
                <a:srgbClr val="001E62"/>
              </a:solidFill>
              <a:ln w="19050">
                <a:solidFill>
                  <a:schemeClr val="lt1"/>
                </a:solidFill>
              </a:ln>
              <a:effectLst/>
            </c:spPr>
            <c:extLst>
              <c:ext xmlns:c16="http://schemas.microsoft.com/office/drawing/2014/chart" uri="{C3380CC4-5D6E-409C-BE32-E72D297353CC}">
                <c16:uniqueId val="{0000002F-5ED2-482E-939F-C55EB2280694}"/>
              </c:ext>
            </c:extLst>
          </c:dPt>
          <c:dPt>
            <c:idx val="24"/>
            <c:bubble3D val="0"/>
            <c:spPr>
              <a:solidFill>
                <a:srgbClr val="001E62"/>
              </a:solidFill>
              <a:ln w="19050">
                <a:solidFill>
                  <a:schemeClr val="lt1"/>
                </a:solidFill>
              </a:ln>
              <a:effectLst/>
            </c:spPr>
            <c:extLst>
              <c:ext xmlns:c16="http://schemas.microsoft.com/office/drawing/2014/chart" uri="{C3380CC4-5D6E-409C-BE32-E72D297353CC}">
                <c16:uniqueId val="{00000031-5ED2-482E-939F-C55EB2280694}"/>
              </c:ext>
            </c:extLst>
          </c:dPt>
          <c:dPt>
            <c:idx val="25"/>
            <c:bubble3D val="0"/>
            <c:spPr>
              <a:solidFill>
                <a:srgbClr val="001E62"/>
              </a:solidFill>
              <a:ln w="19050">
                <a:solidFill>
                  <a:schemeClr val="lt1"/>
                </a:solidFill>
              </a:ln>
              <a:effectLst/>
            </c:spPr>
            <c:extLst>
              <c:ext xmlns:c16="http://schemas.microsoft.com/office/drawing/2014/chart" uri="{C3380CC4-5D6E-409C-BE32-E72D297353CC}">
                <c16:uniqueId val="{00000033-5ED2-482E-939F-C55EB2280694}"/>
              </c:ext>
            </c:extLst>
          </c:dPt>
          <c:dPt>
            <c:idx val="26"/>
            <c:bubble3D val="0"/>
            <c:spPr>
              <a:solidFill>
                <a:srgbClr val="001E62"/>
              </a:solidFill>
              <a:ln w="19050">
                <a:solidFill>
                  <a:schemeClr val="lt1"/>
                </a:solidFill>
              </a:ln>
              <a:effectLst/>
            </c:spPr>
            <c:extLst>
              <c:ext xmlns:c16="http://schemas.microsoft.com/office/drawing/2014/chart" uri="{C3380CC4-5D6E-409C-BE32-E72D297353CC}">
                <c16:uniqueId val="{00000035-5ED2-482E-939F-C55EB2280694}"/>
              </c:ext>
            </c:extLst>
          </c:dPt>
          <c:dPt>
            <c:idx val="27"/>
            <c:bubble3D val="0"/>
            <c:spPr>
              <a:solidFill>
                <a:srgbClr val="001E62"/>
              </a:solidFill>
              <a:ln w="19050">
                <a:solidFill>
                  <a:schemeClr val="lt1"/>
                </a:solidFill>
              </a:ln>
              <a:effectLst/>
            </c:spPr>
            <c:extLst>
              <c:ext xmlns:c16="http://schemas.microsoft.com/office/drawing/2014/chart" uri="{C3380CC4-5D6E-409C-BE32-E72D297353CC}">
                <c16:uniqueId val="{00000037-5ED2-482E-939F-C55EB2280694}"/>
              </c:ext>
            </c:extLst>
          </c:dPt>
          <c:dPt>
            <c:idx val="28"/>
            <c:bubble3D val="0"/>
            <c:spPr>
              <a:solidFill>
                <a:srgbClr val="001E62"/>
              </a:solidFill>
              <a:ln w="19050">
                <a:solidFill>
                  <a:schemeClr val="lt1"/>
                </a:solidFill>
              </a:ln>
              <a:effectLst/>
            </c:spPr>
            <c:extLst>
              <c:ext xmlns:c16="http://schemas.microsoft.com/office/drawing/2014/chart" uri="{C3380CC4-5D6E-409C-BE32-E72D297353CC}">
                <c16:uniqueId val="{00000039-5ED2-482E-939F-C55EB2280694}"/>
              </c:ext>
            </c:extLst>
          </c:dPt>
          <c:dPt>
            <c:idx val="29"/>
            <c:bubble3D val="0"/>
            <c:spPr>
              <a:solidFill>
                <a:srgbClr val="001E62"/>
              </a:solidFill>
              <a:ln w="19050">
                <a:solidFill>
                  <a:schemeClr val="lt1"/>
                </a:solidFill>
              </a:ln>
              <a:effectLst/>
            </c:spPr>
            <c:extLst>
              <c:ext xmlns:c16="http://schemas.microsoft.com/office/drawing/2014/chart" uri="{C3380CC4-5D6E-409C-BE32-E72D297353CC}">
                <c16:uniqueId val="{0000003B-5ED2-482E-939F-C55EB2280694}"/>
              </c:ext>
            </c:extLst>
          </c:dPt>
          <c:val>
            <c:numRef>
              <c:f>'profile circles'!$N$3:$N$32</c:f>
              <c:numCache>
                <c:formatCode>General</c:formatCode>
                <c:ptCount val="30"/>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pt idx="25">
                  <c:v>1</c:v>
                </c:pt>
                <c:pt idx="26">
                  <c:v>1</c:v>
                </c:pt>
                <c:pt idx="27">
                  <c:v>1</c:v>
                </c:pt>
                <c:pt idx="28">
                  <c:v>1</c:v>
                </c:pt>
                <c:pt idx="29">
                  <c:v>1</c:v>
                </c:pt>
              </c:numCache>
            </c:numRef>
          </c:val>
          <c:extLst>
            <c:ext xmlns:c16="http://schemas.microsoft.com/office/drawing/2014/chart" uri="{C3380CC4-5D6E-409C-BE32-E72D297353CC}">
              <c16:uniqueId val="{00000000-DC99-4658-975B-FF576733CEBD}"/>
            </c:ext>
          </c:extLst>
        </c:ser>
        <c:dLbls>
          <c:showLegendKey val="0"/>
          <c:showVal val="0"/>
          <c:showCatName val="0"/>
          <c:showSerName val="0"/>
          <c:showPercent val="0"/>
          <c:showBubbleSize val="0"/>
          <c:showLeaderLines val="1"/>
        </c:dLbls>
        <c:firstSliceAng val="0"/>
        <c:holeSize val="74"/>
      </c:doughnutChart>
      <c:doughnutChart>
        <c:varyColors val="1"/>
        <c:ser>
          <c:idx val="1"/>
          <c:order val="1"/>
          <c:tx>
            <c:v>ranks</c:v>
          </c:tx>
          <c:dPt>
            <c:idx val="0"/>
            <c:bubble3D val="0"/>
            <c:spPr>
              <a:solidFill>
                <a:schemeClr val="bg1">
                  <a:alpha val="80000"/>
                </a:schemeClr>
              </a:solidFill>
              <a:ln w="19050">
                <a:solidFill>
                  <a:schemeClr val="lt1"/>
                </a:solidFill>
              </a:ln>
              <a:effectLst/>
            </c:spPr>
            <c:extLst>
              <c:ext xmlns:c16="http://schemas.microsoft.com/office/drawing/2014/chart" uri="{C3380CC4-5D6E-409C-BE32-E72D297353CC}">
                <c16:uniqueId val="{00000003-DC99-4658-975B-FF576733CEBD}"/>
              </c:ext>
            </c:extLst>
          </c:dPt>
          <c:dPt>
            <c:idx val="1"/>
            <c:bubble3D val="0"/>
            <c:spPr>
              <a:noFill/>
              <a:ln w="19050">
                <a:solidFill>
                  <a:schemeClr val="lt1"/>
                </a:solidFill>
              </a:ln>
              <a:effectLst/>
            </c:spPr>
            <c:extLst>
              <c:ext xmlns:c16="http://schemas.microsoft.com/office/drawing/2014/chart" uri="{C3380CC4-5D6E-409C-BE32-E72D297353CC}">
                <c16:uniqueId val="{00000002-DC99-4658-975B-FF576733CEBD}"/>
              </c:ext>
            </c:extLst>
          </c:dPt>
          <c:val>
            <c:numRef>
              <c:f>'profile circles'!$P$2:$Q$2</c:f>
              <c:numCache>
                <c:formatCode>General</c:formatCode>
                <c:ptCount val="2"/>
                <c:pt idx="0">
                  <c:v>0</c:v>
                </c:pt>
                <c:pt idx="1">
                  <c:v>30</c:v>
                </c:pt>
              </c:numCache>
            </c:numRef>
          </c:val>
          <c:extLst>
            <c:ext xmlns:c16="http://schemas.microsoft.com/office/drawing/2014/chart" uri="{C3380CC4-5D6E-409C-BE32-E72D297353CC}">
              <c16:uniqueId val="{00000001-DC99-4658-975B-FF576733CEBD}"/>
            </c:ext>
          </c:extLst>
        </c:ser>
        <c:dLbls>
          <c:showLegendKey val="0"/>
          <c:showVal val="0"/>
          <c:showCatName val="0"/>
          <c:showSerName val="0"/>
          <c:showPercent val="0"/>
          <c:showBubbleSize val="0"/>
          <c:showLeaderLines val="1"/>
        </c:dLbls>
        <c:firstSliceAng val="0"/>
        <c:holeSize val="74"/>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499954042709645"/>
          <c:y val="9.668752944343495E-2"/>
          <c:w val="0.75000091914580713"/>
          <c:h val="0.82371895820714713"/>
        </c:manualLayout>
      </c:layout>
      <c:doughnutChart>
        <c:varyColors val="1"/>
        <c:ser>
          <c:idx val="0"/>
          <c:order val="0"/>
          <c:spPr>
            <a:solidFill>
              <a:srgbClr val="001E62"/>
            </a:solidFill>
          </c:spPr>
          <c:dPt>
            <c:idx val="0"/>
            <c:bubble3D val="0"/>
            <c:spPr>
              <a:solidFill>
                <a:srgbClr val="001E62"/>
              </a:solidFill>
              <a:ln w="19050">
                <a:solidFill>
                  <a:schemeClr val="lt1"/>
                </a:solidFill>
              </a:ln>
              <a:effectLst/>
            </c:spPr>
            <c:extLst>
              <c:ext xmlns:c16="http://schemas.microsoft.com/office/drawing/2014/chart" uri="{C3380CC4-5D6E-409C-BE32-E72D297353CC}">
                <c16:uniqueId val="{00000001-FFB9-41DD-9743-A07288A278FD}"/>
              </c:ext>
            </c:extLst>
          </c:dPt>
          <c:dPt>
            <c:idx val="1"/>
            <c:bubble3D val="0"/>
            <c:spPr>
              <a:solidFill>
                <a:srgbClr val="001E62"/>
              </a:solidFill>
              <a:ln w="19050">
                <a:solidFill>
                  <a:schemeClr val="lt1"/>
                </a:solidFill>
              </a:ln>
              <a:effectLst/>
            </c:spPr>
            <c:extLst>
              <c:ext xmlns:c16="http://schemas.microsoft.com/office/drawing/2014/chart" uri="{C3380CC4-5D6E-409C-BE32-E72D297353CC}">
                <c16:uniqueId val="{00000003-FFB9-41DD-9743-A07288A278FD}"/>
              </c:ext>
            </c:extLst>
          </c:dPt>
          <c:dPt>
            <c:idx val="2"/>
            <c:bubble3D val="0"/>
            <c:spPr>
              <a:solidFill>
                <a:srgbClr val="001E62"/>
              </a:solidFill>
              <a:ln w="19050">
                <a:solidFill>
                  <a:schemeClr val="lt1"/>
                </a:solidFill>
              </a:ln>
              <a:effectLst/>
            </c:spPr>
            <c:extLst>
              <c:ext xmlns:c16="http://schemas.microsoft.com/office/drawing/2014/chart" uri="{C3380CC4-5D6E-409C-BE32-E72D297353CC}">
                <c16:uniqueId val="{00000005-FFB9-41DD-9743-A07288A278FD}"/>
              </c:ext>
            </c:extLst>
          </c:dPt>
          <c:dPt>
            <c:idx val="3"/>
            <c:bubble3D val="0"/>
            <c:spPr>
              <a:solidFill>
                <a:srgbClr val="001E62"/>
              </a:solidFill>
              <a:ln w="19050">
                <a:solidFill>
                  <a:schemeClr val="lt1"/>
                </a:solidFill>
              </a:ln>
              <a:effectLst/>
            </c:spPr>
            <c:extLst>
              <c:ext xmlns:c16="http://schemas.microsoft.com/office/drawing/2014/chart" uri="{C3380CC4-5D6E-409C-BE32-E72D297353CC}">
                <c16:uniqueId val="{00000007-FFB9-41DD-9743-A07288A278FD}"/>
              </c:ext>
            </c:extLst>
          </c:dPt>
          <c:dPt>
            <c:idx val="4"/>
            <c:bubble3D val="0"/>
            <c:spPr>
              <a:solidFill>
                <a:srgbClr val="001E62"/>
              </a:solidFill>
              <a:ln w="19050">
                <a:solidFill>
                  <a:schemeClr val="lt1"/>
                </a:solidFill>
              </a:ln>
              <a:effectLst/>
            </c:spPr>
            <c:extLst>
              <c:ext xmlns:c16="http://schemas.microsoft.com/office/drawing/2014/chart" uri="{C3380CC4-5D6E-409C-BE32-E72D297353CC}">
                <c16:uniqueId val="{00000009-FFB9-41DD-9743-A07288A278FD}"/>
              </c:ext>
            </c:extLst>
          </c:dPt>
          <c:dPt>
            <c:idx val="5"/>
            <c:bubble3D val="0"/>
            <c:spPr>
              <a:solidFill>
                <a:srgbClr val="001E62"/>
              </a:solidFill>
              <a:ln w="19050">
                <a:solidFill>
                  <a:schemeClr val="lt1"/>
                </a:solidFill>
              </a:ln>
              <a:effectLst/>
            </c:spPr>
            <c:extLst>
              <c:ext xmlns:c16="http://schemas.microsoft.com/office/drawing/2014/chart" uri="{C3380CC4-5D6E-409C-BE32-E72D297353CC}">
                <c16:uniqueId val="{0000000B-FFB9-41DD-9743-A07288A278FD}"/>
              </c:ext>
            </c:extLst>
          </c:dPt>
          <c:dPt>
            <c:idx val="6"/>
            <c:bubble3D val="0"/>
            <c:spPr>
              <a:solidFill>
                <a:srgbClr val="001E62"/>
              </a:solidFill>
              <a:ln w="19050">
                <a:solidFill>
                  <a:schemeClr val="lt1"/>
                </a:solidFill>
              </a:ln>
              <a:effectLst/>
            </c:spPr>
            <c:extLst>
              <c:ext xmlns:c16="http://schemas.microsoft.com/office/drawing/2014/chart" uri="{C3380CC4-5D6E-409C-BE32-E72D297353CC}">
                <c16:uniqueId val="{0000000D-FFB9-41DD-9743-A07288A278FD}"/>
              </c:ext>
            </c:extLst>
          </c:dPt>
          <c:dPt>
            <c:idx val="7"/>
            <c:bubble3D val="0"/>
            <c:spPr>
              <a:solidFill>
                <a:srgbClr val="001E62"/>
              </a:solidFill>
              <a:ln w="19050">
                <a:solidFill>
                  <a:schemeClr val="lt1"/>
                </a:solidFill>
              </a:ln>
              <a:effectLst/>
            </c:spPr>
            <c:extLst>
              <c:ext xmlns:c16="http://schemas.microsoft.com/office/drawing/2014/chart" uri="{C3380CC4-5D6E-409C-BE32-E72D297353CC}">
                <c16:uniqueId val="{0000000F-FFB9-41DD-9743-A07288A278FD}"/>
              </c:ext>
            </c:extLst>
          </c:dPt>
          <c:dPt>
            <c:idx val="8"/>
            <c:bubble3D val="0"/>
            <c:spPr>
              <a:solidFill>
                <a:srgbClr val="001E62"/>
              </a:solidFill>
              <a:ln w="19050">
                <a:solidFill>
                  <a:schemeClr val="lt1"/>
                </a:solidFill>
              </a:ln>
              <a:effectLst/>
            </c:spPr>
            <c:extLst>
              <c:ext xmlns:c16="http://schemas.microsoft.com/office/drawing/2014/chart" uri="{C3380CC4-5D6E-409C-BE32-E72D297353CC}">
                <c16:uniqueId val="{00000011-FFB9-41DD-9743-A07288A278FD}"/>
              </c:ext>
            </c:extLst>
          </c:dPt>
          <c:dPt>
            <c:idx val="9"/>
            <c:bubble3D val="0"/>
            <c:spPr>
              <a:solidFill>
                <a:srgbClr val="001E62"/>
              </a:solidFill>
              <a:ln w="19050">
                <a:solidFill>
                  <a:schemeClr val="lt1"/>
                </a:solidFill>
              </a:ln>
              <a:effectLst/>
            </c:spPr>
            <c:extLst>
              <c:ext xmlns:c16="http://schemas.microsoft.com/office/drawing/2014/chart" uri="{C3380CC4-5D6E-409C-BE32-E72D297353CC}">
                <c16:uniqueId val="{00000013-FFB9-41DD-9743-A07288A278FD}"/>
              </c:ext>
            </c:extLst>
          </c:dPt>
          <c:dPt>
            <c:idx val="10"/>
            <c:bubble3D val="0"/>
            <c:spPr>
              <a:solidFill>
                <a:srgbClr val="001E62"/>
              </a:solidFill>
              <a:ln w="19050">
                <a:solidFill>
                  <a:schemeClr val="lt1"/>
                </a:solidFill>
              </a:ln>
              <a:effectLst/>
            </c:spPr>
            <c:extLst>
              <c:ext xmlns:c16="http://schemas.microsoft.com/office/drawing/2014/chart" uri="{C3380CC4-5D6E-409C-BE32-E72D297353CC}">
                <c16:uniqueId val="{00000015-FFB9-41DD-9743-A07288A278FD}"/>
              </c:ext>
            </c:extLst>
          </c:dPt>
          <c:dPt>
            <c:idx val="11"/>
            <c:bubble3D val="0"/>
            <c:spPr>
              <a:solidFill>
                <a:srgbClr val="001E62"/>
              </a:solidFill>
              <a:ln w="19050">
                <a:solidFill>
                  <a:schemeClr val="lt1"/>
                </a:solidFill>
              </a:ln>
              <a:effectLst/>
            </c:spPr>
            <c:extLst>
              <c:ext xmlns:c16="http://schemas.microsoft.com/office/drawing/2014/chart" uri="{C3380CC4-5D6E-409C-BE32-E72D297353CC}">
                <c16:uniqueId val="{00000017-FFB9-41DD-9743-A07288A278FD}"/>
              </c:ext>
            </c:extLst>
          </c:dPt>
          <c:dPt>
            <c:idx val="12"/>
            <c:bubble3D val="0"/>
            <c:spPr>
              <a:solidFill>
                <a:srgbClr val="001E62"/>
              </a:solidFill>
              <a:ln w="19050">
                <a:solidFill>
                  <a:schemeClr val="lt1"/>
                </a:solidFill>
              </a:ln>
              <a:effectLst/>
            </c:spPr>
            <c:extLst>
              <c:ext xmlns:c16="http://schemas.microsoft.com/office/drawing/2014/chart" uri="{C3380CC4-5D6E-409C-BE32-E72D297353CC}">
                <c16:uniqueId val="{00000019-FFB9-41DD-9743-A07288A278FD}"/>
              </c:ext>
            </c:extLst>
          </c:dPt>
          <c:dPt>
            <c:idx val="13"/>
            <c:bubble3D val="0"/>
            <c:spPr>
              <a:solidFill>
                <a:srgbClr val="001E62"/>
              </a:solidFill>
              <a:ln w="19050">
                <a:solidFill>
                  <a:schemeClr val="lt1"/>
                </a:solidFill>
              </a:ln>
              <a:effectLst/>
            </c:spPr>
            <c:extLst>
              <c:ext xmlns:c16="http://schemas.microsoft.com/office/drawing/2014/chart" uri="{C3380CC4-5D6E-409C-BE32-E72D297353CC}">
                <c16:uniqueId val="{0000001B-FFB9-41DD-9743-A07288A278FD}"/>
              </c:ext>
            </c:extLst>
          </c:dPt>
          <c:dPt>
            <c:idx val="14"/>
            <c:bubble3D val="0"/>
            <c:spPr>
              <a:solidFill>
                <a:srgbClr val="001E62"/>
              </a:solidFill>
              <a:ln w="19050">
                <a:solidFill>
                  <a:schemeClr val="lt1"/>
                </a:solidFill>
              </a:ln>
              <a:effectLst/>
            </c:spPr>
            <c:extLst>
              <c:ext xmlns:c16="http://schemas.microsoft.com/office/drawing/2014/chart" uri="{C3380CC4-5D6E-409C-BE32-E72D297353CC}">
                <c16:uniqueId val="{0000001D-FFB9-41DD-9743-A07288A278FD}"/>
              </c:ext>
            </c:extLst>
          </c:dPt>
          <c:dPt>
            <c:idx val="15"/>
            <c:bubble3D val="0"/>
            <c:spPr>
              <a:solidFill>
                <a:srgbClr val="001E62"/>
              </a:solidFill>
              <a:ln w="19050">
                <a:solidFill>
                  <a:schemeClr val="lt1"/>
                </a:solidFill>
              </a:ln>
              <a:effectLst/>
            </c:spPr>
            <c:extLst>
              <c:ext xmlns:c16="http://schemas.microsoft.com/office/drawing/2014/chart" uri="{C3380CC4-5D6E-409C-BE32-E72D297353CC}">
                <c16:uniqueId val="{0000001F-FFB9-41DD-9743-A07288A278FD}"/>
              </c:ext>
            </c:extLst>
          </c:dPt>
          <c:dPt>
            <c:idx val="16"/>
            <c:bubble3D val="0"/>
            <c:spPr>
              <a:solidFill>
                <a:srgbClr val="001E62"/>
              </a:solidFill>
              <a:ln w="19050">
                <a:solidFill>
                  <a:schemeClr val="lt1"/>
                </a:solidFill>
              </a:ln>
              <a:effectLst/>
            </c:spPr>
            <c:extLst>
              <c:ext xmlns:c16="http://schemas.microsoft.com/office/drawing/2014/chart" uri="{C3380CC4-5D6E-409C-BE32-E72D297353CC}">
                <c16:uniqueId val="{00000021-FFB9-41DD-9743-A07288A278FD}"/>
              </c:ext>
            </c:extLst>
          </c:dPt>
          <c:dPt>
            <c:idx val="17"/>
            <c:bubble3D val="0"/>
            <c:spPr>
              <a:solidFill>
                <a:srgbClr val="001E62"/>
              </a:solidFill>
              <a:ln w="19050">
                <a:solidFill>
                  <a:schemeClr val="lt1"/>
                </a:solidFill>
              </a:ln>
              <a:effectLst/>
            </c:spPr>
            <c:extLst>
              <c:ext xmlns:c16="http://schemas.microsoft.com/office/drawing/2014/chart" uri="{C3380CC4-5D6E-409C-BE32-E72D297353CC}">
                <c16:uniqueId val="{00000023-FFB9-41DD-9743-A07288A278FD}"/>
              </c:ext>
            </c:extLst>
          </c:dPt>
          <c:dPt>
            <c:idx val="18"/>
            <c:bubble3D val="0"/>
            <c:spPr>
              <a:solidFill>
                <a:srgbClr val="001E62"/>
              </a:solidFill>
              <a:ln w="19050">
                <a:solidFill>
                  <a:schemeClr val="lt1"/>
                </a:solidFill>
              </a:ln>
              <a:effectLst/>
            </c:spPr>
            <c:extLst>
              <c:ext xmlns:c16="http://schemas.microsoft.com/office/drawing/2014/chart" uri="{C3380CC4-5D6E-409C-BE32-E72D297353CC}">
                <c16:uniqueId val="{00000025-FFB9-41DD-9743-A07288A278FD}"/>
              </c:ext>
            </c:extLst>
          </c:dPt>
          <c:dPt>
            <c:idx val="19"/>
            <c:bubble3D val="0"/>
            <c:spPr>
              <a:solidFill>
                <a:srgbClr val="001E62"/>
              </a:solidFill>
              <a:ln w="19050">
                <a:solidFill>
                  <a:schemeClr val="lt1"/>
                </a:solidFill>
              </a:ln>
              <a:effectLst/>
            </c:spPr>
            <c:extLst>
              <c:ext xmlns:c16="http://schemas.microsoft.com/office/drawing/2014/chart" uri="{C3380CC4-5D6E-409C-BE32-E72D297353CC}">
                <c16:uniqueId val="{00000027-FFB9-41DD-9743-A07288A278FD}"/>
              </c:ext>
            </c:extLst>
          </c:dPt>
          <c:dPt>
            <c:idx val="20"/>
            <c:bubble3D val="0"/>
            <c:spPr>
              <a:solidFill>
                <a:srgbClr val="001E62"/>
              </a:solidFill>
              <a:ln w="19050">
                <a:solidFill>
                  <a:schemeClr val="lt1"/>
                </a:solidFill>
              </a:ln>
              <a:effectLst/>
            </c:spPr>
            <c:extLst>
              <c:ext xmlns:c16="http://schemas.microsoft.com/office/drawing/2014/chart" uri="{C3380CC4-5D6E-409C-BE32-E72D297353CC}">
                <c16:uniqueId val="{00000029-FFB9-41DD-9743-A07288A278FD}"/>
              </c:ext>
            </c:extLst>
          </c:dPt>
          <c:dPt>
            <c:idx val="21"/>
            <c:bubble3D val="0"/>
            <c:spPr>
              <a:solidFill>
                <a:srgbClr val="001E62"/>
              </a:solidFill>
              <a:ln w="19050">
                <a:solidFill>
                  <a:schemeClr val="lt1"/>
                </a:solidFill>
              </a:ln>
              <a:effectLst/>
            </c:spPr>
            <c:extLst>
              <c:ext xmlns:c16="http://schemas.microsoft.com/office/drawing/2014/chart" uri="{C3380CC4-5D6E-409C-BE32-E72D297353CC}">
                <c16:uniqueId val="{0000002B-FFB9-41DD-9743-A07288A278FD}"/>
              </c:ext>
            </c:extLst>
          </c:dPt>
          <c:dPt>
            <c:idx val="22"/>
            <c:bubble3D val="0"/>
            <c:spPr>
              <a:solidFill>
                <a:srgbClr val="001E62"/>
              </a:solidFill>
              <a:ln w="19050">
                <a:solidFill>
                  <a:schemeClr val="lt1"/>
                </a:solidFill>
              </a:ln>
              <a:effectLst/>
            </c:spPr>
            <c:extLst>
              <c:ext xmlns:c16="http://schemas.microsoft.com/office/drawing/2014/chart" uri="{C3380CC4-5D6E-409C-BE32-E72D297353CC}">
                <c16:uniqueId val="{0000002D-FFB9-41DD-9743-A07288A278FD}"/>
              </c:ext>
            </c:extLst>
          </c:dPt>
          <c:dPt>
            <c:idx val="23"/>
            <c:bubble3D val="0"/>
            <c:spPr>
              <a:solidFill>
                <a:srgbClr val="001E62"/>
              </a:solidFill>
              <a:ln w="19050">
                <a:solidFill>
                  <a:schemeClr val="lt1"/>
                </a:solidFill>
              </a:ln>
              <a:effectLst/>
            </c:spPr>
            <c:extLst>
              <c:ext xmlns:c16="http://schemas.microsoft.com/office/drawing/2014/chart" uri="{C3380CC4-5D6E-409C-BE32-E72D297353CC}">
                <c16:uniqueId val="{0000002F-FFB9-41DD-9743-A07288A278FD}"/>
              </c:ext>
            </c:extLst>
          </c:dPt>
          <c:dPt>
            <c:idx val="24"/>
            <c:bubble3D val="0"/>
            <c:spPr>
              <a:solidFill>
                <a:srgbClr val="001E62"/>
              </a:solidFill>
              <a:ln w="19050">
                <a:solidFill>
                  <a:schemeClr val="lt1"/>
                </a:solidFill>
              </a:ln>
              <a:effectLst/>
            </c:spPr>
            <c:extLst>
              <c:ext xmlns:c16="http://schemas.microsoft.com/office/drawing/2014/chart" uri="{C3380CC4-5D6E-409C-BE32-E72D297353CC}">
                <c16:uniqueId val="{00000031-FFB9-41DD-9743-A07288A278FD}"/>
              </c:ext>
            </c:extLst>
          </c:dPt>
          <c:dPt>
            <c:idx val="25"/>
            <c:bubble3D val="0"/>
            <c:spPr>
              <a:solidFill>
                <a:srgbClr val="001E62"/>
              </a:solidFill>
              <a:ln w="19050">
                <a:solidFill>
                  <a:schemeClr val="lt1"/>
                </a:solidFill>
              </a:ln>
              <a:effectLst/>
            </c:spPr>
            <c:extLst>
              <c:ext xmlns:c16="http://schemas.microsoft.com/office/drawing/2014/chart" uri="{C3380CC4-5D6E-409C-BE32-E72D297353CC}">
                <c16:uniqueId val="{00000033-FFB9-41DD-9743-A07288A278FD}"/>
              </c:ext>
            </c:extLst>
          </c:dPt>
          <c:dPt>
            <c:idx val="26"/>
            <c:bubble3D val="0"/>
            <c:spPr>
              <a:solidFill>
                <a:srgbClr val="001E62"/>
              </a:solidFill>
              <a:ln w="19050">
                <a:solidFill>
                  <a:schemeClr val="lt1"/>
                </a:solidFill>
              </a:ln>
              <a:effectLst/>
            </c:spPr>
            <c:extLst>
              <c:ext xmlns:c16="http://schemas.microsoft.com/office/drawing/2014/chart" uri="{C3380CC4-5D6E-409C-BE32-E72D297353CC}">
                <c16:uniqueId val="{00000035-FFB9-41DD-9743-A07288A278FD}"/>
              </c:ext>
            </c:extLst>
          </c:dPt>
          <c:dPt>
            <c:idx val="27"/>
            <c:bubble3D val="0"/>
            <c:spPr>
              <a:solidFill>
                <a:srgbClr val="001E62"/>
              </a:solidFill>
              <a:ln w="19050">
                <a:solidFill>
                  <a:schemeClr val="lt1"/>
                </a:solidFill>
              </a:ln>
              <a:effectLst/>
            </c:spPr>
            <c:extLst>
              <c:ext xmlns:c16="http://schemas.microsoft.com/office/drawing/2014/chart" uri="{C3380CC4-5D6E-409C-BE32-E72D297353CC}">
                <c16:uniqueId val="{00000037-FFB9-41DD-9743-A07288A278FD}"/>
              </c:ext>
            </c:extLst>
          </c:dPt>
          <c:dPt>
            <c:idx val="28"/>
            <c:bubble3D val="0"/>
            <c:spPr>
              <a:solidFill>
                <a:srgbClr val="001E62"/>
              </a:solidFill>
              <a:ln w="19050">
                <a:solidFill>
                  <a:schemeClr val="lt1"/>
                </a:solidFill>
              </a:ln>
              <a:effectLst/>
            </c:spPr>
            <c:extLst>
              <c:ext xmlns:c16="http://schemas.microsoft.com/office/drawing/2014/chart" uri="{C3380CC4-5D6E-409C-BE32-E72D297353CC}">
                <c16:uniqueId val="{00000039-FFB9-41DD-9743-A07288A278FD}"/>
              </c:ext>
            </c:extLst>
          </c:dPt>
          <c:dPt>
            <c:idx val="29"/>
            <c:bubble3D val="0"/>
            <c:spPr>
              <a:solidFill>
                <a:srgbClr val="001E62"/>
              </a:solidFill>
              <a:ln w="19050">
                <a:solidFill>
                  <a:schemeClr val="lt1"/>
                </a:solidFill>
              </a:ln>
              <a:effectLst/>
            </c:spPr>
            <c:extLst>
              <c:ext xmlns:c16="http://schemas.microsoft.com/office/drawing/2014/chart" uri="{C3380CC4-5D6E-409C-BE32-E72D297353CC}">
                <c16:uniqueId val="{0000003B-FFB9-41DD-9743-A07288A278FD}"/>
              </c:ext>
            </c:extLst>
          </c:dPt>
          <c:val>
            <c:numRef>
              <c:f>'profile circles'!$N$3:$N$32</c:f>
              <c:numCache>
                <c:formatCode>General</c:formatCode>
                <c:ptCount val="30"/>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pt idx="25">
                  <c:v>1</c:v>
                </c:pt>
                <c:pt idx="26">
                  <c:v>1</c:v>
                </c:pt>
                <c:pt idx="27">
                  <c:v>1</c:v>
                </c:pt>
                <c:pt idx="28">
                  <c:v>1</c:v>
                </c:pt>
                <c:pt idx="29">
                  <c:v>1</c:v>
                </c:pt>
              </c:numCache>
            </c:numRef>
          </c:val>
          <c:extLst>
            <c:ext xmlns:c16="http://schemas.microsoft.com/office/drawing/2014/chart" uri="{C3380CC4-5D6E-409C-BE32-E72D297353CC}">
              <c16:uniqueId val="{0000003C-FFB9-41DD-9743-A07288A278FD}"/>
            </c:ext>
          </c:extLst>
        </c:ser>
        <c:dLbls>
          <c:showLegendKey val="0"/>
          <c:showVal val="0"/>
          <c:showCatName val="0"/>
          <c:showSerName val="0"/>
          <c:showPercent val="0"/>
          <c:showBubbleSize val="0"/>
          <c:showLeaderLines val="1"/>
        </c:dLbls>
        <c:firstSliceAng val="0"/>
        <c:holeSize val="74"/>
      </c:doughnutChart>
      <c:doughnutChart>
        <c:varyColors val="1"/>
        <c:ser>
          <c:idx val="1"/>
          <c:order val="1"/>
          <c:tx>
            <c:v>ranks</c:v>
          </c:tx>
          <c:dPt>
            <c:idx val="0"/>
            <c:bubble3D val="0"/>
            <c:spPr>
              <a:solidFill>
                <a:schemeClr val="bg1">
                  <a:alpha val="80000"/>
                </a:schemeClr>
              </a:solidFill>
              <a:ln w="19050">
                <a:solidFill>
                  <a:schemeClr val="lt1"/>
                </a:solidFill>
              </a:ln>
              <a:effectLst/>
            </c:spPr>
            <c:extLst>
              <c:ext xmlns:c16="http://schemas.microsoft.com/office/drawing/2014/chart" uri="{C3380CC4-5D6E-409C-BE32-E72D297353CC}">
                <c16:uniqueId val="{0000003E-FFB9-41DD-9743-A07288A278FD}"/>
              </c:ext>
            </c:extLst>
          </c:dPt>
          <c:dPt>
            <c:idx val="1"/>
            <c:bubble3D val="0"/>
            <c:spPr>
              <a:noFill/>
              <a:ln w="19050">
                <a:solidFill>
                  <a:schemeClr val="lt1"/>
                </a:solidFill>
              </a:ln>
              <a:effectLst/>
            </c:spPr>
            <c:extLst>
              <c:ext xmlns:c16="http://schemas.microsoft.com/office/drawing/2014/chart" uri="{C3380CC4-5D6E-409C-BE32-E72D297353CC}">
                <c16:uniqueId val="{00000040-FFB9-41DD-9743-A07288A278FD}"/>
              </c:ext>
            </c:extLst>
          </c:dPt>
          <c:val>
            <c:numRef>
              <c:f>'profile circles'!$P$2:$Q$2</c:f>
              <c:numCache>
                <c:formatCode>General</c:formatCode>
                <c:ptCount val="2"/>
                <c:pt idx="0">
                  <c:v>0</c:v>
                </c:pt>
                <c:pt idx="1">
                  <c:v>30</c:v>
                </c:pt>
              </c:numCache>
            </c:numRef>
          </c:val>
          <c:extLst>
            <c:ext xmlns:c16="http://schemas.microsoft.com/office/drawing/2014/chart" uri="{C3380CC4-5D6E-409C-BE32-E72D297353CC}">
              <c16:uniqueId val="{00000041-FFB9-41DD-9743-A07288A278FD}"/>
            </c:ext>
          </c:extLst>
        </c:ser>
        <c:dLbls>
          <c:showLegendKey val="0"/>
          <c:showVal val="0"/>
          <c:showCatName val="0"/>
          <c:showSerName val="0"/>
          <c:showPercent val="0"/>
          <c:showBubbleSize val="0"/>
          <c:showLeaderLines val="1"/>
        </c:dLbls>
        <c:firstSliceAng val="0"/>
        <c:holeSize val="74"/>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doughnut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541D-44F8-923B-B5441C63558E}"/>
              </c:ext>
            </c:extLst>
          </c:dPt>
          <c:dPt>
            <c:idx val="1"/>
            <c:bubble3D val="0"/>
            <c:spPr>
              <a:solidFill>
                <a:schemeClr val="bg1">
                  <a:lumMod val="95000"/>
                </a:schemeClr>
              </a:solidFill>
              <a:ln w="19050">
                <a:solidFill>
                  <a:schemeClr val="lt1"/>
                </a:solidFill>
              </a:ln>
              <a:effectLst/>
            </c:spPr>
            <c:extLst>
              <c:ext xmlns:c16="http://schemas.microsoft.com/office/drawing/2014/chart" uri="{C3380CC4-5D6E-409C-BE32-E72D297353CC}">
                <c16:uniqueId val="{00000003-541D-44F8-923B-B5441C63558E}"/>
              </c:ext>
            </c:extLst>
          </c:dPt>
          <c:dPt>
            <c:idx val="2"/>
            <c:bubble3D val="0"/>
            <c:spPr>
              <a:solidFill>
                <a:srgbClr val="001E62"/>
              </a:solidFill>
              <a:ln w="19050">
                <a:solidFill>
                  <a:schemeClr val="lt1"/>
                </a:solidFill>
              </a:ln>
              <a:effectLst/>
            </c:spPr>
            <c:extLst>
              <c:ext xmlns:c16="http://schemas.microsoft.com/office/drawing/2014/chart" uri="{C3380CC4-5D6E-409C-BE32-E72D297353CC}">
                <c16:uniqueId val="{00000005-541D-44F8-923B-B5441C63558E}"/>
              </c:ext>
            </c:extLst>
          </c:dPt>
          <c:cat>
            <c:strRef>
              <c:f>'profile circles'!$A$7:$A$9</c:f>
              <c:strCache>
                <c:ptCount val="3"/>
                <c:pt idx="0">
                  <c:v>Fill</c:v>
                </c:pt>
                <c:pt idx="2">
                  <c:v>Score</c:v>
                </c:pt>
              </c:strCache>
            </c:strRef>
          </c:cat>
          <c:val>
            <c:numRef>
              <c:f>'profile circles'!$B$7:$B$9</c:f>
              <c:numCache>
                <c:formatCode>0.00</c:formatCode>
                <c:ptCount val="3"/>
                <c:pt idx="1">
                  <c:v>0</c:v>
                </c:pt>
                <c:pt idx="2">
                  <c:v>1</c:v>
                </c:pt>
              </c:numCache>
            </c:numRef>
          </c:val>
          <c:extLst>
            <c:ext xmlns:c16="http://schemas.microsoft.com/office/drawing/2014/chart" uri="{C3380CC4-5D6E-409C-BE32-E72D297353CC}">
              <c16:uniqueId val="{00000006-541D-44F8-923B-B5441C63558E}"/>
            </c:ext>
          </c:extLst>
        </c:ser>
        <c:dLbls>
          <c:showLegendKey val="0"/>
          <c:showVal val="0"/>
          <c:showCatName val="0"/>
          <c:showSerName val="0"/>
          <c:showPercent val="0"/>
          <c:showBubbleSize val="0"/>
          <c:showLeaderLines val="1"/>
        </c:dLbls>
        <c:firstSliceAng val="0"/>
        <c:holeSize val="74"/>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doughnut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70B5-487C-A610-47FCF048A2F2}"/>
              </c:ext>
            </c:extLst>
          </c:dPt>
          <c:dPt>
            <c:idx val="1"/>
            <c:bubble3D val="0"/>
            <c:spPr>
              <a:solidFill>
                <a:schemeClr val="bg1">
                  <a:lumMod val="95000"/>
                </a:schemeClr>
              </a:solidFill>
              <a:ln w="19050">
                <a:solidFill>
                  <a:schemeClr val="lt1"/>
                </a:solidFill>
              </a:ln>
              <a:effectLst/>
            </c:spPr>
            <c:extLst>
              <c:ext xmlns:c16="http://schemas.microsoft.com/office/drawing/2014/chart" uri="{C3380CC4-5D6E-409C-BE32-E72D297353CC}">
                <c16:uniqueId val="{00000003-70B5-487C-A610-47FCF048A2F2}"/>
              </c:ext>
            </c:extLst>
          </c:dPt>
          <c:dPt>
            <c:idx val="2"/>
            <c:bubble3D val="0"/>
            <c:spPr>
              <a:solidFill>
                <a:srgbClr val="001E62"/>
              </a:solidFill>
              <a:ln w="19050">
                <a:solidFill>
                  <a:schemeClr val="lt1"/>
                </a:solidFill>
              </a:ln>
              <a:effectLst/>
            </c:spPr>
            <c:extLst>
              <c:ext xmlns:c16="http://schemas.microsoft.com/office/drawing/2014/chart" uri="{C3380CC4-5D6E-409C-BE32-E72D297353CC}">
                <c16:uniqueId val="{00000005-70B5-487C-A610-47FCF048A2F2}"/>
              </c:ext>
            </c:extLst>
          </c:dPt>
          <c:cat>
            <c:strRef>
              <c:f>'profile circles'!$A$7:$A$9</c:f>
              <c:strCache>
                <c:ptCount val="3"/>
                <c:pt idx="0">
                  <c:v>Fill</c:v>
                </c:pt>
                <c:pt idx="2">
                  <c:v>Score</c:v>
                </c:pt>
              </c:strCache>
            </c:strRef>
          </c:cat>
          <c:val>
            <c:numRef>
              <c:f>'profile circles'!$B$7:$B$9</c:f>
              <c:numCache>
                <c:formatCode>0.00</c:formatCode>
                <c:ptCount val="3"/>
                <c:pt idx="1">
                  <c:v>0</c:v>
                </c:pt>
                <c:pt idx="2">
                  <c:v>1</c:v>
                </c:pt>
              </c:numCache>
            </c:numRef>
          </c:val>
          <c:extLst>
            <c:ext xmlns:c16="http://schemas.microsoft.com/office/drawing/2014/chart" uri="{C3380CC4-5D6E-409C-BE32-E72D297353CC}">
              <c16:uniqueId val="{00000006-70B5-487C-A610-47FCF048A2F2}"/>
            </c:ext>
          </c:extLst>
        </c:ser>
        <c:dLbls>
          <c:showLegendKey val="0"/>
          <c:showVal val="0"/>
          <c:showCatName val="0"/>
          <c:showSerName val="0"/>
          <c:showPercent val="0"/>
          <c:showBubbleSize val="0"/>
          <c:showLeaderLines val="1"/>
        </c:dLbls>
        <c:firstSliceAng val="0"/>
        <c:holeSize val="74"/>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499954042709645"/>
          <c:y val="9.668752944343495E-2"/>
          <c:w val="0.75000091914580713"/>
          <c:h val="0.82371895820714713"/>
        </c:manualLayout>
      </c:layout>
      <c:doughnutChart>
        <c:varyColors val="1"/>
        <c:ser>
          <c:idx val="0"/>
          <c:order val="0"/>
          <c:spPr>
            <a:solidFill>
              <a:srgbClr val="001E62"/>
            </a:solidFill>
          </c:spPr>
          <c:dPt>
            <c:idx val="0"/>
            <c:bubble3D val="0"/>
            <c:spPr>
              <a:solidFill>
                <a:srgbClr val="001E62"/>
              </a:solidFill>
              <a:ln w="19050">
                <a:solidFill>
                  <a:schemeClr val="lt1"/>
                </a:solidFill>
              </a:ln>
              <a:effectLst/>
            </c:spPr>
            <c:extLst>
              <c:ext xmlns:c16="http://schemas.microsoft.com/office/drawing/2014/chart" uri="{C3380CC4-5D6E-409C-BE32-E72D297353CC}">
                <c16:uniqueId val="{00000001-60DE-408C-9404-7BB64DC470A6}"/>
              </c:ext>
            </c:extLst>
          </c:dPt>
          <c:dPt>
            <c:idx val="1"/>
            <c:bubble3D val="0"/>
            <c:spPr>
              <a:solidFill>
                <a:srgbClr val="001E62"/>
              </a:solidFill>
              <a:ln w="19050">
                <a:solidFill>
                  <a:schemeClr val="lt1"/>
                </a:solidFill>
              </a:ln>
              <a:effectLst/>
            </c:spPr>
            <c:extLst>
              <c:ext xmlns:c16="http://schemas.microsoft.com/office/drawing/2014/chart" uri="{C3380CC4-5D6E-409C-BE32-E72D297353CC}">
                <c16:uniqueId val="{00000003-60DE-408C-9404-7BB64DC470A6}"/>
              </c:ext>
            </c:extLst>
          </c:dPt>
          <c:dPt>
            <c:idx val="2"/>
            <c:bubble3D val="0"/>
            <c:spPr>
              <a:solidFill>
                <a:srgbClr val="001E62"/>
              </a:solidFill>
              <a:ln w="19050">
                <a:solidFill>
                  <a:schemeClr val="lt1"/>
                </a:solidFill>
              </a:ln>
              <a:effectLst/>
            </c:spPr>
            <c:extLst>
              <c:ext xmlns:c16="http://schemas.microsoft.com/office/drawing/2014/chart" uri="{C3380CC4-5D6E-409C-BE32-E72D297353CC}">
                <c16:uniqueId val="{00000005-60DE-408C-9404-7BB64DC470A6}"/>
              </c:ext>
            </c:extLst>
          </c:dPt>
          <c:dPt>
            <c:idx val="3"/>
            <c:bubble3D val="0"/>
            <c:spPr>
              <a:solidFill>
                <a:srgbClr val="001E62"/>
              </a:solidFill>
              <a:ln w="19050">
                <a:solidFill>
                  <a:schemeClr val="lt1"/>
                </a:solidFill>
              </a:ln>
              <a:effectLst/>
            </c:spPr>
            <c:extLst>
              <c:ext xmlns:c16="http://schemas.microsoft.com/office/drawing/2014/chart" uri="{C3380CC4-5D6E-409C-BE32-E72D297353CC}">
                <c16:uniqueId val="{00000007-60DE-408C-9404-7BB64DC470A6}"/>
              </c:ext>
            </c:extLst>
          </c:dPt>
          <c:dPt>
            <c:idx val="4"/>
            <c:bubble3D val="0"/>
            <c:spPr>
              <a:solidFill>
                <a:srgbClr val="001E62"/>
              </a:solidFill>
              <a:ln w="19050">
                <a:solidFill>
                  <a:schemeClr val="lt1"/>
                </a:solidFill>
              </a:ln>
              <a:effectLst/>
            </c:spPr>
            <c:extLst>
              <c:ext xmlns:c16="http://schemas.microsoft.com/office/drawing/2014/chart" uri="{C3380CC4-5D6E-409C-BE32-E72D297353CC}">
                <c16:uniqueId val="{00000009-60DE-408C-9404-7BB64DC470A6}"/>
              </c:ext>
            </c:extLst>
          </c:dPt>
          <c:dPt>
            <c:idx val="5"/>
            <c:bubble3D val="0"/>
            <c:spPr>
              <a:solidFill>
                <a:srgbClr val="001E62"/>
              </a:solidFill>
              <a:ln w="19050">
                <a:solidFill>
                  <a:schemeClr val="lt1"/>
                </a:solidFill>
              </a:ln>
              <a:effectLst/>
            </c:spPr>
            <c:extLst>
              <c:ext xmlns:c16="http://schemas.microsoft.com/office/drawing/2014/chart" uri="{C3380CC4-5D6E-409C-BE32-E72D297353CC}">
                <c16:uniqueId val="{0000000B-60DE-408C-9404-7BB64DC470A6}"/>
              </c:ext>
            </c:extLst>
          </c:dPt>
          <c:dPt>
            <c:idx val="6"/>
            <c:bubble3D val="0"/>
            <c:spPr>
              <a:solidFill>
                <a:srgbClr val="001E62"/>
              </a:solidFill>
              <a:ln w="19050">
                <a:solidFill>
                  <a:schemeClr val="lt1"/>
                </a:solidFill>
              </a:ln>
              <a:effectLst/>
            </c:spPr>
            <c:extLst>
              <c:ext xmlns:c16="http://schemas.microsoft.com/office/drawing/2014/chart" uri="{C3380CC4-5D6E-409C-BE32-E72D297353CC}">
                <c16:uniqueId val="{0000000D-60DE-408C-9404-7BB64DC470A6}"/>
              </c:ext>
            </c:extLst>
          </c:dPt>
          <c:dPt>
            <c:idx val="7"/>
            <c:bubble3D val="0"/>
            <c:spPr>
              <a:solidFill>
                <a:srgbClr val="001E62"/>
              </a:solidFill>
              <a:ln w="19050">
                <a:solidFill>
                  <a:schemeClr val="lt1"/>
                </a:solidFill>
              </a:ln>
              <a:effectLst/>
            </c:spPr>
            <c:extLst>
              <c:ext xmlns:c16="http://schemas.microsoft.com/office/drawing/2014/chart" uri="{C3380CC4-5D6E-409C-BE32-E72D297353CC}">
                <c16:uniqueId val="{0000000F-60DE-408C-9404-7BB64DC470A6}"/>
              </c:ext>
            </c:extLst>
          </c:dPt>
          <c:dPt>
            <c:idx val="8"/>
            <c:bubble3D val="0"/>
            <c:spPr>
              <a:solidFill>
                <a:srgbClr val="001E62"/>
              </a:solidFill>
              <a:ln w="19050">
                <a:solidFill>
                  <a:schemeClr val="lt1"/>
                </a:solidFill>
              </a:ln>
              <a:effectLst/>
            </c:spPr>
            <c:extLst>
              <c:ext xmlns:c16="http://schemas.microsoft.com/office/drawing/2014/chart" uri="{C3380CC4-5D6E-409C-BE32-E72D297353CC}">
                <c16:uniqueId val="{00000011-60DE-408C-9404-7BB64DC470A6}"/>
              </c:ext>
            </c:extLst>
          </c:dPt>
          <c:dPt>
            <c:idx val="9"/>
            <c:bubble3D val="0"/>
            <c:spPr>
              <a:solidFill>
                <a:srgbClr val="001E62"/>
              </a:solidFill>
              <a:ln w="19050">
                <a:solidFill>
                  <a:schemeClr val="lt1"/>
                </a:solidFill>
              </a:ln>
              <a:effectLst/>
            </c:spPr>
            <c:extLst>
              <c:ext xmlns:c16="http://schemas.microsoft.com/office/drawing/2014/chart" uri="{C3380CC4-5D6E-409C-BE32-E72D297353CC}">
                <c16:uniqueId val="{00000013-60DE-408C-9404-7BB64DC470A6}"/>
              </c:ext>
            </c:extLst>
          </c:dPt>
          <c:dPt>
            <c:idx val="10"/>
            <c:bubble3D val="0"/>
            <c:spPr>
              <a:solidFill>
                <a:srgbClr val="001E62"/>
              </a:solidFill>
              <a:ln w="19050">
                <a:solidFill>
                  <a:schemeClr val="lt1"/>
                </a:solidFill>
              </a:ln>
              <a:effectLst/>
            </c:spPr>
            <c:extLst>
              <c:ext xmlns:c16="http://schemas.microsoft.com/office/drawing/2014/chart" uri="{C3380CC4-5D6E-409C-BE32-E72D297353CC}">
                <c16:uniqueId val="{00000015-60DE-408C-9404-7BB64DC470A6}"/>
              </c:ext>
            </c:extLst>
          </c:dPt>
          <c:dPt>
            <c:idx val="11"/>
            <c:bubble3D val="0"/>
            <c:spPr>
              <a:solidFill>
                <a:srgbClr val="001E62"/>
              </a:solidFill>
              <a:ln w="19050">
                <a:solidFill>
                  <a:schemeClr val="lt1"/>
                </a:solidFill>
              </a:ln>
              <a:effectLst/>
            </c:spPr>
            <c:extLst>
              <c:ext xmlns:c16="http://schemas.microsoft.com/office/drawing/2014/chart" uri="{C3380CC4-5D6E-409C-BE32-E72D297353CC}">
                <c16:uniqueId val="{00000017-60DE-408C-9404-7BB64DC470A6}"/>
              </c:ext>
            </c:extLst>
          </c:dPt>
          <c:dPt>
            <c:idx val="12"/>
            <c:bubble3D val="0"/>
            <c:spPr>
              <a:solidFill>
                <a:srgbClr val="001E62"/>
              </a:solidFill>
              <a:ln w="19050">
                <a:solidFill>
                  <a:schemeClr val="lt1"/>
                </a:solidFill>
              </a:ln>
              <a:effectLst/>
            </c:spPr>
            <c:extLst>
              <c:ext xmlns:c16="http://schemas.microsoft.com/office/drawing/2014/chart" uri="{C3380CC4-5D6E-409C-BE32-E72D297353CC}">
                <c16:uniqueId val="{00000019-60DE-408C-9404-7BB64DC470A6}"/>
              </c:ext>
            </c:extLst>
          </c:dPt>
          <c:dPt>
            <c:idx val="13"/>
            <c:bubble3D val="0"/>
            <c:spPr>
              <a:solidFill>
                <a:srgbClr val="001E62"/>
              </a:solidFill>
              <a:ln w="19050">
                <a:solidFill>
                  <a:schemeClr val="lt1"/>
                </a:solidFill>
              </a:ln>
              <a:effectLst/>
            </c:spPr>
            <c:extLst>
              <c:ext xmlns:c16="http://schemas.microsoft.com/office/drawing/2014/chart" uri="{C3380CC4-5D6E-409C-BE32-E72D297353CC}">
                <c16:uniqueId val="{0000001B-60DE-408C-9404-7BB64DC470A6}"/>
              </c:ext>
            </c:extLst>
          </c:dPt>
          <c:dPt>
            <c:idx val="14"/>
            <c:bubble3D val="0"/>
            <c:spPr>
              <a:solidFill>
                <a:srgbClr val="001E62"/>
              </a:solidFill>
              <a:ln w="19050">
                <a:solidFill>
                  <a:schemeClr val="lt1"/>
                </a:solidFill>
              </a:ln>
              <a:effectLst/>
            </c:spPr>
            <c:extLst>
              <c:ext xmlns:c16="http://schemas.microsoft.com/office/drawing/2014/chart" uri="{C3380CC4-5D6E-409C-BE32-E72D297353CC}">
                <c16:uniqueId val="{0000001D-60DE-408C-9404-7BB64DC470A6}"/>
              </c:ext>
            </c:extLst>
          </c:dPt>
          <c:dPt>
            <c:idx val="15"/>
            <c:bubble3D val="0"/>
            <c:spPr>
              <a:solidFill>
                <a:srgbClr val="001E62"/>
              </a:solidFill>
              <a:ln w="19050">
                <a:solidFill>
                  <a:schemeClr val="lt1"/>
                </a:solidFill>
              </a:ln>
              <a:effectLst/>
            </c:spPr>
            <c:extLst>
              <c:ext xmlns:c16="http://schemas.microsoft.com/office/drawing/2014/chart" uri="{C3380CC4-5D6E-409C-BE32-E72D297353CC}">
                <c16:uniqueId val="{0000001F-60DE-408C-9404-7BB64DC470A6}"/>
              </c:ext>
            </c:extLst>
          </c:dPt>
          <c:dPt>
            <c:idx val="16"/>
            <c:bubble3D val="0"/>
            <c:spPr>
              <a:solidFill>
                <a:srgbClr val="001E62"/>
              </a:solidFill>
              <a:ln w="19050">
                <a:solidFill>
                  <a:schemeClr val="lt1"/>
                </a:solidFill>
              </a:ln>
              <a:effectLst/>
            </c:spPr>
            <c:extLst>
              <c:ext xmlns:c16="http://schemas.microsoft.com/office/drawing/2014/chart" uri="{C3380CC4-5D6E-409C-BE32-E72D297353CC}">
                <c16:uniqueId val="{00000021-60DE-408C-9404-7BB64DC470A6}"/>
              </c:ext>
            </c:extLst>
          </c:dPt>
          <c:dPt>
            <c:idx val="17"/>
            <c:bubble3D val="0"/>
            <c:spPr>
              <a:solidFill>
                <a:srgbClr val="001E62"/>
              </a:solidFill>
              <a:ln w="19050">
                <a:solidFill>
                  <a:schemeClr val="lt1"/>
                </a:solidFill>
              </a:ln>
              <a:effectLst/>
            </c:spPr>
            <c:extLst>
              <c:ext xmlns:c16="http://schemas.microsoft.com/office/drawing/2014/chart" uri="{C3380CC4-5D6E-409C-BE32-E72D297353CC}">
                <c16:uniqueId val="{00000023-60DE-408C-9404-7BB64DC470A6}"/>
              </c:ext>
            </c:extLst>
          </c:dPt>
          <c:dPt>
            <c:idx val="18"/>
            <c:bubble3D val="0"/>
            <c:spPr>
              <a:solidFill>
                <a:srgbClr val="001E62"/>
              </a:solidFill>
              <a:ln w="19050">
                <a:solidFill>
                  <a:schemeClr val="lt1"/>
                </a:solidFill>
              </a:ln>
              <a:effectLst/>
            </c:spPr>
            <c:extLst>
              <c:ext xmlns:c16="http://schemas.microsoft.com/office/drawing/2014/chart" uri="{C3380CC4-5D6E-409C-BE32-E72D297353CC}">
                <c16:uniqueId val="{00000025-60DE-408C-9404-7BB64DC470A6}"/>
              </c:ext>
            </c:extLst>
          </c:dPt>
          <c:dPt>
            <c:idx val="19"/>
            <c:bubble3D val="0"/>
            <c:spPr>
              <a:solidFill>
                <a:srgbClr val="001E62"/>
              </a:solidFill>
              <a:ln w="19050">
                <a:solidFill>
                  <a:schemeClr val="lt1"/>
                </a:solidFill>
              </a:ln>
              <a:effectLst/>
            </c:spPr>
            <c:extLst>
              <c:ext xmlns:c16="http://schemas.microsoft.com/office/drawing/2014/chart" uri="{C3380CC4-5D6E-409C-BE32-E72D297353CC}">
                <c16:uniqueId val="{00000027-60DE-408C-9404-7BB64DC470A6}"/>
              </c:ext>
            </c:extLst>
          </c:dPt>
          <c:dPt>
            <c:idx val="20"/>
            <c:bubble3D val="0"/>
            <c:spPr>
              <a:solidFill>
                <a:srgbClr val="001E62"/>
              </a:solidFill>
              <a:ln w="19050">
                <a:solidFill>
                  <a:schemeClr val="lt1"/>
                </a:solidFill>
              </a:ln>
              <a:effectLst/>
            </c:spPr>
            <c:extLst>
              <c:ext xmlns:c16="http://schemas.microsoft.com/office/drawing/2014/chart" uri="{C3380CC4-5D6E-409C-BE32-E72D297353CC}">
                <c16:uniqueId val="{00000029-60DE-408C-9404-7BB64DC470A6}"/>
              </c:ext>
            </c:extLst>
          </c:dPt>
          <c:dPt>
            <c:idx val="21"/>
            <c:bubble3D val="0"/>
            <c:spPr>
              <a:solidFill>
                <a:srgbClr val="001E62"/>
              </a:solidFill>
              <a:ln w="19050">
                <a:solidFill>
                  <a:schemeClr val="lt1"/>
                </a:solidFill>
              </a:ln>
              <a:effectLst/>
            </c:spPr>
            <c:extLst>
              <c:ext xmlns:c16="http://schemas.microsoft.com/office/drawing/2014/chart" uri="{C3380CC4-5D6E-409C-BE32-E72D297353CC}">
                <c16:uniqueId val="{0000002B-60DE-408C-9404-7BB64DC470A6}"/>
              </c:ext>
            </c:extLst>
          </c:dPt>
          <c:dPt>
            <c:idx val="22"/>
            <c:bubble3D val="0"/>
            <c:spPr>
              <a:solidFill>
                <a:srgbClr val="001E62"/>
              </a:solidFill>
              <a:ln w="19050">
                <a:solidFill>
                  <a:schemeClr val="lt1"/>
                </a:solidFill>
              </a:ln>
              <a:effectLst/>
            </c:spPr>
            <c:extLst>
              <c:ext xmlns:c16="http://schemas.microsoft.com/office/drawing/2014/chart" uri="{C3380CC4-5D6E-409C-BE32-E72D297353CC}">
                <c16:uniqueId val="{0000002D-60DE-408C-9404-7BB64DC470A6}"/>
              </c:ext>
            </c:extLst>
          </c:dPt>
          <c:dPt>
            <c:idx val="23"/>
            <c:bubble3D val="0"/>
            <c:spPr>
              <a:solidFill>
                <a:srgbClr val="001E62"/>
              </a:solidFill>
              <a:ln w="19050">
                <a:solidFill>
                  <a:schemeClr val="lt1"/>
                </a:solidFill>
              </a:ln>
              <a:effectLst/>
            </c:spPr>
            <c:extLst>
              <c:ext xmlns:c16="http://schemas.microsoft.com/office/drawing/2014/chart" uri="{C3380CC4-5D6E-409C-BE32-E72D297353CC}">
                <c16:uniqueId val="{0000002F-60DE-408C-9404-7BB64DC470A6}"/>
              </c:ext>
            </c:extLst>
          </c:dPt>
          <c:dPt>
            <c:idx val="24"/>
            <c:bubble3D val="0"/>
            <c:spPr>
              <a:solidFill>
                <a:srgbClr val="001E62"/>
              </a:solidFill>
              <a:ln w="19050">
                <a:solidFill>
                  <a:schemeClr val="lt1"/>
                </a:solidFill>
              </a:ln>
              <a:effectLst/>
            </c:spPr>
            <c:extLst>
              <c:ext xmlns:c16="http://schemas.microsoft.com/office/drawing/2014/chart" uri="{C3380CC4-5D6E-409C-BE32-E72D297353CC}">
                <c16:uniqueId val="{00000031-60DE-408C-9404-7BB64DC470A6}"/>
              </c:ext>
            </c:extLst>
          </c:dPt>
          <c:dPt>
            <c:idx val="25"/>
            <c:bubble3D val="0"/>
            <c:spPr>
              <a:solidFill>
                <a:srgbClr val="001E62"/>
              </a:solidFill>
              <a:ln w="19050">
                <a:solidFill>
                  <a:schemeClr val="lt1"/>
                </a:solidFill>
              </a:ln>
              <a:effectLst/>
            </c:spPr>
            <c:extLst>
              <c:ext xmlns:c16="http://schemas.microsoft.com/office/drawing/2014/chart" uri="{C3380CC4-5D6E-409C-BE32-E72D297353CC}">
                <c16:uniqueId val="{00000033-60DE-408C-9404-7BB64DC470A6}"/>
              </c:ext>
            </c:extLst>
          </c:dPt>
          <c:dPt>
            <c:idx val="26"/>
            <c:bubble3D val="0"/>
            <c:spPr>
              <a:solidFill>
                <a:srgbClr val="001E62"/>
              </a:solidFill>
              <a:ln w="19050">
                <a:solidFill>
                  <a:schemeClr val="lt1"/>
                </a:solidFill>
              </a:ln>
              <a:effectLst/>
            </c:spPr>
            <c:extLst>
              <c:ext xmlns:c16="http://schemas.microsoft.com/office/drawing/2014/chart" uri="{C3380CC4-5D6E-409C-BE32-E72D297353CC}">
                <c16:uniqueId val="{00000035-60DE-408C-9404-7BB64DC470A6}"/>
              </c:ext>
            </c:extLst>
          </c:dPt>
          <c:dPt>
            <c:idx val="27"/>
            <c:bubble3D val="0"/>
            <c:spPr>
              <a:solidFill>
                <a:srgbClr val="001E62"/>
              </a:solidFill>
              <a:ln w="19050">
                <a:solidFill>
                  <a:schemeClr val="lt1"/>
                </a:solidFill>
              </a:ln>
              <a:effectLst/>
            </c:spPr>
            <c:extLst>
              <c:ext xmlns:c16="http://schemas.microsoft.com/office/drawing/2014/chart" uri="{C3380CC4-5D6E-409C-BE32-E72D297353CC}">
                <c16:uniqueId val="{00000037-60DE-408C-9404-7BB64DC470A6}"/>
              </c:ext>
            </c:extLst>
          </c:dPt>
          <c:dPt>
            <c:idx val="28"/>
            <c:bubble3D val="0"/>
            <c:spPr>
              <a:solidFill>
                <a:srgbClr val="001E62"/>
              </a:solidFill>
              <a:ln w="19050">
                <a:solidFill>
                  <a:schemeClr val="lt1"/>
                </a:solidFill>
              </a:ln>
              <a:effectLst/>
            </c:spPr>
            <c:extLst>
              <c:ext xmlns:c16="http://schemas.microsoft.com/office/drawing/2014/chart" uri="{C3380CC4-5D6E-409C-BE32-E72D297353CC}">
                <c16:uniqueId val="{00000039-60DE-408C-9404-7BB64DC470A6}"/>
              </c:ext>
            </c:extLst>
          </c:dPt>
          <c:dPt>
            <c:idx val="29"/>
            <c:bubble3D val="0"/>
            <c:spPr>
              <a:solidFill>
                <a:srgbClr val="001E62"/>
              </a:solidFill>
              <a:ln w="19050">
                <a:solidFill>
                  <a:schemeClr val="lt1"/>
                </a:solidFill>
              </a:ln>
              <a:effectLst/>
            </c:spPr>
            <c:extLst>
              <c:ext xmlns:c16="http://schemas.microsoft.com/office/drawing/2014/chart" uri="{C3380CC4-5D6E-409C-BE32-E72D297353CC}">
                <c16:uniqueId val="{0000003B-60DE-408C-9404-7BB64DC470A6}"/>
              </c:ext>
            </c:extLst>
          </c:dPt>
          <c:val>
            <c:numRef>
              <c:f>'profile circles'!$N$3:$N$32</c:f>
              <c:numCache>
                <c:formatCode>General</c:formatCode>
                <c:ptCount val="30"/>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pt idx="25">
                  <c:v>1</c:v>
                </c:pt>
                <c:pt idx="26">
                  <c:v>1</c:v>
                </c:pt>
                <c:pt idx="27">
                  <c:v>1</c:v>
                </c:pt>
                <c:pt idx="28">
                  <c:v>1</c:v>
                </c:pt>
                <c:pt idx="29">
                  <c:v>1</c:v>
                </c:pt>
              </c:numCache>
            </c:numRef>
          </c:val>
          <c:extLst>
            <c:ext xmlns:c16="http://schemas.microsoft.com/office/drawing/2014/chart" uri="{C3380CC4-5D6E-409C-BE32-E72D297353CC}">
              <c16:uniqueId val="{0000003C-60DE-408C-9404-7BB64DC470A6}"/>
            </c:ext>
          </c:extLst>
        </c:ser>
        <c:dLbls>
          <c:showLegendKey val="0"/>
          <c:showVal val="0"/>
          <c:showCatName val="0"/>
          <c:showSerName val="0"/>
          <c:showPercent val="0"/>
          <c:showBubbleSize val="0"/>
          <c:showLeaderLines val="1"/>
        </c:dLbls>
        <c:firstSliceAng val="0"/>
        <c:holeSize val="74"/>
      </c:doughnutChart>
      <c:doughnutChart>
        <c:varyColors val="1"/>
        <c:ser>
          <c:idx val="1"/>
          <c:order val="1"/>
          <c:tx>
            <c:v>ranks</c:v>
          </c:tx>
          <c:dPt>
            <c:idx val="0"/>
            <c:bubble3D val="0"/>
            <c:spPr>
              <a:solidFill>
                <a:schemeClr val="bg1">
                  <a:alpha val="80000"/>
                </a:schemeClr>
              </a:solidFill>
              <a:ln w="19050">
                <a:solidFill>
                  <a:schemeClr val="lt1"/>
                </a:solidFill>
              </a:ln>
              <a:effectLst/>
            </c:spPr>
            <c:extLst>
              <c:ext xmlns:c16="http://schemas.microsoft.com/office/drawing/2014/chart" uri="{C3380CC4-5D6E-409C-BE32-E72D297353CC}">
                <c16:uniqueId val="{0000003E-60DE-408C-9404-7BB64DC470A6}"/>
              </c:ext>
            </c:extLst>
          </c:dPt>
          <c:dPt>
            <c:idx val="1"/>
            <c:bubble3D val="0"/>
            <c:spPr>
              <a:noFill/>
              <a:ln w="19050">
                <a:solidFill>
                  <a:schemeClr val="lt1"/>
                </a:solidFill>
              </a:ln>
              <a:effectLst/>
            </c:spPr>
            <c:extLst>
              <c:ext xmlns:c16="http://schemas.microsoft.com/office/drawing/2014/chart" uri="{C3380CC4-5D6E-409C-BE32-E72D297353CC}">
                <c16:uniqueId val="{00000040-60DE-408C-9404-7BB64DC470A6}"/>
              </c:ext>
            </c:extLst>
          </c:dPt>
          <c:val>
            <c:numRef>
              <c:f>'profile circles'!$P$2:$Q$2</c:f>
              <c:numCache>
                <c:formatCode>General</c:formatCode>
                <c:ptCount val="2"/>
                <c:pt idx="0">
                  <c:v>0</c:v>
                </c:pt>
                <c:pt idx="1">
                  <c:v>30</c:v>
                </c:pt>
              </c:numCache>
            </c:numRef>
          </c:val>
          <c:extLst>
            <c:ext xmlns:c16="http://schemas.microsoft.com/office/drawing/2014/chart" uri="{C3380CC4-5D6E-409C-BE32-E72D297353CC}">
              <c16:uniqueId val="{00000041-60DE-408C-9404-7BB64DC470A6}"/>
            </c:ext>
          </c:extLst>
        </c:ser>
        <c:dLbls>
          <c:showLegendKey val="0"/>
          <c:showVal val="0"/>
          <c:showCatName val="0"/>
          <c:showSerName val="0"/>
          <c:showPercent val="0"/>
          <c:showBubbleSize val="0"/>
          <c:showLeaderLines val="1"/>
        </c:dLbls>
        <c:firstSliceAng val="0"/>
        <c:holeSize val="74"/>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v>all</c:v>
          </c:tx>
          <c:spPr>
            <a:ln w="19050" cap="rnd">
              <a:solidFill>
                <a:srgbClr val="005A99"/>
              </a:solidFill>
              <a:round/>
            </a:ln>
            <a:effectLst/>
          </c:spPr>
          <c:marker>
            <c:symbol val="diamond"/>
            <c:size val="9"/>
            <c:spPr>
              <a:solidFill>
                <a:srgbClr val="005A99"/>
              </a:solidFill>
              <a:ln w="9525">
                <a:noFill/>
              </a:ln>
              <a:effectLst/>
            </c:spPr>
          </c:marker>
          <c:xVal>
            <c:numRef>
              <c:f>'3 - Ranking'!$M$3:$M$32</c:f>
              <c:numCache>
                <c:formatCode>0.00</c:formatCode>
                <c:ptCount val="30"/>
                <c:pt idx="0">
                  <c:v>100.00000000000001</c:v>
                </c:pt>
                <c:pt idx="1">
                  <c:v>99.723346359924577</c:v>
                </c:pt>
                <c:pt idx="2">
                  <c:v>98.404497461237582</c:v>
                </c:pt>
                <c:pt idx="3">
                  <c:v>93.036261953487724</c:v>
                </c:pt>
                <c:pt idx="4">
                  <c:v>89.23537187697886</c:v>
                </c:pt>
                <c:pt idx="5">
                  <c:v>88.331988890623222</c:v>
                </c:pt>
                <c:pt idx="6">
                  <c:v>87.890683858089091</c:v>
                </c:pt>
                <c:pt idx="7">
                  <c:v>86.562858758038004</c:v>
                </c:pt>
                <c:pt idx="8">
                  <c:v>86.379789942009637</c:v>
                </c:pt>
                <c:pt idx="9">
                  <c:v>85.882302696411529</c:v>
                </c:pt>
                <c:pt idx="10">
                  <c:v>82.310394546957042</c:v>
                </c:pt>
                <c:pt idx="11">
                  <c:v>80.180799202447801</c:v>
                </c:pt>
                <c:pt idx="12">
                  <c:v>76.869266672857179</c:v>
                </c:pt>
                <c:pt idx="13">
                  <c:v>72.735090254331467</c:v>
                </c:pt>
                <c:pt idx="14">
                  <c:v>72.34496159986162</c:v>
                </c:pt>
                <c:pt idx="15">
                  <c:v>71.808460217865218</c:v>
                </c:pt>
                <c:pt idx="16">
                  <c:v>71.675901320322652</c:v>
                </c:pt>
                <c:pt idx="17">
                  <c:v>66.503298857571266</c:v>
                </c:pt>
                <c:pt idx="18">
                  <c:v>66.165814040071666</c:v>
                </c:pt>
                <c:pt idx="19">
                  <c:v>60.936743707256575</c:v>
                </c:pt>
                <c:pt idx="20">
                  <c:v>59.908599154271933</c:v>
                </c:pt>
                <c:pt idx="21">
                  <c:v>59.705687160772186</c:v>
                </c:pt>
                <c:pt idx="22">
                  <c:v>59.058261218711486</c:v>
                </c:pt>
                <c:pt idx="23">
                  <c:v>56.358905997467112</c:v>
                </c:pt>
                <c:pt idx="24">
                  <c:v>54.229737931911593</c:v>
                </c:pt>
                <c:pt idx="25">
                  <c:v>51.742438172989942</c:v>
                </c:pt>
                <c:pt idx="26">
                  <c:v>48.962483103020098</c:v>
                </c:pt>
                <c:pt idx="27">
                  <c:v>37.651113290335559</c:v>
                </c:pt>
                <c:pt idx="28">
                  <c:v>8.1144590499091489</c:v>
                </c:pt>
                <c:pt idx="29">
                  <c:v>0</c:v>
                </c:pt>
              </c:numCache>
            </c:numRef>
          </c:xVal>
          <c:yVal>
            <c:numLit>
              <c:formatCode>General</c:formatCode>
              <c:ptCount val="30"/>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pt idx="25">
                <c:v>1</c:v>
              </c:pt>
              <c:pt idx="26">
                <c:v>1</c:v>
              </c:pt>
              <c:pt idx="27">
                <c:v>1</c:v>
              </c:pt>
              <c:pt idx="28">
                <c:v>1</c:v>
              </c:pt>
              <c:pt idx="29">
                <c:v>1</c:v>
              </c:pt>
            </c:numLit>
          </c:yVal>
          <c:smooth val="0"/>
          <c:extLst>
            <c:ext xmlns:c16="http://schemas.microsoft.com/office/drawing/2014/chart" uri="{C3380CC4-5D6E-409C-BE32-E72D297353CC}">
              <c16:uniqueId val="{00000000-7CEA-4483-8EE6-FCC225711398}"/>
            </c:ext>
          </c:extLst>
        </c:ser>
        <c:ser>
          <c:idx val="1"/>
          <c:order val="1"/>
          <c:tx>
            <c:v>Average</c:v>
          </c:tx>
          <c:spPr>
            <a:ln w="25400" cap="rnd">
              <a:noFill/>
              <a:round/>
            </a:ln>
            <a:effectLst/>
          </c:spPr>
          <c:marker>
            <c:symbol val="diamond"/>
            <c:size val="16"/>
            <c:spPr>
              <a:solidFill>
                <a:schemeClr val="bg1"/>
              </a:solidFill>
              <a:ln w="12700">
                <a:solidFill>
                  <a:srgbClr val="C00000"/>
                </a:solidFill>
              </a:ln>
              <a:effectLst/>
            </c:spPr>
          </c:marker>
          <c:dPt>
            <c:idx val="0"/>
            <c:marker>
              <c:symbol val="diamond"/>
              <c:size val="16"/>
              <c:spPr>
                <a:solidFill>
                  <a:schemeClr val="bg1"/>
                </a:solidFill>
                <a:ln w="12700">
                  <a:solidFill>
                    <a:srgbClr val="E30613"/>
                  </a:solidFill>
                </a:ln>
                <a:effectLst/>
              </c:spPr>
            </c:marker>
            <c:bubble3D val="0"/>
            <c:spPr>
              <a:ln w="25400" cap="rnd">
                <a:solidFill>
                  <a:srgbClr val="E30613"/>
                </a:solidFill>
                <a:round/>
              </a:ln>
              <a:effectLst/>
            </c:spPr>
            <c:extLst>
              <c:ext xmlns:c16="http://schemas.microsoft.com/office/drawing/2014/chart" uri="{C3380CC4-5D6E-409C-BE32-E72D297353CC}">
                <c16:uniqueId val="{00000001-66DA-4434-B4F1-9B4D723C680A}"/>
              </c:ext>
            </c:extLst>
          </c:dPt>
          <c:xVal>
            <c:numRef>
              <c:f>'ranking data'!$P$35</c:f>
              <c:numCache>
                <c:formatCode>General</c:formatCode>
                <c:ptCount val="1"/>
                <c:pt idx="0">
                  <c:v>69.090317243191066</c:v>
                </c:pt>
              </c:numCache>
            </c:numRef>
          </c:xVal>
          <c:yVal>
            <c:numLit>
              <c:formatCode>General</c:formatCode>
              <c:ptCount val="1"/>
              <c:pt idx="0">
                <c:v>1</c:v>
              </c:pt>
            </c:numLit>
          </c:yVal>
          <c:smooth val="0"/>
          <c:extLst>
            <c:ext xmlns:c16="http://schemas.microsoft.com/office/drawing/2014/chart" uri="{C3380CC4-5D6E-409C-BE32-E72D297353CC}">
              <c16:uniqueId val="{00000001-7CEA-4483-8EE6-FCC225711398}"/>
            </c:ext>
          </c:extLst>
        </c:ser>
        <c:ser>
          <c:idx val="2"/>
          <c:order val="2"/>
          <c:spPr>
            <a:ln w="25400" cap="rnd">
              <a:solidFill>
                <a:srgbClr val="E30613"/>
              </a:solidFill>
              <a:round/>
            </a:ln>
            <a:effectLst/>
          </c:spPr>
          <c:marker>
            <c:symbol val="diamond"/>
            <c:size val="16"/>
            <c:spPr>
              <a:solidFill>
                <a:srgbClr val="FFDE14"/>
              </a:solidFill>
              <a:ln w="12700">
                <a:solidFill>
                  <a:srgbClr val="E30613"/>
                </a:solidFill>
              </a:ln>
              <a:effectLst/>
            </c:spPr>
          </c:marker>
          <c:xVal>
            <c:numRef>
              <c:f>'ranking data'!$P$36</c:f>
              <c:numCache>
                <c:formatCode>General</c:formatCode>
                <c:ptCount val="1"/>
                <c:pt idx="0">
                  <c:v>99.723346359924577</c:v>
                </c:pt>
              </c:numCache>
            </c:numRef>
          </c:xVal>
          <c:yVal>
            <c:numLit>
              <c:formatCode>General</c:formatCode>
              <c:ptCount val="1"/>
              <c:pt idx="0">
                <c:v>1</c:v>
              </c:pt>
            </c:numLit>
          </c:yVal>
          <c:smooth val="0"/>
          <c:extLst>
            <c:ext xmlns:c16="http://schemas.microsoft.com/office/drawing/2014/chart" uri="{C3380CC4-5D6E-409C-BE32-E72D297353CC}">
              <c16:uniqueId val="{00000002-7CEA-4483-8EE6-FCC225711398}"/>
            </c:ext>
          </c:extLst>
        </c:ser>
        <c:dLbls>
          <c:showLegendKey val="0"/>
          <c:showVal val="0"/>
          <c:showCatName val="0"/>
          <c:showSerName val="0"/>
          <c:showPercent val="0"/>
          <c:showBubbleSize val="0"/>
        </c:dLbls>
        <c:axId val="581176800"/>
        <c:axId val="581170568"/>
      </c:scatterChart>
      <c:valAx>
        <c:axId val="581176800"/>
        <c:scaling>
          <c:orientation val="minMax"/>
          <c:max val="100"/>
        </c:scaling>
        <c:delete val="0"/>
        <c:axPos val="b"/>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81170568"/>
        <c:crosses val="autoZero"/>
        <c:crossBetween val="midCat"/>
        <c:majorUnit val="20"/>
      </c:valAx>
      <c:valAx>
        <c:axId val="581170568"/>
        <c:scaling>
          <c:orientation val="minMax"/>
          <c:max val="1.2"/>
          <c:min val="0.8"/>
        </c:scaling>
        <c:delete val="1"/>
        <c:axPos val="l"/>
        <c:numFmt formatCode="General" sourceLinked="1"/>
        <c:majorTickMark val="none"/>
        <c:minorTickMark val="none"/>
        <c:tickLblPos val="nextTo"/>
        <c:crossAx val="581176800"/>
        <c:crosses val="autoZero"/>
        <c:crossBetween val="midCat"/>
      </c:valAx>
      <c:spPr>
        <a:noFill/>
        <a:ln>
          <a:noFill/>
        </a:ln>
        <a:effectLst/>
      </c:spPr>
    </c:plotArea>
    <c:plotVisOnly val="1"/>
    <c:dispBlanksAs val="gap"/>
    <c:showDLblsOverMax val="0"/>
    <c:extLst/>
  </c:chart>
  <c:spPr>
    <a:solidFill>
      <a:schemeClr val="bg1"/>
    </a:solidFill>
    <a:ln w="9525" cap="flat" cmpd="sng" algn="ctr">
      <a:solidFill>
        <a:schemeClr val="accent1"/>
      </a:solidFill>
      <a:round/>
    </a:ln>
    <a:effectLst/>
  </c:spPr>
  <c:txPr>
    <a:bodyPr/>
    <a:lstStyle/>
    <a:p>
      <a:pPr>
        <a:defRPr/>
      </a:pPr>
      <a:endParaRPr lang="en-US"/>
    </a:p>
  </c:tx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v>all</c:v>
          </c:tx>
          <c:spPr>
            <a:ln w="19050" cap="rnd">
              <a:solidFill>
                <a:srgbClr val="005A99"/>
              </a:solidFill>
              <a:round/>
            </a:ln>
            <a:effectLst/>
          </c:spPr>
          <c:marker>
            <c:symbol val="diamond"/>
            <c:size val="9"/>
            <c:spPr>
              <a:solidFill>
                <a:srgbClr val="005A99"/>
              </a:solidFill>
              <a:ln w="9525">
                <a:noFill/>
              </a:ln>
              <a:effectLst/>
            </c:spPr>
          </c:marker>
          <c:xVal>
            <c:numRef>
              <c:f>'4 - Indicators'!$N$3:$N$33</c:f>
              <c:numCache>
                <c:formatCode>0.00</c:formatCode>
                <c:ptCount val="31"/>
                <c:pt idx="0">
                  <c:v>100</c:v>
                </c:pt>
                <c:pt idx="1">
                  <c:v>98.865422034638655</c:v>
                </c:pt>
                <c:pt idx="2">
                  <c:v>98.29813305195799</c:v>
                </c:pt>
                <c:pt idx="3">
                  <c:v>94.327110173193333</c:v>
                </c:pt>
                <c:pt idx="4">
                  <c:v>93.192532207831974</c:v>
                </c:pt>
                <c:pt idx="5">
                  <c:v>91.490665259789992</c:v>
                </c:pt>
                <c:pt idx="6">
                  <c:v>90.356087294428647</c:v>
                </c:pt>
                <c:pt idx="7">
                  <c:v>90.356087294428647</c:v>
                </c:pt>
                <c:pt idx="8">
                  <c:v>89.788798311747968</c:v>
                </c:pt>
                <c:pt idx="9">
                  <c:v>88.654220346386666</c:v>
                </c:pt>
                <c:pt idx="10">
                  <c:v>88.654220346386666</c:v>
                </c:pt>
                <c:pt idx="11">
                  <c:v>87.519642381025321</c:v>
                </c:pt>
                <c:pt idx="12">
                  <c:v>86.385064415664004</c:v>
                </c:pt>
                <c:pt idx="13">
                  <c:v>86.385064415664004</c:v>
                </c:pt>
                <c:pt idx="14">
                  <c:v>86.385064415664004</c:v>
                </c:pt>
                <c:pt idx="15">
                  <c:v>84.115908484941301</c:v>
                </c:pt>
                <c:pt idx="16">
                  <c:v>82.981330519579984</c:v>
                </c:pt>
                <c:pt idx="17">
                  <c:v>82.414041536899319</c:v>
                </c:pt>
                <c:pt idx="18">
                  <c:v>81.846752554218639</c:v>
                </c:pt>
                <c:pt idx="19">
                  <c:v>80.144885606176658</c:v>
                </c:pt>
                <c:pt idx="20">
                  <c:v>79.577596623495992</c:v>
                </c:pt>
                <c:pt idx="21">
                  <c:v>79.010307640815313</c:v>
                </c:pt>
                <c:pt idx="22">
                  <c:v>76.741151710092652</c:v>
                </c:pt>
                <c:pt idx="23">
                  <c:v>74.471995779369976</c:v>
                </c:pt>
                <c:pt idx="24">
                  <c:v>73.337417814008646</c:v>
                </c:pt>
                <c:pt idx="25">
                  <c:v>72.770128831327995</c:v>
                </c:pt>
                <c:pt idx="26">
                  <c:v>54.616881385546634</c:v>
                </c:pt>
                <c:pt idx="27">
                  <c:v>48.943991558739974</c:v>
                </c:pt>
                <c:pt idx="28">
                  <c:v>41.569234783891297</c:v>
                </c:pt>
                <c:pt idx="29">
                  <c:v>0</c:v>
                </c:pt>
              </c:numCache>
            </c:numRef>
          </c:xVal>
          <c:yVal>
            <c:numLit>
              <c:formatCode>General</c:formatCode>
              <c:ptCount val="30"/>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pt idx="25">
                <c:v>1</c:v>
              </c:pt>
              <c:pt idx="26">
                <c:v>1</c:v>
              </c:pt>
              <c:pt idx="27">
                <c:v>1</c:v>
              </c:pt>
              <c:pt idx="28">
                <c:v>1</c:v>
              </c:pt>
              <c:pt idx="29">
                <c:v>1</c:v>
              </c:pt>
            </c:numLit>
          </c:yVal>
          <c:smooth val="0"/>
          <c:extLst>
            <c:ext xmlns:c16="http://schemas.microsoft.com/office/drawing/2014/chart" uri="{C3380CC4-5D6E-409C-BE32-E72D297353CC}">
              <c16:uniqueId val="{00000000-7296-41DE-B141-1CB94F230A09}"/>
            </c:ext>
          </c:extLst>
        </c:ser>
        <c:ser>
          <c:idx val="1"/>
          <c:order val="1"/>
          <c:tx>
            <c:v>Average</c:v>
          </c:tx>
          <c:spPr>
            <a:ln w="25400" cap="rnd">
              <a:noFill/>
              <a:round/>
            </a:ln>
            <a:effectLst/>
          </c:spPr>
          <c:marker>
            <c:symbol val="diamond"/>
            <c:size val="16"/>
            <c:spPr>
              <a:solidFill>
                <a:schemeClr val="bg1"/>
              </a:solidFill>
              <a:ln w="12700">
                <a:solidFill>
                  <a:srgbClr val="E30613"/>
                </a:solidFill>
              </a:ln>
              <a:effectLst/>
            </c:spPr>
          </c:marker>
          <c:xVal>
            <c:numRef>
              <c:f>'indicator data'!$R$35</c:f>
              <c:numCache>
                <c:formatCode>General</c:formatCode>
                <c:ptCount val="1"/>
                <c:pt idx="0">
                  <c:v>79.439991225930399</c:v>
                </c:pt>
              </c:numCache>
            </c:numRef>
          </c:xVal>
          <c:yVal>
            <c:numLit>
              <c:formatCode>General</c:formatCode>
              <c:ptCount val="1"/>
              <c:pt idx="0">
                <c:v>1</c:v>
              </c:pt>
            </c:numLit>
          </c:yVal>
          <c:smooth val="0"/>
          <c:extLst>
            <c:ext xmlns:c16="http://schemas.microsoft.com/office/drawing/2014/chart" uri="{C3380CC4-5D6E-409C-BE32-E72D297353CC}">
              <c16:uniqueId val="{00000001-7296-41DE-B141-1CB94F230A09}"/>
            </c:ext>
          </c:extLst>
        </c:ser>
        <c:ser>
          <c:idx val="2"/>
          <c:order val="2"/>
          <c:spPr>
            <a:ln w="25400" cap="rnd">
              <a:noFill/>
              <a:round/>
            </a:ln>
            <a:effectLst/>
          </c:spPr>
          <c:marker>
            <c:symbol val="diamond"/>
            <c:size val="16"/>
            <c:spPr>
              <a:solidFill>
                <a:srgbClr val="FFDE14"/>
              </a:solidFill>
              <a:ln w="12700">
                <a:solidFill>
                  <a:srgbClr val="E30613"/>
                </a:solidFill>
              </a:ln>
              <a:effectLst/>
            </c:spPr>
          </c:marker>
          <c:xVal>
            <c:numRef>
              <c:f>'indicator data'!$R$36</c:f>
              <c:numCache>
                <c:formatCode>General</c:formatCode>
                <c:ptCount val="1"/>
                <c:pt idx="0">
                  <c:v>79.010307640815313</c:v>
                </c:pt>
              </c:numCache>
            </c:numRef>
          </c:xVal>
          <c:yVal>
            <c:numLit>
              <c:formatCode>General</c:formatCode>
              <c:ptCount val="1"/>
              <c:pt idx="0">
                <c:v>1</c:v>
              </c:pt>
            </c:numLit>
          </c:yVal>
          <c:smooth val="0"/>
          <c:extLst>
            <c:ext xmlns:c16="http://schemas.microsoft.com/office/drawing/2014/chart" uri="{C3380CC4-5D6E-409C-BE32-E72D297353CC}">
              <c16:uniqueId val="{00000002-7296-41DE-B141-1CB94F230A09}"/>
            </c:ext>
          </c:extLst>
        </c:ser>
        <c:dLbls>
          <c:showLegendKey val="0"/>
          <c:showVal val="0"/>
          <c:showCatName val="0"/>
          <c:showSerName val="0"/>
          <c:showPercent val="0"/>
          <c:showBubbleSize val="0"/>
        </c:dLbls>
        <c:axId val="581176800"/>
        <c:axId val="581170568"/>
      </c:scatterChart>
      <c:valAx>
        <c:axId val="581176800"/>
        <c:scaling>
          <c:orientation val="minMax"/>
          <c:max val="100"/>
        </c:scaling>
        <c:delete val="0"/>
        <c:axPos val="b"/>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81170568"/>
        <c:crosses val="autoZero"/>
        <c:crossBetween val="midCat"/>
        <c:majorUnit val="20"/>
      </c:valAx>
      <c:valAx>
        <c:axId val="581170568"/>
        <c:scaling>
          <c:orientation val="minMax"/>
          <c:max val="1.2"/>
          <c:min val="0.8"/>
        </c:scaling>
        <c:delete val="1"/>
        <c:axPos val="l"/>
        <c:numFmt formatCode="General" sourceLinked="1"/>
        <c:majorTickMark val="none"/>
        <c:minorTickMark val="none"/>
        <c:tickLblPos val="nextTo"/>
        <c:crossAx val="581176800"/>
        <c:crosses val="autoZero"/>
        <c:crossBetween val="midCat"/>
      </c:valAx>
      <c:spPr>
        <a:noFill/>
        <a:ln>
          <a:noFill/>
        </a:ln>
        <a:effectLst/>
      </c:spPr>
    </c:plotArea>
    <c:plotVisOnly val="1"/>
    <c:dispBlanksAs val="zero"/>
    <c:showDLblsOverMax val="0"/>
    <c:extLst/>
  </c:chart>
  <c:spPr>
    <a:solidFill>
      <a:schemeClr val="bg1"/>
    </a:solidFill>
    <a:ln w="9525" cap="flat" cmpd="sng" algn="ctr">
      <a:solidFill>
        <a:schemeClr val="accent1"/>
      </a:solidFill>
      <a:round/>
    </a:ln>
    <a:effectLst/>
  </c:spPr>
  <c:txPr>
    <a:bodyPr/>
    <a:lstStyle/>
    <a:p>
      <a:pPr>
        <a:defRPr/>
      </a:pPr>
      <a:endParaRPr lang="en-US"/>
    </a:p>
  </c:tx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080" b="0" i="0" u="none" strike="noStrike" kern="1200" spc="0" baseline="0">
              <a:solidFill>
                <a:schemeClr val="tx1">
                  <a:lumMod val="65000"/>
                  <a:lumOff val="35000"/>
                </a:schemeClr>
              </a:solidFill>
              <a:latin typeface="Calibri" panose="020F0502020204030204" pitchFamily="34" charset="0"/>
              <a:ea typeface="+mn-ea"/>
              <a:cs typeface="Calibri" panose="020F0502020204030204" pitchFamily="34" charset="0"/>
            </a:defRPr>
          </a:pPr>
          <a:endParaRPr lang="en-US"/>
        </a:p>
      </c:txPr>
    </c:title>
    <c:autoTitleDeleted val="0"/>
    <c:plotArea>
      <c:layout/>
      <c:bubbleChart>
        <c:varyColors val="0"/>
        <c:ser>
          <c:idx val="1"/>
          <c:order val="0"/>
          <c:tx>
            <c:strRef>
              <c:f>'7a - Scatter - Rank'!$D$7</c:f>
              <c:strCache>
                <c:ptCount val="1"/>
                <c:pt idx="0">
                  <c:v>Rank</c:v>
                </c:pt>
              </c:strCache>
            </c:strRef>
          </c:tx>
          <c:spPr>
            <a:solidFill>
              <a:srgbClr val="001E62"/>
            </a:solidFill>
            <a:ln w="12700">
              <a:solidFill>
                <a:schemeClr val="bg1"/>
              </a:solidFill>
            </a:ln>
            <a:effectLst/>
          </c:spPr>
          <c:invertIfNegative val="0"/>
          <c:dLbls>
            <c:dLbl>
              <c:idx val="0"/>
              <c:tx>
                <c:rich>
                  <a:bodyPr/>
                  <a:lstStyle/>
                  <a:p>
                    <a:fld id="{C9AEE78B-8ABD-4D4E-AAF6-531A55BFAC45}" type="CELLRANGE">
                      <a:rPr lang="en-US"/>
                      <a:pPr/>
                      <a:t>[]</a:t>
                    </a:fld>
                    <a:endParaRPr/>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0-C40F-4E48-8DBA-3145FDB2DC57}"/>
                </c:ext>
              </c:extLst>
            </c:dLbl>
            <c:dLbl>
              <c:idx val="1"/>
              <c:tx>
                <c:rich>
                  <a:bodyPr/>
                  <a:lstStyle/>
                  <a:p>
                    <a:fld id="{11DF9D07-60B2-4D03-82B7-18BDA0152FD5}" type="CELLRANGE">
                      <a:rPr lang="en-US"/>
                      <a:pPr/>
                      <a:t>[]</a:t>
                    </a:fld>
                    <a:endParaRP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1-C40F-4E48-8DBA-3145FDB2DC57}"/>
                </c:ext>
              </c:extLst>
            </c:dLbl>
            <c:dLbl>
              <c:idx val="2"/>
              <c:tx>
                <c:rich>
                  <a:bodyPr/>
                  <a:lstStyle/>
                  <a:p>
                    <a:fld id="{CF84A8AB-2582-4C90-90A1-D0E505D653E4}" type="CELLRANGE">
                      <a:rPr lang="en-US"/>
                      <a:pPr/>
                      <a:t>[]</a:t>
                    </a:fld>
                    <a:endParaRP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C40F-4E48-8DBA-3145FDB2DC57}"/>
                </c:ext>
              </c:extLst>
            </c:dLbl>
            <c:dLbl>
              <c:idx val="3"/>
              <c:tx>
                <c:rich>
                  <a:bodyPr/>
                  <a:lstStyle/>
                  <a:p>
                    <a:fld id="{9A790AA7-9609-4D4B-9159-0E848A929588}" type="CELLRANGE">
                      <a:rPr lang="en-US"/>
                      <a:pPr/>
                      <a:t>[]</a:t>
                    </a:fld>
                    <a:endParaRP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C40F-4E48-8DBA-3145FDB2DC57}"/>
                </c:ext>
              </c:extLst>
            </c:dLbl>
            <c:dLbl>
              <c:idx val="4"/>
              <c:tx>
                <c:rich>
                  <a:bodyPr/>
                  <a:lstStyle/>
                  <a:p>
                    <a:fld id="{1F399EB3-F081-497B-9D52-82B1B2119842}" type="CELLRANGE">
                      <a:rPr lang="en-US"/>
                      <a:pPr/>
                      <a:t>[]</a:t>
                    </a:fld>
                    <a:endParaRP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C40F-4E48-8DBA-3145FDB2DC57}"/>
                </c:ext>
              </c:extLst>
            </c:dLbl>
            <c:dLbl>
              <c:idx val="5"/>
              <c:tx>
                <c:rich>
                  <a:bodyPr/>
                  <a:lstStyle/>
                  <a:p>
                    <a:fld id="{FAF1CA4C-876D-4791-B4EB-8F9AD02434BA}" type="CELLRANGE">
                      <a:rPr lang="en-US"/>
                      <a:pPr/>
                      <a:t>[]</a:t>
                    </a:fld>
                    <a:endParaRP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C40F-4E48-8DBA-3145FDB2DC57}"/>
                </c:ext>
              </c:extLst>
            </c:dLbl>
            <c:dLbl>
              <c:idx val="6"/>
              <c:tx>
                <c:rich>
                  <a:bodyPr/>
                  <a:lstStyle/>
                  <a:p>
                    <a:fld id="{1103A17F-39A6-41B0-A026-6F48CBCDF33A}" type="CELLRANGE">
                      <a:rPr lang="en-US"/>
                      <a:pPr/>
                      <a:t>[]</a:t>
                    </a:fld>
                    <a:endParaRP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C40F-4E48-8DBA-3145FDB2DC57}"/>
                </c:ext>
              </c:extLst>
            </c:dLbl>
            <c:dLbl>
              <c:idx val="7"/>
              <c:tx>
                <c:rich>
                  <a:bodyPr/>
                  <a:lstStyle/>
                  <a:p>
                    <a:fld id="{832FE0EE-261D-452A-AFEC-E1EC0D9E48BC}" type="CELLRANGE">
                      <a:rPr lang="en-US"/>
                      <a:pPr/>
                      <a:t>[]</a:t>
                    </a:fld>
                    <a:endParaRP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C40F-4E48-8DBA-3145FDB2DC57}"/>
                </c:ext>
              </c:extLst>
            </c:dLbl>
            <c:dLbl>
              <c:idx val="8"/>
              <c:tx>
                <c:rich>
                  <a:bodyPr/>
                  <a:lstStyle/>
                  <a:p>
                    <a:fld id="{47512A73-EE90-48CB-900D-84DF1DC8B3AB}" type="CELLRANGE">
                      <a:rPr lang="en-US"/>
                      <a:pPr/>
                      <a:t>[]</a:t>
                    </a:fld>
                    <a:endParaRP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8-C40F-4E48-8DBA-3145FDB2DC57}"/>
                </c:ext>
              </c:extLst>
            </c:dLbl>
            <c:dLbl>
              <c:idx val="9"/>
              <c:tx>
                <c:rich>
                  <a:bodyPr/>
                  <a:lstStyle/>
                  <a:p>
                    <a:fld id="{36A78399-1DB4-49A4-B5BC-13E166388C86}" type="CELLRANGE">
                      <a:rPr lang="en-US"/>
                      <a:pPr/>
                      <a:t>[]</a:t>
                    </a:fld>
                    <a:endParaRP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C40F-4E48-8DBA-3145FDB2DC57}"/>
                </c:ext>
              </c:extLst>
            </c:dLbl>
            <c:dLbl>
              <c:idx val="10"/>
              <c:tx>
                <c:rich>
                  <a:bodyPr/>
                  <a:lstStyle/>
                  <a:p>
                    <a:fld id="{242B22EF-BF48-44A9-815F-289411F3721F}" type="CELLRANGE">
                      <a:rPr lang="en-US"/>
                      <a:pPr/>
                      <a:t>[]</a:t>
                    </a:fld>
                    <a:endParaRP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A-C40F-4E48-8DBA-3145FDB2DC57}"/>
                </c:ext>
              </c:extLst>
            </c:dLbl>
            <c:dLbl>
              <c:idx val="11"/>
              <c:tx>
                <c:rich>
                  <a:bodyPr/>
                  <a:lstStyle/>
                  <a:p>
                    <a:fld id="{4AFBF76E-DFCE-4DAA-B5D1-9FD6D7B5AED0}" type="CELLRANGE">
                      <a:rPr lang="en-US"/>
                      <a:pPr/>
                      <a:t>[]</a:t>
                    </a:fld>
                    <a:endParaRP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B-C40F-4E48-8DBA-3145FDB2DC57}"/>
                </c:ext>
              </c:extLst>
            </c:dLbl>
            <c:dLbl>
              <c:idx val="12"/>
              <c:tx>
                <c:rich>
                  <a:bodyPr/>
                  <a:lstStyle/>
                  <a:p>
                    <a:fld id="{6ED143A5-2CA3-4703-B798-D745FDA95BE3}" type="CELLRANGE">
                      <a:rPr lang="en-US"/>
                      <a:pPr/>
                      <a:t>[]</a:t>
                    </a:fld>
                    <a:endParaRP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C-C40F-4E48-8DBA-3145FDB2DC57}"/>
                </c:ext>
              </c:extLst>
            </c:dLbl>
            <c:dLbl>
              <c:idx val="13"/>
              <c:tx>
                <c:rich>
                  <a:bodyPr/>
                  <a:lstStyle/>
                  <a:p>
                    <a:fld id="{EDAE3DBA-C1BB-48D7-B56B-59A8CDF9DAC3}" type="CELLRANGE">
                      <a:rPr lang="en-US"/>
                      <a:pPr/>
                      <a:t>[]</a:t>
                    </a:fld>
                    <a:endParaRP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D-C40F-4E48-8DBA-3145FDB2DC57}"/>
                </c:ext>
              </c:extLst>
            </c:dLbl>
            <c:dLbl>
              <c:idx val="14"/>
              <c:tx>
                <c:rich>
                  <a:bodyPr/>
                  <a:lstStyle/>
                  <a:p>
                    <a:fld id="{764F07EA-4859-4D69-95EB-4F20515458D0}" type="CELLRANGE">
                      <a:rPr lang="en-US"/>
                      <a:pPr/>
                      <a:t>[]</a:t>
                    </a:fld>
                    <a:endParaRP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E-C40F-4E48-8DBA-3145FDB2DC57}"/>
                </c:ext>
              </c:extLst>
            </c:dLbl>
            <c:dLbl>
              <c:idx val="15"/>
              <c:tx>
                <c:rich>
                  <a:bodyPr/>
                  <a:lstStyle/>
                  <a:p>
                    <a:fld id="{CFB3A9AF-7FF9-4A89-B58D-944DC0326E11}" type="CELLRANGE">
                      <a:rPr lang="en-US"/>
                      <a:pPr/>
                      <a:t>[]</a:t>
                    </a:fld>
                    <a:endParaRP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F-C40F-4E48-8DBA-3145FDB2DC57}"/>
                </c:ext>
              </c:extLst>
            </c:dLbl>
            <c:dLbl>
              <c:idx val="16"/>
              <c:tx>
                <c:rich>
                  <a:bodyPr/>
                  <a:lstStyle/>
                  <a:p>
                    <a:fld id="{9FE038FE-6380-4273-818B-87C27C708F5B}" type="CELLRANGE">
                      <a:rPr lang="en-US"/>
                      <a:pPr/>
                      <a:t>[]</a:t>
                    </a:fld>
                    <a:endParaRP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0-C40F-4E48-8DBA-3145FDB2DC57}"/>
                </c:ext>
              </c:extLst>
            </c:dLbl>
            <c:dLbl>
              <c:idx val="17"/>
              <c:tx>
                <c:rich>
                  <a:bodyPr/>
                  <a:lstStyle/>
                  <a:p>
                    <a:fld id="{C37E89FA-FE36-43E1-9D5D-1A19A45E5BDB}" type="CELLRANGE">
                      <a:rPr lang="en-US"/>
                      <a:pPr/>
                      <a:t>[]</a:t>
                    </a:fld>
                    <a:endParaRP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1-C40F-4E48-8DBA-3145FDB2DC57}"/>
                </c:ext>
              </c:extLst>
            </c:dLbl>
            <c:dLbl>
              <c:idx val="18"/>
              <c:tx>
                <c:rich>
                  <a:bodyPr/>
                  <a:lstStyle/>
                  <a:p>
                    <a:fld id="{C8A93471-91B0-49AF-A5F6-D5D28CCDF722}" type="CELLRANGE">
                      <a:rPr lang="en-US"/>
                      <a:pPr/>
                      <a:t>[]</a:t>
                    </a:fld>
                    <a:endParaRP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2-C40F-4E48-8DBA-3145FDB2DC57}"/>
                </c:ext>
              </c:extLst>
            </c:dLbl>
            <c:dLbl>
              <c:idx val="19"/>
              <c:tx>
                <c:rich>
                  <a:bodyPr/>
                  <a:lstStyle/>
                  <a:p>
                    <a:fld id="{16724206-43BA-4CE4-A92A-0FA1900ED084}" type="CELLRANGE">
                      <a:rPr lang="en-US"/>
                      <a:pPr/>
                      <a:t>[]</a:t>
                    </a:fld>
                    <a:endParaRP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3-C40F-4E48-8DBA-3145FDB2DC57}"/>
                </c:ext>
              </c:extLst>
            </c:dLbl>
            <c:dLbl>
              <c:idx val="20"/>
              <c:tx>
                <c:rich>
                  <a:bodyPr/>
                  <a:lstStyle/>
                  <a:p>
                    <a:fld id="{B9D108D2-D454-4B0A-B16A-4A564FEDC3D4}" type="CELLRANGE">
                      <a:rPr lang="en-US"/>
                      <a:pPr/>
                      <a:t>[]</a:t>
                    </a:fld>
                    <a:endParaRP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4-C40F-4E48-8DBA-3145FDB2DC57}"/>
                </c:ext>
              </c:extLst>
            </c:dLbl>
            <c:dLbl>
              <c:idx val="21"/>
              <c:tx>
                <c:rich>
                  <a:bodyPr/>
                  <a:lstStyle/>
                  <a:p>
                    <a:fld id="{0D5F0233-57BE-479C-BA1D-784213E84812}" type="CELLRANGE">
                      <a:rPr lang="en-US"/>
                      <a:pPr/>
                      <a:t>[]</a:t>
                    </a:fld>
                    <a:endParaRP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5-C40F-4E48-8DBA-3145FDB2DC57}"/>
                </c:ext>
              </c:extLst>
            </c:dLbl>
            <c:dLbl>
              <c:idx val="22"/>
              <c:tx>
                <c:rich>
                  <a:bodyPr/>
                  <a:lstStyle/>
                  <a:p>
                    <a:fld id="{A340C15D-EF25-4312-88D9-69AED74F2DF5}" type="CELLRANGE">
                      <a:rPr lang="en-US"/>
                      <a:pPr/>
                      <a:t>[]</a:t>
                    </a:fld>
                    <a:endParaRP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6-C40F-4E48-8DBA-3145FDB2DC57}"/>
                </c:ext>
              </c:extLst>
            </c:dLbl>
            <c:dLbl>
              <c:idx val="23"/>
              <c:tx>
                <c:rich>
                  <a:bodyPr/>
                  <a:lstStyle/>
                  <a:p>
                    <a:fld id="{2AD9BC23-3184-4715-9401-4937C940E74E}" type="CELLRANGE">
                      <a:rPr lang="en-US"/>
                      <a:pPr/>
                      <a:t>[]</a:t>
                    </a:fld>
                    <a:endParaRP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7-C40F-4E48-8DBA-3145FDB2DC57}"/>
                </c:ext>
              </c:extLst>
            </c:dLbl>
            <c:dLbl>
              <c:idx val="24"/>
              <c:tx>
                <c:rich>
                  <a:bodyPr/>
                  <a:lstStyle/>
                  <a:p>
                    <a:fld id="{D8C0050E-F2DB-40EB-9D45-FDA66B25A5E7}" type="CELLRANGE">
                      <a:rPr lang="en-US"/>
                      <a:pPr/>
                      <a:t>[]</a:t>
                    </a:fld>
                    <a:endParaRP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8-C40F-4E48-8DBA-3145FDB2DC57}"/>
                </c:ext>
              </c:extLst>
            </c:dLbl>
            <c:dLbl>
              <c:idx val="25"/>
              <c:tx>
                <c:rich>
                  <a:bodyPr/>
                  <a:lstStyle/>
                  <a:p>
                    <a:fld id="{9A6FED43-370E-40B3-814D-B5BB6F60D2FA}" type="CELLRANGE">
                      <a:rPr lang="en-US"/>
                      <a:pPr/>
                      <a:t>[]</a:t>
                    </a:fld>
                    <a:endParaRP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9-C40F-4E48-8DBA-3145FDB2DC57}"/>
                </c:ext>
              </c:extLst>
            </c:dLbl>
            <c:dLbl>
              <c:idx val="26"/>
              <c:tx>
                <c:rich>
                  <a:bodyPr/>
                  <a:lstStyle/>
                  <a:p>
                    <a:fld id="{BC67A41D-2B31-43E3-92A9-41D39F259EB8}" type="CELLRANGE">
                      <a:rPr lang="en-US"/>
                      <a:pPr/>
                      <a:t>[]</a:t>
                    </a:fld>
                    <a:endParaRP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A-C40F-4E48-8DBA-3145FDB2DC57}"/>
                </c:ext>
              </c:extLst>
            </c:dLbl>
            <c:dLbl>
              <c:idx val="27"/>
              <c:tx>
                <c:rich>
                  <a:bodyPr/>
                  <a:lstStyle/>
                  <a:p>
                    <a:fld id="{285D7A1C-B403-4FA5-AFB0-5E6380E5BF40}" type="CELLRANGE">
                      <a:rPr lang="en-US"/>
                      <a:pPr/>
                      <a:t>[]</a:t>
                    </a:fld>
                    <a:endParaRP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B-C40F-4E48-8DBA-3145FDB2DC57}"/>
                </c:ext>
              </c:extLst>
            </c:dLbl>
            <c:dLbl>
              <c:idx val="28"/>
              <c:tx>
                <c:rich>
                  <a:bodyPr/>
                  <a:lstStyle/>
                  <a:p>
                    <a:fld id="{C198FEC8-52B5-4F97-801F-F1918858CA01}" type="CELLRANGE">
                      <a:rPr lang="en-US"/>
                      <a:pPr/>
                      <a:t>[]</a:t>
                    </a:fld>
                    <a:endParaRP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C-C40F-4E48-8DBA-3145FDB2DC57}"/>
                </c:ext>
              </c:extLst>
            </c:dLbl>
            <c:dLbl>
              <c:idx val="29"/>
              <c:tx>
                <c:rich>
                  <a:bodyPr/>
                  <a:lstStyle/>
                  <a:p>
                    <a:fld id="{75F4E040-8FD7-4A34-B85A-914A686ACCE9}" type="CELLRANGE">
                      <a:rPr lang="en-US"/>
                      <a:pPr/>
                      <a:t>[]</a:t>
                    </a:fld>
                    <a:endParaRP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D-C40F-4E48-8DBA-3145FDB2DC57}"/>
                </c:ext>
              </c:extLst>
            </c:dLbl>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Calibri" panose="020F0502020204030204" pitchFamily="34" charset="0"/>
                    <a:ea typeface="+mn-ea"/>
                    <a:cs typeface="Calibri" panose="020F0502020204030204" pitchFamily="34" charset="0"/>
                  </a:defRPr>
                </a:pPr>
                <a:endParaRPr lang="en-US"/>
              </a:p>
            </c:tx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'7a - Scatter - Rank'!$E$11:$E$40</c:f>
              <c:numCache>
                <c:formatCode>#,##0</c:formatCode>
                <c:ptCount val="30"/>
                <c:pt idx="0">
                  <c:v>25</c:v>
                </c:pt>
                <c:pt idx="1">
                  <c:v>16</c:v>
                </c:pt>
                <c:pt idx="2">
                  <c:v>28</c:v>
                </c:pt>
                <c:pt idx="3">
                  <c:v>9</c:v>
                </c:pt>
                <c:pt idx="4">
                  <c:v>26</c:v>
                </c:pt>
                <c:pt idx="5">
                  <c:v>19</c:v>
                </c:pt>
                <c:pt idx="6">
                  <c:v>5</c:v>
                </c:pt>
                <c:pt idx="7">
                  <c:v>14</c:v>
                </c:pt>
                <c:pt idx="8">
                  <c:v>12</c:v>
                </c:pt>
                <c:pt idx="9">
                  <c:v>3</c:v>
                </c:pt>
                <c:pt idx="10">
                  <c:v>7</c:v>
                </c:pt>
                <c:pt idx="11">
                  <c:v>18</c:v>
                </c:pt>
                <c:pt idx="12">
                  <c:v>11</c:v>
                </c:pt>
                <c:pt idx="13">
                  <c:v>8</c:v>
                </c:pt>
                <c:pt idx="14">
                  <c:v>27</c:v>
                </c:pt>
                <c:pt idx="15">
                  <c:v>30</c:v>
                </c:pt>
                <c:pt idx="16">
                  <c:v>29</c:v>
                </c:pt>
                <c:pt idx="17">
                  <c:v>22</c:v>
                </c:pt>
                <c:pt idx="18">
                  <c:v>10</c:v>
                </c:pt>
                <c:pt idx="19">
                  <c:v>17</c:v>
                </c:pt>
                <c:pt idx="20">
                  <c:v>13</c:v>
                </c:pt>
                <c:pt idx="21">
                  <c:v>20</c:v>
                </c:pt>
                <c:pt idx="22">
                  <c:v>6</c:v>
                </c:pt>
                <c:pt idx="23">
                  <c:v>23</c:v>
                </c:pt>
                <c:pt idx="24">
                  <c:v>4</c:v>
                </c:pt>
                <c:pt idx="25">
                  <c:v>1</c:v>
                </c:pt>
                <c:pt idx="26">
                  <c:v>15</c:v>
                </c:pt>
                <c:pt idx="27">
                  <c:v>24</c:v>
                </c:pt>
                <c:pt idx="28">
                  <c:v>21</c:v>
                </c:pt>
                <c:pt idx="29">
                  <c:v>2</c:v>
                </c:pt>
              </c:numCache>
            </c:numRef>
          </c:xVal>
          <c:yVal>
            <c:numRef>
              <c:f>'7a - Scatter - Rank'!$F$11:$F$40</c:f>
              <c:numCache>
                <c:formatCode>#,##0</c:formatCode>
                <c:ptCount val="30"/>
                <c:pt idx="0">
                  <c:v>12</c:v>
                </c:pt>
                <c:pt idx="1">
                  <c:v>29</c:v>
                </c:pt>
                <c:pt idx="2" formatCode="0">
                  <c:v>27</c:v>
                </c:pt>
                <c:pt idx="3" formatCode="0;\-0;;@">
                  <c:v>3</c:v>
                </c:pt>
                <c:pt idx="4" formatCode="0;\-0;;@">
                  <c:v>10</c:v>
                </c:pt>
                <c:pt idx="5" formatCode="0;\-0;;@">
                  <c:v>6</c:v>
                </c:pt>
                <c:pt idx="6" formatCode="0;\-0;;@">
                  <c:v>28</c:v>
                </c:pt>
                <c:pt idx="7" formatCode="0;\-0;;@">
                  <c:v>21</c:v>
                </c:pt>
                <c:pt idx="8" formatCode="0;\-0;;@">
                  <c:v>1</c:v>
                </c:pt>
                <c:pt idx="9" formatCode="0;\-0;;@">
                  <c:v>22</c:v>
                </c:pt>
                <c:pt idx="10" formatCode="0;\-0;;@">
                  <c:v>15</c:v>
                </c:pt>
                <c:pt idx="11" formatCode="0;\-0;;@">
                  <c:v>20</c:v>
                </c:pt>
                <c:pt idx="12" formatCode="0;\-0;;@">
                  <c:v>4</c:v>
                </c:pt>
                <c:pt idx="13" formatCode="0;\-0;;@">
                  <c:v>7</c:v>
                </c:pt>
                <c:pt idx="14" formatCode="0;\-0;;@">
                  <c:v>11</c:v>
                </c:pt>
                <c:pt idx="15" formatCode="0">
                  <c:v>16</c:v>
                </c:pt>
                <c:pt idx="16" formatCode="0;\-0;;@">
                  <c:v>18</c:v>
                </c:pt>
                <c:pt idx="17" formatCode="0;\-0;;@">
                  <c:v>26</c:v>
                </c:pt>
                <c:pt idx="18" formatCode="0;\-0;;@">
                  <c:v>30</c:v>
                </c:pt>
                <c:pt idx="19" formatCode="0;\-0;;@">
                  <c:v>9</c:v>
                </c:pt>
                <c:pt idx="20" formatCode="0;\-0;;@">
                  <c:v>14</c:v>
                </c:pt>
                <c:pt idx="21" formatCode="0;\-0;;@">
                  <c:v>23</c:v>
                </c:pt>
                <c:pt idx="22" formatCode="0;\-0;;@">
                  <c:v>2</c:v>
                </c:pt>
                <c:pt idx="23" formatCode="0;\-0;;@">
                  <c:v>24</c:v>
                </c:pt>
                <c:pt idx="24" formatCode="0;\-0;;@">
                  <c:v>25</c:v>
                </c:pt>
                <c:pt idx="25" formatCode="0;\-0;;@">
                  <c:v>17</c:v>
                </c:pt>
                <c:pt idx="26" formatCode="0;\-0;;@">
                  <c:v>8</c:v>
                </c:pt>
                <c:pt idx="27" formatCode="0;\-0;;@">
                  <c:v>13</c:v>
                </c:pt>
                <c:pt idx="28" formatCode="0;\-0;;@">
                  <c:v>19</c:v>
                </c:pt>
                <c:pt idx="29" formatCode="0;\-0;;@">
                  <c:v>5</c:v>
                </c:pt>
              </c:numCache>
            </c:numRef>
          </c:yVal>
          <c:bubbleSize>
            <c:numRef>
              <c:f>'7a - Scatter - Rank'!$H$11:$H$40</c:f>
              <c:numCache>
                <c:formatCode>0</c:formatCode>
                <c:ptCount val="30"/>
                <c:pt idx="0">
                  <c:v>12</c:v>
                </c:pt>
                <c:pt idx="1">
                  <c:v>2</c:v>
                </c:pt>
                <c:pt idx="2">
                  <c:v>30</c:v>
                </c:pt>
                <c:pt idx="3">
                  <c:v>15</c:v>
                </c:pt>
                <c:pt idx="4">
                  <c:v>18</c:v>
                </c:pt>
                <c:pt idx="5">
                  <c:v>7</c:v>
                </c:pt>
                <c:pt idx="6">
                  <c:v>28</c:v>
                </c:pt>
                <c:pt idx="7">
                  <c:v>27</c:v>
                </c:pt>
                <c:pt idx="8">
                  <c:v>24</c:v>
                </c:pt>
                <c:pt idx="9">
                  <c:v>18</c:v>
                </c:pt>
                <c:pt idx="10">
                  <c:v>19</c:v>
                </c:pt>
                <c:pt idx="11">
                  <c:v>11</c:v>
                </c:pt>
                <c:pt idx="12">
                  <c:v>4</c:v>
                </c:pt>
                <c:pt idx="13">
                  <c:v>24</c:v>
                </c:pt>
                <c:pt idx="14">
                  <c:v>8</c:v>
                </c:pt>
                <c:pt idx="15">
                  <c:v>1</c:v>
                </c:pt>
                <c:pt idx="16">
                  <c:v>13</c:v>
                </c:pt>
                <c:pt idx="17">
                  <c:v>5</c:v>
                </c:pt>
                <c:pt idx="18">
                  <c:v>6</c:v>
                </c:pt>
                <c:pt idx="19">
                  <c:v>22</c:v>
                </c:pt>
                <c:pt idx="20">
                  <c:v>21</c:v>
                </c:pt>
                <c:pt idx="21">
                  <c:v>3</c:v>
                </c:pt>
                <c:pt idx="22">
                  <c:v>26</c:v>
                </c:pt>
                <c:pt idx="23">
                  <c:v>18</c:v>
                </c:pt>
                <c:pt idx="24">
                  <c:v>25</c:v>
                </c:pt>
                <c:pt idx="25">
                  <c:v>21</c:v>
                </c:pt>
                <c:pt idx="26">
                  <c:v>29</c:v>
                </c:pt>
                <c:pt idx="27">
                  <c:v>9</c:v>
                </c:pt>
                <c:pt idx="28">
                  <c:v>14</c:v>
                </c:pt>
                <c:pt idx="29">
                  <c:v>10</c:v>
                </c:pt>
              </c:numCache>
            </c:numRef>
          </c:bubbleSize>
          <c:bubble3D val="0"/>
          <c:extLst>
            <c:ext xmlns:c15="http://schemas.microsoft.com/office/drawing/2012/chart" uri="{02D57815-91ED-43cb-92C2-25804820EDAC}">
              <c15:datalabelsRange>
                <c15:f>'7a - Scatter - Rank'!$D$11:$D$40</c15:f>
                <c15:dlblRangeCache>
                  <c:ptCount val="30"/>
                  <c:pt idx="0">
                    <c:v>Australia</c:v>
                  </c:pt>
                  <c:pt idx="1">
                    <c:v>Bangladesh</c:v>
                  </c:pt>
                  <c:pt idx="2">
                    <c:v>Brunei</c:v>
                  </c:pt>
                  <c:pt idx="3">
                    <c:v>Cambodia</c:v>
                  </c:pt>
                  <c:pt idx="4">
                    <c:v>Canada</c:v>
                  </c:pt>
                  <c:pt idx="5">
                    <c:v>Chile</c:v>
                  </c:pt>
                  <c:pt idx="6">
                    <c:v>China</c:v>
                  </c:pt>
                  <c:pt idx="7">
                    <c:v>Ecuador</c:v>
                  </c:pt>
                  <c:pt idx="8">
                    <c:v>Hong Kong, SAR</c:v>
                  </c:pt>
                  <c:pt idx="9">
                    <c:v>India</c:v>
                  </c:pt>
                  <c:pt idx="10">
                    <c:v>Indonesia</c:v>
                  </c:pt>
                  <c:pt idx="11">
                    <c:v>Japan</c:v>
                  </c:pt>
                  <c:pt idx="12">
                    <c:v>Laos</c:v>
                  </c:pt>
                  <c:pt idx="13">
                    <c:v>Malaysia</c:v>
                  </c:pt>
                  <c:pt idx="14">
                    <c:v>Mexico</c:v>
                  </c:pt>
                  <c:pt idx="15">
                    <c:v>Myanmar</c:v>
                  </c:pt>
                  <c:pt idx="16">
                    <c:v>New Zealand</c:v>
                  </c:pt>
                  <c:pt idx="17">
                    <c:v>Pakistan</c:v>
                  </c:pt>
                  <c:pt idx="18">
                    <c:v>Papua New Guinea</c:v>
                  </c:pt>
                  <c:pt idx="19">
                    <c:v>Peru</c:v>
                  </c:pt>
                  <c:pt idx="20">
                    <c:v>Philippines</c:v>
                  </c:pt>
                  <c:pt idx="21">
                    <c:v>Russia</c:v>
                  </c:pt>
                  <c:pt idx="22">
                    <c:v>Singapore</c:v>
                  </c:pt>
                  <c:pt idx="23">
                    <c:v>South Korea</c:v>
                  </c:pt>
                  <c:pt idx="24">
                    <c:v>Sri Lanka</c:v>
                  </c:pt>
                  <c:pt idx="25">
                    <c:v>Taiwan</c:v>
                  </c:pt>
                  <c:pt idx="26">
                    <c:v>Thailand</c:v>
                  </c:pt>
                  <c:pt idx="27">
                    <c:v>United Kingdom</c:v>
                  </c:pt>
                  <c:pt idx="28">
                    <c:v>United States</c:v>
                  </c:pt>
                  <c:pt idx="29">
                    <c:v>Vietnam</c:v>
                  </c:pt>
                </c15:dlblRangeCache>
              </c15:datalabelsRange>
            </c:ext>
            <c:ext xmlns:c16="http://schemas.microsoft.com/office/drawing/2014/chart" uri="{C3380CC4-5D6E-409C-BE32-E72D297353CC}">
              <c16:uniqueId val="{0000001E-C40F-4E48-8DBA-3145FDB2DC57}"/>
            </c:ext>
          </c:extLst>
        </c:ser>
        <c:dLbls>
          <c:showLegendKey val="0"/>
          <c:showVal val="0"/>
          <c:showCatName val="0"/>
          <c:showSerName val="0"/>
          <c:showPercent val="0"/>
          <c:showBubbleSize val="0"/>
        </c:dLbls>
        <c:bubbleScale val="33"/>
        <c:showNegBubbles val="1"/>
        <c:axId val="596496320"/>
        <c:axId val="596495008"/>
      </c:bubbleChart>
      <c:valAx>
        <c:axId val="596496320"/>
        <c:scaling>
          <c:orientation val="maxMin"/>
          <c:min val="-5"/>
        </c:scaling>
        <c:delete val="0"/>
        <c:axPos val="b"/>
        <c:majorGridlines>
          <c:spPr>
            <a:ln w="9525" cap="flat" cmpd="sng" algn="ctr">
              <a:solidFill>
                <a:schemeClr val="tx1">
                  <a:lumMod val="15000"/>
                  <a:lumOff val="85000"/>
                </a:schemeClr>
              </a:solidFill>
              <a:round/>
            </a:ln>
            <a:effectLst/>
          </c:spPr>
        </c:majorGridlines>
        <c:title>
          <c:tx>
            <c:strRef>
              <c:f>'7a - Scatter - Rank'!$E$9</c:f>
              <c:strCache>
                <c:ptCount val="1"/>
                <c:pt idx="0">
                  <c:v>Real GDP Growth per capita, % GDP</c:v>
                </c:pt>
              </c:strCache>
            </c:strRef>
          </c:tx>
          <c:overlay val="0"/>
          <c:spPr>
            <a:solidFill>
              <a:srgbClr val="DBF0F5"/>
            </a:solid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Calibri" panose="020F0502020204030204" pitchFamily="34" charset="0"/>
                  <a:ea typeface="+mn-ea"/>
                  <a:cs typeface="Calibri" panose="020F0502020204030204" pitchFamily="34" charset="0"/>
                </a:defRPr>
              </a:pPr>
              <a:endParaRPr lang="en-US"/>
            </a:p>
          </c:txPr>
        </c:title>
        <c:numFmt formatCode="#,##0_ ;\-#,##0\ "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Calibri" panose="020F0502020204030204" pitchFamily="34" charset="0"/>
                <a:ea typeface="+mn-ea"/>
                <a:cs typeface="Calibri" panose="020F0502020204030204" pitchFamily="34" charset="0"/>
              </a:defRPr>
            </a:pPr>
            <a:endParaRPr lang="en-US"/>
          </a:p>
        </c:txPr>
        <c:crossAx val="596495008"/>
        <c:crosses val="max"/>
        <c:crossBetween val="midCat"/>
      </c:valAx>
      <c:valAx>
        <c:axId val="596495008"/>
        <c:scaling>
          <c:orientation val="maxMin"/>
          <c:max val="35"/>
          <c:min val="-5"/>
        </c:scaling>
        <c:delete val="0"/>
        <c:axPos val="l"/>
        <c:majorGridlines>
          <c:spPr>
            <a:ln w="9525" cap="flat" cmpd="sng" algn="ctr">
              <a:solidFill>
                <a:schemeClr val="tx1">
                  <a:lumMod val="15000"/>
                  <a:lumOff val="85000"/>
                </a:schemeClr>
              </a:solidFill>
              <a:round/>
            </a:ln>
            <a:effectLst/>
          </c:spPr>
        </c:majorGridlines>
        <c:title>
          <c:tx>
            <c:strRef>
              <c:f>'7a - Scatter - Rank'!$F$9</c:f>
              <c:strCache>
                <c:ptCount val="1"/>
                <c:pt idx="0">
                  <c:v>Foreign direct investment, net inflows, % GDP</c:v>
                </c:pt>
              </c:strCache>
            </c:strRef>
          </c:tx>
          <c:overlay val="0"/>
          <c:spPr>
            <a:solidFill>
              <a:srgbClr val="B8E1EC"/>
            </a:solidFill>
            <a:ln>
              <a:noFill/>
            </a:ln>
            <a:effectLst/>
          </c:spPr>
          <c:txPr>
            <a:bodyPr rot="-5400000" spcFirstLastPara="1" vertOverflow="ellipsis" vert="horz" wrap="square" anchor="ctr" anchorCtr="1"/>
            <a:lstStyle/>
            <a:p>
              <a:pPr>
                <a:defRPr sz="900" b="0" i="0" u="none" strike="noStrike" kern="1200" baseline="0">
                  <a:solidFill>
                    <a:schemeClr val="tx1">
                      <a:lumMod val="65000"/>
                      <a:lumOff val="35000"/>
                    </a:schemeClr>
                  </a:solidFill>
                  <a:latin typeface="Calibri" panose="020F0502020204030204" pitchFamily="34" charset="0"/>
                  <a:ea typeface="+mn-ea"/>
                  <a:cs typeface="Calibri" panose="020F0502020204030204" pitchFamily="34" charset="0"/>
                </a:defRPr>
              </a:pPr>
              <a:endParaRPr lang="en-US"/>
            </a:p>
          </c:txPr>
        </c:title>
        <c:numFmt formatCode="#,##0_ ;\-#,##0\ "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Calibri" panose="020F0502020204030204" pitchFamily="34" charset="0"/>
                <a:ea typeface="+mn-ea"/>
                <a:cs typeface="Calibri" panose="020F0502020204030204" pitchFamily="34" charset="0"/>
              </a:defRPr>
            </a:pPr>
            <a:endParaRPr lang="en-US"/>
          </a:p>
        </c:txPr>
        <c:crossAx val="596496320"/>
        <c:crosses val="max"/>
        <c:crossBetween val="midCat"/>
        <c:majorUnit val="5"/>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900">
          <a:latin typeface="Calibri" panose="020F0502020204030204" pitchFamily="34" charset="0"/>
          <a:cs typeface="Calibri" panose="020F0502020204030204" pitchFamily="34" charset="0"/>
        </a:defRPr>
      </a:pPr>
      <a:endParaRPr lang="en-US"/>
    </a:p>
  </c:txPr>
  <c:printSettings>
    <c:headerFooter/>
    <c:pageMargins b="0.75" l="0.7" r="0.7" t="0.75" header="0.3" footer="0.3"/>
    <c:pageSetup/>
  </c:printSettings>
  <c:userShapes r:id="rId3"/>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46313792292570277"/>
          <c:y val="3.5425298843676803E-2"/>
        </c:manualLayout>
      </c:layout>
      <c:overlay val="0"/>
      <c:spPr>
        <a:noFill/>
        <a:ln>
          <a:noFill/>
        </a:ln>
        <a:effectLst/>
      </c:spPr>
      <c:txPr>
        <a:bodyPr rot="0" spcFirstLastPara="1" vertOverflow="ellipsis" vert="horz" wrap="square" anchor="ctr" anchorCtr="1"/>
        <a:lstStyle/>
        <a:p>
          <a:pPr>
            <a:defRPr sz="1080" b="0" i="0" u="none" strike="noStrike" kern="1200" spc="0" baseline="0">
              <a:solidFill>
                <a:schemeClr val="tx1">
                  <a:lumMod val="65000"/>
                  <a:lumOff val="35000"/>
                </a:schemeClr>
              </a:solidFill>
              <a:latin typeface="Calibri" panose="020F0502020204030204" pitchFamily="34" charset="0"/>
              <a:ea typeface="+mn-ea"/>
              <a:cs typeface="Calibri" panose="020F0502020204030204" pitchFamily="34" charset="0"/>
            </a:defRPr>
          </a:pPr>
          <a:endParaRPr lang="en-US"/>
        </a:p>
      </c:txPr>
    </c:title>
    <c:autoTitleDeleted val="0"/>
    <c:plotArea>
      <c:layout/>
      <c:bubbleChart>
        <c:varyColors val="0"/>
        <c:ser>
          <c:idx val="1"/>
          <c:order val="0"/>
          <c:tx>
            <c:strRef>
              <c:f>'7b - Scatter - Score'!$D$7</c:f>
              <c:strCache>
                <c:ptCount val="1"/>
                <c:pt idx="0">
                  <c:v>Score</c:v>
                </c:pt>
              </c:strCache>
            </c:strRef>
          </c:tx>
          <c:spPr>
            <a:solidFill>
              <a:srgbClr val="001E62"/>
            </a:solidFill>
            <a:ln w="12700">
              <a:solidFill>
                <a:schemeClr val="bg1"/>
              </a:solidFill>
            </a:ln>
            <a:effectLst/>
          </c:spPr>
          <c:invertIfNegative val="0"/>
          <c:dLbls>
            <c:dLbl>
              <c:idx val="0"/>
              <c:tx>
                <c:rich>
                  <a:bodyPr/>
                  <a:lstStyle/>
                  <a:p>
                    <a:fld id="{397B1187-8873-4233-8C36-9D11937225A5}" type="CELLRANGE">
                      <a:rPr lang="en-US"/>
                      <a:pPr/>
                      <a:t>[]</a:t>
                    </a:fld>
                    <a:endParaRPr/>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0-A600-4185-B3E7-6CEEC5EC82D7}"/>
                </c:ext>
              </c:extLst>
            </c:dLbl>
            <c:dLbl>
              <c:idx val="1"/>
              <c:tx>
                <c:rich>
                  <a:bodyPr/>
                  <a:lstStyle/>
                  <a:p>
                    <a:fld id="{5693ED7E-73C7-44E8-AA58-CE7879CC71C9}" type="CELLRANGE">
                      <a:rPr lang="en-US"/>
                      <a:pPr/>
                      <a:t>[]</a:t>
                    </a:fld>
                    <a:endParaRP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1-A600-4185-B3E7-6CEEC5EC82D7}"/>
                </c:ext>
              </c:extLst>
            </c:dLbl>
            <c:dLbl>
              <c:idx val="2"/>
              <c:tx>
                <c:rich>
                  <a:bodyPr/>
                  <a:lstStyle/>
                  <a:p>
                    <a:fld id="{6A3D09D9-2074-4551-8809-21F803697FDF}" type="CELLRANGE">
                      <a:rPr lang="en-US"/>
                      <a:pPr/>
                      <a:t>[]</a:t>
                    </a:fld>
                    <a:endParaRP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A600-4185-B3E7-6CEEC5EC82D7}"/>
                </c:ext>
              </c:extLst>
            </c:dLbl>
            <c:dLbl>
              <c:idx val="3"/>
              <c:tx>
                <c:rich>
                  <a:bodyPr/>
                  <a:lstStyle/>
                  <a:p>
                    <a:fld id="{B7B78313-C7F6-4C9D-9FC0-4B070CCFF576}" type="CELLRANGE">
                      <a:rPr lang="en-US"/>
                      <a:pPr/>
                      <a:t>[]</a:t>
                    </a:fld>
                    <a:endParaRP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A600-4185-B3E7-6CEEC5EC82D7}"/>
                </c:ext>
              </c:extLst>
            </c:dLbl>
            <c:dLbl>
              <c:idx val="4"/>
              <c:tx>
                <c:rich>
                  <a:bodyPr/>
                  <a:lstStyle/>
                  <a:p>
                    <a:fld id="{50DFC162-84A8-4D41-A4CB-1E7D35BAA428}" type="CELLRANGE">
                      <a:rPr lang="en-US"/>
                      <a:pPr/>
                      <a:t>[]</a:t>
                    </a:fld>
                    <a:endParaRP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A600-4185-B3E7-6CEEC5EC82D7}"/>
                </c:ext>
              </c:extLst>
            </c:dLbl>
            <c:dLbl>
              <c:idx val="5"/>
              <c:tx>
                <c:rich>
                  <a:bodyPr/>
                  <a:lstStyle/>
                  <a:p>
                    <a:fld id="{AC35DE18-785A-4F10-9890-C00D15025849}" type="CELLRANGE">
                      <a:rPr lang="en-US"/>
                      <a:pPr/>
                      <a:t>[]</a:t>
                    </a:fld>
                    <a:endParaRP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A600-4185-B3E7-6CEEC5EC82D7}"/>
                </c:ext>
              </c:extLst>
            </c:dLbl>
            <c:dLbl>
              <c:idx val="6"/>
              <c:tx>
                <c:rich>
                  <a:bodyPr/>
                  <a:lstStyle/>
                  <a:p>
                    <a:fld id="{DAE23B71-551C-45BA-8BFA-25F0767FFC5B}" type="CELLRANGE">
                      <a:rPr lang="en-US"/>
                      <a:pPr/>
                      <a:t>[]</a:t>
                    </a:fld>
                    <a:endParaRP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A600-4185-B3E7-6CEEC5EC82D7}"/>
                </c:ext>
              </c:extLst>
            </c:dLbl>
            <c:dLbl>
              <c:idx val="7"/>
              <c:tx>
                <c:rich>
                  <a:bodyPr/>
                  <a:lstStyle/>
                  <a:p>
                    <a:fld id="{6EAE5464-94F7-4A87-89BD-69E419FAA95E}" type="CELLRANGE">
                      <a:rPr lang="en-US"/>
                      <a:pPr/>
                      <a:t>[]</a:t>
                    </a:fld>
                    <a:endParaRP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A600-4185-B3E7-6CEEC5EC82D7}"/>
                </c:ext>
              </c:extLst>
            </c:dLbl>
            <c:dLbl>
              <c:idx val="8"/>
              <c:tx>
                <c:rich>
                  <a:bodyPr/>
                  <a:lstStyle/>
                  <a:p>
                    <a:fld id="{6A352290-3048-48C0-AC0E-C4C383D1188B}" type="CELLRANGE">
                      <a:rPr lang="en-US"/>
                      <a:pPr/>
                      <a:t>[]</a:t>
                    </a:fld>
                    <a:endParaRP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8-A600-4185-B3E7-6CEEC5EC82D7}"/>
                </c:ext>
              </c:extLst>
            </c:dLbl>
            <c:dLbl>
              <c:idx val="9"/>
              <c:tx>
                <c:rich>
                  <a:bodyPr/>
                  <a:lstStyle/>
                  <a:p>
                    <a:fld id="{5FC96E90-250A-4448-8E35-A9C70748BABE}" type="CELLRANGE">
                      <a:rPr lang="en-US"/>
                      <a:pPr/>
                      <a:t>[]</a:t>
                    </a:fld>
                    <a:endParaRP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A600-4185-B3E7-6CEEC5EC82D7}"/>
                </c:ext>
              </c:extLst>
            </c:dLbl>
            <c:dLbl>
              <c:idx val="10"/>
              <c:tx>
                <c:rich>
                  <a:bodyPr/>
                  <a:lstStyle/>
                  <a:p>
                    <a:fld id="{668DB89C-F117-4853-965C-1A2FA6C7A717}" type="CELLRANGE">
                      <a:rPr lang="en-US"/>
                      <a:pPr/>
                      <a:t>[]</a:t>
                    </a:fld>
                    <a:endParaRP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A-A600-4185-B3E7-6CEEC5EC82D7}"/>
                </c:ext>
              </c:extLst>
            </c:dLbl>
            <c:dLbl>
              <c:idx val="11"/>
              <c:tx>
                <c:rich>
                  <a:bodyPr/>
                  <a:lstStyle/>
                  <a:p>
                    <a:fld id="{E85B995D-61EA-44E7-92F6-14B3906BC2B6}" type="CELLRANGE">
                      <a:rPr lang="en-US"/>
                      <a:pPr/>
                      <a:t>[]</a:t>
                    </a:fld>
                    <a:endParaRP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B-A600-4185-B3E7-6CEEC5EC82D7}"/>
                </c:ext>
              </c:extLst>
            </c:dLbl>
            <c:dLbl>
              <c:idx val="12"/>
              <c:tx>
                <c:rich>
                  <a:bodyPr/>
                  <a:lstStyle/>
                  <a:p>
                    <a:fld id="{42F3EB35-E902-4CC4-B766-CF08C2E29377}" type="CELLRANGE">
                      <a:rPr lang="en-US"/>
                      <a:pPr/>
                      <a:t>[]</a:t>
                    </a:fld>
                    <a:endParaRP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C-A600-4185-B3E7-6CEEC5EC82D7}"/>
                </c:ext>
              </c:extLst>
            </c:dLbl>
            <c:dLbl>
              <c:idx val="13"/>
              <c:tx>
                <c:rich>
                  <a:bodyPr/>
                  <a:lstStyle/>
                  <a:p>
                    <a:fld id="{3ADD158D-33BF-47A6-B866-C8D51FF62054}" type="CELLRANGE">
                      <a:rPr lang="en-US"/>
                      <a:pPr/>
                      <a:t>[]</a:t>
                    </a:fld>
                    <a:endParaRP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D-A600-4185-B3E7-6CEEC5EC82D7}"/>
                </c:ext>
              </c:extLst>
            </c:dLbl>
            <c:dLbl>
              <c:idx val="14"/>
              <c:tx>
                <c:rich>
                  <a:bodyPr/>
                  <a:lstStyle/>
                  <a:p>
                    <a:fld id="{0743448E-4EAC-4107-8B46-AA63B912ABB1}" type="CELLRANGE">
                      <a:rPr lang="en-US"/>
                      <a:pPr/>
                      <a:t>[]</a:t>
                    </a:fld>
                    <a:endParaRP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E-A600-4185-B3E7-6CEEC5EC82D7}"/>
                </c:ext>
              </c:extLst>
            </c:dLbl>
            <c:dLbl>
              <c:idx val="15"/>
              <c:tx>
                <c:rich>
                  <a:bodyPr/>
                  <a:lstStyle/>
                  <a:p>
                    <a:fld id="{A2A68D11-F0E7-4F71-9270-50F1BEA54700}" type="CELLRANGE">
                      <a:rPr lang="en-US"/>
                      <a:pPr/>
                      <a:t>[]</a:t>
                    </a:fld>
                    <a:endParaRP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F-A600-4185-B3E7-6CEEC5EC82D7}"/>
                </c:ext>
              </c:extLst>
            </c:dLbl>
            <c:dLbl>
              <c:idx val="16"/>
              <c:tx>
                <c:rich>
                  <a:bodyPr/>
                  <a:lstStyle/>
                  <a:p>
                    <a:fld id="{9167A1C4-A790-46B0-ABD4-7936985919F7}" type="CELLRANGE">
                      <a:rPr lang="en-US"/>
                      <a:pPr/>
                      <a:t>[]</a:t>
                    </a:fld>
                    <a:endParaRP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0-A600-4185-B3E7-6CEEC5EC82D7}"/>
                </c:ext>
              </c:extLst>
            </c:dLbl>
            <c:dLbl>
              <c:idx val="17"/>
              <c:tx>
                <c:rich>
                  <a:bodyPr/>
                  <a:lstStyle/>
                  <a:p>
                    <a:fld id="{1ED57D4F-28DE-489C-B112-8B8D5311877A}" type="CELLRANGE">
                      <a:rPr lang="en-US"/>
                      <a:pPr/>
                      <a:t>[]</a:t>
                    </a:fld>
                    <a:endParaRP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1-A600-4185-B3E7-6CEEC5EC82D7}"/>
                </c:ext>
              </c:extLst>
            </c:dLbl>
            <c:dLbl>
              <c:idx val="18"/>
              <c:tx>
                <c:rich>
                  <a:bodyPr/>
                  <a:lstStyle/>
                  <a:p>
                    <a:fld id="{DB938732-B984-453B-ABF5-139A82ABBD5E}" type="CELLRANGE">
                      <a:rPr lang="en-US"/>
                      <a:pPr/>
                      <a:t>[]</a:t>
                    </a:fld>
                    <a:endParaRP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2-A600-4185-B3E7-6CEEC5EC82D7}"/>
                </c:ext>
              </c:extLst>
            </c:dLbl>
            <c:dLbl>
              <c:idx val="19"/>
              <c:tx>
                <c:rich>
                  <a:bodyPr/>
                  <a:lstStyle/>
                  <a:p>
                    <a:fld id="{5F3B4F96-E270-4A3D-AAD7-E50430A3E669}" type="CELLRANGE">
                      <a:rPr lang="en-US"/>
                      <a:pPr/>
                      <a:t>[]</a:t>
                    </a:fld>
                    <a:endParaRP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3-A600-4185-B3E7-6CEEC5EC82D7}"/>
                </c:ext>
              </c:extLst>
            </c:dLbl>
            <c:dLbl>
              <c:idx val="20"/>
              <c:tx>
                <c:rich>
                  <a:bodyPr/>
                  <a:lstStyle/>
                  <a:p>
                    <a:fld id="{363A7CAF-4546-4C9A-A720-517E99A52FEE}" type="CELLRANGE">
                      <a:rPr lang="en-US"/>
                      <a:pPr/>
                      <a:t>[]</a:t>
                    </a:fld>
                    <a:endParaRP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4-A600-4185-B3E7-6CEEC5EC82D7}"/>
                </c:ext>
              </c:extLst>
            </c:dLbl>
            <c:dLbl>
              <c:idx val="21"/>
              <c:tx>
                <c:rich>
                  <a:bodyPr/>
                  <a:lstStyle/>
                  <a:p>
                    <a:fld id="{A45F07FF-A14D-4908-B091-F074D2B15808}" type="CELLRANGE">
                      <a:rPr lang="en-US"/>
                      <a:pPr/>
                      <a:t>[]</a:t>
                    </a:fld>
                    <a:endParaRP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5-A600-4185-B3E7-6CEEC5EC82D7}"/>
                </c:ext>
              </c:extLst>
            </c:dLbl>
            <c:dLbl>
              <c:idx val="22"/>
              <c:tx>
                <c:rich>
                  <a:bodyPr/>
                  <a:lstStyle/>
                  <a:p>
                    <a:fld id="{7D9B829A-DC7F-4A82-B03E-39DC44ACEE2C}" type="CELLRANGE">
                      <a:rPr lang="en-US"/>
                      <a:pPr/>
                      <a:t>[]</a:t>
                    </a:fld>
                    <a:endParaRP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6-A600-4185-B3E7-6CEEC5EC82D7}"/>
                </c:ext>
              </c:extLst>
            </c:dLbl>
            <c:dLbl>
              <c:idx val="23"/>
              <c:tx>
                <c:rich>
                  <a:bodyPr/>
                  <a:lstStyle/>
                  <a:p>
                    <a:fld id="{C5028B42-4461-4809-84AD-188F46E94C1B}" type="CELLRANGE">
                      <a:rPr lang="en-US"/>
                      <a:pPr/>
                      <a:t>[]</a:t>
                    </a:fld>
                    <a:endParaRP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7-A600-4185-B3E7-6CEEC5EC82D7}"/>
                </c:ext>
              </c:extLst>
            </c:dLbl>
            <c:dLbl>
              <c:idx val="24"/>
              <c:tx>
                <c:rich>
                  <a:bodyPr/>
                  <a:lstStyle/>
                  <a:p>
                    <a:fld id="{247FB2C6-776B-4DA1-9A6F-FD17CE0DB7BB}" type="CELLRANGE">
                      <a:rPr lang="en-US"/>
                      <a:pPr/>
                      <a:t>[]</a:t>
                    </a:fld>
                    <a:endParaRP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8-A600-4185-B3E7-6CEEC5EC82D7}"/>
                </c:ext>
              </c:extLst>
            </c:dLbl>
            <c:dLbl>
              <c:idx val="25"/>
              <c:tx>
                <c:rich>
                  <a:bodyPr/>
                  <a:lstStyle/>
                  <a:p>
                    <a:fld id="{AD0DEFEB-34E1-4ACA-9A50-AC165D7A3508}" type="CELLRANGE">
                      <a:rPr lang="en-US"/>
                      <a:pPr/>
                      <a:t>[]</a:t>
                    </a:fld>
                    <a:endParaRP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9-A600-4185-B3E7-6CEEC5EC82D7}"/>
                </c:ext>
              </c:extLst>
            </c:dLbl>
            <c:dLbl>
              <c:idx val="26"/>
              <c:tx>
                <c:rich>
                  <a:bodyPr/>
                  <a:lstStyle/>
                  <a:p>
                    <a:fld id="{E37426C2-642D-48E6-8533-322C2CB7705C}" type="CELLRANGE">
                      <a:rPr lang="en-US"/>
                      <a:pPr/>
                      <a:t>[]</a:t>
                    </a:fld>
                    <a:endParaRP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A-A600-4185-B3E7-6CEEC5EC82D7}"/>
                </c:ext>
              </c:extLst>
            </c:dLbl>
            <c:dLbl>
              <c:idx val="27"/>
              <c:tx>
                <c:rich>
                  <a:bodyPr/>
                  <a:lstStyle/>
                  <a:p>
                    <a:fld id="{7052A473-E85F-4CA0-ADE1-69AB2020B384}" type="CELLRANGE">
                      <a:rPr lang="en-US"/>
                      <a:pPr/>
                      <a:t>[]</a:t>
                    </a:fld>
                    <a:endParaRP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B-A600-4185-B3E7-6CEEC5EC82D7}"/>
                </c:ext>
              </c:extLst>
            </c:dLbl>
            <c:dLbl>
              <c:idx val="28"/>
              <c:tx>
                <c:rich>
                  <a:bodyPr/>
                  <a:lstStyle/>
                  <a:p>
                    <a:fld id="{9F5C5022-A4C0-4414-9111-F22E72D47001}" type="CELLRANGE">
                      <a:rPr lang="en-US"/>
                      <a:pPr/>
                      <a:t>[]</a:t>
                    </a:fld>
                    <a:endParaRP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C-A600-4185-B3E7-6CEEC5EC82D7}"/>
                </c:ext>
              </c:extLst>
            </c:dLbl>
            <c:dLbl>
              <c:idx val="29"/>
              <c:tx>
                <c:rich>
                  <a:bodyPr/>
                  <a:lstStyle/>
                  <a:p>
                    <a:fld id="{98262E7D-A66E-4D01-8307-4ECB6ADD97B6}" type="CELLRANGE">
                      <a:rPr lang="en-US"/>
                      <a:pPr/>
                      <a:t>[]</a:t>
                    </a:fld>
                    <a:endParaRP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D-A600-4185-B3E7-6CEEC5EC82D7}"/>
                </c:ext>
              </c:extLst>
            </c:dLbl>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Calibri" panose="020F0502020204030204" pitchFamily="34" charset="0"/>
                    <a:ea typeface="+mn-ea"/>
                    <a:cs typeface="Calibri" panose="020F0502020204030204" pitchFamily="34" charset="0"/>
                  </a:defRPr>
                </a:pPr>
                <a:endParaRPr lang="en-US"/>
              </a:p>
            </c:tx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'7b - Scatter - Score'!$E$11:$E$40</c:f>
              <c:numCache>
                <c:formatCode>#,##0.00_ ;\-#,##0.00\ </c:formatCode>
                <c:ptCount val="30"/>
                <c:pt idx="0">
                  <c:v>28.133420471558789</c:v>
                </c:pt>
                <c:pt idx="1">
                  <c:v>43.083604755915658</c:v>
                </c:pt>
                <c:pt idx="2" formatCode="0;\-0;;@">
                  <c:v>19.347886851883342</c:v>
                </c:pt>
                <c:pt idx="3">
                  <c:v>54.287456270820762</c:v>
                </c:pt>
                <c:pt idx="4">
                  <c:v>26.834019999266328</c:v>
                </c:pt>
                <c:pt idx="5">
                  <c:v>35.833903907949164</c:v>
                </c:pt>
                <c:pt idx="6">
                  <c:v>66.349472489349424</c:v>
                </c:pt>
                <c:pt idx="7">
                  <c:v>47.118189158501444</c:v>
                </c:pt>
                <c:pt idx="8">
                  <c:v>50.58216539307162</c:v>
                </c:pt>
                <c:pt idx="9">
                  <c:v>78.873558947017898</c:v>
                </c:pt>
                <c:pt idx="10">
                  <c:v>56.659745241207631</c:v>
                </c:pt>
                <c:pt idx="11">
                  <c:v>36.423625826131214</c:v>
                </c:pt>
                <c:pt idx="12">
                  <c:v>51.003715571734844</c:v>
                </c:pt>
                <c:pt idx="13">
                  <c:v>55.75638760378606</c:v>
                </c:pt>
                <c:pt idx="14">
                  <c:v>19.830530833671844</c:v>
                </c:pt>
                <c:pt idx="15" formatCode="0.00">
                  <c:v>0</c:v>
                </c:pt>
                <c:pt idx="16">
                  <c:v>18.167518778548043</c:v>
                </c:pt>
                <c:pt idx="17">
                  <c:v>31.840593240554139</c:v>
                </c:pt>
                <c:pt idx="18">
                  <c:v>51.583908595748554</c:v>
                </c:pt>
                <c:pt idx="19">
                  <c:v>42.641699112040335</c:v>
                </c:pt>
                <c:pt idx="20">
                  <c:v>50.220211798660344</c:v>
                </c:pt>
                <c:pt idx="21">
                  <c:v>35.341590485602268</c:v>
                </c:pt>
                <c:pt idx="22">
                  <c:v>58.912724954589599</c:v>
                </c:pt>
                <c:pt idx="23">
                  <c:v>31.753125222839355</c:v>
                </c:pt>
                <c:pt idx="24">
                  <c:v>69.677558404456008</c:v>
                </c:pt>
                <c:pt idx="25">
                  <c:v>100</c:v>
                </c:pt>
                <c:pt idx="26">
                  <c:v>43.207164973139427</c:v>
                </c:pt>
                <c:pt idx="27">
                  <c:v>30.782047468879178</c:v>
                </c:pt>
                <c:pt idx="28">
                  <c:v>35.268636768011</c:v>
                </c:pt>
                <c:pt idx="29">
                  <c:v>81.386977635016336</c:v>
                </c:pt>
              </c:numCache>
            </c:numRef>
          </c:xVal>
          <c:yVal>
            <c:numRef>
              <c:f>'7b - Scatter - Score'!$F$11:$F$40</c:f>
              <c:numCache>
                <c:formatCode>#,##0.00_ ;\-#,##0.00\ </c:formatCode>
                <c:ptCount val="30"/>
                <c:pt idx="0">
                  <c:v>13.977178346671311</c:v>
                </c:pt>
                <c:pt idx="1">
                  <c:v>5.4788901066343829</c:v>
                </c:pt>
                <c:pt idx="2">
                  <c:v>5.5134780458205839</c:v>
                </c:pt>
                <c:pt idx="3">
                  <c:v>55.345033909724137</c:v>
                </c:pt>
                <c:pt idx="4">
                  <c:v>18.916201214968233</c:v>
                </c:pt>
                <c:pt idx="5">
                  <c:v>24.589055506010688</c:v>
                </c:pt>
                <c:pt idx="6">
                  <c:v>5.5084186382990019</c:v>
                </c:pt>
                <c:pt idx="7">
                  <c:v>8.5749280409023285</c:v>
                </c:pt>
                <c:pt idx="8">
                  <c:v>100</c:v>
                </c:pt>
                <c:pt idx="9">
                  <c:v>8.5296426907823601</c:v>
                </c:pt>
                <c:pt idx="10">
                  <c:v>11.420370137066818</c:v>
                </c:pt>
                <c:pt idx="11">
                  <c:v>8.7622096641206966</c:v>
                </c:pt>
                <c:pt idx="12">
                  <c:v>34.667496579022931</c:v>
                </c:pt>
                <c:pt idx="13">
                  <c:v>22.665543927124386</c:v>
                </c:pt>
                <c:pt idx="14">
                  <c:v>15.651378383319878</c:v>
                </c:pt>
                <c:pt idx="15">
                  <c:v>11.093133786982809</c:v>
                </c:pt>
                <c:pt idx="16">
                  <c:v>10.50418100098821</c:v>
                </c:pt>
                <c:pt idx="17">
                  <c:v>5.7409809489593515</c:v>
                </c:pt>
                <c:pt idx="18">
                  <c:v>0</c:v>
                </c:pt>
                <c:pt idx="19">
                  <c:v>19.522883305067236</c:v>
                </c:pt>
                <c:pt idx="20">
                  <c:v>11.724409572360971</c:v>
                </c:pt>
                <c:pt idx="21">
                  <c:v>8.0435409009262191</c:v>
                </c:pt>
                <c:pt idx="22">
                  <c:v>99.748276588131731</c:v>
                </c:pt>
                <c:pt idx="23">
                  <c:v>7.7759275697522732</c:v>
                </c:pt>
                <c:pt idx="24">
                  <c:v>7.357886855449677</c:v>
                </c:pt>
                <c:pt idx="25">
                  <c:v>10.524562886191278</c:v>
                </c:pt>
                <c:pt idx="26">
                  <c:v>20.429529592523835</c:v>
                </c:pt>
                <c:pt idx="27">
                  <c:v>13.370085411129729</c:v>
                </c:pt>
                <c:pt idx="28">
                  <c:v>10.167439851527334</c:v>
                </c:pt>
                <c:pt idx="29">
                  <c:v>25.495076780704299</c:v>
                </c:pt>
              </c:numCache>
            </c:numRef>
          </c:yVal>
          <c:bubbleSize>
            <c:numRef>
              <c:f>'7b - Scatter - Score'!$H$11:$H$40</c:f>
              <c:numCache>
                <c:formatCode>0.00</c:formatCode>
                <c:ptCount val="30"/>
                <c:pt idx="0">
                  <c:v>81.846752554218639</c:v>
                </c:pt>
                <c:pt idx="1">
                  <c:v>41.569234783891297</c:v>
                </c:pt>
                <c:pt idx="2">
                  <c:v>100</c:v>
                </c:pt>
                <c:pt idx="3">
                  <c:v>84.115908484941301</c:v>
                </c:pt>
                <c:pt idx="4">
                  <c:v>86.385064415664004</c:v>
                </c:pt>
                <c:pt idx="5">
                  <c:v>74.471995779369976</c:v>
                </c:pt>
                <c:pt idx="6">
                  <c:v>98.29813305195799</c:v>
                </c:pt>
                <c:pt idx="7">
                  <c:v>94.327110173193333</c:v>
                </c:pt>
                <c:pt idx="8">
                  <c:v>90.356087294428647</c:v>
                </c:pt>
                <c:pt idx="9">
                  <c:v>86.385064415664004</c:v>
                </c:pt>
                <c:pt idx="10">
                  <c:v>87.519642381025321</c:v>
                </c:pt>
                <c:pt idx="11">
                  <c:v>80.144885606176658</c:v>
                </c:pt>
                <c:pt idx="12">
                  <c:v>54.616881385546634</c:v>
                </c:pt>
                <c:pt idx="13">
                  <c:v>90.356087294428647</c:v>
                </c:pt>
                <c:pt idx="14">
                  <c:v>76.741151710092652</c:v>
                </c:pt>
                <c:pt idx="15">
                  <c:v>1</c:v>
                </c:pt>
                <c:pt idx="16">
                  <c:v>82.414041536899319</c:v>
                </c:pt>
                <c:pt idx="17">
                  <c:v>72.770128831327995</c:v>
                </c:pt>
                <c:pt idx="18">
                  <c:v>73.337417814008646</c:v>
                </c:pt>
                <c:pt idx="19">
                  <c:v>89.788798311747968</c:v>
                </c:pt>
                <c:pt idx="20">
                  <c:v>88.654220346386666</c:v>
                </c:pt>
                <c:pt idx="21">
                  <c:v>48.943991558739974</c:v>
                </c:pt>
                <c:pt idx="22">
                  <c:v>93.192532207831974</c:v>
                </c:pt>
                <c:pt idx="23">
                  <c:v>86.385064415664004</c:v>
                </c:pt>
                <c:pt idx="24">
                  <c:v>91.490665259789992</c:v>
                </c:pt>
                <c:pt idx="25">
                  <c:v>88.654220346386666</c:v>
                </c:pt>
                <c:pt idx="26">
                  <c:v>98.865422034638655</c:v>
                </c:pt>
                <c:pt idx="27">
                  <c:v>79.010307640815313</c:v>
                </c:pt>
                <c:pt idx="28">
                  <c:v>82.981330519579984</c:v>
                </c:pt>
                <c:pt idx="29">
                  <c:v>79.577596623495992</c:v>
                </c:pt>
              </c:numCache>
            </c:numRef>
          </c:bubbleSize>
          <c:bubble3D val="0"/>
          <c:extLst>
            <c:ext xmlns:c15="http://schemas.microsoft.com/office/drawing/2012/chart" uri="{02D57815-91ED-43cb-92C2-25804820EDAC}">
              <c15:datalabelsRange>
                <c15:f>'7b - Scatter - Score'!$D$11:$D$40</c15:f>
                <c15:dlblRangeCache>
                  <c:ptCount val="30"/>
                  <c:pt idx="0">
                    <c:v>Australia</c:v>
                  </c:pt>
                  <c:pt idx="1">
                    <c:v>Bangladesh</c:v>
                  </c:pt>
                  <c:pt idx="2">
                    <c:v>Brunei</c:v>
                  </c:pt>
                  <c:pt idx="3">
                    <c:v>Cambodia</c:v>
                  </c:pt>
                  <c:pt idx="4">
                    <c:v>Canada</c:v>
                  </c:pt>
                  <c:pt idx="5">
                    <c:v>Chile</c:v>
                  </c:pt>
                  <c:pt idx="6">
                    <c:v>China</c:v>
                  </c:pt>
                  <c:pt idx="7">
                    <c:v>Ecuador</c:v>
                  </c:pt>
                  <c:pt idx="8">
                    <c:v>Hong Kong, SAR</c:v>
                  </c:pt>
                  <c:pt idx="9">
                    <c:v>India</c:v>
                  </c:pt>
                  <c:pt idx="10">
                    <c:v>Indonesia</c:v>
                  </c:pt>
                  <c:pt idx="11">
                    <c:v>Japan</c:v>
                  </c:pt>
                  <c:pt idx="12">
                    <c:v>Laos</c:v>
                  </c:pt>
                  <c:pt idx="13">
                    <c:v>Malaysia</c:v>
                  </c:pt>
                  <c:pt idx="14">
                    <c:v>Mexico</c:v>
                  </c:pt>
                  <c:pt idx="15">
                    <c:v>Myanmar</c:v>
                  </c:pt>
                  <c:pt idx="16">
                    <c:v>New Zealand</c:v>
                  </c:pt>
                  <c:pt idx="17">
                    <c:v>Pakistan</c:v>
                  </c:pt>
                  <c:pt idx="18">
                    <c:v>Papua New Guinea</c:v>
                  </c:pt>
                  <c:pt idx="19">
                    <c:v>Peru</c:v>
                  </c:pt>
                  <c:pt idx="20">
                    <c:v>Philippines</c:v>
                  </c:pt>
                  <c:pt idx="21">
                    <c:v>Russia</c:v>
                  </c:pt>
                  <c:pt idx="22">
                    <c:v>Singapore</c:v>
                  </c:pt>
                  <c:pt idx="23">
                    <c:v>South Korea</c:v>
                  </c:pt>
                  <c:pt idx="24">
                    <c:v>Sri Lanka</c:v>
                  </c:pt>
                  <c:pt idx="25">
                    <c:v>Taiwan</c:v>
                  </c:pt>
                  <c:pt idx="26">
                    <c:v>Thailand</c:v>
                  </c:pt>
                  <c:pt idx="27">
                    <c:v>United Kingdom</c:v>
                  </c:pt>
                  <c:pt idx="28">
                    <c:v>United States</c:v>
                  </c:pt>
                  <c:pt idx="29">
                    <c:v>Vietnam</c:v>
                  </c:pt>
                </c15:dlblRangeCache>
              </c15:datalabelsRange>
            </c:ext>
            <c:ext xmlns:c16="http://schemas.microsoft.com/office/drawing/2014/chart" uri="{C3380CC4-5D6E-409C-BE32-E72D297353CC}">
              <c16:uniqueId val="{0000001E-A600-4185-B3E7-6CEEC5EC82D7}"/>
            </c:ext>
          </c:extLst>
        </c:ser>
        <c:dLbls>
          <c:showLegendKey val="0"/>
          <c:showVal val="0"/>
          <c:showCatName val="0"/>
          <c:showSerName val="0"/>
          <c:showPercent val="0"/>
          <c:showBubbleSize val="0"/>
        </c:dLbls>
        <c:bubbleScale val="33"/>
        <c:showNegBubbles val="1"/>
        <c:axId val="596496320"/>
        <c:axId val="596495008"/>
      </c:bubbleChart>
      <c:valAx>
        <c:axId val="596496320"/>
        <c:scaling>
          <c:orientation val="minMax"/>
          <c:max val="120"/>
          <c:min val="-20"/>
        </c:scaling>
        <c:delete val="0"/>
        <c:axPos val="b"/>
        <c:majorGridlines>
          <c:spPr>
            <a:ln w="9525" cap="flat" cmpd="sng" algn="ctr">
              <a:solidFill>
                <a:schemeClr val="tx1">
                  <a:lumMod val="15000"/>
                  <a:lumOff val="85000"/>
                </a:schemeClr>
              </a:solidFill>
              <a:round/>
            </a:ln>
            <a:effectLst/>
          </c:spPr>
        </c:majorGridlines>
        <c:title>
          <c:tx>
            <c:strRef>
              <c:f>'7b - Scatter - Score'!$E$9</c:f>
              <c:strCache>
                <c:ptCount val="1"/>
                <c:pt idx="0">
                  <c:v>Real GDP Growth per capita, % GDP</c:v>
                </c:pt>
              </c:strCache>
            </c:strRef>
          </c:tx>
          <c:overlay val="0"/>
          <c:spPr>
            <a:solidFill>
              <a:srgbClr val="DBF0F5"/>
            </a:solid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Calibri" panose="020F0502020204030204" pitchFamily="34" charset="0"/>
                  <a:ea typeface="+mn-ea"/>
                  <a:cs typeface="Calibri" panose="020F0502020204030204" pitchFamily="34" charset="0"/>
                </a:defRPr>
              </a:pPr>
              <a:endParaRPr lang="en-US"/>
            </a:p>
          </c:txPr>
        </c:title>
        <c:numFmt formatCode="#,##0_ ;\-#,##0\ "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Calibri" panose="020F0502020204030204" pitchFamily="34" charset="0"/>
                <a:ea typeface="+mn-ea"/>
                <a:cs typeface="Calibri" panose="020F0502020204030204" pitchFamily="34" charset="0"/>
              </a:defRPr>
            </a:pPr>
            <a:endParaRPr lang="en-US"/>
          </a:p>
        </c:txPr>
        <c:crossAx val="596495008"/>
        <c:crossesAt val="-20"/>
        <c:crossBetween val="midCat"/>
      </c:valAx>
      <c:valAx>
        <c:axId val="596495008"/>
        <c:scaling>
          <c:orientation val="minMax"/>
          <c:max val="120"/>
          <c:min val="-20"/>
        </c:scaling>
        <c:delete val="0"/>
        <c:axPos val="l"/>
        <c:majorGridlines>
          <c:spPr>
            <a:ln w="9525" cap="flat" cmpd="sng" algn="ctr">
              <a:solidFill>
                <a:schemeClr val="tx1">
                  <a:lumMod val="15000"/>
                  <a:lumOff val="85000"/>
                </a:schemeClr>
              </a:solidFill>
              <a:round/>
            </a:ln>
            <a:effectLst/>
          </c:spPr>
        </c:majorGridlines>
        <c:title>
          <c:tx>
            <c:strRef>
              <c:f>'7b - Scatter - Score'!$F$9</c:f>
              <c:strCache>
                <c:ptCount val="1"/>
                <c:pt idx="0">
                  <c:v>Foreign direct investment, net inflows, % GDP</c:v>
                </c:pt>
              </c:strCache>
            </c:strRef>
          </c:tx>
          <c:overlay val="0"/>
          <c:spPr>
            <a:solidFill>
              <a:srgbClr val="B8E1EC"/>
            </a:solidFill>
            <a:ln>
              <a:noFill/>
            </a:ln>
            <a:effectLst/>
          </c:spPr>
          <c:txPr>
            <a:bodyPr rot="-5400000" spcFirstLastPara="1" vertOverflow="ellipsis" vert="horz" wrap="square" anchor="ctr" anchorCtr="1"/>
            <a:lstStyle/>
            <a:p>
              <a:pPr>
                <a:defRPr sz="900" b="0" i="0" u="none" strike="noStrike" kern="1200" baseline="0">
                  <a:solidFill>
                    <a:schemeClr val="tx1">
                      <a:lumMod val="65000"/>
                      <a:lumOff val="35000"/>
                    </a:schemeClr>
                  </a:solidFill>
                  <a:latin typeface="Calibri" panose="020F0502020204030204" pitchFamily="34" charset="0"/>
                  <a:ea typeface="+mn-ea"/>
                  <a:cs typeface="Calibri" panose="020F0502020204030204" pitchFamily="34" charset="0"/>
                </a:defRPr>
              </a:pPr>
              <a:endParaRPr lang="en-US"/>
            </a:p>
          </c:txPr>
        </c:title>
        <c:numFmt formatCode="#,##0_ ;\-#,##0\ "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Calibri" panose="020F0502020204030204" pitchFamily="34" charset="0"/>
                <a:ea typeface="+mn-ea"/>
                <a:cs typeface="Calibri" panose="020F0502020204030204" pitchFamily="34" charset="0"/>
              </a:defRPr>
            </a:pPr>
            <a:endParaRPr lang="en-US"/>
          </a:p>
        </c:txPr>
        <c:crossAx val="596496320"/>
        <c:crossesAt val="-20"/>
        <c:crossBetween val="midCat"/>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900">
          <a:latin typeface="Calibri" panose="020F0502020204030204" pitchFamily="34" charset="0"/>
          <a:cs typeface="Calibri" panose="020F0502020204030204" pitchFamily="34" charset="0"/>
        </a:defRPr>
      </a:pPr>
      <a:endParaRPr lang="en-US"/>
    </a:p>
  </c:txPr>
  <c:printSettings>
    <c:headerFooter/>
    <c:pageMargins b="0.75" l="0.7" r="0.7" t="0.75" header="0.3" footer="0.3"/>
    <c:pageSetup/>
  </c:printSettings>
  <c:userShapes r:id="rId3"/>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080" b="0" i="0" u="none" strike="noStrike" kern="1200" spc="0" baseline="0">
              <a:solidFill>
                <a:schemeClr val="tx1">
                  <a:lumMod val="65000"/>
                  <a:lumOff val="35000"/>
                </a:schemeClr>
              </a:solidFill>
              <a:latin typeface="Calibri" panose="020F0502020204030204" pitchFamily="34" charset="0"/>
              <a:ea typeface="+mn-ea"/>
              <a:cs typeface="Calibri" panose="020F0502020204030204" pitchFamily="34" charset="0"/>
            </a:defRPr>
          </a:pPr>
          <a:endParaRPr lang="en-US"/>
        </a:p>
      </c:txPr>
    </c:title>
    <c:autoTitleDeleted val="0"/>
    <c:plotArea>
      <c:layout/>
      <c:bubbleChart>
        <c:varyColors val="0"/>
        <c:ser>
          <c:idx val="1"/>
          <c:order val="0"/>
          <c:tx>
            <c:strRef>
              <c:f>'7c - Scatter - Value'!$D$10</c:f>
              <c:strCache>
                <c:ptCount val="1"/>
                <c:pt idx="0">
                  <c:v>Value</c:v>
                </c:pt>
              </c:strCache>
            </c:strRef>
          </c:tx>
          <c:spPr>
            <a:solidFill>
              <a:srgbClr val="001E62"/>
            </a:solidFill>
            <a:ln w="12700" cmpd="dbl">
              <a:solidFill>
                <a:schemeClr val="accent2"/>
              </a:solidFill>
            </a:ln>
            <a:effectLst/>
          </c:spPr>
          <c:invertIfNegative val="0"/>
          <c:dLbls>
            <c:dLbl>
              <c:idx val="0"/>
              <c:tx>
                <c:rich>
                  <a:bodyPr/>
                  <a:lstStyle/>
                  <a:p>
                    <a:fld id="{C61A6A9F-AC37-4EDF-9397-7E8C988032FC}" type="CELLRANGE">
                      <a:rPr lang="en-US"/>
                      <a:pPr/>
                      <a:t>[]</a:t>
                    </a:fld>
                    <a:endParaRPr/>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0-2336-4CED-9EAF-17B717253AC5}"/>
                </c:ext>
              </c:extLst>
            </c:dLbl>
            <c:dLbl>
              <c:idx val="1"/>
              <c:tx>
                <c:rich>
                  <a:bodyPr/>
                  <a:lstStyle/>
                  <a:p>
                    <a:fld id="{71A56991-5C8D-4F5E-9A4B-0771612CC7F1}" type="CELLRANGE">
                      <a:rPr lang="en-US"/>
                      <a:pPr/>
                      <a:t>[]</a:t>
                    </a:fld>
                    <a:endParaRP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1-2336-4CED-9EAF-17B717253AC5}"/>
                </c:ext>
              </c:extLst>
            </c:dLbl>
            <c:dLbl>
              <c:idx val="2"/>
              <c:tx>
                <c:rich>
                  <a:bodyPr/>
                  <a:lstStyle/>
                  <a:p>
                    <a:fld id="{345D73AE-8C43-4BCB-BC93-F8BC41B529A6}" type="CELLRANGE">
                      <a:rPr lang="en-US"/>
                      <a:pPr/>
                      <a:t>[]</a:t>
                    </a:fld>
                    <a:endParaRP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2336-4CED-9EAF-17B717253AC5}"/>
                </c:ext>
              </c:extLst>
            </c:dLbl>
            <c:dLbl>
              <c:idx val="3"/>
              <c:tx>
                <c:rich>
                  <a:bodyPr/>
                  <a:lstStyle/>
                  <a:p>
                    <a:fld id="{41A780D1-54F4-49DE-B8A2-86FD078C2237}" type="CELLRANGE">
                      <a:rPr lang="en-US"/>
                      <a:pPr/>
                      <a:t>[]</a:t>
                    </a:fld>
                    <a:endParaRP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2336-4CED-9EAF-17B717253AC5}"/>
                </c:ext>
              </c:extLst>
            </c:dLbl>
            <c:dLbl>
              <c:idx val="4"/>
              <c:tx>
                <c:rich>
                  <a:bodyPr/>
                  <a:lstStyle/>
                  <a:p>
                    <a:fld id="{BA0AB855-6447-4A04-B23F-19F3FB4322FB}" type="CELLRANGE">
                      <a:rPr lang="en-US"/>
                      <a:pPr/>
                      <a:t>[]</a:t>
                    </a:fld>
                    <a:endParaRP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2336-4CED-9EAF-17B717253AC5}"/>
                </c:ext>
              </c:extLst>
            </c:dLbl>
            <c:dLbl>
              <c:idx val="5"/>
              <c:tx>
                <c:rich>
                  <a:bodyPr/>
                  <a:lstStyle/>
                  <a:p>
                    <a:fld id="{3DA7AF7C-250C-4112-B679-E12F5FFF04FD}" type="CELLRANGE">
                      <a:rPr lang="en-US"/>
                      <a:pPr/>
                      <a:t>[]</a:t>
                    </a:fld>
                    <a:endParaRP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2336-4CED-9EAF-17B717253AC5}"/>
                </c:ext>
              </c:extLst>
            </c:dLbl>
            <c:dLbl>
              <c:idx val="6"/>
              <c:tx>
                <c:rich>
                  <a:bodyPr/>
                  <a:lstStyle/>
                  <a:p>
                    <a:fld id="{F5032FEA-A167-4572-B164-500AC35A4C1B}" type="CELLRANGE">
                      <a:rPr lang="en-US"/>
                      <a:pPr/>
                      <a:t>[]</a:t>
                    </a:fld>
                    <a:endParaRP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2336-4CED-9EAF-17B717253AC5}"/>
                </c:ext>
              </c:extLst>
            </c:dLbl>
            <c:dLbl>
              <c:idx val="7"/>
              <c:tx>
                <c:rich>
                  <a:bodyPr/>
                  <a:lstStyle/>
                  <a:p>
                    <a:fld id="{3497FEAE-9099-4774-A682-6BEF46F69A67}" type="CELLRANGE">
                      <a:rPr lang="en-US"/>
                      <a:pPr/>
                      <a:t>[]</a:t>
                    </a:fld>
                    <a:endParaRP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2336-4CED-9EAF-17B717253AC5}"/>
                </c:ext>
              </c:extLst>
            </c:dLbl>
            <c:dLbl>
              <c:idx val="8"/>
              <c:tx>
                <c:rich>
                  <a:bodyPr/>
                  <a:lstStyle/>
                  <a:p>
                    <a:fld id="{CF857C11-9902-4E8C-805B-B9F67C87768F}" type="CELLRANGE">
                      <a:rPr lang="en-US"/>
                      <a:pPr/>
                      <a:t>[]</a:t>
                    </a:fld>
                    <a:endParaRP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8-2336-4CED-9EAF-17B717253AC5}"/>
                </c:ext>
              </c:extLst>
            </c:dLbl>
            <c:dLbl>
              <c:idx val="9"/>
              <c:tx>
                <c:rich>
                  <a:bodyPr/>
                  <a:lstStyle/>
                  <a:p>
                    <a:fld id="{9BD8C4A4-00AE-43BA-9245-EBB3E88FD7D7}" type="CELLRANGE">
                      <a:rPr lang="en-US"/>
                      <a:pPr/>
                      <a:t>[]</a:t>
                    </a:fld>
                    <a:endParaRP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2336-4CED-9EAF-17B717253AC5}"/>
                </c:ext>
              </c:extLst>
            </c:dLbl>
            <c:dLbl>
              <c:idx val="10"/>
              <c:tx>
                <c:rich>
                  <a:bodyPr/>
                  <a:lstStyle/>
                  <a:p>
                    <a:fld id="{9CB22524-085C-4EC1-9C1A-5E3CAC83860B}" type="CELLRANGE">
                      <a:rPr lang="en-US"/>
                      <a:pPr/>
                      <a:t>[]</a:t>
                    </a:fld>
                    <a:endParaRP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A-2336-4CED-9EAF-17B717253AC5}"/>
                </c:ext>
              </c:extLst>
            </c:dLbl>
            <c:dLbl>
              <c:idx val="11"/>
              <c:tx>
                <c:rich>
                  <a:bodyPr/>
                  <a:lstStyle/>
                  <a:p>
                    <a:fld id="{50E12642-564C-4DC6-BC0B-0085E8DB3B1B}" type="CELLRANGE">
                      <a:rPr lang="en-US"/>
                      <a:pPr/>
                      <a:t>[]</a:t>
                    </a:fld>
                    <a:endParaRP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B-2336-4CED-9EAF-17B717253AC5}"/>
                </c:ext>
              </c:extLst>
            </c:dLbl>
            <c:dLbl>
              <c:idx val="12"/>
              <c:tx>
                <c:rich>
                  <a:bodyPr/>
                  <a:lstStyle/>
                  <a:p>
                    <a:fld id="{1CAAF249-DC17-44CE-9C70-39A1283E0F49}" type="CELLRANGE">
                      <a:rPr lang="en-US"/>
                      <a:pPr/>
                      <a:t>[]</a:t>
                    </a:fld>
                    <a:endParaRP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C-2336-4CED-9EAF-17B717253AC5}"/>
                </c:ext>
              </c:extLst>
            </c:dLbl>
            <c:dLbl>
              <c:idx val="13"/>
              <c:tx>
                <c:rich>
                  <a:bodyPr/>
                  <a:lstStyle/>
                  <a:p>
                    <a:fld id="{1A2C4E2A-7D49-41E1-B5CA-CEBA1D92C0BF}" type="CELLRANGE">
                      <a:rPr lang="en-US"/>
                      <a:pPr/>
                      <a:t>[]</a:t>
                    </a:fld>
                    <a:endParaRP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D-2336-4CED-9EAF-17B717253AC5}"/>
                </c:ext>
              </c:extLst>
            </c:dLbl>
            <c:dLbl>
              <c:idx val="14"/>
              <c:tx>
                <c:rich>
                  <a:bodyPr/>
                  <a:lstStyle/>
                  <a:p>
                    <a:fld id="{E8C6F8D8-EE20-45FA-AE9D-4C44F0239912}" type="CELLRANGE">
                      <a:rPr lang="en-US"/>
                      <a:pPr/>
                      <a:t>[]</a:t>
                    </a:fld>
                    <a:endParaRP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E-2336-4CED-9EAF-17B717253AC5}"/>
                </c:ext>
              </c:extLst>
            </c:dLbl>
            <c:dLbl>
              <c:idx val="15"/>
              <c:tx>
                <c:rich>
                  <a:bodyPr/>
                  <a:lstStyle/>
                  <a:p>
                    <a:fld id="{8776E917-B0F9-4217-8FB8-13B0B972081E}" type="CELLRANGE">
                      <a:rPr lang="en-US"/>
                      <a:pPr/>
                      <a:t>[]</a:t>
                    </a:fld>
                    <a:endParaRP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F-2336-4CED-9EAF-17B717253AC5}"/>
                </c:ext>
              </c:extLst>
            </c:dLbl>
            <c:dLbl>
              <c:idx val="16"/>
              <c:tx>
                <c:rich>
                  <a:bodyPr/>
                  <a:lstStyle/>
                  <a:p>
                    <a:fld id="{550329E8-8114-41C4-9B66-C88C56FA8AAE}" type="CELLRANGE">
                      <a:rPr lang="en-US"/>
                      <a:pPr/>
                      <a:t>[]</a:t>
                    </a:fld>
                    <a:endParaRP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0-2336-4CED-9EAF-17B717253AC5}"/>
                </c:ext>
              </c:extLst>
            </c:dLbl>
            <c:dLbl>
              <c:idx val="17"/>
              <c:tx>
                <c:rich>
                  <a:bodyPr/>
                  <a:lstStyle/>
                  <a:p>
                    <a:fld id="{3C735341-3B6C-4C64-94EE-4ECB025BC8C5}" type="CELLRANGE">
                      <a:rPr lang="en-US"/>
                      <a:pPr/>
                      <a:t>[]</a:t>
                    </a:fld>
                    <a:endParaRP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1-2336-4CED-9EAF-17B717253AC5}"/>
                </c:ext>
              </c:extLst>
            </c:dLbl>
            <c:dLbl>
              <c:idx val="18"/>
              <c:tx>
                <c:rich>
                  <a:bodyPr/>
                  <a:lstStyle/>
                  <a:p>
                    <a:fld id="{DF3E5062-972C-4233-97EA-13FFF6506DCE}" type="CELLRANGE">
                      <a:rPr lang="en-US"/>
                      <a:pPr/>
                      <a:t>[]</a:t>
                    </a:fld>
                    <a:endParaRP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2-2336-4CED-9EAF-17B717253AC5}"/>
                </c:ext>
              </c:extLst>
            </c:dLbl>
            <c:dLbl>
              <c:idx val="19"/>
              <c:tx>
                <c:rich>
                  <a:bodyPr/>
                  <a:lstStyle/>
                  <a:p>
                    <a:fld id="{603AFD5A-944D-47E0-91A6-33EA927E1DE3}" type="CELLRANGE">
                      <a:rPr lang="en-US"/>
                      <a:pPr/>
                      <a:t>[]</a:t>
                    </a:fld>
                    <a:endParaRP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3-2336-4CED-9EAF-17B717253AC5}"/>
                </c:ext>
              </c:extLst>
            </c:dLbl>
            <c:dLbl>
              <c:idx val="20"/>
              <c:tx>
                <c:rich>
                  <a:bodyPr/>
                  <a:lstStyle/>
                  <a:p>
                    <a:fld id="{62F19951-7C3B-4941-892D-6CD031187950}" type="CELLRANGE">
                      <a:rPr lang="en-US"/>
                      <a:pPr/>
                      <a:t>[]</a:t>
                    </a:fld>
                    <a:endParaRP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4-2336-4CED-9EAF-17B717253AC5}"/>
                </c:ext>
              </c:extLst>
            </c:dLbl>
            <c:dLbl>
              <c:idx val="21"/>
              <c:tx>
                <c:rich>
                  <a:bodyPr/>
                  <a:lstStyle/>
                  <a:p>
                    <a:fld id="{E82A340D-0B4D-4BF3-AEC8-48C5D81E9D8B}" type="CELLRANGE">
                      <a:rPr lang="en-US"/>
                      <a:pPr/>
                      <a:t>[]</a:t>
                    </a:fld>
                    <a:endParaRP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5-2336-4CED-9EAF-17B717253AC5}"/>
                </c:ext>
              </c:extLst>
            </c:dLbl>
            <c:dLbl>
              <c:idx val="22"/>
              <c:tx>
                <c:rich>
                  <a:bodyPr/>
                  <a:lstStyle/>
                  <a:p>
                    <a:fld id="{AAF47E25-E44F-4A97-8610-7DCF90125123}" type="CELLRANGE">
                      <a:rPr lang="en-US"/>
                      <a:pPr/>
                      <a:t>[]</a:t>
                    </a:fld>
                    <a:endParaRP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6-2336-4CED-9EAF-17B717253AC5}"/>
                </c:ext>
              </c:extLst>
            </c:dLbl>
            <c:dLbl>
              <c:idx val="23"/>
              <c:tx>
                <c:rich>
                  <a:bodyPr/>
                  <a:lstStyle/>
                  <a:p>
                    <a:fld id="{08377F28-CA25-4DC5-B62C-9AB28B58155C}" type="CELLRANGE">
                      <a:rPr lang="en-US"/>
                      <a:pPr/>
                      <a:t>[]</a:t>
                    </a:fld>
                    <a:endParaRP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7-2336-4CED-9EAF-17B717253AC5}"/>
                </c:ext>
              </c:extLst>
            </c:dLbl>
            <c:dLbl>
              <c:idx val="24"/>
              <c:tx>
                <c:rich>
                  <a:bodyPr/>
                  <a:lstStyle/>
                  <a:p>
                    <a:fld id="{34849952-0506-4FD2-950F-7FD7E3D444F5}" type="CELLRANGE">
                      <a:rPr lang="en-US"/>
                      <a:pPr/>
                      <a:t>[]</a:t>
                    </a:fld>
                    <a:endParaRP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8-2336-4CED-9EAF-17B717253AC5}"/>
                </c:ext>
              </c:extLst>
            </c:dLbl>
            <c:dLbl>
              <c:idx val="25"/>
              <c:tx>
                <c:rich>
                  <a:bodyPr/>
                  <a:lstStyle/>
                  <a:p>
                    <a:fld id="{FF2844CF-21C3-4BCA-8856-566AB828E75B}" type="CELLRANGE">
                      <a:rPr lang="en-US"/>
                      <a:pPr/>
                      <a:t>[]</a:t>
                    </a:fld>
                    <a:endParaRP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9-2336-4CED-9EAF-17B717253AC5}"/>
                </c:ext>
              </c:extLst>
            </c:dLbl>
            <c:dLbl>
              <c:idx val="26"/>
              <c:tx>
                <c:rich>
                  <a:bodyPr/>
                  <a:lstStyle/>
                  <a:p>
                    <a:fld id="{C238794A-6C04-4817-A142-8D575C253802}" type="CELLRANGE">
                      <a:rPr lang="en-US"/>
                      <a:pPr/>
                      <a:t>[]</a:t>
                    </a:fld>
                    <a:endParaRP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A-2336-4CED-9EAF-17B717253AC5}"/>
                </c:ext>
              </c:extLst>
            </c:dLbl>
            <c:dLbl>
              <c:idx val="27"/>
              <c:tx>
                <c:rich>
                  <a:bodyPr/>
                  <a:lstStyle/>
                  <a:p>
                    <a:fld id="{6340E8D8-E3F5-4047-9C51-D8832DD914D4}" type="CELLRANGE">
                      <a:rPr lang="en-US"/>
                      <a:pPr/>
                      <a:t>[]</a:t>
                    </a:fld>
                    <a:endParaRP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B-2336-4CED-9EAF-17B717253AC5}"/>
                </c:ext>
              </c:extLst>
            </c:dLbl>
            <c:dLbl>
              <c:idx val="28"/>
              <c:tx>
                <c:rich>
                  <a:bodyPr/>
                  <a:lstStyle/>
                  <a:p>
                    <a:fld id="{3CC2AE5E-EE1B-465C-9891-1515C6EF4DDA}" type="CELLRANGE">
                      <a:rPr lang="en-US"/>
                      <a:pPr/>
                      <a:t>[]</a:t>
                    </a:fld>
                    <a:endParaRP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C-2336-4CED-9EAF-17B717253AC5}"/>
                </c:ext>
              </c:extLst>
            </c:dLbl>
            <c:dLbl>
              <c:idx val="29"/>
              <c:tx>
                <c:rich>
                  <a:bodyPr/>
                  <a:lstStyle/>
                  <a:p>
                    <a:fld id="{C7C95E25-9901-4E45-872B-B7A544A1ABC3}" type="CELLRANGE">
                      <a:rPr lang="en-US"/>
                      <a:pPr/>
                      <a:t>[]</a:t>
                    </a:fld>
                    <a:endParaRP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D-2336-4CED-9EAF-17B717253AC5}"/>
                </c:ext>
              </c:extLst>
            </c:dLbl>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Calibri" panose="020F0502020204030204" pitchFamily="34" charset="0"/>
                    <a:ea typeface="+mn-ea"/>
                    <a:cs typeface="Calibri" panose="020F0502020204030204" pitchFamily="34" charset="0"/>
                  </a:defRPr>
                </a:pPr>
                <a:endParaRPr lang="en-US"/>
              </a:p>
            </c:tx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'7c - Scatter - Value'!$E$14:$E$43</c:f>
              <c:numCache>
                <c:formatCode>[&lt;1000]0.00;[&gt;=1000]0</c:formatCode>
                <c:ptCount val="30"/>
                <c:pt idx="0">
                  <c:v>0.71211038203571908</c:v>
                </c:pt>
                <c:pt idx="1">
                  <c:v>2.4669390179804296</c:v>
                </c:pt>
                <c:pt idx="2">
                  <c:v>-0.31912145327972602</c:v>
                </c:pt>
                <c:pt idx="3">
                  <c:v>3.7820291263879988</c:v>
                </c:pt>
                <c:pt idx="4">
                  <c:v>0.55958884016249921</c:v>
                </c:pt>
                <c:pt idx="5">
                  <c:v>1.6159807683650114</c:v>
                </c:pt>
                <c:pt idx="6">
                  <c:v>5.1978492303349091</c:v>
                </c:pt>
                <c:pt idx="7">
                  <c:v>2.9405120595650462</c:v>
                </c:pt>
                <c:pt idx="8">
                  <c:v>3.3471080302258289</c:v>
                </c:pt>
                <c:pt idx="9">
                  <c:v>6.66790639731982</c:v>
                </c:pt>
                <c:pt idx="10">
                  <c:v>4.0604845981594462</c:v>
                </c:pt>
                <c:pt idx="11">
                  <c:v>1.6852013806054187</c:v>
                </c:pt>
                <c:pt idx="12">
                  <c:v>3.3965889136006164</c:v>
                </c:pt>
                <c:pt idx="13">
                  <c:v>3.9544499285864796</c:v>
                </c:pt>
                <c:pt idx="14">
                  <c:v>-0.26246947735090381</c:v>
                </c:pt>
                <c:pt idx="15">
                  <c:v>-2.5901453581976721</c:v>
                </c:pt>
                <c:pt idx="16">
                  <c:v>-0.45767116321280138</c:v>
                </c:pt>
                <c:pt idx="17">
                  <c:v>1.1472523715718927</c:v>
                </c:pt>
                <c:pt idx="18">
                  <c:v>3.4646910395376151</c:v>
                </c:pt>
                <c:pt idx="19">
                  <c:v>2.415068842769986</c:v>
                </c:pt>
                <c:pt idx="20">
                  <c:v>3.3046224982567938</c:v>
                </c:pt>
                <c:pt idx="21">
                  <c:v>1.5581938090230958</c:v>
                </c:pt>
                <c:pt idx="22">
                  <c:v>4.3249357408374678</c:v>
                </c:pt>
                <c:pt idx="23">
                  <c:v>1.1369855160404978</c:v>
                </c:pt>
                <c:pt idx="24">
                  <c:v>5.5884946134038138</c:v>
                </c:pt>
                <c:pt idx="25">
                  <c:v>9.1476941397466867</c:v>
                </c:pt>
                <c:pt idx="26">
                  <c:v>2.4814423179614664</c:v>
                </c:pt>
                <c:pt idx="27">
                  <c:v>1.0230019678804092</c:v>
                </c:pt>
                <c:pt idx="28">
                  <c:v>1.5496306187444493</c:v>
                </c:pt>
                <c:pt idx="29">
                  <c:v>6.9629274488284141</c:v>
                </c:pt>
              </c:numCache>
            </c:numRef>
          </c:xVal>
          <c:yVal>
            <c:numRef>
              <c:f>'7c - Scatter - Value'!$F$14:$F$43</c:f>
              <c:numCache>
                <c:formatCode>[&lt;1000]0.00;[&gt;=1000]0</c:formatCode>
                <c:ptCount val="30"/>
                <c:pt idx="0">
                  <c:v>2.030634840302004</c:v>
                </c:pt>
                <c:pt idx="1">
                  <c:v>0.40454431311754413</c:v>
                </c:pt>
                <c:pt idx="2">
                  <c:v>0.41116248358633822</c:v>
                </c:pt>
                <c:pt idx="3">
                  <c:v>9.9460968911305905</c:v>
                </c:pt>
                <c:pt idx="4">
                  <c:v>2.975683781081417</c:v>
                </c:pt>
                <c:pt idx="5">
                  <c:v>4.0611464488811828</c:v>
                </c:pt>
                <c:pt idx="6">
                  <c:v>0.4101943998485742</c:v>
                </c:pt>
                <c:pt idx="7">
                  <c:v>0.99695043238739023</c:v>
                </c:pt>
                <c:pt idx="8">
                  <c:v>30.810633218895433</c:v>
                </c:pt>
                <c:pt idx="9">
                  <c:v>0.98828538399524557</c:v>
                </c:pt>
                <c:pt idx="10">
                  <c:v>1.5414067167043444</c:v>
                </c:pt>
                <c:pt idx="11">
                  <c:v>1.0327855164454236</c:v>
                </c:pt>
                <c:pt idx="12">
                  <c:v>5.9895886356739405</c:v>
                </c:pt>
                <c:pt idx="13">
                  <c:v>3.6930953933026007</c:v>
                </c:pt>
                <c:pt idx="14">
                  <c:v>2.350981802338477</c:v>
                </c:pt>
                <c:pt idx="15">
                  <c:v>1.4787922331763401</c:v>
                </c:pt>
                <c:pt idx="16">
                  <c:v>1.3661000627986788</c:v>
                </c:pt>
                <c:pt idx="17">
                  <c:v>0.45469364012655311</c:v>
                </c:pt>
                <c:pt idx="18">
                  <c:v>-0.64380460730506017</c:v>
                </c:pt>
                <c:pt idx="19">
                  <c:v>3.0917683350360341</c:v>
                </c:pt>
                <c:pt idx="20">
                  <c:v>1.599582625976655</c:v>
                </c:pt>
                <c:pt idx="21">
                  <c:v>0.89527306275994678</c:v>
                </c:pt>
                <c:pt idx="22">
                  <c:v>26.344725438907101</c:v>
                </c:pt>
                <c:pt idx="23">
                  <c:v>0.84406704450322301</c:v>
                </c:pt>
                <c:pt idx="24">
                  <c:v>0.7640777541538617</c:v>
                </c:pt>
                <c:pt idx="25">
                  <c:v>1.37</c:v>
                </c:pt>
                <c:pt idx="26">
                  <c:v>3.265249028782629</c:v>
                </c:pt>
                <c:pt idx="27">
                  <c:v>1.9144716738240826</c:v>
                </c:pt>
                <c:pt idx="28">
                  <c:v>1.3016668995797813</c:v>
                </c:pt>
                <c:pt idx="29">
                  <c:v>4.2345075506223573</c:v>
                </c:pt>
              </c:numCache>
            </c:numRef>
          </c:yVal>
          <c:bubbleSize>
            <c:numRef>
              <c:f>'7c - Scatter - Value'!$H$14:$H$43</c:f>
              <c:numCache>
                <c:formatCode>0</c:formatCode>
                <c:ptCount val="30"/>
                <c:pt idx="0">
                  <c:v>2.9</c:v>
                </c:pt>
                <c:pt idx="1">
                  <c:v>10</c:v>
                </c:pt>
                <c:pt idx="2">
                  <c:v>1</c:v>
                </c:pt>
                <c:pt idx="3">
                  <c:v>2.5</c:v>
                </c:pt>
                <c:pt idx="4">
                  <c:v>2.1</c:v>
                </c:pt>
                <c:pt idx="5">
                  <c:v>4.2</c:v>
                </c:pt>
                <c:pt idx="6">
                  <c:v>1</c:v>
                </c:pt>
                <c:pt idx="7">
                  <c:v>1</c:v>
                </c:pt>
                <c:pt idx="8">
                  <c:v>1.4</c:v>
                </c:pt>
                <c:pt idx="9">
                  <c:v>2.1</c:v>
                </c:pt>
                <c:pt idx="10">
                  <c:v>1.9</c:v>
                </c:pt>
                <c:pt idx="11">
                  <c:v>3.2</c:v>
                </c:pt>
                <c:pt idx="12">
                  <c:v>7.7</c:v>
                </c:pt>
                <c:pt idx="13">
                  <c:v>1.4</c:v>
                </c:pt>
                <c:pt idx="14">
                  <c:v>3.8</c:v>
                </c:pt>
                <c:pt idx="15">
                  <c:v>22</c:v>
                </c:pt>
                <c:pt idx="16">
                  <c:v>2.8</c:v>
                </c:pt>
                <c:pt idx="17">
                  <c:v>4.5</c:v>
                </c:pt>
                <c:pt idx="18">
                  <c:v>4.4000000000000004</c:v>
                </c:pt>
                <c:pt idx="19">
                  <c:v>1.5</c:v>
                </c:pt>
                <c:pt idx="20">
                  <c:v>1.7</c:v>
                </c:pt>
                <c:pt idx="21">
                  <c:v>8.6999999999999993</c:v>
                </c:pt>
                <c:pt idx="22">
                  <c:v>1</c:v>
                </c:pt>
                <c:pt idx="23">
                  <c:v>2.1</c:v>
                </c:pt>
                <c:pt idx="24">
                  <c:v>1.2</c:v>
                </c:pt>
                <c:pt idx="25">
                  <c:v>1.7</c:v>
                </c:pt>
                <c:pt idx="26">
                  <c:v>1</c:v>
                </c:pt>
                <c:pt idx="27">
                  <c:v>3.4</c:v>
                </c:pt>
                <c:pt idx="28">
                  <c:v>2.7</c:v>
                </c:pt>
                <c:pt idx="29">
                  <c:v>3.3</c:v>
                </c:pt>
              </c:numCache>
            </c:numRef>
          </c:bubbleSize>
          <c:bubble3D val="0"/>
          <c:extLst>
            <c:ext xmlns:c15="http://schemas.microsoft.com/office/drawing/2012/chart" uri="{02D57815-91ED-43cb-92C2-25804820EDAC}">
              <c15:datalabelsRange>
                <c15:f>'7c - Scatter - Value'!$D$14:$D$43</c15:f>
                <c15:dlblRangeCache>
                  <c:ptCount val="30"/>
                  <c:pt idx="0">
                    <c:v>Australia</c:v>
                  </c:pt>
                  <c:pt idx="1">
                    <c:v>Bangladesh</c:v>
                  </c:pt>
                  <c:pt idx="2">
                    <c:v>Brunei</c:v>
                  </c:pt>
                  <c:pt idx="3">
                    <c:v>Cambodia</c:v>
                  </c:pt>
                  <c:pt idx="4">
                    <c:v>Canada</c:v>
                  </c:pt>
                  <c:pt idx="5">
                    <c:v>Chile</c:v>
                  </c:pt>
                  <c:pt idx="6">
                    <c:v>China</c:v>
                  </c:pt>
                  <c:pt idx="7">
                    <c:v>Ecuador</c:v>
                  </c:pt>
                  <c:pt idx="8">
                    <c:v>Hong Kong, SAR</c:v>
                  </c:pt>
                  <c:pt idx="9">
                    <c:v>India</c:v>
                  </c:pt>
                  <c:pt idx="10">
                    <c:v>Indonesia</c:v>
                  </c:pt>
                  <c:pt idx="11">
                    <c:v>Japan</c:v>
                  </c:pt>
                  <c:pt idx="12">
                    <c:v>Laos</c:v>
                  </c:pt>
                  <c:pt idx="13">
                    <c:v>Malaysia</c:v>
                  </c:pt>
                  <c:pt idx="14">
                    <c:v>Mexico</c:v>
                  </c:pt>
                  <c:pt idx="15">
                    <c:v>Myanmar</c:v>
                  </c:pt>
                  <c:pt idx="16">
                    <c:v>New Zealand</c:v>
                  </c:pt>
                  <c:pt idx="17">
                    <c:v>Pakistan</c:v>
                  </c:pt>
                  <c:pt idx="18">
                    <c:v>Papua New Guinea</c:v>
                  </c:pt>
                  <c:pt idx="19">
                    <c:v>Peru</c:v>
                  </c:pt>
                  <c:pt idx="20">
                    <c:v>Philippines</c:v>
                  </c:pt>
                  <c:pt idx="21">
                    <c:v>Russia</c:v>
                  </c:pt>
                  <c:pt idx="22">
                    <c:v>Singapore</c:v>
                  </c:pt>
                  <c:pt idx="23">
                    <c:v>South Korea</c:v>
                  </c:pt>
                  <c:pt idx="24">
                    <c:v>Sri Lanka</c:v>
                  </c:pt>
                  <c:pt idx="25">
                    <c:v>Taiwan</c:v>
                  </c:pt>
                  <c:pt idx="26">
                    <c:v>Thailand</c:v>
                  </c:pt>
                  <c:pt idx="27">
                    <c:v>United Kingdom</c:v>
                  </c:pt>
                  <c:pt idx="28">
                    <c:v>United States</c:v>
                  </c:pt>
                  <c:pt idx="29">
                    <c:v>Vietnam</c:v>
                  </c:pt>
                </c15:dlblRangeCache>
              </c15:datalabelsRange>
            </c:ext>
            <c:ext xmlns:c16="http://schemas.microsoft.com/office/drawing/2014/chart" uri="{C3380CC4-5D6E-409C-BE32-E72D297353CC}">
              <c16:uniqueId val="{0000001E-2336-4CED-9EAF-17B717253AC5}"/>
            </c:ext>
          </c:extLst>
        </c:ser>
        <c:dLbls>
          <c:showLegendKey val="0"/>
          <c:showVal val="0"/>
          <c:showCatName val="0"/>
          <c:showSerName val="0"/>
          <c:showPercent val="0"/>
          <c:showBubbleSize val="0"/>
        </c:dLbls>
        <c:bubbleScale val="33"/>
        <c:showNegBubbles val="1"/>
        <c:axId val="596496320"/>
        <c:axId val="596495008"/>
      </c:bubbleChart>
      <c:valAx>
        <c:axId val="596496320"/>
        <c:scaling>
          <c:orientation val="minMax"/>
        </c:scaling>
        <c:delete val="0"/>
        <c:axPos val="t"/>
        <c:majorGridlines>
          <c:spPr>
            <a:ln w="9525" cap="flat" cmpd="sng" algn="ctr">
              <a:solidFill>
                <a:schemeClr val="tx1">
                  <a:lumMod val="15000"/>
                  <a:lumOff val="85000"/>
                </a:schemeClr>
              </a:solidFill>
              <a:round/>
            </a:ln>
            <a:effectLst/>
          </c:spPr>
        </c:majorGridlines>
        <c:title>
          <c:tx>
            <c:strRef>
              <c:f>'7c - Scatter - Value'!$E$12</c:f>
              <c:strCache>
                <c:ptCount val="1"/>
                <c:pt idx="0">
                  <c:v>Real GDP Growth per capita, % GDP</c:v>
                </c:pt>
              </c:strCache>
            </c:strRef>
          </c:tx>
          <c:overlay val="0"/>
          <c:spPr>
            <a:solidFill>
              <a:srgbClr val="DBF0F5"/>
            </a:solid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Calibri" panose="020F0502020204030204" pitchFamily="34" charset="0"/>
                  <a:ea typeface="+mn-ea"/>
                  <a:cs typeface="Calibri" panose="020F0502020204030204" pitchFamily="34" charset="0"/>
                </a:defRPr>
              </a:pPr>
              <a:endParaRPr lang="en-US"/>
            </a:p>
          </c:txPr>
        </c:title>
        <c:numFmt formatCode="[&lt;1000]0.00;[&gt;=10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Calibri" panose="020F0502020204030204" pitchFamily="34" charset="0"/>
                <a:ea typeface="+mn-ea"/>
                <a:cs typeface="Calibri" panose="020F0502020204030204" pitchFamily="34" charset="0"/>
              </a:defRPr>
            </a:pPr>
            <a:endParaRPr lang="en-US"/>
          </a:p>
        </c:txPr>
        <c:crossAx val="596495008"/>
        <c:crosses val="max"/>
        <c:crossBetween val="midCat"/>
      </c:valAx>
      <c:valAx>
        <c:axId val="596495008"/>
        <c:scaling>
          <c:orientation val="minMax"/>
        </c:scaling>
        <c:delete val="0"/>
        <c:axPos val="r"/>
        <c:majorGridlines>
          <c:spPr>
            <a:ln w="9525" cap="flat" cmpd="sng" algn="ctr">
              <a:solidFill>
                <a:schemeClr val="tx1">
                  <a:lumMod val="15000"/>
                  <a:lumOff val="85000"/>
                </a:schemeClr>
              </a:solidFill>
              <a:round/>
            </a:ln>
            <a:effectLst/>
          </c:spPr>
        </c:majorGridlines>
        <c:title>
          <c:tx>
            <c:strRef>
              <c:f>'7c - Scatter - Value'!$F$12</c:f>
              <c:strCache>
                <c:ptCount val="1"/>
                <c:pt idx="0">
                  <c:v>Foreign direct investment, net inflows, % GDP</c:v>
                </c:pt>
              </c:strCache>
            </c:strRef>
          </c:tx>
          <c:overlay val="0"/>
          <c:spPr>
            <a:solidFill>
              <a:srgbClr val="B8E1EC"/>
            </a:solidFill>
            <a:ln>
              <a:noFill/>
            </a:ln>
            <a:effectLst/>
          </c:spPr>
          <c:txPr>
            <a:bodyPr rot="-5400000" spcFirstLastPara="1" vertOverflow="ellipsis" vert="horz" wrap="square" anchor="ctr" anchorCtr="1"/>
            <a:lstStyle/>
            <a:p>
              <a:pPr>
                <a:defRPr sz="900" b="0" i="0" u="none" strike="noStrike" kern="1200" baseline="0">
                  <a:solidFill>
                    <a:schemeClr val="tx1">
                      <a:lumMod val="65000"/>
                      <a:lumOff val="35000"/>
                    </a:schemeClr>
                  </a:solidFill>
                  <a:latin typeface="Calibri" panose="020F0502020204030204" pitchFamily="34" charset="0"/>
                  <a:ea typeface="+mn-ea"/>
                  <a:cs typeface="Calibri" panose="020F0502020204030204" pitchFamily="34" charset="0"/>
                </a:defRPr>
              </a:pPr>
              <a:endParaRPr lang="en-US"/>
            </a:p>
          </c:txPr>
        </c:title>
        <c:numFmt formatCode="[&lt;1000]0.00;[&gt;=10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Calibri" panose="020F0502020204030204" pitchFamily="34" charset="0"/>
                <a:ea typeface="+mn-ea"/>
                <a:cs typeface="Calibri" panose="020F0502020204030204" pitchFamily="34" charset="0"/>
              </a:defRPr>
            </a:pPr>
            <a:endParaRPr lang="en-US"/>
          </a:p>
        </c:txPr>
        <c:crossAx val="596496320"/>
        <c:crosses val="max"/>
        <c:crossBetween val="midCat"/>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900">
          <a:latin typeface="Calibri" panose="020F0502020204030204" pitchFamily="34" charset="0"/>
          <a:cs typeface="Calibri" panose="020F0502020204030204" pitchFamily="34" charset="0"/>
        </a:defRPr>
      </a:pPr>
      <a:endParaRPr lang="en-US"/>
    </a:p>
  </c:txPr>
  <c:printSettings>
    <c:headerFooter/>
    <c:pageMargins b="0.75" l="0.7" r="0.7" t="0.75" header="0.3" footer="0.3"/>
    <c:pageSetup/>
  </c:printSettings>
  <c:userShapes r:id="rId3"/>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080" b="0" i="0" u="none" strike="noStrike" kern="1200" spc="0" baseline="0">
              <a:solidFill>
                <a:schemeClr val="tx1">
                  <a:lumMod val="65000"/>
                  <a:lumOff val="35000"/>
                </a:schemeClr>
              </a:solidFill>
              <a:latin typeface="+mn-lt"/>
              <a:ea typeface="+mn-ea"/>
              <a:cs typeface="Arial" panose="020B0604020202020204" pitchFamily="34" charset="0"/>
            </a:defRPr>
          </a:pPr>
          <a:endParaRPr lang="en-US"/>
        </a:p>
      </c:txPr>
    </c:title>
    <c:autoTitleDeleted val="0"/>
    <c:plotArea>
      <c:layout/>
      <c:scatterChart>
        <c:scatterStyle val="lineMarker"/>
        <c:varyColors val="0"/>
        <c:ser>
          <c:idx val="1"/>
          <c:order val="0"/>
          <c:tx>
            <c:strRef>
              <c:f>'8 - GDP per Capita'!$D$5</c:f>
              <c:strCache>
                <c:ptCount val="1"/>
                <c:pt idx="0">
                  <c:v>Rank</c:v>
                </c:pt>
              </c:strCache>
            </c:strRef>
          </c:tx>
          <c:spPr>
            <a:ln w="25400" cap="rnd">
              <a:noFill/>
              <a:round/>
            </a:ln>
            <a:effectLst/>
          </c:spPr>
          <c:marker>
            <c:symbol val="circle"/>
            <c:size val="10"/>
            <c:spPr>
              <a:solidFill>
                <a:srgbClr val="001E62"/>
              </a:solidFill>
              <a:ln w="12700">
                <a:solidFill>
                  <a:schemeClr val="bg1"/>
                </a:solidFill>
              </a:ln>
              <a:effectLst/>
            </c:spPr>
          </c:marker>
          <c:dLbls>
            <c:dLbl>
              <c:idx val="0"/>
              <c:tx>
                <c:rich>
                  <a:bodyPr/>
                  <a:lstStyle/>
                  <a:p>
                    <a:fld id="{4B8019C4-882E-48FB-B400-2F5DD4F0D2F7}" type="CELLRANGE">
                      <a:rPr lang="en-US"/>
                      <a:pPr/>
                      <a:t>[]</a:t>
                    </a:fld>
                    <a:endParaRPr/>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0-46D2-4A73-BA6A-793EF87CC576}"/>
                </c:ext>
              </c:extLst>
            </c:dLbl>
            <c:dLbl>
              <c:idx val="1"/>
              <c:tx>
                <c:rich>
                  <a:bodyPr/>
                  <a:lstStyle/>
                  <a:p>
                    <a:fld id="{4FC84D86-D9FD-439C-AF58-4A1BC1ECA95E}" type="CELLRANGE">
                      <a:rPr lang="en-US"/>
                      <a:pPr/>
                      <a:t>[]</a:t>
                    </a:fld>
                    <a:endParaRP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1-46D2-4A73-BA6A-793EF87CC576}"/>
                </c:ext>
              </c:extLst>
            </c:dLbl>
            <c:dLbl>
              <c:idx val="2"/>
              <c:tx>
                <c:rich>
                  <a:bodyPr/>
                  <a:lstStyle/>
                  <a:p>
                    <a:fld id="{B5B9DE71-A187-4328-8065-23D9180779C5}" type="CELLRANGE">
                      <a:rPr lang="en-US"/>
                      <a:pPr/>
                      <a:t>[]</a:t>
                    </a:fld>
                    <a:endParaRP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46D2-4A73-BA6A-793EF87CC576}"/>
                </c:ext>
              </c:extLst>
            </c:dLbl>
            <c:dLbl>
              <c:idx val="3"/>
              <c:tx>
                <c:rich>
                  <a:bodyPr/>
                  <a:lstStyle/>
                  <a:p>
                    <a:fld id="{D21C9C7B-E297-4270-88C8-D7B89556BC45}" type="CELLRANGE">
                      <a:rPr lang="en-US"/>
                      <a:pPr/>
                      <a:t>[]</a:t>
                    </a:fld>
                    <a:endParaRP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46D2-4A73-BA6A-793EF87CC576}"/>
                </c:ext>
              </c:extLst>
            </c:dLbl>
            <c:dLbl>
              <c:idx val="4"/>
              <c:tx>
                <c:rich>
                  <a:bodyPr/>
                  <a:lstStyle/>
                  <a:p>
                    <a:fld id="{11301E4A-9480-4CA3-A7DF-FF8F8744A2D7}" type="CELLRANGE">
                      <a:rPr lang="en-US"/>
                      <a:pPr/>
                      <a:t>[]</a:t>
                    </a:fld>
                    <a:endParaRP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46D2-4A73-BA6A-793EF87CC576}"/>
                </c:ext>
              </c:extLst>
            </c:dLbl>
            <c:dLbl>
              <c:idx val="5"/>
              <c:tx>
                <c:rich>
                  <a:bodyPr/>
                  <a:lstStyle/>
                  <a:p>
                    <a:fld id="{118C4CD4-1D84-409C-B4F8-ADEF135203ED}" type="CELLRANGE">
                      <a:rPr lang="en-US"/>
                      <a:pPr/>
                      <a:t>[]</a:t>
                    </a:fld>
                    <a:endParaRP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46D2-4A73-BA6A-793EF87CC576}"/>
                </c:ext>
              </c:extLst>
            </c:dLbl>
            <c:dLbl>
              <c:idx val="6"/>
              <c:tx>
                <c:rich>
                  <a:bodyPr/>
                  <a:lstStyle/>
                  <a:p>
                    <a:fld id="{D92AD922-92AE-4765-B7C1-D5CCF5B641EE}" type="CELLRANGE">
                      <a:rPr lang="en-US"/>
                      <a:pPr/>
                      <a:t>[]</a:t>
                    </a:fld>
                    <a:endParaRP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46D2-4A73-BA6A-793EF87CC576}"/>
                </c:ext>
              </c:extLst>
            </c:dLbl>
            <c:dLbl>
              <c:idx val="7"/>
              <c:tx>
                <c:rich>
                  <a:bodyPr/>
                  <a:lstStyle/>
                  <a:p>
                    <a:fld id="{C526BC70-FD78-4B01-A6EE-8C615DFE98C7}" type="CELLRANGE">
                      <a:rPr lang="en-US"/>
                      <a:pPr/>
                      <a:t>[]</a:t>
                    </a:fld>
                    <a:endParaRP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46D2-4A73-BA6A-793EF87CC576}"/>
                </c:ext>
              </c:extLst>
            </c:dLbl>
            <c:dLbl>
              <c:idx val="8"/>
              <c:tx>
                <c:rich>
                  <a:bodyPr/>
                  <a:lstStyle/>
                  <a:p>
                    <a:fld id="{C60A1448-C9A5-4125-B5E8-A9818A0AE881}" type="CELLRANGE">
                      <a:rPr lang="en-US"/>
                      <a:pPr/>
                      <a:t>[]</a:t>
                    </a:fld>
                    <a:endParaRP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8-46D2-4A73-BA6A-793EF87CC576}"/>
                </c:ext>
              </c:extLst>
            </c:dLbl>
            <c:dLbl>
              <c:idx val="9"/>
              <c:tx>
                <c:rich>
                  <a:bodyPr/>
                  <a:lstStyle/>
                  <a:p>
                    <a:fld id="{171D2377-9543-49E5-BE82-54904A1F4957}" type="CELLRANGE">
                      <a:rPr lang="en-US"/>
                      <a:pPr/>
                      <a:t>[]</a:t>
                    </a:fld>
                    <a:endParaRP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46D2-4A73-BA6A-793EF87CC576}"/>
                </c:ext>
              </c:extLst>
            </c:dLbl>
            <c:dLbl>
              <c:idx val="10"/>
              <c:tx>
                <c:rich>
                  <a:bodyPr/>
                  <a:lstStyle/>
                  <a:p>
                    <a:fld id="{1F2F3539-0B4E-4511-B715-51078C6EF989}" type="CELLRANGE">
                      <a:rPr lang="en-US"/>
                      <a:pPr/>
                      <a:t>[]</a:t>
                    </a:fld>
                    <a:endParaRP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A-46D2-4A73-BA6A-793EF87CC576}"/>
                </c:ext>
              </c:extLst>
            </c:dLbl>
            <c:dLbl>
              <c:idx val="11"/>
              <c:tx>
                <c:rich>
                  <a:bodyPr/>
                  <a:lstStyle/>
                  <a:p>
                    <a:fld id="{B7611FA4-2015-4A28-9748-7792B17C2989}" type="CELLRANGE">
                      <a:rPr lang="en-US"/>
                      <a:pPr/>
                      <a:t>[]</a:t>
                    </a:fld>
                    <a:endParaRP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B-46D2-4A73-BA6A-793EF87CC576}"/>
                </c:ext>
              </c:extLst>
            </c:dLbl>
            <c:dLbl>
              <c:idx val="12"/>
              <c:tx>
                <c:rich>
                  <a:bodyPr/>
                  <a:lstStyle/>
                  <a:p>
                    <a:fld id="{4DA88118-C2CC-4521-8384-69464826E01E}" type="CELLRANGE">
                      <a:rPr lang="en-US"/>
                      <a:pPr/>
                      <a:t>[]</a:t>
                    </a:fld>
                    <a:endParaRP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C-46D2-4A73-BA6A-793EF87CC576}"/>
                </c:ext>
              </c:extLst>
            </c:dLbl>
            <c:dLbl>
              <c:idx val="13"/>
              <c:tx>
                <c:rich>
                  <a:bodyPr/>
                  <a:lstStyle/>
                  <a:p>
                    <a:fld id="{48F1D7DD-E2D2-4530-B3E3-9C336E66AA68}" type="CELLRANGE">
                      <a:rPr lang="en-US"/>
                      <a:pPr/>
                      <a:t>[]</a:t>
                    </a:fld>
                    <a:endParaRP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D-46D2-4A73-BA6A-793EF87CC576}"/>
                </c:ext>
              </c:extLst>
            </c:dLbl>
            <c:dLbl>
              <c:idx val="14"/>
              <c:tx>
                <c:rich>
                  <a:bodyPr/>
                  <a:lstStyle/>
                  <a:p>
                    <a:fld id="{5EF7C851-3DBC-4DF1-A2AC-57734248CB9A}" type="CELLRANGE">
                      <a:rPr lang="en-US"/>
                      <a:pPr/>
                      <a:t>[]</a:t>
                    </a:fld>
                    <a:endParaRP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E-46D2-4A73-BA6A-793EF87CC576}"/>
                </c:ext>
              </c:extLst>
            </c:dLbl>
            <c:dLbl>
              <c:idx val="15"/>
              <c:tx>
                <c:rich>
                  <a:bodyPr/>
                  <a:lstStyle/>
                  <a:p>
                    <a:fld id="{9C99D6C6-FEEC-4700-AC91-D4AEF6E5F250}" type="CELLRANGE">
                      <a:rPr lang="en-US"/>
                      <a:pPr/>
                      <a:t>[]</a:t>
                    </a:fld>
                    <a:endParaRP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F-46D2-4A73-BA6A-793EF87CC576}"/>
                </c:ext>
              </c:extLst>
            </c:dLbl>
            <c:dLbl>
              <c:idx val="16"/>
              <c:tx>
                <c:rich>
                  <a:bodyPr/>
                  <a:lstStyle/>
                  <a:p>
                    <a:fld id="{51CA0632-C029-4860-ACE1-424C5F2978E2}" type="CELLRANGE">
                      <a:rPr lang="en-US"/>
                      <a:pPr/>
                      <a:t>[]</a:t>
                    </a:fld>
                    <a:endParaRP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0-46D2-4A73-BA6A-793EF87CC576}"/>
                </c:ext>
              </c:extLst>
            </c:dLbl>
            <c:dLbl>
              <c:idx val="17"/>
              <c:tx>
                <c:rich>
                  <a:bodyPr/>
                  <a:lstStyle/>
                  <a:p>
                    <a:fld id="{EBF74246-AD82-4B66-94E1-F546D7752580}" type="CELLRANGE">
                      <a:rPr lang="en-US"/>
                      <a:pPr/>
                      <a:t>[]</a:t>
                    </a:fld>
                    <a:endParaRP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1-46D2-4A73-BA6A-793EF87CC576}"/>
                </c:ext>
              </c:extLst>
            </c:dLbl>
            <c:dLbl>
              <c:idx val="18"/>
              <c:tx>
                <c:rich>
                  <a:bodyPr/>
                  <a:lstStyle/>
                  <a:p>
                    <a:fld id="{89C7B904-46F6-4607-95A2-70CE1931A537}" type="CELLRANGE">
                      <a:rPr lang="en-US"/>
                      <a:pPr/>
                      <a:t>[]</a:t>
                    </a:fld>
                    <a:endParaRP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2-46D2-4A73-BA6A-793EF87CC576}"/>
                </c:ext>
              </c:extLst>
            </c:dLbl>
            <c:dLbl>
              <c:idx val="19"/>
              <c:tx>
                <c:rich>
                  <a:bodyPr/>
                  <a:lstStyle/>
                  <a:p>
                    <a:fld id="{363DD96A-475D-480E-B6BE-24A921AE2C4B}" type="CELLRANGE">
                      <a:rPr lang="en-US"/>
                      <a:pPr/>
                      <a:t>[]</a:t>
                    </a:fld>
                    <a:endParaRP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3-46D2-4A73-BA6A-793EF87CC576}"/>
                </c:ext>
              </c:extLst>
            </c:dLbl>
            <c:dLbl>
              <c:idx val="20"/>
              <c:tx>
                <c:rich>
                  <a:bodyPr/>
                  <a:lstStyle/>
                  <a:p>
                    <a:fld id="{C34F368D-2990-44A9-8D4F-29443B1A64B7}" type="CELLRANGE">
                      <a:rPr lang="en-US"/>
                      <a:pPr/>
                      <a:t>[]</a:t>
                    </a:fld>
                    <a:endParaRP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4-46D2-4A73-BA6A-793EF87CC576}"/>
                </c:ext>
              </c:extLst>
            </c:dLbl>
            <c:dLbl>
              <c:idx val="21"/>
              <c:tx>
                <c:rich>
                  <a:bodyPr/>
                  <a:lstStyle/>
                  <a:p>
                    <a:fld id="{BD06C678-4EC7-4DF7-BC00-55750276D238}" type="CELLRANGE">
                      <a:rPr lang="en-US"/>
                      <a:pPr/>
                      <a:t>[]</a:t>
                    </a:fld>
                    <a:endParaRP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5-46D2-4A73-BA6A-793EF87CC576}"/>
                </c:ext>
              </c:extLst>
            </c:dLbl>
            <c:dLbl>
              <c:idx val="22"/>
              <c:tx>
                <c:rich>
                  <a:bodyPr/>
                  <a:lstStyle/>
                  <a:p>
                    <a:fld id="{AED81411-883F-410A-8C38-BABBC8441539}" type="CELLRANGE">
                      <a:rPr lang="en-US"/>
                      <a:pPr/>
                      <a:t>[]</a:t>
                    </a:fld>
                    <a:endParaRP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6-46D2-4A73-BA6A-793EF87CC576}"/>
                </c:ext>
              </c:extLst>
            </c:dLbl>
            <c:dLbl>
              <c:idx val="23"/>
              <c:tx>
                <c:rich>
                  <a:bodyPr/>
                  <a:lstStyle/>
                  <a:p>
                    <a:fld id="{C22ACDD9-CEB5-4386-9322-55548B9B9914}" type="CELLRANGE">
                      <a:rPr lang="en-US"/>
                      <a:pPr/>
                      <a:t>[]</a:t>
                    </a:fld>
                    <a:endParaRP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7-46D2-4A73-BA6A-793EF87CC576}"/>
                </c:ext>
              </c:extLst>
            </c:dLbl>
            <c:dLbl>
              <c:idx val="24"/>
              <c:tx>
                <c:rich>
                  <a:bodyPr/>
                  <a:lstStyle/>
                  <a:p>
                    <a:fld id="{5F9DC857-53C0-4284-9872-1A8DF31898DE}" type="CELLRANGE">
                      <a:rPr lang="en-US"/>
                      <a:pPr/>
                      <a:t>[]</a:t>
                    </a:fld>
                    <a:endParaRP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8-46D2-4A73-BA6A-793EF87CC576}"/>
                </c:ext>
              </c:extLst>
            </c:dLbl>
            <c:dLbl>
              <c:idx val="25"/>
              <c:tx>
                <c:rich>
                  <a:bodyPr/>
                  <a:lstStyle/>
                  <a:p>
                    <a:fld id="{9247EEAF-A9A9-4F0A-B0C9-F86C758FFB80}" type="CELLRANGE">
                      <a:rPr lang="en-US"/>
                      <a:pPr/>
                      <a:t>[]</a:t>
                    </a:fld>
                    <a:endParaRP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9-46D2-4A73-BA6A-793EF87CC576}"/>
                </c:ext>
              </c:extLst>
            </c:dLbl>
            <c:dLbl>
              <c:idx val="26"/>
              <c:tx>
                <c:rich>
                  <a:bodyPr/>
                  <a:lstStyle/>
                  <a:p>
                    <a:fld id="{E6DAA25F-F9C7-4557-AC04-5B1235BE7DF2}" type="CELLRANGE">
                      <a:rPr lang="en-US"/>
                      <a:pPr/>
                      <a:t>[]</a:t>
                    </a:fld>
                    <a:endParaRP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A-46D2-4A73-BA6A-793EF87CC576}"/>
                </c:ext>
              </c:extLst>
            </c:dLbl>
            <c:dLbl>
              <c:idx val="27"/>
              <c:tx>
                <c:rich>
                  <a:bodyPr/>
                  <a:lstStyle/>
                  <a:p>
                    <a:fld id="{F353E071-486C-496B-8712-2FDF31B09F8E}" type="CELLRANGE">
                      <a:rPr lang="en-US"/>
                      <a:pPr/>
                      <a:t>[]</a:t>
                    </a:fld>
                    <a:endParaRP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B-46D2-4A73-BA6A-793EF87CC576}"/>
                </c:ext>
              </c:extLst>
            </c:dLbl>
            <c:dLbl>
              <c:idx val="28"/>
              <c:tx>
                <c:rich>
                  <a:bodyPr/>
                  <a:lstStyle/>
                  <a:p>
                    <a:fld id="{DD1E8E7F-FBAA-441C-B9DD-8B07B05B9AC2}" type="CELLRANGE">
                      <a:rPr lang="en-US"/>
                      <a:pPr/>
                      <a:t>[]</a:t>
                    </a:fld>
                    <a:endParaRP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C-46D2-4A73-BA6A-793EF87CC576}"/>
                </c:ext>
              </c:extLst>
            </c:dLbl>
            <c:dLbl>
              <c:idx val="29"/>
              <c:tx>
                <c:rich>
                  <a:bodyPr/>
                  <a:lstStyle/>
                  <a:p>
                    <a:fld id="{6566616D-CEF3-4144-9512-CCD83C4B4E20}" type="CELLRANGE">
                      <a:rPr lang="en-US"/>
                      <a:pPr/>
                      <a:t>[]</a:t>
                    </a:fld>
                    <a:endParaRP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D-46D2-4A73-BA6A-793EF87CC576}"/>
                </c:ext>
              </c:extLst>
            </c:dLbl>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mn-lt"/>
                    <a:ea typeface="+mn-ea"/>
                    <a:cs typeface="Arial" panose="020B0604020202020204" pitchFamily="34" charset="0"/>
                  </a:defRPr>
                </a:pPr>
                <a:endParaRPr lang="en-US"/>
              </a:p>
            </c:tx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'8 - GDP per Capita'!$F$9:$F$38</c:f>
              <c:numCache>
                <c:formatCode>General</c:formatCode>
                <c:ptCount val="30"/>
                <c:pt idx="0">
                  <c:v>3</c:v>
                </c:pt>
                <c:pt idx="1">
                  <c:v>26</c:v>
                </c:pt>
                <c:pt idx="2">
                  <c:v>11</c:v>
                </c:pt>
                <c:pt idx="3">
                  <c:v>24</c:v>
                </c:pt>
                <c:pt idx="4">
                  <c:v>6</c:v>
                </c:pt>
                <c:pt idx="5">
                  <c:v>13</c:v>
                </c:pt>
                <c:pt idx="6">
                  <c:v>14</c:v>
                </c:pt>
                <c:pt idx="7">
                  <c:v>19</c:v>
                </c:pt>
                <c:pt idx="8">
                  <c:v>5</c:v>
                </c:pt>
                <c:pt idx="9">
                  <c:v>25</c:v>
                </c:pt>
                <c:pt idx="10">
                  <c:v>20</c:v>
                </c:pt>
                <c:pt idx="11">
                  <c:v>10</c:v>
                </c:pt>
                <c:pt idx="12">
                  <c:v>28</c:v>
                </c:pt>
                <c:pt idx="13">
                  <c:v>15</c:v>
                </c:pt>
                <c:pt idx="14">
                  <c:v>16</c:v>
                </c:pt>
                <c:pt idx="15">
                  <c:v>30</c:v>
                </c:pt>
                <c:pt idx="16">
                  <c:v>7</c:v>
                </c:pt>
                <c:pt idx="17">
                  <c:v>29</c:v>
                </c:pt>
                <c:pt idx="18">
                  <c:v>27</c:v>
                </c:pt>
                <c:pt idx="19">
                  <c:v>17</c:v>
                </c:pt>
                <c:pt idx="20">
                  <c:v>22</c:v>
                </c:pt>
                <c:pt idx="21">
                  <c:v>12</c:v>
                </c:pt>
                <c:pt idx="22">
                  <c:v>1</c:v>
                </c:pt>
                <c:pt idx="23">
                  <c:v>9</c:v>
                </c:pt>
                <c:pt idx="24">
                  <c:v>23</c:v>
                </c:pt>
                <c:pt idx="25">
                  <c:v>8</c:v>
                </c:pt>
                <c:pt idx="26">
                  <c:v>18</c:v>
                </c:pt>
                <c:pt idx="27">
                  <c:v>4</c:v>
                </c:pt>
                <c:pt idx="28">
                  <c:v>2</c:v>
                </c:pt>
                <c:pt idx="29">
                  <c:v>21</c:v>
                </c:pt>
              </c:numCache>
            </c:numRef>
          </c:xVal>
          <c:yVal>
            <c:numRef>
              <c:f>'8 - GDP per Capita'!$I$9:$I$38</c:f>
              <c:numCache>
                <c:formatCode>General</c:formatCode>
                <c:ptCount val="30"/>
                <c:pt idx="0">
                  <c:v>12</c:v>
                </c:pt>
                <c:pt idx="1">
                  <c:v>29</c:v>
                </c:pt>
                <c:pt idx="2">
                  <c:v>27</c:v>
                </c:pt>
                <c:pt idx="3">
                  <c:v>3</c:v>
                </c:pt>
                <c:pt idx="4">
                  <c:v>10</c:v>
                </c:pt>
                <c:pt idx="5">
                  <c:v>6</c:v>
                </c:pt>
                <c:pt idx="6">
                  <c:v>28</c:v>
                </c:pt>
                <c:pt idx="7">
                  <c:v>21</c:v>
                </c:pt>
                <c:pt idx="8">
                  <c:v>1</c:v>
                </c:pt>
                <c:pt idx="9">
                  <c:v>22</c:v>
                </c:pt>
                <c:pt idx="10">
                  <c:v>15</c:v>
                </c:pt>
                <c:pt idx="11">
                  <c:v>20</c:v>
                </c:pt>
                <c:pt idx="12">
                  <c:v>4</c:v>
                </c:pt>
                <c:pt idx="13">
                  <c:v>7</c:v>
                </c:pt>
                <c:pt idx="14">
                  <c:v>11</c:v>
                </c:pt>
                <c:pt idx="15">
                  <c:v>16</c:v>
                </c:pt>
                <c:pt idx="16">
                  <c:v>18</c:v>
                </c:pt>
                <c:pt idx="17">
                  <c:v>26</c:v>
                </c:pt>
                <c:pt idx="18">
                  <c:v>30</c:v>
                </c:pt>
                <c:pt idx="19">
                  <c:v>9</c:v>
                </c:pt>
                <c:pt idx="20">
                  <c:v>14</c:v>
                </c:pt>
                <c:pt idx="21">
                  <c:v>23</c:v>
                </c:pt>
                <c:pt idx="22">
                  <c:v>2</c:v>
                </c:pt>
                <c:pt idx="23">
                  <c:v>24</c:v>
                </c:pt>
                <c:pt idx="24">
                  <c:v>25</c:v>
                </c:pt>
                <c:pt idx="25">
                  <c:v>17</c:v>
                </c:pt>
                <c:pt idx="26">
                  <c:v>8</c:v>
                </c:pt>
                <c:pt idx="27">
                  <c:v>13</c:v>
                </c:pt>
                <c:pt idx="28">
                  <c:v>19</c:v>
                </c:pt>
                <c:pt idx="29">
                  <c:v>5</c:v>
                </c:pt>
              </c:numCache>
            </c:numRef>
          </c:yVal>
          <c:smooth val="0"/>
          <c:extLst>
            <c:ext xmlns:c15="http://schemas.microsoft.com/office/drawing/2012/chart" uri="{02D57815-91ED-43cb-92C2-25804820EDAC}">
              <c15:datalabelsRange>
                <c15:f>'8 - GDP per Capita'!$D$9:$D$38</c15:f>
                <c15:dlblRangeCache>
                  <c:ptCount val="30"/>
                  <c:pt idx="0">
                    <c:v>Australia</c:v>
                  </c:pt>
                  <c:pt idx="1">
                    <c:v>Bangladesh</c:v>
                  </c:pt>
                  <c:pt idx="2">
                    <c:v>Brunei</c:v>
                  </c:pt>
                  <c:pt idx="3">
                    <c:v>Cambodia</c:v>
                  </c:pt>
                  <c:pt idx="4">
                    <c:v>Canada</c:v>
                  </c:pt>
                  <c:pt idx="5">
                    <c:v>Chile</c:v>
                  </c:pt>
                  <c:pt idx="6">
                    <c:v>China</c:v>
                  </c:pt>
                  <c:pt idx="7">
                    <c:v>Ecuador</c:v>
                  </c:pt>
                  <c:pt idx="8">
                    <c:v>Hong Kong, SAR</c:v>
                  </c:pt>
                  <c:pt idx="9">
                    <c:v>India</c:v>
                  </c:pt>
                  <c:pt idx="10">
                    <c:v>Indonesia</c:v>
                  </c:pt>
                  <c:pt idx="11">
                    <c:v>Japan</c:v>
                  </c:pt>
                  <c:pt idx="12">
                    <c:v>Laos</c:v>
                  </c:pt>
                  <c:pt idx="13">
                    <c:v>Malaysia</c:v>
                  </c:pt>
                  <c:pt idx="14">
                    <c:v>Mexico</c:v>
                  </c:pt>
                  <c:pt idx="15">
                    <c:v>Myanmar</c:v>
                  </c:pt>
                  <c:pt idx="16">
                    <c:v>New Zealand</c:v>
                  </c:pt>
                  <c:pt idx="17">
                    <c:v>Pakistan</c:v>
                  </c:pt>
                  <c:pt idx="18">
                    <c:v>Papua New Guinea</c:v>
                  </c:pt>
                  <c:pt idx="19">
                    <c:v>Peru</c:v>
                  </c:pt>
                  <c:pt idx="20">
                    <c:v>Philippines</c:v>
                  </c:pt>
                  <c:pt idx="21">
                    <c:v>Russia</c:v>
                  </c:pt>
                  <c:pt idx="22">
                    <c:v>Singapore</c:v>
                  </c:pt>
                  <c:pt idx="23">
                    <c:v>South Korea</c:v>
                  </c:pt>
                  <c:pt idx="24">
                    <c:v>Sri Lanka</c:v>
                  </c:pt>
                  <c:pt idx="25">
                    <c:v>Taiwan</c:v>
                  </c:pt>
                  <c:pt idx="26">
                    <c:v>Thailand</c:v>
                  </c:pt>
                  <c:pt idx="27">
                    <c:v>United Kingdom</c:v>
                  </c:pt>
                  <c:pt idx="28">
                    <c:v>United States</c:v>
                  </c:pt>
                  <c:pt idx="29">
                    <c:v>Vietnam</c:v>
                  </c:pt>
                </c15:dlblRangeCache>
              </c15:datalabelsRange>
            </c:ext>
            <c:ext xmlns:c16="http://schemas.microsoft.com/office/drawing/2014/chart" uri="{C3380CC4-5D6E-409C-BE32-E72D297353CC}">
              <c16:uniqueId val="{0000001E-46D2-4A73-BA6A-793EF87CC576}"/>
            </c:ext>
          </c:extLst>
        </c:ser>
        <c:dLbls>
          <c:showLegendKey val="0"/>
          <c:showVal val="0"/>
          <c:showCatName val="0"/>
          <c:showSerName val="0"/>
          <c:showPercent val="0"/>
          <c:showBubbleSize val="0"/>
        </c:dLbls>
        <c:axId val="596496320"/>
        <c:axId val="596495008"/>
      </c:scatterChart>
      <c:valAx>
        <c:axId val="596496320"/>
        <c:scaling>
          <c:orientation val="maxMin"/>
          <c:max val="30"/>
        </c:scaling>
        <c:delete val="0"/>
        <c:axPos val="b"/>
        <c:majorGridlines>
          <c:spPr>
            <a:ln w="9525" cap="flat" cmpd="sng" algn="ctr">
              <a:solidFill>
                <a:schemeClr val="tx1">
                  <a:lumMod val="15000"/>
                  <a:lumOff val="85000"/>
                </a:schemeClr>
              </a:solidFill>
              <a:round/>
            </a:ln>
            <a:effectLst/>
          </c:spPr>
        </c:majorGridlines>
        <c:title>
          <c:tx>
            <c:strRef>
              <c:f>'8 - GDP per Capita'!$F$7</c:f>
              <c:strCache>
                <c:ptCount val="1"/>
                <c:pt idx="0">
                  <c:v>GDP Per Capita US$ (Rank)</c:v>
                </c:pt>
              </c:strCache>
            </c:strRef>
          </c:tx>
          <c:overlay val="0"/>
          <c:spPr>
            <a:solidFill>
              <a:srgbClr val="DBF0F5"/>
            </a:solid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Arial" panose="020B0604020202020204" pitchFamily="34" charset="0"/>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Arial" panose="020B0604020202020204" pitchFamily="34" charset="0"/>
              </a:defRPr>
            </a:pPr>
            <a:endParaRPr lang="en-US"/>
          </a:p>
        </c:txPr>
        <c:crossAx val="596495008"/>
        <c:crosses val="max"/>
        <c:crossBetween val="midCat"/>
      </c:valAx>
      <c:valAx>
        <c:axId val="596495008"/>
        <c:scaling>
          <c:orientation val="maxMin"/>
          <c:max val="30"/>
        </c:scaling>
        <c:delete val="0"/>
        <c:axPos val="l"/>
        <c:majorGridlines>
          <c:spPr>
            <a:ln w="9525" cap="flat" cmpd="sng" algn="ctr">
              <a:solidFill>
                <a:schemeClr val="tx1">
                  <a:lumMod val="15000"/>
                  <a:lumOff val="85000"/>
                </a:schemeClr>
              </a:solidFill>
              <a:round/>
            </a:ln>
            <a:effectLst/>
          </c:spPr>
        </c:majorGridlines>
        <c:title>
          <c:tx>
            <c:strRef>
              <c:f>'8 - GDP per Capita'!$H$7:$H$8</c:f>
              <c:strCache>
                <c:ptCount val="2"/>
                <c:pt idx="0">
                  <c:v>Foreign direct investment, net inflows, % GDP (Rank)</c:v>
                </c:pt>
              </c:strCache>
            </c:strRef>
          </c:tx>
          <c:overlay val="0"/>
          <c:spPr>
            <a:solidFill>
              <a:srgbClr val="B8E1EC"/>
            </a:solidFill>
            <a:ln>
              <a:noFill/>
            </a:ln>
            <a:effectLst/>
          </c:spPr>
          <c:txPr>
            <a:bodyPr rot="-54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Arial" panose="020B0604020202020204" pitchFamily="34" charset="0"/>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Arial" panose="020B0604020202020204" pitchFamily="34" charset="0"/>
              </a:defRPr>
            </a:pPr>
            <a:endParaRPr lang="en-US"/>
          </a:p>
        </c:txPr>
        <c:crossAx val="596496320"/>
        <c:crosses val="max"/>
        <c:crossBetween val="midCat"/>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900">
          <a:latin typeface="+mn-lt"/>
          <a:cs typeface="Arial" panose="020B0604020202020204" pitchFamily="34" charset="0"/>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2.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3.xml><?xml version="1.0" encoding="utf-8"?>
<cs:chartStyle xmlns:cs="http://schemas.microsoft.com/office/drawing/2012/chartStyle" xmlns:a="http://schemas.openxmlformats.org/drawingml/2006/main" id="269">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alpha val="75000"/>
        </a:schemeClr>
      </a:solidFill>
    </cs:spPr>
  </cs:dataPoint>
  <cs:dataPoint3D>
    <cs:lnRef idx="0"/>
    <cs:fillRef idx="1">
      <cs:styleClr val="auto"/>
    </cs:fillRef>
    <cs:effectRef idx="0"/>
    <cs:fontRef idx="minor">
      <a:schemeClr val="tx1"/>
    </cs:fontRef>
    <cs:spPr>
      <a:solidFill>
        <a:schemeClr val="phClr">
          <a:alpha val="75000"/>
        </a:schemeClr>
      </a:solidFill>
    </cs:spPr>
  </cs:dataPoint3D>
  <cs:dataPointLine>
    <cs:lnRef idx="0">
      <cs:styleClr val="auto"/>
    </cs:lnRef>
    <cs:fillRef idx="1"/>
    <cs:effectRef idx="0"/>
    <cs:fontRef idx="minor">
      <a:schemeClr val="tx1"/>
    </cs:fontRef>
    <cs:spPr>
      <a:ln w="19050" cap="rnd">
        <a:solidFill>
          <a:schemeClr val="phClr">
            <a:alpha val="50000"/>
          </a:scheme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4.xml><?xml version="1.0" encoding="utf-8"?>
<cs:chartStyle xmlns:cs="http://schemas.microsoft.com/office/drawing/2012/chartStyle" xmlns:a="http://schemas.openxmlformats.org/drawingml/2006/main" id="269">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alpha val="75000"/>
        </a:schemeClr>
      </a:solidFill>
    </cs:spPr>
  </cs:dataPoint>
  <cs:dataPoint3D>
    <cs:lnRef idx="0"/>
    <cs:fillRef idx="1">
      <cs:styleClr val="auto"/>
    </cs:fillRef>
    <cs:effectRef idx="0"/>
    <cs:fontRef idx="minor">
      <a:schemeClr val="tx1"/>
    </cs:fontRef>
    <cs:spPr>
      <a:solidFill>
        <a:schemeClr val="phClr">
          <a:alpha val="75000"/>
        </a:schemeClr>
      </a:solidFill>
    </cs:spPr>
  </cs:dataPoint3D>
  <cs:dataPointLine>
    <cs:lnRef idx="0">
      <cs:styleClr val="auto"/>
    </cs:lnRef>
    <cs:fillRef idx="1"/>
    <cs:effectRef idx="0"/>
    <cs:fontRef idx="minor">
      <a:schemeClr val="tx1"/>
    </cs:fontRef>
    <cs:spPr>
      <a:ln w="19050" cap="rnd">
        <a:solidFill>
          <a:schemeClr val="phClr">
            <a:alpha val="50000"/>
          </a:scheme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5.xml><?xml version="1.0" encoding="utf-8"?>
<cs:chartStyle xmlns:cs="http://schemas.microsoft.com/office/drawing/2012/chartStyle" xmlns:a="http://schemas.openxmlformats.org/drawingml/2006/main" id="269">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alpha val="75000"/>
        </a:schemeClr>
      </a:solidFill>
    </cs:spPr>
  </cs:dataPoint>
  <cs:dataPoint3D>
    <cs:lnRef idx="0"/>
    <cs:fillRef idx="1">
      <cs:styleClr val="auto"/>
    </cs:fillRef>
    <cs:effectRef idx="0"/>
    <cs:fontRef idx="minor">
      <a:schemeClr val="tx1"/>
    </cs:fontRef>
    <cs:spPr>
      <a:solidFill>
        <a:schemeClr val="phClr">
          <a:alpha val="75000"/>
        </a:schemeClr>
      </a:solidFill>
    </cs:spPr>
  </cs:dataPoint3D>
  <cs:dataPointLine>
    <cs:lnRef idx="0">
      <cs:styleClr val="auto"/>
    </cs:lnRef>
    <cs:fillRef idx="1"/>
    <cs:effectRef idx="0"/>
    <cs:fontRef idx="minor">
      <a:schemeClr val="tx1"/>
    </cs:fontRef>
    <cs:spPr>
      <a:ln w="19050" cap="rnd">
        <a:solidFill>
          <a:schemeClr val="phClr">
            <a:alpha val="50000"/>
          </a:scheme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6.xml><?xml version="1.0" encoding="utf-8"?>
<cs:chartStyle xmlns:cs="http://schemas.microsoft.com/office/drawing/2012/chartStyle" xmlns:a="http://schemas.openxmlformats.org/drawingml/2006/main" id="269">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alpha val="75000"/>
        </a:schemeClr>
      </a:solidFill>
    </cs:spPr>
  </cs:dataPoint>
  <cs:dataPoint3D>
    <cs:lnRef idx="0"/>
    <cs:fillRef idx="1">
      <cs:styleClr val="auto"/>
    </cs:fillRef>
    <cs:effectRef idx="0"/>
    <cs:fontRef idx="minor">
      <a:schemeClr val="tx1"/>
    </cs:fontRef>
    <cs:spPr>
      <a:solidFill>
        <a:schemeClr val="phClr">
          <a:alpha val="75000"/>
        </a:schemeClr>
      </a:solidFill>
    </cs:spPr>
  </cs:dataPoint3D>
  <cs:dataPointLine>
    <cs:lnRef idx="0">
      <cs:styleClr val="auto"/>
    </cs:lnRef>
    <cs:fillRef idx="1"/>
    <cs:effectRef idx="0"/>
    <cs:fontRef idx="minor">
      <a:schemeClr val="tx1"/>
    </cs:fontRef>
    <cs:spPr>
      <a:ln w="19050" cap="rnd">
        <a:solidFill>
          <a:schemeClr val="phClr">
            <a:alpha val="50000"/>
          </a:scheme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chart" Target="../charts/chart1.xml"/><Relationship Id="rId2" Type="http://schemas.openxmlformats.org/officeDocument/2006/relationships/image" Target="../media/image2.emf"/><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3" Type="http://schemas.openxmlformats.org/officeDocument/2006/relationships/chart" Target="../charts/chart4.xml"/><Relationship Id="rId2" Type="http://schemas.openxmlformats.org/officeDocument/2006/relationships/chart" Target="../charts/chart3.xml"/><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2" Type="http://schemas.openxmlformats.org/officeDocument/2006/relationships/chart" Target="../charts/chart6.xml"/><Relationship Id="rId1" Type="http://schemas.openxmlformats.org/officeDocument/2006/relationships/chart" Target="../charts/chart5.xml"/></Relationships>
</file>

<file path=xl/drawings/_rels/drawing4.xml.rels><?xml version="1.0" encoding="UTF-8" standalone="yes"?>
<Relationships xmlns="http://schemas.openxmlformats.org/package/2006/relationships"><Relationship Id="rId8" Type="http://schemas.openxmlformats.org/officeDocument/2006/relationships/chart" Target="../charts/chart13.xml"/><Relationship Id="rId3" Type="http://schemas.openxmlformats.org/officeDocument/2006/relationships/chart" Target="../charts/chart9.xml"/><Relationship Id="rId7" Type="http://schemas.openxmlformats.org/officeDocument/2006/relationships/image" Target="../media/image3.png"/><Relationship Id="rId2" Type="http://schemas.openxmlformats.org/officeDocument/2006/relationships/chart" Target="../charts/chart8.xml"/><Relationship Id="rId1" Type="http://schemas.openxmlformats.org/officeDocument/2006/relationships/chart" Target="../charts/chart7.xml"/><Relationship Id="rId6" Type="http://schemas.openxmlformats.org/officeDocument/2006/relationships/chart" Target="../charts/chart12.xml"/><Relationship Id="rId5" Type="http://schemas.openxmlformats.org/officeDocument/2006/relationships/chart" Target="../charts/chart11.xml"/><Relationship Id="rId4" Type="http://schemas.openxmlformats.org/officeDocument/2006/relationships/chart" Target="../charts/chart10.xml"/></Relationships>
</file>

<file path=xl/drawings/_rels/drawing5.xml.rels><?xml version="1.0" encoding="UTF-8" standalone="yes"?>
<Relationships xmlns="http://schemas.openxmlformats.org/package/2006/relationships"><Relationship Id="rId3" Type="http://schemas.openxmlformats.org/officeDocument/2006/relationships/chart" Target="../charts/chart16.xml"/><Relationship Id="rId2" Type="http://schemas.openxmlformats.org/officeDocument/2006/relationships/chart" Target="../charts/chart15.xml"/><Relationship Id="rId1" Type="http://schemas.openxmlformats.org/officeDocument/2006/relationships/chart" Target="../charts/chart14.xml"/></Relationships>
</file>

<file path=xl/drawings/_rels/drawing6.xml.rels><?xml version="1.0" encoding="UTF-8" standalone="yes"?>
<Relationships xmlns="http://schemas.openxmlformats.org/package/2006/relationships"><Relationship Id="rId2" Type="http://schemas.openxmlformats.org/officeDocument/2006/relationships/chart" Target="../charts/chart18.xml"/><Relationship Id="rId1" Type="http://schemas.openxmlformats.org/officeDocument/2006/relationships/chart" Target="../charts/chart17.xml"/></Relationships>
</file>

<file path=xl/drawings/_rels/drawing7.xml.rels><?xml version="1.0" encoding="UTF-8" standalone="yes"?>
<Relationships xmlns="http://schemas.openxmlformats.org/package/2006/relationships"><Relationship Id="rId2" Type="http://schemas.openxmlformats.org/officeDocument/2006/relationships/chart" Target="../charts/chart20.xml"/><Relationship Id="rId1" Type="http://schemas.openxmlformats.org/officeDocument/2006/relationships/chart" Target="../charts/chart19.xml"/></Relationships>
</file>

<file path=xl/drawings/_rels/drawing9.xml.rels><?xml version="1.0" encoding="UTF-8" standalone="yes"?>
<Relationships xmlns="http://schemas.openxmlformats.org/package/2006/relationships"><Relationship Id="rId1" Type="http://schemas.openxmlformats.org/officeDocument/2006/relationships/image" Target="../media/image4.jpg"/></Relationships>
</file>

<file path=xl/drawings/_rels/drawing10.xml.rels><?xml version="1.0" encoding="UTF-8" standalone="yes"?>
<Relationships xmlns="http://schemas.openxmlformats.org/package/2006/relationships"><Relationship Id="rId8" Type="http://schemas.openxmlformats.org/officeDocument/2006/relationships/hyperlink" Target="#'8 - GDP per Capita'!A1"/><Relationship Id="rId13" Type="http://schemas.openxmlformats.org/officeDocument/2006/relationships/hyperlink" Target="https://www.hinrichfoundation.com/research/wp/sustainable-trade/sustainable-trade-index-2026?utm_source=reports&amp;utm_medium=offline&amp;utm_campaign=wp-hf-imd-sti-2026&amp;utm_content=-sti-2026-" TargetMode="External"/><Relationship Id="rId3" Type="http://schemas.openxmlformats.org/officeDocument/2006/relationships/hyperlink" Target="#'2 - User Guide'!A1"/><Relationship Id="rId7" Type="http://schemas.openxmlformats.org/officeDocument/2006/relationships/hyperlink" Target="#'7a - Scatter - Rank'!A1"/><Relationship Id="rId12" Type="http://schemas.openxmlformats.org/officeDocument/2006/relationships/image" Target="../media/image5.png"/><Relationship Id="rId2" Type="http://schemas.openxmlformats.org/officeDocument/2006/relationships/hyperlink" Target="https://www.hinrichfoundation.com/?utm_source=reports&amp;utm_medium=offline&amp;utm_campaign=others--homepage&amp;utm_content=-sti-2026-" TargetMode="External"/><Relationship Id="rId1" Type="http://schemas.openxmlformats.org/officeDocument/2006/relationships/hyperlink" Target="https://www.imd.org/wcc/" TargetMode="External"/><Relationship Id="rId6" Type="http://schemas.openxmlformats.org/officeDocument/2006/relationships/hyperlink" Target="#'6 - Peer Comparison'!A1"/><Relationship Id="rId11" Type="http://schemas.openxmlformats.org/officeDocument/2006/relationships/hyperlink" Target="#'Appendix - Methodology'!A1"/><Relationship Id="rId5" Type="http://schemas.openxmlformats.org/officeDocument/2006/relationships/hyperlink" Target="#'5 - Profile'!A1"/><Relationship Id="rId15" Type="http://schemas.openxmlformats.org/officeDocument/2006/relationships/hyperlink" Target="#'9 - Peer Comparison Yearwise'!A1"/><Relationship Id="rId10" Type="http://schemas.openxmlformats.org/officeDocument/2006/relationships/hyperlink" Target="#'4 - Indicator'!A1"/><Relationship Id="rId4" Type="http://schemas.openxmlformats.org/officeDocument/2006/relationships/hyperlink" Target="#'3 - Ranking'!A1"/><Relationship Id="rId9" Type="http://schemas.openxmlformats.org/officeDocument/2006/relationships/hyperlink" Target="#'Appendix - Notes &amp; Sources'!A1"/><Relationship Id="rId14" Type="http://schemas.openxmlformats.org/officeDocument/2006/relationships/image" Target="../media/image6.png"/></Relationships>
</file>

<file path=xl/drawings/_rels/drawing11.xml.rels><?xml version="1.0" encoding="UTF-8" standalone="yes"?>
<Relationships xmlns="http://schemas.openxmlformats.org/package/2006/relationships"><Relationship Id="rId8" Type="http://schemas.openxmlformats.org/officeDocument/2006/relationships/image" Target="../media/image14.emf"/><Relationship Id="rId3" Type="http://schemas.openxmlformats.org/officeDocument/2006/relationships/image" Target="../media/image9.emf"/><Relationship Id="rId7" Type="http://schemas.openxmlformats.org/officeDocument/2006/relationships/image" Target="../media/image13.emf"/><Relationship Id="rId2" Type="http://schemas.openxmlformats.org/officeDocument/2006/relationships/image" Target="../media/image8.emf"/><Relationship Id="rId1" Type="http://schemas.openxmlformats.org/officeDocument/2006/relationships/image" Target="../media/image7.emf"/><Relationship Id="rId6" Type="http://schemas.openxmlformats.org/officeDocument/2006/relationships/image" Target="../media/image12.emf"/><Relationship Id="rId11" Type="http://schemas.openxmlformats.org/officeDocument/2006/relationships/image" Target="../media/image17.emf"/><Relationship Id="rId5" Type="http://schemas.openxmlformats.org/officeDocument/2006/relationships/image" Target="../media/image11.emf"/><Relationship Id="rId10" Type="http://schemas.openxmlformats.org/officeDocument/2006/relationships/image" Target="../media/image16.emf"/><Relationship Id="rId4" Type="http://schemas.openxmlformats.org/officeDocument/2006/relationships/image" Target="../media/image10.emf"/><Relationship Id="rId9" Type="http://schemas.openxmlformats.org/officeDocument/2006/relationships/image" Target="../media/image15.emf"/></Relationships>
</file>

<file path=xl/drawings/_rels/drawing12.xml.rels><?xml version="1.0" encoding="UTF-8" standalone="yes"?>
<Relationships xmlns="http://schemas.openxmlformats.org/package/2006/relationships"><Relationship Id="rId1" Type="http://schemas.openxmlformats.org/officeDocument/2006/relationships/image" Target="../media/image18.emf"/></Relationships>
</file>

<file path=xl/drawings/_rels/drawing13.xml.rels><?xml version="1.0" encoding="UTF-8" standalone="yes"?>
<Relationships xmlns="http://schemas.openxmlformats.org/package/2006/relationships"><Relationship Id="rId1" Type="http://schemas.openxmlformats.org/officeDocument/2006/relationships/chart" Target="../charts/chart21.xml"/></Relationships>
</file>

<file path=xl/drawings/_rels/drawing14.xml.rels><?xml version="1.0" encoding="UTF-8" standalone="yes"?>
<Relationships xmlns="http://schemas.openxmlformats.org/package/2006/relationships"><Relationship Id="rId1" Type="http://schemas.openxmlformats.org/officeDocument/2006/relationships/chart" Target="../charts/chart22.xml"/></Relationships>
</file>

<file path=xl/drawings/_rels/drawing15.xml.rels><?xml version="1.0" encoding="UTF-8" standalone="yes"?>
<Relationships xmlns="http://schemas.openxmlformats.org/package/2006/relationships"><Relationship Id="rId3" Type="http://schemas.openxmlformats.org/officeDocument/2006/relationships/image" Target="../media/image21.png"/><Relationship Id="rId2" Type="http://schemas.openxmlformats.org/officeDocument/2006/relationships/image" Target="../media/image20.png"/><Relationship Id="rId1" Type="http://schemas.openxmlformats.org/officeDocument/2006/relationships/image" Target="../media/image19.emf"/><Relationship Id="rId4" Type="http://schemas.openxmlformats.org/officeDocument/2006/relationships/image" Target="../media/image22.png"/></Relationships>
</file>

<file path=xl/drawings/_rels/drawing17.xml.rels><?xml version="1.0" encoding="UTF-8" standalone="yes"?>
<Relationships xmlns="http://schemas.openxmlformats.org/package/2006/relationships"><Relationship Id="rId1" Type="http://schemas.openxmlformats.org/officeDocument/2006/relationships/chart" Target="../charts/chart23.xml"/></Relationships>
</file>

<file path=xl/drawings/_rels/drawing20.xml.rels><?xml version="1.0" encoding="UTF-8" standalone="yes"?>
<Relationships xmlns="http://schemas.openxmlformats.org/package/2006/relationships"><Relationship Id="rId1" Type="http://schemas.openxmlformats.org/officeDocument/2006/relationships/chart" Target="../charts/chart24.xml"/></Relationships>
</file>

<file path=xl/drawings/_rels/drawing22.xml.rels><?xml version="1.0" encoding="UTF-8" standalone="yes"?>
<Relationships xmlns="http://schemas.openxmlformats.org/package/2006/relationships"><Relationship Id="rId1" Type="http://schemas.openxmlformats.org/officeDocument/2006/relationships/chart" Target="../charts/chart25.xml"/></Relationships>
</file>

<file path=xl/drawings/_rels/drawing24.xml.rels><?xml version="1.0" encoding="UTF-8" standalone="yes"?>
<Relationships xmlns="http://schemas.openxmlformats.org/package/2006/relationships"><Relationship Id="rId1" Type="http://schemas.openxmlformats.org/officeDocument/2006/relationships/chart" Target="../charts/chart26.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4.emf"/><Relationship Id="rId1" Type="http://schemas.openxmlformats.org/officeDocument/2006/relationships/image" Target="../media/image3.emf"/></Relationships>
</file>

<file path=xl/drawings/_rels/vmlDrawing2.vml.rels><?xml version="1.0" encoding="UTF-8" standalone="yes"?>
<Relationships xmlns="http://schemas.openxmlformats.org/package/2006/relationships"><Relationship Id="rId3" Type="http://schemas.openxmlformats.org/officeDocument/2006/relationships/image" Target="../media/image22.emf"/><Relationship Id="rId2" Type="http://schemas.openxmlformats.org/officeDocument/2006/relationships/image" Target="../media/image21.emf"/><Relationship Id="rId1" Type="http://schemas.openxmlformats.org/officeDocument/2006/relationships/image" Target="../media/image20.emf"/><Relationship Id="rId4" Type="http://schemas.openxmlformats.org/officeDocument/2006/relationships/image" Target="../media/image23.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25.emf"/></Relationships>
</file>

<file path=xl/drawings/_rels/vmlDrawing6.vml.rels><?xml version="1.0" encoding="UTF-8" standalone="yes"?>
<Relationships xmlns="http://schemas.openxmlformats.org/package/2006/relationships"><Relationship Id="rId1" Type="http://schemas.openxmlformats.org/officeDocument/2006/relationships/image" Target="../media/image30.emf"/></Relationships>
</file>

<file path=xl/drawings/drawing1.xml><?xml version="1.0" encoding="utf-8"?>
<xdr:wsDr xmlns:xdr="http://schemas.openxmlformats.org/drawingml/2006/spreadsheetDrawing" xmlns:a="http://schemas.openxmlformats.org/drawingml/2006/main">
  <xdr:twoCellAnchor editAs="absolute">
    <xdr:from>
      <xdr:col>0</xdr:col>
      <xdr:colOff>5362575</xdr:colOff>
      <xdr:row>0</xdr:row>
      <xdr:rowOff>0</xdr:rowOff>
    </xdr:from>
    <xdr:to>
      <xdr:col>17</xdr:col>
      <xdr:colOff>267644</xdr:colOff>
      <xdr:row>1</xdr:row>
      <xdr:rowOff>123825</xdr:rowOff>
    </xdr:to>
    <mc:AlternateContent xmlns:mc="http://schemas.openxmlformats.org/markup-compatibility/2006" xmlns:sle15="http://schemas.microsoft.com/office/drawing/2012/slicer">
      <mc:Choice Requires="sle15">
        <xdr:graphicFrame macro="">
          <xdr:nvGraphicFramePr>
            <xdr:cNvPr id="2" name="Indicator 4">
              <a:extLst>
                <a:ext uri="{FF2B5EF4-FFF2-40B4-BE49-F238E27FC236}">
                  <a16:creationId xmlns:a16="http://schemas.microsoft.com/office/drawing/2014/main" id="{FBA5CA5C-3D82-4721-B949-B54DCF8550A7}"/>
                </a:ext>
              </a:extLst>
            </xdr:cNvPr>
            <xdr:cNvGraphicFramePr/>
          </xdr:nvGraphicFramePr>
          <xdr:xfrm>
            <a:off x="0" y="0"/>
            <a:ext cx="0" cy="0"/>
          </xdr:xfrm>
          <a:graphic>
            <a:graphicData uri="http://schemas.microsoft.com/office/drawing/2010/slicer">
              <sle:slicer xmlns:sle="http://schemas.microsoft.com/office/drawing/2010/slicer" name="Indicator 4"/>
            </a:graphicData>
          </a:graphic>
        </xdr:graphicFrame>
      </mc:Choice>
      <mc:Fallback xmlns="">
        <xdr:sp macro="" textlink="">
          <xdr:nvSpPr>
            <xdr:cNvPr id="0" name=""/>
            <xdr:cNvSpPr>
              <a:spLocks noTextEdit="1"/>
            </xdr:cNvSpPr>
          </xdr:nvSpPr>
          <xdr:spPr>
            <a:xfrm>
              <a:off x="5362575" y="0"/>
              <a:ext cx="10265719" cy="568325"/>
            </a:xfrm>
            <a:prstGeom prst="rect">
              <a:avLst/>
            </a:prstGeom>
            <a:solidFill>
              <a:prstClr val="white"/>
            </a:solidFill>
            <a:ln w="1">
              <a:solidFill>
                <a:prstClr val="green"/>
              </a:solidFill>
            </a:ln>
          </xdr:spPr>
          <xdr:txBody>
            <a:bodyPr vertOverflow="clip" horzOverflow="clip"/>
            <a:lstStyle/>
            <a:p>
              <a:r>
                <a:rPr lang="en-GB"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fLocksWithSheet="0"/>
  </xdr:twoCellAnchor>
  <xdr:absoluteAnchor>
    <xdr:pos x="15604567" y="80879"/>
    <xdr:ext cx="2340000" cy="432000"/>
    <xdr:sp macro="" textlink="">
      <xdr:nvSpPr>
        <xdr:cNvPr id="3" name="TextBox 2">
          <a:extLst>
            <a:ext uri="{FF2B5EF4-FFF2-40B4-BE49-F238E27FC236}">
              <a16:creationId xmlns:a16="http://schemas.microsoft.com/office/drawing/2014/main" id="{D620D451-2DB0-49A7-86C2-4C4027A278AF}"/>
            </a:ext>
          </a:extLst>
        </xdr:cNvPr>
        <xdr:cNvSpPr txBox="1"/>
      </xdr:nvSpPr>
      <xdr:spPr>
        <a:xfrm>
          <a:off x="15604567" y="80879"/>
          <a:ext cx="2340000" cy="432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b" anchorCtr="0"/>
        <a:lstStyle/>
        <a:p>
          <a:pPr marL="0" marR="0" lvl="0" indent="0" algn="ctr" defTabSz="914400" eaLnBrk="1" fontAlgn="auto" latinLnBrk="0" hangingPunct="1">
            <a:lnSpc>
              <a:spcPct val="100000"/>
            </a:lnSpc>
            <a:spcBef>
              <a:spcPts val="0"/>
            </a:spcBef>
            <a:spcAft>
              <a:spcPts val="0"/>
            </a:spcAft>
            <a:buClrTx/>
            <a:buSzTx/>
            <a:buFontTx/>
            <a:buNone/>
            <a:tabLst/>
            <a:defRPr/>
          </a:pPr>
          <a:r>
            <a:rPr lang="en-GB" sz="1000" b="0">
              <a:solidFill>
                <a:schemeClr val="dk1"/>
              </a:solidFill>
              <a:effectLst/>
              <a:latin typeface="+mn-lt"/>
              <a:ea typeface="+mn-ea"/>
              <a:cs typeface="+mn-cs"/>
            </a:rPr>
            <a:t>Select (Choose one)</a:t>
          </a:r>
        </a:p>
        <a:p>
          <a:pPr algn="ctr"/>
          <a:r>
            <a:rPr lang="en-GB" sz="1000" b="0">
              <a:latin typeface="+mn-lt"/>
              <a:cs typeface="Arial" panose="020B0604020202020204" pitchFamily="34" charset="0"/>
            </a:rPr>
            <a:t>Highlighted Economy</a:t>
          </a:r>
        </a:p>
      </xdr:txBody>
    </xdr:sp>
    <xdr:clientData/>
  </xdr:absoluteAnchor>
  <mc:AlternateContent xmlns:mc="http://schemas.openxmlformats.org/markup-compatibility/2006">
    <mc:Choice xmlns:a14="http://schemas.microsoft.com/office/drawing/2010/main" Requires="a14">
      <xdr:twoCellAnchor editAs="absolute">
        <xdr:from>
          <xdr:col>3</xdr:col>
          <xdr:colOff>682624</xdr:colOff>
          <xdr:row>104</xdr:row>
          <xdr:rowOff>142875</xdr:rowOff>
        </xdr:from>
        <xdr:to>
          <xdr:col>12</xdr:col>
          <xdr:colOff>682624</xdr:colOff>
          <xdr:row>142</xdr:row>
          <xdr:rowOff>22225</xdr:rowOff>
        </xdr:to>
        <xdr:pic>
          <xdr:nvPicPr>
            <xdr:cNvPr id="4" name="Picture 3">
              <a:extLst>
                <a:ext uri="{FF2B5EF4-FFF2-40B4-BE49-F238E27FC236}">
                  <a16:creationId xmlns:a16="http://schemas.microsoft.com/office/drawing/2014/main" id="{49022CA2-4D46-4AFD-A731-83A692FA11D9}"/>
                </a:ext>
              </a:extLst>
            </xdr:cNvPr>
            <xdr:cNvPicPr>
              <a:picLocks noChangeArrowheads="1"/>
              <a:extLst>
                <a:ext uri="{84589F7E-364E-4C9E-8A38-B11213B215E9}">
                  <a14:cameraTool cellRange="'[1]Profile image (Print)'!$C$1:$K$23" spid="_x0000_s797970"/>
                </a:ext>
              </a:extLst>
            </xdr:cNvPicPr>
          </xdr:nvPicPr>
          <xdr:blipFill>
            <a:blip xmlns:r="http://schemas.openxmlformats.org/officeDocument/2006/relationships" r:embed="rId1"/>
            <a:srcRect/>
            <a:stretch>
              <a:fillRect/>
            </a:stretch>
          </xdr:blipFill>
          <xdr:spPr bwMode="auto">
            <a:xfrm>
              <a:off x="7210424" y="20335875"/>
              <a:ext cx="6045200" cy="567055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151</xdr:row>
          <xdr:rowOff>149224</xdr:rowOff>
        </xdr:from>
        <xdr:to>
          <xdr:col>14</xdr:col>
          <xdr:colOff>19050</xdr:colOff>
          <xdr:row>168</xdr:row>
          <xdr:rowOff>73024</xdr:rowOff>
        </xdr:to>
        <xdr:pic>
          <xdr:nvPicPr>
            <xdr:cNvPr id="5" name="Picture 4">
              <a:extLst>
                <a:ext uri="{FF2B5EF4-FFF2-40B4-BE49-F238E27FC236}">
                  <a16:creationId xmlns:a16="http://schemas.microsoft.com/office/drawing/2014/main" id="{B224A6EE-3CB0-4483-B9C1-09C8FA0FC5B3}"/>
                </a:ext>
              </a:extLst>
            </xdr:cNvPr>
            <xdr:cNvPicPr>
              <a:picLocks noChangeAspect="1" noChangeArrowheads="1"/>
              <a:extLst>
                <a:ext uri="{84589F7E-364E-4C9E-8A38-B11213B215E9}">
                  <a14:cameraTool cellRange="'[1]Profile image (Print)'!$C$24:$K$28" spid="_x0000_s797971"/>
                </a:ext>
              </a:extLst>
            </xdr:cNvPicPr>
          </xdr:nvPicPr>
          <xdr:blipFill>
            <a:blip xmlns:r="http://schemas.openxmlformats.org/officeDocument/2006/relationships" r:embed="rId2"/>
            <a:srcRect/>
            <a:stretch>
              <a:fillRect/>
            </a:stretch>
          </xdr:blipFill>
          <xdr:spPr bwMode="auto">
            <a:xfrm>
              <a:off x="7245350" y="27505024"/>
              <a:ext cx="6045200" cy="2514600"/>
            </a:xfrm>
            <a:prstGeom prst="rect">
              <a:avLst/>
            </a:prstGeom>
            <a:noFill/>
            <a:extLst>
              <a:ext uri="{909E8E84-426E-40DD-AFC4-6F175D3DCCD1}">
                <a14:hiddenFill>
                  <a:solidFill>
                    <a:srgbClr val="FFFFFF"/>
                  </a:solidFill>
                </a14:hiddenFill>
              </a:ext>
            </a:extLst>
          </xdr:spPr>
        </xdr:pic>
        <xdr:clientData/>
      </xdr:twoCellAnchor>
    </mc:Choice>
    <mc:Fallback/>
  </mc:AlternateContent>
  <xdr:twoCellAnchor editAs="oneCell">
    <xdr:from>
      <xdr:col>14</xdr:col>
      <xdr:colOff>512877</xdr:colOff>
      <xdr:row>0</xdr:row>
      <xdr:rowOff>376927</xdr:rowOff>
    </xdr:from>
    <xdr:to>
      <xdr:col>17</xdr:col>
      <xdr:colOff>179300</xdr:colOff>
      <xdr:row>103</xdr:row>
      <xdr:rowOff>71215</xdr:rowOff>
    </xdr:to>
    <xdr:graphicFrame macro="">
      <xdr:nvGraphicFramePr>
        <xdr:cNvPr id="6" name="Chart 5">
          <a:extLst>
            <a:ext uri="{FF2B5EF4-FFF2-40B4-BE49-F238E27FC236}">
              <a16:creationId xmlns:a16="http://schemas.microsoft.com/office/drawing/2014/main" id="{BA240422-12A7-47BC-A9AC-5036C17A1F2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mc:AlternateContent xmlns:mc="http://schemas.openxmlformats.org/markup-compatibility/2006">
    <mc:Choice xmlns:a14="http://schemas.microsoft.com/office/drawing/2010/main" Requires="a14">
      <xdr:twoCellAnchor editAs="absolute">
        <xdr:from>
          <xdr:col>3</xdr:col>
          <xdr:colOff>679450</xdr:colOff>
          <xdr:row>104</xdr:row>
          <xdr:rowOff>146050</xdr:rowOff>
        </xdr:from>
        <xdr:to>
          <xdr:col>13</xdr:col>
          <xdr:colOff>0</xdr:colOff>
          <xdr:row>142</xdr:row>
          <xdr:rowOff>25400</xdr:rowOff>
        </xdr:to>
        <xdr:pic>
          <xdr:nvPicPr>
            <xdr:cNvPr id="797698" name="Picture 3">
              <a:extLst>
                <a:ext uri="{FF2B5EF4-FFF2-40B4-BE49-F238E27FC236}">
                  <a16:creationId xmlns:a16="http://schemas.microsoft.com/office/drawing/2014/main" id="{4FB0097D-114F-ED71-972C-A1D09D15D25F}"/>
                </a:ext>
              </a:extLst>
            </xdr:cNvPr>
            <xdr:cNvPicPr>
              <a:picLocks noChangeArrowheads="1"/>
              <a:extLst>
                <a:ext uri="{84589F7E-364E-4C9E-8A38-B11213B215E9}">
                  <a14:cameraTool cellRange="'[1]Profile image (Print)'!$C$1:$K$23" spid="_x0000_s797972"/>
                </a:ext>
              </a:extLst>
            </xdr:cNvPicPr>
          </xdr:nvPicPr>
          <xdr:blipFill>
            <a:blip xmlns:r="http://schemas.openxmlformats.org/officeDocument/2006/relationships" r:embed="rId1">
              <a:extLst>
                <a:ext uri="{28A0092B-C50C-407E-A947-70E740481C1C}">
                  <a14:useLocalDpi val="0"/>
                </a:ext>
              </a:extLst>
            </a:blip>
            <a:srcRect/>
            <a:stretch>
              <a:fillRect/>
            </a:stretch>
          </xdr:blipFill>
          <xdr:spPr bwMode="auto">
            <a:xfrm>
              <a:off x="7207250" y="20339050"/>
              <a:ext cx="6045200" cy="567055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151</xdr:row>
          <xdr:rowOff>146050</xdr:rowOff>
        </xdr:from>
        <xdr:to>
          <xdr:col>14</xdr:col>
          <xdr:colOff>19050</xdr:colOff>
          <xdr:row>168</xdr:row>
          <xdr:rowOff>69850</xdr:rowOff>
        </xdr:to>
        <xdr:pic>
          <xdr:nvPicPr>
            <xdr:cNvPr id="797699" name="Picture 4">
              <a:extLst>
                <a:ext uri="{FF2B5EF4-FFF2-40B4-BE49-F238E27FC236}">
                  <a16:creationId xmlns:a16="http://schemas.microsoft.com/office/drawing/2014/main" id="{E9138A3E-3372-5D8B-BFD1-195292248DCF}"/>
                </a:ext>
              </a:extLst>
            </xdr:cNvPr>
            <xdr:cNvPicPr>
              <a:picLocks noChangeAspect="1" noChangeArrowheads="1"/>
              <a:extLst>
                <a:ext uri="{84589F7E-364E-4C9E-8A38-B11213B215E9}">
                  <a14:cameraTool cellRange="'[1]Profile image (Print)'!$C$24:$K$28" spid="_x0000_s797973"/>
                </a:ext>
              </a:extLst>
            </xdr:cNvPicPr>
          </xdr:nvPicPr>
          <xdr:blipFill>
            <a:blip xmlns:r="http://schemas.openxmlformats.org/officeDocument/2006/relationships" r:embed="rId2">
              <a:extLst>
                <a:ext uri="{28A0092B-C50C-407E-A947-70E740481C1C}">
                  <a14:useLocalDpi val="0"/>
                </a:ext>
              </a:extLst>
            </a:blip>
            <a:srcRect/>
            <a:stretch>
              <a:fillRect/>
            </a:stretch>
          </xdr:blipFill>
          <xdr:spPr bwMode="auto">
            <a:xfrm>
              <a:off x="7245350" y="27501850"/>
              <a:ext cx="6045200" cy="2514600"/>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9</xdr:col>
      <xdr:colOff>314324</xdr:colOff>
      <xdr:row>2</xdr:row>
      <xdr:rowOff>104775</xdr:rowOff>
    </xdr:from>
    <xdr:to>
      <xdr:col>11</xdr:col>
      <xdr:colOff>571124</xdr:colOff>
      <xdr:row>10</xdr:row>
      <xdr:rowOff>132975</xdr:rowOff>
    </xdr:to>
    <xdr:graphicFrame macro="">
      <xdr:nvGraphicFramePr>
        <xdr:cNvPr id="2" name="Chart 1">
          <a:extLst>
            <a:ext uri="{FF2B5EF4-FFF2-40B4-BE49-F238E27FC236}">
              <a16:creationId xmlns:a16="http://schemas.microsoft.com/office/drawing/2014/main" id="{D756C062-C031-4FFC-80FF-B0E1D5B2B08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312594</xdr:colOff>
      <xdr:row>11</xdr:row>
      <xdr:rowOff>8659</xdr:rowOff>
    </xdr:from>
    <xdr:to>
      <xdr:col>11</xdr:col>
      <xdr:colOff>569394</xdr:colOff>
      <xdr:row>19</xdr:row>
      <xdr:rowOff>73227</xdr:rowOff>
    </xdr:to>
    <xdr:graphicFrame macro="">
      <xdr:nvGraphicFramePr>
        <xdr:cNvPr id="3" name="Chart 2">
          <a:extLst>
            <a:ext uri="{FF2B5EF4-FFF2-40B4-BE49-F238E27FC236}">
              <a16:creationId xmlns:a16="http://schemas.microsoft.com/office/drawing/2014/main" id="{7446E120-F26B-4708-8F69-D07F19AA1AB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xdr:col>
      <xdr:colOff>444500</xdr:colOff>
      <xdr:row>2</xdr:row>
      <xdr:rowOff>120650</xdr:rowOff>
    </xdr:from>
    <xdr:to>
      <xdr:col>9</xdr:col>
      <xdr:colOff>152400</xdr:colOff>
      <xdr:row>10</xdr:row>
      <xdr:rowOff>158750</xdr:rowOff>
    </xdr:to>
    <xdr:graphicFrame macro="">
      <xdr:nvGraphicFramePr>
        <xdr:cNvPr id="4" name="Chart 3">
          <a:extLst>
            <a:ext uri="{FF2B5EF4-FFF2-40B4-BE49-F238E27FC236}">
              <a16:creationId xmlns:a16="http://schemas.microsoft.com/office/drawing/2014/main" id="{4A4B013E-ED39-4681-B6E2-F804476DEEA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editAs="oneCell">
    <xdr:from>
      <xdr:col>8</xdr:col>
      <xdr:colOff>381000</xdr:colOff>
      <xdr:row>4</xdr:row>
      <xdr:rowOff>38098</xdr:rowOff>
    </xdr:from>
    <xdr:to>
      <xdr:col>10</xdr:col>
      <xdr:colOff>295050</xdr:colOff>
      <xdr:row>10</xdr:row>
      <xdr:rowOff>9298</xdr:rowOff>
    </xdr:to>
    <xdr:graphicFrame macro="">
      <xdr:nvGraphicFramePr>
        <xdr:cNvPr id="2" name="Chart 1">
          <a:extLst>
            <a:ext uri="{FF2B5EF4-FFF2-40B4-BE49-F238E27FC236}">
              <a16:creationId xmlns:a16="http://schemas.microsoft.com/office/drawing/2014/main" id="{3AAC2D08-99B7-4768-A08F-E870A04414C2}"/>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2</xdr:col>
      <xdr:colOff>419100</xdr:colOff>
      <xdr:row>4</xdr:row>
      <xdr:rowOff>12898</xdr:rowOff>
    </xdr:from>
    <xdr:to>
      <xdr:col>4</xdr:col>
      <xdr:colOff>358350</xdr:colOff>
      <xdr:row>10</xdr:row>
      <xdr:rowOff>9298</xdr:rowOff>
    </xdr:to>
    <xdr:graphicFrame macro="">
      <xdr:nvGraphicFramePr>
        <xdr:cNvPr id="3" name="Chart 2">
          <a:extLst>
            <a:ext uri="{FF2B5EF4-FFF2-40B4-BE49-F238E27FC236}">
              <a16:creationId xmlns:a16="http://schemas.microsoft.com/office/drawing/2014/main" id="{3E168023-C9FC-4E94-A5FD-9A1F6DBEC041}"/>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46</xdr:col>
      <xdr:colOff>20543</xdr:colOff>
      <xdr:row>16</xdr:row>
      <xdr:rowOff>10459</xdr:rowOff>
    </xdr:from>
    <xdr:to>
      <xdr:col>70</xdr:col>
      <xdr:colOff>504263</xdr:colOff>
      <xdr:row>44</xdr:row>
      <xdr:rowOff>20159</xdr:rowOff>
    </xdr:to>
    <xdr:graphicFrame macro="">
      <xdr:nvGraphicFramePr>
        <xdr:cNvPr id="2" name="Chart 1">
          <a:extLst>
            <a:ext uri="{FF2B5EF4-FFF2-40B4-BE49-F238E27FC236}">
              <a16:creationId xmlns:a16="http://schemas.microsoft.com/office/drawing/2014/main" id="{607156D5-D877-7DE4-E5F3-D778A91228C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46</xdr:col>
      <xdr:colOff>1</xdr:colOff>
      <xdr:row>57</xdr:row>
      <xdr:rowOff>1</xdr:rowOff>
    </xdr:from>
    <xdr:to>
      <xdr:col>68</xdr:col>
      <xdr:colOff>564445</xdr:colOff>
      <xdr:row>71</xdr:row>
      <xdr:rowOff>151191</xdr:rowOff>
    </xdr:to>
    <xdr:graphicFrame macro="">
      <xdr:nvGraphicFramePr>
        <xdr:cNvPr id="3" name="Chart 2">
          <a:extLst>
            <a:ext uri="{FF2B5EF4-FFF2-40B4-BE49-F238E27FC236}">
              <a16:creationId xmlns:a16="http://schemas.microsoft.com/office/drawing/2014/main" id="{90E781F9-7D6D-4C87-BF51-9E0FA676B07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53</xdr:col>
      <xdr:colOff>0</xdr:colOff>
      <xdr:row>92</xdr:row>
      <xdr:rowOff>0</xdr:rowOff>
    </xdr:from>
    <xdr:to>
      <xdr:col>75</xdr:col>
      <xdr:colOff>564444</xdr:colOff>
      <xdr:row>106</xdr:row>
      <xdr:rowOff>151191</xdr:rowOff>
    </xdr:to>
    <xdr:graphicFrame macro="">
      <xdr:nvGraphicFramePr>
        <xdr:cNvPr id="4" name="Chart 3">
          <a:extLst>
            <a:ext uri="{FF2B5EF4-FFF2-40B4-BE49-F238E27FC236}">
              <a16:creationId xmlns:a16="http://schemas.microsoft.com/office/drawing/2014/main" id="{6AEC188F-CFAF-4552-AD14-5C0E2957808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46</xdr:col>
      <xdr:colOff>20543</xdr:colOff>
      <xdr:row>16</xdr:row>
      <xdr:rowOff>10459</xdr:rowOff>
    </xdr:from>
    <xdr:to>
      <xdr:col>70</xdr:col>
      <xdr:colOff>504263</xdr:colOff>
      <xdr:row>44</xdr:row>
      <xdr:rowOff>20159</xdr:rowOff>
    </xdr:to>
    <xdr:graphicFrame macro="">
      <xdr:nvGraphicFramePr>
        <xdr:cNvPr id="5" name="Chart 4">
          <a:extLst>
            <a:ext uri="{FF2B5EF4-FFF2-40B4-BE49-F238E27FC236}">
              <a16:creationId xmlns:a16="http://schemas.microsoft.com/office/drawing/2014/main" id="{B3C8ED8C-EB3B-4D64-8A64-54A68CC3AFB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46</xdr:col>
      <xdr:colOff>1</xdr:colOff>
      <xdr:row>57</xdr:row>
      <xdr:rowOff>1</xdr:rowOff>
    </xdr:from>
    <xdr:to>
      <xdr:col>68</xdr:col>
      <xdr:colOff>564445</xdr:colOff>
      <xdr:row>71</xdr:row>
      <xdr:rowOff>151191</xdr:rowOff>
    </xdr:to>
    <xdr:graphicFrame macro="">
      <xdr:nvGraphicFramePr>
        <xdr:cNvPr id="6" name="Chart 5">
          <a:extLst>
            <a:ext uri="{FF2B5EF4-FFF2-40B4-BE49-F238E27FC236}">
              <a16:creationId xmlns:a16="http://schemas.microsoft.com/office/drawing/2014/main" id="{AA9FD259-94D9-49E9-905C-CF0B9B3DFC4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53</xdr:col>
      <xdr:colOff>0</xdr:colOff>
      <xdr:row>92</xdr:row>
      <xdr:rowOff>0</xdr:rowOff>
    </xdr:from>
    <xdr:to>
      <xdr:col>75</xdr:col>
      <xdr:colOff>564444</xdr:colOff>
      <xdr:row>106</xdr:row>
      <xdr:rowOff>151191</xdr:rowOff>
    </xdr:to>
    <xdr:graphicFrame macro="">
      <xdr:nvGraphicFramePr>
        <xdr:cNvPr id="7" name="Chart 6">
          <a:extLst>
            <a:ext uri="{FF2B5EF4-FFF2-40B4-BE49-F238E27FC236}">
              <a16:creationId xmlns:a16="http://schemas.microsoft.com/office/drawing/2014/main" id="{72AF35F8-4E03-45C9-A209-E077E80F7BF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editAs="oneCell">
    <xdr:from>
      <xdr:col>73</xdr:col>
      <xdr:colOff>534737</xdr:colOff>
      <xdr:row>25</xdr:row>
      <xdr:rowOff>133685</xdr:rowOff>
    </xdr:from>
    <xdr:to>
      <xdr:col>98</xdr:col>
      <xdr:colOff>410269</xdr:colOff>
      <xdr:row>53</xdr:row>
      <xdr:rowOff>156699</xdr:rowOff>
    </xdr:to>
    <xdr:pic>
      <xdr:nvPicPr>
        <xdr:cNvPr id="8" name="Picture 7">
          <a:extLst>
            <a:ext uri="{FF2B5EF4-FFF2-40B4-BE49-F238E27FC236}">
              <a16:creationId xmlns:a16="http://schemas.microsoft.com/office/drawing/2014/main" id="{9B915C70-241F-9C45-06BE-78BCDE0C7784}"/>
            </a:ext>
          </a:extLst>
        </xdr:cNvPr>
        <xdr:cNvPicPr>
          <a:picLocks noChangeAspect="1"/>
        </xdr:cNvPicPr>
      </xdr:nvPicPr>
      <xdr:blipFill>
        <a:blip xmlns:r="http://schemas.openxmlformats.org/officeDocument/2006/relationships" r:embed="rId7"/>
        <a:stretch>
          <a:fillRect/>
        </a:stretch>
      </xdr:blipFill>
      <xdr:spPr>
        <a:xfrm>
          <a:off x="45619737" y="4712369"/>
          <a:ext cx="15332769" cy="5169856"/>
        </a:xfrm>
        <a:prstGeom prst="rect">
          <a:avLst/>
        </a:prstGeom>
      </xdr:spPr>
    </xdr:pic>
    <xdr:clientData/>
  </xdr:twoCellAnchor>
  <xdr:twoCellAnchor>
    <xdr:from>
      <xdr:col>63</xdr:col>
      <xdr:colOff>0</xdr:colOff>
      <xdr:row>73</xdr:row>
      <xdr:rowOff>0</xdr:rowOff>
    </xdr:from>
    <xdr:to>
      <xdr:col>85</xdr:col>
      <xdr:colOff>564444</xdr:colOff>
      <xdr:row>87</xdr:row>
      <xdr:rowOff>142836</xdr:rowOff>
    </xdr:to>
    <xdr:graphicFrame macro="">
      <xdr:nvGraphicFramePr>
        <xdr:cNvPr id="9" name="Chart 8">
          <a:extLst>
            <a:ext uri="{FF2B5EF4-FFF2-40B4-BE49-F238E27FC236}">
              <a16:creationId xmlns:a16="http://schemas.microsoft.com/office/drawing/2014/main" id="{2B8A3302-CFAF-4E16-A3F7-86286E9EAC0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9</xdr:col>
      <xdr:colOff>314324</xdr:colOff>
      <xdr:row>2</xdr:row>
      <xdr:rowOff>104775</xdr:rowOff>
    </xdr:from>
    <xdr:to>
      <xdr:col>11</xdr:col>
      <xdr:colOff>571124</xdr:colOff>
      <xdr:row>10</xdr:row>
      <xdr:rowOff>132975</xdr:rowOff>
    </xdr:to>
    <xdr:graphicFrame macro="">
      <xdr:nvGraphicFramePr>
        <xdr:cNvPr id="3" name="Chart 2">
          <a:extLst>
            <a:ext uri="{FF2B5EF4-FFF2-40B4-BE49-F238E27FC236}">
              <a16:creationId xmlns:a16="http://schemas.microsoft.com/office/drawing/2014/main" id="{CDA20167-7718-4935-8B70-FF58F10360A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342900</xdr:colOff>
      <xdr:row>11</xdr:row>
      <xdr:rowOff>190500</xdr:rowOff>
    </xdr:from>
    <xdr:to>
      <xdr:col>11</xdr:col>
      <xdr:colOff>599700</xdr:colOff>
      <xdr:row>20</xdr:row>
      <xdr:rowOff>94875</xdr:rowOff>
    </xdr:to>
    <xdr:graphicFrame macro="">
      <xdr:nvGraphicFramePr>
        <xdr:cNvPr id="5" name="Chart 4">
          <a:extLst>
            <a:ext uri="{FF2B5EF4-FFF2-40B4-BE49-F238E27FC236}">
              <a16:creationId xmlns:a16="http://schemas.microsoft.com/office/drawing/2014/main" id="{535BF27E-99C0-42DC-B2B7-5E3A0C79929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xdr:col>
      <xdr:colOff>444500</xdr:colOff>
      <xdr:row>2</xdr:row>
      <xdr:rowOff>120650</xdr:rowOff>
    </xdr:from>
    <xdr:to>
      <xdr:col>9</xdr:col>
      <xdr:colOff>152400</xdr:colOff>
      <xdr:row>10</xdr:row>
      <xdr:rowOff>158750</xdr:rowOff>
    </xdr:to>
    <xdr:graphicFrame macro="">
      <xdr:nvGraphicFramePr>
        <xdr:cNvPr id="4" name="Chart 3">
          <a:extLst>
            <a:ext uri="{FF2B5EF4-FFF2-40B4-BE49-F238E27FC236}">
              <a16:creationId xmlns:a16="http://schemas.microsoft.com/office/drawing/2014/main" id="{E37EB769-33EB-19B4-44EE-756D5DA29EF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2</xdr:col>
      <xdr:colOff>285750</xdr:colOff>
      <xdr:row>4</xdr:row>
      <xdr:rowOff>88900</xdr:rowOff>
    </xdr:from>
    <xdr:to>
      <xdr:col>4</xdr:col>
      <xdr:colOff>482600</xdr:colOff>
      <xdr:row>10</xdr:row>
      <xdr:rowOff>203200</xdr:rowOff>
    </xdr:to>
    <xdr:graphicFrame macro="">
      <xdr:nvGraphicFramePr>
        <xdr:cNvPr id="4" name="Chart 3">
          <a:extLst>
            <a:ext uri="{FF2B5EF4-FFF2-40B4-BE49-F238E27FC236}">
              <a16:creationId xmlns:a16="http://schemas.microsoft.com/office/drawing/2014/main" id="{201736A8-C41D-46D5-9D7F-B32B0EFBA1C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6</xdr:col>
      <xdr:colOff>247650</xdr:colOff>
      <xdr:row>4</xdr:row>
      <xdr:rowOff>38099</xdr:rowOff>
    </xdr:from>
    <xdr:to>
      <xdr:col>8</xdr:col>
      <xdr:colOff>424050</xdr:colOff>
      <xdr:row>10</xdr:row>
      <xdr:rowOff>209550</xdr:rowOff>
    </xdr:to>
    <xdr:graphicFrame macro="">
      <xdr:nvGraphicFramePr>
        <xdr:cNvPr id="3" name="Chart 2">
          <a:extLst>
            <a:ext uri="{FF2B5EF4-FFF2-40B4-BE49-F238E27FC236}">
              <a16:creationId xmlns:a16="http://schemas.microsoft.com/office/drawing/2014/main" id="{AF7D7510-D007-4690-B87A-B692A15BB419}"/>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editAs="absolute">
    <xdr:from>
      <xdr:col>6</xdr:col>
      <xdr:colOff>247650</xdr:colOff>
      <xdr:row>4</xdr:row>
      <xdr:rowOff>38099</xdr:rowOff>
    </xdr:from>
    <xdr:to>
      <xdr:col>8</xdr:col>
      <xdr:colOff>424050</xdr:colOff>
      <xdr:row>10</xdr:row>
      <xdr:rowOff>209550</xdr:rowOff>
    </xdr:to>
    <xdr:graphicFrame macro="">
      <xdr:nvGraphicFramePr>
        <xdr:cNvPr id="9" name="Chart 8">
          <a:extLst>
            <a:ext uri="{FF2B5EF4-FFF2-40B4-BE49-F238E27FC236}">
              <a16:creationId xmlns:a16="http://schemas.microsoft.com/office/drawing/2014/main" id="{A2CC9156-DDA3-4424-854B-6033D7457AFE}"/>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273050</xdr:colOff>
      <xdr:row>4</xdr:row>
      <xdr:rowOff>38100</xdr:rowOff>
    </xdr:from>
    <xdr:to>
      <xdr:col>4</xdr:col>
      <xdr:colOff>469900</xdr:colOff>
      <xdr:row>10</xdr:row>
      <xdr:rowOff>152400</xdr:rowOff>
    </xdr:to>
    <xdr:graphicFrame macro="">
      <xdr:nvGraphicFramePr>
        <xdr:cNvPr id="2" name="Chart 1">
          <a:extLst>
            <a:ext uri="{FF2B5EF4-FFF2-40B4-BE49-F238E27FC236}">
              <a16:creationId xmlns:a16="http://schemas.microsoft.com/office/drawing/2014/main" id="{BA6C3E94-EBED-477C-8323-E8AC5CCA2CE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editAs="absolute">
    <xdr:from>
      <xdr:col>4</xdr:col>
      <xdr:colOff>380882</xdr:colOff>
      <xdr:row>10</xdr:row>
      <xdr:rowOff>85725</xdr:rowOff>
    </xdr:from>
    <xdr:to>
      <xdr:col>18</xdr:col>
      <xdr:colOff>527132</xdr:colOff>
      <xdr:row>10</xdr:row>
      <xdr:rowOff>657225</xdr:rowOff>
    </xdr:to>
    <mc:AlternateContent xmlns:mc="http://schemas.openxmlformats.org/markup-compatibility/2006" xmlns:sle15="http://schemas.microsoft.com/office/drawing/2012/slicer">
      <mc:Choice Requires="sle15">
        <xdr:graphicFrame macro="">
          <xdr:nvGraphicFramePr>
            <xdr:cNvPr id="2" name="Indicator 5">
              <a:extLst>
                <a:ext uri="{FF2B5EF4-FFF2-40B4-BE49-F238E27FC236}">
                  <a16:creationId xmlns:a16="http://schemas.microsoft.com/office/drawing/2014/main" id="{ABCA45B8-671D-4AE5-97E4-A67F119F1617}"/>
                </a:ext>
              </a:extLst>
            </xdr:cNvPr>
            <xdr:cNvGraphicFramePr/>
          </xdr:nvGraphicFramePr>
          <xdr:xfrm>
            <a:off x="0" y="0"/>
            <a:ext cx="0" cy="0"/>
          </xdr:xfrm>
          <a:graphic>
            <a:graphicData uri="http://schemas.microsoft.com/office/drawing/2010/slicer">
              <sle:slicer xmlns:sle="http://schemas.microsoft.com/office/drawing/2010/slicer" name="Indicator 5"/>
            </a:graphicData>
          </a:graphic>
        </xdr:graphicFrame>
      </mc:Choice>
      <mc:Fallback xmlns="">
        <xdr:sp macro="" textlink="">
          <xdr:nvSpPr>
            <xdr:cNvPr id="0" name=""/>
            <xdr:cNvSpPr>
              <a:spLocks noTextEdit="1"/>
            </xdr:cNvSpPr>
          </xdr:nvSpPr>
          <xdr:spPr>
            <a:xfrm>
              <a:off x="3908660" y="2472855"/>
              <a:ext cx="10047546" cy="571500"/>
            </a:xfrm>
            <a:prstGeom prst="rect">
              <a:avLst/>
            </a:prstGeom>
            <a:solidFill>
              <a:prstClr val="white"/>
            </a:solidFill>
            <a:ln w="1">
              <a:solidFill>
                <a:prstClr val="green"/>
              </a:solidFill>
            </a:ln>
          </xdr:spPr>
          <xdr:txBody>
            <a:bodyPr vertOverflow="clip" horzOverflow="clip"/>
            <a:lstStyle/>
            <a:p>
              <a:r>
                <a:rPr lang="en-GB"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fLocksWithSheet="0"/>
  </xdr:twoCellAnchor>
  <xdr:twoCellAnchor editAs="absolute">
    <xdr:from>
      <xdr:col>21</xdr:col>
      <xdr:colOff>96896</xdr:colOff>
      <xdr:row>1</xdr:row>
      <xdr:rowOff>152400</xdr:rowOff>
    </xdr:from>
    <xdr:to>
      <xdr:col>24</xdr:col>
      <xdr:colOff>608096</xdr:colOff>
      <xdr:row>13</xdr:row>
      <xdr:rowOff>0</xdr:rowOff>
    </xdr:to>
    <mc:AlternateContent xmlns:mc="http://schemas.openxmlformats.org/markup-compatibility/2006" xmlns:a14="http://schemas.microsoft.com/office/drawing/2010/main">
      <mc:Choice Requires="a14">
        <xdr:graphicFrame macro="">
          <xdr:nvGraphicFramePr>
            <xdr:cNvPr id="3" name="Countries 9">
              <a:extLst>
                <a:ext uri="{FF2B5EF4-FFF2-40B4-BE49-F238E27FC236}">
                  <a16:creationId xmlns:a16="http://schemas.microsoft.com/office/drawing/2014/main" id="{35A075A4-A11A-44FE-9FB7-4A3D47067BD9}"/>
                </a:ext>
              </a:extLst>
            </xdr:cNvPr>
            <xdr:cNvGraphicFramePr>
              <a:graphicFrameLocks noMove="1" noResize="1"/>
            </xdr:cNvGraphicFramePr>
          </xdr:nvGraphicFramePr>
          <xdr:xfrm>
            <a:off x="0" y="0"/>
            <a:ext cx="0" cy="0"/>
          </xdr:xfrm>
          <a:graphic>
            <a:graphicData uri="http://schemas.microsoft.com/office/drawing/2010/slicer">
              <sle:slicer xmlns:sle="http://schemas.microsoft.com/office/drawing/2010/slicer" name="Countries 9"/>
            </a:graphicData>
          </a:graphic>
        </xdr:graphicFrame>
      </mc:Choice>
      <mc:Fallback xmlns="">
        <xdr:sp macro="" textlink="">
          <xdr:nvSpPr>
            <xdr:cNvPr id="0" name=""/>
            <xdr:cNvSpPr>
              <a:spLocks noTextEdit="1"/>
            </xdr:cNvSpPr>
          </xdr:nvSpPr>
          <xdr:spPr>
            <a:xfrm>
              <a:off x="15924859" y="528696"/>
              <a:ext cx="2451478" cy="2822693"/>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fLocksWithSheet="0"/>
  </xdr:twoCellAnchor>
  <xdr:twoCellAnchor editAs="absolute">
    <xdr:from>
      <xdr:col>21</xdr:col>
      <xdr:colOff>106421</xdr:colOff>
      <xdr:row>20</xdr:row>
      <xdr:rowOff>142874</xdr:rowOff>
    </xdr:from>
    <xdr:to>
      <xdr:col>24</xdr:col>
      <xdr:colOff>608096</xdr:colOff>
      <xdr:row>39</xdr:row>
      <xdr:rowOff>120924</xdr:rowOff>
    </xdr:to>
    <mc:AlternateContent xmlns:mc="http://schemas.openxmlformats.org/markup-compatibility/2006" xmlns:a14="http://schemas.microsoft.com/office/drawing/2010/main">
      <mc:Choice Requires="a14">
        <xdr:graphicFrame macro="">
          <xdr:nvGraphicFramePr>
            <xdr:cNvPr id="4" name="Peer 4">
              <a:extLst>
                <a:ext uri="{FF2B5EF4-FFF2-40B4-BE49-F238E27FC236}">
                  <a16:creationId xmlns:a16="http://schemas.microsoft.com/office/drawing/2014/main" id="{514E944A-5F88-4073-B48B-9E8D75AA096E}"/>
                </a:ext>
              </a:extLst>
            </xdr:cNvPr>
            <xdr:cNvGraphicFramePr>
              <a:graphicFrameLocks noMove="1" noResize="1"/>
            </xdr:cNvGraphicFramePr>
          </xdr:nvGraphicFramePr>
          <xdr:xfrm>
            <a:off x="0" y="0"/>
            <a:ext cx="0" cy="0"/>
          </xdr:xfrm>
          <a:graphic>
            <a:graphicData uri="http://schemas.microsoft.com/office/drawing/2010/slicer">
              <sle:slicer xmlns:sle="http://schemas.microsoft.com/office/drawing/2010/slicer" name="Peer 4"/>
            </a:graphicData>
          </a:graphic>
        </xdr:graphicFrame>
      </mc:Choice>
      <mc:Fallback xmlns="">
        <xdr:sp macro="" textlink="">
          <xdr:nvSpPr>
            <xdr:cNvPr id="0" name=""/>
            <xdr:cNvSpPr>
              <a:spLocks noTextEdit="1"/>
            </xdr:cNvSpPr>
          </xdr:nvSpPr>
          <xdr:spPr>
            <a:xfrm>
              <a:off x="15934384" y="4564355"/>
              <a:ext cx="2451478" cy="2882588"/>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fLocksWithSheet="0"/>
  </xdr:twoCellAnchor>
  <xdr:absoluteAnchor>
    <xdr:pos x="15192375" y="114300"/>
    <xdr:ext cx="2340000" cy="432000"/>
    <xdr:sp macro="" textlink="">
      <xdr:nvSpPr>
        <xdr:cNvPr id="5" name="TextBox 4">
          <a:extLst>
            <a:ext uri="{FF2B5EF4-FFF2-40B4-BE49-F238E27FC236}">
              <a16:creationId xmlns:a16="http://schemas.microsoft.com/office/drawing/2014/main" id="{07C288A2-43F2-4ED6-A50B-D237EA0147F3}"/>
            </a:ext>
          </a:extLst>
        </xdr:cNvPr>
        <xdr:cNvSpPr txBox="1"/>
      </xdr:nvSpPr>
      <xdr:spPr>
        <a:xfrm>
          <a:off x="15192375" y="114300"/>
          <a:ext cx="2340000" cy="432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b" anchorCtr="0"/>
        <a:lstStyle/>
        <a:p>
          <a:pPr marL="0" marR="0" lvl="0" indent="0" algn="ctr" defTabSz="914400" eaLnBrk="1" fontAlgn="auto" latinLnBrk="0" hangingPunct="1">
            <a:lnSpc>
              <a:spcPct val="100000"/>
            </a:lnSpc>
            <a:spcBef>
              <a:spcPts val="0"/>
            </a:spcBef>
            <a:spcAft>
              <a:spcPts val="0"/>
            </a:spcAft>
            <a:buClrTx/>
            <a:buSzTx/>
            <a:buFontTx/>
            <a:buNone/>
            <a:tabLst/>
            <a:defRPr/>
          </a:pPr>
          <a:r>
            <a:rPr lang="en-GB" sz="1000" b="0">
              <a:solidFill>
                <a:schemeClr val="dk1"/>
              </a:solidFill>
              <a:effectLst/>
              <a:latin typeface="+mn-lt"/>
              <a:ea typeface="+mn-ea"/>
              <a:cs typeface="+mn-cs"/>
            </a:rPr>
            <a:t>Select (Choose one)</a:t>
          </a:r>
        </a:p>
        <a:p>
          <a:pPr algn="ctr"/>
          <a:r>
            <a:rPr lang="en-GB" sz="1000" b="0">
              <a:latin typeface="+mn-lt"/>
              <a:cs typeface="Arial" panose="020B0604020202020204" pitchFamily="34" charset="0"/>
            </a:rPr>
            <a:t>Highlighted Economy</a:t>
          </a:r>
        </a:p>
      </xdr:txBody>
    </xdr:sp>
    <xdr:clientData/>
  </xdr:absoluteAnchor>
  <xdr:absoluteAnchor>
    <xdr:pos x="15192375" y="4171950"/>
    <xdr:ext cx="2340000" cy="432000"/>
    <xdr:sp macro="" textlink="">
      <xdr:nvSpPr>
        <xdr:cNvPr id="6" name="TextBox 5">
          <a:extLst>
            <a:ext uri="{FF2B5EF4-FFF2-40B4-BE49-F238E27FC236}">
              <a16:creationId xmlns:a16="http://schemas.microsoft.com/office/drawing/2014/main" id="{47EA8EF8-24CC-40AE-89AA-131DBE090599}"/>
            </a:ext>
          </a:extLst>
        </xdr:cNvPr>
        <xdr:cNvSpPr txBox="1"/>
      </xdr:nvSpPr>
      <xdr:spPr>
        <a:xfrm>
          <a:off x="15192375" y="4171950"/>
          <a:ext cx="2340000" cy="432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b" anchorCtr="0"/>
        <a:lstStyle/>
        <a:p>
          <a:pPr marL="0" marR="0" lvl="0" indent="0" algn="ctr" defTabSz="914400" eaLnBrk="1" fontAlgn="auto" latinLnBrk="0" hangingPunct="1">
            <a:lnSpc>
              <a:spcPct val="100000"/>
            </a:lnSpc>
            <a:spcBef>
              <a:spcPts val="0"/>
            </a:spcBef>
            <a:spcAft>
              <a:spcPts val="0"/>
            </a:spcAft>
            <a:buClrTx/>
            <a:buSzTx/>
            <a:buFontTx/>
            <a:buNone/>
            <a:tabLst/>
            <a:defRPr/>
          </a:pPr>
          <a:r>
            <a:rPr lang="en-GB" sz="1000" b="0">
              <a:solidFill>
                <a:schemeClr val="dk1"/>
              </a:solidFill>
              <a:effectLst/>
              <a:latin typeface="+mn-lt"/>
              <a:ea typeface="+mn-ea"/>
              <a:cs typeface="+mn-cs"/>
            </a:rPr>
            <a:t>Select (Choose one)</a:t>
          </a:r>
        </a:p>
        <a:p>
          <a:pPr algn="ctr"/>
          <a:r>
            <a:rPr lang="en-GB" sz="1000" b="0">
              <a:latin typeface="+mn-lt"/>
              <a:cs typeface="Arial" panose="020B0604020202020204" pitchFamily="34" charset="0"/>
            </a:rPr>
            <a:t>Peer economy</a:t>
          </a:r>
        </a:p>
      </xdr:txBody>
    </xdr:sp>
    <xdr:clientData/>
  </xdr:absoluteAnchor>
</xdr:wsDr>
</file>

<file path=xl/drawings/drawing9.xml><?xml version="1.0" encoding="utf-8"?>
<xdr:wsDr xmlns:xdr="http://schemas.openxmlformats.org/drawingml/2006/spreadsheetDrawing" xmlns:a="http://schemas.openxmlformats.org/drawingml/2006/main">
  <xdr:twoCellAnchor editAs="oneCell">
    <xdr:from>
      <xdr:col>1</xdr:col>
      <xdr:colOff>0</xdr:colOff>
      <xdr:row>2</xdr:row>
      <xdr:rowOff>183814</xdr:rowOff>
    </xdr:from>
    <xdr:to>
      <xdr:col>33</xdr:col>
      <xdr:colOff>523596</xdr:colOff>
      <xdr:row>58</xdr:row>
      <xdr:rowOff>16709</xdr:rowOff>
    </xdr:to>
    <xdr:pic>
      <xdr:nvPicPr>
        <xdr:cNvPr id="2" name="Picture 1">
          <a:extLst>
            <a:ext uri="{FF2B5EF4-FFF2-40B4-BE49-F238E27FC236}">
              <a16:creationId xmlns:a16="http://schemas.microsoft.com/office/drawing/2014/main" id="{0915519D-FEF5-4F6F-9FDD-9816D7C48DC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601579" y="551446"/>
          <a:ext cx="19774122" cy="10126579"/>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7</xdr:col>
      <xdr:colOff>237375</xdr:colOff>
      <xdr:row>0</xdr:row>
      <xdr:rowOff>0</xdr:rowOff>
    </xdr:from>
    <xdr:to>
      <xdr:col>18</xdr:col>
      <xdr:colOff>299775</xdr:colOff>
      <xdr:row>2</xdr:row>
      <xdr:rowOff>51000</xdr:rowOff>
    </xdr:to>
    <xdr:sp macro="" textlink="">
      <xdr:nvSpPr>
        <xdr:cNvPr id="4" name="TextBox 3">
          <a:extLst>
            <a:ext uri="{FF2B5EF4-FFF2-40B4-BE49-F238E27FC236}">
              <a16:creationId xmlns:a16="http://schemas.microsoft.com/office/drawing/2014/main" id="{67A434EE-7FC6-4DD1-AF26-A453268A2637}"/>
            </a:ext>
          </a:extLst>
        </xdr:cNvPr>
        <xdr:cNvSpPr txBox="1"/>
      </xdr:nvSpPr>
      <xdr:spPr>
        <a:xfrm>
          <a:off x="4504575" y="0"/>
          <a:ext cx="6768000" cy="4320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lIns="0" tIns="0" rtlCol="0" anchor="t">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lang="en-US" sz="3000" b="1" i="0" baseline="0">
              <a:solidFill>
                <a:schemeClr val="tx2">
                  <a:lumMod val="50000"/>
                </a:schemeClr>
              </a:solidFill>
              <a:latin typeface="+mn-lt"/>
            </a:rPr>
            <a:t>Hinrich-IMD Sustainable Trade Index 2026</a:t>
          </a:r>
        </a:p>
      </xdr:txBody>
    </xdr:sp>
    <xdr:clientData/>
  </xdr:twoCellAnchor>
  <xdr:twoCellAnchor>
    <xdr:from>
      <xdr:col>6</xdr:col>
      <xdr:colOff>28575</xdr:colOff>
      <xdr:row>3</xdr:row>
      <xdr:rowOff>163124</xdr:rowOff>
    </xdr:from>
    <xdr:to>
      <xdr:col>19</xdr:col>
      <xdr:colOff>599775</xdr:colOff>
      <xdr:row>40</xdr:row>
      <xdr:rowOff>127000</xdr:rowOff>
    </xdr:to>
    <xdr:sp macro="" textlink="">
      <xdr:nvSpPr>
        <xdr:cNvPr id="5" name="TextBox 4">
          <a:extLst>
            <a:ext uri="{FF2B5EF4-FFF2-40B4-BE49-F238E27FC236}">
              <a16:creationId xmlns:a16="http://schemas.microsoft.com/office/drawing/2014/main" id="{5EFA22CF-5C63-40F7-9EF3-46EFDE4D5505}"/>
            </a:ext>
          </a:extLst>
        </xdr:cNvPr>
        <xdr:cNvSpPr txBox="1"/>
      </xdr:nvSpPr>
      <xdr:spPr>
        <a:xfrm>
          <a:off x="3662729" y="719970"/>
          <a:ext cx="8445200" cy="6831645"/>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72000" rIns="36000" rtlCol="0" anchor="t"/>
        <a:lstStyle/>
        <a:p>
          <a:r>
            <a:rPr lang="en-GB" sz="1100" b="0">
              <a:solidFill>
                <a:schemeClr val="dk1"/>
              </a:solidFill>
              <a:effectLst/>
              <a:latin typeface="+mn-lt"/>
              <a:ea typeface="+mn-ea"/>
              <a:cs typeface="+mn-cs"/>
            </a:rPr>
            <a:t>Global trade has helped lift hundreds of millions of people around the world out of poverty, but the benefits of trade do not come without their risks. If an economy is unprepared for the consequences of trade growth, it may result in labor disruption, environmental degradation, and worsening inequality. Proactive and responsible government policy and farsighted corporate decision-making can harness the benefits of trade and mitigate its excesses. </a:t>
          </a:r>
        </a:p>
        <a:p>
          <a:endParaRPr lang="en-GB" sz="1000">
            <a:effectLst/>
          </a:endParaRPr>
        </a:p>
        <a:p>
          <a:r>
            <a:rPr lang="en-GB" sz="1100" b="0">
              <a:solidFill>
                <a:schemeClr val="dk1"/>
              </a:solidFill>
              <a:effectLst/>
              <a:latin typeface="+mn-lt"/>
              <a:ea typeface="+mn-ea"/>
              <a:cs typeface="+mn-cs"/>
            </a:rPr>
            <a:t>The Hinrich Foundation and the IMD World Competitiveness Center have combined their expertise to build </a:t>
          </a:r>
          <a:r>
            <a:rPr lang="en-GB" sz="1100" b="1">
              <a:solidFill>
                <a:schemeClr val="dk1"/>
              </a:solidFill>
              <a:effectLst/>
              <a:latin typeface="+mn-lt"/>
              <a:ea typeface="+mn-ea"/>
              <a:cs typeface="+mn-cs"/>
            </a:rPr>
            <a:t>The Hinrich-IMD Sustainable Trade Index</a:t>
          </a:r>
          <a:r>
            <a:rPr lang="en-GB" sz="1100" b="0">
              <a:solidFill>
                <a:schemeClr val="dk1"/>
              </a:solidFill>
              <a:effectLst/>
              <a:latin typeface="+mn-lt"/>
              <a:ea typeface="+mn-ea"/>
              <a:cs typeface="+mn-cs"/>
            </a:rPr>
            <a:t>, a framework for policy makers, business executives, and civil society leaders to understand and advance sustainable global trade.</a:t>
          </a:r>
        </a:p>
        <a:p>
          <a:pPr algn="ctr"/>
          <a:endParaRPr lang="en-GB" sz="1000" i="1">
            <a:solidFill>
              <a:schemeClr val="dk1"/>
            </a:solidFill>
            <a:effectLst/>
            <a:latin typeface="+mn-lt"/>
            <a:ea typeface="+mn-ea"/>
            <a:cs typeface="+mn-cs"/>
          </a:endParaRPr>
        </a:p>
        <a:p>
          <a:pPr algn="ctr"/>
          <a:r>
            <a:rPr lang="en-GB" sz="1200" i="1">
              <a:solidFill>
                <a:schemeClr val="dk1"/>
              </a:solidFill>
              <a:effectLst/>
              <a:latin typeface="+mn-lt"/>
              <a:ea typeface="+mn-ea"/>
              <a:cs typeface="+mn-cs"/>
            </a:rPr>
            <a:t>The Hinrich-IMD Sustainable Trade Index </a:t>
          </a:r>
          <a:endParaRPr lang="en-GB" sz="1200">
            <a:effectLst/>
          </a:endParaRPr>
        </a:p>
        <a:p>
          <a:r>
            <a:rPr lang="en-GB" sz="1050" i="0">
              <a:solidFill>
                <a:schemeClr val="dk1"/>
              </a:solidFill>
              <a:effectLst/>
              <a:latin typeface="+mn-lt"/>
              <a:ea typeface="+mn-ea"/>
              <a:cs typeface="+mn-cs"/>
            </a:rPr>
            <a:t>The Hinrich-IMD Sustainable Trade Index measures 30 economies’ readiness and capacity to participate in the global trading system in a manner that supports the long-term goals of economic growth, environmental protection, and societal development. </a:t>
          </a:r>
        </a:p>
        <a:p>
          <a:endParaRPr lang="en-GB" sz="1000">
            <a:effectLst/>
          </a:endParaRPr>
        </a:p>
        <a:p>
          <a:pPr algn="ctr"/>
          <a:r>
            <a:rPr lang="en-GB" sz="1200" b="0" i="1">
              <a:solidFill>
                <a:schemeClr val="dk1"/>
              </a:solidFill>
              <a:effectLst/>
              <a:latin typeface="+mn-lt"/>
              <a:ea typeface="+mn-ea"/>
              <a:cs typeface="+mn-cs"/>
            </a:rPr>
            <a:t>The economic pillar</a:t>
          </a:r>
          <a:endParaRPr lang="en-GB" sz="1200">
            <a:effectLst/>
          </a:endParaRPr>
        </a:p>
        <a:p>
          <a:r>
            <a:rPr lang="en-GB" sz="1050" b="0" i="0">
              <a:solidFill>
                <a:schemeClr val="dk1"/>
              </a:solidFill>
              <a:effectLst/>
              <a:latin typeface="+mn-lt"/>
              <a:ea typeface="+mn-ea"/>
              <a:cs typeface="+mn-cs"/>
            </a:rPr>
            <a:t>The Economic pillar measures an economy’s ability to ensure and promote economic growth through international trade. In this category, economies receive scores for indicators that demonstrate a link between the trading system and economic growth. </a:t>
          </a:r>
        </a:p>
        <a:p>
          <a:endParaRPr lang="en-GB" sz="1050" b="0" i="0">
            <a:solidFill>
              <a:schemeClr val="dk1"/>
            </a:solidFill>
            <a:effectLst/>
            <a:latin typeface="+mn-lt"/>
            <a:ea typeface="+mn-ea"/>
            <a:cs typeface="+mn-cs"/>
          </a:endParaRPr>
        </a:p>
        <a:p>
          <a:r>
            <a:rPr lang="en-GB" sz="1050" b="0" i="0">
              <a:solidFill>
                <a:schemeClr val="dk1"/>
              </a:solidFill>
              <a:effectLst/>
              <a:latin typeface="+mn-lt"/>
              <a:ea typeface="+mn-ea"/>
              <a:cs typeface="+mn-cs"/>
            </a:rPr>
            <a:t>Some indicators capture the quality of trade infrastructure, while others measure the ease of conducting international trade, such as current account convertibility, exchange rate stability, and trade costs associated with cross-border transactions. </a:t>
          </a:r>
        </a:p>
        <a:p>
          <a:r>
            <a:rPr lang="en-GB" sz="1050" b="0" i="0">
              <a:solidFill>
                <a:schemeClr val="dk1"/>
              </a:solidFill>
              <a:effectLst/>
              <a:latin typeface="+mn-lt"/>
              <a:ea typeface="+mn-ea"/>
              <a:cs typeface="+mn-cs"/>
            </a:rPr>
            <a:t>We measure export diversification by evaluating an economy’s bilateral trade destinations and how heavily its exports are concentrated by sector – because economies with diversified export markets and products are better equipped to absorb external economic shocks. </a:t>
          </a:r>
        </a:p>
        <a:p>
          <a:endParaRPr lang="en-GB" sz="1050" b="0" i="0">
            <a:solidFill>
              <a:schemeClr val="dk1"/>
            </a:solidFill>
            <a:effectLst/>
            <a:latin typeface="+mn-lt"/>
            <a:ea typeface="+mn-ea"/>
            <a:cs typeface="+mn-cs"/>
          </a:endParaRPr>
        </a:p>
        <a:p>
          <a:r>
            <a:rPr lang="en-GB" sz="1050" b="0" i="0">
              <a:solidFill>
                <a:schemeClr val="dk1"/>
              </a:solidFill>
              <a:effectLst/>
              <a:latin typeface="+mn-lt"/>
              <a:ea typeface="+mn-ea"/>
              <a:cs typeface="+mn-cs"/>
            </a:rPr>
            <a:t>Furthermore, we consider the technological infrastructure and innovation capabilities of an economy by assessing its emphasis on research and development investments and digital technologies, which are key drivers for the production of sophisticated and sustainable goods and services.</a:t>
          </a:r>
        </a:p>
        <a:p>
          <a:endParaRPr lang="en-GB" sz="1000">
            <a:effectLst/>
          </a:endParaRPr>
        </a:p>
        <a:p>
          <a:pPr algn="ctr"/>
          <a:r>
            <a:rPr lang="en-GB" sz="1200" b="0" i="1">
              <a:solidFill>
                <a:schemeClr val="dk1"/>
              </a:solidFill>
              <a:effectLst/>
              <a:latin typeface="+mn-lt"/>
              <a:ea typeface="+mn-ea"/>
              <a:cs typeface="+mn-cs"/>
            </a:rPr>
            <a:t>The societal pillar</a:t>
          </a:r>
          <a:endParaRPr lang="en-GB" sz="1200">
            <a:effectLst/>
          </a:endParaRPr>
        </a:p>
        <a:p>
          <a:r>
            <a:rPr lang="en-GB" sz="1050" b="0" i="0">
              <a:solidFill>
                <a:schemeClr val="dk1"/>
              </a:solidFill>
              <a:effectLst/>
              <a:latin typeface="+mn-lt"/>
              <a:ea typeface="+mn-ea"/>
              <a:cs typeface="+mn-cs"/>
            </a:rPr>
            <a:t>Social factors matter in an economy’s capacity to trade internationally over the long term. Economies are measured on the environment that encourages and supports the development of human capital, such as the extent of education and labor standards. </a:t>
          </a:r>
        </a:p>
        <a:p>
          <a:endParaRPr lang="en-GB" sz="1050" b="0" i="0">
            <a:solidFill>
              <a:schemeClr val="dk1"/>
            </a:solidFill>
            <a:effectLst/>
            <a:latin typeface="+mn-lt"/>
            <a:ea typeface="+mn-ea"/>
            <a:cs typeface="+mn-cs"/>
          </a:endParaRPr>
        </a:p>
        <a:p>
          <a:r>
            <a:rPr lang="en-GB" sz="1050" b="0" i="0">
              <a:solidFill>
                <a:schemeClr val="dk1"/>
              </a:solidFill>
              <a:effectLst/>
              <a:latin typeface="+mn-lt"/>
              <a:ea typeface="+mn-ea"/>
              <a:cs typeface="+mn-cs"/>
            </a:rPr>
            <a:t>This pillar also captures factors that influence public support for trade expansion. These include income inequality, political stability, goods produced by forced and child labor, and the government response to human trafficking.</a:t>
          </a:r>
        </a:p>
        <a:p>
          <a:r>
            <a:rPr lang="en-GB" sz="1050" b="0" i="0">
              <a:solidFill>
                <a:schemeClr val="dk1"/>
              </a:solidFill>
              <a:effectLst/>
              <a:latin typeface="+mn-lt"/>
              <a:ea typeface="+mn-ea"/>
              <a:cs typeface="+mn-cs"/>
            </a:rPr>
            <a:t>    </a:t>
          </a:r>
          <a:endParaRPr lang="en-GB" sz="1050">
            <a:effectLst/>
          </a:endParaRPr>
        </a:p>
        <a:p>
          <a:pPr algn="ctr"/>
          <a:r>
            <a:rPr lang="en-GB" sz="1200" b="0" i="1">
              <a:solidFill>
                <a:schemeClr val="dk1"/>
              </a:solidFill>
              <a:effectLst/>
              <a:latin typeface="+mn-lt"/>
              <a:ea typeface="+mn-ea"/>
              <a:cs typeface="+mn-cs"/>
            </a:rPr>
            <a:t>The environmental pillar</a:t>
          </a:r>
          <a:endParaRPr lang="en-GB" sz="1200">
            <a:effectLst/>
          </a:endParaRPr>
        </a:p>
        <a:p>
          <a:r>
            <a:rPr lang="en-GB" sz="1050" b="0" i="0">
              <a:solidFill>
                <a:schemeClr val="dk1"/>
              </a:solidFill>
              <a:effectLst/>
              <a:latin typeface="+mn-lt"/>
              <a:ea typeface="+mn-ea"/>
              <a:cs typeface="+mn-cs"/>
            </a:rPr>
            <a:t>The Environmental pillar measures the extent to which an economy’s trade supports sustainable resources. The factors include measurements of non-renewable natural resources in trade and the management of externalities that arise from economic growth and participation in the global trading system. </a:t>
          </a:r>
        </a:p>
        <a:p>
          <a:endParaRPr lang="en-GB" sz="1050" b="0" i="0">
            <a:solidFill>
              <a:schemeClr val="dk1"/>
            </a:solidFill>
            <a:effectLst/>
            <a:latin typeface="+mn-lt"/>
            <a:ea typeface="+mn-ea"/>
            <a:cs typeface="+mn-cs"/>
          </a:endParaRPr>
        </a:p>
        <a:p>
          <a:r>
            <a:rPr lang="en-GB" sz="1050" b="0" i="0">
              <a:solidFill>
                <a:schemeClr val="dk1"/>
              </a:solidFill>
              <a:effectLst/>
              <a:latin typeface="+mn-lt"/>
              <a:ea typeface="+mn-ea"/>
              <a:cs typeface="+mn-cs"/>
            </a:rPr>
            <a:t>While an economy’s capacity to participate in the global trading system is dependent on economic development, achieving sustainable trade requires prudent stewardship of natural resources and limiting externalities in an economy’s economic calculus to promote its overall environmental capital. The indicators chosen in this section measure an economy’s environmental capital and include indicators for air and water pollution. In terms of future impact, we measure national environmental standards, carbon emissions, and share of natural resources in exports. </a:t>
          </a:r>
          <a:endParaRPr lang="en-GB" sz="1050">
            <a:effectLst/>
          </a:endParaRPr>
        </a:p>
      </xdr:txBody>
    </xdr:sp>
    <xdr:clientData/>
  </xdr:twoCellAnchor>
  <xdr:twoCellAnchor>
    <xdr:from>
      <xdr:col>0</xdr:col>
      <xdr:colOff>0</xdr:colOff>
      <xdr:row>31</xdr:row>
      <xdr:rowOff>121123</xdr:rowOff>
    </xdr:from>
    <xdr:to>
      <xdr:col>5</xdr:col>
      <xdr:colOff>552000</xdr:colOff>
      <xdr:row>39</xdr:row>
      <xdr:rowOff>107461</xdr:rowOff>
    </xdr:to>
    <xdr:sp macro="" textlink="">
      <xdr:nvSpPr>
        <xdr:cNvPr id="8" name="TextBox 7">
          <a:extLst>
            <a:ext uri="{FF2B5EF4-FFF2-40B4-BE49-F238E27FC236}">
              <a16:creationId xmlns:a16="http://schemas.microsoft.com/office/drawing/2014/main" id="{9FEC3E4F-0DE8-4C9B-8681-F482E85EEDE3}"/>
            </a:ext>
          </a:extLst>
        </xdr:cNvPr>
        <xdr:cNvSpPr txBox="1"/>
      </xdr:nvSpPr>
      <xdr:spPr>
        <a:xfrm>
          <a:off x="0" y="5875200"/>
          <a:ext cx="3580462" cy="147126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200" i="1">
              <a:solidFill>
                <a:schemeClr val="dk1"/>
              </a:solidFill>
              <a:effectLst/>
              <a:latin typeface="+mn-lt"/>
              <a:ea typeface="+mn-ea"/>
              <a:cs typeface="+mn-cs"/>
            </a:rPr>
            <a:t>The IMD World Competitiveness Center </a:t>
          </a:r>
        </a:p>
        <a:p>
          <a:pPr algn="ctr"/>
          <a:r>
            <a:rPr lang="en-GB" sz="1050" i="0">
              <a:solidFill>
                <a:schemeClr val="dk1"/>
              </a:solidFill>
              <a:effectLst/>
              <a:latin typeface="+mn-lt"/>
              <a:ea typeface="+mn-ea"/>
              <a:cs typeface="+mn-cs"/>
            </a:rPr>
            <a:t>The IMD World Competitiveness Center is dedicated to the advancement of knowledge on world competitiveness and offers benchmarking services for countries and companies using the latest and most relevant data on the subject. The Center has pioneered research on how nations and enterprises compete to lay the foundations for future prosperity.</a:t>
          </a:r>
          <a:endParaRPr lang="en-GB" sz="1050">
            <a:latin typeface="+mn-lt"/>
          </a:endParaRPr>
        </a:p>
      </xdr:txBody>
    </xdr:sp>
    <xdr:clientData/>
  </xdr:twoCellAnchor>
  <xdr:twoCellAnchor>
    <xdr:from>
      <xdr:col>0</xdr:col>
      <xdr:colOff>47625</xdr:colOff>
      <xdr:row>30</xdr:row>
      <xdr:rowOff>66755</xdr:rowOff>
    </xdr:from>
    <xdr:to>
      <xdr:col>5</xdr:col>
      <xdr:colOff>599625</xdr:colOff>
      <xdr:row>31</xdr:row>
      <xdr:rowOff>128255</xdr:rowOff>
    </xdr:to>
    <xdr:sp macro="" textlink="">
      <xdr:nvSpPr>
        <xdr:cNvPr id="9" name="TextBox 8">
          <a:hlinkClick xmlns:r="http://schemas.openxmlformats.org/officeDocument/2006/relationships" r:id="rId1" tooltip="Go to the IMD World Competitiveness Center"/>
          <a:extLst>
            <a:ext uri="{FF2B5EF4-FFF2-40B4-BE49-F238E27FC236}">
              <a16:creationId xmlns:a16="http://schemas.microsoft.com/office/drawing/2014/main" id="{0D7498A7-4DEB-4F47-8E85-06C9708FB3C8}"/>
            </a:ext>
          </a:extLst>
        </xdr:cNvPr>
        <xdr:cNvSpPr txBox="1"/>
      </xdr:nvSpPr>
      <xdr:spPr>
        <a:xfrm>
          <a:off x="47625" y="5781755"/>
          <a:ext cx="3600000" cy="252000"/>
        </a:xfrm>
        <a:prstGeom prst="rect">
          <a:avLst/>
        </a:prstGeom>
        <a:solidFill>
          <a:srgbClr val="005DC4"/>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000" i="0">
              <a:solidFill>
                <a:schemeClr val="bg1"/>
              </a:solidFill>
              <a:effectLst/>
              <a:latin typeface="+mn-lt"/>
              <a:ea typeface="+mn-ea"/>
              <a:cs typeface="+mn-cs"/>
            </a:rPr>
            <a:t>Go to the IMD-WCC</a:t>
          </a:r>
          <a:r>
            <a:rPr lang="en-GB" sz="1000" i="0" baseline="0">
              <a:solidFill>
                <a:schemeClr val="bg1"/>
              </a:solidFill>
              <a:effectLst/>
              <a:latin typeface="+mn-lt"/>
              <a:ea typeface="+mn-ea"/>
              <a:cs typeface="+mn-cs"/>
            </a:rPr>
            <a:t> website</a:t>
          </a:r>
          <a:endParaRPr lang="en-GB" sz="1000">
            <a:solidFill>
              <a:schemeClr val="bg1"/>
            </a:solidFill>
            <a:latin typeface="+mn-lt"/>
          </a:endParaRPr>
        </a:p>
      </xdr:txBody>
    </xdr:sp>
    <xdr:clientData/>
  </xdr:twoCellAnchor>
  <xdr:twoCellAnchor>
    <xdr:from>
      <xdr:col>0</xdr:col>
      <xdr:colOff>47625</xdr:colOff>
      <xdr:row>9</xdr:row>
      <xdr:rowOff>20338</xdr:rowOff>
    </xdr:from>
    <xdr:to>
      <xdr:col>5</xdr:col>
      <xdr:colOff>599625</xdr:colOff>
      <xdr:row>10</xdr:row>
      <xdr:rowOff>81838</xdr:rowOff>
    </xdr:to>
    <xdr:sp macro="" textlink="">
      <xdr:nvSpPr>
        <xdr:cNvPr id="13" name="TextBox 12">
          <a:hlinkClick xmlns:r="http://schemas.openxmlformats.org/officeDocument/2006/relationships" r:id="rId2" tooltip="Go to The Hinrich Foundation website"/>
          <a:extLst>
            <a:ext uri="{FF2B5EF4-FFF2-40B4-BE49-F238E27FC236}">
              <a16:creationId xmlns:a16="http://schemas.microsoft.com/office/drawing/2014/main" id="{209F952F-656F-417D-A439-555B48FD2288}"/>
            </a:ext>
          </a:extLst>
        </xdr:cNvPr>
        <xdr:cNvSpPr txBox="1"/>
      </xdr:nvSpPr>
      <xdr:spPr>
        <a:xfrm>
          <a:off x="47625" y="1734838"/>
          <a:ext cx="3600000" cy="252000"/>
        </a:xfrm>
        <a:prstGeom prst="rect">
          <a:avLst/>
        </a:prstGeom>
        <a:solidFill>
          <a:srgbClr val="005DC4"/>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000" i="0">
              <a:solidFill>
                <a:schemeClr val="bg1"/>
              </a:solidFill>
              <a:effectLst/>
              <a:latin typeface="+mn-lt"/>
              <a:ea typeface="+mn-ea"/>
              <a:cs typeface="+mn-cs"/>
            </a:rPr>
            <a:t>Go to The</a:t>
          </a:r>
          <a:r>
            <a:rPr lang="en-GB" sz="1000" i="0" baseline="0">
              <a:solidFill>
                <a:schemeClr val="bg1"/>
              </a:solidFill>
              <a:effectLst/>
              <a:latin typeface="+mn-lt"/>
              <a:ea typeface="+mn-ea"/>
              <a:cs typeface="+mn-cs"/>
            </a:rPr>
            <a:t> Hinrich Foundation website</a:t>
          </a:r>
          <a:endParaRPr lang="en-GB" sz="1000">
            <a:solidFill>
              <a:schemeClr val="bg1"/>
            </a:solidFill>
            <a:latin typeface="+mn-lt"/>
          </a:endParaRPr>
        </a:p>
      </xdr:txBody>
    </xdr:sp>
    <xdr:clientData/>
  </xdr:twoCellAnchor>
  <xdr:twoCellAnchor>
    <xdr:from>
      <xdr:col>0</xdr:col>
      <xdr:colOff>0</xdr:colOff>
      <xdr:row>10</xdr:row>
      <xdr:rowOff>92972</xdr:rowOff>
    </xdr:from>
    <xdr:to>
      <xdr:col>5</xdr:col>
      <xdr:colOff>552000</xdr:colOff>
      <xdr:row>23</xdr:row>
      <xdr:rowOff>29308</xdr:rowOff>
    </xdr:to>
    <xdr:sp macro="" textlink="">
      <xdr:nvSpPr>
        <xdr:cNvPr id="14" name="TextBox 13">
          <a:extLst>
            <a:ext uri="{FF2B5EF4-FFF2-40B4-BE49-F238E27FC236}">
              <a16:creationId xmlns:a16="http://schemas.microsoft.com/office/drawing/2014/main" id="{A4EC66C6-7F99-4586-88E8-EF9B49CCA80E}"/>
            </a:ext>
          </a:extLst>
        </xdr:cNvPr>
        <xdr:cNvSpPr txBox="1"/>
      </xdr:nvSpPr>
      <xdr:spPr>
        <a:xfrm>
          <a:off x="0" y="1949126"/>
          <a:ext cx="3580462" cy="234933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200" i="1">
              <a:solidFill>
                <a:schemeClr val="dk1"/>
              </a:solidFill>
              <a:effectLst/>
              <a:latin typeface="+mn-lt"/>
              <a:ea typeface="+mn-ea"/>
              <a:cs typeface="+mn-cs"/>
            </a:rPr>
            <a:t>The Hinrich Foundation</a:t>
          </a:r>
        </a:p>
        <a:p>
          <a:pPr algn="ctr"/>
          <a:r>
            <a:rPr lang="en-GB" sz="1050" i="0">
              <a:solidFill>
                <a:schemeClr val="dk1"/>
              </a:solidFill>
              <a:effectLst/>
              <a:latin typeface="+mn-lt"/>
              <a:ea typeface="+mn-ea"/>
              <a:cs typeface="+mn-cs"/>
            </a:rPr>
            <a:t>The Hinrich Foundation is a unique Asia-based philanthropic organization that works to advance mutually beneficial and sustainable global trade.</a:t>
          </a:r>
        </a:p>
        <a:p>
          <a:pPr algn="ctr"/>
          <a:endParaRPr lang="en-GB" sz="1050">
            <a:latin typeface="+mn-lt"/>
          </a:endParaRPr>
        </a:p>
        <a:p>
          <a:pPr algn="ctr"/>
          <a:r>
            <a:rPr lang="en-GB" sz="1050">
              <a:latin typeface="+mn-lt"/>
            </a:rPr>
            <a:t>We believe sustainable global trade strengthens relationships between nations and improves people’s lives. We support original research and education programs that build understanding and leadership in global trade. Our approach is independent, fact-based and objective. We are an authoritative source of knowledge, sharp analysis and fresh thinking for policymakers, business, media and scholars engaged in global trade.</a:t>
          </a:r>
        </a:p>
      </xdr:txBody>
    </xdr:sp>
    <xdr:clientData/>
  </xdr:twoCellAnchor>
  <xdr:twoCellAnchor>
    <xdr:from>
      <xdr:col>19</xdr:col>
      <xdr:colOff>519113</xdr:colOff>
      <xdr:row>4</xdr:row>
      <xdr:rowOff>339</xdr:rowOff>
    </xdr:from>
    <xdr:to>
      <xdr:col>29</xdr:col>
      <xdr:colOff>29308</xdr:colOff>
      <xdr:row>43</xdr:row>
      <xdr:rowOff>87923</xdr:rowOff>
    </xdr:to>
    <xdr:grpSp>
      <xdr:nvGrpSpPr>
        <xdr:cNvPr id="27" name="Group 26">
          <a:extLst>
            <a:ext uri="{FF2B5EF4-FFF2-40B4-BE49-F238E27FC236}">
              <a16:creationId xmlns:a16="http://schemas.microsoft.com/office/drawing/2014/main" id="{8692DAAC-8793-4B2B-93FC-EA83C75DB0D4}"/>
            </a:ext>
          </a:extLst>
        </xdr:cNvPr>
        <xdr:cNvGrpSpPr/>
      </xdr:nvGrpSpPr>
      <xdr:grpSpPr>
        <a:xfrm>
          <a:off x="12101513" y="762339"/>
          <a:ext cx="5606195" cy="7517084"/>
          <a:chOff x="11949113" y="757456"/>
          <a:chExt cx="5580000" cy="7201325"/>
        </a:xfrm>
      </xdr:grpSpPr>
      <xdr:sp macro="" textlink="">
        <xdr:nvSpPr>
          <xdr:cNvPr id="16" name="TextBox 15">
            <a:extLst>
              <a:ext uri="{FF2B5EF4-FFF2-40B4-BE49-F238E27FC236}">
                <a16:creationId xmlns:a16="http://schemas.microsoft.com/office/drawing/2014/main" id="{8687E7C8-F957-4300-B85D-C4FC40AD7529}"/>
              </a:ext>
            </a:extLst>
          </xdr:cNvPr>
          <xdr:cNvSpPr txBox="1"/>
        </xdr:nvSpPr>
        <xdr:spPr>
          <a:xfrm>
            <a:off x="11949113" y="757456"/>
            <a:ext cx="5580000" cy="7201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400" i="0">
                <a:solidFill>
                  <a:schemeClr val="dk1"/>
                </a:solidFill>
                <a:effectLst/>
                <a:latin typeface="+mn-lt"/>
                <a:ea typeface="+mn-ea"/>
                <a:cs typeface="+mn-cs"/>
              </a:rPr>
              <a:t>Table of Contents</a:t>
            </a:r>
            <a:endParaRPr lang="en-GB" sz="1000" i="0">
              <a:solidFill>
                <a:schemeClr val="dk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endParaRPr lang="en-GB" sz="1000" i="0">
              <a:solidFill>
                <a:schemeClr val="dk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endParaRPr lang="en-GB" sz="1000" i="0">
              <a:effectLst/>
              <a:latin typeface="+mn-lt"/>
            </a:endParaRPr>
          </a:p>
          <a:p>
            <a:pPr algn="l"/>
            <a:endParaRPr lang="en-GB" sz="1000" i="0">
              <a:solidFill>
                <a:schemeClr val="dk1"/>
              </a:solidFill>
              <a:effectLst/>
              <a:latin typeface="+mn-lt"/>
              <a:ea typeface="+mn-ea"/>
              <a:cs typeface="+mn-cs"/>
            </a:endParaRPr>
          </a:p>
        </xdr:txBody>
      </xdr:sp>
      <xdr:sp macro="" textlink="">
        <xdr:nvSpPr>
          <xdr:cNvPr id="17" name="TextBox 16">
            <a:hlinkClick xmlns:r="http://schemas.openxmlformats.org/officeDocument/2006/relationships" r:id="rId3"/>
            <a:extLst>
              <a:ext uri="{FF2B5EF4-FFF2-40B4-BE49-F238E27FC236}">
                <a16:creationId xmlns:a16="http://schemas.microsoft.com/office/drawing/2014/main" id="{63AF3EE2-D468-4C37-9233-45CA5A8DE8B5}"/>
              </a:ext>
            </a:extLst>
          </xdr:cNvPr>
          <xdr:cNvSpPr txBox="1"/>
        </xdr:nvSpPr>
        <xdr:spPr>
          <a:xfrm>
            <a:off x="12075113" y="1281333"/>
            <a:ext cx="5328000" cy="504000"/>
          </a:xfrm>
          <a:prstGeom prst="rect">
            <a:avLst/>
          </a:prstGeom>
          <a:solidFill>
            <a:srgbClr val="001E62"/>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GB" sz="1400" i="0">
                <a:solidFill>
                  <a:schemeClr val="bg1"/>
                </a:solidFill>
                <a:effectLst/>
                <a:latin typeface="+mn-lt"/>
                <a:ea typeface="+mn-ea"/>
                <a:cs typeface="+mn-cs"/>
              </a:rPr>
              <a:t>2 - User Guide</a:t>
            </a:r>
          </a:p>
          <a:p>
            <a:pPr algn="l"/>
            <a:r>
              <a:rPr lang="en-GB" sz="1100" i="0">
                <a:solidFill>
                  <a:schemeClr val="bg1"/>
                </a:solidFill>
                <a:effectLst/>
                <a:latin typeface="+mn-lt"/>
                <a:ea typeface="+mn-ea"/>
                <a:cs typeface="+mn-cs"/>
              </a:rPr>
              <a:t>       How to use the</a:t>
            </a:r>
            <a:r>
              <a:rPr lang="en-GB" sz="1100" i="0" baseline="0">
                <a:solidFill>
                  <a:schemeClr val="bg1"/>
                </a:solidFill>
                <a:effectLst/>
                <a:latin typeface="+mn-lt"/>
                <a:ea typeface="+mn-ea"/>
                <a:cs typeface="+mn-cs"/>
              </a:rPr>
              <a:t> Interactive Excel</a:t>
            </a:r>
          </a:p>
        </xdr:txBody>
      </xdr:sp>
      <xdr:sp macro="" textlink="">
        <xdr:nvSpPr>
          <xdr:cNvPr id="18" name="TextBox 17">
            <a:hlinkClick xmlns:r="http://schemas.openxmlformats.org/officeDocument/2006/relationships" r:id="rId4"/>
            <a:extLst>
              <a:ext uri="{FF2B5EF4-FFF2-40B4-BE49-F238E27FC236}">
                <a16:creationId xmlns:a16="http://schemas.microsoft.com/office/drawing/2014/main" id="{296E7B67-C209-40EB-8AED-0CA70616A38B}"/>
              </a:ext>
            </a:extLst>
          </xdr:cNvPr>
          <xdr:cNvSpPr txBox="1"/>
        </xdr:nvSpPr>
        <xdr:spPr>
          <a:xfrm>
            <a:off x="12075113" y="1968994"/>
            <a:ext cx="5328000" cy="504000"/>
          </a:xfrm>
          <a:prstGeom prst="rect">
            <a:avLst/>
          </a:prstGeom>
          <a:solidFill>
            <a:srgbClr val="001E62"/>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GB" sz="1400" i="0">
                <a:solidFill>
                  <a:schemeClr val="bg1"/>
                </a:solidFill>
                <a:effectLst/>
                <a:latin typeface="+mn-lt"/>
                <a:ea typeface="+mn-ea"/>
                <a:cs typeface="+mn-cs"/>
              </a:rPr>
              <a:t>3</a:t>
            </a:r>
            <a:r>
              <a:rPr lang="en-GB" sz="1400" i="0" baseline="0">
                <a:solidFill>
                  <a:schemeClr val="bg1"/>
                </a:solidFill>
                <a:effectLst/>
                <a:latin typeface="+mn-lt"/>
                <a:ea typeface="+mn-ea"/>
                <a:cs typeface="+mn-cs"/>
              </a:rPr>
              <a:t> - Ranking</a:t>
            </a:r>
            <a:endParaRPr lang="en-GB" sz="1400" i="0">
              <a:solidFill>
                <a:schemeClr val="bg1"/>
              </a:solidFill>
              <a:effectLst/>
              <a:latin typeface="+mn-lt"/>
              <a:ea typeface="+mn-ea"/>
              <a:cs typeface="+mn-cs"/>
            </a:endParaRPr>
          </a:p>
          <a:p>
            <a:r>
              <a:rPr lang="en-GB" sz="1100" i="0">
                <a:solidFill>
                  <a:schemeClr val="bg1"/>
                </a:solidFill>
                <a:effectLst/>
                <a:latin typeface="+mn-lt"/>
                <a:ea typeface="+mn-ea"/>
                <a:cs typeface="+mn-cs"/>
              </a:rPr>
              <a:t>       The</a:t>
            </a:r>
            <a:r>
              <a:rPr lang="en-GB" sz="1100" i="0" baseline="0">
                <a:solidFill>
                  <a:schemeClr val="bg1"/>
                </a:solidFill>
                <a:effectLst/>
                <a:latin typeface="+mn-lt"/>
                <a:ea typeface="+mn-ea"/>
                <a:cs typeface="+mn-cs"/>
              </a:rPr>
              <a:t> overall and Pillar rankings</a:t>
            </a:r>
            <a:endParaRPr lang="en-GB" sz="1000">
              <a:solidFill>
                <a:schemeClr val="bg1"/>
              </a:solidFill>
              <a:effectLst/>
            </a:endParaRPr>
          </a:p>
        </xdr:txBody>
      </xdr:sp>
      <xdr:sp macro="" textlink="">
        <xdr:nvSpPr>
          <xdr:cNvPr id="19" name="TextBox 18">
            <a:hlinkClick xmlns:r="http://schemas.openxmlformats.org/officeDocument/2006/relationships" r:id="rId5"/>
            <a:extLst>
              <a:ext uri="{FF2B5EF4-FFF2-40B4-BE49-F238E27FC236}">
                <a16:creationId xmlns:a16="http://schemas.microsoft.com/office/drawing/2014/main" id="{0A24A95A-DC8E-4636-A98C-3ECF8390FAAC}"/>
              </a:ext>
            </a:extLst>
          </xdr:cNvPr>
          <xdr:cNvSpPr txBox="1"/>
        </xdr:nvSpPr>
        <xdr:spPr>
          <a:xfrm>
            <a:off x="12075113" y="3344316"/>
            <a:ext cx="5328000" cy="504000"/>
          </a:xfrm>
          <a:prstGeom prst="rect">
            <a:avLst/>
          </a:prstGeom>
          <a:solidFill>
            <a:srgbClr val="001E62"/>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GB" sz="1400" i="0">
                <a:solidFill>
                  <a:schemeClr val="bg1"/>
                </a:solidFill>
                <a:effectLst/>
                <a:latin typeface="+mn-lt"/>
                <a:ea typeface="+mn-ea"/>
                <a:cs typeface="+mn-cs"/>
              </a:rPr>
              <a:t>5 - Profile</a:t>
            </a:r>
            <a:endParaRPr lang="en-GB" sz="1400" i="0" u="sng">
              <a:solidFill>
                <a:schemeClr val="bg1"/>
              </a:solidFill>
              <a:effectLst/>
              <a:latin typeface="+mn-lt"/>
              <a:ea typeface="+mn-ea"/>
              <a:cs typeface="+mn-cs"/>
            </a:endParaRPr>
          </a:p>
          <a:p>
            <a:pPr eaLnBrk="1" fontAlgn="auto" latinLnBrk="0" hangingPunct="1"/>
            <a:r>
              <a:rPr lang="en-GB" sz="1100" i="0">
                <a:solidFill>
                  <a:schemeClr val="bg1"/>
                </a:solidFill>
                <a:effectLst/>
                <a:latin typeface="+mn-lt"/>
                <a:ea typeface="+mn-ea"/>
                <a:cs typeface="+mn-cs"/>
              </a:rPr>
              <a:t>       T</a:t>
            </a:r>
            <a:r>
              <a:rPr lang="en-GB" sz="1100" i="0" baseline="0">
                <a:solidFill>
                  <a:schemeClr val="bg1"/>
                </a:solidFill>
                <a:effectLst/>
                <a:latin typeface="+mn-lt"/>
                <a:ea typeface="+mn-ea"/>
                <a:cs typeface="+mn-cs"/>
              </a:rPr>
              <a:t>he detailed profile of a single economy</a:t>
            </a:r>
            <a:endParaRPr lang="en-GB" sz="1000">
              <a:solidFill>
                <a:schemeClr val="bg1"/>
              </a:solidFill>
              <a:effectLst/>
            </a:endParaRPr>
          </a:p>
        </xdr:txBody>
      </xdr:sp>
      <xdr:sp macro="" textlink="">
        <xdr:nvSpPr>
          <xdr:cNvPr id="20" name="TextBox 19">
            <a:hlinkClick xmlns:r="http://schemas.openxmlformats.org/officeDocument/2006/relationships" r:id="rId6"/>
            <a:extLst>
              <a:ext uri="{FF2B5EF4-FFF2-40B4-BE49-F238E27FC236}">
                <a16:creationId xmlns:a16="http://schemas.microsoft.com/office/drawing/2014/main" id="{2EC743D4-9682-48F6-BB46-74A6D9C1B0E0}"/>
              </a:ext>
            </a:extLst>
          </xdr:cNvPr>
          <xdr:cNvSpPr txBox="1"/>
        </xdr:nvSpPr>
        <xdr:spPr>
          <a:xfrm>
            <a:off x="12075113" y="4031977"/>
            <a:ext cx="5328000" cy="504000"/>
          </a:xfrm>
          <a:prstGeom prst="rect">
            <a:avLst/>
          </a:prstGeom>
          <a:solidFill>
            <a:srgbClr val="001E62"/>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en-GB" sz="1400" i="0">
                <a:solidFill>
                  <a:schemeClr val="bg1"/>
                </a:solidFill>
                <a:effectLst/>
                <a:latin typeface="+mn-lt"/>
                <a:ea typeface="+mn-ea"/>
                <a:cs typeface="+mn-cs"/>
              </a:rPr>
              <a:t>6 - Peer Comparison</a:t>
            </a:r>
          </a:p>
          <a:p>
            <a:pPr eaLnBrk="1" fontAlgn="auto" latinLnBrk="0" hangingPunct="1"/>
            <a:r>
              <a:rPr lang="en-GB" sz="1100" i="0">
                <a:solidFill>
                  <a:schemeClr val="bg1"/>
                </a:solidFill>
                <a:effectLst/>
                <a:latin typeface="+mn-lt"/>
                <a:ea typeface="+mn-ea"/>
                <a:cs typeface="+mn-cs"/>
              </a:rPr>
              <a:t>       A d</a:t>
            </a:r>
            <a:r>
              <a:rPr lang="en-GB" sz="1100" i="0" baseline="0">
                <a:solidFill>
                  <a:schemeClr val="bg1"/>
                </a:solidFill>
                <a:effectLst/>
                <a:latin typeface="+mn-lt"/>
                <a:ea typeface="+mn-ea"/>
                <a:cs typeface="+mn-cs"/>
              </a:rPr>
              <a:t>etailed comparison of two economies</a:t>
            </a:r>
            <a:endParaRPr lang="en-GB" sz="1000">
              <a:solidFill>
                <a:schemeClr val="bg1"/>
              </a:solidFill>
              <a:effectLst/>
            </a:endParaRPr>
          </a:p>
        </xdr:txBody>
      </xdr:sp>
      <xdr:sp macro="" textlink="">
        <xdr:nvSpPr>
          <xdr:cNvPr id="21" name="TextBox 20">
            <a:hlinkClick xmlns:r="http://schemas.openxmlformats.org/officeDocument/2006/relationships" r:id="rId7"/>
            <a:extLst>
              <a:ext uri="{FF2B5EF4-FFF2-40B4-BE49-F238E27FC236}">
                <a16:creationId xmlns:a16="http://schemas.microsoft.com/office/drawing/2014/main" id="{D397912D-E5FC-4C74-8756-1E61E066DCB9}"/>
              </a:ext>
            </a:extLst>
          </xdr:cNvPr>
          <xdr:cNvSpPr txBox="1"/>
        </xdr:nvSpPr>
        <xdr:spPr>
          <a:xfrm>
            <a:off x="12075113" y="4719638"/>
            <a:ext cx="5328000" cy="504000"/>
          </a:xfrm>
          <a:prstGeom prst="rect">
            <a:avLst/>
          </a:prstGeom>
          <a:solidFill>
            <a:srgbClr val="001E62"/>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en-GB" sz="1400" i="0">
                <a:solidFill>
                  <a:schemeClr val="bg1"/>
                </a:solidFill>
                <a:effectLst/>
                <a:latin typeface="+mn-lt"/>
                <a:ea typeface="+mn-ea"/>
                <a:cs typeface="+mn-cs"/>
              </a:rPr>
              <a:t>7 - Scatter</a:t>
            </a:r>
          </a:p>
          <a:p>
            <a:pPr marL="0" marR="0" lvl="0" indent="0" algn="l" defTabSz="914400" eaLnBrk="1" fontAlgn="auto" latinLnBrk="0" hangingPunct="1">
              <a:lnSpc>
                <a:spcPct val="100000"/>
              </a:lnSpc>
              <a:spcBef>
                <a:spcPts val="0"/>
              </a:spcBef>
              <a:spcAft>
                <a:spcPts val="0"/>
              </a:spcAft>
              <a:buClrTx/>
              <a:buSzTx/>
              <a:buFontTx/>
              <a:buNone/>
              <a:tabLst/>
              <a:defRPr/>
            </a:pPr>
            <a:r>
              <a:rPr lang="en-GB" sz="1100" i="0" baseline="0">
                <a:solidFill>
                  <a:schemeClr val="bg1"/>
                </a:solidFill>
                <a:effectLst/>
                <a:latin typeface="+mn-lt"/>
                <a:ea typeface="+mn-ea"/>
                <a:cs typeface="+mn-cs"/>
              </a:rPr>
              <a:t>       </a:t>
            </a:r>
            <a:r>
              <a:rPr lang="en-GB" sz="1100" i="0">
                <a:solidFill>
                  <a:schemeClr val="bg1"/>
                </a:solidFill>
                <a:effectLst/>
                <a:latin typeface="+mn-lt"/>
                <a:ea typeface="+mn-ea"/>
                <a:cs typeface="+mn-cs"/>
              </a:rPr>
              <a:t>Visualize</a:t>
            </a:r>
            <a:r>
              <a:rPr lang="en-GB" sz="1100" i="0" baseline="0">
                <a:solidFill>
                  <a:schemeClr val="bg1"/>
                </a:solidFill>
                <a:effectLst/>
                <a:latin typeface="+mn-lt"/>
                <a:ea typeface="+mn-ea"/>
                <a:cs typeface="+mn-cs"/>
              </a:rPr>
              <a:t> the correlation of up to three ranks or indicators</a:t>
            </a:r>
            <a:endParaRPr lang="en-GB" sz="1100" i="0">
              <a:solidFill>
                <a:schemeClr val="bg1"/>
              </a:solidFill>
              <a:effectLst/>
              <a:latin typeface="+mn-lt"/>
              <a:ea typeface="+mn-ea"/>
              <a:cs typeface="+mn-cs"/>
            </a:endParaRPr>
          </a:p>
        </xdr:txBody>
      </xdr:sp>
      <xdr:sp macro="" textlink="">
        <xdr:nvSpPr>
          <xdr:cNvPr id="22" name="TextBox 21">
            <a:hlinkClick xmlns:r="http://schemas.openxmlformats.org/officeDocument/2006/relationships" r:id="rId8"/>
            <a:extLst>
              <a:ext uri="{FF2B5EF4-FFF2-40B4-BE49-F238E27FC236}">
                <a16:creationId xmlns:a16="http://schemas.microsoft.com/office/drawing/2014/main" id="{8F1BC8FE-347E-4A4B-8003-FBC9D831B21B}"/>
              </a:ext>
            </a:extLst>
          </xdr:cNvPr>
          <xdr:cNvSpPr txBox="1"/>
        </xdr:nvSpPr>
        <xdr:spPr>
          <a:xfrm>
            <a:off x="12075113" y="5407299"/>
            <a:ext cx="5328000" cy="504000"/>
          </a:xfrm>
          <a:prstGeom prst="rect">
            <a:avLst/>
          </a:prstGeom>
          <a:solidFill>
            <a:srgbClr val="001E62"/>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en-GB" sz="1400" i="0">
                <a:solidFill>
                  <a:schemeClr val="bg1"/>
                </a:solidFill>
                <a:effectLst/>
                <a:latin typeface="+mn-lt"/>
                <a:ea typeface="+mn-ea"/>
                <a:cs typeface="+mn-cs"/>
              </a:rPr>
              <a:t>8 -</a:t>
            </a:r>
            <a:r>
              <a:rPr lang="en-GB" sz="1400" i="0" baseline="0">
                <a:solidFill>
                  <a:schemeClr val="bg1"/>
                </a:solidFill>
                <a:effectLst/>
                <a:latin typeface="+mn-lt"/>
                <a:ea typeface="+mn-ea"/>
                <a:cs typeface="+mn-cs"/>
              </a:rPr>
              <a:t> GDP per Capita</a:t>
            </a:r>
            <a:r>
              <a:rPr lang="en-GB" sz="1400" i="0">
                <a:solidFill>
                  <a:schemeClr val="bg1"/>
                </a:solidFill>
                <a:effectLst/>
                <a:latin typeface="+mn-lt"/>
                <a:ea typeface="+mn-ea"/>
                <a:cs typeface="+mn-cs"/>
              </a:rPr>
              <a:t> </a:t>
            </a:r>
          </a:p>
          <a:p>
            <a:pPr marL="0" marR="0" lvl="0" indent="0" algn="l" defTabSz="914400" eaLnBrk="1" fontAlgn="auto" latinLnBrk="0" hangingPunct="1">
              <a:lnSpc>
                <a:spcPct val="100000"/>
              </a:lnSpc>
              <a:spcBef>
                <a:spcPts val="0"/>
              </a:spcBef>
              <a:spcAft>
                <a:spcPts val="0"/>
              </a:spcAft>
              <a:buClrTx/>
              <a:buSzTx/>
              <a:buFontTx/>
              <a:buNone/>
              <a:tabLst/>
              <a:defRPr/>
            </a:pPr>
            <a:r>
              <a:rPr lang="en-GB" sz="1100" i="0">
                <a:solidFill>
                  <a:schemeClr val="bg1"/>
                </a:solidFill>
                <a:effectLst/>
                <a:latin typeface="+mn-lt"/>
                <a:ea typeface="+mn-ea"/>
                <a:cs typeface="+mn-cs"/>
              </a:rPr>
              <a:t>       Visualize</a:t>
            </a:r>
            <a:r>
              <a:rPr lang="en-GB" sz="1100" i="0" baseline="0">
                <a:solidFill>
                  <a:schemeClr val="bg1"/>
                </a:solidFill>
                <a:effectLst/>
                <a:latin typeface="+mn-lt"/>
                <a:ea typeface="+mn-ea"/>
                <a:cs typeface="+mn-cs"/>
              </a:rPr>
              <a:t> the correlation of any rank or indicator with GDP per Capita</a:t>
            </a:r>
            <a:endParaRPr lang="en-GB" sz="1100" i="0">
              <a:solidFill>
                <a:schemeClr val="bg1"/>
              </a:solidFill>
              <a:effectLst/>
              <a:latin typeface="+mn-lt"/>
              <a:ea typeface="+mn-ea"/>
              <a:cs typeface="+mn-cs"/>
            </a:endParaRPr>
          </a:p>
        </xdr:txBody>
      </xdr:sp>
      <xdr:sp macro="" textlink="">
        <xdr:nvSpPr>
          <xdr:cNvPr id="23" name="TextBox 22">
            <a:hlinkClick xmlns:r="http://schemas.openxmlformats.org/officeDocument/2006/relationships" r:id="rId9"/>
            <a:extLst>
              <a:ext uri="{FF2B5EF4-FFF2-40B4-BE49-F238E27FC236}">
                <a16:creationId xmlns:a16="http://schemas.microsoft.com/office/drawing/2014/main" id="{363BDC05-2C6A-48E8-AFCD-365A60BD2B44}"/>
              </a:ext>
            </a:extLst>
          </xdr:cNvPr>
          <xdr:cNvSpPr txBox="1"/>
        </xdr:nvSpPr>
        <xdr:spPr>
          <a:xfrm>
            <a:off x="12084904" y="6671094"/>
            <a:ext cx="5328000" cy="504000"/>
          </a:xfrm>
          <a:prstGeom prst="rect">
            <a:avLst/>
          </a:prstGeom>
          <a:solidFill>
            <a:srgbClr val="001E62"/>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lang="en-GB" sz="1400" i="0">
                <a:solidFill>
                  <a:schemeClr val="bg1"/>
                </a:solidFill>
                <a:effectLst/>
                <a:latin typeface="+mn-lt"/>
                <a:ea typeface="+mn-ea"/>
                <a:cs typeface="+mn-cs"/>
              </a:rPr>
              <a:t>Appendix - Notes &amp; Sources</a:t>
            </a:r>
          </a:p>
        </xdr:txBody>
      </xdr:sp>
      <xdr:sp macro="" textlink="">
        <xdr:nvSpPr>
          <xdr:cNvPr id="25" name="TextBox 24">
            <a:hlinkClick xmlns:r="http://schemas.openxmlformats.org/officeDocument/2006/relationships" r:id="rId10"/>
            <a:extLst>
              <a:ext uri="{FF2B5EF4-FFF2-40B4-BE49-F238E27FC236}">
                <a16:creationId xmlns:a16="http://schemas.microsoft.com/office/drawing/2014/main" id="{1AB1F183-AA2C-49AF-9B71-EB290BAF5AB3}"/>
              </a:ext>
            </a:extLst>
          </xdr:cNvPr>
          <xdr:cNvSpPr txBox="1"/>
        </xdr:nvSpPr>
        <xdr:spPr>
          <a:xfrm>
            <a:off x="12075113" y="2656655"/>
            <a:ext cx="5328000" cy="504000"/>
          </a:xfrm>
          <a:prstGeom prst="rect">
            <a:avLst/>
          </a:prstGeom>
          <a:solidFill>
            <a:srgbClr val="001E62"/>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GB" sz="1400" i="0" baseline="0">
                <a:solidFill>
                  <a:schemeClr val="bg1"/>
                </a:solidFill>
                <a:effectLst/>
                <a:latin typeface="+mn-lt"/>
                <a:ea typeface="+mn-ea"/>
                <a:cs typeface="+mn-cs"/>
              </a:rPr>
              <a:t>4 - Indicators</a:t>
            </a:r>
            <a:endParaRPr lang="en-GB" sz="1400" i="0">
              <a:solidFill>
                <a:schemeClr val="bg1"/>
              </a:solidFill>
              <a:effectLst/>
              <a:latin typeface="+mn-lt"/>
              <a:ea typeface="+mn-ea"/>
              <a:cs typeface="+mn-cs"/>
            </a:endParaRPr>
          </a:p>
          <a:p>
            <a:r>
              <a:rPr lang="en-GB" sz="1100" i="0">
                <a:solidFill>
                  <a:schemeClr val="bg1"/>
                </a:solidFill>
                <a:effectLst/>
                <a:latin typeface="+mn-lt"/>
                <a:ea typeface="+mn-ea"/>
                <a:cs typeface="+mn-cs"/>
              </a:rPr>
              <a:t>       The</a:t>
            </a:r>
            <a:r>
              <a:rPr lang="en-GB" sz="1100" i="0" baseline="0">
                <a:solidFill>
                  <a:schemeClr val="bg1"/>
                </a:solidFill>
                <a:effectLst/>
                <a:latin typeface="+mn-lt"/>
                <a:ea typeface="+mn-ea"/>
                <a:cs typeface="+mn-cs"/>
              </a:rPr>
              <a:t> indicator values, scores and ranks</a:t>
            </a:r>
            <a:endParaRPr lang="en-GB" sz="1000">
              <a:solidFill>
                <a:schemeClr val="bg1"/>
              </a:solidFill>
              <a:effectLst/>
            </a:endParaRPr>
          </a:p>
        </xdr:txBody>
      </xdr:sp>
      <xdr:sp macro="" textlink="">
        <xdr:nvSpPr>
          <xdr:cNvPr id="26" name="TextBox 25">
            <a:hlinkClick xmlns:r="http://schemas.openxmlformats.org/officeDocument/2006/relationships" r:id="rId11"/>
            <a:extLst>
              <a:ext uri="{FF2B5EF4-FFF2-40B4-BE49-F238E27FC236}">
                <a16:creationId xmlns:a16="http://schemas.microsoft.com/office/drawing/2014/main" id="{5F03BAD1-116A-4058-885F-AE009D3193B2}"/>
              </a:ext>
            </a:extLst>
          </xdr:cNvPr>
          <xdr:cNvSpPr txBox="1"/>
        </xdr:nvSpPr>
        <xdr:spPr>
          <a:xfrm>
            <a:off x="12084905" y="7301143"/>
            <a:ext cx="5328000" cy="504000"/>
          </a:xfrm>
          <a:prstGeom prst="rect">
            <a:avLst/>
          </a:prstGeom>
          <a:solidFill>
            <a:srgbClr val="001E62"/>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lang="en-GB" sz="1400" i="0">
                <a:solidFill>
                  <a:schemeClr val="bg1"/>
                </a:solidFill>
                <a:effectLst/>
                <a:latin typeface="+mn-lt"/>
                <a:ea typeface="+mn-ea"/>
                <a:cs typeface="+mn-cs"/>
              </a:rPr>
              <a:t>Appendix - Methodology</a:t>
            </a:r>
          </a:p>
        </xdr:txBody>
      </xdr:sp>
    </xdr:grpSp>
    <xdr:clientData/>
  </xdr:twoCellAnchor>
  <xdr:twoCellAnchor editAs="oneCell">
    <xdr:from>
      <xdr:col>0</xdr:col>
      <xdr:colOff>183450</xdr:colOff>
      <xdr:row>4</xdr:row>
      <xdr:rowOff>0</xdr:rowOff>
    </xdr:from>
    <xdr:to>
      <xdr:col>5</xdr:col>
      <xdr:colOff>523050</xdr:colOff>
      <xdr:row>8</xdr:row>
      <xdr:rowOff>73444</xdr:rowOff>
    </xdr:to>
    <xdr:pic>
      <xdr:nvPicPr>
        <xdr:cNvPr id="2" name="Picture 1">
          <a:extLst>
            <a:ext uri="{FF2B5EF4-FFF2-40B4-BE49-F238E27FC236}">
              <a16:creationId xmlns:a16="http://schemas.microsoft.com/office/drawing/2014/main" id="{2D7EB0E5-597C-4FA4-9491-6AEDE9EABDBA}"/>
            </a:ext>
          </a:extLst>
        </xdr:cNvPr>
        <xdr:cNvPicPr>
          <a:picLocks noChangeAspect="1"/>
        </xdr:cNvPicPr>
      </xdr:nvPicPr>
      <xdr:blipFill>
        <a:blip xmlns:r="http://schemas.openxmlformats.org/officeDocument/2006/relationships" r:embed="rId12"/>
        <a:stretch>
          <a:fillRect/>
        </a:stretch>
      </xdr:blipFill>
      <xdr:spPr>
        <a:xfrm>
          <a:off x="183450" y="762000"/>
          <a:ext cx="3387600" cy="835444"/>
        </a:xfrm>
        <a:prstGeom prst="rect">
          <a:avLst/>
        </a:prstGeom>
      </xdr:spPr>
    </xdr:pic>
    <xdr:clientData/>
  </xdr:twoCellAnchor>
  <xdr:twoCellAnchor>
    <xdr:from>
      <xdr:col>7</xdr:col>
      <xdr:colOff>250477</xdr:colOff>
      <xdr:row>2</xdr:row>
      <xdr:rowOff>97806</xdr:rowOff>
    </xdr:from>
    <xdr:to>
      <xdr:col>13</xdr:col>
      <xdr:colOff>192217</xdr:colOff>
      <xdr:row>3</xdr:row>
      <xdr:rowOff>159306</xdr:rowOff>
    </xdr:to>
    <xdr:sp macro="" textlink="">
      <xdr:nvSpPr>
        <xdr:cNvPr id="28" name="TextBox 27">
          <a:hlinkClick xmlns:r="http://schemas.openxmlformats.org/officeDocument/2006/relationships" r:id="rId13"/>
          <a:extLst>
            <a:ext uri="{FF2B5EF4-FFF2-40B4-BE49-F238E27FC236}">
              <a16:creationId xmlns:a16="http://schemas.microsoft.com/office/drawing/2014/main" id="{55DB6368-2D18-4B87-A87C-7B09425DF1DC}"/>
            </a:ext>
          </a:extLst>
        </xdr:cNvPr>
        <xdr:cNvSpPr txBox="1"/>
      </xdr:nvSpPr>
      <xdr:spPr>
        <a:xfrm>
          <a:off x="4522295" y="460663"/>
          <a:ext cx="3603299" cy="242929"/>
        </a:xfrm>
        <a:prstGeom prst="rect">
          <a:avLst/>
        </a:prstGeom>
        <a:solidFill>
          <a:srgbClr val="005DC4"/>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000" i="0">
              <a:solidFill>
                <a:schemeClr val="bg1"/>
              </a:solidFill>
              <a:effectLst/>
              <a:latin typeface="+mn-lt"/>
              <a:ea typeface="+mn-ea"/>
              <a:cs typeface="+mn-cs"/>
            </a:rPr>
            <a:t>Go to The</a:t>
          </a:r>
          <a:r>
            <a:rPr lang="en-GB" sz="1000" i="0" baseline="0">
              <a:solidFill>
                <a:schemeClr val="bg1"/>
              </a:solidFill>
              <a:effectLst/>
              <a:latin typeface="+mn-lt"/>
              <a:ea typeface="+mn-ea"/>
              <a:cs typeface="+mn-cs"/>
            </a:rPr>
            <a:t> Hinrich Foundation STI 2026 website</a:t>
          </a:r>
          <a:endParaRPr lang="en-GB" sz="1000">
            <a:solidFill>
              <a:schemeClr val="bg1"/>
            </a:solidFill>
            <a:latin typeface="+mn-lt"/>
          </a:endParaRPr>
        </a:p>
      </xdr:txBody>
    </xdr:sp>
    <xdr:clientData/>
  </xdr:twoCellAnchor>
  <xdr:twoCellAnchor editAs="oneCell">
    <xdr:from>
      <xdr:col>0</xdr:col>
      <xdr:colOff>76200</xdr:colOff>
      <xdr:row>26</xdr:row>
      <xdr:rowOff>76200</xdr:rowOff>
    </xdr:from>
    <xdr:to>
      <xdr:col>5</xdr:col>
      <xdr:colOff>592200</xdr:colOff>
      <xdr:row>29</xdr:row>
      <xdr:rowOff>175553</xdr:rowOff>
    </xdr:to>
    <xdr:pic>
      <xdr:nvPicPr>
        <xdr:cNvPr id="7" name="Picture 6">
          <a:extLst>
            <a:ext uri="{FF2B5EF4-FFF2-40B4-BE49-F238E27FC236}">
              <a16:creationId xmlns:a16="http://schemas.microsoft.com/office/drawing/2014/main" id="{DC3B1590-1FD8-410A-BCF7-15C604FC8E28}"/>
            </a:ext>
          </a:extLst>
        </xdr:cNvPr>
        <xdr:cNvPicPr>
          <a:picLocks noChangeAspect="1"/>
        </xdr:cNvPicPr>
      </xdr:nvPicPr>
      <xdr:blipFill>
        <a:blip xmlns:r="http://schemas.openxmlformats.org/officeDocument/2006/relationships" r:embed="rId14" cstate="print">
          <a:extLst>
            <a:ext uri="{28A0092B-C50C-407E-A947-70E740481C1C}">
              <a14:useLocalDpi xmlns:a14="http://schemas.microsoft.com/office/drawing/2010/main" val="0"/>
            </a:ext>
          </a:extLst>
        </a:blip>
        <a:stretch>
          <a:fillRect/>
        </a:stretch>
      </xdr:blipFill>
      <xdr:spPr>
        <a:xfrm>
          <a:off x="76200" y="5029200"/>
          <a:ext cx="3564000" cy="670853"/>
        </a:xfrm>
        <a:prstGeom prst="rect">
          <a:avLst/>
        </a:prstGeom>
      </xdr:spPr>
    </xdr:pic>
    <xdr:clientData/>
  </xdr:twoCellAnchor>
  <xdr:twoCellAnchor>
    <xdr:from>
      <xdr:col>20</xdr:col>
      <xdr:colOff>50190</xdr:colOff>
      <xdr:row>32</xdr:row>
      <xdr:rowOff>156649</xdr:rowOff>
    </xdr:from>
    <xdr:to>
      <xdr:col>28</xdr:col>
      <xdr:colOff>495339</xdr:colOff>
      <xdr:row>36</xdr:row>
      <xdr:rowOff>16493</xdr:rowOff>
    </xdr:to>
    <xdr:sp macro="" textlink="">
      <xdr:nvSpPr>
        <xdr:cNvPr id="3" name="TextBox 2">
          <a:hlinkClick xmlns:r="http://schemas.openxmlformats.org/officeDocument/2006/relationships" r:id="rId15"/>
          <a:extLst>
            <a:ext uri="{FF2B5EF4-FFF2-40B4-BE49-F238E27FC236}">
              <a16:creationId xmlns:a16="http://schemas.microsoft.com/office/drawing/2014/main" id="{6CE467D9-C71B-4021-9E2E-1A1D3AB1BE33}"/>
            </a:ext>
          </a:extLst>
        </xdr:cNvPr>
        <xdr:cNvSpPr txBox="1"/>
      </xdr:nvSpPr>
      <xdr:spPr>
        <a:xfrm>
          <a:off x="12255385" y="5962363"/>
          <a:ext cx="5327227" cy="585559"/>
        </a:xfrm>
        <a:prstGeom prst="rect">
          <a:avLst/>
        </a:prstGeom>
        <a:solidFill>
          <a:srgbClr val="001E62"/>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en-GB" sz="1400" i="0">
              <a:solidFill>
                <a:schemeClr val="bg1"/>
              </a:solidFill>
              <a:effectLst/>
              <a:latin typeface="+mn-lt"/>
              <a:ea typeface="+mn-ea"/>
              <a:cs typeface="+mn-cs"/>
            </a:rPr>
            <a:t>9</a:t>
          </a:r>
          <a:r>
            <a:rPr lang="en-GB" sz="1400" i="0" baseline="0">
              <a:solidFill>
                <a:schemeClr val="bg1"/>
              </a:solidFill>
              <a:effectLst/>
              <a:latin typeface="+mn-lt"/>
              <a:ea typeface="+mn-ea"/>
              <a:cs typeface="+mn-cs"/>
            </a:rPr>
            <a:t> - Peer Comparison Yearwise</a:t>
          </a:r>
        </a:p>
        <a:p>
          <a:pPr marL="0" marR="0" lvl="0" indent="0" algn="l" defTabSz="914400" eaLnBrk="1" fontAlgn="auto" latinLnBrk="0" hangingPunct="1">
            <a:lnSpc>
              <a:spcPct val="100000"/>
            </a:lnSpc>
            <a:spcBef>
              <a:spcPts val="0"/>
            </a:spcBef>
            <a:spcAft>
              <a:spcPts val="0"/>
            </a:spcAft>
            <a:buClrTx/>
            <a:buSzTx/>
            <a:buFontTx/>
            <a:buNone/>
            <a:tabLst/>
            <a:defRPr/>
          </a:pPr>
          <a:r>
            <a:rPr lang="en-GB" sz="1400" i="0" baseline="0">
              <a:solidFill>
                <a:schemeClr val="bg1"/>
              </a:solidFill>
              <a:effectLst/>
              <a:latin typeface="+mn-lt"/>
              <a:ea typeface="+mn-ea"/>
              <a:cs typeface="+mn-cs"/>
            </a:rPr>
            <a:t>      </a:t>
          </a:r>
          <a:r>
            <a:rPr lang="en-GB" sz="1100" i="0" baseline="0">
              <a:solidFill>
                <a:schemeClr val="bg1"/>
              </a:solidFill>
              <a:effectLst/>
              <a:latin typeface="+mn-lt"/>
              <a:ea typeface="+mn-ea"/>
              <a:cs typeface="+mn-cs"/>
            </a:rPr>
            <a:t>Compare the rankings  for countries over  the years </a:t>
          </a:r>
        </a:p>
      </xdr:txBody>
    </xdr:sp>
    <xdr:clientData/>
  </xdr:twoCellAnchor>
  <xdr:twoCellAnchor>
    <xdr:from>
      <xdr:col>13</xdr:col>
      <xdr:colOff>270929</xdr:colOff>
      <xdr:row>2</xdr:row>
      <xdr:rowOff>93518</xdr:rowOff>
    </xdr:from>
    <xdr:to>
      <xdr:col>19</xdr:col>
      <xdr:colOff>212670</xdr:colOff>
      <xdr:row>3</xdr:row>
      <xdr:rowOff>155018</xdr:rowOff>
    </xdr:to>
    <xdr:sp macro="" textlink="">
      <xdr:nvSpPr>
        <xdr:cNvPr id="6" name="TextBox 5">
          <a:extLst>
            <a:ext uri="{FF2B5EF4-FFF2-40B4-BE49-F238E27FC236}">
              <a16:creationId xmlns:a16="http://schemas.microsoft.com/office/drawing/2014/main" id="{14C53A46-442B-470D-8DB5-D20DE0547733}"/>
            </a:ext>
          </a:extLst>
        </xdr:cNvPr>
        <xdr:cNvSpPr txBox="1"/>
      </xdr:nvSpPr>
      <xdr:spPr>
        <a:xfrm>
          <a:off x="8204306" y="456375"/>
          <a:ext cx="3603299" cy="242929"/>
        </a:xfrm>
        <a:prstGeom prst="rect">
          <a:avLst/>
        </a:prstGeom>
        <a:solidFill>
          <a:srgbClr val="005DC4"/>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000" i="0">
              <a:solidFill>
                <a:schemeClr val="bg1"/>
              </a:solidFill>
              <a:effectLst/>
              <a:latin typeface="+mn-lt"/>
              <a:ea typeface="+mn-ea"/>
              <a:cs typeface="+mn-cs"/>
            </a:rPr>
            <a:t>Go to the</a:t>
          </a:r>
          <a:r>
            <a:rPr lang="en-GB" sz="1000" i="0" baseline="0">
              <a:solidFill>
                <a:schemeClr val="bg1"/>
              </a:solidFill>
              <a:effectLst/>
              <a:latin typeface="+mn-lt"/>
              <a:ea typeface="+mn-ea"/>
              <a:cs typeface="+mn-cs"/>
            </a:rPr>
            <a:t> IMD STI 2026 website</a:t>
          </a:r>
          <a:endParaRPr lang="en-GB" sz="1000">
            <a:solidFill>
              <a:schemeClr val="bg1"/>
            </a:solidFill>
            <a:latin typeface="+mn-l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editAs="oneCell">
    <xdr:from>
      <xdr:col>5</xdr:col>
      <xdr:colOff>423333</xdr:colOff>
      <xdr:row>2</xdr:row>
      <xdr:rowOff>4774259</xdr:rowOff>
    </xdr:from>
    <xdr:to>
      <xdr:col>5</xdr:col>
      <xdr:colOff>8521383</xdr:colOff>
      <xdr:row>3</xdr:row>
      <xdr:rowOff>4404101</xdr:rowOff>
    </xdr:to>
    <xdr:pic>
      <xdr:nvPicPr>
        <xdr:cNvPr id="3" name="Picture 2">
          <a:extLst>
            <a:ext uri="{FF2B5EF4-FFF2-40B4-BE49-F238E27FC236}">
              <a16:creationId xmlns:a16="http://schemas.microsoft.com/office/drawing/2014/main" id="{6CBDCA91-184E-E89B-E4DF-BA2855E3EE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91481" y="14369815"/>
          <a:ext cx="8460000" cy="442761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329259</xdr:colOff>
      <xdr:row>8</xdr:row>
      <xdr:rowOff>4578733</xdr:rowOff>
    </xdr:from>
    <xdr:to>
      <xdr:col>6</xdr:col>
      <xdr:colOff>460728</xdr:colOff>
      <xdr:row>9</xdr:row>
      <xdr:rowOff>3480740</xdr:rowOff>
    </xdr:to>
    <xdr:pic>
      <xdr:nvPicPr>
        <xdr:cNvPr id="5" name="Picture 4">
          <a:extLst>
            <a:ext uri="{FF2B5EF4-FFF2-40B4-BE49-F238E27FC236}">
              <a16:creationId xmlns:a16="http://schemas.microsoft.com/office/drawing/2014/main" id="{842ECB69-16FF-67F5-0F32-2C6E69BE823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8297407" y="42960955"/>
          <a:ext cx="9068506" cy="36997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1575741</xdr:colOff>
      <xdr:row>8</xdr:row>
      <xdr:rowOff>305740</xdr:rowOff>
    </xdr:from>
    <xdr:to>
      <xdr:col>6</xdr:col>
      <xdr:colOff>399815</xdr:colOff>
      <xdr:row>8</xdr:row>
      <xdr:rowOff>4209814</xdr:rowOff>
    </xdr:to>
    <xdr:pic>
      <xdr:nvPicPr>
        <xdr:cNvPr id="38" name="Picture 37">
          <a:extLst>
            <a:ext uri="{FF2B5EF4-FFF2-40B4-BE49-F238E27FC236}">
              <a16:creationId xmlns:a16="http://schemas.microsoft.com/office/drawing/2014/main" id="{E1151D0A-EE89-4EDE-3C57-1C0A1CC18857}"/>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9543889" y="38687962"/>
          <a:ext cx="7761111" cy="390407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8725369</xdr:colOff>
      <xdr:row>7</xdr:row>
      <xdr:rowOff>141112</xdr:rowOff>
    </xdr:from>
    <xdr:to>
      <xdr:col>5</xdr:col>
      <xdr:colOff>8137406</xdr:colOff>
      <xdr:row>7</xdr:row>
      <xdr:rowOff>4115742</xdr:rowOff>
    </xdr:to>
    <xdr:pic>
      <xdr:nvPicPr>
        <xdr:cNvPr id="13" name="Picture 12">
          <a:extLst>
            <a:ext uri="{FF2B5EF4-FFF2-40B4-BE49-F238E27FC236}">
              <a16:creationId xmlns:a16="http://schemas.microsoft.com/office/drawing/2014/main" id="{86951F95-CAC4-8AE0-0E27-50984CBA1E2C}"/>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17803517" y="33725556"/>
          <a:ext cx="8302037" cy="39746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376297</xdr:colOff>
      <xdr:row>6</xdr:row>
      <xdr:rowOff>94074</xdr:rowOff>
    </xdr:from>
    <xdr:to>
      <xdr:col>5</xdr:col>
      <xdr:colOff>8524757</xdr:colOff>
      <xdr:row>6</xdr:row>
      <xdr:rowOff>3833518</xdr:rowOff>
    </xdr:to>
    <xdr:pic>
      <xdr:nvPicPr>
        <xdr:cNvPr id="12" name="Picture 11">
          <a:extLst>
            <a:ext uri="{FF2B5EF4-FFF2-40B4-BE49-F238E27FC236}">
              <a16:creationId xmlns:a16="http://schemas.microsoft.com/office/drawing/2014/main" id="{64A9E36C-C3B4-BE01-E9D0-710A7FF0CDA0}"/>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18344445" y="28880741"/>
          <a:ext cx="8396110" cy="373944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470373</xdr:colOff>
      <xdr:row>4</xdr:row>
      <xdr:rowOff>4774258</xdr:rowOff>
    </xdr:from>
    <xdr:to>
      <xdr:col>6</xdr:col>
      <xdr:colOff>305742</xdr:colOff>
      <xdr:row>5</xdr:row>
      <xdr:rowOff>4209814</xdr:rowOff>
    </xdr:to>
    <xdr:pic>
      <xdr:nvPicPr>
        <xdr:cNvPr id="11" name="Picture 10">
          <a:extLst>
            <a:ext uri="{FF2B5EF4-FFF2-40B4-BE49-F238E27FC236}">
              <a16:creationId xmlns:a16="http://schemas.microsoft.com/office/drawing/2014/main" id="{66EC462C-C39D-CFD1-44F1-3EB948453759}"/>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18438521" y="23965369"/>
          <a:ext cx="8772406" cy="423333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823149</xdr:colOff>
      <xdr:row>4</xdr:row>
      <xdr:rowOff>164630</xdr:rowOff>
    </xdr:from>
    <xdr:to>
      <xdr:col>6</xdr:col>
      <xdr:colOff>517407</xdr:colOff>
      <xdr:row>4</xdr:row>
      <xdr:rowOff>4186296</xdr:rowOff>
    </xdr:to>
    <xdr:pic>
      <xdr:nvPicPr>
        <xdr:cNvPr id="7" name="Picture 6">
          <a:extLst>
            <a:ext uri="{FF2B5EF4-FFF2-40B4-BE49-F238E27FC236}">
              <a16:creationId xmlns:a16="http://schemas.microsoft.com/office/drawing/2014/main" id="{DBDB9978-3133-F585-CC5A-CA429CC304CC}"/>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18791297" y="19355741"/>
          <a:ext cx="8631295" cy="402166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mc:AlternateContent xmlns:mc="http://schemas.openxmlformats.org/markup-compatibility/2006">
    <mc:Choice xmlns:a14="http://schemas.microsoft.com/office/drawing/2010/main" Requires="a14">
      <xdr:oneCellAnchor>
        <xdr:from>
          <xdr:col>2</xdr:col>
          <xdr:colOff>0</xdr:colOff>
          <xdr:row>0</xdr:row>
          <xdr:rowOff>0</xdr:rowOff>
        </xdr:from>
        <xdr:ext cx="8524875" cy="4786313"/>
        <xdr:pic>
          <xdr:nvPicPr>
            <xdr:cNvPr id="2" name="Picture 1">
              <a:extLst>
                <a:ext uri="{FF2B5EF4-FFF2-40B4-BE49-F238E27FC236}">
                  <a16:creationId xmlns:a16="http://schemas.microsoft.com/office/drawing/2014/main" id="{1E6F530C-71C0-4B0B-8EC6-183C85CC52B4}"/>
                </a:ext>
              </a:extLst>
            </xdr:cNvPr>
            <xdr:cNvPicPr preferRelativeResize="0">
              <a:picLocks/>
              <a:extLst>
                <a:ext uri="{84589F7E-364E-4C9E-8A38-B11213B215E9}">
                  <a14:cameraTool cellRange="Flag_Talent_2_a" spid="_x0000_s850019"/>
                </a:ext>
              </a:extLst>
            </xdr:cNvPicPr>
          </xdr:nvPicPr>
          <xdr:blipFill>
            <a:blip xmlns:r="http://schemas.openxmlformats.org/officeDocument/2006/relationships" r:embed="rId8"/>
            <a:stretch>
              <a:fillRect/>
            </a:stretch>
          </xdr:blipFill>
          <xdr:spPr>
            <a:xfrm>
              <a:off x="8667750" y="0"/>
              <a:ext cx="8524875" cy="4786313"/>
            </a:xfrm>
            <a:prstGeom prst="rect">
              <a:avLst/>
            </a:prstGeom>
            <a:ln>
              <a:noFill/>
            </a:ln>
          </xdr:spPr>
        </xdr:pic>
        <xdr:clientData/>
      </xdr:oneCellAnchor>
    </mc:Choice>
    <mc:Fallback/>
  </mc:AlternateContent>
  <xdr:twoCellAnchor>
    <xdr:from>
      <xdr:col>5</xdr:col>
      <xdr:colOff>5505450</xdr:colOff>
      <xdr:row>8</xdr:row>
      <xdr:rowOff>451047</xdr:rowOff>
    </xdr:from>
    <xdr:to>
      <xdr:col>5</xdr:col>
      <xdr:colOff>5865450</xdr:colOff>
      <xdr:row>8</xdr:row>
      <xdr:rowOff>811047</xdr:rowOff>
    </xdr:to>
    <xdr:sp macro="" textlink="">
      <xdr:nvSpPr>
        <xdr:cNvPr id="34" name="Rectangle: Rounded Corners 33">
          <a:extLst>
            <a:ext uri="{FF2B5EF4-FFF2-40B4-BE49-F238E27FC236}">
              <a16:creationId xmlns:a16="http://schemas.microsoft.com/office/drawing/2014/main" id="{A443323D-7306-4BC5-A070-BC739D1A02FD}"/>
            </a:ext>
          </a:extLst>
        </xdr:cNvPr>
        <xdr:cNvSpPr/>
      </xdr:nvSpPr>
      <xdr:spPr>
        <a:xfrm>
          <a:off x="22650450" y="38741547"/>
          <a:ext cx="360000" cy="360000"/>
        </a:xfrm>
        <a:prstGeom prst="roundRect">
          <a:avLst/>
        </a:prstGeom>
        <a:solidFill>
          <a:srgbClr val="00944D"/>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a:solidFill>
                <a:schemeClr val="bg1"/>
              </a:solidFill>
              <a:latin typeface="Arial Nova" panose="020B0504020202020204" pitchFamily="34" charset="0"/>
            </a:rPr>
            <a:t>1</a:t>
          </a:r>
        </a:p>
      </xdr:txBody>
    </xdr:sp>
    <xdr:clientData/>
  </xdr:twoCellAnchor>
  <xdr:twoCellAnchor>
    <xdr:from>
      <xdr:col>5</xdr:col>
      <xdr:colOff>3092215</xdr:colOff>
      <xdr:row>8</xdr:row>
      <xdr:rowOff>1109565</xdr:rowOff>
    </xdr:from>
    <xdr:to>
      <xdr:col>5</xdr:col>
      <xdr:colOff>3452215</xdr:colOff>
      <xdr:row>8</xdr:row>
      <xdr:rowOff>1469565</xdr:rowOff>
    </xdr:to>
    <xdr:sp macro="" textlink="">
      <xdr:nvSpPr>
        <xdr:cNvPr id="35" name="Rectangle: Rounded Corners 34">
          <a:extLst>
            <a:ext uri="{FF2B5EF4-FFF2-40B4-BE49-F238E27FC236}">
              <a16:creationId xmlns:a16="http://schemas.microsoft.com/office/drawing/2014/main" id="{A4EE7B8B-D6C6-45C8-BC94-A6192181F0B6}"/>
            </a:ext>
          </a:extLst>
        </xdr:cNvPr>
        <xdr:cNvSpPr/>
      </xdr:nvSpPr>
      <xdr:spPr>
        <a:xfrm>
          <a:off x="21060363" y="39491787"/>
          <a:ext cx="360000" cy="360000"/>
        </a:xfrm>
        <a:prstGeom prst="roundRect">
          <a:avLst/>
        </a:prstGeom>
        <a:solidFill>
          <a:srgbClr val="00944D"/>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a:solidFill>
                <a:schemeClr val="bg1"/>
              </a:solidFill>
              <a:latin typeface="Arial Nova" panose="020B0504020202020204" pitchFamily="34" charset="0"/>
            </a:rPr>
            <a:t>2</a:t>
          </a:r>
        </a:p>
      </xdr:txBody>
    </xdr:sp>
    <xdr:clientData/>
  </xdr:twoCellAnchor>
  <xdr:twoCellAnchor>
    <xdr:from>
      <xdr:col>5</xdr:col>
      <xdr:colOff>3233326</xdr:colOff>
      <xdr:row>8</xdr:row>
      <xdr:rowOff>3133369</xdr:rowOff>
    </xdr:from>
    <xdr:to>
      <xdr:col>5</xdr:col>
      <xdr:colOff>3593326</xdr:colOff>
      <xdr:row>8</xdr:row>
      <xdr:rowOff>3493369</xdr:rowOff>
    </xdr:to>
    <xdr:sp macro="" textlink="">
      <xdr:nvSpPr>
        <xdr:cNvPr id="36" name="Rectangle: Rounded Corners 35">
          <a:extLst>
            <a:ext uri="{FF2B5EF4-FFF2-40B4-BE49-F238E27FC236}">
              <a16:creationId xmlns:a16="http://schemas.microsoft.com/office/drawing/2014/main" id="{5E272575-6D79-4E51-B66A-BB045145391B}"/>
            </a:ext>
          </a:extLst>
        </xdr:cNvPr>
        <xdr:cNvSpPr/>
      </xdr:nvSpPr>
      <xdr:spPr>
        <a:xfrm>
          <a:off x="21201474" y="41515591"/>
          <a:ext cx="360000" cy="360000"/>
        </a:xfrm>
        <a:prstGeom prst="roundRect">
          <a:avLst/>
        </a:prstGeom>
        <a:solidFill>
          <a:srgbClr val="00944D"/>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a:solidFill>
                <a:schemeClr val="bg1"/>
              </a:solidFill>
              <a:latin typeface="Arial Nova" panose="020B0504020202020204" pitchFamily="34" charset="0"/>
            </a:rPr>
            <a:t>3</a:t>
          </a:r>
        </a:p>
      </xdr:txBody>
    </xdr:sp>
    <xdr:clientData/>
  </xdr:twoCellAnchor>
  <xdr:twoCellAnchor>
    <xdr:from>
      <xdr:col>5</xdr:col>
      <xdr:colOff>6912210</xdr:colOff>
      <xdr:row>8</xdr:row>
      <xdr:rowOff>2992258</xdr:rowOff>
    </xdr:from>
    <xdr:to>
      <xdr:col>5</xdr:col>
      <xdr:colOff>7272210</xdr:colOff>
      <xdr:row>8</xdr:row>
      <xdr:rowOff>3352258</xdr:rowOff>
    </xdr:to>
    <xdr:sp macro="" textlink="">
      <xdr:nvSpPr>
        <xdr:cNvPr id="37" name="Rectangle: Rounded Corners 36">
          <a:extLst>
            <a:ext uri="{FF2B5EF4-FFF2-40B4-BE49-F238E27FC236}">
              <a16:creationId xmlns:a16="http://schemas.microsoft.com/office/drawing/2014/main" id="{5CD3ED6A-3F8F-45DC-8094-38B2B05988C1}"/>
            </a:ext>
          </a:extLst>
        </xdr:cNvPr>
        <xdr:cNvSpPr/>
      </xdr:nvSpPr>
      <xdr:spPr>
        <a:xfrm>
          <a:off x="24880358" y="41374480"/>
          <a:ext cx="360000" cy="360000"/>
        </a:xfrm>
        <a:prstGeom prst="roundRect">
          <a:avLst/>
        </a:prstGeom>
        <a:solidFill>
          <a:srgbClr val="00944D"/>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a:solidFill>
                <a:schemeClr val="bg1"/>
              </a:solidFill>
              <a:latin typeface="Arial Nova" panose="020B0504020202020204" pitchFamily="34" charset="0"/>
            </a:rPr>
            <a:t>4</a:t>
          </a:r>
        </a:p>
      </xdr:txBody>
    </xdr:sp>
    <xdr:clientData/>
  </xdr:twoCellAnchor>
  <xdr:twoCellAnchor>
    <xdr:from>
      <xdr:col>5</xdr:col>
      <xdr:colOff>7286625</xdr:colOff>
      <xdr:row>8</xdr:row>
      <xdr:rowOff>451047</xdr:rowOff>
    </xdr:from>
    <xdr:to>
      <xdr:col>5</xdr:col>
      <xdr:colOff>7646625</xdr:colOff>
      <xdr:row>8</xdr:row>
      <xdr:rowOff>811047</xdr:rowOff>
    </xdr:to>
    <xdr:sp macro="" textlink="">
      <xdr:nvSpPr>
        <xdr:cNvPr id="45" name="Oval 44">
          <a:extLst>
            <a:ext uri="{FF2B5EF4-FFF2-40B4-BE49-F238E27FC236}">
              <a16:creationId xmlns:a16="http://schemas.microsoft.com/office/drawing/2014/main" id="{8EE4F3A9-A667-46DD-AF44-7F0E814D8979}"/>
            </a:ext>
          </a:extLst>
        </xdr:cNvPr>
        <xdr:cNvSpPr/>
      </xdr:nvSpPr>
      <xdr:spPr>
        <a:xfrm>
          <a:off x="24431625" y="38741547"/>
          <a:ext cx="360000" cy="360000"/>
        </a:xfrm>
        <a:prstGeom prst="ellipse">
          <a:avLst/>
        </a:prstGeom>
        <a:solidFill>
          <a:srgbClr val="001E6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a:solidFill>
                <a:schemeClr val="bg1"/>
              </a:solidFill>
              <a:latin typeface="Arial Nova" panose="020B0504020202020204" pitchFamily="34" charset="0"/>
            </a:rPr>
            <a:t>B</a:t>
          </a:r>
        </a:p>
      </xdr:txBody>
    </xdr:sp>
    <xdr:clientData/>
  </xdr:twoCellAnchor>
  <xdr:twoCellAnchor>
    <xdr:from>
      <xdr:col>5</xdr:col>
      <xdr:colOff>6978885</xdr:colOff>
      <xdr:row>6</xdr:row>
      <xdr:rowOff>285750</xdr:rowOff>
    </xdr:from>
    <xdr:to>
      <xdr:col>5</xdr:col>
      <xdr:colOff>7338885</xdr:colOff>
      <xdr:row>6</xdr:row>
      <xdr:rowOff>645750</xdr:rowOff>
    </xdr:to>
    <xdr:sp macro="" textlink="">
      <xdr:nvSpPr>
        <xdr:cNvPr id="26" name="Rectangle: Rounded Corners 25">
          <a:extLst>
            <a:ext uri="{FF2B5EF4-FFF2-40B4-BE49-F238E27FC236}">
              <a16:creationId xmlns:a16="http://schemas.microsoft.com/office/drawing/2014/main" id="{2142CBE8-4AED-4C5D-BEC2-5BFE8DD5024C}"/>
            </a:ext>
          </a:extLst>
        </xdr:cNvPr>
        <xdr:cNvSpPr/>
      </xdr:nvSpPr>
      <xdr:spPr>
        <a:xfrm>
          <a:off x="24947033" y="29072417"/>
          <a:ext cx="360000" cy="360000"/>
        </a:xfrm>
        <a:prstGeom prst="roundRect">
          <a:avLst/>
        </a:prstGeom>
        <a:solidFill>
          <a:srgbClr val="00944D"/>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a:solidFill>
                <a:schemeClr val="bg1"/>
              </a:solidFill>
              <a:latin typeface="Arial Nova" panose="020B0504020202020204" pitchFamily="34" charset="0"/>
            </a:rPr>
            <a:t>1</a:t>
          </a:r>
        </a:p>
      </xdr:txBody>
    </xdr:sp>
    <xdr:clientData/>
  </xdr:twoCellAnchor>
  <xdr:twoCellAnchor>
    <xdr:from>
      <xdr:col>5</xdr:col>
      <xdr:colOff>4715934</xdr:colOff>
      <xdr:row>6</xdr:row>
      <xdr:rowOff>581964</xdr:rowOff>
    </xdr:from>
    <xdr:to>
      <xdr:col>5</xdr:col>
      <xdr:colOff>5075934</xdr:colOff>
      <xdr:row>6</xdr:row>
      <xdr:rowOff>941964</xdr:rowOff>
    </xdr:to>
    <xdr:sp macro="" textlink="">
      <xdr:nvSpPr>
        <xdr:cNvPr id="27" name="Rectangle: Rounded Corners 26">
          <a:extLst>
            <a:ext uri="{FF2B5EF4-FFF2-40B4-BE49-F238E27FC236}">
              <a16:creationId xmlns:a16="http://schemas.microsoft.com/office/drawing/2014/main" id="{24AF0E6C-B31E-4471-8719-282E4A7C7F0C}"/>
            </a:ext>
          </a:extLst>
        </xdr:cNvPr>
        <xdr:cNvSpPr/>
      </xdr:nvSpPr>
      <xdr:spPr>
        <a:xfrm>
          <a:off x="22684082" y="29368631"/>
          <a:ext cx="360000" cy="360000"/>
        </a:xfrm>
        <a:prstGeom prst="roundRect">
          <a:avLst/>
        </a:prstGeom>
        <a:solidFill>
          <a:srgbClr val="00944D"/>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a:solidFill>
                <a:schemeClr val="bg1"/>
              </a:solidFill>
              <a:latin typeface="Arial Nova" panose="020B0504020202020204" pitchFamily="34" charset="0"/>
            </a:rPr>
            <a:t>2</a:t>
          </a:r>
        </a:p>
      </xdr:txBody>
    </xdr:sp>
    <xdr:clientData/>
  </xdr:twoCellAnchor>
  <xdr:twoCellAnchor>
    <xdr:from>
      <xdr:col>5</xdr:col>
      <xdr:colOff>4504149</xdr:colOff>
      <xdr:row>6</xdr:row>
      <xdr:rowOff>1455560</xdr:rowOff>
    </xdr:from>
    <xdr:to>
      <xdr:col>5</xdr:col>
      <xdr:colOff>4864149</xdr:colOff>
      <xdr:row>6</xdr:row>
      <xdr:rowOff>1815560</xdr:rowOff>
    </xdr:to>
    <xdr:sp macro="" textlink="">
      <xdr:nvSpPr>
        <xdr:cNvPr id="28" name="Rectangle: Rounded Corners 27">
          <a:extLst>
            <a:ext uri="{FF2B5EF4-FFF2-40B4-BE49-F238E27FC236}">
              <a16:creationId xmlns:a16="http://schemas.microsoft.com/office/drawing/2014/main" id="{E4421B6A-925B-4C14-94B1-8582265E2E6E}"/>
            </a:ext>
          </a:extLst>
        </xdr:cNvPr>
        <xdr:cNvSpPr/>
      </xdr:nvSpPr>
      <xdr:spPr>
        <a:xfrm>
          <a:off x="22472297" y="30242227"/>
          <a:ext cx="360000" cy="360000"/>
        </a:xfrm>
        <a:prstGeom prst="roundRect">
          <a:avLst/>
        </a:prstGeom>
        <a:solidFill>
          <a:srgbClr val="00944D"/>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a:solidFill>
                <a:schemeClr val="bg1"/>
              </a:solidFill>
              <a:latin typeface="Arial Nova" panose="020B0504020202020204" pitchFamily="34" charset="0"/>
            </a:rPr>
            <a:t>3</a:t>
          </a:r>
        </a:p>
      </xdr:txBody>
    </xdr:sp>
    <xdr:clientData/>
  </xdr:twoCellAnchor>
  <xdr:twoCellAnchor>
    <xdr:from>
      <xdr:col>5</xdr:col>
      <xdr:colOff>4638439</xdr:colOff>
      <xdr:row>6</xdr:row>
      <xdr:rowOff>2511304</xdr:rowOff>
    </xdr:from>
    <xdr:to>
      <xdr:col>5</xdr:col>
      <xdr:colOff>4998439</xdr:colOff>
      <xdr:row>6</xdr:row>
      <xdr:rowOff>2871304</xdr:rowOff>
    </xdr:to>
    <xdr:sp macro="" textlink="">
      <xdr:nvSpPr>
        <xdr:cNvPr id="29" name="Rectangle: Rounded Corners 28">
          <a:extLst>
            <a:ext uri="{FF2B5EF4-FFF2-40B4-BE49-F238E27FC236}">
              <a16:creationId xmlns:a16="http://schemas.microsoft.com/office/drawing/2014/main" id="{56C6601A-3CF6-4AFE-AF94-C4F4CBA5F7BF}"/>
            </a:ext>
          </a:extLst>
        </xdr:cNvPr>
        <xdr:cNvSpPr/>
      </xdr:nvSpPr>
      <xdr:spPr>
        <a:xfrm>
          <a:off x="22606587" y="31297971"/>
          <a:ext cx="360000" cy="360000"/>
        </a:xfrm>
        <a:prstGeom prst="roundRect">
          <a:avLst/>
        </a:prstGeom>
        <a:solidFill>
          <a:srgbClr val="00944D"/>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a:solidFill>
                <a:schemeClr val="bg1"/>
              </a:solidFill>
              <a:latin typeface="Arial Nova" panose="020B0504020202020204" pitchFamily="34" charset="0"/>
            </a:rPr>
            <a:t>4</a:t>
          </a:r>
        </a:p>
      </xdr:txBody>
    </xdr:sp>
    <xdr:clientData/>
  </xdr:twoCellAnchor>
  <xdr:twoCellAnchor>
    <xdr:from>
      <xdr:col>5</xdr:col>
      <xdr:colOff>7330428</xdr:colOff>
      <xdr:row>6</xdr:row>
      <xdr:rowOff>1729493</xdr:rowOff>
    </xdr:from>
    <xdr:to>
      <xdr:col>5</xdr:col>
      <xdr:colOff>7690428</xdr:colOff>
      <xdr:row>6</xdr:row>
      <xdr:rowOff>2089493</xdr:rowOff>
    </xdr:to>
    <xdr:sp macro="" textlink="">
      <xdr:nvSpPr>
        <xdr:cNvPr id="43" name="Oval 42">
          <a:extLst>
            <a:ext uri="{FF2B5EF4-FFF2-40B4-BE49-F238E27FC236}">
              <a16:creationId xmlns:a16="http://schemas.microsoft.com/office/drawing/2014/main" id="{D18D99E6-2FDC-4B8D-8E01-DD61700F63F2}"/>
            </a:ext>
          </a:extLst>
        </xdr:cNvPr>
        <xdr:cNvSpPr/>
      </xdr:nvSpPr>
      <xdr:spPr>
        <a:xfrm>
          <a:off x="25298576" y="30516160"/>
          <a:ext cx="360000" cy="360000"/>
        </a:xfrm>
        <a:prstGeom prst="ellipse">
          <a:avLst/>
        </a:prstGeom>
        <a:solidFill>
          <a:srgbClr val="001E6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a:solidFill>
                <a:schemeClr val="bg1"/>
              </a:solidFill>
              <a:latin typeface="Arial Nova" panose="020B0504020202020204" pitchFamily="34" charset="0"/>
            </a:rPr>
            <a:t>E</a:t>
          </a:r>
        </a:p>
      </xdr:txBody>
    </xdr:sp>
    <xdr:clientData/>
  </xdr:twoCellAnchor>
  <xdr:twoCellAnchor>
    <xdr:from>
      <xdr:col>5</xdr:col>
      <xdr:colOff>1056335</xdr:colOff>
      <xdr:row>6</xdr:row>
      <xdr:rowOff>1137272</xdr:rowOff>
    </xdr:from>
    <xdr:to>
      <xdr:col>5</xdr:col>
      <xdr:colOff>1416335</xdr:colOff>
      <xdr:row>6</xdr:row>
      <xdr:rowOff>1497272</xdr:rowOff>
    </xdr:to>
    <xdr:sp macro="" textlink="">
      <xdr:nvSpPr>
        <xdr:cNvPr id="46" name="Oval 45">
          <a:extLst>
            <a:ext uri="{FF2B5EF4-FFF2-40B4-BE49-F238E27FC236}">
              <a16:creationId xmlns:a16="http://schemas.microsoft.com/office/drawing/2014/main" id="{A73963AD-D118-4D0F-8CB8-D2E3EC81276E}"/>
            </a:ext>
          </a:extLst>
        </xdr:cNvPr>
        <xdr:cNvSpPr/>
      </xdr:nvSpPr>
      <xdr:spPr>
        <a:xfrm>
          <a:off x="19024483" y="29923939"/>
          <a:ext cx="360000" cy="360000"/>
        </a:xfrm>
        <a:prstGeom prst="ellipse">
          <a:avLst/>
        </a:prstGeom>
        <a:solidFill>
          <a:srgbClr val="001E6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a:solidFill>
                <a:schemeClr val="bg1"/>
              </a:solidFill>
              <a:latin typeface="Arial Nova" panose="020B0504020202020204" pitchFamily="34" charset="0"/>
            </a:rPr>
            <a:t>C</a:t>
          </a:r>
        </a:p>
      </xdr:txBody>
    </xdr:sp>
    <xdr:clientData/>
  </xdr:twoCellAnchor>
  <xdr:twoCellAnchor>
    <xdr:from>
      <xdr:col>5</xdr:col>
      <xdr:colOff>715108</xdr:colOff>
      <xdr:row>7</xdr:row>
      <xdr:rowOff>401757</xdr:rowOff>
    </xdr:from>
    <xdr:to>
      <xdr:col>5</xdr:col>
      <xdr:colOff>1071933</xdr:colOff>
      <xdr:row>7</xdr:row>
      <xdr:rowOff>761757</xdr:rowOff>
    </xdr:to>
    <xdr:sp macro="" textlink="">
      <xdr:nvSpPr>
        <xdr:cNvPr id="30" name="Rectangle: Rounded Corners 29">
          <a:extLst>
            <a:ext uri="{FF2B5EF4-FFF2-40B4-BE49-F238E27FC236}">
              <a16:creationId xmlns:a16="http://schemas.microsoft.com/office/drawing/2014/main" id="{EB1E4D49-E941-4802-9C6C-7AAB8D4A58A2}"/>
            </a:ext>
          </a:extLst>
        </xdr:cNvPr>
        <xdr:cNvSpPr/>
      </xdr:nvSpPr>
      <xdr:spPr>
        <a:xfrm>
          <a:off x="18702704" y="33995699"/>
          <a:ext cx="356825" cy="360000"/>
        </a:xfrm>
        <a:prstGeom prst="roundRect">
          <a:avLst/>
        </a:prstGeom>
        <a:solidFill>
          <a:srgbClr val="00944D"/>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a:solidFill>
                <a:schemeClr val="bg1"/>
              </a:solidFill>
              <a:latin typeface="Arial Nova" panose="020B0504020202020204" pitchFamily="34" charset="0"/>
            </a:rPr>
            <a:t>1</a:t>
          </a:r>
        </a:p>
      </xdr:txBody>
    </xdr:sp>
    <xdr:clientData/>
  </xdr:twoCellAnchor>
  <xdr:twoCellAnchor>
    <xdr:from>
      <xdr:col>5</xdr:col>
      <xdr:colOff>4438650</xdr:colOff>
      <xdr:row>7</xdr:row>
      <xdr:rowOff>361946</xdr:rowOff>
    </xdr:from>
    <xdr:to>
      <xdr:col>5</xdr:col>
      <xdr:colOff>4798650</xdr:colOff>
      <xdr:row>7</xdr:row>
      <xdr:rowOff>721946</xdr:rowOff>
    </xdr:to>
    <xdr:sp macro="" textlink="">
      <xdr:nvSpPr>
        <xdr:cNvPr id="31" name="Rectangle: Rounded Corners 30">
          <a:extLst>
            <a:ext uri="{FF2B5EF4-FFF2-40B4-BE49-F238E27FC236}">
              <a16:creationId xmlns:a16="http://schemas.microsoft.com/office/drawing/2014/main" id="{FC040ADA-2099-41A6-961C-A71129238D58}"/>
            </a:ext>
          </a:extLst>
        </xdr:cNvPr>
        <xdr:cNvSpPr/>
      </xdr:nvSpPr>
      <xdr:spPr>
        <a:xfrm>
          <a:off x="21583650" y="33866134"/>
          <a:ext cx="360000" cy="360000"/>
        </a:xfrm>
        <a:prstGeom prst="roundRect">
          <a:avLst/>
        </a:prstGeom>
        <a:solidFill>
          <a:srgbClr val="00944D"/>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a:solidFill>
                <a:schemeClr val="bg1"/>
              </a:solidFill>
              <a:latin typeface="Arial Nova" panose="020B0504020202020204" pitchFamily="34" charset="0"/>
            </a:rPr>
            <a:t>2</a:t>
          </a:r>
        </a:p>
      </xdr:txBody>
    </xdr:sp>
    <xdr:clientData/>
  </xdr:twoCellAnchor>
  <xdr:twoCellAnchor>
    <xdr:from>
      <xdr:col>5</xdr:col>
      <xdr:colOff>2397360</xdr:colOff>
      <xdr:row>7</xdr:row>
      <xdr:rowOff>2329742</xdr:rowOff>
    </xdr:from>
    <xdr:to>
      <xdr:col>5</xdr:col>
      <xdr:colOff>2757360</xdr:colOff>
      <xdr:row>7</xdr:row>
      <xdr:rowOff>2689742</xdr:rowOff>
    </xdr:to>
    <xdr:sp macro="" textlink="">
      <xdr:nvSpPr>
        <xdr:cNvPr id="32" name="Rectangle: Rounded Corners 31">
          <a:extLst>
            <a:ext uri="{FF2B5EF4-FFF2-40B4-BE49-F238E27FC236}">
              <a16:creationId xmlns:a16="http://schemas.microsoft.com/office/drawing/2014/main" id="{834CC81C-DAB3-4603-8679-C3810D6F31CF}"/>
            </a:ext>
          </a:extLst>
        </xdr:cNvPr>
        <xdr:cNvSpPr/>
      </xdr:nvSpPr>
      <xdr:spPr>
        <a:xfrm>
          <a:off x="20365508" y="35914186"/>
          <a:ext cx="360000" cy="360000"/>
        </a:xfrm>
        <a:prstGeom prst="roundRect">
          <a:avLst/>
        </a:prstGeom>
        <a:solidFill>
          <a:srgbClr val="00944D"/>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a:solidFill>
                <a:schemeClr val="bg1"/>
              </a:solidFill>
              <a:latin typeface="Arial Nova" panose="020B0504020202020204" pitchFamily="34" charset="0"/>
            </a:rPr>
            <a:t>3</a:t>
          </a:r>
        </a:p>
      </xdr:txBody>
    </xdr:sp>
    <xdr:clientData/>
  </xdr:twoCellAnchor>
  <xdr:twoCellAnchor>
    <xdr:from>
      <xdr:col>5</xdr:col>
      <xdr:colOff>5736989</xdr:colOff>
      <xdr:row>7</xdr:row>
      <xdr:rowOff>2464032</xdr:rowOff>
    </xdr:from>
    <xdr:to>
      <xdr:col>5</xdr:col>
      <xdr:colOff>6096989</xdr:colOff>
      <xdr:row>7</xdr:row>
      <xdr:rowOff>2824032</xdr:rowOff>
    </xdr:to>
    <xdr:sp macro="" textlink="">
      <xdr:nvSpPr>
        <xdr:cNvPr id="33" name="Rectangle: Rounded Corners 32">
          <a:extLst>
            <a:ext uri="{FF2B5EF4-FFF2-40B4-BE49-F238E27FC236}">
              <a16:creationId xmlns:a16="http://schemas.microsoft.com/office/drawing/2014/main" id="{F445EAB5-1BE2-456B-A6C5-C356359D49A6}"/>
            </a:ext>
          </a:extLst>
        </xdr:cNvPr>
        <xdr:cNvSpPr/>
      </xdr:nvSpPr>
      <xdr:spPr>
        <a:xfrm>
          <a:off x="23705137" y="36048476"/>
          <a:ext cx="360000" cy="360000"/>
        </a:xfrm>
        <a:prstGeom prst="roundRect">
          <a:avLst/>
        </a:prstGeom>
        <a:solidFill>
          <a:srgbClr val="00944D"/>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a:solidFill>
                <a:schemeClr val="bg1"/>
              </a:solidFill>
              <a:latin typeface="Arial Nova" panose="020B0504020202020204" pitchFamily="34" charset="0"/>
            </a:rPr>
            <a:t>4</a:t>
          </a:r>
        </a:p>
      </xdr:txBody>
    </xdr:sp>
    <xdr:clientData/>
  </xdr:twoCellAnchor>
  <xdr:twoCellAnchor>
    <xdr:from>
      <xdr:col>5</xdr:col>
      <xdr:colOff>6357937</xdr:colOff>
      <xdr:row>7</xdr:row>
      <xdr:rowOff>361946</xdr:rowOff>
    </xdr:from>
    <xdr:to>
      <xdr:col>5</xdr:col>
      <xdr:colOff>6717937</xdr:colOff>
      <xdr:row>7</xdr:row>
      <xdr:rowOff>721946</xdr:rowOff>
    </xdr:to>
    <xdr:sp macro="" textlink="">
      <xdr:nvSpPr>
        <xdr:cNvPr id="54" name="Oval 53">
          <a:extLst>
            <a:ext uri="{FF2B5EF4-FFF2-40B4-BE49-F238E27FC236}">
              <a16:creationId xmlns:a16="http://schemas.microsoft.com/office/drawing/2014/main" id="{73308BD5-B122-474B-85EB-6A7F1B5825D2}"/>
            </a:ext>
          </a:extLst>
        </xdr:cNvPr>
        <xdr:cNvSpPr/>
      </xdr:nvSpPr>
      <xdr:spPr>
        <a:xfrm>
          <a:off x="23502937" y="33866134"/>
          <a:ext cx="360000" cy="360000"/>
        </a:xfrm>
        <a:prstGeom prst="ellipse">
          <a:avLst/>
        </a:prstGeom>
        <a:solidFill>
          <a:srgbClr val="001E6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a:solidFill>
                <a:schemeClr val="bg1"/>
              </a:solidFill>
              <a:latin typeface="Arial Nova" panose="020B0504020202020204" pitchFamily="34" charset="0"/>
            </a:rPr>
            <a:t>B</a:t>
          </a:r>
        </a:p>
      </xdr:txBody>
    </xdr:sp>
    <xdr:clientData/>
  </xdr:twoCellAnchor>
  <xdr:twoCellAnchor>
    <xdr:from>
      <xdr:col>5</xdr:col>
      <xdr:colOff>8516056</xdr:colOff>
      <xdr:row>5</xdr:row>
      <xdr:rowOff>56201</xdr:rowOff>
    </xdr:from>
    <xdr:to>
      <xdr:col>5</xdr:col>
      <xdr:colOff>8876056</xdr:colOff>
      <xdr:row>5</xdr:row>
      <xdr:rowOff>416201</xdr:rowOff>
    </xdr:to>
    <xdr:sp macro="" textlink="">
      <xdr:nvSpPr>
        <xdr:cNvPr id="22" name="Rectangle: Rounded Corners 21">
          <a:extLst>
            <a:ext uri="{FF2B5EF4-FFF2-40B4-BE49-F238E27FC236}">
              <a16:creationId xmlns:a16="http://schemas.microsoft.com/office/drawing/2014/main" id="{61D74A49-BF3C-4FC1-BFF4-ADE67B59AFE4}"/>
            </a:ext>
          </a:extLst>
        </xdr:cNvPr>
        <xdr:cNvSpPr/>
      </xdr:nvSpPr>
      <xdr:spPr>
        <a:xfrm>
          <a:off x="26484204" y="24045090"/>
          <a:ext cx="360000" cy="360000"/>
        </a:xfrm>
        <a:prstGeom prst="roundRect">
          <a:avLst/>
        </a:prstGeom>
        <a:solidFill>
          <a:srgbClr val="00944D"/>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a:solidFill>
                <a:schemeClr val="bg1"/>
              </a:solidFill>
              <a:latin typeface="Arial Nova" panose="020B0504020202020204" pitchFamily="34" charset="0"/>
            </a:rPr>
            <a:t>1</a:t>
          </a:r>
        </a:p>
      </xdr:txBody>
    </xdr:sp>
    <xdr:clientData/>
  </xdr:twoCellAnchor>
  <xdr:twoCellAnchor>
    <xdr:from>
      <xdr:col>5</xdr:col>
      <xdr:colOff>1573389</xdr:colOff>
      <xdr:row>5</xdr:row>
      <xdr:rowOff>526572</xdr:rowOff>
    </xdr:from>
    <xdr:to>
      <xdr:col>5</xdr:col>
      <xdr:colOff>1933389</xdr:colOff>
      <xdr:row>5</xdr:row>
      <xdr:rowOff>886572</xdr:rowOff>
    </xdr:to>
    <xdr:sp macro="" textlink="">
      <xdr:nvSpPr>
        <xdr:cNvPr id="23" name="Rectangle: Rounded Corners 22">
          <a:extLst>
            <a:ext uri="{FF2B5EF4-FFF2-40B4-BE49-F238E27FC236}">
              <a16:creationId xmlns:a16="http://schemas.microsoft.com/office/drawing/2014/main" id="{EB0842E0-181D-4A4B-A5F7-5F2ADCFA374A}"/>
            </a:ext>
          </a:extLst>
        </xdr:cNvPr>
        <xdr:cNvSpPr/>
      </xdr:nvSpPr>
      <xdr:spPr>
        <a:xfrm>
          <a:off x="19541537" y="24515461"/>
          <a:ext cx="360000" cy="360000"/>
        </a:xfrm>
        <a:prstGeom prst="roundRect">
          <a:avLst/>
        </a:prstGeom>
        <a:solidFill>
          <a:srgbClr val="00944D"/>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a:solidFill>
                <a:schemeClr val="bg1"/>
              </a:solidFill>
              <a:latin typeface="Arial Nova" panose="020B0504020202020204" pitchFamily="34" charset="0"/>
            </a:rPr>
            <a:t>2</a:t>
          </a:r>
        </a:p>
      </xdr:txBody>
    </xdr:sp>
    <xdr:clientData/>
  </xdr:twoCellAnchor>
  <xdr:twoCellAnchor>
    <xdr:from>
      <xdr:col>5</xdr:col>
      <xdr:colOff>7272513</xdr:colOff>
      <xdr:row>5</xdr:row>
      <xdr:rowOff>56201</xdr:rowOff>
    </xdr:from>
    <xdr:to>
      <xdr:col>5</xdr:col>
      <xdr:colOff>7632513</xdr:colOff>
      <xdr:row>5</xdr:row>
      <xdr:rowOff>416201</xdr:rowOff>
    </xdr:to>
    <xdr:sp macro="" textlink="">
      <xdr:nvSpPr>
        <xdr:cNvPr id="24" name="Rectangle: Rounded Corners 23">
          <a:extLst>
            <a:ext uri="{FF2B5EF4-FFF2-40B4-BE49-F238E27FC236}">
              <a16:creationId xmlns:a16="http://schemas.microsoft.com/office/drawing/2014/main" id="{B6B5C428-3DC4-4E61-A989-0B8F7893620E}"/>
            </a:ext>
          </a:extLst>
        </xdr:cNvPr>
        <xdr:cNvSpPr/>
      </xdr:nvSpPr>
      <xdr:spPr>
        <a:xfrm>
          <a:off x="25240661" y="24045090"/>
          <a:ext cx="360000" cy="360000"/>
        </a:xfrm>
        <a:prstGeom prst="roundRect">
          <a:avLst/>
        </a:prstGeom>
        <a:solidFill>
          <a:srgbClr val="00944D"/>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a:solidFill>
                <a:schemeClr val="bg1"/>
              </a:solidFill>
              <a:latin typeface="Arial Nova" panose="020B0504020202020204" pitchFamily="34" charset="0"/>
            </a:rPr>
            <a:t>3</a:t>
          </a:r>
        </a:p>
      </xdr:txBody>
    </xdr:sp>
    <xdr:clientData/>
  </xdr:twoCellAnchor>
  <xdr:twoCellAnchor>
    <xdr:from>
      <xdr:col>5</xdr:col>
      <xdr:colOff>5461588</xdr:colOff>
      <xdr:row>5</xdr:row>
      <xdr:rowOff>1547753</xdr:rowOff>
    </xdr:from>
    <xdr:to>
      <xdr:col>5</xdr:col>
      <xdr:colOff>5821588</xdr:colOff>
      <xdr:row>5</xdr:row>
      <xdr:rowOff>1907753</xdr:rowOff>
    </xdr:to>
    <xdr:sp macro="" textlink="">
      <xdr:nvSpPr>
        <xdr:cNvPr id="25" name="Rectangle: Rounded Corners 24">
          <a:extLst>
            <a:ext uri="{FF2B5EF4-FFF2-40B4-BE49-F238E27FC236}">
              <a16:creationId xmlns:a16="http://schemas.microsoft.com/office/drawing/2014/main" id="{A2F69E49-6665-4FC1-9101-A20D9574DF76}"/>
            </a:ext>
          </a:extLst>
        </xdr:cNvPr>
        <xdr:cNvSpPr/>
      </xdr:nvSpPr>
      <xdr:spPr>
        <a:xfrm>
          <a:off x="23429736" y="25536642"/>
          <a:ext cx="360000" cy="360000"/>
        </a:xfrm>
        <a:prstGeom prst="roundRect">
          <a:avLst/>
        </a:prstGeom>
        <a:solidFill>
          <a:srgbClr val="00944D"/>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a:solidFill>
                <a:schemeClr val="bg1"/>
              </a:solidFill>
              <a:latin typeface="Arial Nova" panose="020B0504020202020204" pitchFamily="34" charset="0"/>
            </a:rPr>
            <a:t>4</a:t>
          </a:r>
        </a:p>
      </xdr:txBody>
    </xdr:sp>
    <xdr:clientData/>
  </xdr:twoCellAnchor>
  <xdr:twoCellAnchor>
    <xdr:from>
      <xdr:col>5</xdr:col>
      <xdr:colOff>5341644</xdr:colOff>
      <xdr:row>5</xdr:row>
      <xdr:rowOff>56201</xdr:rowOff>
    </xdr:from>
    <xdr:to>
      <xdr:col>5</xdr:col>
      <xdr:colOff>5701644</xdr:colOff>
      <xdr:row>5</xdr:row>
      <xdr:rowOff>416201</xdr:rowOff>
    </xdr:to>
    <xdr:sp macro="" textlink="">
      <xdr:nvSpPr>
        <xdr:cNvPr id="53" name="Oval 52">
          <a:extLst>
            <a:ext uri="{FF2B5EF4-FFF2-40B4-BE49-F238E27FC236}">
              <a16:creationId xmlns:a16="http://schemas.microsoft.com/office/drawing/2014/main" id="{B54F6626-2DFC-47AB-864D-7799F2D8E813}"/>
            </a:ext>
          </a:extLst>
        </xdr:cNvPr>
        <xdr:cNvSpPr/>
      </xdr:nvSpPr>
      <xdr:spPr>
        <a:xfrm>
          <a:off x="23309792" y="24045090"/>
          <a:ext cx="360000" cy="360000"/>
        </a:xfrm>
        <a:prstGeom prst="ellipse">
          <a:avLst/>
        </a:prstGeom>
        <a:solidFill>
          <a:srgbClr val="001E6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a:solidFill>
                <a:schemeClr val="bg1"/>
              </a:solidFill>
              <a:latin typeface="Arial Nova" panose="020B0504020202020204" pitchFamily="34" charset="0"/>
            </a:rPr>
            <a:t>C</a:t>
          </a:r>
        </a:p>
      </xdr:txBody>
    </xdr:sp>
    <xdr:clientData/>
  </xdr:twoCellAnchor>
  <xdr:twoCellAnchor>
    <xdr:from>
      <xdr:col>5</xdr:col>
      <xdr:colOff>609835</xdr:colOff>
      <xdr:row>4</xdr:row>
      <xdr:rowOff>402402</xdr:rowOff>
    </xdr:from>
    <xdr:to>
      <xdr:col>5</xdr:col>
      <xdr:colOff>969835</xdr:colOff>
      <xdr:row>4</xdr:row>
      <xdr:rowOff>762402</xdr:rowOff>
    </xdr:to>
    <xdr:sp macro="" textlink="">
      <xdr:nvSpPr>
        <xdr:cNvPr id="18" name="Rectangle: Rounded Corners 17">
          <a:extLst>
            <a:ext uri="{FF2B5EF4-FFF2-40B4-BE49-F238E27FC236}">
              <a16:creationId xmlns:a16="http://schemas.microsoft.com/office/drawing/2014/main" id="{40701D2D-1195-4270-B005-7257A4A9A45D}"/>
            </a:ext>
          </a:extLst>
        </xdr:cNvPr>
        <xdr:cNvSpPr/>
      </xdr:nvSpPr>
      <xdr:spPr>
        <a:xfrm>
          <a:off x="18577983" y="19593513"/>
          <a:ext cx="360000" cy="360000"/>
        </a:xfrm>
        <a:prstGeom prst="roundRect">
          <a:avLst/>
        </a:prstGeom>
        <a:solidFill>
          <a:srgbClr val="00944D"/>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a:solidFill>
                <a:schemeClr val="bg1"/>
              </a:solidFill>
              <a:latin typeface="Arial Nova" panose="020B0504020202020204" pitchFamily="34" charset="0"/>
            </a:rPr>
            <a:t>1</a:t>
          </a:r>
        </a:p>
      </xdr:txBody>
    </xdr:sp>
    <xdr:clientData/>
  </xdr:twoCellAnchor>
  <xdr:twoCellAnchor>
    <xdr:from>
      <xdr:col>5</xdr:col>
      <xdr:colOff>7896358</xdr:colOff>
      <xdr:row>4</xdr:row>
      <xdr:rowOff>696954</xdr:rowOff>
    </xdr:from>
    <xdr:to>
      <xdr:col>5</xdr:col>
      <xdr:colOff>8256358</xdr:colOff>
      <xdr:row>4</xdr:row>
      <xdr:rowOff>1056954</xdr:rowOff>
    </xdr:to>
    <xdr:sp macro="" textlink="">
      <xdr:nvSpPr>
        <xdr:cNvPr id="19" name="Rectangle: Rounded Corners 18">
          <a:extLst>
            <a:ext uri="{FF2B5EF4-FFF2-40B4-BE49-F238E27FC236}">
              <a16:creationId xmlns:a16="http://schemas.microsoft.com/office/drawing/2014/main" id="{46AC35ED-9F66-406E-809D-EC0F272EA072}"/>
            </a:ext>
          </a:extLst>
        </xdr:cNvPr>
        <xdr:cNvSpPr/>
      </xdr:nvSpPr>
      <xdr:spPr>
        <a:xfrm>
          <a:off x="25864506" y="19888065"/>
          <a:ext cx="360000" cy="360000"/>
        </a:xfrm>
        <a:prstGeom prst="roundRect">
          <a:avLst/>
        </a:prstGeom>
        <a:solidFill>
          <a:srgbClr val="00944D"/>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a:solidFill>
                <a:schemeClr val="bg1"/>
              </a:solidFill>
              <a:latin typeface="Arial Nova" panose="020B0504020202020204" pitchFamily="34" charset="0"/>
            </a:rPr>
            <a:t>2</a:t>
          </a:r>
        </a:p>
      </xdr:txBody>
    </xdr:sp>
    <xdr:clientData/>
  </xdr:twoCellAnchor>
  <xdr:twoCellAnchor>
    <xdr:from>
      <xdr:col>5</xdr:col>
      <xdr:colOff>3000375</xdr:colOff>
      <xdr:row>4</xdr:row>
      <xdr:rowOff>3657598</xdr:rowOff>
    </xdr:from>
    <xdr:to>
      <xdr:col>5</xdr:col>
      <xdr:colOff>3360375</xdr:colOff>
      <xdr:row>4</xdr:row>
      <xdr:rowOff>4017598</xdr:rowOff>
    </xdr:to>
    <xdr:sp macro="" textlink="">
      <xdr:nvSpPr>
        <xdr:cNvPr id="20" name="Rectangle: Rounded Corners 19">
          <a:extLst>
            <a:ext uri="{FF2B5EF4-FFF2-40B4-BE49-F238E27FC236}">
              <a16:creationId xmlns:a16="http://schemas.microsoft.com/office/drawing/2014/main" id="{47D9DDC5-F7CA-475C-BE0B-C7DB7D834852}"/>
            </a:ext>
          </a:extLst>
        </xdr:cNvPr>
        <xdr:cNvSpPr/>
      </xdr:nvSpPr>
      <xdr:spPr>
        <a:xfrm>
          <a:off x="20145375" y="22802848"/>
          <a:ext cx="360000" cy="360000"/>
        </a:xfrm>
        <a:prstGeom prst="roundRect">
          <a:avLst/>
        </a:prstGeom>
        <a:solidFill>
          <a:srgbClr val="00944D"/>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a:solidFill>
                <a:schemeClr val="bg1"/>
              </a:solidFill>
              <a:latin typeface="Arial Nova" panose="020B0504020202020204" pitchFamily="34" charset="0"/>
            </a:rPr>
            <a:t>3</a:t>
          </a:r>
        </a:p>
      </xdr:txBody>
    </xdr:sp>
    <xdr:clientData/>
  </xdr:twoCellAnchor>
  <xdr:twoCellAnchor>
    <xdr:from>
      <xdr:col>5</xdr:col>
      <xdr:colOff>5705475</xdr:colOff>
      <xdr:row>4</xdr:row>
      <xdr:rowOff>3676647</xdr:rowOff>
    </xdr:from>
    <xdr:to>
      <xdr:col>5</xdr:col>
      <xdr:colOff>6065475</xdr:colOff>
      <xdr:row>4</xdr:row>
      <xdr:rowOff>4036647</xdr:rowOff>
    </xdr:to>
    <xdr:sp macro="" textlink="">
      <xdr:nvSpPr>
        <xdr:cNvPr id="21" name="Rectangle: Rounded Corners 20">
          <a:extLst>
            <a:ext uri="{FF2B5EF4-FFF2-40B4-BE49-F238E27FC236}">
              <a16:creationId xmlns:a16="http://schemas.microsoft.com/office/drawing/2014/main" id="{0EAB8A92-0110-496A-BB64-9A9B8362EC45}"/>
            </a:ext>
          </a:extLst>
        </xdr:cNvPr>
        <xdr:cNvSpPr/>
      </xdr:nvSpPr>
      <xdr:spPr>
        <a:xfrm>
          <a:off x="22850475" y="22821897"/>
          <a:ext cx="360000" cy="360000"/>
        </a:xfrm>
        <a:prstGeom prst="roundRect">
          <a:avLst/>
        </a:prstGeom>
        <a:solidFill>
          <a:srgbClr val="00944D"/>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a:solidFill>
                <a:schemeClr val="bg1"/>
              </a:solidFill>
              <a:latin typeface="Arial Nova" panose="020B0504020202020204" pitchFamily="34" charset="0"/>
            </a:rPr>
            <a:t>4</a:t>
          </a:r>
        </a:p>
      </xdr:txBody>
    </xdr:sp>
    <xdr:clientData/>
  </xdr:twoCellAnchor>
  <xdr:twoCellAnchor>
    <xdr:from>
      <xdr:col>5</xdr:col>
      <xdr:colOff>7143750</xdr:colOff>
      <xdr:row>4</xdr:row>
      <xdr:rowOff>476250</xdr:rowOff>
    </xdr:from>
    <xdr:to>
      <xdr:col>5</xdr:col>
      <xdr:colOff>7503750</xdr:colOff>
      <xdr:row>4</xdr:row>
      <xdr:rowOff>836250</xdr:rowOff>
    </xdr:to>
    <xdr:sp macro="" textlink="">
      <xdr:nvSpPr>
        <xdr:cNvPr id="47" name="Oval 46">
          <a:extLst>
            <a:ext uri="{FF2B5EF4-FFF2-40B4-BE49-F238E27FC236}">
              <a16:creationId xmlns:a16="http://schemas.microsoft.com/office/drawing/2014/main" id="{A5EAFCDA-C829-40FE-A7B0-7F0FFDB62C8C}"/>
            </a:ext>
          </a:extLst>
        </xdr:cNvPr>
        <xdr:cNvSpPr/>
      </xdr:nvSpPr>
      <xdr:spPr>
        <a:xfrm>
          <a:off x="24288750" y="19621500"/>
          <a:ext cx="360000" cy="360000"/>
        </a:xfrm>
        <a:prstGeom prst="ellipse">
          <a:avLst/>
        </a:prstGeom>
        <a:solidFill>
          <a:srgbClr val="001E6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a:solidFill>
                <a:schemeClr val="bg1"/>
              </a:solidFill>
              <a:latin typeface="Arial Nova" panose="020B0504020202020204" pitchFamily="34" charset="0"/>
            </a:rPr>
            <a:t>D</a:t>
          </a:r>
        </a:p>
      </xdr:txBody>
    </xdr:sp>
    <xdr:clientData/>
  </xdr:twoCellAnchor>
  <xdr:twoCellAnchor>
    <xdr:from>
      <xdr:col>5</xdr:col>
      <xdr:colOff>1023937</xdr:colOff>
      <xdr:row>4</xdr:row>
      <xdr:rowOff>1214437</xdr:rowOff>
    </xdr:from>
    <xdr:to>
      <xdr:col>5</xdr:col>
      <xdr:colOff>1383937</xdr:colOff>
      <xdr:row>4</xdr:row>
      <xdr:rowOff>1574437</xdr:rowOff>
    </xdr:to>
    <xdr:sp macro="" textlink="">
      <xdr:nvSpPr>
        <xdr:cNvPr id="55" name="Oval 54">
          <a:extLst>
            <a:ext uri="{FF2B5EF4-FFF2-40B4-BE49-F238E27FC236}">
              <a16:creationId xmlns:a16="http://schemas.microsoft.com/office/drawing/2014/main" id="{70ECC769-D493-4E24-8268-11CC756A5F0D}"/>
            </a:ext>
          </a:extLst>
        </xdr:cNvPr>
        <xdr:cNvSpPr/>
      </xdr:nvSpPr>
      <xdr:spPr>
        <a:xfrm>
          <a:off x="18168937" y="20359687"/>
          <a:ext cx="360000" cy="360000"/>
        </a:xfrm>
        <a:prstGeom prst="ellipse">
          <a:avLst/>
        </a:prstGeom>
        <a:solidFill>
          <a:srgbClr val="001E6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a:solidFill>
                <a:schemeClr val="bg1"/>
              </a:solidFill>
              <a:latin typeface="Arial Nova" panose="020B0504020202020204" pitchFamily="34" charset="0"/>
            </a:rPr>
            <a:t>B</a:t>
          </a:r>
        </a:p>
      </xdr:txBody>
    </xdr:sp>
    <xdr:clientData/>
  </xdr:twoCellAnchor>
  <xdr:twoCellAnchor>
    <xdr:from>
      <xdr:col>5</xdr:col>
      <xdr:colOff>8578380</xdr:colOff>
      <xdr:row>4</xdr:row>
      <xdr:rowOff>1599494</xdr:rowOff>
    </xdr:from>
    <xdr:to>
      <xdr:col>6</xdr:col>
      <xdr:colOff>1343</xdr:colOff>
      <xdr:row>4</xdr:row>
      <xdr:rowOff>1959494</xdr:rowOff>
    </xdr:to>
    <xdr:sp macro="" textlink="">
      <xdr:nvSpPr>
        <xdr:cNvPr id="58" name="Oval 57">
          <a:extLst>
            <a:ext uri="{FF2B5EF4-FFF2-40B4-BE49-F238E27FC236}">
              <a16:creationId xmlns:a16="http://schemas.microsoft.com/office/drawing/2014/main" id="{7E7FFDFE-1423-4DE5-AEC1-02A763AE65DD}"/>
            </a:ext>
          </a:extLst>
        </xdr:cNvPr>
        <xdr:cNvSpPr/>
      </xdr:nvSpPr>
      <xdr:spPr>
        <a:xfrm>
          <a:off x="26546528" y="20790605"/>
          <a:ext cx="360000" cy="360000"/>
        </a:xfrm>
        <a:prstGeom prst="ellipse">
          <a:avLst/>
        </a:prstGeom>
        <a:solidFill>
          <a:srgbClr val="001E6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a:solidFill>
                <a:schemeClr val="bg1"/>
              </a:solidFill>
              <a:latin typeface="Arial Nova" panose="020B0504020202020204" pitchFamily="34" charset="0"/>
            </a:rPr>
            <a:t>E</a:t>
          </a:r>
        </a:p>
      </xdr:txBody>
    </xdr:sp>
    <xdr:clientData/>
  </xdr:twoCellAnchor>
  <xdr:twoCellAnchor>
    <xdr:from>
      <xdr:col>5</xdr:col>
      <xdr:colOff>1038225</xdr:colOff>
      <xdr:row>3</xdr:row>
      <xdr:rowOff>962018</xdr:rowOff>
    </xdr:from>
    <xdr:to>
      <xdr:col>5</xdr:col>
      <xdr:colOff>1398225</xdr:colOff>
      <xdr:row>3</xdr:row>
      <xdr:rowOff>1322018</xdr:rowOff>
    </xdr:to>
    <xdr:sp macro="" textlink="">
      <xdr:nvSpPr>
        <xdr:cNvPr id="14" name="Rectangle: Rounded Corners 13">
          <a:extLst>
            <a:ext uri="{FF2B5EF4-FFF2-40B4-BE49-F238E27FC236}">
              <a16:creationId xmlns:a16="http://schemas.microsoft.com/office/drawing/2014/main" id="{0EB533D9-325F-431C-801B-B38D6D7524E0}"/>
            </a:ext>
          </a:extLst>
        </xdr:cNvPr>
        <xdr:cNvSpPr/>
      </xdr:nvSpPr>
      <xdr:spPr>
        <a:xfrm>
          <a:off x="18183225" y="15320956"/>
          <a:ext cx="360000" cy="360000"/>
        </a:xfrm>
        <a:prstGeom prst="roundRect">
          <a:avLst/>
        </a:prstGeom>
        <a:solidFill>
          <a:srgbClr val="00944D"/>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a:solidFill>
                <a:schemeClr val="bg1"/>
              </a:solidFill>
              <a:latin typeface="Arial Nova" panose="020B0504020202020204" pitchFamily="34" charset="0"/>
            </a:rPr>
            <a:t>1</a:t>
          </a:r>
        </a:p>
      </xdr:txBody>
    </xdr:sp>
    <xdr:clientData/>
  </xdr:twoCellAnchor>
  <xdr:twoCellAnchor>
    <xdr:from>
      <xdr:col>5</xdr:col>
      <xdr:colOff>7172325</xdr:colOff>
      <xdr:row>3</xdr:row>
      <xdr:rowOff>1275991</xdr:rowOff>
    </xdr:from>
    <xdr:to>
      <xdr:col>5</xdr:col>
      <xdr:colOff>7532325</xdr:colOff>
      <xdr:row>3</xdr:row>
      <xdr:rowOff>1635991</xdr:rowOff>
    </xdr:to>
    <xdr:sp macro="" textlink="">
      <xdr:nvSpPr>
        <xdr:cNvPr id="15" name="Rectangle: Rounded Corners 14">
          <a:extLst>
            <a:ext uri="{FF2B5EF4-FFF2-40B4-BE49-F238E27FC236}">
              <a16:creationId xmlns:a16="http://schemas.microsoft.com/office/drawing/2014/main" id="{9316999C-3A24-4C44-AE1B-07256ABB36C9}"/>
            </a:ext>
          </a:extLst>
        </xdr:cNvPr>
        <xdr:cNvSpPr/>
      </xdr:nvSpPr>
      <xdr:spPr>
        <a:xfrm>
          <a:off x="25140473" y="15669324"/>
          <a:ext cx="360000" cy="360000"/>
        </a:xfrm>
        <a:prstGeom prst="roundRect">
          <a:avLst/>
        </a:prstGeom>
        <a:solidFill>
          <a:srgbClr val="00B05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latin typeface="Arial Nova" panose="020B0504020202020204" pitchFamily="34" charset="0"/>
            </a:rPr>
            <a:t>2</a:t>
          </a:r>
        </a:p>
      </xdr:txBody>
    </xdr:sp>
    <xdr:clientData/>
  </xdr:twoCellAnchor>
  <xdr:twoCellAnchor>
    <xdr:from>
      <xdr:col>5</xdr:col>
      <xdr:colOff>3028950</xdr:colOff>
      <xdr:row>3</xdr:row>
      <xdr:rowOff>3409954</xdr:rowOff>
    </xdr:from>
    <xdr:to>
      <xdr:col>5</xdr:col>
      <xdr:colOff>3388950</xdr:colOff>
      <xdr:row>3</xdr:row>
      <xdr:rowOff>3769954</xdr:rowOff>
    </xdr:to>
    <xdr:sp macro="" textlink="">
      <xdr:nvSpPr>
        <xdr:cNvPr id="16" name="Rectangle: Rounded Corners 15">
          <a:extLst>
            <a:ext uri="{FF2B5EF4-FFF2-40B4-BE49-F238E27FC236}">
              <a16:creationId xmlns:a16="http://schemas.microsoft.com/office/drawing/2014/main" id="{30BD3259-2627-4DA2-95E8-D6CF0D17DF36}"/>
            </a:ext>
          </a:extLst>
        </xdr:cNvPr>
        <xdr:cNvSpPr/>
      </xdr:nvSpPr>
      <xdr:spPr>
        <a:xfrm>
          <a:off x="20173950" y="17768892"/>
          <a:ext cx="360000" cy="360000"/>
        </a:xfrm>
        <a:prstGeom prst="roundRect">
          <a:avLst/>
        </a:prstGeom>
        <a:solidFill>
          <a:srgbClr val="00944D"/>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a:solidFill>
                <a:schemeClr val="bg1"/>
              </a:solidFill>
              <a:latin typeface="Arial Nova" panose="020B0504020202020204" pitchFamily="34" charset="0"/>
            </a:rPr>
            <a:t>3</a:t>
          </a:r>
        </a:p>
      </xdr:txBody>
    </xdr:sp>
    <xdr:clientData/>
  </xdr:twoCellAnchor>
  <xdr:twoCellAnchor>
    <xdr:from>
      <xdr:col>5</xdr:col>
      <xdr:colOff>5734050</xdr:colOff>
      <xdr:row>3</xdr:row>
      <xdr:rowOff>3429003</xdr:rowOff>
    </xdr:from>
    <xdr:to>
      <xdr:col>5</xdr:col>
      <xdr:colOff>6094050</xdr:colOff>
      <xdr:row>3</xdr:row>
      <xdr:rowOff>3789003</xdr:rowOff>
    </xdr:to>
    <xdr:sp macro="" textlink="">
      <xdr:nvSpPr>
        <xdr:cNvPr id="17" name="Rectangle: Rounded Corners 16">
          <a:extLst>
            <a:ext uri="{FF2B5EF4-FFF2-40B4-BE49-F238E27FC236}">
              <a16:creationId xmlns:a16="http://schemas.microsoft.com/office/drawing/2014/main" id="{EACED085-6706-4270-A5BC-497A3F4BE185}"/>
            </a:ext>
          </a:extLst>
        </xdr:cNvPr>
        <xdr:cNvSpPr/>
      </xdr:nvSpPr>
      <xdr:spPr>
        <a:xfrm>
          <a:off x="22879050" y="17787941"/>
          <a:ext cx="360000" cy="360000"/>
        </a:xfrm>
        <a:prstGeom prst="roundRect">
          <a:avLst/>
        </a:prstGeom>
        <a:solidFill>
          <a:srgbClr val="00944D"/>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a:solidFill>
                <a:schemeClr val="bg1"/>
              </a:solidFill>
              <a:latin typeface="Arial Nova" panose="020B0504020202020204" pitchFamily="34" charset="0"/>
            </a:rPr>
            <a:t>4</a:t>
          </a:r>
        </a:p>
      </xdr:txBody>
    </xdr:sp>
    <xdr:clientData/>
  </xdr:twoCellAnchor>
  <xdr:twoCellAnchor>
    <xdr:from>
      <xdr:col>5</xdr:col>
      <xdr:colOff>1038225</xdr:colOff>
      <xdr:row>3</xdr:row>
      <xdr:rowOff>523868</xdr:rowOff>
    </xdr:from>
    <xdr:to>
      <xdr:col>5</xdr:col>
      <xdr:colOff>1398225</xdr:colOff>
      <xdr:row>3</xdr:row>
      <xdr:rowOff>883868</xdr:rowOff>
    </xdr:to>
    <xdr:sp macro="" textlink="">
      <xdr:nvSpPr>
        <xdr:cNvPr id="56" name="Oval 55">
          <a:extLst>
            <a:ext uri="{FF2B5EF4-FFF2-40B4-BE49-F238E27FC236}">
              <a16:creationId xmlns:a16="http://schemas.microsoft.com/office/drawing/2014/main" id="{6CBA9DE9-E7C4-43E6-A655-AEF66BB5C51C}"/>
            </a:ext>
          </a:extLst>
        </xdr:cNvPr>
        <xdr:cNvSpPr/>
      </xdr:nvSpPr>
      <xdr:spPr>
        <a:xfrm>
          <a:off x="18183225" y="14882806"/>
          <a:ext cx="360000" cy="360000"/>
        </a:xfrm>
        <a:prstGeom prst="ellipse">
          <a:avLst/>
        </a:prstGeom>
        <a:solidFill>
          <a:srgbClr val="001E6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a:solidFill>
                <a:schemeClr val="bg1"/>
              </a:solidFill>
              <a:latin typeface="Arial Nova" panose="020B0504020202020204" pitchFamily="34" charset="0"/>
            </a:rPr>
            <a:t>B</a:t>
          </a:r>
        </a:p>
      </xdr:txBody>
    </xdr:sp>
    <xdr:clientData/>
  </xdr:twoCellAnchor>
  <xdr:twoCellAnchor>
    <xdr:from>
      <xdr:col>5</xdr:col>
      <xdr:colOff>7172325</xdr:colOff>
      <xdr:row>3</xdr:row>
      <xdr:rowOff>2338387</xdr:rowOff>
    </xdr:from>
    <xdr:to>
      <xdr:col>5</xdr:col>
      <xdr:colOff>7532325</xdr:colOff>
      <xdr:row>3</xdr:row>
      <xdr:rowOff>2698387</xdr:rowOff>
    </xdr:to>
    <xdr:sp macro="" textlink="">
      <xdr:nvSpPr>
        <xdr:cNvPr id="59" name="Oval 58">
          <a:extLst>
            <a:ext uri="{FF2B5EF4-FFF2-40B4-BE49-F238E27FC236}">
              <a16:creationId xmlns:a16="http://schemas.microsoft.com/office/drawing/2014/main" id="{B2221475-3B78-4BB0-A17C-3152207E82AD}"/>
            </a:ext>
          </a:extLst>
        </xdr:cNvPr>
        <xdr:cNvSpPr/>
      </xdr:nvSpPr>
      <xdr:spPr>
        <a:xfrm>
          <a:off x="24317325" y="16697325"/>
          <a:ext cx="360000" cy="360000"/>
        </a:xfrm>
        <a:prstGeom prst="ellipse">
          <a:avLst/>
        </a:prstGeom>
        <a:solidFill>
          <a:srgbClr val="00944D"/>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a:solidFill>
                <a:schemeClr val="bg1"/>
              </a:solidFill>
              <a:latin typeface="Arial Nova" panose="020B0504020202020204" pitchFamily="34" charset="0"/>
            </a:rPr>
            <a:t>E</a:t>
          </a:r>
        </a:p>
      </xdr:txBody>
    </xdr:sp>
    <xdr:clientData/>
  </xdr:twoCellAnchor>
  <xdr:twoCellAnchor>
    <xdr:from>
      <xdr:col>5</xdr:col>
      <xdr:colOff>7172325</xdr:colOff>
      <xdr:row>3</xdr:row>
      <xdr:rowOff>619120</xdr:rowOff>
    </xdr:from>
    <xdr:to>
      <xdr:col>5</xdr:col>
      <xdr:colOff>7532325</xdr:colOff>
      <xdr:row>3</xdr:row>
      <xdr:rowOff>979120</xdr:rowOff>
    </xdr:to>
    <xdr:sp macro="" textlink="">
      <xdr:nvSpPr>
        <xdr:cNvPr id="60" name="Oval 59">
          <a:extLst>
            <a:ext uri="{FF2B5EF4-FFF2-40B4-BE49-F238E27FC236}">
              <a16:creationId xmlns:a16="http://schemas.microsoft.com/office/drawing/2014/main" id="{0E544929-1860-4CD0-8E07-49DFE714D9EE}"/>
            </a:ext>
          </a:extLst>
        </xdr:cNvPr>
        <xdr:cNvSpPr/>
      </xdr:nvSpPr>
      <xdr:spPr>
        <a:xfrm>
          <a:off x="24317325" y="14978058"/>
          <a:ext cx="360000" cy="360000"/>
        </a:xfrm>
        <a:prstGeom prst="ellipse">
          <a:avLst/>
        </a:prstGeom>
        <a:solidFill>
          <a:srgbClr val="001E6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a:solidFill>
                <a:schemeClr val="bg1"/>
              </a:solidFill>
              <a:latin typeface="Arial Nova" panose="020B0504020202020204" pitchFamily="34" charset="0"/>
            </a:rPr>
            <a:t>D</a:t>
          </a:r>
        </a:p>
      </xdr:txBody>
    </xdr:sp>
    <xdr:clientData/>
  </xdr:twoCellAnchor>
  <xdr:twoCellAnchor>
    <xdr:from>
      <xdr:col>5</xdr:col>
      <xdr:colOff>805961</xdr:colOff>
      <xdr:row>9</xdr:row>
      <xdr:rowOff>830384</xdr:rowOff>
    </xdr:from>
    <xdr:to>
      <xdr:col>5</xdr:col>
      <xdr:colOff>1178661</xdr:colOff>
      <xdr:row>9</xdr:row>
      <xdr:rowOff>1184408</xdr:rowOff>
    </xdr:to>
    <xdr:sp macro="" textlink="">
      <xdr:nvSpPr>
        <xdr:cNvPr id="52" name="Oval 51">
          <a:extLst>
            <a:ext uri="{FF2B5EF4-FFF2-40B4-BE49-F238E27FC236}">
              <a16:creationId xmlns:a16="http://schemas.microsoft.com/office/drawing/2014/main" id="{D173697D-052A-4A11-B2C4-0942054C8A5C}"/>
            </a:ext>
          </a:extLst>
        </xdr:cNvPr>
        <xdr:cNvSpPr/>
      </xdr:nvSpPr>
      <xdr:spPr>
        <a:xfrm>
          <a:off x="18781346" y="43912692"/>
          <a:ext cx="372700" cy="354024"/>
        </a:xfrm>
        <a:prstGeom prst="ellipse">
          <a:avLst/>
        </a:prstGeom>
        <a:solidFill>
          <a:srgbClr val="001E6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a:solidFill>
                <a:schemeClr val="bg1"/>
              </a:solidFill>
              <a:latin typeface="Arial Nova" panose="020B0504020202020204" pitchFamily="34" charset="0"/>
            </a:rPr>
            <a:t>E</a:t>
          </a:r>
        </a:p>
      </xdr:txBody>
    </xdr:sp>
    <xdr:clientData/>
  </xdr:twoCellAnchor>
  <xdr:twoCellAnchor>
    <xdr:from>
      <xdr:col>5</xdr:col>
      <xdr:colOff>1974651</xdr:colOff>
      <xdr:row>9</xdr:row>
      <xdr:rowOff>569872</xdr:rowOff>
    </xdr:from>
    <xdr:to>
      <xdr:col>5</xdr:col>
      <xdr:colOff>2360051</xdr:colOff>
      <xdr:row>9</xdr:row>
      <xdr:rowOff>923896</xdr:rowOff>
    </xdr:to>
    <xdr:sp macro="" textlink="">
      <xdr:nvSpPr>
        <xdr:cNvPr id="61" name="Rectangle: Rounded Corners 60">
          <a:extLst>
            <a:ext uri="{FF2B5EF4-FFF2-40B4-BE49-F238E27FC236}">
              <a16:creationId xmlns:a16="http://schemas.microsoft.com/office/drawing/2014/main" id="{63A9CA71-23F4-47CA-9351-DA544E77296C}"/>
            </a:ext>
          </a:extLst>
        </xdr:cNvPr>
        <xdr:cNvSpPr/>
      </xdr:nvSpPr>
      <xdr:spPr>
        <a:xfrm>
          <a:off x="19942799" y="43749872"/>
          <a:ext cx="385400" cy="354024"/>
        </a:xfrm>
        <a:prstGeom prst="roundRect">
          <a:avLst/>
        </a:prstGeom>
        <a:solidFill>
          <a:srgbClr val="00944D"/>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a:solidFill>
                <a:schemeClr val="bg1"/>
              </a:solidFill>
              <a:latin typeface="Arial Nova" panose="020B0504020202020204" pitchFamily="34" charset="0"/>
            </a:rPr>
            <a:t>1</a:t>
          </a:r>
        </a:p>
      </xdr:txBody>
    </xdr:sp>
    <xdr:clientData/>
  </xdr:twoCellAnchor>
  <xdr:twoCellAnchor>
    <xdr:from>
      <xdr:col>5</xdr:col>
      <xdr:colOff>1514231</xdr:colOff>
      <xdr:row>9</xdr:row>
      <xdr:rowOff>3028461</xdr:rowOff>
    </xdr:from>
    <xdr:to>
      <xdr:col>5</xdr:col>
      <xdr:colOff>1899631</xdr:colOff>
      <xdr:row>9</xdr:row>
      <xdr:rowOff>3379497</xdr:rowOff>
    </xdr:to>
    <xdr:sp macro="" textlink="">
      <xdr:nvSpPr>
        <xdr:cNvPr id="62" name="Rectangle: Rounded Corners 61">
          <a:extLst>
            <a:ext uri="{FF2B5EF4-FFF2-40B4-BE49-F238E27FC236}">
              <a16:creationId xmlns:a16="http://schemas.microsoft.com/office/drawing/2014/main" id="{AFB16E78-2A38-4651-AEE2-1AEBD71572CA}"/>
            </a:ext>
          </a:extLst>
        </xdr:cNvPr>
        <xdr:cNvSpPr/>
      </xdr:nvSpPr>
      <xdr:spPr>
        <a:xfrm>
          <a:off x="19489616" y="46110769"/>
          <a:ext cx="385400" cy="351036"/>
        </a:xfrm>
        <a:prstGeom prst="roundRect">
          <a:avLst/>
        </a:prstGeom>
        <a:solidFill>
          <a:srgbClr val="00944D"/>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a:solidFill>
                <a:schemeClr val="bg1"/>
              </a:solidFill>
              <a:latin typeface="Arial Nova" panose="020B0504020202020204" pitchFamily="34" charset="0"/>
            </a:rPr>
            <a:t>2</a:t>
          </a:r>
        </a:p>
      </xdr:txBody>
    </xdr:sp>
    <xdr:clientData/>
  </xdr:twoCellAnchor>
  <xdr:twoCellAnchor>
    <xdr:from>
      <xdr:col>5</xdr:col>
      <xdr:colOff>7747977</xdr:colOff>
      <xdr:row>9</xdr:row>
      <xdr:rowOff>2814514</xdr:rowOff>
    </xdr:from>
    <xdr:to>
      <xdr:col>5</xdr:col>
      <xdr:colOff>8133377</xdr:colOff>
      <xdr:row>9</xdr:row>
      <xdr:rowOff>3165550</xdr:rowOff>
    </xdr:to>
    <xdr:sp macro="" textlink="">
      <xdr:nvSpPr>
        <xdr:cNvPr id="63" name="Rectangle: Rounded Corners 62">
          <a:extLst>
            <a:ext uri="{FF2B5EF4-FFF2-40B4-BE49-F238E27FC236}">
              <a16:creationId xmlns:a16="http://schemas.microsoft.com/office/drawing/2014/main" id="{260E3FF9-0952-4B82-85D5-2134D15C807A}"/>
            </a:ext>
          </a:extLst>
        </xdr:cNvPr>
        <xdr:cNvSpPr/>
      </xdr:nvSpPr>
      <xdr:spPr>
        <a:xfrm>
          <a:off x="25723362" y="45896822"/>
          <a:ext cx="385400" cy="351036"/>
        </a:xfrm>
        <a:prstGeom prst="roundRect">
          <a:avLst/>
        </a:prstGeom>
        <a:solidFill>
          <a:srgbClr val="00944D"/>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a:solidFill>
                <a:schemeClr val="bg1"/>
              </a:solidFill>
              <a:latin typeface="Arial Nova" panose="020B0504020202020204" pitchFamily="34" charset="0"/>
            </a:rPr>
            <a:t>2</a:t>
          </a:r>
        </a:p>
      </xdr:txBody>
    </xdr:sp>
    <xdr:clientData/>
  </xdr:twoCellAnchor>
  <xdr:twoCellAnchor>
    <xdr:from>
      <xdr:col>5</xdr:col>
      <xdr:colOff>5574993</xdr:colOff>
      <xdr:row>9</xdr:row>
      <xdr:rowOff>526887</xdr:rowOff>
    </xdr:from>
    <xdr:to>
      <xdr:col>5</xdr:col>
      <xdr:colOff>5960393</xdr:colOff>
      <xdr:row>9</xdr:row>
      <xdr:rowOff>877923</xdr:rowOff>
    </xdr:to>
    <xdr:sp macro="" textlink="">
      <xdr:nvSpPr>
        <xdr:cNvPr id="64" name="Rectangle: Rounded Corners 63">
          <a:extLst>
            <a:ext uri="{FF2B5EF4-FFF2-40B4-BE49-F238E27FC236}">
              <a16:creationId xmlns:a16="http://schemas.microsoft.com/office/drawing/2014/main" id="{89CA54DC-7904-4F9E-B712-E2665BD35701}"/>
            </a:ext>
          </a:extLst>
        </xdr:cNvPr>
        <xdr:cNvSpPr/>
      </xdr:nvSpPr>
      <xdr:spPr>
        <a:xfrm>
          <a:off x="23543141" y="43706887"/>
          <a:ext cx="385400" cy="351036"/>
        </a:xfrm>
        <a:prstGeom prst="roundRect">
          <a:avLst/>
        </a:prstGeom>
        <a:solidFill>
          <a:srgbClr val="00944D"/>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a:solidFill>
                <a:schemeClr val="bg1"/>
              </a:solidFill>
              <a:latin typeface="Arial Nova" panose="020B0504020202020204" pitchFamily="34" charset="0"/>
            </a:rPr>
            <a:t>3</a:t>
          </a:r>
        </a:p>
      </xdr:txBody>
    </xdr:sp>
    <xdr:clientData/>
  </xdr:twoCellAnchor>
  <xdr:twoCellAnchor>
    <xdr:from>
      <xdr:col>5</xdr:col>
      <xdr:colOff>5589478</xdr:colOff>
      <xdr:row>9</xdr:row>
      <xdr:rowOff>1972806</xdr:rowOff>
    </xdr:from>
    <xdr:to>
      <xdr:col>5</xdr:col>
      <xdr:colOff>5992945</xdr:colOff>
      <xdr:row>9</xdr:row>
      <xdr:rowOff>2278582</xdr:rowOff>
    </xdr:to>
    <xdr:sp macro="" textlink="">
      <xdr:nvSpPr>
        <xdr:cNvPr id="65" name="Rectangle: Rounded Corners 64">
          <a:extLst>
            <a:ext uri="{FF2B5EF4-FFF2-40B4-BE49-F238E27FC236}">
              <a16:creationId xmlns:a16="http://schemas.microsoft.com/office/drawing/2014/main" id="{DF0D642D-EB11-43D2-B58A-39C189023CB3}"/>
            </a:ext>
          </a:extLst>
        </xdr:cNvPr>
        <xdr:cNvSpPr/>
      </xdr:nvSpPr>
      <xdr:spPr>
        <a:xfrm>
          <a:off x="23557626" y="45152806"/>
          <a:ext cx="403467" cy="305776"/>
        </a:xfrm>
        <a:prstGeom prst="roundRect">
          <a:avLst/>
        </a:prstGeom>
        <a:solidFill>
          <a:srgbClr val="00944D"/>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a:solidFill>
                <a:schemeClr val="bg1"/>
              </a:solidFill>
              <a:latin typeface="Arial Nova" panose="020B0504020202020204" pitchFamily="34" charset="0"/>
            </a:rPr>
            <a:t>4</a:t>
          </a:r>
        </a:p>
      </xdr:txBody>
    </xdr:sp>
    <xdr:clientData/>
  </xdr:twoCellAnchor>
  <xdr:twoCellAnchor>
    <xdr:from>
      <xdr:col>5</xdr:col>
      <xdr:colOff>7878704</xdr:colOff>
      <xdr:row>9</xdr:row>
      <xdr:rowOff>729074</xdr:rowOff>
    </xdr:from>
    <xdr:to>
      <xdr:col>5</xdr:col>
      <xdr:colOff>8264104</xdr:colOff>
      <xdr:row>9</xdr:row>
      <xdr:rowOff>1083098</xdr:rowOff>
    </xdr:to>
    <xdr:sp macro="" textlink="">
      <xdr:nvSpPr>
        <xdr:cNvPr id="41" name="Rectangle: Rounded Corners 40">
          <a:extLst>
            <a:ext uri="{FF2B5EF4-FFF2-40B4-BE49-F238E27FC236}">
              <a16:creationId xmlns:a16="http://schemas.microsoft.com/office/drawing/2014/main" id="{C313854B-B6AD-4985-872B-F185ED648C86}"/>
            </a:ext>
          </a:extLst>
        </xdr:cNvPr>
        <xdr:cNvSpPr/>
      </xdr:nvSpPr>
      <xdr:spPr>
        <a:xfrm>
          <a:off x="25846852" y="43909074"/>
          <a:ext cx="385400" cy="354024"/>
        </a:xfrm>
        <a:prstGeom prst="roundRect">
          <a:avLst/>
        </a:prstGeom>
        <a:solidFill>
          <a:srgbClr val="00944D"/>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a:solidFill>
                <a:schemeClr val="bg1"/>
              </a:solidFill>
              <a:latin typeface="Arial Nova" panose="020B0504020202020204" pitchFamily="34" charset="0"/>
            </a:rPr>
            <a:t>1</a:t>
          </a:r>
        </a:p>
      </xdr:txBody>
    </xdr:sp>
    <xdr:clientData/>
  </xdr:twoCellAnchor>
  <mc:AlternateContent xmlns:mc="http://schemas.openxmlformats.org/markup-compatibility/2006">
    <mc:Choice xmlns:a14="http://schemas.microsoft.com/office/drawing/2010/main" Requires="a14">
      <xdr:twoCellAnchor editAs="oneCell">
        <xdr:from>
          <xdr:col>2</xdr:col>
          <xdr:colOff>0</xdr:colOff>
          <xdr:row>0</xdr:row>
          <xdr:rowOff>0</xdr:rowOff>
        </xdr:from>
        <xdr:to>
          <xdr:col>5</xdr:col>
          <xdr:colOff>70555</xdr:colOff>
          <xdr:row>1</xdr:row>
          <xdr:rowOff>0</xdr:rowOff>
        </xdr:to>
        <xdr:pic>
          <xdr:nvPicPr>
            <xdr:cNvPr id="79508" name="Picture 1">
              <a:extLst>
                <a:ext uri="{FF2B5EF4-FFF2-40B4-BE49-F238E27FC236}">
                  <a16:creationId xmlns:a16="http://schemas.microsoft.com/office/drawing/2014/main" id="{ADABBF80-43BA-07B3-5674-0CC003083992}"/>
                </a:ext>
              </a:extLst>
            </xdr:cNvPr>
            <xdr:cNvPicPr preferRelativeResize="0">
              <a:picLocks noChangeArrowheads="1"/>
              <a:extLst>
                <a:ext uri="{84589F7E-364E-4C9E-8A38-B11213B215E9}">
                  <a14:cameraTool cellRange="Flag_Talent_2_a" spid="_x0000_s850020"/>
                </a:ext>
              </a:extLst>
            </xdr:cNvPicPr>
          </xdr:nvPicPr>
          <xdr:blipFill>
            <a:blip xmlns:r="http://schemas.openxmlformats.org/officeDocument/2006/relationships" r:embed="rId9"/>
            <a:srcRect/>
            <a:stretch>
              <a:fillRect/>
            </a:stretch>
          </xdr:blipFill>
          <xdr:spPr bwMode="auto">
            <a:xfrm>
              <a:off x="8678333" y="0"/>
              <a:ext cx="8537222" cy="4797778"/>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0</xdr:row>
          <xdr:rowOff>0</xdr:rowOff>
        </xdr:from>
        <xdr:to>
          <xdr:col>5</xdr:col>
          <xdr:colOff>70555</xdr:colOff>
          <xdr:row>1</xdr:row>
          <xdr:rowOff>0</xdr:rowOff>
        </xdr:to>
        <xdr:pic>
          <xdr:nvPicPr>
            <xdr:cNvPr id="342727" name="Picture 1">
              <a:extLst>
                <a:ext uri="{FF2B5EF4-FFF2-40B4-BE49-F238E27FC236}">
                  <a16:creationId xmlns:a16="http://schemas.microsoft.com/office/drawing/2014/main" id="{46AACF93-6F56-7D87-9FC4-3CEDF938E8E5}"/>
                </a:ext>
              </a:extLst>
            </xdr:cNvPr>
            <xdr:cNvPicPr preferRelativeResize="0">
              <a:picLocks noChangeArrowheads="1"/>
              <a:extLst>
                <a:ext uri="{84589F7E-364E-4C9E-8A38-B11213B215E9}">
                  <a14:cameraTool cellRange="Flag_Talent_2_a" spid="_x0000_s850021"/>
                </a:ext>
              </a:extLst>
            </xdr:cNvPicPr>
          </xdr:nvPicPr>
          <xdr:blipFill>
            <a:blip xmlns:r="http://schemas.openxmlformats.org/officeDocument/2006/relationships" r:embed="rId10"/>
            <a:srcRect/>
            <a:stretch>
              <a:fillRect/>
            </a:stretch>
          </xdr:blipFill>
          <xdr:spPr bwMode="auto">
            <a:xfrm>
              <a:off x="8678333" y="0"/>
              <a:ext cx="8537222" cy="4797778"/>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0</xdr:row>
          <xdr:rowOff>0</xdr:rowOff>
        </xdr:from>
        <xdr:to>
          <xdr:col>5</xdr:col>
          <xdr:colOff>70555</xdr:colOff>
          <xdr:row>1</xdr:row>
          <xdr:rowOff>0</xdr:rowOff>
        </xdr:to>
        <xdr:pic>
          <xdr:nvPicPr>
            <xdr:cNvPr id="342728" name="Picture 2760">
              <a:extLst>
                <a:ext uri="{FF2B5EF4-FFF2-40B4-BE49-F238E27FC236}">
                  <a16:creationId xmlns:a16="http://schemas.microsoft.com/office/drawing/2014/main" id="{3C2D5EC5-0DE8-73D5-E8FC-D470891D2A48}"/>
                </a:ext>
              </a:extLst>
            </xdr:cNvPr>
            <xdr:cNvPicPr preferRelativeResize="0">
              <a:picLocks noChangeArrowheads="1"/>
              <a:extLst>
                <a:ext uri="{84589F7E-364E-4C9E-8A38-B11213B215E9}">
                  <a14:cameraTool cellRange="Flag_Talent_2_a" spid="_x0000_s850022"/>
                </a:ext>
              </a:extLst>
            </xdr:cNvPicPr>
          </xdr:nvPicPr>
          <xdr:blipFill>
            <a:blip xmlns:r="http://schemas.openxmlformats.org/officeDocument/2006/relationships" r:embed="rId11"/>
            <a:srcRect/>
            <a:stretch>
              <a:fillRect/>
            </a:stretch>
          </xdr:blipFill>
          <xdr:spPr bwMode="auto">
            <a:xfrm>
              <a:off x="8678333" y="0"/>
              <a:ext cx="8537222" cy="4797778"/>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12.xml><?xml version="1.0" encoding="utf-8"?>
<xdr:wsDr xmlns:xdr="http://schemas.openxmlformats.org/drawingml/2006/spreadsheetDrawing" xmlns:a="http://schemas.openxmlformats.org/drawingml/2006/main">
  <xdr:twoCellAnchor editAs="absolute">
    <xdr:from>
      <xdr:col>0</xdr:col>
      <xdr:colOff>0</xdr:colOff>
      <xdr:row>9</xdr:row>
      <xdr:rowOff>76200</xdr:rowOff>
    </xdr:from>
    <xdr:to>
      <xdr:col>7</xdr:col>
      <xdr:colOff>206400</xdr:colOff>
      <xdr:row>17</xdr:row>
      <xdr:rowOff>117000</xdr:rowOff>
    </xdr:to>
    <mc:AlternateContent xmlns:mc="http://schemas.openxmlformats.org/markup-compatibility/2006" xmlns:a14="http://schemas.microsoft.com/office/drawing/2010/main">
      <mc:Choice Requires="a14">
        <xdr:graphicFrame macro="">
          <xdr:nvGraphicFramePr>
            <xdr:cNvPr id="46" name="Rankings 4">
              <a:extLst>
                <a:ext uri="{FF2B5EF4-FFF2-40B4-BE49-F238E27FC236}">
                  <a16:creationId xmlns:a16="http://schemas.microsoft.com/office/drawing/2014/main" id="{503753D5-1052-4E83-8532-6198C1F8730E}"/>
                </a:ext>
              </a:extLst>
            </xdr:cNvPr>
            <xdr:cNvGraphicFramePr>
              <a:graphicFrameLocks noMove="1" noResize="1"/>
            </xdr:cNvGraphicFramePr>
          </xdr:nvGraphicFramePr>
          <xdr:xfrm>
            <a:off x="0" y="0"/>
            <a:ext cx="0" cy="0"/>
          </xdr:xfrm>
          <a:graphic>
            <a:graphicData uri="http://schemas.microsoft.com/office/drawing/2010/slicer">
              <sle:slicer xmlns:sle="http://schemas.microsoft.com/office/drawing/2010/slicer" name="Rankings 4"/>
            </a:graphicData>
          </a:graphic>
        </xdr:graphicFrame>
      </mc:Choice>
      <mc:Fallback xmlns="">
        <xdr:sp macro="" textlink="">
          <xdr:nvSpPr>
            <xdr:cNvPr id="0" name=""/>
            <xdr:cNvSpPr>
              <a:spLocks noTextEdit="1"/>
            </xdr:cNvSpPr>
          </xdr:nvSpPr>
          <xdr:spPr>
            <a:xfrm>
              <a:off x="0" y="1447800"/>
              <a:ext cx="2340000" cy="1260000"/>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fLocksWithSheet="0"/>
  </xdr:twoCellAnchor>
  <xdr:twoCellAnchor editAs="absolute">
    <xdr:from>
      <xdr:col>0</xdr:col>
      <xdr:colOff>0</xdr:colOff>
      <xdr:row>3</xdr:row>
      <xdr:rowOff>66676</xdr:rowOff>
    </xdr:from>
    <xdr:to>
      <xdr:col>8</xdr:col>
      <xdr:colOff>268654</xdr:colOff>
      <xdr:row>6</xdr:row>
      <xdr:rowOff>36635</xdr:rowOff>
    </xdr:to>
    <mc:AlternateContent xmlns:mc="http://schemas.openxmlformats.org/markup-compatibility/2006" xmlns:a14="http://schemas.microsoft.com/office/drawing/2010/main">
      <mc:Choice Requires="a14">
        <xdr:graphicFrame macro="">
          <xdr:nvGraphicFramePr>
            <xdr:cNvPr id="96" name="Select 2">
              <a:extLst>
                <a:ext uri="{FF2B5EF4-FFF2-40B4-BE49-F238E27FC236}">
                  <a16:creationId xmlns:a16="http://schemas.microsoft.com/office/drawing/2014/main" id="{2F1C8087-4DDB-4007-8803-38B4E24A4C74}"/>
                </a:ext>
              </a:extLst>
            </xdr:cNvPr>
            <xdr:cNvGraphicFramePr>
              <a:graphicFrameLocks noMove="1" noResize="1"/>
            </xdr:cNvGraphicFramePr>
          </xdr:nvGraphicFramePr>
          <xdr:xfrm>
            <a:off x="0" y="0"/>
            <a:ext cx="0" cy="0"/>
          </xdr:xfrm>
          <a:graphic>
            <a:graphicData uri="http://schemas.microsoft.com/office/drawing/2010/slicer">
              <sle:slicer xmlns:sle="http://schemas.microsoft.com/office/drawing/2010/slicer" name="Select 2"/>
            </a:graphicData>
          </a:graphic>
        </xdr:graphicFrame>
      </mc:Choice>
      <mc:Fallback xmlns="">
        <xdr:sp macro="" textlink="">
          <xdr:nvSpPr>
            <xdr:cNvPr id="0" name=""/>
            <xdr:cNvSpPr>
              <a:spLocks noTextEdit="1"/>
            </xdr:cNvSpPr>
          </xdr:nvSpPr>
          <xdr:spPr>
            <a:xfrm>
              <a:off x="0" y="523875"/>
              <a:ext cx="2340000" cy="432000"/>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fLocksWithSheet="0"/>
  </xdr:twoCellAnchor>
  <xdr:absoluteAnchor>
    <xdr:pos x="15686454" y="0"/>
    <xdr:ext cx="2340000" cy="432000"/>
    <xdr:sp macro="" textlink="">
      <xdr:nvSpPr>
        <xdr:cNvPr id="86" name="TextBox 85">
          <a:extLst>
            <a:ext uri="{FF2B5EF4-FFF2-40B4-BE49-F238E27FC236}">
              <a16:creationId xmlns:a16="http://schemas.microsoft.com/office/drawing/2014/main" id="{5D608931-6453-4D04-B889-5312551726F8}"/>
            </a:ext>
          </a:extLst>
        </xdr:cNvPr>
        <xdr:cNvSpPr txBox="1"/>
      </xdr:nvSpPr>
      <xdr:spPr>
        <a:xfrm>
          <a:off x="15686454" y="0"/>
          <a:ext cx="2340000" cy="432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marL="0" marR="0" lvl="0" indent="0" algn="ctr" defTabSz="914400" eaLnBrk="1" fontAlgn="auto" latinLnBrk="0" hangingPunct="1">
            <a:lnSpc>
              <a:spcPct val="100000"/>
            </a:lnSpc>
            <a:spcBef>
              <a:spcPts val="0"/>
            </a:spcBef>
            <a:spcAft>
              <a:spcPts val="0"/>
            </a:spcAft>
            <a:buClrTx/>
            <a:buSzTx/>
            <a:buFontTx/>
            <a:buNone/>
            <a:tabLst/>
            <a:defRPr/>
          </a:pPr>
          <a:r>
            <a:rPr lang="en-GB" sz="1000" b="0">
              <a:solidFill>
                <a:schemeClr val="dk1"/>
              </a:solidFill>
              <a:effectLst/>
              <a:latin typeface="+mn-lt"/>
              <a:ea typeface="+mn-ea"/>
              <a:cs typeface="+mn-cs"/>
            </a:rPr>
            <a:t>Filter (CTRL-Click to choose multiple)</a:t>
          </a:r>
        </a:p>
        <a:p>
          <a:pPr algn="ctr"/>
          <a:r>
            <a:rPr lang="en-GB" sz="1000" b="0">
              <a:latin typeface="+mn-lt"/>
              <a:cs typeface="Arial" panose="020B0604020202020204" pitchFamily="34" charset="0"/>
            </a:rPr>
            <a:t>Wealth*</a:t>
          </a:r>
        </a:p>
      </xdr:txBody>
    </xdr:sp>
    <xdr:clientData/>
  </xdr:absoluteAnchor>
  <xdr:absoluteAnchor>
    <xdr:pos x="15820781" y="1437786"/>
    <xdr:ext cx="2340000" cy="432000"/>
    <xdr:sp macro="" textlink="">
      <xdr:nvSpPr>
        <xdr:cNvPr id="87" name="TextBox 86">
          <a:extLst>
            <a:ext uri="{FF2B5EF4-FFF2-40B4-BE49-F238E27FC236}">
              <a16:creationId xmlns:a16="http://schemas.microsoft.com/office/drawing/2014/main" id="{26228F83-24B0-4B95-9A11-40930E7C5E7C}"/>
            </a:ext>
          </a:extLst>
        </xdr:cNvPr>
        <xdr:cNvSpPr txBox="1"/>
      </xdr:nvSpPr>
      <xdr:spPr>
        <a:xfrm>
          <a:off x="15820781" y="1437786"/>
          <a:ext cx="2340000" cy="432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b" anchorCtr="0"/>
        <a:lstStyle/>
        <a:p>
          <a:pPr marL="0" marR="0" lvl="0" indent="0" algn="ctr" defTabSz="914400" eaLnBrk="1" fontAlgn="auto" latinLnBrk="0" hangingPunct="1">
            <a:lnSpc>
              <a:spcPct val="100000"/>
            </a:lnSpc>
            <a:spcBef>
              <a:spcPts val="0"/>
            </a:spcBef>
            <a:spcAft>
              <a:spcPts val="0"/>
            </a:spcAft>
            <a:buClrTx/>
            <a:buSzTx/>
            <a:buFontTx/>
            <a:buNone/>
            <a:tabLst/>
            <a:defRPr/>
          </a:pPr>
          <a:r>
            <a:rPr lang="en-GB" sz="1000" b="0">
              <a:solidFill>
                <a:schemeClr val="dk1"/>
              </a:solidFill>
              <a:effectLst/>
              <a:latin typeface="+mn-lt"/>
              <a:ea typeface="+mn-ea"/>
              <a:cs typeface="+mn-cs"/>
            </a:rPr>
            <a:t>Filter (CTRL-Click to choose multiple)</a:t>
          </a:r>
          <a:endParaRPr lang="en-GB" sz="1000">
            <a:effectLst/>
            <a:latin typeface="+mn-lt"/>
          </a:endParaRPr>
        </a:p>
        <a:p>
          <a:pPr algn="ctr"/>
          <a:r>
            <a:rPr lang="en-GB" sz="1000" b="0">
              <a:latin typeface="+mn-lt"/>
              <a:cs typeface="Arial" panose="020B0604020202020204" pitchFamily="34" charset="0"/>
            </a:rPr>
            <a:t>Population</a:t>
          </a:r>
        </a:p>
      </xdr:txBody>
    </xdr:sp>
    <xdr:clientData/>
  </xdr:absoluteAnchor>
  <xdr:twoCellAnchor>
    <xdr:from>
      <xdr:col>0</xdr:col>
      <xdr:colOff>1</xdr:colOff>
      <xdr:row>0</xdr:row>
      <xdr:rowOff>0</xdr:rowOff>
    </xdr:from>
    <xdr:to>
      <xdr:col>7</xdr:col>
      <xdr:colOff>242401</xdr:colOff>
      <xdr:row>4</xdr:row>
      <xdr:rowOff>2400</xdr:rowOff>
    </xdr:to>
    <xdr:sp macro="" textlink="">
      <xdr:nvSpPr>
        <xdr:cNvPr id="79" name="TextBox 78">
          <a:extLst>
            <a:ext uri="{FF2B5EF4-FFF2-40B4-BE49-F238E27FC236}">
              <a16:creationId xmlns:a16="http://schemas.microsoft.com/office/drawing/2014/main" id="{FF0ADB76-B2ED-4088-A83A-EC0C7CBC2A53}"/>
            </a:ext>
          </a:extLst>
        </xdr:cNvPr>
        <xdr:cNvSpPr txBox="1"/>
      </xdr:nvSpPr>
      <xdr:spPr>
        <a:xfrm>
          <a:off x="1" y="0"/>
          <a:ext cx="2376000" cy="6120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000">
              <a:latin typeface="+mn-lt"/>
            </a:rPr>
            <a:t>Rank,</a:t>
          </a:r>
          <a:r>
            <a:rPr lang="en-GB" sz="1000" baseline="0">
              <a:latin typeface="+mn-lt"/>
            </a:rPr>
            <a:t> Score or Value (</a:t>
          </a:r>
          <a:r>
            <a:rPr lang="en-GB" sz="1000">
              <a:latin typeface="+mn-lt"/>
            </a:rPr>
            <a:t>Select one tab) </a:t>
          </a:r>
        </a:p>
        <a:p>
          <a:pPr algn="ctr"/>
          <a:r>
            <a:rPr lang="en-GB" sz="1000">
              <a:latin typeface="+mn-lt"/>
            </a:rPr>
            <a:t>PLEASE NOTE: Ranks, and Indicators with sub-indicators, do not have a </a:t>
          </a:r>
          <a:r>
            <a:rPr lang="en-GB" sz="1000" b="1">
              <a:latin typeface="+mn-lt"/>
            </a:rPr>
            <a:t>Value</a:t>
          </a:r>
        </a:p>
      </xdr:txBody>
    </xdr:sp>
    <xdr:clientData/>
  </xdr:twoCellAnchor>
  <xdr:twoCellAnchor>
    <xdr:from>
      <xdr:col>9</xdr:col>
      <xdr:colOff>66676</xdr:colOff>
      <xdr:row>19</xdr:row>
      <xdr:rowOff>47625</xdr:rowOff>
    </xdr:from>
    <xdr:to>
      <xdr:col>48</xdr:col>
      <xdr:colOff>275476</xdr:colOff>
      <xdr:row>46</xdr:row>
      <xdr:rowOff>90750</xdr:rowOff>
    </xdr:to>
    <xdr:sp macro="" textlink="">
      <xdr:nvSpPr>
        <xdr:cNvPr id="23" name="TextBox 22">
          <a:extLst>
            <a:ext uri="{FF2B5EF4-FFF2-40B4-BE49-F238E27FC236}">
              <a16:creationId xmlns:a16="http://schemas.microsoft.com/office/drawing/2014/main" id="{9207248D-8342-423B-B7E2-114C876411E1}"/>
            </a:ext>
          </a:extLst>
        </xdr:cNvPr>
        <xdr:cNvSpPr txBox="1"/>
      </xdr:nvSpPr>
      <xdr:spPr>
        <a:xfrm>
          <a:off x="2809876" y="3124200"/>
          <a:ext cx="12096000" cy="4415100"/>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200">
              <a:latin typeface="Arial Nova Light" panose="020B0304020202020204" pitchFamily="34" charset="0"/>
            </a:rPr>
            <a:t>Each</a:t>
          </a:r>
          <a:r>
            <a:rPr lang="en-GB" sz="1200" baseline="0">
              <a:latin typeface="Arial Nova Light" panose="020B0304020202020204" pitchFamily="34" charset="0"/>
            </a:rPr>
            <a:t> worksheet covers a different aspect of the Hinrich-IMD Sustainable Trade Index</a:t>
          </a:r>
        </a:p>
        <a:p>
          <a:pPr algn="ctr"/>
          <a:endParaRPr lang="en-GB" sz="1200" baseline="0">
            <a:latin typeface="Arial Nova Light" panose="020B0304020202020204" pitchFamily="34" charset="0"/>
          </a:endParaRPr>
        </a:p>
        <a:p>
          <a:pPr algn="ctr"/>
          <a:endParaRPr lang="en-GB" sz="1200" baseline="0">
            <a:latin typeface="Arial Nova Light" panose="020B0304020202020204" pitchFamily="34" charset="0"/>
          </a:endParaRPr>
        </a:p>
        <a:p>
          <a:pPr algn="ctr"/>
          <a:endParaRPr lang="en-GB" sz="1200">
            <a:latin typeface="Arial Nova Light" panose="020B0304020202020204" pitchFamily="34" charset="0"/>
          </a:endParaRPr>
        </a:p>
      </xdr:txBody>
    </xdr:sp>
    <xdr:clientData/>
  </xdr:twoCellAnchor>
  <xdr:twoCellAnchor>
    <xdr:from>
      <xdr:col>20</xdr:col>
      <xdr:colOff>190500</xdr:colOff>
      <xdr:row>22</xdr:row>
      <xdr:rowOff>89624</xdr:rowOff>
    </xdr:from>
    <xdr:to>
      <xdr:col>47</xdr:col>
      <xdr:colOff>244050</xdr:colOff>
      <xdr:row>46</xdr:row>
      <xdr:rowOff>38099</xdr:rowOff>
    </xdr:to>
    <xdr:sp macro="" textlink="'user-guide-text'!A1">
      <xdr:nvSpPr>
        <xdr:cNvPr id="34" name="Rectangle 33">
          <a:extLst>
            <a:ext uri="{FF2B5EF4-FFF2-40B4-BE49-F238E27FC236}">
              <a16:creationId xmlns:a16="http://schemas.microsoft.com/office/drawing/2014/main" id="{8C8A2AF0-F073-4F2E-8126-506BD769F483}"/>
            </a:ext>
          </a:extLst>
        </xdr:cNvPr>
        <xdr:cNvSpPr/>
      </xdr:nvSpPr>
      <xdr:spPr>
        <a:xfrm>
          <a:off x="6286500" y="3651974"/>
          <a:ext cx="8283150" cy="3834675"/>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fld id="{FA9AE9C2-7772-4DB5-93BF-2A3C13782231}" type="TxLink">
            <a:rPr lang="en-US" sz="1200" b="0" i="0" u="none" strike="noStrike">
              <a:solidFill>
                <a:srgbClr val="000000"/>
              </a:solidFill>
              <a:latin typeface="Arial Nova Light"/>
            </a:rPr>
            <a:pPr algn="ctr"/>
            <a:t>5 - Profile</a:t>
          </a:fld>
          <a:endParaRPr lang="en-GB" sz="1600"/>
        </a:p>
      </xdr:txBody>
    </xdr:sp>
    <xdr:clientData/>
  </xdr:twoCellAnchor>
  <mc:AlternateContent xmlns:mc="http://schemas.openxmlformats.org/markup-compatibility/2006">
    <mc:Choice xmlns:a14="http://schemas.microsoft.com/office/drawing/2010/main" Requires="a14">
      <xdr:twoCellAnchor editAs="oneCell">
        <xdr:from>
          <xdr:col>28</xdr:col>
          <xdr:colOff>191824</xdr:colOff>
          <xdr:row>25</xdr:row>
          <xdr:rowOff>57151</xdr:rowOff>
        </xdr:from>
        <xdr:to>
          <xdr:col>47</xdr:col>
          <xdr:colOff>240864</xdr:colOff>
          <xdr:row>45</xdr:row>
          <xdr:rowOff>19050</xdr:rowOff>
        </xdr:to>
        <xdr:pic>
          <xdr:nvPicPr>
            <xdr:cNvPr id="76" name="Picture 75">
              <a:extLst>
                <a:ext uri="{FF2B5EF4-FFF2-40B4-BE49-F238E27FC236}">
                  <a16:creationId xmlns:a16="http://schemas.microsoft.com/office/drawing/2014/main" id="{517244A6-240A-4B1B-9F54-CE1B1568C141}"/>
                </a:ext>
              </a:extLst>
            </xdr:cNvPr>
            <xdr:cNvPicPr>
              <a:picLocks noChangeAspect="1" noChangeArrowheads="1"/>
              <a:extLst>
                <a:ext uri="{84589F7E-364E-4C9E-8A38-B11213B215E9}">
                  <a14:cameraTool cellRange="'user-guide-image'!$C$1" spid="_x0000_s754808"/>
                </a:ext>
              </a:extLst>
            </xdr:cNvPicPr>
          </xdr:nvPicPr>
          <xdr:blipFill rotWithShape="1">
            <a:blip xmlns:r="http://schemas.openxmlformats.org/officeDocument/2006/relationships" r:embed="rId1"/>
            <a:srcRect l="529" r="1398" b="1462"/>
            <a:stretch>
              <a:fillRect/>
            </a:stretch>
          </xdr:blipFill>
          <xdr:spPr bwMode="auto">
            <a:xfrm>
              <a:off x="9081824" y="3860536"/>
              <a:ext cx="6081540" cy="3004608"/>
            </a:xfrm>
            <a:prstGeom prst="rect">
              <a:avLst/>
            </a:prstGeom>
            <a:noFill/>
            <a:extLst>
              <a:ext uri="{909E8E84-426E-40DD-AFC4-6F175D3DCCD1}">
                <a14:hiddenFill>
                  <a:solidFill>
                    <a:srgbClr val="FFFFFF"/>
                  </a:solidFill>
                </a14:hiddenFill>
              </a:ext>
            </a:extLst>
          </xdr:spPr>
        </xdr:pic>
        <xdr:clientData/>
      </xdr:twoCellAnchor>
    </mc:Choice>
    <mc:Fallback/>
  </mc:AlternateContent>
  <xdr:twoCellAnchor>
    <xdr:from>
      <xdr:col>9</xdr:col>
      <xdr:colOff>66676</xdr:colOff>
      <xdr:row>0</xdr:row>
      <xdr:rowOff>0</xdr:rowOff>
    </xdr:from>
    <xdr:to>
      <xdr:col>48</xdr:col>
      <xdr:colOff>275476</xdr:colOff>
      <xdr:row>14</xdr:row>
      <xdr:rowOff>9525</xdr:rowOff>
    </xdr:to>
    <xdr:sp macro="" textlink="">
      <xdr:nvSpPr>
        <xdr:cNvPr id="22" name="TextBox 21">
          <a:extLst>
            <a:ext uri="{FF2B5EF4-FFF2-40B4-BE49-F238E27FC236}">
              <a16:creationId xmlns:a16="http://schemas.microsoft.com/office/drawing/2014/main" id="{7C3BFE53-E6C6-45E5-8DCA-78B40A7DBD64}"/>
            </a:ext>
          </a:extLst>
        </xdr:cNvPr>
        <xdr:cNvSpPr txBox="1"/>
      </xdr:nvSpPr>
      <xdr:spPr>
        <a:xfrm>
          <a:off x="2809876" y="0"/>
          <a:ext cx="12096000" cy="22764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200">
              <a:latin typeface="Arial Nova Light" panose="020B0304020202020204" pitchFamily="34" charset="0"/>
            </a:rPr>
            <a:t>Each</a:t>
          </a:r>
          <a:r>
            <a:rPr lang="en-GB" sz="1200" baseline="0">
              <a:latin typeface="Arial Nova Light" panose="020B0304020202020204" pitchFamily="34" charset="0"/>
            </a:rPr>
            <a:t> Worksheet has one or more options for </a:t>
          </a:r>
          <a:r>
            <a:rPr lang="en-GB" sz="1200" u="sng" baseline="0">
              <a:latin typeface="Arial Nova Light" panose="020B0304020202020204" pitchFamily="34" charset="0"/>
            </a:rPr>
            <a:t>Filtering</a:t>
          </a:r>
          <a:r>
            <a:rPr lang="en-GB" sz="1200" baseline="0">
              <a:latin typeface="Arial Nova Light" panose="020B0304020202020204" pitchFamily="34" charset="0"/>
            </a:rPr>
            <a:t> or </a:t>
          </a:r>
          <a:r>
            <a:rPr lang="en-GB" sz="1200" u="sng" baseline="0">
              <a:latin typeface="Arial Nova Light" panose="020B0304020202020204" pitchFamily="34" charset="0"/>
            </a:rPr>
            <a:t>Selecting</a:t>
          </a:r>
          <a:r>
            <a:rPr lang="en-GB" sz="1200" baseline="0">
              <a:latin typeface="Arial Nova Light" panose="020B0304020202020204" pitchFamily="34" charset="0"/>
            </a:rPr>
            <a:t>. There are five possible options. </a:t>
          </a:r>
        </a:p>
        <a:p>
          <a:pPr algn="ctr"/>
          <a:endParaRPr lang="en-GB" sz="1200" baseline="0">
            <a:latin typeface="Arial Nova Light" panose="020B0304020202020204" pitchFamily="34" charset="0"/>
          </a:endParaRPr>
        </a:p>
        <a:p>
          <a:pPr algn="ctr"/>
          <a:endParaRPr lang="en-GB" sz="1200" baseline="0">
            <a:latin typeface="Arial Nova Light" panose="020B0304020202020204" pitchFamily="34" charset="0"/>
          </a:endParaRPr>
        </a:p>
        <a:p>
          <a:pPr algn="ctr"/>
          <a:endParaRPr lang="en-GB" sz="1200">
            <a:latin typeface="Arial Nova Light" panose="020B0304020202020204" pitchFamily="34" charset="0"/>
          </a:endParaRPr>
        </a:p>
      </xdr:txBody>
    </xdr:sp>
    <xdr:clientData/>
  </xdr:twoCellAnchor>
  <xdr:twoCellAnchor>
    <xdr:from>
      <xdr:col>10</xdr:col>
      <xdr:colOff>85725</xdr:colOff>
      <xdr:row>25</xdr:row>
      <xdr:rowOff>51525</xdr:rowOff>
    </xdr:from>
    <xdr:to>
      <xdr:col>17</xdr:col>
      <xdr:colOff>292125</xdr:colOff>
      <xdr:row>28</xdr:row>
      <xdr:rowOff>114300</xdr:rowOff>
    </xdr:to>
    <xdr:sp macro="" textlink="">
      <xdr:nvSpPr>
        <xdr:cNvPr id="32" name="TextBox 31">
          <a:extLst>
            <a:ext uri="{FF2B5EF4-FFF2-40B4-BE49-F238E27FC236}">
              <a16:creationId xmlns:a16="http://schemas.microsoft.com/office/drawing/2014/main" id="{369FC926-24D7-4EE8-9EF9-51140CF10D5B}"/>
            </a:ext>
          </a:extLst>
        </xdr:cNvPr>
        <xdr:cNvSpPr txBox="1"/>
      </xdr:nvSpPr>
      <xdr:spPr>
        <a:xfrm>
          <a:off x="3133725" y="3861525"/>
          <a:ext cx="2340000" cy="519975"/>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rIns="36000" rtlCol="0" anchor="t"/>
        <a:lstStyle/>
        <a:p>
          <a:pPr algn="ctr"/>
          <a:r>
            <a:rPr lang="en-GB" sz="1000" baseline="0">
              <a:solidFill>
                <a:schemeClr val="dk1"/>
              </a:solidFill>
              <a:effectLst/>
              <a:latin typeface="Arial Nova Light" panose="020B0304020202020204" pitchFamily="34" charset="0"/>
              <a:ea typeface="+mn-ea"/>
              <a:cs typeface="+mn-cs"/>
            </a:rPr>
            <a:t>Click below to find more information on each worksheet</a:t>
          </a:r>
          <a:endParaRPr lang="en-GB" sz="1000">
            <a:effectLst/>
            <a:latin typeface="Arial Nova Light" panose="020B0304020202020204" pitchFamily="34" charset="0"/>
          </a:endParaRPr>
        </a:p>
      </xdr:txBody>
    </xdr:sp>
    <xdr:clientData/>
  </xdr:twoCellAnchor>
  <xdr:twoCellAnchor>
    <xdr:from>
      <xdr:col>20</xdr:col>
      <xdr:colOff>200025</xdr:colOff>
      <xdr:row>25</xdr:row>
      <xdr:rowOff>76200</xdr:rowOff>
    </xdr:from>
    <xdr:to>
      <xdr:col>28</xdr:col>
      <xdr:colOff>209625</xdr:colOff>
      <xdr:row>29</xdr:row>
      <xdr:rowOff>42600</xdr:rowOff>
    </xdr:to>
    <xdr:sp macro="" textlink="'user-guide-text'!A3">
      <xdr:nvSpPr>
        <xdr:cNvPr id="36" name="Rectangle 35">
          <a:extLst>
            <a:ext uri="{FF2B5EF4-FFF2-40B4-BE49-F238E27FC236}">
              <a16:creationId xmlns:a16="http://schemas.microsoft.com/office/drawing/2014/main" id="{EE43AFCD-CA25-4D16-BD6D-881AC187FAE2}"/>
            </a:ext>
          </a:extLst>
        </xdr:cNvPr>
        <xdr:cNvSpPr/>
      </xdr:nvSpPr>
      <xdr:spPr>
        <a:xfrm>
          <a:off x="6296025" y="4124325"/>
          <a:ext cx="2448000" cy="6141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t"/>
        <a:lstStyle/>
        <a:p>
          <a:pPr algn="l"/>
          <a:fld id="{7C055A3F-1D6A-47C9-8DC0-1AEFB06103C2}" type="TxLink">
            <a:rPr lang="en-US" sz="1000" b="0" i="0" u="none" strike="noStrike">
              <a:solidFill>
                <a:srgbClr val="000000"/>
              </a:solidFill>
              <a:latin typeface="+mn-lt"/>
            </a:rPr>
            <a:pPr algn="l"/>
            <a:t>The Profile worksheet shows all the information for the selected economy.</a:t>
          </a:fld>
          <a:endParaRPr lang="en-GB" sz="3600">
            <a:latin typeface="+mn-lt"/>
          </a:endParaRPr>
        </a:p>
      </xdr:txBody>
    </xdr:sp>
    <xdr:clientData/>
  </xdr:twoCellAnchor>
  <xdr:twoCellAnchor>
    <xdr:from>
      <xdr:col>22</xdr:col>
      <xdr:colOff>0</xdr:colOff>
      <xdr:row>29</xdr:row>
      <xdr:rowOff>46404</xdr:rowOff>
    </xdr:from>
    <xdr:to>
      <xdr:col>30</xdr:col>
      <xdr:colOff>9600</xdr:colOff>
      <xdr:row>33</xdr:row>
      <xdr:rowOff>12804</xdr:rowOff>
    </xdr:to>
    <xdr:sp macro="" textlink="'user-guide-text'!A4">
      <xdr:nvSpPr>
        <xdr:cNvPr id="37" name="Rectangle 36">
          <a:extLst>
            <a:ext uri="{FF2B5EF4-FFF2-40B4-BE49-F238E27FC236}">
              <a16:creationId xmlns:a16="http://schemas.microsoft.com/office/drawing/2014/main" id="{77E0F45B-F59F-450F-BC8C-D26332F82E9B}"/>
            </a:ext>
          </a:extLst>
        </xdr:cNvPr>
        <xdr:cNvSpPr/>
      </xdr:nvSpPr>
      <xdr:spPr>
        <a:xfrm>
          <a:off x="6985000" y="4296019"/>
          <a:ext cx="2549600" cy="552554"/>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t"/>
        <a:lstStyle/>
        <a:p>
          <a:pPr algn="l"/>
          <a:fld id="{91A01348-764F-455A-A20A-10E92C1A57CF}" type="TxLink">
            <a:rPr lang="en-US" sz="1000" b="0" i="0" u="none" strike="noStrike">
              <a:solidFill>
                <a:srgbClr val="000000"/>
              </a:solidFill>
              <a:latin typeface="+mn-lt"/>
            </a:rPr>
            <a:pPr algn="l"/>
            <a:t>Select the economy</a:t>
          </a:fld>
          <a:endParaRPr lang="en-GB" sz="4800">
            <a:latin typeface="+mn-lt"/>
          </a:endParaRPr>
        </a:p>
      </xdr:txBody>
    </xdr:sp>
    <xdr:clientData/>
  </xdr:twoCellAnchor>
  <xdr:twoCellAnchor>
    <xdr:from>
      <xdr:col>22</xdr:col>
      <xdr:colOff>0</xdr:colOff>
      <xdr:row>33</xdr:row>
      <xdr:rowOff>114300</xdr:rowOff>
    </xdr:from>
    <xdr:to>
      <xdr:col>30</xdr:col>
      <xdr:colOff>9600</xdr:colOff>
      <xdr:row>37</xdr:row>
      <xdr:rowOff>80700</xdr:rowOff>
    </xdr:to>
    <xdr:sp macro="" textlink="'user-guide-text'!A5">
      <xdr:nvSpPr>
        <xdr:cNvPr id="38" name="Rectangle 37">
          <a:extLst>
            <a:ext uri="{FF2B5EF4-FFF2-40B4-BE49-F238E27FC236}">
              <a16:creationId xmlns:a16="http://schemas.microsoft.com/office/drawing/2014/main" id="{FE8305BC-9C7B-44C7-9D2C-0B6DAED39DAC}"/>
            </a:ext>
          </a:extLst>
        </xdr:cNvPr>
        <xdr:cNvSpPr/>
      </xdr:nvSpPr>
      <xdr:spPr>
        <a:xfrm>
          <a:off x="6705600" y="5457825"/>
          <a:ext cx="2448000" cy="6141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t"/>
        <a:lstStyle/>
        <a:p>
          <a:pPr algn="l"/>
          <a:fld id="{E6F313A0-3525-468A-A378-99F02A2B962C}" type="TxLink">
            <a:rPr lang="en-US" sz="1000" b="0" i="0" u="none" strike="noStrike">
              <a:solidFill>
                <a:srgbClr val="000000"/>
              </a:solidFill>
              <a:latin typeface="+mn-lt"/>
            </a:rPr>
            <a:pPr algn="l"/>
            <a:t>The ranking area shows the Overall and Pillars ranks and scores. </a:t>
          </a:fld>
          <a:endParaRPr lang="en-GB" sz="1000">
            <a:latin typeface="+mn-lt"/>
          </a:endParaRPr>
        </a:p>
      </xdr:txBody>
    </xdr:sp>
    <xdr:clientData/>
  </xdr:twoCellAnchor>
  <xdr:twoCellAnchor>
    <xdr:from>
      <xdr:col>22</xdr:col>
      <xdr:colOff>0</xdr:colOff>
      <xdr:row>42</xdr:row>
      <xdr:rowOff>0</xdr:rowOff>
    </xdr:from>
    <xdr:to>
      <xdr:col>30</xdr:col>
      <xdr:colOff>9600</xdr:colOff>
      <xdr:row>45</xdr:row>
      <xdr:rowOff>118800</xdr:rowOff>
    </xdr:to>
    <xdr:sp macro="" textlink="'user-guide-text'!A7">
      <xdr:nvSpPr>
        <xdr:cNvPr id="39" name="Rectangle 38">
          <a:extLst>
            <a:ext uri="{FF2B5EF4-FFF2-40B4-BE49-F238E27FC236}">
              <a16:creationId xmlns:a16="http://schemas.microsoft.com/office/drawing/2014/main" id="{20117091-440B-42A9-9BC5-A6A5721801CA}"/>
            </a:ext>
          </a:extLst>
        </xdr:cNvPr>
        <xdr:cNvSpPr/>
      </xdr:nvSpPr>
      <xdr:spPr>
        <a:xfrm>
          <a:off x="6705600" y="6800850"/>
          <a:ext cx="2448000" cy="6045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t"/>
        <a:lstStyle/>
        <a:p>
          <a:pPr algn="l"/>
          <a:fld id="{94299986-C4A7-441A-987E-E2A9CA6A9D1C}" type="TxLink">
            <a:rPr lang="en-US" sz="1000" b="0" i="0" u="none" strike="noStrike">
              <a:solidFill>
                <a:srgbClr val="000000"/>
              </a:solidFill>
              <a:latin typeface="+mn-lt"/>
            </a:rPr>
            <a:pPr algn="l"/>
            <a:t>The Indicator area shows the data. The score bar highlights the relative strengths and weaknesses</a:t>
          </a:fld>
          <a:endParaRPr lang="en-GB" sz="1000">
            <a:latin typeface="+mn-lt"/>
          </a:endParaRPr>
        </a:p>
      </xdr:txBody>
    </xdr:sp>
    <xdr:clientData/>
  </xdr:twoCellAnchor>
  <xdr:twoCellAnchor>
    <xdr:from>
      <xdr:col>22</xdr:col>
      <xdr:colOff>0</xdr:colOff>
      <xdr:row>37</xdr:row>
      <xdr:rowOff>133350</xdr:rowOff>
    </xdr:from>
    <xdr:to>
      <xdr:col>30</xdr:col>
      <xdr:colOff>9600</xdr:colOff>
      <xdr:row>41</xdr:row>
      <xdr:rowOff>99750</xdr:rowOff>
    </xdr:to>
    <xdr:sp macro="" textlink="'user-guide-text'!A6">
      <xdr:nvSpPr>
        <xdr:cNvPr id="40" name="Rectangle 39">
          <a:extLst>
            <a:ext uri="{FF2B5EF4-FFF2-40B4-BE49-F238E27FC236}">
              <a16:creationId xmlns:a16="http://schemas.microsoft.com/office/drawing/2014/main" id="{B4E95087-E07A-4576-88A6-FCF98ED5E7E7}"/>
            </a:ext>
          </a:extLst>
        </xdr:cNvPr>
        <xdr:cNvSpPr/>
      </xdr:nvSpPr>
      <xdr:spPr>
        <a:xfrm>
          <a:off x="6705600" y="6124575"/>
          <a:ext cx="2448000" cy="6141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t"/>
        <a:lstStyle/>
        <a:p>
          <a:pPr algn="l"/>
          <a:fld id="{2F901B74-DEB9-4109-A8D9-3E453A75590D}" type="TxLink">
            <a:rPr lang="en-US" sz="1000" b="0" i="0" u="none" strike="noStrike">
              <a:solidFill>
                <a:srgbClr val="000000"/>
              </a:solidFill>
              <a:latin typeface="+mn-lt"/>
            </a:rPr>
            <a:pPr algn="l"/>
            <a:t>Select the Pillar to show the data.</a:t>
          </a:fld>
          <a:endParaRPr lang="en-GB" sz="1000">
            <a:latin typeface="+mn-lt"/>
          </a:endParaRPr>
        </a:p>
      </xdr:txBody>
    </xdr:sp>
    <xdr:clientData/>
  </xdr:twoCellAnchor>
  <xdr:twoCellAnchor>
    <xdr:from>
      <xdr:col>20</xdr:col>
      <xdr:colOff>261936</xdr:colOff>
      <xdr:row>29</xdr:row>
      <xdr:rowOff>80966</xdr:rowOff>
    </xdr:from>
    <xdr:to>
      <xdr:col>22</xdr:col>
      <xdr:colOff>12336</xdr:colOff>
      <xdr:row>31</xdr:row>
      <xdr:rowOff>136166</xdr:rowOff>
    </xdr:to>
    <xdr:sp macro="" textlink="">
      <xdr:nvSpPr>
        <xdr:cNvPr id="47" name="Rectangle: Rounded Corners 46">
          <a:extLst>
            <a:ext uri="{FF2B5EF4-FFF2-40B4-BE49-F238E27FC236}">
              <a16:creationId xmlns:a16="http://schemas.microsoft.com/office/drawing/2014/main" id="{5989C3AF-F57D-4205-8CAF-90D7B5F59E9C}"/>
            </a:ext>
          </a:extLst>
        </xdr:cNvPr>
        <xdr:cNvSpPr/>
      </xdr:nvSpPr>
      <xdr:spPr>
        <a:xfrm>
          <a:off x="6357936" y="4500566"/>
          <a:ext cx="360000" cy="360000"/>
        </a:xfrm>
        <a:prstGeom prst="roundRect">
          <a:avLst/>
        </a:prstGeom>
        <a:solidFill>
          <a:srgbClr val="00944D"/>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a:solidFill>
                <a:schemeClr val="bg1"/>
              </a:solidFill>
              <a:latin typeface="Arial Nova" panose="020B0504020202020204" pitchFamily="34" charset="0"/>
            </a:rPr>
            <a:t>1</a:t>
          </a:r>
        </a:p>
      </xdr:txBody>
    </xdr:sp>
    <xdr:clientData/>
  </xdr:twoCellAnchor>
  <xdr:twoCellAnchor>
    <xdr:from>
      <xdr:col>20</xdr:col>
      <xdr:colOff>261936</xdr:colOff>
      <xdr:row>33</xdr:row>
      <xdr:rowOff>100015</xdr:rowOff>
    </xdr:from>
    <xdr:to>
      <xdr:col>22</xdr:col>
      <xdr:colOff>12336</xdr:colOff>
      <xdr:row>36</xdr:row>
      <xdr:rowOff>2815</xdr:rowOff>
    </xdr:to>
    <xdr:sp macro="" textlink="">
      <xdr:nvSpPr>
        <xdr:cNvPr id="48" name="Rectangle: Rounded Corners 47">
          <a:extLst>
            <a:ext uri="{FF2B5EF4-FFF2-40B4-BE49-F238E27FC236}">
              <a16:creationId xmlns:a16="http://schemas.microsoft.com/office/drawing/2014/main" id="{8E5E0A28-8A67-4592-91AA-D350C2E20296}"/>
            </a:ext>
          </a:extLst>
        </xdr:cNvPr>
        <xdr:cNvSpPr/>
      </xdr:nvSpPr>
      <xdr:spPr>
        <a:xfrm>
          <a:off x="6357936" y="5129215"/>
          <a:ext cx="360000" cy="360000"/>
        </a:xfrm>
        <a:prstGeom prst="roundRect">
          <a:avLst/>
        </a:prstGeom>
        <a:solidFill>
          <a:srgbClr val="00944D"/>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a:solidFill>
                <a:schemeClr val="bg1"/>
              </a:solidFill>
              <a:latin typeface="Arial Nova" panose="020B0504020202020204" pitchFamily="34" charset="0"/>
            </a:rPr>
            <a:t>2</a:t>
          </a:r>
        </a:p>
      </xdr:txBody>
    </xdr:sp>
    <xdr:clientData/>
  </xdr:twoCellAnchor>
  <xdr:twoCellAnchor>
    <xdr:from>
      <xdr:col>20</xdr:col>
      <xdr:colOff>261936</xdr:colOff>
      <xdr:row>37</xdr:row>
      <xdr:rowOff>119064</xdr:rowOff>
    </xdr:from>
    <xdr:to>
      <xdr:col>22</xdr:col>
      <xdr:colOff>12336</xdr:colOff>
      <xdr:row>40</xdr:row>
      <xdr:rowOff>21864</xdr:rowOff>
    </xdr:to>
    <xdr:sp macro="" textlink="">
      <xdr:nvSpPr>
        <xdr:cNvPr id="49" name="Rectangle: Rounded Corners 48">
          <a:extLst>
            <a:ext uri="{FF2B5EF4-FFF2-40B4-BE49-F238E27FC236}">
              <a16:creationId xmlns:a16="http://schemas.microsoft.com/office/drawing/2014/main" id="{48FB37E7-3896-40A3-90E0-E74B118E0AA4}"/>
            </a:ext>
          </a:extLst>
        </xdr:cNvPr>
        <xdr:cNvSpPr/>
      </xdr:nvSpPr>
      <xdr:spPr>
        <a:xfrm>
          <a:off x="6357936" y="5757864"/>
          <a:ext cx="360000" cy="360000"/>
        </a:xfrm>
        <a:prstGeom prst="roundRect">
          <a:avLst/>
        </a:prstGeom>
        <a:solidFill>
          <a:srgbClr val="00944D"/>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a:solidFill>
                <a:schemeClr val="bg1"/>
              </a:solidFill>
              <a:latin typeface="Arial Nova" panose="020B0504020202020204" pitchFamily="34" charset="0"/>
            </a:rPr>
            <a:t>3</a:t>
          </a:r>
        </a:p>
      </xdr:txBody>
    </xdr:sp>
    <xdr:clientData/>
  </xdr:twoCellAnchor>
  <xdr:twoCellAnchor>
    <xdr:from>
      <xdr:col>20</xdr:col>
      <xdr:colOff>261936</xdr:colOff>
      <xdr:row>41</xdr:row>
      <xdr:rowOff>138113</xdr:rowOff>
    </xdr:from>
    <xdr:to>
      <xdr:col>22</xdr:col>
      <xdr:colOff>12336</xdr:colOff>
      <xdr:row>44</xdr:row>
      <xdr:rowOff>40913</xdr:rowOff>
    </xdr:to>
    <xdr:sp macro="" textlink="">
      <xdr:nvSpPr>
        <xdr:cNvPr id="50" name="Rectangle: Rounded Corners 49">
          <a:extLst>
            <a:ext uri="{FF2B5EF4-FFF2-40B4-BE49-F238E27FC236}">
              <a16:creationId xmlns:a16="http://schemas.microsoft.com/office/drawing/2014/main" id="{BF6F2F81-EA0E-4515-B755-8B65E64A019F}"/>
            </a:ext>
          </a:extLst>
        </xdr:cNvPr>
        <xdr:cNvSpPr/>
      </xdr:nvSpPr>
      <xdr:spPr>
        <a:xfrm>
          <a:off x="6357936" y="6386513"/>
          <a:ext cx="360000" cy="360000"/>
        </a:xfrm>
        <a:prstGeom prst="roundRect">
          <a:avLst/>
        </a:prstGeom>
        <a:solidFill>
          <a:srgbClr val="00944D"/>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a:solidFill>
                <a:schemeClr val="bg1"/>
              </a:solidFill>
              <a:latin typeface="Arial Nova" panose="020B0504020202020204" pitchFamily="34" charset="0"/>
            </a:rPr>
            <a:t>4</a:t>
          </a:r>
        </a:p>
      </xdr:txBody>
    </xdr:sp>
    <xdr:clientData/>
  </xdr:twoCellAnchor>
  <xdr:twoCellAnchor>
    <xdr:from>
      <xdr:col>10</xdr:col>
      <xdr:colOff>103601</xdr:colOff>
      <xdr:row>2</xdr:row>
      <xdr:rowOff>28573</xdr:rowOff>
    </xdr:from>
    <xdr:to>
      <xdr:col>28</xdr:col>
      <xdr:colOff>199001</xdr:colOff>
      <xdr:row>7</xdr:row>
      <xdr:rowOff>48846</xdr:rowOff>
    </xdr:to>
    <xdr:sp macro="" textlink="">
      <xdr:nvSpPr>
        <xdr:cNvPr id="57" name="TextBox 56">
          <a:extLst>
            <a:ext uri="{FF2B5EF4-FFF2-40B4-BE49-F238E27FC236}">
              <a16:creationId xmlns:a16="http://schemas.microsoft.com/office/drawing/2014/main" id="{D5851008-419A-46D9-A8CB-A9C9C4FF46B0}"/>
            </a:ext>
          </a:extLst>
        </xdr:cNvPr>
        <xdr:cNvSpPr txBox="1"/>
      </xdr:nvSpPr>
      <xdr:spPr>
        <a:xfrm>
          <a:off x="3278601" y="321650"/>
          <a:ext cx="5810400" cy="752965"/>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288000" rIns="36000" rtlCol="0" anchor="t"/>
        <a:lstStyle/>
        <a:p>
          <a:r>
            <a:rPr lang="en-GB" sz="1000">
              <a:latin typeface="+mn-lt"/>
            </a:rPr>
            <a:t>In worksheets</a:t>
          </a:r>
          <a:r>
            <a:rPr lang="en-GB" sz="1000" baseline="0">
              <a:latin typeface="+mn-lt"/>
            </a:rPr>
            <a:t> '7 - Scatter'(a,b and c) you may </a:t>
          </a:r>
          <a:r>
            <a:rPr lang="en-GB" sz="1000" u="none" baseline="0">
              <a:latin typeface="+mn-lt"/>
            </a:rPr>
            <a:t>choose</a:t>
          </a:r>
          <a:r>
            <a:rPr lang="en-GB" sz="1000" baseline="0">
              <a:latin typeface="+mn-lt"/>
            </a:rPr>
            <a:t> between viewing the Rank, Score or Value tabs. </a:t>
          </a:r>
        </a:p>
        <a:p>
          <a:endParaRPr lang="en-GB" sz="1000" baseline="0">
            <a:latin typeface="+mn-lt"/>
          </a:endParaRPr>
        </a:p>
        <a:p>
          <a:r>
            <a:rPr lang="en-GB" sz="1000" baseline="0">
              <a:latin typeface="+mn-lt"/>
            </a:rPr>
            <a:t>Each Ranking and Indicator has a Score and Rank, but Ranks and indicators comprised of sub-indicators do not have Values.</a:t>
          </a:r>
        </a:p>
        <a:p>
          <a:endParaRPr lang="en-GB" sz="1000">
            <a:latin typeface="+mn-lt"/>
          </a:endParaRPr>
        </a:p>
      </xdr:txBody>
    </xdr:sp>
    <xdr:clientData/>
  </xdr:twoCellAnchor>
  <xdr:twoCellAnchor>
    <xdr:from>
      <xdr:col>9</xdr:col>
      <xdr:colOff>228600</xdr:colOff>
      <xdr:row>2</xdr:row>
      <xdr:rowOff>28575</xdr:rowOff>
    </xdr:from>
    <xdr:to>
      <xdr:col>10</xdr:col>
      <xdr:colOff>283800</xdr:colOff>
      <xdr:row>4</xdr:row>
      <xdr:rowOff>83775</xdr:rowOff>
    </xdr:to>
    <xdr:sp macro="" textlink="">
      <xdr:nvSpPr>
        <xdr:cNvPr id="58" name="Oval 57">
          <a:extLst>
            <a:ext uri="{FF2B5EF4-FFF2-40B4-BE49-F238E27FC236}">
              <a16:creationId xmlns:a16="http://schemas.microsoft.com/office/drawing/2014/main" id="{153EB19F-B618-49F9-B38B-9012FB59AFB7}"/>
            </a:ext>
          </a:extLst>
        </xdr:cNvPr>
        <xdr:cNvSpPr/>
      </xdr:nvSpPr>
      <xdr:spPr>
        <a:xfrm>
          <a:off x="2971800" y="333375"/>
          <a:ext cx="360000" cy="360000"/>
        </a:xfrm>
        <a:prstGeom prst="ellipse">
          <a:avLst/>
        </a:prstGeom>
        <a:solidFill>
          <a:srgbClr val="001E6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a:solidFill>
                <a:schemeClr val="bg1"/>
              </a:solidFill>
              <a:latin typeface="Arial Nova" panose="020B0504020202020204" pitchFamily="34" charset="0"/>
            </a:rPr>
            <a:t>A</a:t>
          </a:r>
        </a:p>
      </xdr:txBody>
    </xdr:sp>
    <xdr:clientData/>
  </xdr:twoCellAnchor>
  <xdr:twoCellAnchor>
    <xdr:from>
      <xdr:col>29</xdr:col>
      <xdr:colOff>150450</xdr:colOff>
      <xdr:row>2</xdr:row>
      <xdr:rowOff>28574</xdr:rowOff>
    </xdr:from>
    <xdr:to>
      <xdr:col>47</xdr:col>
      <xdr:colOff>244050</xdr:colOff>
      <xdr:row>6</xdr:row>
      <xdr:rowOff>130255</xdr:rowOff>
    </xdr:to>
    <xdr:sp macro="" textlink="">
      <xdr:nvSpPr>
        <xdr:cNvPr id="59" name="TextBox 58">
          <a:extLst>
            <a:ext uri="{FF2B5EF4-FFF2-40B4-BE49-F238E27FC236}">
              <a16:creationId xmlns:a16="http://schemas.microsoft.com/office/drawing/2014/main" id="{A431079C-4836-40C0-B9BF-552084A26818}"/>
            </a:ext>
          </a:extLst>
        </xdr:cNvPr>
        <xdr:cNvSpPr txBox="1"/>
      </xdr:nvSpPr>
      <xdr:spPr>
        <a:xfrm>
          <a:off x="9357950" y="337933"/>
          <a:ext cx="5808600" cy="720399"/>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90000" rIns="288000" rtlCol="0" anchor="t"/>
        <a:lstStyle/>
        <a:p>
          <a:r>
            <a:rPr lang="en-GB" sz="1000">
              <a:solidFill>
                <a:schemeClr val="dk1"/>
              </a:solidFill>
              <a:effectLst/>
              <a:latin typeface="+mn-lt"/>
              <a:ea typeface="+mn-ea"/>
              <a:cs typeface="+mn-cs"/>
            </a:rPr>
            <a:t>In the worksheets  '3 - Ranking'</a:t>
          </a:r>
          <a:r>
            <a:rPr lang="en-GB" sz="1000" baseline="0">
              <a:solidFill>
                <a:schemeClr val="dk1"/>
              </a:solidFill>
              <a:effectLst/>
              <a:latin typeface="+mn-lt"/>
              <a:ea typeface="+mn-ea"/>
              <a:cs typeface="+mn-cs"/>
            </a:rPr>
            <a:t> and '4 - Indicator'  you may choose to show only a peer group (a subset of economies). You can </a:t>
          </a:r>
          <a:r>
            <a:rPr lang="en-GB" sz="1000" u="sng" baseline="0">
              <a:solidFill>
                <a:schemeClr val="dk1"/>
              </a:solidFill>
              <a:effectLst/>
              <a:latin typeface="+mn-lt"/>
              <a:ea typeface="+mn-ea"/>
              <a:cs typeface="+mn-cs"/>
            </a:rPr>
            <a:t>Filter</a:t>
          </a:r>
          <a:r>
            <a:rPr lang="en-GB" sz="1000" baseline="0">
              <a:solidFill>
                <a:schemeClr val="dk1"/>
              </a:solidFill>
              <a:effectLst/>
              <a:latin typeface="+mn-lt"/>
              <a:ea typeface="+mn-ea"/>
              <a:cs typeface="+mn-cs"/>
            </a:rPr>
            <a:t> the Economies by population or wealth*. </a:t>
          </a:r>
          <a:r>
            <a:rPr lang="en-GB" sz="1000" i="1" baseline="0">
              <a:solidFill>
                <a:schemeClr val="dk1"/>
              </a:solidFill>
              <a:effectLst/>
              <a:latin typeface="+mn-lt"/>
              <a:ea typeface="+mn-ea"/>
              <a:cs typeface="+mn-cs"/>
            </a:rPr>
            <a:t>Use CTRL-Click to make multiple selections. </a:t>
          </a:r>
          <a:r>
            <a:rPr lang="en-GB" sz="1000" b="0" i="0" baseline="0">
              <a:solidFill>
                <a:schemeClr val="dk1"/>
              </a:solidFill>
              <a:effectLst/>
              <a:latin typeface="+mn-lt"/>
              <a:ea typeface="+mn-ea"/>
              <a:cs typeface="+mn-cs"/>
            </a:rPr>
            <a:t>The 'Rank among filtered economies' column will display the rankings among the economies in a particular peer group as filtered by the user.</a:t>
          </a:r>
          <a:endParaRPr lang="en-GB" sz="1000" b="0" i="0" baseline="0">
            <a:latin typeface="+mn-lt"/>
          </a:endParaRPr>
        </a:p>
        <a:p>
          <a:endParaRPr lang="en-GB" sz="1000">
            <a:latin typeface="+mn-lt"/>
          </a:endParaRPr>
        </a:p>
      </xdr:txBody>
    </xdr:sp>
    <xdr:clientData/>
  </xdr:twoCellAnchor>
  <xdr:twoCellAnchor>
    <xdr:from>
      <xdr:col>47</xdr:col>
      <xdr:colOff>76200</xdr:colOff>
      <xdr:row>2</xdr:row>
      <xdr:rowOff>28575</xdr:rowOff>
    </xdr:from>
    <xdr:to>
      <xdr:col>48</xdr:col>
      <xdr:colOff>131400</xdr:colOff>
      <xdr:row>4</xdr:row>
      <xdr:rowOff>83775</xdr:rowOff>
    </xdr:to>
    <xdr:sp macro="" textlink="">
      <xdr:nvSpPr>
        <xdr:cNvPr id="60" name="Oval 59">
          <a:extLst>
            <a:ext uri="{FF2B5EF4-FFF2-40B4-BE49-F238E27FC236}">
              <a16:creationId xmlns:a16="http://schemas.microsoft.com/office/drawing/2014/main" id="{E54FF3A7-4EF0-4A67-BCC9-CA60C880A93D}"/>
            </a:ext>
          </a:extLst>
        </xdr:cNvPr>
        <xdr:cNvSpPr/>
      </xdr:nvSpPr>
      <xdr:spPr>
        <a:xfrm>
          <a:off x="14401800" y="333375"/>
          <a:ext cx="360000" cy="360000"/>
        </a:xfrm>
        <a:prstGeom prst="ellipse">
          <a:avLst/>
        </a:prstGeom>
        <a:solidFill>
          <a:srgbClr val="001E6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a:solidFill>
                <a:schemeClr val="bg1"/>
              </a:solidFill>
              <a:latin typeface="Arial Nova" panose="020B0504020202020204" pitchFamily="34" charset="0"/>
            </a:rPr>
            <a:t>D</a:t>
          </a:r>
        </a:p>
      </xdr:txBody>
    </xdr:sp>
    <xdr:clientData/>
  </xdr:twoCellAnchor>
  <xdr:twoCellAnchor>
    <xdr:from>
      <xdr:col>29</xdr:col>
      <xdr:colOff>150450</xdr:colOff>
      <xdr:row>7</xdr:row>
      <xdr:rowOff>27188</xdr:rowOff>
    </xdr:from>
    <xdr:to>
      <xdr:col>47</xdr:col>
      <xdr:colOff>244050</xdr:colOff>
      <xdr:row>15</xdr:row>
      <xdr:rowOff>12211</xdr:rowOff>
    </xdr:to>
    <xdr:sp macro="" textlink="">
      <xdr:nvSpPr>
        <xdr:cNvPr id="61" name="TextBox 60">
          <a:extLst>
            <a:ext uri="{FF2B5EF4-FFF2-40B4-BE49-F238E27FC236}">
              <a16:creationId xmlns:a16="http://schemas.microsoft.com/office/drawing/2014/main" id="{FD026EB7-B923-446E-9CA7-B45BC642EE32}"/>
            </a:ext>
          </a:extLst>
        </xdr:cNvPr>
        <xdr:cNvSpPr txBox="1"/>
      </xdr:nvSpPr>
      <xdr:spPr>
        <a:xfrm>
          <a:off x="9357950" y="1052957"/>
          <a:ext cx="5808600" cy="1157331"/>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90000" rIns="288000" rtlCol="0" anchor="t"/>
        <a:lstStyle/>
        <a:p>
          <a:r>
            <a:rPr lang="en-GB" sz="1000" baseline="0">
              <a:solidFill>
                <a:schemeClr val="dk1"/>
              </a:solidFill>
              <a:effectLst/>
              <a:latin typeface="+mn-lt"/>
              <a:ea typeface="+mn-ea"/>
              <a:cs typeface="+mn-cs"/>
            </a:rPr>
            <a:t>In the worksheets  '3 - Ranking' and '4 - Indicator'  you may Highlight a specific country. </a:t>
          </a:r>
        </a:p>
        <a:p>
          <a:endParaRPr lang="en-GB" sz="1000" baseline="0">
            <a:solidFill>
              <a:schemeClr val="dk1"/>
            </a:solidFill>
            <a:effectLst/>
            <a:latin typeface="+mn-lt"/>
            <a:ea typeface="+mn-ea"/>
            <a:cs typeface="+mn-cs"/>
          </a:endParaRPr>
        </a:p>
        <a:p>
          <a:r>
            <a:rPr lang="en-GB" sz="1000" baseline="0">
              <a:solidFill>
                <a:schemeClr val="dk1"/>
              </a:solidFill>
              <a:effectLst/>
              <a:latin typeface="+mn-lt"/>
              <a:ea typeface="+mn-ea"/>
              <a:cs typeface="+mn-cs"/>
            </a:rPr>
            <a:t>In worksheet '5 - profile'  select the economy of interst</a:t>
          </a:r>
        </a:p>
        <a:p>
          <a:pPr marL="0" marR="0" lvl="0" indent="0" defTabSz="914400" eaLnBrk="1" fontAlgn="auto" latinLnBrk="0" hangingPunct="1">
            <a:lnSpc>
              <a:spcPct val="100000"/>
            </a:lnSpc>
            <a:spcBef>
              <a:spcPts val="0"/>
            </a:spcBef>
            <a:spcAft>
              <a:spcPts val="0"/>
            </a:spcAft>
            <a:buClrTx/>
            <a:buSzTx/>
            <a:buFontTx/>
            <a:buNone/>
            <a:tabLst/>
            <a:defRPr/>
          </a:pPr>
          <a:endParaRPr lang="en-GB" sz="10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GB" sz="1000" baseline="0">
              <a:solidFill>
                <a:schemeClr val="dk1"/>
              </a:solidFill>
              <a:effectLst/>
              <a:latin typeface="+mn-lt"/>
              <a:ea typeface="+mn-ea"/>
              <a:cs typeface="+mn-cs"/>
            </a:rPr>
            <a:t>In worksheets '6 - Peer Comparison'  and '9 - Peer Comparison Yearwise' you can also choose another economy for comparison.</a:t>
          </a:r>
        </a:p>
        <a:p>
          <a:endParaRPr lang="en-GB" sz="1000">
            <a:effectLst/>
            <a:latin typeface="+mn-lt"/>
          </a:endParaRPr>
        </a:p>
      </xdr:txBody>
    </xdr:sp>
    <xdr:clientData/>
  </xdr:twoCellAnchor>
  <xdr:twoCellAnchor>
    <xdr:from>
      <xdr:col>47</xdr:col>
      <xdr:colOff>76200</xdr:colOff>
      <xdr:row>7</xdr:row>
      <xdr:rowOff>27188</xdr:rowOff>
    </xdr:from>
    <xdr:to>
      <xdr:col>48</xdr:col>
      <xdr:colOff>131400</xdr:colOff>
      <xdr:row>9</xdr:row>
      <xdr:rowOff>82388</xdr:rowOff>
    </xdr:to>
    <xdr:sp macro="" textlink="">
      <xdr:nvSpPr>
        <xdr:cNvPr id="62" name="Oval 61">
          <a:extLst>
            <a:ext uri="{FF2B5EF4-FFF2-40B4-BE49-F238E27FC236}">
              <a16:creationId xmlns:a16="http://schemas.microsoft.com/office/drawing/2014/main" id="{5302AD80-3283-42C1-B1B0-52C18CA130AA}"/>
            </a:ext>
          </a:extLst>
        </xdr:cNvPr>
        <xdr:cNvSpPr/>
      </xdr:nvSpPr>
      <xdr:spPr>
        <a:xfrm>
          <a:off x="14401800" y="1093988"/>
          <a:ext cx="360000" cy="360000"/>
        </a:xfrm>
        <a:prstGeom prst="ellipse">
          <a:avLst/>
        </a:prstGeom>
        <a:solidFill>
          <a:srgbClr val="001E6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a:solidFill>
                <a:schemeClr val="bg1"/>
              </a:solidFill>
              <a:latin typeface="Arial Nova" panose="020B0504020202020204" pitchFamily="34" charset="0"/>
            </a:rPr>
            <a:t>E</a:t>
          </a:r>
        </a:p>
      </xdr:txBody>
    </xdr:sp>
    <xdr:clientData/>
  </xdr:twoCellAnchor>
  <xdr:twoCellAnchor>
    <xdr:from>
      <xdr:col>10</xdr:col>
      <xdr:colOff>103601</xdr:colOff>
      <xdr:row>7</xdr:row>
      <xdr:rowOff>138556</xdr:rowOff>
    </xdr:from>
    <xdr:to>
      <xdr:col>28</xdr:col>
      <xdr:colOff>197201</xdr:colOff>
      <xdr:row>12</xdr:row>
      <xdr:rowOff>48844</xdr:rowOff>
    </xdr:to>
    <xdr:sp macro="" textlink="">
      <xdr:nvSpPr>
        <xdr:cNvPr id="63" name="TextBox 62">
          <a:extLst>
            <a:ext uri="{FF2B5EF4-FFF2-40B4-BE49-F238E27FC236}">
              <a16:creationId xmlns:a16="http://schemas.microsoft.com/office/drawing/2014/main" id="{116BA9AC-1630-4FE2-AFF1-905D71588276}"/>
            </a:ext>
          </a:extLst>
        </xdr:cNvPr>
        <xdr:cNvSpPr txBox="1"/>
      </xdr:nvSpPr>
      <xdr:spPr>
        <a:xfrm>
          <a:off x="3278601" y="1164325"/>
          <a:ext cx="5808600" cy="64298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288000" rIns="36000" rtlCol="0" anchor="t"/>
        <a:lstStyle/>
        <a:p>
          <a:r>
            <a:rPr lang="en-GB" sz="1000">
              <a:latin typeface="+mn-lt"/>
            </a:rPr>
            <a:t>In the worksheets  '3 - Ranking' and '4 - Indicator' </a:t>
          </a:r>
          <a:r>
            <a:rPr lang="en-GB" sz="1000" baseline="0">
              <a:latin typeface="+mn-lt"/>
            </a:rPr>
            <a:t>you may select </a:t>
          </a:r>
          <a:r>
            <a:rPr lang="en-GB" sz="1000" u="none" baseline="0">
              <a:latin typeface="+mn-lt"/>
            </a:rPr>
            <a:t>one</a:t>
          </a:r>
          <a:r>
            <a:rPr lang="en-GB" sz="1000" baseline="0">
              <a:latin typeface="+mn-lt"/>
            </a:rPr>
            <a:t> </a:t>
          </a:r>
          <a:r>
            <a:rPr lang="en-GB" sz="1000" u="sng" baseline="0">
              <a:latin typeface="+mn-lt"/>
            </a:rPr>
            <a:t>Rank</a:t>
          </a:r>
          <a:r>
            <a:rPr lang="en-GB" sz="1000" u="none" baseline="0">
              <a:latin typeface="+mn-lt"/>
            </a:rPr>
            <a:t> (pillar) </a:t>
          </a:r>
          <a:r>
            <a:rPr lang="en-GB" sz="1000" baseline="0">
              <a:latin typeface="+mn-lt"/>
            </a:rPr>
            <a:t>or </a:t>
          </a:r>
          <a:r>
            <a:rPr lang="en-GB" sz="1000" u="sng" baseline="0">
              <a:latin typeface="+mn-lt"/>
            </a:rPr>
            <a:t>Indicator</a:t>
          </a:r>
          <a:r>
            <a:rPr lang="en-GB" sz="1000" baseline="0">
              <a:latin typeface="+mn-lt"/>
            </a:rPr>
            <a:t> you wish to look at. In '7 - Scatter' and '8 - GDP per Capita' you can select indicator or rank for each axis. In selecting the Indicator , you may need to scroll up or down. </a:t>
          </a:r>
        </a:p>
        <a:p>
          <a:endParaRPr lang="en-GB" sz="1000">
            <a:latin typeface="+mn-lt"/>
          </a:endParaRPr>
        </a:p>
      </xdr:txBody>
    </xdr:sp>
    <xdr:clientData/>
  </xdr:twoCellAnchor>
  <xdr:twoCellAnchor>
    <xdr:from>
      <xdr:col>10</xdr:col>
      <xdr:colOff>103601</xdr:colOff>
      <xdr:row>12</xdr:row>
      <xdr:rowOff>141409</xdr:rowOff>
    </xdr:from>
    <xdr:to>
      <xdr:col>28</xdr:col>
      <xdr:colOff>199001</xdr:colOff>
      <xdr:row>15</xdr:row>
      <xdr:rowOff>12212</xdr:rowOff>
    </xdr:to>
    <xdr:sp macro="" textlink="">
      <xdr:nvSpPr>
        <xdr:cNvPr id="67" name="TextBox 66">
          <a:extLst>
            <a:ext uri="{FF2B5EF4-FFF2-40B4-BE49-F238E27FC236}">
              <a16:creationId xmlns:a16="http://schemas.microsoft.com/office/drawing/2014/main" id="{91DDBF67-AB9E-4D7B-A11D-7F5CFF2920CE}"/>
            </a:ext>
          </a:extLst>
        </xdr:cNvPr>
        <xdr:cNvSpPr txBox="1"/>
      </xdr:nvSpPr>
      <xdr:spPr>
        <a:xfrm>
          <a:off x="3278601" y="1899871"/>
          <a:ext cx="5810400" cy="31041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288000" rIns="36000" rtlCol="0" anchor="t"/>
        <a:lstStyle/>
        <a:p>
          <a:r>
            <a:rPr lang="en-GB" sz="1000">
              <a:latin typeface="+mn-lt"/>
            </a:rPr>
            <a:t>In the 'Profile' and 'Comparison' Worksheets you may </a:t>
          </a:r>
          <a:r>
            <a:rPr lang="en-GB" sz="1000" u="sng">
              <a:latin typeface="+mn-lt"/>
            </a:rPr>
            <a:t>Filter</a:t>
          </a:r>
          <a:r>
            <a:rPr lang="en-GB" sz="1000" baseline="0">
              <a:latin typeface="+mn-lt"/>
            </a:rPr>
            <a:t> to show one, two or three pillars at a time.</a:t>
          </a:r>
        </a:p>
      </xdr:txBody>
    </xdr:sp>
    <xdr:clientData/>
  </xdr:twoCellAnchor>
  <xdr:twoCellAnchor>
    <xdr:from>
      <xdr:col>9</xdr:col>
      <xdr:colOff>228600</xdr:colOff>
      <xdr:row>11</xdr:row>
      <xdr:rowOff>104775</xdr:rowOff>
    </xdr:from>
    <xdr:to>
      <xdr:col>10</xdr:col>
      <xdr:colOff>283800</xdr:colOff>
      <xdr:row>14</xdr:row>
      <xdr:rowOff>7575</xdr:rowOff>
    </xdr:to>
    <xdr:sp macro="" textlink="">
      <xdr:nvSpPr>
        <xdr:cNvPr id="68" name="Oval 67">
          <a:extLst>
            <a:ext uri="{FF2B5EF4-FFF2-40B4-BE49-F238E27FC236}">
              <a16:creationId xmlns:a16="http://schemas.microsoft.com/office/drawing/2014/main" id="{17A3134D-3FBA-4CD2-85B1-41A2B779B3DC}"/>
            </a:ext>
          </a:extLst>
        </xdr:cNvPr>
        <xdr:cNvSpPr/>
      </xdr:nvSpPr>
      <xdr:spPr>
        <a:xfrm>
          <a:off x="2971800" y="1781175"/>
          <a:ext cx="360000" cy="360000"/>
        </a:xfrm>
        <a:prstGeom prst="ellipse">
          <a:avLst/>
        </a:prstGeom>
        <a:solidFill>
          <a:srgbClr val="001E6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a:solidFill>
                <a:schemeClr val="bg1"/>
              </a:solidFill>
              <a:latin typeface="Arial Nova" panose="020B0504020202020204" pitchFamily="34" charset="0"/>
            </a:rPr>
            <a:t>C</a:t>
          </a:r>
        </a:p>
      </xdr:txBody>
    </xdr:sp>
    <xdr:clientData/>
  </xdr:twoCellAnchor>
  <xdr:twoCellAnchor>
    <xdr:from>
      <xdr:col>9</xdr:col>
      <xdr:colOff>228600</xdr:colOff>
      <xdr:row>7</xdr:row>
      <xdr:rowOff>65288</xdr:rowOff>
    </xdr:from>
    <xdr:to>
      <xdr:col>10</xdr:col>
      <xdr:colOff>283800</xdr:colOff>
      <xdr:row>9</xdr:row>
      <xdr:rowOff>120488</xdr:rowOff>
    </xdr:to>
    <xdr:sp macro="" textlink="">
      <xdr:nvSpPr>
        <xdr:cNvPr id="64" name="Oval 63">
          <a:extLst>
            <a:ext uri="{FF2B5EF4-FFF2-40B4-BE49-F238E27FC236}">
              <a16:creationId xmlns:a16="http://schemas.microsoft.com/office/drawing/2014/main" id="{812E9EAA-CCA9-4BDD-B914-87FA4AF14DAE}"/>
            </a:ext>
          </a:extLst>
        </xdr:cNvPr>
        <xdr:cNvSpPr/>
      </xdr:nvSpPr>
      <xdr:spPr>
        <a:xfrm>
          <a:off x="2971800" y="1132088"/>
          <a:ext cx="360000" cy="360000"/>
        </a:xfrm>
        <a:prstGeom prst="ellipse">
          <a:avLst/>
        </a:prstGeom>
        <a:solidFill>
          <a:srgbClr val="001E6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a:solidFill>
                <a:schemeClr val="bg1"/>
              </a:solidFill>
              <a:latin typeface="Arial Nova" panose="020B0504020202020204" pitchFamily="34" charset="0"/>
            </a:rPr>
            <a:t>B</a:t>
          </a:r>
        </a:p>
      </xdr:txBody>
    </xdr:sp>
    <xdr:clientData/>
  </xdr:twoCellAnchor>
  <xdr:absoluteAnchor>
    <xdr:pos x="0" y="1066800"/>
    <xdr:ext cx="2340000" cy="432000"/>
    <xdr:sp macro="" textlink="">
      <xdr:nvSpPr>
        <xdr:cNvPr id="81" name="TextBox 80">
          <a:extLst>
            <a:ext uri="{FF2B5EF4-FFF2-40B4-BE49-F238E27FC236}">
              <a16:creationId xmlns:a16="http://schemas.microsoft.com/office/drawing/2014/main" id="{D13A6996-8977-4E4F-AEFD-410E8260D53F}"/>
            </a:ext>
          </a:extLst>
        </xdr:cNvPr>
        <xdr:cNvSpPr txBox="1"/>
      </xdr:nvSpPr>
      <xdr:spPr>
        <a:xfrm>
          <a:off x="0" y="1066800"/>
          <a:ext cx="2340000" cy="432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b" anchorCtr="0"/>
        <a:lstStyle/>
        <a:p>
          <a:pPr marL="0" marR="0" lvl="0" indent="0" algn="ctr" defTabSz="914400" eaLnBrk="1" fontAlgn="auto" latinLnBrk="0" hangingPunct="1">
            <a:lnSpc>
              <a:spcPct val="100000"/>
            </a:lnSpc>
            <a:spcBef>
              <a:spcPts val="0"/>
            </a:spcBef>
            <a:spcAft>
              <a:spcPts val="0"/>
            </a:spcAft>
            <a:buClrTx/>
            <a:buSzTx/>
            <a:buFontTx/>
            <a:buNone/>
            <a:tabLst/>
            <a:defRPr/>
          </a:pPr>
          <a:r>
            <a:rPr lang="en-GB" sz="1000" b="0">
              <a:solidFill>
                <a:schemeClr val="dk1"/>
              </a:solidFill>
              <a:effectLst/>
              <a:latin typeface="+mn-lt"/>
              <a:ea typeface="+mn-ea"/>
              <a:cs typeface="+mn-cs"/>
            </a:rPr>
            <a:t>Select (Choose one)</a:t>
          </a:r>
        </a:p>
        <a:p>
          <a:pPr algn="ctr"/>
          <a:r>
            <a:rPr lang="en-GB" sz="1000" b="0">
              <a:latin typeface="+mn-lt"/>
              <a:cs typeface="Arial" panose="020B0604020202020204" pitchFamily="34" charset="0"/>
            </a:rPr>
            <a:t>Pillars</a:t>
          </a:r>
        </a:p>
      </xdr:txBody>
    </xdr:sp>
    <xdr:clientData/>
  </xdr:absoluteAnchor>
  <xdr:twoCellAnchor editAs="absolute">
    <xdr:from>
      <xdr:col>0</xdr:col>
      <xdr:colOff>0</xdr:colOff>
      <xdr:row>22</xdr:row>
      <xdr:rowOff>44450</xdr:rowOff>
    </xdr:from>
    <xdr:to>
      <xdr:col>7</xdr:col>
      <xdr:colOff>206400</xdr:colOff>
      <xdr:row>46</xdr:row>
      <xdr:rowOff>134025</xdr:rowOff>
    </xdr:to>
    <mc:AlternateContent xmlns:mc="http://schemas.openxmlformats.org/markup-compatibility/2006" xmlns:a14="http://schemas.microsoft.com/office/drawing/2010/main">
      <mc:Choice Requires="a14">
        <xdr:graphicFrame macro="">
          <xdr:nvGraphicFramePr>
            <xdr:cNvPr id="82" name="Indicators 1">
              <a:extLst>
                <a:ext uri="{FF2B5EF4-FFF2-40B4-BE49-F238E27FC236}">
                  <a16:creationId xmlns:a16="http://schemas.microsoft.com/office/drawing/2014/main" id="{7ADC1CAE-CD0E-4A71-A7E7-F28481D16004}"/>
                </a:ext>
              </a:extLst>
            </xdr:cNvPr>
            <xdr:cNvGraphicFramePr>
              <a:graphicFrameLocks noMove="1" noResize="1"/>
            </xdr:cNvGraphicFramePr>
          </xdr:nvGraphicFramePr>
          <xdr:xfrm>
            <a:off x="0" y="0"/>
            <a:ext cx="0" cy="0"/>
          </xdr:xfrm>
          <a:graphic>
            <a:graphicData uri="http://schemas.microsoft.com/office/drawing/2010/slicer">
              <sle:slicer xmlns:sle="http://schemas.microsoft.com/office/drawing/2010/slicer" name="Indicators 1"/>
            </a:graphicData>
          </a:graphic>
        </xdr:graphicFrame>
      </mc:Choice>
      <mc:Fallback xmlns="">
        <xdr:sp macro="" textlink="">
          <xdr:nvSpPr>
            <xdr:cNvPr id="0" name=""/>
            <xdr:cNvSpPr>
              <a:spLocks noTextEdit="1"/>
            </xdr:cNvSpPr>
          </xdr:nvSpPr>
          <xdr:spPr>
            <a:xfrm>
              <a:off x="0" y="3400425"/>
              <a:ext cx="2340000" cy="3744000"/>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fLocksWithSheet="0"/>
  </xdr:twoCellAnchor>
  <xdr:absoluteAnchor>
    <xdr:pos x="0" y="3048000"/>
    <xdr:ext cx="2340000" cy="432000"/>
    <xdr:sp macro="" textlink="">
      <xdr:nvSpPr>
        <xdr:cNvPr id="83" name="TextBox 82">
          <a:extLst>
            <a:ext uri="{FF2B5EF4-FFF2-40B4-BE49-F238E27FC236}">
              <a16:creationId xmlns:a16="http://schemas.microsoft.com/office/drawing/2014/main" id="{924CB90C-3B77-4975-94C1-417A283A91FD}"/>
            </a:ext>
          </a:extLst>
        </xdr:cNvPr>
        <xdr:cNvSpPr txBox="1"/>
      </xdr:nvSpPr>
      <xdr:spPr>
        <a:xfrm>
          <a:off x="0" y="3048000"/>
          <a:ext cx="2340000" cy="432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b" anchorCtr="0"/>
        <a:lstStyle/>
        <a:p>
          <a:pPr marL="0" marR="0" lvl="0" indent="0" algn="ctr" defTabSz="914400" eaLnBrk="1" fontAlgn="auto" latinLnBrk="0" hangingPunct="1">
            <a:lnSpc>
              <a:spcPct val="100000"/>
            </a:lnSpc>
            <a:spcBef>
              <a:spcPts val="0"/>
            </a:spcBef>
            <a:spcAft>
              <a:spcPts val="0"/>
            </a:spcAft>
            <a:buClrTx/>
            <a:buSzTx/>
            <a:buFontTx/>
            <a:buNone/>
            <a:tabLst/>
            <a:defRPr/>
          </a:pPr>
          <a:r>
            <a:rPr lang="en-GB" sz="1000" b="0">
              <a:solidFill>
                <a:schemeClr val="dk1"/>
              </a:solidFill>
              <a:effectLst/>
              <a:latin typeface="+mn-lt"/>
              <a:ea typeface="+mn-ea"/>
              <a:cs typeface="+mn-cs"/>
            </a:rPr>
            <a:t>Select (Choose one)</a:t>
          </a:r>
        </a:p>
        <a:p>
          <a:pPr algn="ctr"/>
          <a:r>
            <a:rPr lang="en-GB" sz="1000" b="0">
              <a:latin typeface="+mn-lt"/>
              <a:cs typeface="Arial" panose="020B0604020202020204" pitchFamily="34" charset="0"/>
            </a:rPr>
            <a:t>Indicators</a:t>
          </a:r>
        </a:p>
      </xdr:txBody>
    </xdr:sp>
    <xdr:clientData/>
  </xdr:absoluteAnchor>
  <xdr:twoCellAnchor>
    <xdr:from>
      <xdr:col>7</xdr:col>
      <xdr:colOff>57150</xdr:colOff>
      <xdr:row>2</xdr:row>
      <xdr:rowOff>28575</xdr:rowOff>
    </xdr:from>
    <xdr:to>
      <xdr:col>8</xdr:col>
      <xdr:colOff>112350</xdr:colOff>
      <xdr:row>4</xdr:row>
      <xdr:rowOff>83775</xdr:rowOff>
    </xdr:to>
    <xdr:sp macro="" textlink="">
      <xdr:nvSpPr>
        <xdr:cNvPr id="41" name="Oval 40">
          <a:extLst>
            <a:ext uri="{FF2B5EF4-FFF2-40B4-BE49-F238E27FC236}">
              <a16:creationId xmlns:a16="http://schemas.microsoft.com/office/drawing/2014/main" id="{E7AAD2F6-CC30-422A-B58D-D981C672D153}"/>
            </a:ext>
          </a:extLst>
        </xdr:cNvPr>
        <xdr:cNvSpPr/>
      </xdr:nvSpPr>
      <xdr:spPr>
        <a:xfrm>
          <a:off x="2190750" y="333375"/>
          <a:ext cx="360000" cy="360000"/>
        </a:xfrm>
        <a:prstGeom prst="ellipse">
          <a:avLst/>
        </a:prstGeom>
        <a:solidFill>
          <a:srgbClr val="001E6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a:solidFill>
                <a:schemeClr val="bg1"/>
              </a:solidFill>
              <a:latin typeface="Arial Nova" panose="020B0504020202020204" pitchFamily="34" charset="0"/>
            </a:rPr>
            <a:t>A</a:t>
          </a:r>
        </a:p>
      </xdr:txBody>
    </xdr:sp>
    <xdr:clientData/>
  </xdr:twoCellAnchor>
  <xdr:twoCellAnchor>
    <xdr:from>
      <xdr:col>7</xdr:col>
      <xdr:colOff>38100</xdr:colOff>
      <xdr:row>8</xdr:row>
      <xdr:rowOff>27188</xdr:rowOff>
    </xdr:from>
    <xdr:to>
      <xdr:col>8</xdr:col>
      <xdr:colOff>93300</xdr:colOff>
      <xdr:row>10</xdr:row>
      <xdr:rowOff>82388</xdr:rowOff>
    </xdr:to>
    <xdr:sp macro="" textlink="">
      <xdr:nvSpPr>
        <xdr:cNvPr id="42" name="Oval 41">
          <a:extLst>
            <a:ext uri="{FF2B5EF4-FFF2-40B4-BE49-F238E27FC236}">
              <a16:creationId xmlns:a16="http://schemas.microsoft.com/office/drawing/2014/main" id="{21D0BAA5-C26F-454F-81FC-17D08B799480}"/>
            </a:ext>
          </a:extLst>
        </xdr:cNvPr>
        <xdr:cNvSpPr/>
      </xdr:nvSpPr>
      <xdr:spPr>
        <a:xfrm>
          <a:off x="2171700" y="1246388"/>
          <a:ext cx="360000" cy="360000"/>
        </a:xfrm>
        <a:prstGeom prst="ellipse">
          <a:avLst/>
        </a:prstGeom>
        <a:solidFill>
          <a:srgbClr val="001E6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a:solidFill>
                <a:schemeClr val="bg1"/>
              </a:solidFill>
              <a:latin typeface="Arial Nova" panose="020B0504020202020204" pitchFamily="34" charset="0"/>
            </a:rPr>
            <a:t>B</a:t>
          </a:r>
        </a:p>
      </xdr:txBody>
    </xdr:sp>
    <xdr:clientData/>
  </xdr:twoCellAnchor>
  <xdr:twoCellAnchor>
    <xdr:from>
      <xdr:col>7</xdr:col>
      <xdr:colOff>47625</xdr:colOff>
      <xdr:row>21</xdr:row>
      <xdr:rowOff>14850</xdr:rowOff>
    </xdr:from>
    <xdr:to>
      <xdr:col>8</xdr:col>
      <xdr:colOff>102825</xdr:colOff>
      <xdr:row>23</xdr:row>
      <xdr:rowOff>70050</xdr:rowOff>
    </xdr:to>
    <xdr:sp macro="" textlink="">
      <xdr:nvSpPr>
        <xdr:cNvPr id="43" name="Oval 42">
          <a:extLst>
            <a:ext uri="{FF2B5EF4-FFF2-40B4-BE49-F238E27FC236}">
              <a16:creationId xmlns:a16="http://schemas.microsoft.com/office/drawing/2014/main" id="{C5A5F606-C203-4F2B-BFF8-D45101279FA8}"/>
            </a:ext>
          </a:extLst>
        </xdr:cNvPr>
        <xdr:cNvSpPr/>
      </xdr:nvSpPr>
      <xdr:spPr>
        <a:xfrm>
          <a:off x="2181225" y="3215250"/>
          <a:ext cx="360000" cy="360000"/>
        </a:xfrm>
        <a:prstGeom prst="ellipse">
          <a:avLst/>
        </a:prstGeom>
        <a:solidFill>
          <a:srgbClr val="001E6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a:solidFill>
                <a:schemeClr val="bg1"/>
              </a:solidFill>
              <a:latin typeface="Arial Nova" panose="020B0504020202020204" pitchFamily="34" charset="0"/>
            </a:rPr>
            <a:t>B</a:t>
          </a:r>
        </a:p>
      </xdr:txBody>
    </xdr:sp>
    <xdr:clientData/>
  </xdr:twoCellAnchor>
  <xdr:twoCellAnchor editAs="absolute">
    <xdr:from>
      <xdr:col>50</xdr:col>
      <xdr:colOff>287459</xdr:colOff>
      <xdr:row>22</xdr:row>
      <xdr:rowOff>50799</xdr:rowOff>
    </xdr:from>
    <xdr:to>
      <xdr:col>57</xdr:col>
      <xdr:colOff>158749</xdr:colOff>
      <xdr:row>34</xdr:row>
      <xdr:rowOff>45670</xdr:rowOff>
    </xdr:to>
    <mc:AlternateContent xmlns:mc="http://schemas.openxmlformats.org/markup-compatibility/2006" xmlns:a14="http://schemas.microsoft.com/office/drawing/2010/main">
      <mc:Choice Requires="a14">
        <xdr:graphicFrame macro="">
          <xdr:nvGraphicFramePr>
            <xdr:cNvPr id="88" name="Countries 6">
              <a:extLst>
                <a:ext uri="{FF2B5EF4-FFF2-40B4-BE49-F238E27FC236}">
                  <a16:creationId xmlns:a16="http://schemas.microsoft.com/office/drawing/2014/main" id="{FA963E71-2070-453C-BCE7-3734EED6332A}"/>
                </a:ext>
              </a:extLst>
            </xdr:cNvPr>
            <xdr:cNvGraphicFramePr>
              <a:graphicFrameLocks noMove="1" noResize="1"/>
            </xdr:cNvGraphicFramePr>
          </xdr:nvGraphicFramePr>
          <xdr:xfrm>
            <a:off x="0" y="0"/>
            <a:ext cx="0" cy="0"/>
          </xdr:xfrm>
          <a:graphic>
            <a:graphicData uri="http://schemas.microsoft.com/office/drawing/2010/slicer">
              <sle:slicer xmlns:sle="http://schemas.microsoft.com/office/drawing/2010/slicer" name="Countries 6"/>
            </a:graphicData>
          </a:graphic>
        </xdr:graphicFrame>
      </mc:Choice>
      <mc:Fallback xmlns="">
        <xdr:sp macro="" textlink="">
          <xdr:nvSpPr>
            <xdr:cNvPr id="0" name=""/>
            <xdr:cNvSpPr>
              <a:spLocks noTextEdit="1"/>
            </xdr:cNvSpPr>
          </xdr:nvSpPr>
          <xdr:spPr>
            <a:xfrm>
              <a:off x="16162459" y="3271470"/>
              <a:ext cx="2096965" cy="1759683"/>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fLocksWithSheet="0"/>
  </xdr:twoCellAnchor>
  <xdr:absoluteAnchor>
    <xdr:pos x="15888385" y="2914557"/>
    <xdr:ext cx="2340000" cy="432000"/>
    <xdr:sp macro="" textlink="">
      <xdr:nvSpPr>
        <xdr:cNvPr id="89" name="TextBox 88">
          <a:extLst>
            <a:ext uri="{FF2B5EF4-FFF2-40B4-BE49-F238E27FC236}">
              <a16:creationId xmlns:a16="http://schemas.microsoft.com/office/drawing/2014/main" id="{203042A4-ED08-455F-A09F-7A7D2425328B}"/>
            </a:ext>
          </a:extLst>
        </xdr:cNvPr>
        <xdr:cNvSpPr txBox="1"/>
      </xdr:nvSpPr>
      <xdr:spPr>
        <a:xfrm>
          <a:off x="15888385" y="2914557"/>
          <a:ext cx="2340000" cy="432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b" anchorCtr="0"/>
        <a:lstStyle/>
        <a:p>
          <a:pPr marL="0" marR="0" lvl="0" indent="0" algn="ctr" defTabSz="914400" eaLnBrk="1" fontAlgn="auto" latinLnBrk="0" hangingPunct="1">
            <a:lnSpc>
              <a:spcPct val="100000"/>
            </a:lnSpc>
            <a:spcBef>
              <a:spcPts val="0"/>
            </a:spcBef>
            <a:spcAft>
              <a:spcPts val="0"/>
            </a:spcAft>
            <a:buClrTx/>
            <a:buSzTx/>
            <a:buFontTx/>
            <a:buNone/>
            <a:tabLst/>
            <a:defRPr/>
          </a:pPr>
          <a:r>
            <a:rPr lang="en-GB" sz="1000" b="0">
              <a:solidFill>
                <a:schemeClr val="dk1"/>
              </a:solidFill>
              <a:effectLst/>
              <a:latin typeface="+mn-lt"/>
              <a:ea typeface="+mn-ea"/>
              <a:cs typeface="+mn-cs"/>
            </a:rPr>
            <a:t>Select (Choose one)</a:t>
          </a:r>
        </a:p>
        <a:p>
          <a:pPr algn="ctr"/>
          <a:r>
            <a:rPr lang="en-GB" sz="1000" b="0">
              <a:latin typeface="+mn-lt"/>
              <a:cs typeface="Arial" panose="020B0604020202020204" pitchFamily="34" charset="0"/>
            </a:rPr>
            <a:t>Highlighted Economy</a:t>
          </a:r>
        </a:p>
      </xdr:txBody>
    </xdr:sp>
    <xdr:clientData/>
  </xdr:absoluteAnchor>
  <xdr:twoCellAnchor>
    <xdr:from>
      <xdr:col>50</xdr:col>
      <xdr:colOff>46404</xdr:colOff>
      <xdr:row>21</xdr:row>
      <xdr:rowOff>33900</xdr:rowOff>
    </xdr:from>
    <xdr:to>
      <xdr:col>51</xdr:col>
      <xdr:colOff>101604</xdr:colOff>
      <xdr:row>23</xdr:row>
      <xdr:rowOff>89100</xdr:rowOff>
    </xdr:to>
    <xdr:sp macro="" textlink="">
      <xdr:nvSpPr>
        <xdr:cNvPr id="45" name="Oval 44">
          <a:extLst>
            <a:ext uri="{FF2B5EF4-FFF2-40B4-BE49-F238E27FC236}">
              <a16:creationId xmlns:a16="http://schemas.microsoft.com/office/drawing/2014/main" id="{7C5F27DF-D841-47ED-BB03-8609FA533485}"/>
            </a:ext>
          </a:extLst>
        </xdr:cNvPr>
        <xdr:cNvSpPr/>
      </xdr:nvSpPr>
      <xdr:spPr>
        <a:xfrm>
          <a:off x="15921404" y="3111208"/>
          <a:ext cx="372700" cy="348277"/>
        </a:xfrm>
        <a:prstGeom prst="ellipse">
          <a:avLst/>
        </a:prstGeom>
        <a:solidFill>
          <a:srgbClr val="001E6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a:solidFill>
                <a:schemeClr val="bg1"/>
              </a:solidFill>
              <a:latin typeface="Arial Nova" panose="020B0504020202020204" pitchFamily="34" charset="0"/>
            </a:rPr>
            <a:t>E</a:t>
          </a:r>
        </a:p>
      </xdr:txBody>
    </xdr:sp>
    <xdr:clientData/>
  </xdr:twoCellAnchor>
  <xdr:twoCellAnchor editAs="oneCell">
    <xdr:from>
      <xdr:col>10</xdr:col>
      <xdr:colOff>279214</xdr:colOff>
      <xdr:row>28</xdr:row>
      <xdr:rowOff>117289</xdr:rowOff>
    </xdr:from>
    <xdr:to>
      <xdr:col>18</xdr:col>
      <xdr:colOff>18676</xdr:colOff>
      <xdr:row>45</xdr:row>
      <xdr:rowOff>49868</xdr:rowOff>
    </xdr:to>
    <mc:AlternateContent xmlns:mc="http://schemas.openxmlformats.org/markup-compatibility/2006" xmlns:a14="http://schemas.microsoft.com/office/drawing/2010/main">
      <mc:Choice Requires="a14">
        <xdr:graphicFrame macro="">
          <xdr:nvGraphicFramePr>
            <xdr:cNvPr id="2" name="Pages 2">
              <a:extLst>
                <a:ext uri="{FF2B5EF4-FFF2-40B4-BE49-F238E27FC236}">
                  <a16:creationId xmlns:a16="http://schemas.microsoft.com/office/drawing/2014/main" id="{D5FAD279-1489-48D8-BB9F-B88E93E309E2}"/>
                </a:ext>
              </a:extLst>
            </xdr:cNvPr>
            <xdr:cNvGraphicFramePr/>
          </xdr:nvGraphicFramePr>
          <xdr:xfrm>
            <a:off x="0" y="0"/>
            <a:ext cx="0" cy="0"/>
          </xdr:xfrm>
          <a:graphic>
            <a:graphicData uri="http://schemas.microsoft.com/office/drawing/2010/slicer">
              <sle:slicer xmlns:sle="http://schemas.microsoft.com/office/drawing/2010/slicer" name="Pages 2"/>
            </a:graphicData>
          </a:graphic>
        </xdr:graphicFrame>
      </mc:Choice>
      <mc:Fallback xmlns="">
        <xdr:sp macro="" textlink="">
          <xdr:nvSpPr>
            <xdr:cNvPr id="0" name=""/>
            <xdr:cNvSpPr>
              <a:spLocks noTextEdit="1"/>
            </xdr:cNvSpPr>
          </xdr:nvSpPr>
          <xdr:spPr>
            <a:xfrm>
              <a:off x="3454214" y="4300818"/>
              <a:ext cx="2279462" cy="2469404"/>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absolute">
    <xdr:from>
      <xdr:col>50</xdr:col>
      <xdr:colOff>198805</xdr:colOff>
      <xdr:row>2</xdr:row>
      <xdr:rowOff>65366</xdr:rowOff>
    </xdr:from>
    <xdr:to>
      <xdr:col>56</xdr:col>
      <xdr:colOff>277691</xdr:colOff>
      <xdr:row>9</xdr:row>
      <xdr:rowOff>134327</xdr:rowOff>
    </xdr:to>
    <mc:AlternateContent xmlns:mc="http://schemas.openxmlformats.org/markup-compatibility/2006" xmlns:sle15="http://schemas.microsoft.com/office/drawing/2012/slicer">
      <mc:Choice Requires="sle15">
        <xdr:graphicFrame macro="">
          <xdr:nvGraphicFramePr>
            <xdr:cNvPr id="4" name="Wealth  2">
              <a:extLst>
                <a:ext uri="{FF2B5EF4-FFF2-40B4-BE49-F238E27FC236}">
                  <a16:creationId xmlns:a16="http://schemas.microsoft.com/office/drawing/2014/main" id="{D3449AFD-CE45-420C-BA4B-E740A6E4A580}"/>
                </a:ext>
              </a:extLst>
            </xdr:cNvPr>
            <xdr:cNvGraphicFramePr>
              <a:graphicFrameLocks noMove="1" noResize="1"/>
            </xdr:cNvGraphicFramePr>
          </xdr:nvGraphicFramePr>
          <xdr:xfrm>
            <a:off x="0" y="0"/>
            <a:ext cx="0" cy="0"/>
          </xdr:xfrm>
          <a:graphic>
            <a:graphicData uri="http://schemas.microsoft.com/office/drawing/2010/slicer">
              <sle:slicer xmlns:sle="http://schemas.microsoft.com/office/drawing/2010/slicer" name="Wealth  2"/>
            </a:graphicData>
          </a:graphic>
        </xdr:graphicFrame>
      </mc:Choice>
      <mc:Fallback xmlns="">
        <xdr:sp macro="" textlink="">
          <xdr:nvSpPr>
            <xdr:cNvPr id="0" name=""/>
            <xdr:cNvSpPr>
              <a:spLocks noTextEdit="1"/>
            </xdr:cNvSpPr>
          </xdr:nvSpPr>
          <xdr:spPr>
            <a:xfrm>
              <a:off x="16303876" y="378265"/>
              <a:ext cx="2090252" cy="1041990"/>
            </a:xfrm>
            <a:prstGeom prst="rect">
              <a:avLst/>
            </a:prstGeom>
            <a:solidFill>
              <a:prstClr val="white"/>
            </a:solidFill>
            <a:ln w="1">
              <a:solidFill>
                <a:prstClr val="green"/>
              </a:solidFill>
            </a:ln>
          </xdr:spPr>
          <xdr:txBody>
            <a:bodyPr vertOverflow="clip" horzOverflow="clip"/>
            <a:lstStyle/>
            <a:p>
              <a:r>
                <a:rPr lang="en-GB"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fLocksWithSheet="0"/>
  </xdr:twoCellAnchor>
  <xdr:absoluteAnchor>
    <xdr:pos x="16452534" y="5980062"/>
    <xdr:ext cx="2599532" cy="432000"/>
    <xdr:sp macro="" textlink="">
      <xdr:nvSpPr>
        <xdr:cNvPr id="5" name="TextBox 4">
          <a:extLst>
            <a:ext uri="{FF2B5EF4-FFF2-40B4-BE49-F238E27FC236}">
              <a16:creationId xmlns:a16="http://schemas.microsoft.com/office/drawing/2014/main" id="{0F072432-35A3-4EE6-8A09-A54AA48435B0}"/>
            </a:ext>
          </a:extLst>
        </xdr:cNvPr>
        <xdr:cNvSpPr txBox="1"/>
      </xdr:nvSpPr>
      <xdr:spPr>
        <a:xfrm>
          <a:off x="16452534" y="5980062"/>
          <a:ext cx="2599532" cy="432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marL="0" marR="0" lvl="0" indent="0" algn="ctr" defTabSz="914400" eaLnBrk="1" fontAlgn="auto" latinLnBrk="0" hangingPunct="1">
            <a:lnSpc>
              <a:spcPct val="100000"/>
            </a:lnSpc>
            <a:spcBef>
              <a:spcPts val="0"/>
            </a:spcBef>
            <a:spcAft>
              <a:spcPts val="0"/>
            </a:spcAft>
            <a:buClrTx/>
            <a:buSzTx/>
            <a:buFontTx/>
            <a:buNone/>
            <a:tabLst/>
            <a:defRPr/>
          </a:pPr>
          <a:r>
            <a:rPr lang="en-GB" sz="1000" b="0" i="1">
              <a:solidFill>
                <a:schemeClr val="dk1"/>
              </a:solidFill>
              <a:effectLst/>
              <a:latin typeface="+mn-lt"/>
              <a:ea typeface="+mn-ea"/>
              <a:cs typeface="+mn-cs"/>
            </a:rPr>
            <a:t>* Wealth</a:t>
          </a:r>
          <a:r>
            <a:rPr lang="en-GB" sz="1000" b="0" i="1" baseline="0">
              <a:solidFill>
                <a:schemeClr val="dk1"/>
              </a:solidFill>
              <a:effectLst/>
              <a:latin typeface="+mn-lt"/>
              <a:ea typeface="+mn-ea"/>
              <a:cs typeface="+mn-cs"/>
            </a:rPr>
            <a:t> </a:t>
          </a:r>
          <a:r>
            <a:rPr lang="en-GB" sz="1000" b="0" i="1">
              <a:solidFill>
                <a:schemeClr val="dk1"/>
              </a:solidFill>
              <a:effectLst/>
              <a:latin typeface="+mn-lt"/>
              <a:ea typeface="+mn-ea"/>
              <a:cs typeface="+mn-cs"/>
            </a:rPr>
            <a:t>refers to the GDP per capita</a:t>
          </a:r>
          <a:endParaRPr lang="en-GB" sz="1000" b="0" i="1">
            <a:latin typeface="+mn-lt"/>
            <a:cs typeface="Arial" panose="020B0604020202020204" pitchFamily="34" charset="0"/>
          </a:endParaRPr>
        </a:p>
      </xdr:txBody>
    </xdr:sp>
    <xdr:clientData/>
  </xdr:absoluteAnchor>
  <xdr:twoCellAnchor editAs="absolute">
    <xdr:from>
      <xdr:col>50</xdr:col>
      <xdr:colOff>201979</xdr:colOff>
      <xdr:row>12</xdr:row>
      <xdr:rowOff>73268</xdr:rowOff>
    </xdr:from>
    <xdr:to>
      <xdr:col>57</xdr:col>
      <xdr:colOff>31017</xdr:colOff>
      <xdr:row>19</xdr:row>
      <xdr:rowOff>27597</xdr:rowOff>
    </xdr:to>
    <mc:AlternateContent xmlns:mc="http://schemas.openxmlformats.org/markup-compatibility/2006" xmlns:sle15="http://schemas.microsoft.com/office/drawing/2012/slicer">
      <mc:Choice Requires="sle15">
        <xdr:graphicFrame macro="">
          <xdr:nvGraphicFramePr>
            <xdr:cNvPr id="6" name="Population 2">
              <a:extLst>
                <a:ext uri="{FF2B5EF4-FFF2-40B4-BE49-F238E27FC236}">
                  <a16:creationId xmlns:a16="http://schemas.microsoft.com/office/drawing/2014/main" id="{86EF566B-3417-4B90-970E-27B0A55DD97A}"/>
                </a:ext>
              </a:extLst>
            </xdr:cNvPr>
            <xdr:cNvGraphicFramePr>
              <a:graphicFrameLocks noMove="1" noResize="1"/>
            </xdr:cNvGraphicFramePr>
          </xdr:nvGraphicFramePr>
          <xdr:xfrm>
            <a:off x="0" y="0"/>
            <a:ext cx="0" cy="0"/>
          </xdr:xfrm>
          <a:graphic>
            <a:graphicData uri="http://schemas.microsoft.com/office/drawing/2010/slicer">
              <sle:slicer xmlns:sle="http://schemas.microsoft.com/office/drawing/2010/slicer" name="Population 2"/>
            </a:graphicData>
          </a:graphic>
        </xdr:graphicFrame>
      </mc:Choice>
      <mc:Fallback xmlns="">
        <xdr:sp macro="" textlink="">
          <xdr:nvSpPr>
            <xdr:cNvPr id="0" name=""/>
            <xdr:cNvSpPr>
              <a:spLocks noTextEdit="1"/>
            </xdr:cNvSpPr>
          </xdr:nvSpPr>
          <xdr:spPr>
            <a:xfrm>
              <a:off x="16303876" y="1950659"/>
              <a:ext cx="2083749" cy="1046299"/>
            </a:xfrm>
            <a:prstGeom prst="rect">
              <a:avLst/>
            </a:prstGeom>
            <a:solidFill>
              <a:prstClr val="white"/>
            </a:solidFill>
            <a:ln w="1">
              <a:solidFill>
                <a:prstClr val="green"/>
              </a:solidFill>
            </a:ln>
          </xdr:spPr>
          <xdr:txBody>
            <a:bodyPr vertOverflow="clip" horzOverflow="clip"/>
            <a:lstStyle/>
            <a:p>
              <a:r>
                <a:rPr lang="en-GB"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fLocksWithSheet="0"/>
  </xdr:twoCellAnchor>
  <xdr:twoCellAnchor>
    <xdr:from>
      <xdr:col>50</xdr:col>
      <xdr:colOff>9769</xdr:colOff>
      <xdr:row>1</xdr:row>
      <xdr:rowOff>126267</xdr:rowOff>
    </xdr:from>
    <xdr:to>
      <xdr:col>51</xdr:col>
      <xdr:colOff>64969</xdr:colOff>
      <xdr:row>4</xdr:row>
      <xdr:rowOff>34928</xdr:rowOff>
    </xdr:to>
    <xdr:sp macro="" textlink="">
      <xdr:nvSpPr>
        <xdr:cNvPr id="44" name="Oval 43">
          <a:extLst>
            <a:ext uri="{FF2B5EF4-FFF2-40B4-BE49-F238E27FC236}">
              <a16:creationId xmlns:a16="http://schemas.microsoft.com/office/drawing/2014/main" id="{4907D8CE-14E7-4E4E-9CE2-CF85371E64B3}"/>
            </a:ext>
          </a:extLst>
        </xdr:cNvPr>
        <xdr:cNvSpPr/>
      </xdr:nvSpPr>
      <xdr:spPr>
        <a:xfrm>
          <a:off x="15884769" y="272805"/>
          <a:ext cx="372700" cy="348277"/>
        </a:xfrm>
        <a:prstGeom prst="ellipse">
          <a:avLst/>
        </a:prstGeom>
        <a:solidFill>
          <a:srgbClr val="001E6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a:solidFill>
                <a:schemeClr val="bg1"/>
              </a:solidFill>
              <a:latin typeface="Arial Nova" panose="020B0504020202020204" pitchFamily="34" charset="0"/>
            </a:rPr>
            <a:t>D</a:t>
          </a:r>
        </a:p>
      </xdr:txBody>
    </xdr:sp>
    <xdr:clientData/>
  </xdr:twoCellAnchor>
  <xdr:twoCellAnchor>
    <xdr:from>
      <xdr:col>50</xdr:col>
      <xdr:colOff>36634</xdr:colOff>
      <xdr:row>11</xdr:row>
      <xdr:rowOff>73268</xdr:rowOff>
    </xdr:from>
    <xdr:to>
      <xdr:col>51</xdr:col>
      <xdr:colOff>91834</xdr:colOff>
      <xdr:row>13</xdr:row>
      <xdr:rowOff>128468</xdr:rowOff>
    </xdr:to>
    <xdr:sp macro="" textlink="">
      <xdr:nvSpPr>
        <xdr:cNvPr id="7" name="Oval 6">
          <a:extLst>
            <a:ext uri="{FF2B5EF4-FFF2-40B4-BE49-F238E27FC236}">
              <a16:creationId xmlns:a16="http://schemas.microsoft.com/office/drawing/2014/main" id="{838CBA4E-2C88-4878-BF81-E551C7425BD7}"/>
            </a:ext>
          </a:extLst>
        </xdr:cNvPr>
        <xdr:cNvSpPr/>
      </xdr:nvSpPr>
      <xdr:spPr>
        <a:xfrm>
          <a:off x="15911634" y="1685191"/>
          <a:ext cx="372700" cy="348277"/>
        </a:xfrm>
        <a:prstGeom prst="ellipse">
          <a:avLst/>
        </a:prstGeom>
        <a:solidFill>
          <a:srgbClr val="001E6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a:solidFill>
                <a:schemeClr val="bg1"/>
              </a:solidFill>
              <a:latin typeface="Arial Nova" panose="020B0504020202020204" pitchFamily="34" charset="0"/>
            </a:rPr>
            <a:t>D</a:t>
          </a:r>
        </a:p>
      </xdr:txBody>
    </xdr:sp>
    <xdr:clientData/>
  </xdr:twoCellAnchor>
  <xdr:twoCellAnchor editAs="absolute">
    <xdr:from>
      <xdr:col>16</xdr:col>
      <xdr:colOff>237881</xdr:colOff>
      <xdr:row>15</xdr:row>
      <xdr:rowOff>76444</xdr:rowOff>
    </xdr:from>
    <xdr:to>
      <xdr:col>41</xdr:col>
      <xdr:colOff>124136</xdr:colOff>
      <xdr:row>18</xdr:row>
      <xdr:rowOff>134327</xdr:rowOff>
    </xdr:to>
    <mc:AlternateContent xmlns:mc="http://schemas.openxmlformats.org/markup-compatibility/2006" xmlns:sle15="http://schemas.microsoft.com/office/drawing/2012/slicer">
      <mc:Choice Requires="sle15">
        <xdr:graphicFrame macro="">
          <xdr:nvGraphicFramePr>
            <xdr:cNvPr id="8" name="Indicator 3">
              <a:extLst>
                <a:ext uri="{FF2B5EF4-FFF2-40B4-BE49-F238E27FC236}">
                  <a16:creationId xmlns:a16="http://schemas.microsoft.com/office/drawing/2014/main" id="{1147A508-AD63-4CB0-8BEA-7FFEC1034E16}"/>
                </a:ext>
              </a:extLst>
            </xdr:cNvPr>
            <xdr:cNvGraphicFramePr>
              <a:graphicFrameLocks noMove="1" noResize="1"/>
            </xdr:cNvGraphicFramePr>
          </xdr:nvGraphicFramePr>
          <xdr:xfrm>
            <a:off x="0" y="0"/>
            <a:ext cx="0" cy="0"/>
          </xdr:xfrm>
          <a:graphic>
            <a:graphicData uri="http://schemas.microsoft.com/office/drawing/2010/slicer">
              <sle:slicer xmlns:sle="http://schemas.microsoft.com/office/drawing/2010/slicer" name="Indicator 3"/>
            </a:graphicData>
          </a:graphic>
        </xdr:graphicFrame>
      </mc:Choice>
      <mc:Fallback xmlns="">
        <xdr:sp macro="" textlink="">
          <xdr:nvSpPr>
            <xdr:cNvPr id="0" name=""/>
            <xdr:cNvSpPr>
              <a:spLocks noTextEdit="1"/>
            </xdr:cNvSpPr>
          </xdr:nvSpPr>
          <xdr:spPr>
            <a:xfrm>
              <a:off x="5321056" y="2274521"/>
              <a:ext cx="7817405" cy="497498"/>
            </a:xfrm>
            <a:prstGeom prst="rect">
              <a:avLst/>
            </a:prstGeom>
            <a:solidFill>
              <a:prstClr val="white"/>
            </a:solidFill>
            <a:ln w="1">
              <a:solidFill>
                <a:prstClr val="green"/>
              </a:solidFill>
            </a:ln>
          </xdr:spPr>
          <xdr:txBody>
            <a:bodyPr vertOverflow="clip" horzOverflow="clip"/>
            <a:lstStyle/>
            <a:p>
              <a:r>
                <a:rPr lang="en-GB"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fLocksWithSheet="0"/>
  </xdr:twoCellAnchor>
  <xdr:twoCellAnchor>
    <xdr:from>
      <xdr:col>15</xdr:col>
      <xdr:colOff>219806</xdr:colOff>
      <xdr:row>15</xdr:row>
      <xdr:rowOff>61057</xdr:rowOff>
    </xdr:from>
    <xdr:to>
      <xdr:col>16</xdr:col>
      <xdr:colOff>258887</xdr:colOff>
      <xdr:row>17</xdr:row>
      <xdr:rowOff>116257</xdr:rowOff>
    </xdr:to>
    <xdr:sp macro="" textlink="">
      <xdr:nvSpPr>
        <xdr:cNvPr id="95" name="Oval 94">
          <a:extLst>
            <a:ext uri="{FF2B5EF4-FFF2-40B4-BE49-F238E27FC236}">
              <a16:creationId xmlns:a16="http://schemas.microsoft.com/office/drawing/2014/main" id="{97270BEE-66DD-42BA-BD17-A7F4B11CA94E}"/>
            </a:ext>
          </a:extLst>
        </xdr:cNvPr>
        <xdr:cNvSpPr/>
      </xdr:nvSpPr>
      <xdr:spPr>
        <a:xfrm>
          <a:off x="4982306" y="2259134"/>
          <a:ext cx="356581" cy="348277"/>
        </a:xfrm>
        <a:prstGeom prst="ellipse">
          <a:avLst/>
        </a:prstGeom>
        <a:solidFill>
          <a:srgbClr val="001E6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a:solidFill>
                <a:schemeClr val="bg1"/>
              </a:solidFill>
              <a:latin typeface="Arial Nova" panose="020B0504020202020204" pitchFamily="34" charset="0"/>
            </a:rPr>
            <a:t>C</a:t>
          </a:r>
        </a:p>
      </xdr:txBody>
    </xdr:sp>
    <xdr:clientData/>
  </xdr:twoCellAnchor>
</xdr:wsDr>
</file>

<file path=xl/drawings/drawing13.xml><?xml version="1.0" encoding="utf-8"?>
<xdr:wsDr xmlns:xdr="http://schemas.openxmlformats.org/drawingml/2006/spreadsheetDrawing" xmlns:a="http://schemas.openxmlformats.org/drawingml/2006/main">
  <xdr:twoCellAnchor editAs="absolute">
    <xdr:from>
      <xdr:col>4</xdr:col>
      <xdr:colOff>286069</xdr:colOff>
      <xdr:row>33</xdr:row>
      <xdr:rowOff>157458</xdr:rowOff>
    </xdr:from>
    <xdr:to>
      <xdr:col>18</xdr:col>
      <xdr:colOff>590244</xdr:colOff>
      <xdr:row>40</xdr:row>
      <xdr:rowOff>173933</xdr:rowOff>
    </xdr:to>
    <xdr:grpSp>
      <xdr:nvGrpSpPr>
        <xdr:cNvPr id="2" name="Group 1">
          <a:extLst>
            <a:ext uri="{FF2B5EF4-FFF2-40B4-BE49-F238E27FC236}">
              <a16:creationId xmlns:a16="http://schemas.microsoft.com/office/drawing/2014/main" id="{B9B773B7-A4FB-42A5-979C-13CCA78F903D}"/>
            </a:ext>
          </a:extLst>
        </xdr:cNvPr>
        <xdr:cNvGrpSpPr/>
      </xdr:nvGrpSpPr>
      <xdr:grpSpPr>
        <a:xfrm>
          <a:off x="2972119" y="6786858"/>
          <a:ext cx="12172325" cy="1283300"/>
          <a:chOff x="2747963" y="5795625"/>
          <a:chExt cx="12188852" cy="1296000"/>
        </a:xfrm>
      </xdr:grpSpPr>
      <xdr:sp macro="" textlink="">
        <xdr:nvSpPr>
          <xdr:cNvPr id="3" name="Rectangle 2">
            <a:extLst>
              <a:ext uri="{FF2B5EF4-FFF2-40B4-BE49-F238E27FC236}">
                <a16:creationId xmlns:a16="http://schemas.microsoft.com/office/drawing/2014/main" id="{5DC85246-DA36-49A4-85E8-730A40DDD5C7}"/>
              </a:ext>
            </a:extLst>
          </xdr:cNvPr>
          <xdr:cNvSpPr/>
        </xdr:nvSpPr>
        <xdr:spPr>
          <a:xfrm>
            <a:off x="2747963" y="5795625"/>
            <a:ext cx="5980633" cy="1296000"/>
          </a:xfrm>
          <a:prstGeom prst="rect">
            <a:avLst/>
          </a:prstGeom>
          <a:solidFill>
            <a:srgbClr val="ECF3FA"/>
          </a:solidFill>
          <a:ln>
            <a:no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latin typeface="+mn-lt"/>
            </a:endParaRPr>
          </a:p>
        </xdr:txBody>
      </xdr:sp>
      <xdr:sp macro="" textlink="">
        <xdr:nvSpPr>
          <xdr:cNvPr id="4" name="Rectangle 3">
            <a:extLst>
              <a:ext uri="{FF2B5EF4-FFF2-40B4-BE49-F238E27FC236}">
                <a16:creationId xmlns:a16="http://schemas.microsoft.com/office/drawing/2014/main" id="{4A5AC4BE-DA26-413D-9344-1F21CB4C8647}"/>
              </a:ext>
            </a:extLst>
          </xdr:cNvPr>
          <xdr:cNvSpPr/>
        </xdr:nvSpPr>
        <xdr:spPr>
          <a:xfrm>
            <a:off x="8888815" y="5795625"/>
            <a:ext cx="6048000" cy="1296000"/>
          </a:xfrm>
          <a:prstGeom prst="rect">
            <a:avLst/>
          </a:prstGeom>
          <a:solidFill>
            <a:srgbClr val="ECF3FA"/>
          </a:solidFill>
          <a:ln>
            <a:no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endParaRPr lang="en-GB" sz="1000">
              <a:latin typeface="+mn-lt"/>
            </a:endParaRPr>
          </a:p>
        </xdr:txBody>
      </xdr:sp>
      <xdr:sp macro="" textlink="">
        <xdr:nvSpPr>
          <xdr:cNvPr id="5" name="TextBox 4">
            <a:extLst>
              <a:ext uri="{FF2B5EF4-FFF2-40B4-BE49-F238E27FC236}">
                <a16:creationId xmlns:a16="http://schemas.microsoft.com/office/drawing/2014/main" id="{B5F5125C-B2DB-4C48-A702-06933A69DCEA}"/>
              </a:ext>
            </a:extLst>
          </xdr:cNvPr>
          <xdr:cNvSpPr txBox="1"/>
        </xdr:nvSpPr>
        <xdr:spPr>
          <a:xfrm>
            <a:off x="10415124" y="5809795"/>
            <a:ext cx="3148012" cy="1904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GB" sz="1000" b="0">
                <a:latin typeface="+mn-lt"/>
                <a:cs typeface="Arial" panose="020B0604020202020204" pitchFamily="34" charset="0"/>
              </a:rPr>
              <a:t>Notes and Sources</a:t>
            </a:r>
          </a:p>
        </xdr:txBody>
      </xdr:sp>
      <xdr:sp macro="" textlink="'ranking data'!P37">
        <xdr:nvSpPr>
          <xdr:cNvPr id="6" name="TextBox 5">
            <a:extLst>
              <a:ext uri="{FF2B5EF4-FFF2-40B4-BE49-F238E27FC236}">
                <a16:creationId xmlns:a16="http://schemas.microsoft.com/office/drawing/2014/main" id="{230E8164-249A-427B-ABC7-D0D0CB93E2AF}"/>
              </a:ext>
            </a:extLst>
          </xdr:cNvPr>
          <xdr:cNvSpPr txBox="1"/>
        </xdr:nvSpPr>
        <xdr:spPr>
          <a:xfrm>
            <a:off x="8976123" y="5998904"/>
            <a:ext cx="5873386" cy="1027924"/>
          </a:xfrm>
          <a:prstGeom prst="rect">
            <a:avLst/>
          </a:prstGeom>
          <a:solidFill>
            <a:schemeClr val="bg1"/>
          </a:solidFill>
          <a:ln w="9525"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79AC7D96-B000-4B54-8C75-79518BD5D4AF}" type="TxLink">
              <a:rPr lang="en-US" sz="1100" b="0" i="0" u="none" strike="noStrike">
                <a:solidFill>
                  <a:srgbClr val="000000"/>
                </a:solidFill>
                <a:latin typeface="+mn-lt"/>
                <a:cs typeface="Calibri"/>
              </a:rPr>
              <a:pPr/>
              <a:t>The extent to which an economy’s trade supports sustainable resources. Factors include measurements of non-renewable natural resources in trade and the management of externalities that arise from economic growth and participation in global trade.</a:t>
            </a:fld>
            <a:endParaRPr lang="en-GB" sz="1000">
              <a:latin typeface="+mn-lt"/>
            </a:endParaRPr>
          </a:p>
        </xdr:txBody>
      </xdr:sp>
      <xdr:sp macro="" textlink="">
        <xdr:nvSpPr>
          <xdr:cNvPr id="7" name="TextBox 6">
            <a:extLst>
              <a:ext uri="{FF2B5EF4-FFF2-40B4-BE49-F238E27FC236}">
                <a16:creationId xmlns:a16="http://schemas.microsoft.com/office/drawing/2014/main" id="{9E8DD13D-65A5-4822-99D1-0EC55896D3EB}"/>
              </a:ext>
            </a:extLst>
          </xdr:cNvPr>
          <xdr:cNvSpPr txBox="1"/>
        </xdr:nvSpPr>
        <xdr:spPr>
          <a:xfrm>
            <a:off x="4559805" y="5833738"/>
            <a:ext cx="2356951" cy="3907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GB" sz="1000" b="0">
                <a:latin typeface="+mn-lt"/>
                <a:cs typeface="Arial" panose="020B0604020202020204" pitchFamily="34" charset="0"/>
              </a:rPr>
              <a:t>Score Distibution</a:t>
            </a:r>
          </a:p>
        </xdr:txBody>
      </xdr:sp>
      <xdr:sp macro="" textlink="">
        <xdr:nvSpPr>
          <xdr:cNvPr id="8" name="TextBox 7">
            <a:extLst>
              <a:ext uri="{FF2B5EF4-FFF2-40B4-BE49-F238E27FC236}">
                <a16:creationId xmlns:a16="http://schemas.microsoft.com/office/drawing/2014/main" id="{228F65AF-8FDB-475F-A9AB-0A1FF09DD500}"/>
              </a:ext>
            </a:extLst>
          </xdr:cNvPr>
          <xdr:cNvSpPr txBox="1"/>
        </xdr:nvSpPr>
        <xdr:spPr>
          <a:xfrm>
            <a:off x="7372350" y="5829299"/>
            <a:ext cx="1285875" cy="4095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36000" bIns="0" rtlCol="0" anchor="t"/>
          <a:lstStyle/>
          <a:p>
            <a:r>
              <a:rPr lang="en-GB" sz="800">
                <a:latin typeface="+mn-lt"/>
                <a:cs typeface="Arial" panose="020B0604020202020204" pitchFamily="34" charset="0"/>
              </a:rPr>
              <a:t>Filtered</a:t>
            </a:r>
            <a:r>
              <a:rPr lang="en-GB" sz="800" baseline="0">
                <a:latin typeface="+mn-lt"/>
                <a:cs typeface="Arial" panose="020B0604020202020204" pitchFamily="34" charset="0"/>
              </a:rPr>
              <a:t> economies</a:t>
            </a:r>
          </a:p>
          <a:p>
            <a:r>
              <a:rPr lang="en-GB" sz="800" baseline="0">
                <a:latin typeface="+mn-lt"/>
                <a:cs typeface="Arial" panose="020B0604020202020204" pitchFamily="34" charset="0"/>
              </a:rPr>
              <a:t>Selected economy</a:t>
            </a:r>
          </a:p>
          <a:p>
            <a:r>
              <a:rPr lang="en-GB" sz="800" baseline="0">
                <a:latin typeface="+mn-lt"/>
                <a:cs typeface="Arial" panose="020B0604020202020204" pitchFamily="34" charset="0"/>
              </a:rPr>
              <a:t>30-economy average</a:t>
            </a:r>
            <a:endParaRPr lang="en-GB" sz="800">
              <a:latin typeface="+mn-lt"/>
              <a:cs typeface="Arial" panose="020B0604020202020204" pitchFamily="34" charset="0"/>
            </a:endParaRPr>
          </a:p>
        </xdr:txBody>
      </xdr:sp>
      <xdr:sp macro="" textlink="">
        <xdr:nvSpPr>
          <xdr:cNvPr id="9" name="Diamond 8">
            <a:extLst>
              <a:ext uri="{FF2B5EF4-FFF2-40B4-BE49-F238E27FC236}">
                <a16:creationId xmlns:a16="http://schemas.microsoft.com/office/drawing/2014/main" id="{67C3D2F9-8A4E-40CB-BE97-C0A8B800AD99}"/>
              </a:ext>
            </a:extLst>
          </xdr:cNvPr>
          <xdr:cNvSpPr/>
        </xdr:nvSpPr>
        <xdr:spPr>
          <a:xfrm>
            <a:off x="7286625" y="5838825"/>
            <a:ext cx="72000" cy="108000"/>
          </a:xfrm>
          <a:prstGeom prst="diamond">
            <a:avLst/>
          </a:prstGeom>
          <a:solidFill>
            <a:srgbClr val="005A99"/>
          </a:solidFill>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latin typeface="+mn-lt"/>
            </a:endParaRPr>
          </a:p>
        </xdr:txBody>
      </xdr:sp>
      <xdr:sp macro="" textlink="">
        <xdr:nvSpPr>
          <xdr:cNvPr id="10" name="Diamond 9">
            <a:extLst>
              <a:ext uri="{FF2B5EF4-FFF2-40B4-BE49-F238E27FC236}">
                <a16:creationId xmlns:a16="http://schemas.microsoft.com/office/drawing/2014/main" id="{2FCE64BD-F2D3-4359-ABC2-D2844ABFB136}"/>
              </a:ext>
            </a:extLst>
          </xdr:cNvPr>
          <xdr:cNvSpPr/>
        </xdr:nvSpPr>
        <xdr:spPr>
          <a:xfrm>
            <a:off x="7286625" y="5953491"/>
            <a:ext cx="72000" cy="108000"/>
          </a:xfrm>
          <a:prstGeom prst="diamond">
            <a:avLst/>
          </a:prstGeom>
          <a:solidFill>
            <a:srgbClr val="FFDE14"/>
          </a:solidFill>
          <a:ln>
            <a:solidFill>
              <a:srgbClr val="E3061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latin typeface="+mn-lt"/>
            </a:endParaRPr>
          </a:p>
        </xdr:txBody>
      </xdr:sp>
      <xdr:sp macro="" textlink="">
        <xdr:nvSpPr>
          <xdr:cNvPr id="11" name="Diamond 10">
            <a:extLst>
              <a:ext uri="{FF2B5EF4-FFF2-40B4-BE49-F238E27FC236}">
                <a16:creationId xmlns:a16="http://schemas.microsoft.com/office/drawing/2014/main" id="{151E8034-F156-452F-A8F6-4DDD2173F538}"/>
              </a:ext>
            </a:extLst>
          </xdr:cNvPr>
          <xdr:cNvSpPr/>
        </xdr:nvSpPr>
        <xdr:spPr>
          <a:xfrm>
            <a:off x="7286625" y="6068157"/>
            <a:ext cx="72000" cy="108000"/>
          </a:xfrm>
          <a:prstGeom prst="diamond">
            <a:avLst/>
          </a:prstGeom>
          <a:solidFill>
            <a:schemeClr val="bg1"/>
          </a:solidFill>
          <a:ln>
            <a:solidFill>
              <a:srgbClr val="E3061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latin typeface="+mn-lt"/>
            </a:endParaRPr>
          </a:p>
        </xdr:txBody>
      </xdr:sp>
      <xdr:graphicFrame macro="">
        <xdr:nvGraphicFramePr>
          <xdr:cNvPr id="12" name="Chart 11">
            <a:extLst>
              <a:ext uri="{FF2B5EF4-FFF2-40B4-BE49-F238E27FC236}">
                <a16:creationId xmlns:a16="http://schemas.microsoft.com/office/drawing/2014/main" id="{91C442DF-DBCB-4CA8-9468-C596EDB6F1D6}"/>
              </a:ext>
            </a:extLst>
          </xdr:cNvPr>
          <xdr:cNvGraphicFramePr>
            <a:graphicFrameLocks/>
          </xdr:cNvGraphicFramePr>
        </xdr:nvGraphicFramePr>
        <xdr:xfrm>
          <a:off x="2847975" y="6238875"/>
          <a:ext cx="5807964" cy="752823"/>
        </xdr:xfrm>
        <a:graphic>
          <a:graphicData uri="http://schemas.openxmlformats.org/drawingml/2006/chart">
            <c:chart xmlns:c="http://schemas.openxmlformats.org/drawingml/2006/chart" xmlns:r="http://schemas.openxmlformats.org/officeDocument/2006/relationships" r:id="rId1"/>
          </a:graphicData>
        </a:graphic>
      </xdr:graphicFrame>
      <xdr:sp macro="" textlink="'ranking data'!P38">
        <xdr:nvSpPr>
          <xdr:cNvPr id="20" name="TextBox 19">
            <a:extLst>
              <a:ext uri="{FF2B5EF4-FFF2-40B4-BE49-F238E27FC236}">
                <a16:creationId xmlns:a16="http://schemas.microsoft.com/office/drawing/2014/main" id="{5E692B64-5DA3-45AC-A5E6-DB6683DEE57A}"/>
              </a:ext>
            </a:extLst>
          </xdr:cNvPr>
          <xdr:cNvSpPr txBox="1"/>
        </xdr:nvSpPr>
        <xdr:spPr>
          <a:xfrm>
            <a:off x="8991600" y="6629400"/>
            <a:ext cx="5686425" cy="3714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b"/>
          <a:lstStyle/>
          <a:p>
            <a:fld id="{0E441389-D4A7-4542-807B-D860F0E15416}" type="TxLink">
              <a:rPr lang="en-US" sz="1100" b="0" i="0" u="none" strike="noStrike">
                <a:solidFill>
                  <a:srgbClr val="000000"/>
                </a:solidFill>
                <a:latin typeface="+mn-lt"/>
                <a:cs typeface="Calibri"/>
              </a:rPr>
              <a:pPr/>
              <a:t> </a:t>
            </a:fld>
            <a:endParaRPr lang="en-GB" sz="1000">
              <a:latin typeface="+mn-lt"/>
            </a:endParaRPr>
          </a:p>
        </xdr:txBody>
      </xdr:sp>
    </xdr:grpSp>
    <xdr:clientData/>
  </xdr:twoCellAnchor>
  <xdr:absoluteAnchor>
    <xdr:pos x="16157575" y="340032"/>
    <xdr:ext cx="2340000" cy="432000"/>
    <xdr:sp macro="" textlink="">
      <xdr:nvSpPr>
        <xdr:cNvPr id="30" name="TextBox 29">
          <a:extLst>
            <a:ext uri="{FF2B5EF4-FFF2-40B4-BE49-F238E27FC236}">
              <a16:creationId xmlns:a16="http://schemas.microsoft.com/office/drawing/2014/main" id="{0A30960D-C03D-4545-BBA5-E372C2122878}"/>
            </a:ext>
          </a:extLst>
        </xdr:cNvPr>
        <xdr:cNvSpPr txBox="1"/>
      </xdr:nvSpPr>
      <xdr:spPr>
        <a:xfrm>
          <a:off x="16157575" y="340032"/>
          <a:ext cx="2340000" cy="432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marL="0" marR="0" lvl="0" indent="0" algn="ctr" defTabSz="914400" eaLnBrk="1" fontAlgn="auto" latinLnBrk="0" hangingPunct="1">
            <a:lnSpc>
              <a:spcPct val="100000"/>
            </a:lnSpc>
            <a:spcBef>
              <a:spcPts val="0"/>
            </a:spcBef>
            <a:spcAft>
              <a:spcPts val="0"/>
            </a:spcAft>
            <a:buClrTx/>
            <a:buSzTx/>
            <a:buFontTx/>
            <a:buNone/>
            <a:tabLst/>
            <a:defRPr/>
          </a:pPr>
          <a:r>
            <a:rPr lang="en-GB" sz="1000" b="0">
              <a:solidFill>
                <a:schemeClr val="dk1"/>
              </a:solidFill>
              <a:effectLst/>
              <a:latin typeface="+mn-lt"/>
              <a:ea typeface="+mn-ea"/>
              <a:cs typeface="+mn-cs"/>
            </a:rPr>
            <a:t>Filter (CTRL-Click to choose multiple)</a:t>
          </a:r>
        </a:p>
        <a:p>
          <a:pPr algn="ctr"/>
          <a:r>
            <a:rPr lang="en-GB" sz="1000" b="0">
              <a:latin typeface="+mn-lt"/>
              <a:cs typeface="Arial" panose="020B0604020202020204" pitchFamily="34" charset="0"/>
            </a:rPr>
            <a:t>Wealth*</a:t>
          </a:r>
        </a:p>
      </xdr:txBody>
    </xdr:sp>
    <xdr:clientData/>
  </xdr:absoluteAnchor>
  <xdr:absoluteAnchor>
    <xdr:pos x="16188300" y="1658067"/>
    <xdr:ext cx="2340000" cy="432000"/>
    <xdr:sp macro="" textlink="">
      <xdr:nvSpPr>
        <xdr:cNvPr id="33" name="TextBox 32">
          <a:extLst>
            <a:ext uri="{FF2B5EF4-FFF2-40B4-BE49-F238E27FC236}">
              <a16:creationId xmlns:a16="http://schemas.microsoft.com/office/drawing/2014/main" id="{8529C776-F2A4-4355-A3CB-7E4787CEE176}"/>
            </a:ext>
          </a:extLst>
        </xdr:cNvPr>
        <xdr:cNvSpPr txBox="1"/>
      </xdr:nvSpPr>
      <xdr:spPr>
        <a:xfrm>
          <a:off x="16188300" y="1658067"/>
          <a:ext cx="2340000" cy="432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b" anchorCtr="0"/>
        <a:lstStyle/>
        <a:p>
          <a:pPr marL="0" marR="0" lvl="0" indent="0" algn="ctr" defTabSz="914400" eaLnBrk="1" fontAlgn="auto" latinLnBrk="0" hangingPunct="1">
            <a:lnSpc>
              <a:spcPct val="100000"/>
            </a:lnSpc>
            <a:spcBef>
              <a:spcPts val="0"/>
            </a:spcBef>
            <a:spcAft>
              <a:spcPts val="0"/>
            </a:spcAft>
            <a:buClrTx/>
            <a:buSzTx/>
            <a:buFontTx/>
            <a:buNone/>
            <a:tabLst/>
            <a:defRPr/>
          </a:pPr>
          <a:r>
            <a:rPr lang="en-GB" sz="1000" b="0">
              <a:solidFill>
                <a:schemeClr val="dk1"/>
              </a:solidFill>
              <a:effectLst/>
              <a:latin typeface="+mn-lt"/>
              <a:ea typeface="+mn-ea"/>
              <a:cs typeface="+mn-cs"/>
            </a:rPr>
            <a:t>Filter (CTRL-Click to choose multiple)</a:t>
          </a:r>
          <a:endParaRPr lang="en-GB" sz="1000">
            <a:effectLst/>
            <a:latin typeface="+mn-lt"/>
          </a:endParaRPr>
        </a:p>
        <a:p>
          <a:pPr algn="ctr"/>
          <a:r>
            <a:rPr lang="en-GB" sz="1000" b="0">
              <a:latin typeface="+mn-lt"/>
              <a:cs typeface="Arial" panose="020B0604020202020204" pitchFamily="34" charset="0"/>
            </a:rPr>
            <a:t>Population</a:t>
          </a:r>
        </a:p>
      </xdr:txBody>
    </xdr:sp>
    <xdr:clientData/>
  </xdr:absoluteAnchor>
  <xdr:twoCellAnchor editAs="absolute">
    <xdr:from>
      <xdr:col>19</xdr:col>
      <xdr:colOff>60082</xdr:colOff>
      <xdr:row>16</xdr:row>
      <xdr:rowOff>27615</xdr:rowOff>
    </xdr:from>
    <xdr:to>
      <xdr:col>22</xdr:col>
      <xdr:colOff>34707</xdr:colOff>
      <xdr:row>36</xdr:row>
      <xdr:rowOff>106078</xdr:rowOff>
    </xdr:to>
    <mc:AlternateContent xmlns:mc="http://schemas.openxmlformats.org/markup-compatibility/2006" xmlns:a14="http://schemas.microsoft.com/office/drawing/2010/main">
      <mc:Choice Requires="a14">
        <xdr:graphicFrame macro="">
          <xdr:nvGraphicFramePr>
            <xdr:cNvPr id="21" name="Countries 3">
              <a:extLst>
                <a:ext uri="{FF2B5EF4-FFF2-40B4-BE49-F238E27FC236}">
                  <a16:creationId xmlns:a16="http://schemas.microsoft.com/office/drawing/2014/main" id="{B53913CA-80D8-4ADD-AB4E-4E458F42AB9A}"/>
                </a:ext>
              </a:extLst>
            </xdr:cNvPr>
            <xdr:cNvGraphicFramePr>
              <a:graphicFrameLocks noMove="1" noResize="1"/>
            </xdr:cNvGraphicFramePr>
          </xdr:nvGraphicFramePr>
          <xdr:xfrm>
            <a:off x="0" y="0"/>
            <a:ext cx="0" cy="0"/>
          </xdr:xfrm>
          <a:graphic>
            <a:graphicData uri="http://schemas.microsoft.com/office/drawing/2010/slicer">
              <sle:slicer xmlns:sle="http://schemas.microsoft.com/office/drawing/2010/slicer" name="Countries 3"/>
            </a:graphicData>
          </a:graphic>
        </xdr:graphicFrame>
      </mc:Choice>
      <mc:Fallback xmlns="">
        <xdr:sp macro="" textlink="">
          <xdr:nvSpPr>
            <xdr:cNvPr id="0" name=""/>
            <xdr:cNvSpPr>
              <a:spLocks noTextEdit="1"/>
            </xdr:cNvSpPr>
          </xdr:nvSpPr>
          <xdr:spPr>
            <a:xfrm>
              <a:off x="16360578" y="3492476"/>
              <a:ext cx="2442932" cy="3560721"/>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fLocksWithSheet="0"/>
  </xdr:twoCellAnchor>
  <xdr:absoluteAnchor>
    <xdr:pos x="0" y="371475"/>
    <xdr:ext cx="2340000" cy="432000"/>
    <xdr:sp macro="" textlink="">
      <xdr:nvSpPr>
        <xdr:cNvPr id="24" name="TextBox 23">
          <a:extLst>
            <a:ext uri="{FF2B5EF4-FFF2-40B4-BE49-F238E27FC236}">
              <a16:creationId xmlns:a16="http://schemas.microsoft.com/office/drawing/2014/main" id="{E6734F39-FC4C-4B87-91F3-0AC587476B91}"/>
            </a:ext>
          </a:extLst>
        </xdr:cNvPr>
        <xdr:cNvSpPr txBox="1"/>
      </xdr:nvSpPr>
      <xdr:spPr>
        <a:xfrm>
          <a:off x="0" y="371475"/>
          <a:ext cx="2340000" cy="432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b" anchorCtr="0"/>
        <a:lstStyle/>
        <a:p>
          <a:pPr marL="0" marR="0" lvl="0" indent="0" algn="ctr" defTabSz="914400" eaLnBrk="1" fontAlgn="auto" latinLnBrk="0" hangingPunct="1">
            <a:lnSpc>
              <a:spcPct val="100000"/>
            </a:lnSpc>
            <a:spcBef>
              <a:spcPts val="0"/>
            </a:spcBef>
            <a:spcAft>
              <a:spcPts val="0"/>
            </a:spcAft>
            <a:buClrTx/>
            <a:buSzTx/>
            <a:buFontTx/>
            <a:buNone/>
            <a:tabLst/>
            <a:defRPr/>
          </a:pPr>
          <a:r>
            <a:rPr lang="en-GB" sz="1000" b="0">
              <a:solidFill>
                <a:schemeClr val="dk1"/>
              </a:solidFill>
              <a:effectLst/>
              <a:latin typeface="+mn-lt"/>
              <a:ea typeface="+mn-ea"/>
              <a:cs typeface="+mn-cs"/>
            </a:rPr>
            <a:t>Select (Choose one)</a:t>
          </a:r>
        </a:p>
        <a:p>
          <a:pPr algn="ctr"/>
          <a:r>
            <a:rPr lang="en-GB" sz="1000" b="0">
              <a:latin typeface="+mn-lt"/>
              <a:cs typeface="Arial" panose="020B0604020202020204" pitchFamily="34" charset="0"/>
            </a:rPr>
            <a:t>Pillars</a:t>
          </a:r>
        </a:p>
      </xdr:txBody>
    </xdr:sp>
    <xdr:clientData/>
  </xdr:absoluteAnchor>
  <xdr:absoluteAnchor>
    <xdr:pos x="16151531" y="3107301"/>
    <xdr:ext cx="1772493" cy="432000"/>
    <xdr:sp macro="" textlink="">
      <xdr:nvSpPr>
        <xdr:cNvPr id="25" name="TextBox 24">
          <a:extLst>
            <a:ext uri="{FF2B5EF4-FFF2-40B4-BE49-F238E27FC236}">
              <a16:creationId xmlns:a16="http://schemas.microsoft.com/office/drawing/2014/main" id="{BEE9E2F2-4EB4-47E6-8274-A1918C083A42}"/>
            </a:ext>
          </a:extLst>
        </xdr:cNvPr>
        <xdr:cNvSpPr txBox="1"/>
      </xdr:nvSpPr>
      <xdr:spPr>
        <a:xfrm>
          <a:off x="16151531" y="3107301"/>
          <a:ext cx="1772493" cy="432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b" anchorCtr="0"/>
        <a:lstStyle/>
        <a:p>
          <a:pPr marL="0" marR="0" lvl="0" indent="0" algn="ctr" defTabSz="914400" eaLnBrk="1" fontAlgn="auto" latinLnBrk="0" hangingPunct="1">
            <a:lnSpc>
              <a:spcPct val="100000"/>
            </a:lnSpc>
            <a:spcBef>
              <a:spcPts val="0"/>
            </a:spcBef>
            <a:spcAft>
              <a:spcPts val="0"/>
            </a:spcAft>
            <a:buClrTx/>
            <a:buSzTx/>
            <a:buFontTx/>
            <a:buNone/>
            <a:tabLst/>
            <a:defRPr/>
          </a:pPr>
          <a:r>
            <a:rPr lang="en-GB" sz="1000" b="0">
              <a:solidFill>
                <a:schemeClr val="dk1"/>
              </a:solidFill>
              <a:effectLst/>
              <a:latin typeface="+mn-lt"/>
              <a:ea typeface="+mn-ea"/>
              <a:cs typeface="+mn-cs"/>
            </a:rPr>
            <a:t>Select (Choose one)</a:t>
          </a:r>
        </a:p>
        <a:p>
          <a:pPr algn="ctr"/>
          <a:r>
            <a:rPr lang="en-GB" sz="1000" b="0">
              <a:latin typeface="+mn-lt"/>
              <a:cs typeface="Arial" panose="020B0604020202020204" pitchFamily="34" charset="0"/>
            </a:rPr>
            <a:t>Highlighted Economy</a:t>
          </a:r>
        </a:p>
      </xdr:txBody>
    </xdr:sp>
    <xdr:clientData/>
  </xdr:absoluteAnchor>
  <xdr:twoCellAnchor editAs="absolute">
    <xdr:from>
      <xdr:col>0</xdr:col>
      <xdr:colOff>0</xdr:colOff>
      <xdr:row>1</xdr:row>
      <xdr:rowOff>459767</xdr:rowOff>
    </xdr:from>
    <xdr:to>
      <xdr:col>3</xdr:col>
      <xdr:colOff>549300</xdr:colOff>
      <xdr:row>7</xdr:row>
      <xdr:rowOff>96299</xdr:rowOff>
    </xdr:to>
    <mc:AlternateContent xmlns:mc="http://schemas.openxmlformats.org/markup-compatibility/2006" xmlns:a14="http://schemas.microsoft.com/office/drawing/2010/main">
      <mc:Choice Requires="a14">
        <xdr:graphicFrame macro="">
          <xdr:nvGraphicFramePr>
            <xdr:cNvPr id="23" name="Rankings 3">
              <a:extLst>
                <a:ext uri="{FF2B5EF4-FFF2-40B4-BE49-F238E27FC236}">
                  <a16:creationId xmlns:a16="http://schemas.microsoft.com/office/drawing/2014/main" id="{6F38A66E-FB08-40D1-A4C9-83701B390E90}"/>
                </a:ext>
              </a:extLst>
            </xdr:cNvPr>
            <xdr:cNvGraphicFramePr>
              <a:graphicFrameLocks noMove="1" noResize="1"/>
            </xdr:cNvGraphicFramePr>
          </xdr:nvGraphicFramePr>
          <xdr:xfrm>
            <a:off x="0" y="0"/>
            <a:ext cx="0" cy="0"/>
          </xdr:xfrm>
          <a:graphic>
            <a:graphicData uri="http://schemas.microsoft.com/office/drawing/2010/slicer">
              <sle:slicer xmlns:sle="http://schemas.microsoft.com/office/drawing/2010/slicer" name="Rankings 3"/>
            </a:graphicData>
          </a:graphic>
        </xdr:graphicFrame>
      </mc:Choice>
      <mc:Fallback xmlns="">
        <xdr:sp macro="" textlink="">
          <xdr:nvSpPr>
            <xdr:cNvPr id="0" name=""/>
            <xdr:cNvSpPr>
              <a:spLocks noTextEdit="1"/>
            </xdr:cNvSpPr>
          </xdr:nvSpPr>
          <xdr:spPr>
            <a:xfrm>
              <a:off x="0" y="809626"/>
              <a:ext cx="2340000" cy="1260000"/>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fLocksWithSheet="0"/>
  </xdr:twoCellAnchor>
  <xdr:twoCellAnchor editAs="absolute">
    <xdr:from>
      <xdr:col>18</xdr:col>
      <xdr:colOff>980848</xdr:colOff>
      <xdr:row>1</xdr:row>
      <xdr:rowOff>374041</xdr:rowOff>
    </xdr:from>
    <xdr:to>
      <xdr:col>21</xdr:col>
      <xdr:colOff>977698</xdr:colOff>
      <xdr:row>5</xdr:row>
      <xdr:rowOff>85499</xdr:rowOff>
    </xdr:to>
    <mc:AlternateContent xmlns:mc="http://schemas.openxmlformats.org/markup-compatibility/2006" xmlns:sle15="http://schemas.microsoft.com/office/drawing/2012/slicer">
      <mc:Choice Requires="sle15">
        <xdr:graphicFrame macro="">
          <xdr:nvGraphicFramePr>
            <xdr:cNvPr id="13" name="Wealth ">
              <a:extLst>
                <a:ext uri="{FF2B5EF4-FFF2-40B4-BE49-F238E27FC236}">
                  <a16:creationId xmlns:a16="http://schemas.microsoft.com/office/drawing/2014/main" id="{E8C0A0C6-70EE-4119-B4BF-3D7B95D31641}"/>
                </a:ext>
              </a:extLst>
            </xdr:cNvPr>
            <xdr:cNvGraphicFramePr>
              <a:graphicFrameLocks noMove="1" noResize="1"/>
            </xdr:cNvGraphicFramePr>
          </xdr:nvGraphicFramePr>
          <xdr:xfrm>
            <a:off x="0" y="0"/>
            <a:ext cx="0" cy="0"/>
          </xdr:xfrm>
          <a:graphic>
            <a:graphicData uri="http://schemas.microsoft.com/office/drawing/2010/slicer">
              <sle:slicer xmlns:sle="http://schemas.microsoft.com/office/drawing/2010/slicer" name="Wealth "/>
            </a:graphicData>
          </a:graphic>
        </xdr:graphicFrame>
      </mc:Choice>
      <mc:Fallback xmlns="">
        <xdr:sp macro="" textlink="">
          <xdr:nvSpPr>
            <xdr:cNvPr id="0" name=""/>
            <xdr:cNvSpPr>
              <a:spLocks noTextEdit="1"/>
            </xdr:cNvSpPr>
          </xdr:nvSpPr>
          <xdr:spPr>
            <a:xfrm>
              <a:off x="16278044" y="696452"/>
              <a:ext cx="2446107" cy="938666"/>
            </a:xfrm>
            <a:prstGeom prst="rect">
              <a:avLst/>
            </a:prstGeom>
            <a:solidFill>
              <a:prstClr val="white"/>
            </a:solidFill>
            <a:ln w="1">
              <a:solidFill>
                <a:prstClr val="green"/>
              </a:solidFill>
            </a:ln>
          </xdr:spPr>
          <xdr:txBody>
            <a:bodyPr vertOverflow="clip" horzOverflow="clip"/>
            <a:lstStyle/>
            <a:p>
              <a:r>
                <a:rPr lang="en-GB"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fLocksWithSheet="0"/>
  </xdr:twoCellAnchor>
  <xdr:twoCellAnchor editAs="absolute">
    <xdr:from>
      <xdr:col>19</xdr:col>
      <xdr:colOff>4460</xdr:colOff>
      <xdr:row>8</xdr:row>
      <xdr:rowOff>0</xdr:rowOff>
    </xdr:from>
    <xdr:to>
      <xdr:col>22</xdr:col>
      <xdr:colOff>4485</xdr:colOff>
      <xdr:row>13</xdr:row>
      <xdr:rowOff>65402</xdr:rowOff>
    </xdr:to>
    <mc:AlternateContent xmlns:mc="http://schemas.openxmlformats.org/markup-compatibility/2006" xmlns:sle15="http://schemas.microsoft.com/office/drawing/2012/slicer">
      <mc:Choice Requires="sle15">
        <xdr:graphicFrame macro="">
          <xdr:nvGraphicFramePr>
            <xdr:cNvPr id="15" name="Population 1">
              <a:extLst>
                <a:ext uri="{FF2B5EF4-FFF2-40B4-BE49-F238E27FC236}">
                  <a16:creationId xmlns:a16="http://schemas.microsoft.com/office/drawing/2014/main" id="{E92F17F7-224F-4492-9B35-18EE8B6FF9A3}"/>
                </a:ext>
              </a:extLst>
            </xdr:cNvPr>
            <xdr:cNvGraphicFramePr>
              <a:graphicFrameLocks noMove="1" noResize="1"/>
            </xdr:cNvGraphicFramePr>
          </xdr:nvGraphicFramePr>
          <xdr:xfrm>
            <a:off x="0" y="0"/>
            <a:ext cx="0" cy="0"/>
          </xdr:xfrm>
          <a:graphic>
            <a:graphicData uri="http://schemas.microsoft.com/office/drawing/2010/slicer">
              <sle:slicer xmlns:sle="http://schemas.microsoft.com/office/drawing/2010/slicer" name="Population 1"/>
            </a:graphicData>
          </a:graphic>
        </xdr:graphicFrame>
      </mc:Choice>
      <mc:Fallback xmlns="">
        <xdr:sp macro="" textlink="">
          <xdr:nvSpPr>
            <xdr:cNvPr id="0" name=""/>
            <xdr:cNvSpPr>
              <a:spLocks noTextEdit="1"/>
            </xdr:cNvSpPr>
          </xdr:nvSpPr>
          <xdr:spPr>
            <a:xfrm>
              <a:off x="16298606" y="2073409"/>
              <a:ext cx="2452457" cy="934515"/>
            </a:xfrm>
            <a:prstGeom prst="rect">
              <a:avLst/>
            </a:prstGeom>
            <a:solidFill>
              <a:prstClr val="white"/>
            </a:solidFill>
            <a:ln w="1">
              <a:solidFill>
                <a:prstClr val="green"/>
              </a:solidFill>
            </a:ln>
          </xdr:spPr>
          <xdr:txBody>
            <a:bodyPr vertOverflow="clip" horzOverflow="clip"/>
            <a:lstStyle/>
            <a:p>
              <a:r>
                <a:rPr lang="en-GB"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fLocksWithSheet="0"/>
  </xdr:twoCellAnchor>
  <xdr:absoluteAnchor>
    <xdr:pos x="16638984" y="7307145"/>
    <xdr:ext cx="2599532" cy="432000"/>
    <xdr:sp macro="" textlink="">
      <xdr:nvSpPr>
        <xdr:cNvPr id="14" name="TextBox 13">
          <a:extLst>
            <a:ext uri="{FF2B5EF4-FFF2-40B4-BE49-F238E27FC236}">
              <a16:creationId xmlns:a16="http://schemas.microsoft.com/office/drawing/2014/main" id="{8CF255B7-B318-4856-8B08-E0DD4337FA9A}"/>
            </a:ext>
          </a:extLst>
        </xdr:cNvPr>
        <xdr:cNvSpPr txBox="1"/>
      </xdr:nvSpPr>
      <xdr:spPr>
        <a:xfrm>
          <a:off x="16638984" y="7307145"/>
          <a:ext cx="2599532" cy="432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marL="0" marR="0" lvl="0" indent="0" algn="ctr" defTabSz="914400" eaLnBrk="1" fontAlgn="auto" latinLnBrk="0" hangingPunct="1">
            <a:lnSpc>
              <a:spcPct val="100000"/>
            </a:lnSpc>
            <a:spcBef>
              <a:spcPts val="0"/>
            </a:spcBef>
            <a:spcAft>
              <a:spcPts val="0"/>
            </a:spcAft>
            <a:buClrTx/>
            <a:buSzTx/>
            <a:buFontTx/>
            <a:buNone/>
            <a:tabLst/>
            <a:defRPr/>
          </a:pPr>
          <a:r>
            <a:rPr lang="en-GB" sz="1000" b="0" i="1">
              <a:solidFill>
                <a:schemeClr val="dk1"/>
              </a:solidFill>
              <a:effectLst/>
              <a:latin typeface="+mn-lt"/>
              <a:ea typeface="+mn-ea"/>
              <a:cs typeface="+mn-cs"/>
            </a:rPr>
            <a:t>* Wealth</a:t>
          </a:r>
          <a:r>
            <a:rPr lang="en-GB" sz="1000" b="0" i="1" baseline="0">
              <a:solidFill>
                <a:schemeClr val="dk1"/>
              </a:solidFill>
              <a:effectLst/>
              <a:latin typeface="+mn-lt"/>
              <a:ea typeface="+mn-ea"/>
              <a:cs typeface="+mn-cs"/>
            </a:rPr>
            <a:t> </a:t>
          </a:r>
          <a:r>
            <a:rPr lang="en-GB" sz="1000" b="0" i="1">
              <a:solidFill>
                <a:schemeClr val="dk1"/>
              </a:solidFill>
              <a:effectLst/>
              <a:latin typeface="+mn-lt"/>
              <a:ea typeface="+mn-ea"/>
              <a:cs typeface="+mn-cs"/>
            </a:rPr>
            <a:t>refers to the GDP per capita</a:t>
          </a:r>
          <a:endParaRPr lang="en-GB" sz="1000" b="0" i="1">
            <a:latin typeface="+mn-lt"/>
            <a:cs typeface="Arial" panose="020B0604020202020204" pitchFamily="34" charset="0"/>
          </a:endParaRPr>
        </a:p>
      </xdr:txBody>
    </xdr:sp>
    <xdr:clientData/>
  </xdr:absoluteAnchor>
</xdr:wsDr>
</file>

<file path=xl/drawings/drawing14.xml><?xml version="1.0" encoding="utf-8"?>
<xdr:wsDr xmlns:xdr="http://schemas.openxmlformats.org/drawingml/2006/spreadsheetDrawing" xmlns:a="http://schemas.openxmlformats.org/drawingml/2006/main">
  <xdr:twoCellAnchor editAs="absolute">
    <xdr:from>
      <xdr:col>22</xdr:col>
      <xdr:colOff>31650</xdr:colOff>
      <xdr:row>20</xdr:row>
      <xdr:rowOff>82691</xdr:rowOff>
    </xdr:from>
    <xdr:to>
      <xdr:col>25</xdr:col>
      <xdr:colOff>23491</xdr:colOff>
      <xdr:row>40</xdr:row>
      <xdr:rowOff>164568</xdr:rowOff>
    </xdr:to>
    <mc:AlternateContent xmlns:mc="http://schemas.openxmlformats.org/markup-compatibility/2006" xmlns:a14="http://schemas.microsoft.com/office/drawing/2010/main">
      <mc:Choice Requires="a14">
        <xdr:graphicFrame macro="">
          <xdr:nvGraphicFramePr>
            <xdr:cNvPr id="26" name="Countries 5">
              <a:extLst>
                <a:ext uri="{FF2B5EF4-FFF2-40B4-BE49-F238E27FC236}">
                  <a16:creationId xmlns:a16="http://schemas.microsoft.com/office/drawing/2014/main" id="{3C290220-AA44-4C9A-B44D-5E8B9F92BFAE}"/>
                </a:ext>
              </a:extLst>
            </xdr:cNvPr>
            <xdr:cNvGraphicFramePr>
              <a:graphicFrameLocks/>
            </xdr:cNvGraphicFramePr>
          </xdr:nvGraphicFramePr>
          <xdr:xfrm>
            <a:off x="0" y="0"/>
            <a:ext cx="0" cy="0"/>
          </xdr:xfrm>
          <a:graphic>
            <a:graphicData uri="http://schemas.microsoft.com/office/drawing/2010/slicer">
              <sle:slicer xmlns:sle="http://schemas.microsoft.com/office/drawing/2010/slicer" name="Countries 5"/>
            </a:graphicData>
          </a:graphic>
        </xdr:graphicFrame>
      </mc:Choice>
      <mc:Fallback xmlns="">
        <xdr:sp macro="" textlink="">
          <xdr:nvSpPr>
            <xdr:cNvPr id="0" name=""/>
            <xdr:cNvSpPr>
              <a:spLocks noTextEdit="1"/>
            </xdr:cNvSpPr>
          </xdr:nvSpPr>
          <xdr:spPr>
            <a:xfrm>
              <a:off x="19613841" y="4300905"/>
              <a:ext cx="2463805" cy="3710449"/>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fLocksWithSheet="0"/>
  </xdr:twoCellAnchor>
  <xdr:twoCellAnchor editAs="absolute">
    <xdr:from>
      <xdr:col>7</xdr:col>
      <xdr:colOff>554514</xdr:colOff>
      <xdr:row>34</xdr:row>
      <xdr:rowOff>11336</xdr:rowOff>
    </xdr:from>
    <xdr:to>
      <xdr:col>19</xdr:col>
      <xdr:colOff>772052</xdr:colOff>
      <xdr:row>43</xdr:row>
      <xdr:rowOff>84667</xdr:rowOff>
    </xdr:to>
    <xdr:grpSp>
      <xdr:nvGrpSpPr>
        <xdr:cNvPr id="12" name="Group 11">
          <a:extLst>
            <a:ext uri="{FF2B5EF4-FFF2-40B4-BE49-F238E27FC236}">
              <a16:creationId xmlns:a16="http://schemas.microsoft.com/office/drawing/2014/main" id="{F6AFFDFE-0926-43CD-8B89-4FAA926B4CEF}"/>
            </a:ext>
          </a:extLst>
        </xdr:cNvPr>
        <xdr:cNvGrpSpPr/>
      </xdr:nvGrpSpPr>
      <xdr:grpSpPr>
        <a:xfrm>
          <a:off x="4650264" y="6745511"/>
          <a:ext cx="12180938" cy="1702106"/>
          <a:chOff x="2747963" y="5786100"/>
          <a:chExt cx="12188852" cy="1296000"/>
        </a:xfrm>
      </xdr:grpSpPr>
      <xdr:sp macro="" textlink="">
        <xdr:nvSpPr>
          <xdr:cNvPr id="2" name="Rectangle 1">
            <a:extLst>
              <a:ext uri="{FF2B5EF4-FFF2-40B4-BE49-F238E27FC236}">
                <a16:creationId xmlns:a16="http://schemas.microsoft.com/office/drawing/2014/main" id="{7C385A09-5CAA-4470-B43E-ABC3DE648774}"/>
              </a:ext>
            </a:extLst>
          </xdr:cNvPr>
          <xdr:cNvSpPr/>
        </xdr:nvSpPr>
        <xdr:spPr>
          <a:xfrm>
            <a:off x="2747963" y="5786100"/>
            <a:ext cx="5980633" cy="1296000"/>
          </a:xfrm>
          <a:prstGeom prst="rect">
            <a:avLst/>
          </a:prstGeom>
          <a:solidFill>
            <a:srgbClr val="ECF3FA"/>
          </a:solidFill>
          <a:ln>
            <a:no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sp macro="" textlink="">
        <xdr:nvSpPr>
          <xdr:cNvPr id="3" name="Rectangle 2">
            <a:extLst>
              <a:ext uri="{FF2B5EF4-FFF2-40B4-BE49-F238E27FC236}">
                <a16:creationId xmlns:a16="http://schemas.microsoft.com/office/drawing/2014/main" id="{F2388EDA-00DC-4F4A-BC3F-564E1C4D78FF}"/>
              </a:ext>
            </a:extLst>
          </xdr:cNvPr>
          <xdr:cNvSpPr/>
        </xdr:nvSpPr>
        <xdr:spPr>
          <a:xfrm>
            <a:off x="8888815" y="5786100"/>
            <a:ext cx="6048000" cy="1296000"/>
          </a:xfrm>
          <a:prstGeom prst="rect">
            <a:avLst/>
          </a:prstGeom>
          <a:solidFill>
            <a:srgbClr val="ECF3FA"/>
          </a:solidFill>
          <a:ln>
            <a:no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endParaRPr lang="en-GB" sz="1000">
              <a:latin typeface="Arial Nova Light" panose="020B0304020202020204" pitchFamily="34" charset="0"/>
            </a:endParaRPr>
          </a:p>
        </xdr:txBody>
      </xdr:sp>
      <xdr:sp macro="" textlink="">
        <xdr:nvSpPr>
          <xdr:cNvPr id="4" name="TextBox 3">
            <a:extLst>
              <a:ext uri="{FF2B5EF4-FFF2-40B4-BE49-F238E27FC236}">
                <a16:creationId xmlns:a16="http://schemas.microsoft.com/office/drawing/2014/main" id="{C6D32D34-A6D9-45A8-AE80-AC2AF3D0A57E}"/>
              </a:ext>
            </a:extLst>
          </xdr:cNvPr>
          <xdr:cNvSpPr txBox="1"/>
        </xdr:nvSpPr>
        <xdr:spPr>
          <a:xfrm>
            <a:off x="10415124" y="5809795"/>
            <a:ext cx="3148012" cy="1904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GB" sz="1000" b="0">
                <a:latin typeface="Arial Nova Light" panose="020B0304020202020204" pitchFamily="34" charset="0"/>
                <a:cs typeface="Arial" panose="020B0604020202020204" pitchFamily="34" charset="0"/>
              </a:rPr>
              <a:t>Notes and Sources</a:t>
            </a:r>
          </a:p>
        </xdr:txBody>
      </xdr:sp>
      <xdr:sp macro="" textlink="'indicator data'!R37">
        <xdr:nvSpPr>
          <xdr:cNvPr id="5" name="TextBox 4">
            <a:extLst>
              <a:ext uri="{FF2B5EF4-FFF2-40B4-BE49-F238E27FC236}">
                <a16:creationId xmlns:a16="http://schemas.microsoft.com/office/drawing/2014/main" id="{F35B0DC3-195E-426F-A917-F0FA266FD942}"/>
              </a:ext>
            </a:extLst>
          </xdr:cNvPr>
          <xdr:cNvSpPr txBox="1"/>
        </xdr:nvSpPr>
        <xdr:spPr>
          <a:xfrm>
            <a:off x="8976123" y="5998904"/>
            <a:ext cx="5873386" cy="1027924"/>
          </a:xfrm>
          <a:prstGeom prst="rect">
            <a:avLst/>
          </a:prstGeom>
          <a:solidFill>
            <a:schemeClr val="bg1"/>
          </a:solidFill>
          <a:ln w="9525"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18AB506D-D601-4063-8E09-F80E83F04250}" type="TxLink">
              <a:rPr lang="en-US" sz="1100" b="0" i="0" u="none" strike="noStrike">
                <a:solidFill>
                  <a:srgbClr val="000000"/>
                </a:solidFill>
                <a:latin typeface="Calibri"/>
                <a:cs typeface="Calibri"/>
              </a:rPr>
              <a:pPr/>
              <a:t>Harmonised inflation rates, year average.</a:t>
            </a:fld>
            <a:endParaRPr lang="en-GB" sz="1000">
              <a:latin typeface="Arial Nova Light" panose="020B0304020202020204" pitchFamily="34" charset="0"/>
            </a:endParaRPr>
          </a:p>
        </xdr:txBody>
      </xdr:sp>
      <xdr:sp macro="" textlink="">
        <xdr:nvSpPr>
          <xdr:cNvPr id="6" name="TextBox 5">
            <a:extLst>
              <a:ext uri="{FF2B5EF4-FFF2-40B4-BE49-F238E27FC236}">
                <a16:creationId xmlns:a16="http://schemas.microsoft.com/office/drawing/2014/main" id="{C5CBE839-2AA0-4216-993B-FEEFF0DE4A80}"/>
              </a:ext>
            </a:extLst>
          </xdr:cNvPr>
          <xdr:cNvSpPr txBox="1"/>
        </xdr:nvSpPr>
        <xdr:spPr>
          <a:xfrm>
            <a:off x="4559805" y="5833738"/>
            <a:ext cx="2356951" cy="3907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GB" sz="1000" b="0">
                <a:latin typeface="Arial Nova Light" panose="020B0304020202020204" pitchFamily="34" charset="0"/>
                <a:cs typeface="Arial" panose="020B0604020202020204" pitchFamily="34" charset="0"/>
              </a:rPr>
              <a:t>Score Distibution</a:t>
            </a:r>
          </a:p>
        </xdr:txBody>
      </xdr:sp>
      <xdr:sp macro="" textlink="">
        <xdr:nvSpPr>
          <xdr:cNvPr id="7" name="TextBox 6">
            <a:extLst>
              <a:ext uri="{FF2B5EF4-FFF2-40B4-BE49-F238E27FC236}">
                <a16:creationId xmlns:a16="http://schemas.microsoft.com/office/drawing/2014/main" id="{A261B919-DC02-4A3C-BDF7-82CDE1560EC9}"/>
              </a:ext>
            </a:extLst>
          </xdr:cNvPr>
          <xdr:cNvSpPr txBox="1"/>
        </xdr:nvSpPr>
        <xdr:spPr>
          <a:xfrm>
            <a:off x="7372350" y="5829299"/>
            <a:ext cx="1285875" cy="4095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36000" bIns="0" rtlCol="0" anchor="t"/>
          <a:lstStyle/>
          <a:p>
            <a:r>
              <a:rPr lang="en-GB" sz="800">
                <a:latin typeface="Arial" panose="020B0604020202020204" pitchFamily="34" charset="0"/>
                <a:cs typeface="Arial" panose="020B0604020202020204" pitchFamily="34" charset="0"/>
              </a:rPr>
              <a:t>Filtered</a:t>
            </a:r>
            <a:r>
              <a:rPr lang="en-GB" sz="800" baseline="0">
                <a:latin typeface="Arial" panose="020B0604020202020204" pitchFamily="34" charset="0"/>
                <a:cs typeface="Arial" panose="020B0604020202020204" pitchFamily="34" charset="0"/>
              </a:rPr>
              <a:t> economies</a:t>
            </a:r>
          </a:p>
          <a:p>
            <a:r>
              <a:rPr lang="en-GB" sz="800" baseline="0">
                <a:latin typeface="Arial" panose="020B0604020202020204" pitchFamily="34" charset="0"/>
                <a:cs typeface="Arial" panose="020B0604020202020204" pitchFamily="34" charset="0"/>
              </a:rPr>
              <a:t>Selected economy</a:t>
            </a:r>
          </a:p>
          <a:p>
            <a:r>
              <a:rPr lang="en-GB" sz="800" baseline="0">
                <a:latin typeface="Arial" panose="020B0604020202020204" pitchFamily="34" charset="0"/>
                <a:cs typeface="Arial" panose="020B0604020202020204" pitchFamily="34" charset="0"/>
              </a:rPr>
              <a:t>30-economy average</a:t>
            </a:r>
            <a:endParaRPr lang="en-GB" sz="800">
              <a:latin typeface="Arial" panose="020B0604020202020204" pitchFamily="34" charset="0"/>
              <a:cs typeface="Arial" panose="020B0604020202020204" pitchFamily="34" charset="0"/>
            </a:endParaRPr>
          </a:p>
        </xdr:txBody>
      </xdr:sp>
      <xdr:sp macro="" textlink="">
        <xdr:nvSpPr>
          <xdr:cNvPr id="8" name="Diamond 7">
            <a:extLst>
              <a:ext uri="{FF2B5EF4-FFF2-40B4-BE49-F238E27FC236}">
                <a16:creationId xmlns:a16="http://schemas.microsoft.com/office/drawing/2014/main" id="{56D1F4DA-8080-4EE2-8418-A5C7C591348C}"/>
              </a:ext>
            </a:extLst>
          </xdr:cNvPr>
          <xdr:cNvSpPr/>
        </xdr:nvSpPr>
        <xdr:spPr>
          <a:xfrm>
            <a:off x="7286625" y="5838825"/>
            <a:ext cx="72000" cy="108000"/>
          </a:xfrm>
          <a:prstGeom prst="diamond">
            <a:avLst/>
          </a:prstGeom>
          <a:solidFill>
            <a:srgbClr val="005A99"/>
          </a:solidFill>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sp macro="" textlink="">
        <xdr:nvSpPr>
          <xdr:cNvPr id="9" name="Diamond 8">
            <a:extLst>
              <a:ext uri="{FF2B5EF4-FFF2-40B4-BE49-F238E27FC236}">
                <a16:creationId xmlns:a16="http://schemas.microsoft.com/office/drawing/2014/main" id="{3E5903E3-B2D2-420F-9054-A63C5E9A3D39}"/>
              </a:ext>
            </a:extLst>
          </xdr:cNvPr>
          <xdr:cNvSpPr/>
        </xdr:nvSpPr>
        <xdr:spPr>
          <a:xfrm>
            <a:off x="7286625" y="5953491"/>
            <a:ext cx="72000" cy="108000"/>
          </a:xfrm>
          <a:prstGeom prst="diamond">
            <a:avLst/>
          </a:prstGeom>
          <a:solidFill>
            <a:srgbClr val="FFDE14"/>
          </a:solidFill>
          <a:ln>
            <a:solidFill>
              <a:srgbClr val="E3061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sp macro="" textlink="">
        <xdr:nvSpPr>
          <xdr:cNvPr id="10" name="Diamond 9">
            <a:extLst>
              <a:ext uri="{FF2B5EF4-FFF2-40B4-BE49-F238E27FC236}">
                <a16:creationId xmlns:a16="http://schemas.microsoft.com/office/drawing/2014/main" id="{3C7D4189-1922-4CD4-BAE0-9966C5A31520}"/>
              </a:ext>
            </a:extLst>
          </xdr:cNvPr>
          <xdr:cNvSpPr/>
        </xdr:nvSpPr>
        <xdr:spPr>
          <a:xfrm>
            <a:off x="7286625" y="6068157"/>
            <a:ext cx="72000" cy="108000"/>
          </a:xfrm>
          <a:prstGeom prst="diamond">
            <a:avLst/>
          </a:prstGeom>
          <a:solidFill>
            <a:schemeClr val="bg1"/>
          </a:solidFill>
          <a:ln>
            <a:solidFill>
              <a:srgbClr val="E3061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graphicFrame macro="">
        <xdr:nvGraphicFramePr>
          <xdr:cNvPr id="11" name="Chart 10">
            <a:extLst>
              <a:ext uri="{FF2B5EF4-FFF2-40B4-BE49-F238E27FC236}">
                <a16:creationId xmlns:a16="http://schemas.microsoft.com/office/drawing/2014/main" id="{C2487ABD-7841-4FB3-9985-0D995B1C3753}"/>
              </a:ext>
            </a:extLst>
          </xdr:cNvPr>
          <xdr:cNvGraphicFramePr>
            <a:graphicFrameLocks/>
          </xdr:cNvGraphicFramePr>
        </xdr:nvGraphicFramePr>
        <xdr:xfrm>
          <a:off x="2847975" y="6238875"/>
          <a:ext cx="5807964" cy="752823"/>
        </xdr:xfrm>
        <a:graphic>
          <a:graphicData uri="http://schemas.openxmlformats.org/drawingml/2006/chart">
            <c:chart xmlns:c="http://schemas.openxmlformats.org/drawingml/2006/chart" xmlns:r="http://schemas.openxmlformats.org/officeDocument/2006/relationships" r:id="rId1"/>
          </a:graphicData>
        </a:graphic>
      </xdr:graphicFrame>
      <xdr:sp macro="" textlink="'indicator data'!R38">
        <xdr:nvSpPr>
          <xdr:cNvPr id="16" name="TextBox 15">
            <a:extLst>
              <a:ext uri="{FF2B5EF4-FFF2-40B4-BE49-F238E27FC236}">
                <a16:creationId xmlns:a16="http://schemas.microsoft.com/office/drawing/2014/main" id="{4229EDD3-7216-473E-B644-F499B956A0C1}"/>
              </a:ext>
            </a:extLst>
          </xdr:cNvPr>
          <xdr:cNvSpPr txBox="1"/>
        </xdr:nvSpPr>
        <xdr:spPr>
          <a:xfrm>
            <a:off x="8991600" y="6629400"/>
            <a:ext cx="5686425" cy="3714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b"/>
          <a:lstStyle/>
          <a:p>
            <a:fld id="{80B024FC-385A-448B-8AE1-7CF7DAE78881}" type="TxLink">
              <a:rPr lang="en-US" sz="1100" b="0" i="0" u="none" strike="noStrike">
                <a:solidFill>
                  <a:srgbClr val="000000"/>
                </a:solidFill>
                <a:latin typeface="Calibri"/>
                <a:cs typeface="Calibri"/>
              </a:rPr>
              <a:pPr/>
              <a:t>WEO</a:t>
            </a:fld>
            <a:endParaRPr lang="en-GB" sz="1000">
              <a:latin typeface="Arial Nova Light" panose="020B0304020202020204" pitchFamily="34" charset="0"/>
            </a:endParaRPr>
          </a:p>
        </xdr:txBody>
      </xdr:sp>
    </xdr:grpSp>
    <xdr:clientData/>
  </xdr:twoCellAnchor>
  <xdr:twoCellAnchor editAs="absolute">
    <xdr:from>
      <xdr:col>1</xdr:col>
      <xdr:colOff>13805</xdr:colOff>
      <xdr:row>1</xdr:row>
      <xdr:rowOff>712805</xdr:rowOff>
    </xdr:from>
    <xdr:to>
      <xdr:col>4</xdr:col>
      <xdr:colOff>80648</xdr:colOff>
      <xdr:row>38</xdr:row>
      <xdr:rowOff>69505</xdr:rowOff>
    </xdr:to>
    <mc:AlternateContent xmlns:mc="http://schemas.openxmlformats.org/markup-compatibility/2006" xmlns:a14="http://schemas.microsoft.com/office/drawing/2010/main">
      <mc:Choice Requires="a14">
        <xdr:graphicFrame macro="">
          <xdr:nvGraphicFramePr>
            <xdr:cNvPr id="28" name="Indicators">
              <a:extLst>
                <a:ext uri="{FF2B5EF4-FFF2-40B4-BE49-F238E27FC236}">
                  <a16:creationId xmlns:a16="http://schemas.microsoft.com/office/drawing/2014/main" id="{38042024-EB43-46B1-9468-A7E95522F76D}"/>
                </a:ext>
              </a:extLst>
            </xdr:cNvPr>
            <xdr:cNvGraphicFramePr>
              <a:graphicFrameLocks noMove="1" noResize="1"/>
            </xdr:cNvGraphicFramePr>
          </xdr:nvGraphicFramePr>
          <xdr:xfrm>
            <a:off x="0" y="0"/>
            <a:ext cx="0" cy="0"/>
          </xdr:xfrm>
          <a:graphic>
            <a:graphicData uri="http://schemas.microsoft.com/office/drawing/2010/slicer">
              <sle:slicer xmlns:sle="http://schemas.microsoft.com/office/drawing/2010/slicer" name="Indicators"/>
            </a:graphicData>
          </a:graphic>
        </xdr:graphicFrame>
      </mc:Choice>
      <mc:Fallback xmlns="">
        <xdr:sp macro="" textlink="">
          <xdr:nvSpPr>
            <xdr:cNvPr id="0" name=""/>
            <xdr:cNvSpPr>
              <a:spLocks noTextEdit="1"/>
            </xdr:cNvSpPr>
          </xdr:nvSpPr>
          <xdr:spPr>
            <a:xfrm>
              <a:off x="13805" y="894234"/>
              <a:ext cx="2897129" cy="6659200"/>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fLocksWithSheet="0"/>
  </xdr:twoCellAnchor>
  <xdr:absoluteAnchor>
    <xdr:pos x="19167984" y="111404"/>
    <xdr:ext cx="2340000" cy="432000"/>
    <xdr:sp macro="" textlink="">
      <xdr:nvSpPr>
        <xdr:cNvPr id="29" name="TextBox 28">
          <a:extLst>
            <a:ext uri="{FF2B5EF4-FFF2-40B4-BE49-F238E27FC236}">
              <a16:creationId xmlns:a16="http://schemas.microsoft.com/office/drawing/2014/main" id="{066A25F4-EF85-4163-9180-1FB9E8439F81}"/>
            </a:ext>
          </a:extLst>
        </xdr:cNvPr>
        <xdr:cNvSpPr txBox="1"/>
      </xdr:nvSpPr>
      <xdr:spPr>
        <a:xfrm>
          <a:off x="19167984" y="111404"/>
          <a:ext cx="2340000" cy="432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marL="0" marR="0" lvl="0" indent="0" algn="ctr" defTabSz="914400" eaLnBrk="1" fontAlgn="auto" latinLnBrk="0" hangingPunct="1">
            <a:lnSpc>
              <a:spcPct val="100000"/>
            </a:lnSpc>
            <a:spcBef>
              <a:spcPts val="0"/>
            </a:spcBef>
            <a:spcAft>
              <a:spcPts val="0"/>
            </a:spcAft>
            <a:buClrTx/>
            <a:buSzTx/>
            <a:buFontTx/>
            <a:buNone/>
            <a:tabLst/>
            <a:defRPr/>
          </a:pPr>
          <a:r>
            <a:rPr lang="en-GB" sz="1000" b="0">
              <a:solidFill>
                <a:schemeClr val="dk1"/>
              </a:solidFill>
              <a:effectLst/>
              <a:latin typeface="+mn-lt"/>
              <a:ea typeface="+mn-ea"/>
              <a:cs typeface="+mn-cs"/>
            </a:rPr>
            <a:t>Filter (CTRL-Click to choose multiple)</a:t>
          </a:r>
        </a:p>
        <a:p>
          <a:pPr algn="ctr"/>
          <a:r>
            <a:rPr lang="en-GB" sz="1000" b="0">
              <a:latin typeface="+mn-lt"/>
              <a:cs typeface="Arial" panose="020B0604020202020204" pitchFamily="34" charset="0"/>
            </a:rPr>
            <a:t>Wealth*</a:t>
          </a:r>
        </a:p>
      </xdr:txBody>
    </xdr:sp>
    <xdr:clientData/>
  </xdr:absoluteAnchor>
  <xdr:absoluteAnchor>
    <xdr:pos x="19018632" y="1796035"/>
    <xdr:ext cx="2340000" cy="432000"/>
    <xdr:sp macro="" textlink="">
      <xdr:nvSpPr>
        <xdr:cNvPr id="30" name="TextBox 29">
          <a:extLst>
            <a:ext uri="{FF2B5EF4-FFF2-40B4-BE49-F238E27FC236}">
              <a16:creationId xmlns:a16="http://schemas.microsoft.com/office/drawing/2014/main" id="{C6034BC6-CA27-40E4-B88B-30FD172A4D57}"/>
            </a:ext>
          </a:extLst>
        </xdr:cNvPr>
        <xdr:cNvSpPr txBox="1"/>
      </xdr:nvSpPr>
      <xdr:spPr>
        <a:xfrm>
          <a:off x="19018632" y="1796035"/>
          <a:ext cx="2340000" cy="432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b" anchorCtr="0"/>
        <a:lstStyle/>
        <a:p>
          <a:pPr marL="0" marR="0" lvl="0" indent="0" algn="ctr" defTabSz="914400" eaLnBrk="1" fontAlgn="auto" latinLnBrk="0" hangingPunct="1">
            <a:lnSpc>
              <a:spcPct val="100000"/>
            </a:lnSpc>
            <a:spcBef>
              <a:spcPts val="0"/>
            </a:spcBef>
            <a:spcAft>
              <a:spcPts val="0"/>
            </a:spcAft>
            <a:buClrTx/>
            <a:buSzTx/>
            <a:buFontTx/>
            <a:buNone/>
            <a:tabLst/>
            <a:defRPr/>
          </a:pPr>
          <a:r>
            <a:rPr lang="en-GB" sz="1000" b="0">
              <a:solidFill>
                <a:schemeClr val="dk1"/>
              </a:solidFill>
              <a:effectLst/>
              <a:latin typeface="+mn-lt"/>
              <a:ea typeface="+mn-ea"/>
              <a:cs typeface="+mn-cs"/>
            </a:rPr>
            <a:t>Filter (CTRL-Click to choose multiple)</a:t>
          </a:r>
          <a:endParaRPr lang="en-GB" sz="1000">
            <a:effectLst/>
            <a:latin typeface="+mn-lt"/>
          </a:endParaRPr>
        </a:p>
        <a:p>
          <a:pPr algn="ctr"/>
          <a:r>
            <a:rPr lang="en-GB" sz="1000" b="0">
              <a:latin typeface="+mn-lt"/>
              <a:cs typeface="Arial" panose="020B0604020202020204" pitchFamily="34" charset="0"/>
            </a:rPr>
            <a:t>Population</a:t>
          </a:r>
        </a:p>
      </xdr:txBody>
    </xdr:sp>
    <xdr:clientData/>
  </xdr:absoluteAnchor>
  <xdr:absoluteAnchor>
    <xdr:pos x="0" y="371475"/>
    <xdr:ext cx="2340000" cy="432000"/>
    <xdr:sp macro="" textlink="">
      <xdr:nvSpPr>
        <xdr:cNvPr id="31" name="TextBox 30">
          <a:extLst>
            <a:ext uri="{FF2B5EF4-FFF2-40B4-BE49-F238E27FC236}">
              <a16:creationId xmlns:a16="http://schemas.microsoft.com/office/drawing/2014/main" id="{82FAC16B-ECC7-4D3E-A36B-733C0E0E7F4B}"/>
            </a:ext>
          </a:extLst>
        </xdr:cNvPr>
        <xdr:cNvSpPr txBox="1"/>
      </xdr:nvSpPr>
      <xdr:spPr>
        <a:xfrm>
          <a:off x="0" y="371475"/>
          <a:ext cx="2340000" cy="432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b" anchorCtr="0"/>
        <a:lstStyle/>
        <a:p>
          <a:pPr marL="0" marR="0" lvl="0" indent="0" algn="ctr" defTabSz="914400" eaLnBrk="1" fontAlgn="auto" latinLnBrk="0" hangingPunct="1">
            <a:lnSpc>
              <a:spcPct val="100000"/>
            </a:lnSpc>
            <a:spcBef>
              <a:spcPts val="0"/>
            </a:spcBef>
            <a:spcAft>
              <a:spcPts val="0"/>
            </a:spcAft>
            <a:buClrTx/>
            <a:buSzTx/>
            <a:buFontTx/>
            <a:buNone/>
            <a:tabLst/>
            <a:defRPr/>
          </a:pPr>
          <a:r>
            <a:rPr lang="en-GB" sz="1000" b="0">
              <a:solidFill>
                <a:schemeClr val="dk1"/>
              </a:solidFill>
              <a:effectLst/>
              <a:latin typeface="+mn-lt"/>
              <a:ea typeface="+mn-ea"/>
              <a:cs typeface="+mn-cs"/>
            </a:rPr>
            <a:t>Select (Choose one)</a:t>
          </a:r>
        </a:p>
        <a:p>
          <a:pPr algn="ctr"/>
          <a:r>
            <a:rPr lang="en-GB" sz="1000" b="0">
              <a:latin typeface="+mn-lt"/>
              <a:cs typeface="Arial" panose="020B0604020202020204" pitchFamily="34" charset="0"/>
            </a:rPr>
            <a:t>Indicators</a:t>
          </a:r>
        </a:p>
      </xdr:txBody>
    </xdr:sp>
    <xdr:clientData/>
  </xdr:absoluteAnchor>
  <xdr:absoluteAnchor>
    <xdr:pos x="19145313" y="3698842"/>
    <xdr:ext cx="1816498" cy="424944"/>
    <xdr:sp macro="" textlink="">
      <xdr:nvSpPr>
        <xdr:cNvPr id="32" name="TextBox 31">
          <a:extLst>
            <a:ext uri="{FF2B5EF4-FFF2-40B4-BE49-F238E27FC236}">
              <a16:creationId xmlns:a16="http://schemas.microsoft.com/office/drawing/2014/main" id="{4C24450E-E959-43A2-A733-85552E2D567E}"/>
            </a:ext>
          </a:extLst>
        </xdr:cNvPr>
        <xdr:cNvSpPr txBox="1"/>
      </xdr:nvSpPr>
      <xdr:spPr>
        <a:xfrm>
          <a:off x="19145313" y="3698842"/>
          <a:ext cx="1816498" cy="42494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b" anchorCtr="0"/>
        <a:lstStyle/>
        <a:p>
          <a:pPr marL="0" marR="0" lvl="0" indent="0" algn="ctr" defTabSz="914400" eaLnBrk="1" fontAlgn="auto" latinLnBrk="0" hangingPunct="1">
            <a:lnSpc>
              <a:spcPct val="100000"/>
            </a:lnSpc>
            <a:spcBef>
              <a:spcPts val="0"/>
            </a:spcBef>
            <a:spcAft>
              <a:spcPts val="0"/>
            </a:spcAft>
            <a:buClrTx/>
            <a:buSzTx/>
            <a:buFontTx/>
            <a:buNone/>
            <a:tabLst/>
            <a:defRPr/>
          </a:pPr>
          <a:r>
            <a:rPr lang="en-GB" sz="1000" b="0">
              <a:solidFill>
                <a:schemeClr val="dk1"/>
              </a:solidFill>
              <a:effectLst/>
              <a:latin typeface="+mn-lt"/>
              <a:ea typeface="+mn-ea"/>
              <a:cs typeface="+mn-cs"/>
            </a:rPr>
            <a:t>Select (Choose one)</a:t>
          </a:r>
        </a:p>
        <a:p>
          <a:pPr algn="ctr"/>
          <a:r>
            <a:rPr lang="en-GB" sz="1000" b="0">
              <a:latin typeface="+mn-lt"/>
              <a:cs typeface="Arial" panose="020B0604020202020204" pitchFamily="34" charset="0"/>
            </a:rPr>
            <a:t>Highlighted Economy</a:t>
          </a:r>
        </a:p>
      </xdr:txBody>
    </xdr:sp>
    <xdr:clientData/>
  </xdr:absoluteAnchor>
  <xdr:twoCellAnchor editAs="absolute">
    <xdr:from>
      <xdr:col>22</xdr:col>
      <xdr:colOff>31511</xdr:colOff>
      <xdr:row>9</xdr:row>
      <xdr:rowOff>89642</xdr:rowOff>
    </xdr:from>
    <xdr:to>
      <xdr:col>24</xdr:col>
      <xdr:colOff>895927</xdr:colOff>
      <xdr:row>15</xdr:row>
      <xdr:rowOff>712</xdr:rowOff>
    </xdr:to>
    <mc:AlternateContent xmlns:mc="http://schemas.openxmlformats.org/markup-compatibility/2006" xmlns:sle15="http://schemas.microsoft.com/office/drawing/2012/slicer">
      <mc:Choice Requires="sle15">
        <xdr:graphicFrame macro="">
          <xdr:nvGraphicFramePr>
            <xdr:cNvPr id="14" name="Population">
              <a:extLst>
                <a:ext uri="{FF2B5EF4-FFF2-40B4-BE49-F238E27FC236}">
                  <a16:creationId xmlns:a16="http://schemas.microsoft.com/office/drawing/2014/main" id="{6E9EA828-AB4F-49A5-8465-445E3CE044FC}"/>
                </a:ext>
              </a:extLst>
            </xdr:cNvPr>
            <xdr:cNvGraphicFramePr>
              <a:graphicFrameLocks/>
            </xdr:cNvGraphicFramePr>
          </xdr:nvGraphicFramePr>
          <xdr:xfrm>
            <a:off x="0" y="0"/>
            <a:ext cx="0" cy="0"/>
          </xdr:xfrm>
          <a:graphic>
            <a:graphicData uri="http://schemas.microsoft.com/office/drawing/2010/slicer">
              <sle:slicer xmlns:sle="http://schemas.microsoft.com/office/drawing/2010/slicer" name="Population"/>
            </a:graphicData>
          </a:graphic>
        </xdr:graphicFrame>
      </mc:Choice>
      <mc:Fallback xmlns="">
        <xdr:sp macro="" textlink="">
          <xdr:nvSpPr>
            <xdr:cNvPr id="0" name=""/>
            <xdr:cNvSpPr>
              <a:spLocks noTextEdit="1"/>
            </xdr:cNvSpPr>
          </xdr:nvSpPr>
          <xdr:spPr>
            <a:xfrm>
              <a:off x="19613702" y="2312142"/>
              <a:ext cx="2309796" cy="999641"/>
            </a:xfrm>
            <a:prstGeom prst="rect">
              <a:avLst/>
            </a:prstGeom>
            <a:solidFill>
              <a:prstClr val="white"/>
            </a:solidFill>
            <a:ln w="1">
              <a:solidFill>
                <a:prstClr val="green"/>
              </a:solidFill>
            </a:ln>
          </xdr:spPr>
          <xdr:txBody>
            <a:bodyPr vertOverflow="clip" horzOverflow="clip"/>
            <a:lstStyle/>
            <a:p>
              <a:r>
                <a:rPr lang="en-GB"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fLocksWithSheet="0"/>
  </xdr:twoCellAnchor>
  <xdr:absoluteAnchor>
    <xdr:pos x="17084527" y="8755356"/>
    <xdr:ext cx="5944807" cy="653227"/>
    <xdr:sp macro="" textlink="">
      <xdr:nvSpPr>
        <xdr:cNvPr id="15" name="TextBox 14">
          <a:extLst>
            <a:ext uri="{FF2B5EF4-FFF2-40B4-BE49-F238E27FC236}">
              <a16:creationId xmlns:a16="http://schemas.microsoft.com/office/drawing/2014/main" id="{B2F201D4-61C1-41FB-81A1-5665E501C4A9}"/>
            </a:ext>
          </a:extLst>
        </xdr:cNvPr>
        <xdr:cNvSpPr txBox="1"/>
      </xdr:nvSpPr>
      <xdr:spPr>
        <a:xfrm>
          <a:off x="17084527" y="8755356"/>
          <a:ext cx="5944807" cy="65322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marL="0" marR="0" lvl="0" indent="0" algn="ctr" defTabSz="914400" eaLnBrk="1" fontAlgn="auto" latinLnBrk="0" hangingPunct="1">
            <a:lnSpc>
              <a:spcPct val="100000"/>
            </a:lnSpc>
            <a:spcBef>
              <a:spcPts val="0"/>
            </a:spcBef>
            <a:spcAft>
              <a:spcPts val="0"/>
            </a:spcAft>
            <a:buClrTx/>
            <a:buSzTx/>
            <a:buFontTx/>
            <a:buNone/>
            <a:tabLst/>
            <a:defRPr/>
          </a:pPr>
          <a:r>
            <a:rPr lang="en-GB" sz="1000" b="0" i="1">
              <a:solidFill>
                <a:schemeClr val="dk1"/>
              </a:solidFill>
              <a:effectLst/>
              <a:latin typeface="+mn-lt"/>
              <a:ea typeface="+mn-ea"/>
              <a:cs typeface="+mn-cs"/>
            </a:rPr>
            <a:t>* Wealth refers to the GDP per capita</a:t>
          </a:r>
        </a:p>
        <a:p>
          <a:pPr marL="0" marR="0" lvl="0" indent="0" algn="ctr" defTabSz="914400" eaLnBrk="1" fontAlgn="auto" latinLnBrk="0" hangingPunct="1">
            <a:lnSpc>
              <a:spcPct val="100000"/>
            </a:lnSpc>
            <a:spcBef>
              <a:spcPts val="0"/>
            </a:spcBef>
            <a:spcAft>
              <a:spcPts val="0"/>
            </a:spcAft>
            <a:buClrTx/>
            <a:buSzTx/>
            <a:buFontTx/>
            <a:buNone/>
            <a:tabLst/>
            <a:defRPr/>
          </a:pPr>
          <a:r>
            <a:rPr lang="en-GB" sz="1000" b="0" i="1">
              <a:solidFill>
                <a:schemeClr val="dk1"/>
              </a:solidFill>
              <a:effectLst/>
              <a:latin typeface="+mn-lt"/>
              <a:ea typeface="+mn-ea"/>
              <a:cs typeface="+mn-cs"/>
            </a:rPr>
            <a:t>**</a:t>
          </a:r>
          <a:r>
            <a:rPr lang="en-GB" sz="1000"/>
            <a:t>For some economies, data were available for only a subset of the sub-indicators. In these cases, the overall indicator score was calculated using the available sub-indicators only and should be interpreted accordingly.</a:t>
          </a:r>
          <a:endParaRPr lang="en-GB" sz="1000" b="0" i="1">
            <a:latin typeface="+mn-lt"/>
            <a:cs typeface="Arial" panose="020B0604020202020204" pitchFamily="34" charset="0"/>
          </a:endParaRPr>
        </a:p>
      </xdr:txBody>
    </xdr:sp>
    <xdr:clientData/>
  </xdr:absoluteAnchor>
  <xdr:twoCellAnchor editAs="absolute">
    <xdr:from>
      <xdr:col>21</xdr:col>
      <xdr:colOff>575269</xdr:colOff>
      <xdr:row>1</xdr:row>
      <xdr:rowOff>408457</xdr:rowOff>
    </xdr:from>
    <xdr:to>
      <xdr:col>24</xdr:col>
      <xdr:colOff>748929</xdr:colOff>
      <xdr:row>5</xdr:row>
      <xdr:rowOff>40945</xdr:rowOff>
    </xdr:to>
    <mc:AlternateContent xmlns:mc="http://schemas.openxmlformats.org/markup-compatibility/2006" xmlns:sle15="http://schemas.microsoft.com/office/drawing/2012/slicer">
      <mc:Choice Requires="sle15">
        <xdr:graphicFrame macro="">
          <xdr:nvGraphicFramePr>
            <xdr:cNvPr id="18" name="Wealth*">
              <a:extLst>
                <a:ext uri="{FF2B5EF4-FFF2-40B4-BE49-F238E27FC236}">
                  <a16:creationId xmlns:a16="http://schemas.microsoft.com/office/drawing/2014/main" id="{8C41114E-EA04-897E-EE86-6906103ABC39}"/>
                </a:ext>
              </a:extLst>
            </xdr:cNvPr>
            <xdr:cNvGraphicFramePr>
              <a:graphicFrameLocks/>
            </xdr:cNvGraphicFramePr>
          </xdr:nvGraphicFramePr>
          <xdr:xfrm>
            <a:off x="0" y="0"/>
            <a:ext cx="0" cy="0"/>
          </xdr:xfrm>
          <a:graphic>
            <a:graphicData uri="http://schemas.microsoft.com/office/drawing/2010/slicer">
              <sle:slicer xmlns:sle="http://schemas.microsoft.com/office/drawing/2010/slicer" name="Wealth*"/>
            </a:graphicData>
          </a:graphic>
        </xdr:graphicFrame>
      </mc:Choice>
      <mc:Fallback xmlns="">
        <xdr:sp macro="" textlink="">
          <xdr:nvSpPr>
            <xdr:cNvPr id="0" name=""/>
            <xdr:cNvSpPr>
              <a:spLocks noTextEdit="1"/>
            </xdr:cNvSpPr>
          </xdr:nvSpPr>
          <xdr:spPr>
            <a:xfrm>
              <a:off x="19480126" y="589886"/>
              <a:ext cx="2296374" cy="947845"/>
            </a:xfrm>
            <a:prstGeom prst="rect">
              <a:avLst/>
            </a:prstGeom>
            <a:solidFill>
              <a:prstClr val="white"/>
            </a:solidFill>
            <a:ln w="1">
              <a:solidFill>
                <a:prstClr val="green"/>
              </a:solidFill>
            </a:ln>
          </xdr:spPr>
          <xdr:txBody>
            <a:bodyPr vertOverflow="clip" horzOverflow="clip"/>
            <a:lstStyle/>
            <a:p>
              <a:r>
                <a:rPr lang="en-GB"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fLocksWithSheet="0"/>
  </xdr:twoCellAnchor>
</xdr:wsDr>
</file>

<file path=xl/drawings/drawing15.xml><?xml version="1.0" encoding="utf-8"?>
<xdr:wsDr xmlns:xdr="http://schemas.openxmlformats.org/drawingml/2006/spreadsheetDrawing" xmlns:a="http://schemas.openxmlformats.org/drawingml/2006/main">
  <xdr:twoCellAnchor editAs="absolute">
    <xdr:from>
      <xdr:col>0</xdr:col>
      <xdr:colOff>5362575</xdr:colOff>
      <xdr:row>0</xdr:row>
      <xdr:rowOff>0</xdr:rowOff>
    </xdr:from>
    <xdr:to>
      <xdr:col>16</xdr:col>
      <xdr:colOff>4376</xdr:colOff>
      <xdr:row>1</xdr:row>
      <xdr:rowOff>123825</xdr:rowOff>
    </xdr:to>
    <mc:AlternateContent xmlns:mc="http://schemas.openxmlformats.org/markup-compatibility/2006" xmlns:sle15="http://schemas.microsoft.com/office/drawing/2012/slicer">
      <mc:Choice Requires="sle15">
        <xdr:graphicFrame macro="">
          <xdr:nvGraphicFramePr>
            <xdr:cNvPr id="2" name="Indicator 1">
              <a:extLst>
                <a:ext uri="{FF2B5EF4-FFF2-40B4-BE49-F238E27FC236}">
                  <a16:creationId xmlns:a16="http://schemas.microsoft.com/office/drawing/2014/main" id="{6238B824-FC00-40C5-AB2C-7EFBD646572D}"/>
                </a:ext>
              </a:extLst>
            </xdr:cNvPr>
            <xdr:cNvGraphicFramePr/>
          </xdr:nvGraphicFramePr>
          <xdr:xfrm>
            <a:off x="0" y="0"/>
            <a:ext cx="0" cy="0"/>
          </xdr:xfrm>
          <a:graphic>
            <a:graphicData uri="http://schemas.microsoft.com/office/drawing/2010/slicer">
              <sle:slicer xmlns:sle="http://schemas.microsoft.com/office/drawing/2010/slicer" name="Indicator 1"/>
            </a:graphicData>
          </a:graphic>
        </xdr:graphicFrame>
      </mc:Choice>
      <mc:Fallback xmlns="">
        <xdr:sp macro="" textlink="">
          <xdr:nvSpPr>
            <xdr:cNvPr id="0" name=""/>
            <xdr:cNvSpPr>
              <a:spLocks noTextEdit="1"/>
            </xdr:cNvSpPr>
          </xdr:nvSpPr>
          <xdr:spPr>
            <a:xfrm>
              <a:off x="5362575" y="0"/>
              <a:ext cx="9576000" cy="571500"/>
            </a:xfrm>
            <a:prstGeom prst="rect">
              <a:avLst/>
            </a:prstGeom>
            <a:solidFill>
              <a:prstClr val="white"/>
            </a:solidFill>
            <a:ln w="1">
              <a:solidFill>
                <a:prstClr val="green"/>
              </a:solidFill>
            </a:ln>
          </xdr:spPr>
          <xdr:txBody>
            <a:bodyPr vertOverflow="clip" horzOverflow="clip"/>
            <a:lstStyle/>
            <a:p>
              <a:r>
                <a:rPr lang="en-GB"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fLocksWithSheet="0"/>
  </xdr:twoCellAnchor>
  <xdr:twoCellAnchor editAs="absolute">
    <xdr:from>
      <xdr:col>18</xdr:col>
      <xdr:colOff>556251</xdr:colOff>
      <xdr:row>1</xdr:row>
      <xdr:rowOff>94599</xdr:rowOff>
    </xdr:from>
    <xdr:to>
      <xdr:col>22</xdr:col>
      <xdr:colOff>467222</xdr:colOff>
      <xdr:row>37</xdr:row>
      <xdr:rowOff>25227</xdr:rowOff>
    </xdr:to>
    <mc:AlternateContent xmlns:mc="http://schemas.openxmlformats.org/markup-compatibility/2006" xmlns:a14="http://schemas.microsoft.com/office/drawing/2010/main">
      <mc:Choice Requires="a14">
        <xdr:graphicFrame macro="">
          <xdr:nvGraphicFramePr>
            <xdr:cNvPr id="9" name="Countries 2">
              <a:extLst>
                <a:ext uri="{FF2B5EF4-FFF2-40B4-BE49-F238E27FC236}">
                  <a16:creationId xmlns:a16="http://schemas.microsoft.com/office/drawing/2014/main" id="{3DB07304-EFE5-4A2D-A2B0-3E7C30E8EB08}"/>
                </a:ext>
              </a:extLst>
            </xdr:cNvPr>
            <xdr:cNvGraphicFramePr>
              <a:graphicFrameLocks noMove="1" noResize="1"/>
            </xdr:cNvGraphicFramePr>
          </xdr:nvGraphicFramePr>
          <xdr:xfrm>
            <a:off x="0" y="0"/>
            <a:ext cx="0" cy="0"/>
          </xdr:xfrm>
          <a:graphic>
            <a:graphicData uri="http://schemas.microsoft.com/office/drawing/2010/slicer">
              <sle:slicer xmlns:sle="http://schemas.microsoft.com/office/drawing/2010/slicer" name="Countries 2"/>
            </a:graphicData>
          </a:graphic>
        </xdr:graphicFrame>
      </mc:Choice>
      <mc:Fallback xmlns="">
        <xdr:sp macro="" textlink="">
          <xdr:nvSpPr>
            <xdr:cNvPr id="0" name=""/>
            <xdr:cNvSpPr>
              <a:spLocks noTextEdit="1"/>
            </xdr:cNvSpPr>
          </xdr:nvSpPr>
          <xdr:spPr>
            <a:xfrm>
              <a:off x="17548942" y="535870"/>
              <a:ext cx="2494022" cy="5058738"/>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fLocksWithSheet="0"/>
  </xdr:twoCellAnchor>
  <xdr:absoluteAnchor>
    <xdr:pos x="17014482" y="91641"/>
    <xdr:ext cx="2340000" cy="432000"/>
    <xdr:sp macro="" textlink="">
      <xdr:nvSpPr>
        <xdr:cNvPr id="5" name="TextBox 4">
          <a:extLst>
            <a:ext uri="{FF2B5EF4-FFF2-40B4-BE49-F238E27FC236}">
              <a16:creationId xmlns:a16="http://schemas.microsoft.com/office/drawing/2014/main" id="{55B84BE5-498E-4C19-BF03-02C1AC65D475}"/>
            </a:ext>
          </a:extLst>
        </xdr:cNvPr>
        <xdr:cNvSpPr txBox="1"/>
      </xdr:nvSpPr>
      <xdr:spPr>
        <a:xfrm>
          <a:off x="17014482" y="91641"/>
          <a:ext cx="2340000" cy="432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b" anchorCtr="0"/>
        <a:lstStyle/>
        <a:p>
          <a:pPr marL="0" marR="0" lvl="0" indent="0" algn="ctr" defTabSz="914400" eaLnBrk="1" fontAlgn="auto" latinLnBrk="0" hangingPunct="1">
            <a:lnSpc>
              <a:spcPct val="100000"/>
            </a:lnSpc>
            <a:spcBef>
              <a:spcPts val="0"/>
            </a:spcBef>
            <a:spcAft>
              <a:spcPts val="0"/>
            </a:spcAft>
            <a:buClrTx/>
            <a:buSzTx/>
            <a:buFontTx/>
            <a:buNone/>
            <a:tabLst/>
            <a:defRPr/>
          </a:pPr>
          <a:r>
            <a:rPr lang="en-GB" sz="1000" b="0">
              <a:solidFill>
                <a:schemeClr val="dk1"/>
              </a:solidFill>
              <a:effectLst/>
              <a:latin typeface="+mn-lt"/>
              <a:ea typeface="+mn-ea"/>
              <a:cs typeface="+mn-cs"/>
            </a:rPr>
            <a:t>Select (Choose one)</a:t>
          </a:r>
        </a:p>
        <a:p>
          <a:pPr algn="ctr"/>
          <a:r>
            <a:rPr lang="en-GB" sz="1000" b="0">
              <a:latin typeface="+mn-lt"/>
              <a:cs typeface="Arial" panose="020B0604020202020204" pitchFamily="34" charset="0"/>
            </a:rPr>
            <a:t>Highlighted Economy</a:t>
          </a:r>
        </a:p>
      </xdr:txBody>
    </xdr:sp>
    <xdr:clientData/>
  </xdr:absoluteAnchor>
  <mc:AlternateContent xmlns:mc="http://schemas.openxmlformats.org/markup-compatibility/2006">
    <mc:Choice xmlns:a14="http://schemas.microsoft.com/office/drawing/2010/main" Requires="a14">
      <xdr:twoCellAnchor editAs="absolute">
        <xdr:from>
          <xdr:col>0</xdr:col>
          <xdr:colOff>285749</xdr:colOff>
          <xdr:row>0</xdr:row>
          <xdr:rowOff>419100</xdr:rowOff>
        </xdr:from>
        <xdr:to>
          <xdr:col>0</xdr:col>
          <xdr:colOff>5247104</xdr:colOff>
          <xdr:row>49</xdr:row>
          <xdr:rowOff>42567</xdr:rowOff>
        </xdr:to>
        <xdr:pic>
          <xdr:nvPicPr>
            <xdr:cNvPr id="6" name="Picture 5">
              <a:extLst>
                <a:ext uri="{FF2B5EF4-FFF2-40B4-BE49-F238E27FC236}">
                  <a16:creationId xmlns:a16="http://schemas.microsoft.com/office/drawing/2014/main" id="{5FBDDFD3-22D5-4418-BFAB-DD047AD6CF89}"/>
                </a:ext>
              </a:extLst>
            </xdr:cNvPr>
            <xdr:cNvPicPr>
              <a:picLocks noChangeArrowheads="1"/>
              <a:extLst>
                <a:ext uri="{84589F7E-364E-4C9E-8A38-B11213B215E9}">
                  <a14:cameraTool cellRange="'Profile image'!$C$3:$I$27" spid="_x0000_s753826"/>
                </a:ext>
              </a:extLst>
            </xdr:cNvPicPr>
          </xdr:nvPicPr>
          <xdr:blipFill>
            <a:blip xmlns:r="http://schemas.openxmlformats.org/officeDocument/2006/relationships" r:embed="rId1"/>
            <a:srcRect/>
            <a:stretch>
              <a:fillRect/>
            </a:stretch>
          </xdr:blipFill>
          <xdr:spPr bwMode="auto">
            <a:xfrm>
              <a:off x="285749" y="419100"/>
              <a:ext cx="4961355" cy="7248525"/>
            </a:xfrm>
            <a:prstGeom prst="rect">
              <a:avLst/>
            </a:prstGeom>
            <a:noFill/>
            <a:extLst>
              <a:ext uri="{909E8E84-426E-40DD-AFC4-6F175D3DCCD1}">
                <a14:hiddenFill>
                  <a:solidFill>
                    <a:srgbClr val="FFFFFF"/>
                  </a:solidFill>
                </a14:hiddenFill>
              </a:ext>
            </a:extLst>
          </xdr:spPr>
        </xdr:pic>
        <xdr:clientData/>
      </xdr:twoCellAnchor>
    </mc:Choice>
    <mc:Fallback/>
  </mc:AlternateContent>
  <xdr:twoCellAnchor>
    <xdr:from>
      <xdr:col>15</xdr:col>
      <xdr:colOff>34725</xdr:colOff>
      <xdr:row>60</xdr:row>
      <xdr:rowOff>138910</xdr:rowOff>
    </xdr:from>
    <xdr:to>
      <xdr:col>15</xdr:col>
      <xdr:colOff>1170781</xdr:colOff>
      <xdr:row>86</xdr:row>
      <xdr:rowOff>148830</xdr:rowOff>
    </xdr:to>
    <xdr:pic>
      <xdr:nvPicPr>
        <xdr:cNvPr id="11" name="Picture 10">
          <a:extLst>
            <a:ext uri="{FF2B5EF4-FFF2-40B4-BE49-F238E27FC236}">
              <a16:creationId xmlns:a16="http://schemas.microsoft.com/office/drawing/2014/main" id="{2D480EF0-BAD0-C008-EB4C-4C6325023EBA}"/>
            </a:ext>
          </a:extLst>
        </xdr:cNvPr>
        <xdr:cNvPicPr>
          <a:picLocks noChangeAspect="1"/>
        </xdr:cNvPicPr>
      </xdr:nvPicPr>
      <xdr:blipFill>
        <a:blip xmlns:r="http://schemas.openxmlformats.org/officeDocument/2006/relationships" r:embed="rId2"/>
        <a:stretch>
          <a:fillRect/>
        </a:stretch>
      </xdr:blipFill>
      <xdr:spPr>
        <a:xfrm rot="5400000">
          <a:off x="13749238" y="2185295"/>
          <a:ext cx="4028280" cy="1136056"/>
        </a:xfrm>
        <a:prstGeom prst="rect">
          <a:avLst/>
        </a:prstGeom>
      </xdr:spPr>
    </xdr:pic>
    <xdr:clientData/>
  </xdr:twoCellAnchor>
  <xdr:twoCellAnchor>
    <xdr:from>
      <xdr:col>15</xdr:col>
      <xdr:colOff>54229</xdr:colOff>
      <xdr:row>87</xdr:row>
      <xdr:rowOff>119063</xdr:rowOff>
    </xdr:from>
    <xdr:to>
      <xdr:col>15</xdr:col>
      <xdr:colOff>1160859</xdr:colOff>
      <xdr:row>107</xdr:row>
      <xdr:rowOff>39687</xdr:rowOff>
    </xdr:to>
    <xdr:pic>
      <xdr:nvPicPr>
        <xdr:cNvPr id="12" name="Picture 11">
          <a:extLst>
            <a:ext uri="{FF2B5EF4-FFF2-40B4-BE49-F238E27FC236}">
              <a16:creationId xmlns:a16="http://schemas.microsoft.com/office/drawing/2014/main" id="{B38701E3-75FB-0E2B-F59E-62934137913D}"/>
            </a:ext>
          </a:extLst>
        </xdr:cNvPr>
        <xdr:cNvPicPr>
          <a:picLocks noChangeAspect="1"/>
        </xdr:cNvPicPr>
      </xdr:nvPicPr>
      <xdr:blipFill>
        <a:blip xmlns:r="http://schemas.openxmlformats.org/officeDocument/2006/relationships" r:embed="rId3"/>
        <a:stretch>
          <a:fillRect/>
        </a:stretch>
      </xdr:blipFill>
      <xdr:spPr>
        <a:xfrm rot="5400000">
          <a:off x="14269966" y="1664224"/>
          <a:ext cx="2996406" cy="1106630"/>
        </a:xfrm>
        <a:prstGeom prst="rect">
          <a:avLst/>
        </a:prstGeom>
      </xdr:spPr>
    </xdr:pic>
    <xdr:clientData/>
  </xdr:twoCellAnchor>
  <xdr:twoCellAnchor>
    <xdr:from>
      <xdr:col>15</xdr:col>
      <xdr:colOff>1860</xdr:colOff>
      <xdr:row>4</xdr:row>
      <xdr:rowOff>56125</xdr:rowOff>
    </xdr:from>
    <xdr:to>
      <xdr:col>15</xdr:col>
      <xdr:colOff>1220519</xdr:colOff>
      <xdr:row>59</xdr:row>
      <xdr:rowOff>37091</xdr:rowOff>
    </xdr:to>
    <xdr:pic>
      <xdr:nvPicPr>
        <xdr:cNvPr id="15" name="Picture 14">
          <a:extLst>
            <a:ext uri="{FF2B5EF4-FFF2-40B4-BE49-F238E27FC236}">
              <a16:creationId xmlns:a16="http://schemas.microsoft.com/office/drawing/2014/main" id="{86AA0303-4F7F-95A1-7E25-67EBAED29942}"/>
            </a:ext>
          </a:extLst>
        </xdr:cNvPr>
        <xdr:cNvPicPr>
          <a:picLocks noChangeAspect="1"/>
        </xdr:cNvPicPr>
      </xdr:nvPicPr>
      <xdr:blipFill>
        <a:blip xmlns:r="http://schemas.openxmlformats.org/officeDocument/2006/relationships" r:embed="rId4"/>
        <a:stretch>
          <a:fillRect/>
        </a:stretch>
      </xdr:blipFill>
      <xdr:spPr>
        <a:xfrm rot="5400000">
          <a:off x="10828813" y="4286369"/>
          <a:ext cx="8486118" cy="1218659"/>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absolute">
    <xdr:from>
      <xdr:col>6</xdr:col>
      <xdr:colOff>180975</xdr:colOff>
      <xdr:row>10</xdr:row>
      <xdr:rowOff>85725</xdr:rowOff>
    </xdr:from>
    <xdr:to>
      <xdr:col>19</xdr:col>
      <xdr:colOff>632965</xdr:colOff>
      <xdr:row>10</xdr:row>
      <xdr:rowOff>657225</xdr:rowOff>
    </xdr:to>
    <mc:AlternateContent xmlns:mc="http://schemas.openxmlformats.org/markup-compatibility/2006" xmlns:sle15="http://schemas.microsoft.com/office/drawing/2012/slicer">
      <mc:Choice Requires="sle15">
        <xdr:graphicFrame macro="">
          <xdr:nvGraphicFramePr>
            <xdr:cNvPr id="2" name="Indicator 2">
              <a:extLst>
                <a:ext uri="{FF2B5EF4-FFF2-40B4-BE49-F238E27FC236}">
                  <a16:creationId xmlns:a16="http://schemas.microsoft.com/office/drawing/2014/main" id="{E9B0AD7E-7354-46A8-9565-81FE3F302A04}"/>
                </a:ext>
              </a:extLst>
            </xdr:cNvPr>
            <xdr:cNvGraphicFramePr/>
          </xdr:nvGraphicFramePr>
          <xdr:xfrm>
            <a:off x="0" y="0"/>
            <a:ext cx="0" cy="0"/>
          </xdr:xfrm>
          <a:graphic>
            <a:graphicData uri="http://schemas.microsoft.com/office/drawing/2010/slicer">
              <sle:slicer xmlns:sle="http://schemas.microsoft.com/office/drawing/2010/slicer" name="Indicator 2"/>
            </a:graphicData>
          </a:graphic>
        </xdr:graphicFrame>
      </mc:Choice>
      <mc:Fallback xmlns="">
        <xdr:sp macro="" textlink="">
          <xdr:nvSpPr>
            <xdr:cNvPr id="0" name=""/>
            <xdr:cNvSpPr>
              <a:spLocks noTextEdit="1"/>
            </xdr:cNvSpPr>
          </xdr:nvSpPr>
          <xdr:spPr>
            <a:xfrm>
              <a:off x="3743325" y="2524125"/>
              <a:ext cx="9576000" cy="571500"/>
            </a:xfrm>
            <a:prstGeom prst="rect">
              <a:avLst/>
            </a:prstGeom>
            <a:solidFill>
              <a:prstClr val="white"/>
            </a:solidFill>
            <a:ln w="1">
              <a:solidFill>
                <a:prstClr val="green"/>
              </a:solidFill>
            </a:ln>
          </xdr:spPr>
          <xdr:txBody>
            <a:bodyPr vertOverflow="clip" horzOverflow="clip"/>
            <a:lstStyle/>
            <a:p>
              <a:r>
                <a:rPr lang="en-GB"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fLocksWithSheet="0"/>
  </xdr:twoCellAnchor>
  <xdr:twoCellAnchor editAs="absolute">
    <xdr:from>
      <xdr:col>22</xdr:col>
      <xdr:colOff>273285</xdr:colOff>
      <xdr:row>1</xdr:row>
      <xdr:rowOff>152400</xdr:rowOff>
    </xdr:from>
    <xdr:to>
      <xdr:col>26</xdr:col>
      <xdr:colOff>137726</xdr:colOff>
      <xdr:row>13</xdr:row>
      <xdr:rowOff>0</xdr:rowOff>
    </xdr:to>
    <mc:AlternateContent xmlns:mc="http://schemas.openxmlformats.org/markup-compatibility/2006" xmlns:a14="http://schemas.microsoft.com/office/drawing/2010/main">
      <mc:Choice Requires="a14">
        <xdr:graphicFrame macro="">
          <xdr:nvGraphicFramePr>
            <xdr:cNvPr id="4" name="Countries 4">
              <a:extLst>
                <a:ext uri="{FF2B5EF4-FFF2-40B4-BE49-F238E27FC236}">
                  <a16:creationId xmlns:a16="http://schemas.microsoft.com/office/drawing/2014/main" id="{7C8FDC29-8AE4-4C3A-B916-9045BD73263F}"/>
                </a:ext>
              </a:extLst>
            </xdr:cNvPr>
            <xdr:cNvGraphicFramePr>
              <a:graphicFrameLocks noMove="1" noResize="1"/>
            </xdr:cNvGraphicFramePr>
          </xdr:nvGraphicFramePr>
          <xdr:xfrm>
            <a:off x="0" y="0"/>
            <a:ext cx="0" cy="0"/>
          </xdr:xfrm>
          <a:graphic>
            <a:graphicData uri="http://schemas.microsoft.com/office/drawing/2010/slicer">
              <sle:slicer xmlns:sle="http://schemas.microsoft.com/office/drawing/2010/slicer" name="Countries 4"/>
            </a:graphicData>
          </a:graphic>
        </xdr:graphicFrame>
      </mc:Choice>
      <mc:Fallback xmlns="">
        <xdr:sp macro="" textlink="">
          <xdr:nvSpPr>
            <xdr:cNvPr id="0" name=""/>
            <xdr:cNvSpPr>
              <a:spLocks noTextEdit="1"/>
            </xdr:cNvSpPr>
          </xdr:nvSpPr>
          <xdr:spPr>
            <a:xfrm>
              <a:off x="15182850" y="533400"/>
              <a:ext cx="2340000" cy="2876550"/>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fLocksWithSheet="0"/>
  </xdr:twoCellAnchor>
  <xdr:twoCellAnchor editAs="absolute">
    <xdr:from>
      <xdr:col>22</xdr:col>
      <xdr:colOff>282810</xdr:colOff>
      <xdr:row>20</xdr:row>
      <xdr:rowOff>142874</xdr:rowOff>
    </xdr:from>
    <xdr:to>
      <xdr:col>26</xdr:col>
      <xdr:colOff>147251</xdr:colOff>
      <xdr:row>39</xdr:row>
      <xdr:rowOff>120924</xdr:rowOff>
    </xdr:to>
    <mc:AlternateContent xmlns:mc="http://schemas.openxmlformats.org/markup-compatibility/2006" xmlns:a14="http://schemas.microsoft.com/office/drawing/2010/main">
      <mc:Choice Requires="a14">
        <xdr:graphicFrame macro="">
          <xdr:nvGraphicFramePr>
            <xdr:cNvPr id="5" name="Peer 1">
              <a:extLst>
                <a:ext uri="{FF2B5EF4-FFF2-40B4-BE49-F238E27FC236}">
                  <a16:creationId xmlns:a16="http://schemas.microsoft.com/office/drawing/2014/main" id="{15F34E55-6DE3-44EA-BCBF-52EEA38322B6}"/>
                </a:ext>
              </a:extLst>
            </xdr:cNvPr>
            <xdr:cNvGraphicFramePr>
              <a:graphicFrameLocks noMove="1" noResize="1"/>
            </xdr:cNvGraphicFramePr>
          </xdr:nvGraphicFramePr>
          <xdr:xfrm>
            <a:off x="0" y="0"/>
            <a:ext cx="0" cy="0"/>
          </xdr:xfrm>
          <a:graphic>
            <a:graphicData uri="http://schemas.microsoft.com/office/drawing/2010/slicer">
              <sle:slicer xmlns:sle="http://schemas.microsoft.com/office/drawing/2010/slicer" name="Peer 1"/>
            </a:graphicData>
          </a:graphic>
        </xdr:graphicFrame>
      </mc:Choice>
      <mc:Fallback xmlns="">
        <xdr:sp macro="" textlink="">
          <xdr:nvSpPr>
            <xdr:cNvPr id="0" name=""/>
            <xdr:cNvSpPr>
              <a:spLocks noTextEdit="1"/>
            </xdr:cNvSpPr>
          </xdr:nvSpPr>
          <xdr:spPr>
            <a:xfrm>
              <a:off x="15192375" y="4610099"/>
              <a:ext cx="2340000" cy="2880000"/>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fLocksWithSheet="0"/>
  </xdr:twoCellAnchor>
  <xdr:absoluteAnchor>
    <xdr:pos x="15192375" y="114300"/>
    <xdr:ext cx="2340000" cy="432000"/>
    <xdr:sp macro="" textlink="">
      <xdr:nvSpPr>
        <xdr:cNvPr id="6" name="TextBox 5">
          <a:extLst>
            <a:ext uri="{FF2B5EF4-FFF2-40B4-BE49-F238E27FC236}">
              <a16:creationId xmlns:a16="http://schemas.microsoft.com/office/drawing/2014/main" id="{92FE2160-1174-4174-80A7-4B0A59030D49}"/>
            </a:ext>
          </a:extLst>
        </xdr:cNvPr>
        <xdr:cNvSpPr txBox="1"/>
      </xdr:nvSpPr>
      <xdr:spPr>
        <a:xfrm>
          <a:off x="15192375" y="114300"/>
          <a:ext cx="2340000" cy="432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b" anchorCtr="0"/>
        <a:lstStyle/>
        <a:p>
          <a:pPr marL="0" marR="0" lvl="0" indent="0" algn="ctr" defTabSz="914400" eaLnBrk="1" fontAlgn="auto" latinLnBrk="0" hangingPunct="1">
            <a:lnSpc>
              <a:spcPct val="100000"/>
            </a:lnSpc>
            <a:spcBef>
              <a:spcPts val="0"/>
            </a:spcBef>
            <a:spcAft>
              <a:spcPts val="0"/>
            </a:spcAft>
            <a:buClrTx/>
            <a:buSzTx/>
            <a:buFontTx/>
            <a:buNone/>
            <a:tabLst/>
            <a:defRPr/>
          </a:pPr>
          <a:r>
            <a:rPr lang="en-GB" sz="1000" b="0">
              <a:solidFill>
                <a:schemeClr val="dk1"/>
              </a:solidFill>
              <a:effectLst/>
              <a:latin typeface="+mn-lt"/>
              <a:ea typeface="+mn-ea"/>
              <a:cs typeface="+mn-cs"/>
            </a:rPr>
            <a:t>Select (Choose one)</a:t>
          </a:r>
        </a:p>
        <a:p>
          <a:pPr algn="ctr"/>
          <a:r>
            <a:rPr lang="en-GB" sz="1000" b="0">
              <a:latin typeface="+mn-lt"/>
              <a:cs typeface="Arial" panose="020B0604020202020204" pitchFamily="34" charset="0"/>
            </a:rPr>
            <a:t>Highlighted Economy</a:t>
          </a:r>
        </a:p>
      </xdr:txBody>
    </xdr:sp>
    <xdr:clientData/>
  </xdr:absoluteAnchor>
  <xdr:absoluteAnchor>
    <xdr:pos x="15192375" y="4171950"/>
    <xdr:ext cx="2340000" cy="432000"/>
    <xdr:sp macro="" textlink="">
      <xdr:nvSpPr>
        <xdr:cNvPr id="7" name="TextBox 6">
          <a:extLst>
            <a:ext uri="{FF2B5EF4-FFF2-40B4-BE49-F238E27FC236}">
              <a16:creationId xmlns:a16="http://schemas.microsoft.com/office/drawing/2014/main" id="{37BDAE29-B840-4E2D-841A-8DB2C1521939}"/>
            </a:ext>
          </a:extLst>
        </xdr:cNvPr>
        <xdr:cNvSpPr txBox="1"/>
      </xdr:nvSpPr>
      <xdr:spPr>
        <a:xfrm>
          <a:off x="15192375" y="4171950"/>
          <a:ext cx="2340000" cy="432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b" anchorCtr="0"/>
        <a:lstStyle/>
        <a:p>
          <a:pPr marL="0" marR="0" lvl="0" indent="0" algn="ctr" defTabSz="914400" eaLnBrk="1" fontAlgn="auto" latinLnBrk="0" hangingPunct="1">
            <a:lnSpc>
              <a:spcPct val="100000"/>
            </a:lnSpc>
            <a:spcBef>
              <a:spcPts val="0"/>
            </a:spcBef>
            <a:spcAft>
              <a:spcPts val="0"/>
            </a:spcAft>
            <a:buClrTx/>
            <a:buSzTx/>
            <a:buFontTx/>
            <a:buNone/>
            <a:tabLst/>
            <a:defRPr/>
          </a:pPr>
          <a:r>
            <a:rPr lang="en-GB" sz="1000" b="0">
              <a:solidFill>
                <a:schemeClr val="dk1"/>
              </a:solidFill>
              <a:effectLst/>
              <a:latin typeface="+mn-lt"/>
              <a:ea typeface="+mn-ea"/>
              <a:cs typeface="+mn-cs"/>
            </a:rPr>
            <a:t>Select (Choose one)</a:t>
          </a:r>
        </a:p>
        <a:p>
          <a:pPr algn="ctr"/>
          <a:r>
            <a:rPr lang="en-GB" sz="1000" b="0">
              <a:latin typeface="+mn-lt"/>
              <a:cs typeface="Arial" panose="020B0604020202020204" pitchFamily="34" charset="0"/>
            </a:rPr>
            <a:t>Peer economy</a:t>
          </a:r>
        </a:p>
      </xdr:txBody>
    </xdr:sp>
    <xdr:clientData/>
  </xdr:absoluteAnchor>
</xdr:wsDr>
</file>

<file path=xl/drawings/drawing17.xml><?xml version="1.0" encoding="utf-8"?>
<xdr:wsDr xmlns:xdr="http://schemas.openxmlformats.org/drawingml/2006/spreadsheetDrawing" xmlns:a="http://schemas.openxmlformats.org/drawingml/2006/main">
  <xdr:twoCellAnchor>
    <xdr:from>
      <xdr:col>12</xdr:col>
      <xdr:colOff>499004</xdr:colOff>
      <xdr:row>14</xdr:row>
      <xdr:rowOff>109009</xdr:rowOff>
    </xdr:from>
    <xdr:to>
      <xdr:col>22</xdr:col>
      <xdr:colOff>418004</xdr:colOff>
      <xdr:row>41</xdr:row>
      <xdr:rowOff>15034</xdr:rowOff>
    </xdr:to>
    <xdr:graphicFrame macro="">
      <xdr:nvGraphicFramePr>
        <xdr:cNvPr id="2" name="Chart 1">
          <a:extLst>
            <a:ext uri="{FF2B5EF4-FFF2-40B4-BE49-F238E27FC236}">
              <a16:creationId xmlns:a16="http://schemas.microsoft.com/office/drawing/2014/main" id="{E6517B4A-1055-40B2-8232-6B478177DD0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499754</xdr:colOff>
      <xdr:row>17</xdr:row>
      <xdr:rowOff>47625</xdr:rowOff>
    </xdr:from>
    <xdr:to>
      <xdr:col>12</xdr:col>
      <xdr:colOff>179354</xdr:colOff>
      <xdr:row>32</xdr:row>
      <xdr:rowOff>79650</xdr:rowOff>
    </xdr:to>
    <xdr:sp macro="" textlink="">
      <xdr:nvSpPr>
        <xdr:cNvPr id="3" name="Freeform: Shape 2">
          <a:extLst>
            <a:ext uri="{FF2B5EF4-FFF2-40B4-BE49-F238E27FC236}">
              <a16:creationId xmlns:a16="http://schemas.microsoft.com/office/drawing/2014/main" id="{C0D19687-C508-45F8-B234-63885F067241}"/>
            </a:ext>
          </a:extLst>
        </xdr:cNvPr>
        <xdr:cNvSpPr/>
      </xdr:nvSpPr>
      <xdr:spPr>
        <a:xfrm flipH="1">
          <a:off x="5186054" y="3609975"/>
          <a:ext cx="2880000" cy="2880000"/>
        </a:xfrm>
        <a:custGeom>
          <a:avLst/>
          <a:gdLst>
            <a:gd name="connsiteX0" fmla="*/ 2676532 w 2995314"/>
            <a:gd name="connsiteY0" fmla="*/ 4018943 h 4068940"/>
            <a:gd name="connsiteX1" fmla="*/ 2647957 w 2995314"/>
            <a:gd name="connsiteY1" fmla="*/ 37493 h 4068940"/>
            <a:gd name="connsiteX2" fmla="*/ 7 w 2995314"/>
            <a:gd name="connsiteY2" fmla="*/ 2132993 h 4068940"/>
            <a:gd name="connsiteX3" fmla="*/ 2676532 w 2995314"/>
            <a:gd name="connsiteY3" fmla="*/ 4018943 h 4068940"/>
          </a:gdLst>
          <a:ahLst/>
          <a:cxnLst>
            <a:cxn ang="0">
              <a:pos x="connsiteX0" y="connsiteY0"/>
            </a:cxn>
            <a:cxn ang="0">
              <a:pos x="connsiteX1" y="connsiteY1"/>
            </a:cxn>
            <a:cxn ang="0">
              <a:pos x="connsiteX2" y="connsiteY2"/>
            </a:cxn>
            <a:cxn ang="0">
              <a:pos x="connsiteX3" y="connsiteY3"/>
            </a:cxn>
          </a:cxnLst>
          <a:rect l="l" t="t" r="r" b="b"/>
          <a:pathLst>
            <a:path w="2995314" h="4068940">
              <a:moveTo>
                <a:pt x="2676532" y="4018943"/>
              </a:moveTo>
              <a:cubicBezTo>
                <a:pt x="3117857" y="3669693"/>
                <a:pt x="3094045" y="351818"/>
                <a:pt x="2647957" y="37493"/>
              </a:cubicBezTo>
              <a:cubicBezTo>
                <a:pt x="2201869" y="-276832"/>
                <a:pt x="-4756" y="1469418"/>
                <a:pt x="7" y="2132993"/>
              </a:cubicBezTo>
              <a:cubicBezTo>
                <a:pt x="4769" y="2796568"/>
                <a:pt x="2235207" y="4368193"/>
                <a:pt x="2676532" y="4018943"/>
              </a:cubicBezTo>
              <a:close/>
            </a:path>
          </a:pathLst>
        </a:custGeom>
        <a:noFill/>
        <a:ln w="63500">
          <a:solidFill>
            <a:srgbClr val="001E6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absoluteAnchor>
    <xdr:pos x="9621570" y="142875"/>
    <xdr:ext cx="2520000" cy="392400"/>
    <xdr:sp macro="" textlink="">
      <xdr:nvSpPr>
        <xdr:cNvPr id="6" name="TextBox 5">
          <a:extLst>
            <a:ext uri="{FF2B5EF4-FFF2-40B4-BE49-F238E27FC236}">
              <a16:creationId xmlns:a16="http://schemas.microsoft.com/office/drawing/2014/main" id="{F95BA6C3-8D50-4103-8954-885C56EB182E}"/>
            </a:ext>
          </a:extLst>
        </xdr:cNvPr>
        <xdr:cNvSpPr txBox="1"/>
      </xdr:nvSpPr>
      <xdr:spPr>
        <a:xfrm>
          <a:off x="9621570" y="142875"/>
          <a:ext cx="2520000" cy="3924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GB" sz="1000" b="0">
              <a:latin typeface="+mn-lt"/>
              <a:cs typeface="Arial" panose="020B0604020202020204" pitchFamily="34" charset="0"/>
            </a:rPr>
            <a:t>y (vertical) axis (Select one)</a:t>
          </a:r>
        </a:p>
      </xdr:txBody>
    </xdr:sp>
    <xdr:clientData/>
  </xdr:absoluteAnchor>
  <xdr:absoluteAnchor>
    <xdr:pos x="5529360" y="142875"/>
    <xdr:ext cx="2520000" cy="392400"/>
    <xdr:sp macro="" textlink="">
      <xdr:nvSpPr>
        <xdr:cNvPr id="14" name="TextBox 13">
          <a:extLst>
            <a:ext uri="{FF2B5EF4-FFF2-40B4-BE49-F238E27FC236}">
              <a16:creationId xmlns:a16="http://schemas.microsoft.com/office/drawing/2014/main" id="{3404C136-A253-4A81-91CE-B368726C12DC}"/>
            </a:ext>
          </a:extLst>
        </xdr:cNvPr>
        <xdr:cNvSpPr txBox="1"/>
      </xdr:nvSpPr>
      <xdr:spPr>
        <a:xfrm>
          <a:off x="5529360" y="142875"/>
          <a:ext cx="2520000" cy="3924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GB" sz="1000" b="0">
              <a:latin typeface="+mn-lt"/>
              <a:cs typeface="Arial" panose="020B0604020202020204" pitchFamily="34" charset="0"/>
            </a:rPr>
            <a:t>x axis (horizontal) (Select one)</a:t>
          </a:r>
        </a:p>
      </xdr:txBody>
    </xdr:sp>
    <xdr:clientData/>
  </xdr:absoluteAnchor>
  <xdr:absoluteAnchor>
    <xdr:pos x="13713779" y="142875"/>
    <xdr:ext cx="2520000" cy="392400"/>
    <xdr:sp macro="" textlink="">
      <xdr:nvSpPr>
        <xdr:cNvPr id="18" name="TextBox 17">
          <a:extLst>
            <a:ext uri="{FF2B5EF4-FFF2-40B4-BE49-F238E27FC236}">
              <a16:creationId xmlns:a16="http://schemas.microsoft.com/office/drawing/2014/main" id="{CEC29B66-B168-4577-9E90-4C2B6B8079A8}"/>
            </a:ext>
          </a:extLst>
        </xdr:cNvPr>
        <xdr:cNvSpPr txBox="1"/>
      </xdr:nvSpPr>
      <xdr:spPr>
        <a:xfrm>
          <a:off x="13713779" y="142875"/>
          <a:ext cx="2520000" cy="3924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GB" sz="1000" b="0">
              <a:latin typeface="+mn-lt"/>
              <a:cs typeface="Arial" panose="020B0604020202020204" pitchFamily="34" charset="0"/>
            </a:rPr>
            <a:t>z axis (size) (Select one)</a:t>
          </a:r>
        </a:p>
      </xdr:txBody>
    </xdr:sp>
    <xdr:clientData/>
  </xdr:absoluteAnchor>
  <xdr:twoCellAnchor editAs="absolute">
    <xdr:from>
      <xdr:col>9</xdr:col>
      <xdr:colOff>114960</xdr:colOff>
      <xdr:row>3</xdr:row>
      <xdr:rowOff>19050</xdr:rowOff>
    </xdr:from>
    <xdr:to>
      <xdr:col>12</xdr:col>
      <xdr:colOff>90660</xdr:colOff>
      <xdr:row>14</xdr:row>
      <xdr:rowOff>58200</xdr:rowOff>
    </xdr:to>
    <mc:AlternateContent xmlns:mc="http://schemas.openxmlformats.org/markup-compatibility/2006" xmlns:a14="http://schemas.microsoft.com/office/drawing/2010/main">
      <mc:Choice Requires="a14">
        <xdr:graphicFrame macro="">
          <xdr:nvGraphicFramePr>
            <xdr:cNvPr id="21" name="Scatter - X">
              <a:extLst>
                <a:ext uri="{FF2B5EF4-FFF2-40B4-BE49-F238E27FC236}">
                  <a16:creationId xmlns:a16="http://schemas.microsoft.com/office/drawing/2014/main" id="{4C919796-C3D9-4494-9721-4DFB8A4DC412}"/>
                </a:ext>
              </a:extLst>
            </xdr:cNvPr>
            <xdr:cNvGraphicFramePr>
              <a:graphicFrameLocks noMove="1" noResize="1"/>
            </xdr:cNvGraphicFramePr>
          </xdr:nvGraphicFramePr>
          <xdr:xfrm>
            <a:off x="0" y="0"/>
            <a:ext cx="0" cy="0"/>
          </xdr:xfrm>
          <a:graphic>
            <a:graphicData uri="http://schemas.microsoft.com/office/drawing/2010/slicer">
              <sle:slicer xmlns:sle="http://schemas.microsoft.com/office/drawing/2010/slicer" name="Scatter - X"/>
            </a:graphicData>
          </a:graphic>
        </xdr:graphicFrame>
      </mc:Choice>
      <mc:Fallback xmlns="">
        <xdr:sp macro="" textlink="">
          <xdr:nvSpPr>
            <xdr:cNvPr id="0" name=""/>
            <xdr:cNvSpPr>
              <a:spLocks noTextEdit="1"/>
            </xdr:cNvSpPr>
          </xdr:nvSpPr>
          <xdr:spPr>
            <a:xfrm>
              <a:off x="5601360" y="590550"/>
              <a:ext cx="2376000" cy="2268000"/>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fLocksWithSheet="0"/>
  </xdr:twoCellAnchor>
  <xdr:twoCellAnchor editAs="absolute">
    <xdr:from>
      <xdr:col>14</xdr:col>
      <xdr:colOff>206670</xdr:colOff>
      <xdr:row>3</xdr:row>
      <xdr:rowOff>19050</xdr:rowOff>
    </xdr:from>
    <xdr:to>
      <xdr:col>17</xdr:col>
      <xdr:colOff>182370</xdr:colOff>
      <xdr:row>14</xdr:row>
      <xdr:rowOff>58200</xdr:rowOff>
    </xdr:to>
    <mc:AlternateContent xmlns:mc="http://schemas.openxmlformats.org/markup-compatibility/2006" xmlns:a14="http://schemas.microsoft.com/office/drawing/2010/main">
      <mc:Choice Requires="a14">
        <xdr:graphicFrame macro="">
          <xdr:nvGraphicFramePr>
            <xdr:cNvPr id="22" name="Scatter - y">
              <a:extLst>
                <a:ext uri="{FF2B5EF4-FFF2-40B4-BE49-F238E27FC236}">
                  <a16:creationId xmlns:a16="http://schemas.microsoft.com/office/drawing/2014/main" id="{448243D2-24E1-4832-89B2-839443F9A09C}"/>
                </a:ext>
              </a:extLst>
            </xdr:cNvPr>
            <xdr:cNvGraphicFramePr>
              <a:graphicFrameLocks noMove="1" noResize="1"/>
            </xdr:cNvGraphicFramePr>
          </xdr:nvGraphicFramePr>
          <xdr:xfrm>
            <a:off x="0" y="0"/>
            <a:ext cx="0" cy="0"/>
          </xdr:xfrm>
          <a:graphic>
            <a:graphicData uri="http://schemas.microsoft.com/office/drawing/2010/slicer">
              <sle:slicer xmlns:sle="http://schemas.microsoft.com/office/drawing/2010/slicer" name="Scatter - y"/>
            </a:graphicData>
          </a:graphic>
        </xdr:graphicFrame>
      </mc:Choice>
      <mc:Fallback xmlns="">
        <xdr:sp macro="" textlink="">
          <xdr:nvSpPr>
            <xdr:cNvPr id="0" name=""/>
            <xdr:cNvSpPr>
              <a:spLocks noTextEdit="1"/>
            </xdr:cNvSpPr>
          </xdr:nvSpPr>
          <xdr:spPr>
            <a:xfrm>
              <a:off x="9693570" y="590550"/>
              <a:ext cx="2376000" cy="2268000"/>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fLocksWithSheet="0"/>
  </xdr:twoCellAnchor>
  <xdr:twoCellAnchor editAs="absolute">
    <xdr:from>
      <xdr:col>19</xdr:col>
      <xdr:colOff>298379</xdr:colOff>
      <xdr:row>3</xdr:row>
      <xdr:rowOff>19050</xdr:rowOff>
    </xdr:from>
    <xdr:to>
      <xdr:col>22</xdr:col>
      <xdr:colOff>274079</xdr:colOff>
      <xdr:row>14</xdr:row>
      <xdr:rowOff>58200</xdr:rowOff>
    </xdr:to>
    <mc:AlternateContent xmlns:mc="http://schemas.openxmlformats.org/markup-compatibility/2006" xmlns:a14="http://schemas.microsoft.com/office/drawing/2010/main">
      <mc:Choice Requires="a14">
        <xdr:graphicFrame macro="">
          <xdr:nvGraphicFramePr>
            <xdr:cNvPr id="23" name="Scatter - siZe">
              <a:extLst>
                <a:ext uri="{FF2B5EF4-FFF2-40B4-BE49-F238E27FC236}">
                  <a16:creationId xmlns:a16="http://schemas.microsoft.com/office/drawing/2014/main" id="{73CE1037-1528-4E57-8C4C-B8F5D98017B8}"/>
                </a:ext>
              </a:extLst>
            </xdr:cNvPr>
            <xdr:cNvGraphicFramePr>
              <a:graphicFrameLocks noMove="1" noResize="1"/>
            </xdr:cNvGraphicFramePr>
          </xdr:nvGraphicFramePr>
          <xdr:xfrm>
            <a:off x="0" y="0"/>
            <a:ext cx="0" cy="0"/>
          </xdr:xfrm>
          <a:graphic>
            <a:graphicData uri="http://schemas.microsoft.com/office/drawing/2010/slicer">
              <sle:slicer xmlns:sle="http://schemas.microsoft.com/office/drawing/2010/slicer" name="Scatter - siZe"/>
            </a:graphicData>
          </a:graphic>
        </xdr:graphicFrame>
      </mc:Choice>
      <mc:Fallback xmlns="">
        <xdr:sp macro="" textlink="">
          <xdr:nvSpPr>
            <xdr:cNvPr id="0" name=""/>
            <xdr:cNvSpPr>
              <a:spLocks noTextEdit="1"/>
            </xdr:cNvSpPr>
          </xdr:nvSpPr>
          <xdr:spPr>
            <a:xfrm>
              <a:off x="13785779" y="590550"/>
              <a:ext cx="2376000" cy="2268000"/>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fLocksWithSheet="0"/>
  </xdr:twoCellAnchor>
  <xdr:twoCellAnchor>
    <xdr:from>
      <xdr:col>9</xdr:col>
      <xdr:colOff>195960</xdr:colOff>
      <xdr:row>2</xdr:row>
      <xdr:rowOff>133350</xdr:rowOff>
    </xdr:from>
    <xdr:to>
      <xdr:col>12</xdr:col>
      <xdr:colOff>9660</xdr:colOff>
      <xdr:row>3</xdr:row>
      <xdr:rowOff>50850</xdr:rowOff>
    </xdr:to>
    <xdr:sp macro="" textlink="">
      <xdr:nvSpPr>
        <xdr:cNvPr id="4" name="Rectangle 3">
          <a:extLst>
            <a:ext uri="{FF2B5EF4-FFF2-40B4-BE49-F238E27FC236}">
              <a16:creationId xmlns:a16="http://schemas.microsoft.com/office/drawing/2014/main" id="{6E7085CE-CAE1-4D23-B95F-3918584CD29A}"/>
            </a:ext>
          </a:extLst>
        </xdr:cNvPr>
        <xdr:cNvSpPr/>
      </xdr:nvSpPr>
      <xdr:spPr>
        <a:xfrm>
          <a:off x="5682360" y="514350"/>
          <a:ext cx="2214000" cy="108000"/>
        </a:xfrm>
        <a:prstGeom prst="rect">
          <a:avLst/>
        </a:prstGeom>
        <a:solidFill>
          <a:srgbClr val="DBF0F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14</xdr:col>
      <xdr:colOff>276224</xdr:colOff>
      <xdr:row>2</xdr:row>
      <xdr:rowOff>133350</xdr:rowOff>
    </xdr:from>
    <xdr:to>
      <xdr:col>17</xdr:col>
      <xdr:colOff>89924</xdr:colOff>
      <xdr:row>3</xdr:row>
      <xdr:rowOff>50850</xdr:rowOff>
    </xdr:to>
    <xdr:sp macro="" textlink="">
      <xdr:nvSpPr>
        <xdr:cNvPr id="13" name="Rectangle 12">
          <a:extLst>
            <a:ext uri="{FF2B5EF4-FFF2-40B4-BE49-F238E27FC236}">
              <a16:creationId xmlns:a16="http://schemas.microsoft.com/office/drawing/2014/main" id="{5C30E939-DC71-4BEA-ACC6-363A71926779}"/>
            </a:ext>
          </a:extLst>
        </xdr:cNvPr>
        <xdr:cNvSpPr/>
      </xdr:nvSpPr>
      <xdr:spPr>
        <a:xfrm>
          <a:off x="9763124" y="514350"/>
          <a:ext cx="2214000" cy="108000"/>
        </a:xfrm>
        <a:prstGeom prst="rect">
          <a:avLst/>
        </a:prstGeom>
        <a:solidFill>
          <a:srgbClr val="B8E1EC"/>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19</xdr:col>
      <xdr:colOff>371475</xdr:colOff>
      <xdr:row>2</xdr:row>
      <xdr:rowOff>133350</xdr:rowOff>
    </xdr:from>
    <xdr:to>
      <xdr:col>22</xdr:col>
      <xdr:colOff>185175</xdr:colOff>
      <xdr:row>3</xdr:row>
      <xdr:rowOff>50850</xdr:rowOff>
    </xdr:to>
    <xdr:sp macro="" textlink="">
      <xdr:nvSpPr>
        <xdr:cNvPr id="15" name="Rectangle 14">
          <a:extLst>
            <a:ext uri="{FF2B5EF4-FFF2-40B4-BE49-F238E27FC236}">
              <a16:creationId xmlns:a16="http://schemas.microsoft.com/office/drawing/2014/main" id="{235612DD-E143-4F55-B60E-07E5D5C4DF0B}"/>
            </a:ext>
          </a:extLst>
        </xdr:cNvPr>
        <xdr:cNvSpPr/>
      </xdr:nvSpPr>
      <xdr:spPr>
        <a:xfrm>
          <a:off x="13858875" y="514350"/>
          <a:ext cx="2214000" cy="108000"/>
        </a:xfrm>
        <a:prstGeom prst="rect">
          <a:avLst/>
        </a:prstGeom>
        <a:solidFill>
          <a:srgbClr val="00B0D9"/>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wsDr>
</file>

<file path=xl/drawings/drawing18.xml><?xml version="1.0" encoding="utf-8"?>
<c:userShapes xmlns:c="http://schemas.openxmlformats.org/drawingml/2006/chart">
  <cdr:relSizeAnchor xmlns:cdr="http://schemas.openxmlformats.org/drawingml/2006/chartDrawing">
    <cdr:from>
      <cdr:x>0.52362</cdr:x>
      <cdr:y>0.04299</cdr:y>
    </cdr:from>
    <cdr:to>
      <cdr:x>0.97488</cdr:x>
      <cdr:y>0.07664</cdr:y>
    </cdr:to>
    <cdr:sp macro="" textlink="'7a - Scatter - Rank'!$G$9">
      <cdr:nvSpPr>
        <cdr:cNvPr id="3" name="TextBox 2">
          <a:extLst xmlns:a="http://schemas.openxmlformats.org/drawingml/2006/main">
            <a:ext uri="{FF2B5EF4-FFF2-40B4-BE49-F238E27FC236}">
              <a16:creationId xmlns:a16="http://schemas.microsoft.com/office/drawing/2014/main" id="{08646F0C-C75D-419A-99E6-DC6D4E451CA9}"/>
            </a:ext>
          </a:extLst>
        </cdr:cNvPr>
        <cdr:cNvSpPr txBox="1"/>
      </cdr:nvSpPr>
      <cdr:spPr>
        <a:xfrm xmlns:a="http://schemas.openxmlformats.org/drawingml/2006/main">
          <a:off x="4169537" y="219067"/>
          <a:ext cx="3593338" cy="171477"/>
        </a:xfrm>
        <a:prstGeom xmlns:a="http://schemas.openxmlformats.org/drawingml/2006/main" prst="rect">
          <a:avLst/>
        </a:prstGeom>
        <a:solidFill xmlns:a="http://schemas.openxmlformats.org/drawingml/2006/main">
          <a:srgbClr val="00B0D9"/>
        </a:solidFill>
      </cdr:spPr>
      <cdr:txBody>
        <a:bodyPr xmlns:a="http://schemas.openxmlformats.org/drawingml/2006/main" vertOverflow="clip" wrap="square" rtlCol="0" anchor="ctr"/>
        <a:lstStyle xmlns:a="http://schemas.openxmlformats.org/drawingml/2006/main"/>
        <a:p xmlns:a="http://schemas.openxmlformats.org/drawingml/2006/main">
          <a:pPr algn="r"/>
          <a:fld id="{2149A748-463E-4D07-BAF0-1C85A2C54D67}" type="TxLink">
            <a:rPr lang="en-US" sz="900" b="0" i="0" u="none" strike="noStrike">
              <a:solidFill>
                <a:srgbClr val="000000"/>
              </a:solidFill>
              <a:latin typeface="+mn-lt"/>
            </a:rPr>
            <a:pPr algn="r"/>
            <a:t>Consumer price inflation</a:t>
          </a:fld>
          <a:endParaRPr lang="en-GB" sz="500">
            <a:solidFill>
              <a:sysClr val="windowText" lastClr="000000"/>
            </a:solidFill>
            <a:latin typeface="+mn-lt"/>
          </a:endParaRPr>
        </a:p>
      </cdr:txBody>
    </cdr:sp>
  </cdr:relSizeAnchor>
  <cdr:relSizeAnchor xmlns:cdr="http://schemas.openxmlformats.org/drawingml/2006/chartDrawing">
    <cdr:from>
      <cdr:x>0.01924</cdr:x>
      <cdr:y>0.05292</cdr:y>
    </cdr:from>
    <cdr:to>
      <cdr:x>0.06735</cdr:x>
      <cdr:y>0.10583</cdr:y>
    </cdr:to>
    <cdr:sp macro="" textlink="">
      <cdr:nvSpPr>
        <cdr:cNvPr id="4" name="Rectangle 3">
          <a:extLst xmlns:a="http://schemas.openxmlformats.org/drawingml/2006/main">
            <a:ext uri="{FF2B5EF4-FFF2-40B4-BE49-F238E27FC236}">
              <a16:creationId xmlns:a16="http://schemas.microsoft.com/office/drawing/2014/main" id="{BAD6FC66-531A-478C-B226-1CFA375B16A2}"/>
            </a:ext>
          </a:extLst>
        </cdr:cNvPr>
        <cdr:cNvSpPr/>
      </cdr:nvSpPr>
      <cdr:spPr>
        <a:xfrm xmlns:a="http://schemas.openxmlformats.org/drawingml/2006/main">
          <a:off x="152401" y="266700"/>
          <a:ext cx="381000" cy="266700"/>
        </a:xfrm>
        <a:prstGeom xmlns:a="http://schemas.openxmlformats.org/drawingml/2006/main" prst="rect">
          <a:avLst/>
        </a:prstGeom>
        <a:solidFill xmlns:a="http://schemas.openxmlformats.org/drawingml/2006/main">
          <a:schemeClr val="bg1"/>
        </a:solidFill>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US"/>
        </a:p>
      </cdr:txBody>
    </cdr:sp>
  </cdr:relSizeAnchor>
  <cdr:relSizeAnchor xmlns:cdr="http://schemas.openxmlformats.org/drawingml/2006/chartDrawing">
    <cdr:from>
      <cdr:x>0.01844</cdr:x>
      <cdr:y>0.86242</cdr:y>
    </cdr:from>
    <cdr:to>
      <cdr:x>0.06615</cdr:x>
      <cdr:y>0.91533</cdr:y>
    </cdr:to>
    <cdr:sp macro="" textlink="">
      <cdr:nvSpPr>
        <cdr:cNvPr id="5" name="Rectangle 4">
          <a:extLst xmlns:a="http://schemas.openxmlformats.org/drawingml/2006/main">
            <a:ext uri="{FF2B5EF4-FFF2-40B4-BE49-F238E27FC236}">
              <a16:creationId xmlns:a16="http://schemas.microsoft.com/office/drawing/2014/main" id="{FE8A9576-2C82-4837-97AE-76C632708D59}"/>
            </a:ext>
          </a:extLst>
        </cdr:cNvPr>
        <cdr:cNvSpPr/>
      </cdr:nvSpPr>
      <cdr:spPr>
        <a:xfrm xmlns:a="http://schemas.openxmlformats.org/drawingml/2006/main">
          <a:off x="146050" y="4346575"/>
          <a:ext cx="377825" cy="266700"/>
        </a:xfrm>
        <a:prstGeom xmlns:a="http://schemas.openxmlformats.org/drawingml/2006/main" prst="rect">
          <a:avLst/>
        </a:prstGeom>
        <a:solidFill xmlns:a="http://schemas.openxmlformats.org/drawingml/2006/main">
          <a:schemeClr val="bg1"/>
        </a:solidFill>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endParaRPr lang="en-US"/>
        </a:p>
      </cdr:txBody>
    </cdr:sp>
  </cdr:relSizeAnchor>
  <cdr:relSizeAnchor xmlns:cdr="http://schemas.openxmlformats.org/drawingml/2006/chartDrawing">
    <cdr:from>
      <cdr:x>0.93385</cdr:x>
      <cdr:y>0.9021</cdr:y>
    </cdr:from>
    <cdr:to>
      <cdr:x>1</cdr:x>
      <cdr:y>0.95502</cdr:y>
    </cdr:to>
    <cdr:sp macro="" textlink="">
      <cdr:nvSpPr>
        <cdr:cNvPr id="6" name="Rectangle 5">
          <a:extLst xmlns:a="http://schemas.openxmlformats.org/drawingml/2006/main">
            <a:ext uri="{FF2B5EF4-FFF2-40B4-BE49-F238E27FC236}">
              <a16:creationId xmlns:a16="http://schemas.microsoft.com/office/drawing/2014/main" id="{FE8A9576-2C82-4837-97AE-76C632708D59}"/>
            </a:ext>
          </a:extLst>
        </cdr:cNvPr>
        <cdr:cNvSpPr/>
      </cdr:nvSpPr>
      <cdr:spPr>
        <a:xfrm xmlns:a="http://schemas.openxmlformats.org/drawingml/2006/main">
          <a:off x="7396125" y="4546600"/>
          <a:ext cx="523875" cy="266700"/>
        </a:xfrm>
        <a:prstGeom xmlns:a="http://schemas.openxmlformats.org/drawingml/2006/main" prst="rect">
          <a:avLst/>
        </a:prstGeom>
        <a:solidFill xmlns:a="http://schemas.openxmlformats.org/drawingml/2006/main">
          <a:schemeClr val="bg1"/>
        </a:solidFill>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endParaRPr lang="en-US"/>
        </a:p>
      </cdr:txBody>
    </cdr:sp>
  </cdr:relSizeAnchor>
  <cdr:relSizeAnchor xmlns:cdr="http://schemas.openxmlformats.org/drawingml/2006/chartDrawing">
    <cdr:from>
      <cdr:x>0.06053</cdr:x>
      <cdr:y>0.89832</cdr:y>
    </cdr:from>
    <cdr:to>
      <cdr:x>0.12668</cdr:x>
      <cdr:y>0.95124</cdr:y>
    </cdr:to>
    <cdr:sp macro="" textlink="">
      <cdr:nvSpPr>
        <cdr:cNvPr id="7" name="Rectangle 6">
          <a:extLst xmlns:a="http://schemas.openxmlformats.org/drawingml/2006/main">
            <a:ext uri="{FF2B5EF4-FFF2-40B4-BE49-F238E27FC236}">
              <a16:creationId xmlns:a16="http://schemas.microsoft.com/office/drawing/2014/main" id="{FE8A9576-2C82-4837-97AE-76C632708D59}"/>
            </a:ext>
          </a:extLst>
        </cdr:cNvPr>
        <cdr:cNvSpPr/>
      </cdr:nvSpPr>
      <cdr:spPr>
        <a:xfrm xmlns:a="http://schemas.openxmlformats.org/drawingml/2006/main">
          <a:off x="479425" y="4527550"/>
          <a:ext cx="523875" cy="266700"/>
        </a:xfrm>
        <a:prstGeom xmlns:a="http://schemas.openxmlformats.org/drawingml/2006/main" prst="rect">
          <a:avLst/>
        </a:prstGeom>
        <a:solidFill xmlns:a="http://schemas.openxmlformats.org/drawingml/2006/main">
          <a:schemeClr val="bg1"/>
        </a:solidFill>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endParaRPr lang="en-US"/>
        </a:p>
      </cdr:txBody>
    </cdr:sp>
  </cdr:relSizeAnchor>
</c:userShapes>
</file>

<file path=xl/drawings/drawing19.xml><?xml version="1.0" encoding="utf-8"?>
<xdr:wsDr xmlns:xdr="http://schemas.openxmlformats.org/drawingml/2006/spreadsheetDrawing" xmlns:a="http://schemas.openxmlformats.org/drawingml/2006/main">
  <xdr:twoCellAnchor editAs="oneCell">
    <xdr:from>
      <xdr:col>10</xdr:col>
      <xdr:colOff>461224</xdr:colOff>
      <xdr:row>23</xdr:row>
      <xdr:rowOff>54467</xdr:rowOff>
    </xdr:from>
    <xdr:to>
      <xdr:col>12</xdr:col>
      <xdr:colOff>472269</xdr:colOff>
      <xdr:row>32</xdr:row>
      <xdr:rowOff>53662</xdr:rowOff>
    </xdr:to>
    <mc:AlternateContent xmlns:mc="http://schemas.openxmlformats.org/markup-compatibility/2006" xmlns:a14="http://schemas.microsoft.com/office/drawing/2010/main">
      <mc:Choice Requires="a14">
        <xdr:graphicFrame macro="">
          <xdr:nvGraphicFramePr>
            <xdr:cNvPr id="2" name="Year">
              <a:extLst>
                <a:ext uri="{FF2B5EF4-FFF2-40B4-BE49-F238E27FC236}">
                  <a16:creationId xmlns:a16="http://schemas.microsoft.com/office/drawing/2014/main" id="{E1AEC019-2A75-BBBB-9870-3626BC5C3EAB}"/>
                </a:ext>
              </a:extLst>
            </xdr:cNvPr>
            <xdr:cNvGraphicFramePr/>
          </xdr:nvGraphicFramePr>
          <xdr:xfrm>
            <a:off x="0" y="0"/>
            <a:ext cx="0" cy="0"/>
          </xdr:xfrm>
          <a:graphic>
            <a:graphicData uri="http://schemas.microsoft.com/office/drawing/2010/slicer">
              <sle:slicer xmlns:sle="http://schemas.microsoft.com/office/drawing/2010/slicer" name="Year"/>
            </a:graphicData>
          </a:graphic>
        </xdr:graphicFrame>
      </mc:Choice>
      <mc:Fallback xmlns="">
        <xdr:sp macro="" textlink="">
          <xdr:nvSpPr>
            <xdr:cNvPr id="0" name=""/>
            <xdr:cNvSpPr>
              <a:spLocks noTextEdit="1"/>
            </xdr:cNvSpPr>
          </xdr:nvSpPr>
          <xdr:spPr>
            <a:xfrm>
              <a:off x="9467492" y="4347425"/>
              <a:ext cx="1828800" cy="1689547"/>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14</xdr:col>
      <xdr:colOff>40872</xdr:colOff>
      <xdr:row>16</xdr:row>
      <xdr:rowOff>179679</xdr:rowOff>
    </xdr:from>
    <xdr:to>
      <xdr:col>16</xdr:col>
      <xdr:colOff>87488</xdr:colOff>
      <xdr:row>24</xdr:row>
      <xdr:rowOff>152042</xdr:rowOff>
    </xdr:to>
    <mc:AlternateContent xmlns:mc="http://schemas.openxmlformats.org/markup-compatibility/2006" xmlns:a14="http://schemas.microsoft.com/office/drawing/2010/main">
      <mc:Choice Requires="a14">
        <xdr:graphicFrame macro="">
          <xdr:nvGraphicFramePr>
            <xdr:cNvPr id="3" name="Year 2 1">
              <a:extLst>
                <a:ext uri="{FF2B5EF4-FFF2-40B4-BE49-F238E27FC236}">
                  <a16:creationId xmlns:a16="http://schemas.microsoft.com/office/drawing/2014/main" id="{61B88534-6284-0518-3F6D-B161B0F8C4CF}"/>
                </a:ext>
              </a:extLst>
            </xdr:cNvPr>
            <xdr:cNvGraphicFramePr/>
          </xdr:nvGraphicFramePr>
          <xdr:xfrm>
            <a:off x="0" y="0"/>
            <a:ext cx="0" cy="0"/>
          </xdr:xfrm>
          <a:graphic>
            <a:graphicData uri="http://schemas.microsoft.com/office/drawing/2010/slicer">
              <sle:slicer xmlns:sle="http://schemas.microsoft.com/office/drawing/2010/slicer" name="Year 2 1"/>
            </a:graphicData>
          </a:graphic>
        </xdr:graphicFrame>
      </mc:Choice>
      <mc:Fallback xmlns="">
        <xdr:sp macro="" textlink="">
          <xdr:nvSpPr>
            <xdr:cNvPr id="0" name=""/>
            <xdr:cNvSpPr>
              <a:spLocks noTextEdit="1"/>
            </xdr:cNvSpPr>
          </xdr:nvSpPr>
          <xdr:spPr>
            <a:xfrm>
              <a:off x="12830309" y="3157918"/>
              <a:ext cx="1828800" cy="1474899"/>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wsDr>
</file>

<file path=xl/drawings/drawing20.xml><?xml version="1.0" encoding="utf-8"?>
<xdr:wsDr xmlns:xdr="http://schemas.openxmlformats.org/drawingml/2006/spreadsheetDrawing" xmlns:a="http://schemas.openxmlformats.org/drawingml/2006/main">
  <xdr:twoCellAnchor>
    <xdr:from>
      <xdr:col>12</xdr:col>
      <xdr:colOff>614928</xdr:colOff>
      <xdr:row>15</xdr:row>
      <xdr:rowOff>118873</xdr:rowOff>
    </xdr:from>
    <xdr:to>
      <xdr:col>22</xdr:col>
      <xdr:colOff>533928</xdr:colOff>
      <xdr:row>42</xdr:row>
      <xdr:rowOff>24898</xdr:rowOff>
    </xdr:to>
    <xdr:graphicFrame macro="">
      <xdr:nvGraphicFramePr>
        <xdr:cNvPr id="2" name="Chart 1">
          <a:extLst>
            <a:ext uri="{FF2B5EF4-FFF2-40B4-BE49-F238E27FC236}">
              <a16:creationId xmlns:a16="http://schemas.microsoft.com/office/drawing/2014/main" id="{9E7E4066-D667-47BE-8798-D360E1C3E5A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499754</xdr:colOff>
      <xdr:row>17</xdr:row>
      <xdr:rowOff>47625</xdr:rowOff>
    </xdr:from>
    <xdr:to>
      <xdr:col>12</xdr:col>
      <xdr:colOff>179354</xdr:colOff>
      <xdr:row>32</xdr:row>
      <xdr:rowOff>79650</xdr:rowOff>
    </xdr:to>
    <xdr:sp macro="" textlink="">
      <xdr:nvSpPr>
        <xdr:cNvPr id="3" name="Freeform: Shape 2">
          <a:extLst>
            <a:ext uri="{FF2B5EF4-FFF2-40B4-BE49-F238E27FC236}">
              <a16:creationId xmlns:a16="http://schemas.microsoft.com/office/drawing/2014/main" id="{2A5C9306-BB29-4833-B159-37EA78281501}"/>
            </a:ext>
          </a:extLst>
        </xdr:cNvPr>
        <xdr:cNvSpPr/>
      </xdr:nvSpPr>
      <xdr:spPr>
        <a:xfrm flipH="1">
          <a:off x="5186054" y="3419475"/>
          <a:ext cx="2880000" cy="2880000"/>
        </a:xfrm>
        <a:custGeom>
          <a:avLst/>
          <a:gdLst>
            <a:gd name="connsiteX0" fmla="*/ 2676532 w 2995314"/>
            <a:gd name="connsiteY0" fmla="*/ 4018943 h 4068940"/>
            <a:gd name="connsiteX1" fmla="*/ 2647957 w 2995314"/>
            <a:gd name="connsiteY1" fmla="*/ 37493 h 4068940"/>
            <a:gd name="connsiteX2" fmla="*/ 7 w 2995314"/>
            <a:gd name="connsiteY2" fmla="*/ 2132993 h 4068940"/>
            <a:gd name="connsiteX3" fmla="*/ 2676532 w 2995314"/>
            <a:gd name="connsiteY3" fmla="*/ 4018943 h 4068940"/>
          </a:gdLst>
          <a:ahLst/>
          <a:cxnLst>
            <a:cxn ang="0">
              <a:pos x="connsiteX0" y="connsiteY0"/>
            </a:cxn>
            <a:cxn ang="0">
              <a:pos x="connsiteX1" y="connsiteY1"/>
            </a:cxn>
            <a:cxn ang="0">
              <a:pos x="connsiteX2" y="connsiteY2"/>
            </a:cxn>
            <a:cxn ang="0">
              <a:pos x="connsiteX3" y="connsiteY3"/>
            </a:cxn>
          </a:cxnLst>
          <a:rect l="l" t="t" r="r" b="b"/>
          <a:pathLst>
            <a:path w="2995314" h="4068940">
              <a:moveTo>
                <a:pt x="2676532" y="4018943"/>
              </a:moveTo>
              <a:cubicBezTo>
                <a:pt x="3117857" y="3669693"/>
                <a:pt x="3094045" y="351818"/>
                <a:pt x="2647957" y="37493"/>
              </a:cubicBezTo>
              <a:cubicBezTo>
                <a:pt x="2201869" y="-276832"/>
                <a:pt x="-4756" y="1469418"/>
                <a:pt x="7" y="2132993"/>
              </a:cubicBezTo>
              <a:cubicBezTo>
                <a:pt x="4769" y="2796568"/>
                <a:pt x="2235207" y="4368193"/>
                <a:pt x="2676532" y="4018943"/>
              </a:cubicBezTo>
              <a:close/>
            </a:path>
          </a:pathLst>
        </a:custGeom>
        <a:noFill/>
        <a:ln w="63500">
          <a:solidFill>
            <a:srgbClr val="001E6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absoluteAnchor>
    <xdr:pos x="9621570" y="142875"/>
    <xdr:ext cx="2520000" cy="392400"/>
    <xdr:sp macro="" textlink="">
      <xdr:nvSpPr>
        <xdr:cNvPr id="4" name="TextBox 3">
          <a:extLst>
            <a:ext uri="{FF2B5EF4-FFF2-40B4-BE49-F238E27FC236}">
              <a16:creationId xmlns:a16="http://schemas.microsoft.com/office/drawing/2014/main" id="{C385B4B2-32E1-4F56-B7CA-3E9DF5285F43}"/>
            </a:ext>
          </a:extLst>
        </xdr:cNvPr>
        <xdr:cNvSpPr txBox="1"/>
      </xdr:nvSpPr>
      <xdr:spPr>
        <a:xfrm>
          <a:off x="9621570" y="142875"/>
          <a:ext cx="2520000" cy="3924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GB" sz="1000" b="0">
              <a:latin typeface="+mn-lt"/>
              <a:cs typeface="Arial" panose="020B0604020202020204" pitchFamily="34" charset="0"/>
            </a:rPr>
            <a:t>y (vertical) axis (Select one)</a:t>
          </a:r>
        </a:p>
      </xdr:txBody>
    </xdr:sp>
    <xdr:clientData/>
  </xdr:absoluteAnchor>
  <xdr:absoluteAnchor>
    <xdr:pos x="5565079" y="113025"/>
    <xdr:ext cx="2520000" cy="392400"/>
    <xdr:sp macro="" textlink="">
      <xdr:nvSpPr>
        <xdr:cNvPr id="5" name="TextBox 4">
          <a:extLst>
            <a:ext uri="{FF2B5EF4-FFF2-40B4-BE49-F238E27FC236}">
              <a16:creationId xmlns:a16="http://schemas.microsoft.com/office/drawing/2014/main" id="{85DF0A24-7415-41E1-B623-390FD77ACE35}"/>
            </a:ext>
          </a:extLst>
        </xdr:cNvPr>
        <xdr:cNvSpPr txBox="1"/>
      </xdr:nvSpPr>
      <xdr:spPr>
        <a:xfrm>
          <a:off x="5565079" y="113025"/>
          <a:ext cx="2520000" cy="3924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GB" sz="1000" b="0">
              <a:latin typeface="+mn-lt"/>
              <a:cs typeface="Arial" panose="020B0604020202020204" pitchFamily="34" charset="0"/>
            </a:rPr>
            <a:t>x axis (horizontal) (Select one)</a:t>
          </a:r>
        </a:p>
      </xdr:txBody>
    </xdr:sp>
    <xdr:clientData/>
  </xdr:absoluteAnchor>
  <xdr:absoluteAnchor>
    <xdr:pos x="13713779" y="142875"/>
    <xdr:ext cx="2520000" cy="392400"/>
    <xdr:sp macro="" textlink="">
      <xdr:nvSpPr>
        <xdr:cNvPr id="6" name="TextBox 5">
          <a:extLst>
            <a:ext uri="{FF2B5EF4-FFF2-40B4-BE49-F238E27FC236}">
              <a16:creationId xmlns:a16="http://schemas.microsoft.com/office/drawing/2014/main" id="{2BCCF812-D29E-4ACF-B22D-69DDF25700FB}"/>
            </a:ext>
          </a:extLst>
        </xdr:cNvPr>
        <xdr:cNvSpPr txBox="1"/>
      </xdr:nvSpPr>
      <xdr:spPr>
        <a:xfrm>
          <a:off x="13713779" y="142875"/>
          <a:ext cx="2520000" cy="3924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GB" sz="1000" b="0">
              <a:latin typeface="+mn-lt"/>
              <a:cs typeface="Arial" panose="020B0604020202020204" pitchFamily="34" charset="0"/>
            </a:rPr>
            <a:t>z axis (size) (Select one)</a:t>
          </a:r>
        </a:p>
      </xdr:txBody>
    </xdr:sp>
    <xdr:clientData/>
  </xdr:absoluteAnchor>
  <xdr:twoCellAnchor editAs="absolute">
    <xdr:from>
      <xdr:col>9</xdr:col>
      <xdr:colOff>114960</xdr:colOff>
      <xdr:row>3</xdr:row>
      <xdr:rowOff>19050</xdr:rowOff>
    </xdr:from>
    <xdr:to>
      <xdr:col>12</xdr:col>
      <xdr:colOff>90660</xdr:colOff>
      <xdr:row>14</xdr:row>
      <xdr:rowOff>58200</xdr:rowOff>
    </xdr:to>
    <mc:AlternateContent xmlns:mc="http://schemas.openxmlformats.org/markup-compatibility/2006" xmlns:a14="http://schemas.microsoft.com/office/drawing/2010/main">
      <mc:Choice Requires="a14">
        <xdr:graphicFrame macro="">
          <xdr:nvGraphicFramePr>
            <xdr:cNvPr id="7" name="Scatter - X 1">
              <a:extLst>
                <a:ext uri="{FF2B5EF4-FFF2-40B4-BE49-F238E27FC236}">
                  <a16:creationId xmlns:a16="http://schemas.microsoft.com/office/drawing/2014/main" id="{58CF6B23-C700-437E-A4BB-FB3DFA094763}"/>
                </a:ext>
              </a:extLst>
            </xdr:cNvPr>
            <xdr:cNvGraphicFramePr>
              <a:graphicFrameLocks noMove="1" noResize="1"/>
            </xdr:cNvGraphicFramePr>
          </xdr:nvGraphicFramePr>
          <xdr:xfrm>
            <a:off x="0" y="0"/>
            <a:ext cx="0" cy="0"/>
          </xdr:xfrm>
          <a:graphic>
            <a:graphicData uri="http://schemas.microsoft.com/office/drawing/2010/slicer">
              <sle:slicer xmlns:sle="http://schemas.microsoft.com/office/drawing/2010/slicer" name="Scatter - X 1"/>
            </a:graphicData>
          </a:graphic>
        </xdr:graphicFrame>
      </mc:Choice>
      <mc:Fallback xmlns="">
        <xdr:sp macro="" textlink="">
          <xdr:nvSpPr>
            <xdr:cNvPr id="0" name=""/>
            <xdr:cNvSpPr>
              <a:spLocks noTextEdit="1"/>
            </xdr:cNvSpPr>
          </xdr:nvSpPr>
          <xdr:spPr>
            <a:xfrm>
              <a:off x="5601360" y="590550"/>
              <a:ext cx="2376000" cy="2268000"/>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fLocksWithSheet="0"/>
  </xdr:twoCellAnchor>
  <xdr:twoCellAnchor editAs="absolute">
    <xdr:from>
      <xdr:col>14</xdr:col>
      <xdr:colOff>206670</xdr:colOff>
      <xdr:row>3</xdr:row>
      <xdr:rowOff>19050</xdr:rowOff>
    </xdr:from>
    <xdr:to>
      <xdr:col>17</xdr:col>
      <xdr:colOff>182370</xdr:colOff>
      <xdr:row>14</xdr:row>
      <xdr:rowOff>58200</xdr:rowOff>
    </xdr:to>
    <mc:AlternateContent xmlns:mc="http://schemas.openxmlformats.org/markup-compatibility/2006" xmlns:a14="http://schemas.microsoft.com/office/drawing/2010/main">
      <mc:Choice Requires="a14">
        <xdr:graphicFrame macro="">
          <xdr:nvGraphicFramePr>
            <xdr:cNvPr id="8" name="Scatter - y 2">
              <a:extLst>
                <a:ext uri="{FF2B5EF4-FFF2-40B4-BE49-F238E27FC236}">
                  <a16:creationId xmlns:a16="http://schemas.microsoft.com/office/drawing/2014/main" id="{9989CBD0-CE77-4DE0-AEBF-13A6CB0CB5C1}"/>
                </a:ext>
              </a:extLst>
            </xdr:cNvPr>
            <xdr:cNvGraphicFramePr>
              <a:graphicFrameLocks noMove="1" noResize="1"/>
            </xdr:cNvGraphicFramePr>
          </xdr:nvGraphicFramePr>
          <xdr:xfrm>
            <a:off x="0" y="0"/>
            <a:ext cx="0" cy="0"/>
          </xdr:xfrm>
          <a:graphic>
            <a:graphicData uri="http://schemas.microsoft.com/office/drawing/2010/slicer">
              <sle:slicer xmlns:sle="http://schemas.microsoft.com/office/drawing/2010/slicer" name="Scatter - y 2"/>
            </a:graphicData>
          </a:graphic>
        </xdr:graphicFrame>
      </mc:Choice>
      <mc:Fallback xmlns="">
        <xdr:sp macro="" textlink="">
          <xdr:nvSpPr>
            <xdr:cNvPr id="0" name=""/>
            <xdr:cNvSpPr>
              <a:spLocks noTextEdit="1"/>
            </xdr:cNvSpPr>
          </xdr:nvSpPr>
          <xdr:spPr>
            <a:xfrm>
              <a:off x="9693570" y="590550"/>
              <a:ext cx="2376000" cy="2268000"/>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fLocksWithSheet="0"/>
  </xdr:twoCellAnchor>
  <xdr:twoCellAnchor editAs="absolute">
    <xdr:from>
      <xdr:col>19</xdr:col>
      <xdr:colOff>298379</xdr:colOff>
      <xdr:row>3</xdr:row>
      <xdr:rowOff>19050</xdr:rowOff>
    </xdr:from>
    <xdr:to>
      <xdr:col>22</xdr:col>
      <xdr:colOff>274079</xdr:colOff>
      <xdr:row>14</xdr:row>
      <xdr:rowOff>58200</xdr:rowOff>
    </xdr:to>
    <mc:AlternateContent xmlns:mc="http://schemas.openxmlformats.org/markup-compatibility/2006" xmlns:a14="http://schemas.microsoft.com/office/drawing/2010/main">
      <mc:Choice Requires="a14">
        <xdr:graphicFrame macro="">
          <xdr:nvGraphicFramePr>
            <xdr:cNvPr id="9" name="Scatter - siZe 1">
              <a:extLst>
                <a:ext uri="{FF2B5EF4-FFF2-40B4-BE49-F238E27FC236}">
                  <a16:creationId xmlns:a16="http://schemas.microsoft.com/office/drawing/2014/main" id="{F782A2C3-B5DA-4D37-95D8-788BCA890F03}"/>
                </a:ext>
              </a:extLst>
            </xdr:cNvPr>
            <xdr:cNvGraphicFramePr>
              <a:graphicFrameLocks noMove="1" noResize="1"/>
            </xdr:cNvGraphicFramePr>
          </xdr:nvGraphicFramePr>
          <xdr:xfrm>
            <a:off x="0" y="0"/>
            <a:ext cx="0" cy="0"/>
          </xdr:xfrm>
          <a:graphic>
            <a:graphicData uri="http://schemas.microsoft.com/office/drawing/2010/slicer">
              <sle:slicer xmlns:sle="http://schemas.microsoft.com/office/drawing/2010/slicer" name="Scatter - siZe 1"/>
            </a:graphicData>
          </a:graphic>
        </xdr:graphicFrame>
      </mc:Choice>
      <mc:Fallback xmlns="">
        <xdr:sp macro="" textlink="">
          <xdr:nvSpPr>
            <xdr:cNvPr id="0" name=""/>
            <xdr:cNvSpPr>
              <a:spLocks noTextEdit="1"/>
            </xdr:cNvSpPr>
          </xdr:nvSpPr>
          <xdr:spPr>
            <a:xfrm>
              <a:off x="13785779" y="590550"/>
              <a:ext cx="2376000" cy="2268000"/>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fLocksWithSheet="0"/>
  </xdr:twoCellAnchor>
  <xdr:twoCellAnchor>
    <xdr:from>
      <xdr:col>9</xdr:col>
      <xdr:colOff>195960</xdr:colOff>
      <xdr:row>2</xdr:row>
      <xdr:rowOff>133350</xdr:rowOff>
    </xdr:from>
    <xdr:to>
      <xdr:col>12</xdr:col>
      <xdr:colOff>9660</xdr:colOff>
      <xdr:row>3</xdr:row>
      <xdr:rowOff>50850</xdr:rowOff>
    </xdr:to>
    <xdr:sp macro="" textlink="">
      <xdr:nvSpPr>
        <xdr:cNvPr id="12" name="Rectangle 11">
          <a:extLst>
            <a:ext uri="{FF2B5EF4-FFF2-40B4-BE49-F238E27FC236}">
              <a16:creationId xmlns:a16="http://schemas.microsoft.com/office/drawing/2014/main" id="{934FE3CD-4952-4CFC-9FD8-9253AA8099DB}"/>
            </a:ext>
          </a:extLst>
        </xdr:cNvPr>
        <xdr:cNvSpPr/>
      </xdr:nvSpPr>
      <xdr:spPr>
        <a:xfrm>
          <a:off x="5682360" y="514350"/>
          <a:ext cx="2214000" cy="108000"/>
        </a:xfrm>
        <a:prstGeom prst="rect">
          <a:avLst/>
        </a:prstGeom>
        <a:solidFill>
          <a:srgbClr val="DBF0F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14</xdr:col>
      <xdr:colOff>276224</xdr:colOff>
      <xdr:row>2</xdr:row>
      <xdr:rowOff>133350</xdr:rowOff>
    </xdr:from>
    <xdr:to>
      <xdr:col>17</xdr:col>
      <xdr:colOff>89924</xdr:colOff>
      <xdr:row>3</xdr:row>
      <xdr:rowOff>50850</xdr:rowOff>
    </xdr:to>
    <xdr:sp macro="" textlink="">
      <xdr:nvSpPr>
        <xdr:cNvPr id="13" name="Rectangle 12">
          <a:extLst>
            <a:ext uri="{FF2B5EF4-FFF2-40B4-BE49-F238E27FC236}">
              <a16:creationId xmlns:a16="http://schemas.microsoft.com/office/drawing/2014/main" id="{D43D9C1E-38BE-4434-B4D1-236D85F12B31}"/>
            </a:ext>
          </a:extLst>
        </xdr:cNvPr>
        <xdr:cNvSpPr/>
      </xdr:nvSpPr>
      <xdr:spPr>
        <a:xfrm>
          <a:off x="9763124" y="514350"/>
          <a:ext cx="2214000" cy="108000"/>
        </a:xfrm>
        <a:prstGeom prst="rect">
          <a:avLst/>
        </a:prstGeom>
        <a:solidFill>
          <a:srgbClr val="B8E1EC"/>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19</xdr:col>
      <xdr:colOff>371475</xdr:colOff>
      <xdr:row>2</xdr:row>
      <xdr:rowOff>133350</xdr:rowOff>
    </xdr:from>
    <xdr:to>
      <xdr:col>22</xdr:col>
      <xdr:colOff>185175</xdr:colOff>
      <xdr:row>3</xdr:row>
      <xdr:rowOff>50850</xdr:rowOff>
    </xdr:to>
    <xdr:sp macro="" textlink="">
      <xdr:nvSpPr>
        <xdr:cNvPr id="14" name="Rectangle 13">
          <a:extLst>
            <a:ext uri="{FF2B5EF4-FFF2-40B4-BE49-F238E27FC236}">
              <a16:creationId xmlns:a16="http://schemas.microsoft.com/office/drawing/2014/main" id="{4673CB8C-D3D5-4B50-BD7C-E84A11964527}"/>
            </a:ext>
          </a:extLst>
        </xdr:cNvPr>
        <xdr:cNvSpPr/>
      </xdr:nvSpPr>
      <xdr:spPr>
        <a:xfrm>
          <a:off x="13858875" y="514350"/>
          <a:ext cx="2214000" cy="108000"/>
        </a:xfrm>
        <a:prstGeom prst="rect">
          <a:avLst/>
        </a:prstGeom>
        <a:solidFill>
          <a:srgbClr val="00B0D9"/>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wsDr>
</file>

<file path=xl/drawings/drawing21.xml><?xml version="1.0" encoding="utf-8"?>
<c:userShapes xmlns:c="http://schemas.openxmlformats.org/drawingml/2006/chart">
  <cdr:relSizeAnchor xmlns:cdr="http://schemas.openxmlformats.org/drawingml/2006/chartDrawing">
    <cdr:from>
      <cdr:x>0.52362</cdr:x>
      <cdr:y>0.04299</cdr:y>
    </cdr:from>
    <cdr:to>
      <cdr:x>0.97488</cdr:x>
      <cdr:y>0.07664</cdr:y>
    </cdr:to>
    <cdr:sp macro="" textlink="'7b - Scatter - Score'!$G$9">
      <cdr:nvSpPr>
        <cdr:cNvPr id="3" name="TextBox 2">
          <a:extLst xmlns:a="http://schemas.openxmlformats.org/drawingml/2006/main">
            <a:ext uri="{FF2B5EF4-FFF2-40B4-BE49-F238E27FC236}">
              <a16:creationId xmlns:a16="http://schemas.microsoft.com/office/drawing/2014/main" id="{08646F0C-C75D-419A-99E6-DC6D4E451CA9}"/>
            </a:ext>
          </a:extLst>
        </cdr:cNvPr>
        <cdr:cNvSpPr txBox="1"/>
      </cdr:nvSpPr>
      <cdr:spPr>
        <a:xfrm xmlns:a="http://schemas.openxmlformats.org/drawingml/2006/main">
          <a:off x="4169537" y="219067"/>
          <a:ext cx="3593338" cy="171477"/>
        </a:xfrm>
        <a:prstGeom xmlns:a="http://schemas.openxmlformats.org/drawingml/2006/main" prst="rect">
          <a:avLst/>
        </a:prstGeom>
        <a:solidFill xmlns:a="http://schemas.openxmlformats.org/drawingml/2006/main">
          <a:srgbClr val="00B0D9"/>
        </a:solidFill>
      </cdr:spPr>
      <cdr:txBody>
        <a:bodyPr xmlns:a="http://schemas.openxmlformats.org/drawingml/2006/main" vertOverflow="clip" wrap="square" rtlCol="0" anchor="ctr"/>
        <a:lstStyle xmlns:a="http://schemas.openxmlformats.org/drawingml/2006/main"/>
        <a:p xmlns:a="http://schemas.openxmlformats.org/drawingml/2006/main">
          <a:pPr algn="r"/>
          <a:fld id="{2149A748-463E-4D07-BAF0-1C85A2C54D67}" type="TxLink">
            <a:rPr lang="en-US" sz="900" b="0" i="0" u="none" strike="noStrike">
              <a:solidFill>
                <a:srgbClr val="000000"/>
              </a:solidFill>
              <a:latin typeface="+mn-lt"/>
              <a:cs typeface="Calibri"/>
            </a:rPr>
            <a:pPr algn="r"/>
            <a:t>Consumer price inflation</a:t>
          </a:fld>
          <a:endParaRPr lang="en-GB" sz="500">
            <a:solidFill>
              <a:sysClr val="windowText" lastClr="000000"/>
            </a:solidFill>
            <a:latin typeface="+mn-lt"/>
          </a:endParaRPr>
        </a:p>
      </cdr:txBody>
    </cdr:sp>
  </cdr:relSizeAnchor>
  <cdr:relSizeAnchor xmlns:cdr="http://schemas.openxmlformats.org/drawingml/2006/chartDrawing">
    <cdr:from>
      <cdr:x>0.03007</cdr:x>
      <cdr:y>0.04536</cdr:y>
    </cdr:from>
    <cdr:to>
      <cdr:x>0.07577</cdr:x>
      <cdr:y>0.10583</cdr:y>
    </cdr:to>
    <cdr:sp macro="" textlink="">
      <cdr:nvSpPr>
        <cdr:cNvPr id="2" name="Rectangle 1">
          <a:extLst xmlns:a="http://schemas.openxmlformats.org/drawingml/2006/main">
            <a:ext uri="{FF2B5EF4-FFF2-40B4-BE49-F238E27FC236}">
              <a16:creationId xmlns:a16="http://schemas.microsoft.com/office/drawing/2014/main" id="{D05F1A0C-9660-408C-9FB3-116E27B21157}"/>
            </a:ext>
          </a:extLst>
        </cdr:cNvPr>
        <cdr:cNvSpPr/>
      </cdr:nvSpPr>
      <cdr:spPr>
        <a:xfrm xmlns:a="http://schemas.openxmlformats.org/drawingml/2006/main">
          <a:off x="238126" y="228600"/>
          <a:ext cx="361950" cy="304800"/>
        </a:xfrm>
        <a:prstGeom xmlns:a="http://schemas.openxmlformats.org/drawingml/2006/main" prst="rect">
          <a:avLst/>
        </a:prstGeom>
        <a:solidFill xmlns:a="http://schemas.openxmlformats.org/drawingml/2006/main">
          <a:schemeClr val="bg1"/>
        </a:solidFill>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US"/>
        </a:p>
      </cdr:txBody>
    </cdr:sp>
  </cdr:relSizeAnchor>
  <cdr:relSizeAnchor xmlns:cdr="http://schemas.openxmlformats.org/drawingml/2006/chartDrawing">
    <cdr:from>
      <cdr:x>0.03167</cdr:x>
      <cdr:y>0.86242</cdr:y>
    </cdr:from>
    <cdr:to>
      <cdr:x>0.07577</cdr:x>
      <cdr:y>0.92289</cdr:y>
    </cdr:to>
    <cdr:sp macro="" textlink="">
      <cdr:nvSpPr>
        <cdr:cNvPr id="4" name="Rectangle 3">
          <a:extLst xmlns:a="http://schemas.openxmlformats.org/drawingml/2006/main">
            <a:ext uri="{FF2B5EF4-FFF2-40B4-BE49-F238E27FC236}">
              <a16:creationId xmlns:a16="http://schemas.microsoft.com/office/drawing/2014/main" id="{DECF4C84-D8E5-4FB9-9AFC-399E6DA36BAA}"/>
            </a:ext>
          </a:extLst>
        </cdr:cNvPr>
        <cdr:cNvSpPr/>
      </cdr:nvSpPr>
      <cdr:spPr>
        <a:xfrm xmlns:a="http://schemas.openxmlformats.org/drawingml/2006/main">
          <a:off x="250826" y="4346575"/>
          <a:ext cx="349250" cy="304800"/>
        </a:xfrm>
        <a:prstGeom xmlns:a="http://schemas.openxmlformats.org/drawingml/2006/main" prst="rect">
          <a:avLst/>
        </a:prstGeom>
        <a:solidFill xmlns:a="http://schemas.openxmlformats.org/drawingml/2006/main">
          <a:schemeClr val="bg1"/>
        </a:solidFill>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endParaRPr lang="en-US"/>
        </a:p>
      </cdr:txBody>
    </cdr:sp>
  </cdr:relSizeAnchor>
  <cdr:relSizeAnchor xmlns:cdr="http://schemas.openxmlformats.org/drawingml/2006/chartDrawing">
    <cdr:from>
      <cdr:x>0.93486</cdr:x>
      <cdr:y>0.9021</cdr:y>
    </cdr:from>
    <cdr:to>
      <cdr:x>0.99139</cdr:x>
      <cdr:y>0.96258</cdr:y>
    </cdr:to>
    <cdr:sp macro="" textlink="">
      <cdr:nvSpPr>
        <cdr:cNvPr id="5" name="Rectangle 4">
          <a:extLst xmlns:a="http://schemas.openxmlformats.org/drawingml/2006/main">
            <a:ext uri="{FF2B5EF4-FFF2-40B4-BE49-F238E27FC236}">
              <a16:creationId xmlns:a16="http://schemas.microsoft.com/office/drawing/2014/main" id="{DECF4C84-D8E5-4FB9-9AFC-399E6DA36BAA}"/>
            </a:ext>
          </a:extLst>
        </cdr:cNvPr>
        <cdr:cNvSpPr/>
      </cdr:nvSpPr>
      <cdr:spPr>
        <a:xfrm xmlns:a="http://schemas.openxmlformats.org/drawingml/2006/main">
          <a:off x="7404100" y="4546600"/>
          <a:ext cx="447675" cy="304800"/>
        </a:xfrm>
        <a:prstGeom xmlns:a="http://schemas.openxmlformats.org/drawingml/2006/main" prst="rect">
          <a:avLst/>
        </a:prstGeom>
        <a:solidFill xmlns:a="http://schemas.openxmlformats.org/drawingml/2006/main">
          <a:schemeClr val="bg1"/>
        </a:solidFill>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endParaRPr lang="en-US"/>
        </a:p>
      </cdr:txBody>
    </cdr:sp>
  </cdr:relSizeAnchor>
  <cdr:relSizeAnchor xmlns:cdr="http://schemas.openxmlformats.org/drawingml/2006/chartDrawing">
    <cdr:from>
      <cdr:x>0.06895</cdr:x>
      <cdr:y>0.90399</cdr:y>
    </cdr:from>
    <cdr:to>
      <cdr:x>0.12548</cdr:x>
      <cdr:y>0.96447</cdr:y>
    </cdr:to>
    <cdr:sp macro="" textlink="">
      <cdr:nvSpPr>
        <cdr:cNvPr id="6" name="Rectangle 5">
          <a:extLst xmlns:a="http://schemas.openxmlformats.org/drawingml/2006/main">
            <a:ext uri="{FF2B5EF4-FFF2-40B4-BE49-F238E27FC236}">
              <a16:creationId xmlns:a16="http://schemas.microsoft.com/office/drawing/2014/main" id="{DECF4C84-D8E5-4FB9-9AFC-399E6DA36BAA}"/>
            </a:ext>
          </a:extLst>
        </cdr:cNvPr>
        <cdr:cNvSpPr/>
      </cdr:nvSpPr>
      <cdr:spPr>
        <a:xfrm xmlns:a="http://schemas.openxmlformats.org/drawingml/2006/main">
          <a:off x="546100" y="4556125"/>
          <a:ext cx="447675" cy="304800"/>
        </a:xfrm>
        <a:prstGeom xmlns:a="http://schemas.openxmlformats.org/drawingml/2006/main" prst="rect">
          <a:avLst/>
        </a:prstGeom>
        <a:solidFill xmlns:a="http://schemas.openxmlformats.org/drawingml/2006/main">
          <a:schemeClr val="bg1"/>
        </a:solidFill>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endParaRPr lang="en-US"/>
        </a:p>
      </cdr:txBody>
    </cdr:sp>
  </cdr:relSizeAnchor>
</c:userShapes>
</file>

<file path=xl/drawings/drawing22.xml><?xml version="1.0" encoding="utf-8"?>
<xdr:wsDr xmlns:xdr="http://schemas.openxmlformats.org/drawingml/2006/spreadsheetDrawing" xmlns:a="http://schemas.openxmlformats.org/drawingml/2006/main">
  <xdr:twoCellAnchor>
    <xdr:from>
      <xdr:col>12</xdr:col>
      <xdr:colOff>622549</xdr:colOff>
      <xdr:row>17</xdr:row>
      <xdr:rowOff>149411</xdr:rowOff>
    </xdr:from>
    <xdr:to>
      <xdr:col>22</xdr:col>
      <xdr:colOff>155755</xdr:colOff>
      <xdr:row>42</xdr:row>
      <xdr:rowOff>142656</xdr:rowOff>
    </xdr:to>
    <xdr:graphicFrame macro="">
      <xdr:nvGraphicFramePr>
        <xdr:cNvPr id="2" name="Chart 1">
          <a:extLst>
            <a:ext uri="{FF2B5EF4-FFF2-40B4-BE49-F238E27FC236}">
              <a16:creationId xmlns:a16="http://schemas.microsoft.com/office/drawing/2014/main" id="{16137AB9-C23F-428E-A0D5-6952E580296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499754</xdr:colOff>
      <xdr:row>20</xdr:row>
      <xdr:rowOff>47625</xdr:rowOff>
    </xdr:from>
    <xdr:to>
      <xdr:col>12</xdr:col>
      <xdr:colOff>179354</xdr:colOff>
      <xdr:row>35</xdr:row>
      <xdr:rowOff>79650</xdr:rowOff>
    </xdr:to>
    <xdr:sp macro="" textlink="">
      <xdr:nvSpPr>
        <xdr:cNvPr id="3" name="Freeform: Shape 2">
          <a:extLst>
            <a:ext uri="{FF2B5EF4-FFF2-40B4-BE49-F238E27FC236}">
              <a16:creationId xmlns:a16="http://schemas.microsoft.com/office/drawing/2014/main" id="{9D413154-EA14-4A42-812B-B2DAF0EF6A49}"/>
            </a:ext>
          </a:extLst>
        </xdr:cNvPr>
        <xdr:cNvSpPr/>
      </xdr:nvSpPr>
      <xdr:spPr>
        <a:xfrm flipH="1">
          <a:off x="5186054" y="3419475"/>
          <a:ext cx="2880000" cy="2880000"/>
        </a:xfrm>
        <a:custGeom>
          <a:avLst/>
          <a:gdLst>
            <a:gd name="connsiteX0" fmla="*/ 2676532 w 2995314"/>
            <a:gd name="connsiteY0" fmla="*/ 4018943 h 4068940"/>
            <a:gd name="connsiteX1" fmla="*/ 2647957 w 2995314"/>
            <a:gd name="connsiteY1" fmla="*/ 37493 h 4068940"/>
            <a:gd name="connsiteX2" fmla="*/ 7 w 2995314"/>
            <a:gd name="connsiteY2" fmla="*/ 2132993 h 4068940"/>
            <a:gd name="connsiteX3" fmla="*/ 2676532 w 2995314"/>
            <a:gd name="connsiteY3" fmla="*/ 4018943 h 4068940"/>
          </a:gdLst>
          <a:ahLst/>
          <a:cxnLst>
            <a:cxn ang="0">
              <a:pos x="connsiteX0" y="connsiteY0"/>
            </a:cxn>
            <a:cxn ang="0">
              <a:pos x="connsiteX1" y="connsiteY1"/>
            </a:cxn>
            <a:cxn ang="0">
              <a:pos x="connsiteX2" y="connsiteY2"/>
            </a:cxn>
            <a:cxn ang="0">
              <a:pos x="connsiteX3" y="connsiteY3"/>
            </a:cxn>
          </a:cxnLst>
          <a:rect l="l" t="t" r="r" b="b"/>
          <a:pathLst>
            <a:path w="2995314" h="4068940">
              <a:moveTo>
                <a:pt x="2676532" y="4018943"/>
              </a:moveTo>
              <a:cubicBezTo>
                <a:pt x="3117857" y="3669693"/>
                <a:pt x="3094045" y="351818"/>
                <a:pt x="2647957" y="37493"/>
              </a:cubicBezTo>
              <a:cubicBezTo>
                <a:pt x="2201869" y="-276832"/>
                <a:pt x="-4756" y="1469418"/>
                <a:pt x="7" y="2132993"/>
              </a:cubicBezTo>
              <a:cubicBezTo>
                <a:pt x="4769" y="2796568"/>
                <a:pt x="2235207" y="4368193"/>
                <a:pt x="2676532" y="4018943"/>
              </a:cubicBezTo>
              <a:close/>
            </a:path>
          </a:pathLst>
        </a:custGeom>
        <a:noFill/>
        <a:ln w="63500">
          <a:solidFill>
            <a:srgbClr val="001E6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absoluteAnchor>
    <xdr:pos x="9621570" y="142875"/>
    <xdr:ext cx="2520000" cy="392400"/>
    <xdr:sp macro="" textlink="">
      <xdr:nvSpPr>
        <xdr:cNvPr id="4" name="TextBox 3">
          <a:extLst>
            <a:ext uri="{FF2B5EF4-FFF2-40B4-BE49-F238E27FC236}">
              <a16:creationId xmlns:a16="http://schemas.microsoft.com/office/drawing/2014/main" id="{B306F7F2-AF5F-4058-B36C-1CFFCA595517}"/>
            </a:ext>
          </a:extLst>
        </xdr:cNvPr>
        <xdr:cNvSpPr txBox="1"/>
      </xdr:nvSpPr>
      <xdr:spPr>
        <a:xfrm>
          <a:off x="9621570" y="142875"/>
          <a:ext cx="2520000" cy="3924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GB" sz="1000" b="0">
              <a:latin typeface="+mn-lt"/>
              <a:cs typeface="Arial" panose="020B0604020202020204" pitchFamily="34" charset="0"/>
            </a:rPr>
            <a:t>y (vertical) axis (Select one)</a:t>
          </a:r>
        </a:p>
      </xdr:txBody>
    </xdr:sp>
    <xdr:clientData/>
  </xdr:absoluteAnchor>
  <xdr:absoluteAnchor>
    <xdr:pos x="5529360" y="142875"/>
    <xdr:ext cx="2520000" cy="392400"/>
    <xdr:sp macro="" textlink="">
      <xdr:nvSpPr>
        <xdr:cNvPr id="5" name="TextBox 4">
          <a:extLst>
            <a:ext uri="{FF2B5EF4-FFF2-40B4-BE49-F238E27FC236}">
              <a16:creationId xmlns:a16="http://schemas.microsoft.com/office/drawing/2014/main" id="{52BEF1A9-3A21-4B01-8B10-CECB8C87480C}"/>
            </a:ext>
          </a:extLst>
        </xdr:cNvPr>
        <xdr:cNvSpPr txBox="1"/>
      </xdr:nvSpPr>
      <xdr:spPr>
        <a:xfrm>
          <a:off x="5529360" y="142875"/>
          <a:ext cx="2520000" cy="3924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GB" sz="1000" b="0">
              <a:latin typeface="+mn-lt"/>
              <a:cs typeface="Arial" panose="020B0604020202020204" pitchFamily="34" charset="0"/>
            </a:rPr>
            <a:t>x axis (horizontal) (Select one)</a:t>
          </a:r>
        </a:p>
      </xdr:txBody>
    </xdr:sp>
    <xdr:clientData/>
  </xdr:absoluteAnchor>
  <xdr:absoluteAnchor>
    <xdr:pos x="13713779" y="142875"/>
    <xdr:ext cx="2520000" cy="392400"/>
    <xdr:sp macro="" textlink="">
      <xdr:nvSpPr>
        <xdr:cNvPr id="6" name="TextBox 5">
          <a:extLst>
            <a:ext uri="{FF2B5EF4-FFF2-40B4-BE49-F238E27FC236}">
              <a16:creationId xmlns:a16="http://schemas.microsoft.com/office/drawing/2014/main" id="{0B1F44A0-A784-4B98-B03C-1B7987564FFB}"/>
            </a:ext>
          </a:extLst>
        </xdr:cNvPr>
        <xdr:cNvSpPr txBox="1"/>
      </xdr:nvSpPr>
      <xdr:spPr>
        <a:xfrm>
          <a:off x="13713779" y="142875"/>
          <a:ext cx="2520000" cy="3924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GB" sz="1000" b="0">
              <a:latin typeface="+mn-lt"/>
              <a:cs typeface="Arial" panose="020B0604020202020204" pitchFamily="34" charset="0"/>
            </a:rPr>
            <a:t>z axis (size) (Select one)</a:t>
          </a:r>
        </a:p>
      </xdr:txBody>
    </xdr:sp>
    <xdr:clientData/>
  </xdr:absoluteAnchor>
  <xdr:twoCellAnchor editAs="absolute">
    <xdr:from>
      <xdr:col>9</xdr:col>
      <xdr:colOff>48285</xdr:colOff>
      <xdr:row>3</xdr:row>
      <xdr:rowOff>19050</xdr:rowOff>
    </xdr:from>
    <xdr:to>
      <xdr:col>12</xdr:col>
      <xdr:colOff>20810</xdr:colOff>
      <xdr:row>14</xdr:row>
      <xdr:rowOff>58200</xdr:rowOff>
    </xdr:to>
    <mc:AlternateContent xmlns:mc="http://schemas.openxmlformats.org/markup-compatibility/2006" xmlns:a14="http://schemas.microsoft.com/office/drawing/2010/main">
      <mc:Choice Requires="a14">
        <xdr:graphicFrame macro="">
          <xdr:nvGraphicFramePr>
            <xdr:cNvPr id="7" name="Scatter - X 2">
              <a:extLst>
                <a:ext uri="{FF2B5EF4-FFF2-40B4-BE49-F238E27FC236}">
                  <a16:creationId xmlns:a16="http://schemas.microsoft.com/office/drawing/2014/main" id="{7FF38606-843F-45AE-A253-DDD20866B8F9}"/>
                </a:ext>
              </a:extLst>
            </xdr:cNvPr>
            <xdr:cNvGraphicFramePr>
              <a:graphicFrameLocks noMove="1" noResize="1"/>
            </xdr:cNvGraphicFramePr>
          </xdr:nvGraphicFramePr>
          <xdr:xfrm>
            <a:off x="0" y="0"/>
            <a:ext cx="0" cy="0"/>
          </xdr:xfrm>
          <a:graphic>
            <a:graphicData uri="http://schemas.microsoft.com/office/drawing/2010/slicer">
              <sle:slicer xmlns:sle="http://schemas.microsoft.com/office/drawing/2010/slicer" name="Scatter - X 2"/>
            </a:graphicData>
          </a:graphic>
        </xdr:graphicFrame>
      </mc:Choice>
      <mc:Fallback xmlns="">
        <xdr:sp macro="" textlink="">
          <xdr:nvSpPr>
            <xdr:cNvPr id="0" name=""/>
            <xdr:cNvSpPr>
              <a:spLocks noTextEdit="1"/>
            </xdr:cNvSpPr>
          </xdr:nvSpPr>
          <xdr:spPr>
            <a:xfrm>
              <a:off x="5601360" y="590550"/>
              <a:ext cx="2376000" cy="2268000"/>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fLocksWithSheet="0"/>
  </xdr:twoCellAnchor>
  <xdr:twoCellAnchor editAs="absolute">
    <xdr:from>
      <xdr:col>14</xdr:col>
      <xdr:colOff>139995</xdr:colOff>
      <xdr:row>3</xdr:row>
      <xdr:rowOff>19050</xdr:rowOff>
    </xdr:from>
    <xdr:to>
      <xdr:col>17</xdr:col>
      <xdr:colOff>112520</xdr:colOff>
      <xdr:row>14</xdr:row>
      <xdr:rowOff>58200</xdr:rowOff>
    </xdr:to>
    <mc:AlternateContent xmlns:mc="http://schemas.openxmlformats.org/markup-compatibility/2006" xmlns:a14="http://schemas.microsoft.com/office/drawing/2010/main">
      <mc:Choice Requires="a14">
        <xdr:graphicFrame macro="">
          <xdr:nvGraphicFramePr>
            <xdr:cNvPr id="8" name="Scatter - y 3">
              <a:extLst>
                <a:ext uri="{FF2B5EF4-FFF2-40B4-BE49-F238E27FC236}">
                  <a16:creationId xmlns:a16="http://schemas.microsoft.com/office/drawing/2014/main" id="{F8CC265D-4F97-4E71-A7E5-04B280607F98}"/>
                </a:ext>
              </a:extLst>
            </xdr:cNvPr>
            <xdr:cNvGraphicFramePr>
              <a:graphicFrameLocks noMove="1" noResize="1"/>
            </xdr:cNvGraphicFramePr>
          </xdr:nvGraphicFramePr>
          <xdr:xfrm>
            <a:off x="0" y="0"/>
            <a:ext cx="0" cy="0"/>
          </xdr:xfrm>
          <a:graphic>
            <a:graphicData uri="http://schemas.microsoft.com/office/drawing/2010/slicer">
              <sle:slicer xmlns:sle="http://schemas.microsoft.com/office/drawing/2010/slicer" name="Scatter - y 3"/>
            </a:graphicData>
          </a:graphic>
        </xdr:graphicFrame>
      </mc:Choice>
      <mc:Fallback xmlns="">
        <xdr:sp macro="" textlink="">
          <xdr:nvSpPr>
            <xdr:cNvPr id="0" name=""/>
            <xdr:cNvSpPr>
              <a:spLocks noTextEdit="1"/>
            </xdr:cNvSpPr>
          </xdr:nvSpPr>
          <xdr:spPr>
            <a:xfrm>
              <a:off x="9693570" y="590550"/>
              <a:ext cx="2376000" cy="2268000"/>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fLocksWithSheet="0"/>
  </xdr:twoCellAnchor>
  <xdr:twoCellAnchor editAs="absolute">
    <xdr:from>
      <xdr:col>19</xdr:col>
      <xdr:colOff>228529</xdr:colOff>
      <xdr:row>3</xdr:row>
      <xdr:rowOff>19050</xdr:rowOff>
    </xdr:from>
    <xdr:to>
      <xdr:col>22</xdr:col>
      <xdr:colOff>210579</xdr:colOff>
      <xdr:row>14</xdr:row>
      <xdr:rowOff>58200</xdr:rowOff>
    </xdr:to>
    <mc:AlternateContent xmlns:mc="http://schemas.openxmlformats.org/markup-compatibility/2006" xmlns:a14="http://schemas.microsoft.com/office/drawing/2010/main">
      <mc:Choice Requires="a14">
        <xdr:graphicFrame macro="">
          <xdr:nvGraphicFramePr>
            <xdr:cNvPr id="9" name="Scatter - siZe 2">
              <a:extLst>
                <a:ext uri="{FF2B5EF4-FFF2-40B4-BE49-F238E27FC236}">
                  <a16:creationId xmlns:a16="http://schemas.microsoft.com/office/drawing/2014/main" id="{39B70EFC-9C7B-4A40-84F2-6D10E54406D0}"/>
                </a:ext>
              </a:extLst>
            </xdr:cNvPr>
            <xdr:cNvGraphicFramePr>
              <a:graphicFrameLocks noMove="1" noResize="1"/>
            </xdr:cNvGraphicFramePr>
          </xdr:nvGraphicFramePr>
          <xdr:xfrm>
            <a:off x="0" y="0"/>
            <a:ext cx="0" cy="0"/>
          </xdr:xfrm>
          <a:graphic>
            <a:graphicData uri="http://schemas.microsoft.com/office/drawing/2010/slicer">
              <sle:slicer xmlns:sle="http://schemas.microsoft.com/office/drawing/2010/slicer" name="Scatter - siZe 2"/>
            </a:graphicData>
          </a:graphic>
        </xdr:graphicFrame>
      </mc:Choice>
      <mc:Fallback xmlns="">
        <xdr:sp macro="" textlink="">
          <xdr:nvSpPr>
            <xdr:cNvPr id="0" name=""/>
            <xdr:cNvSpPr>
              <a:spLocks noTextEdit="1"/>
            </xdr:cNvSpPr>
          </xdr:nvSpPr>
          <xdr:spPr>
            <a:xfrm>
              <a:off x="13785779" y="590550"/>
              <a:ext cx="2376000" cy="2268000"/>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fLocksWithSheet="0"/>
  </xdr:twoCellAnchor>
  <xdr:twoCellAnchor>
    <xdr:from>
      <xdr:col>1</xdr:col>
      <xdr:colOff>181785</xdr:colOff>
      <xdr:row>0</xdr:row>
      <xdr:rowOff>0</xdr:rowOff>
    </xdr:from>
    <xdr:to>
      <xdr:col>8</xdr:col>
      <xdr:colOff>325967</xdr:colOff>
      <xdr:row>9</xdr:row>
      <xdr:rowOff>166724</xdr:rowOff>
    </xdr:to>
    <xdr:sp macro="" textlink="">
      <xdr:nvSpPr>
        <xdr:cNvPr id="10" name="TextBox 9">
          <a:extLst>
            <a:ext uri="{FF2B5EF4-FFF2-40B4-BE49-F238E27FC236}">
              <a16:creationId xmlns:a16="http://schemas.microsoft.com/office/drawing/2014/main" id="{3E81FA39-997D-4F2E-A856-375CF6E72471}"/>
            </a:ext>
          </a:extLst>
        </xdr:cNvPr>
        <xdr:cNvSpPr txBox="1"/>
      </xdr:nvSpPr>
      <xdr:spPr>
        <a:xfrm>
          <a:off x="829485" y="0"/>
          <a:ext cx="4481232" cy="188122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800">
              <a:solidFill>
                <a:srgbClr val="C00000"/>
              </a:solidFill>
              <a:latin typeface="+mn-lt"/>
            </a:rPr>
            <a:t>PLEASE NOTE: Ranks, and Indicators with sub-indicators, </a:t>
          </a:r>
          <a:r>
            <a:rPr lang="en-GB" sz="1800" b="0">
              <a:solidFill>
                <a:srgbClr val="C00000"/>
              </a:solidFill>
              <a:latin typeface="+mn-lt"/>
            </a:rPr>
            <a:t>do not have a Value</a:t>
          </a:r>
          <a:r>
            <a:rPr lang="en-GB" sz="1800" b="0" baseline="0">
              <a:solidFill>
                <a:srgbClr val="C00000"/>
              </a:solidFill>
              <a:latin typeface="+mn-lt"/>
            </a:rPr>
            <a:t>. Selections on the x, y, and z axes should be set to indicators with available Value data .</a:t>
          </a:r>
          <a:endParaRPr lang="en-GB" sz="1800" b="0">
            <a:solidFill>
              <a:srgbClr val="C00000"/>
            </a:solidFill>
            <a:latin typeface="+mn-lt"/>
          </a:endParaRPr>
        </a:p>
      </xdr:txBody>
    </xdr:sp>
    <xdr:clientData/>
  </xdr:twoCellAnchor>
  <xdr:twoCellAnchor>
    <xdr:from>
      <xdr:col>9</xdr:col>
      <xdr:colOff>195960</xdr:colOff>
      <xdr:row>2</xdr:row>
      <xdr:rowOff>133350</xdr:rowOff>
    </xdr:from>
    <xdr:to>
      <xdr:col>12</xdr:col>
      <xdr:colOff>9660</xdr:colOff>
      <xdr:row>3</xdr:row>
      <xdr:rowOff>50850</xdr:rowOff>
    </xdr:to>
    <xdr:sp macro="" textlink="">
      <xdr:nvSpPr>
        <xdr:cNvPr id="12" name="Rectangle 11">
          <a:extLst>
            <a:ext uri="{FF2B5EF4-FFF2-40B4-BE49-F238E27FC236}">
              <a16:creationId xmlns:a16="http://schemas.microsoft.com/office/drawing/2014/main" id="{884688C3-8F6E-445F-B67F-FAD5A6131316}"/>
            </a:ext>
          </a:extLst>
        </xdr:cNvPr>
        <xdr:cNvSpPr/>
      </xdr:nvSpPr>
      <xdr:spPr>
        <a:xfrm>
          <a:off x="5682360" y="514350"/>
          <a:ext cx="2214000" cy="108000"/>
        </a:xfrm>
        <a:prstGeom prst="rect">
          <a:avLst/>
        </a:prstGeom>
        <a:solidFill>
          <a:srgbClr val="DBF0F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14</xdr:col>
      <xdr:colOff>276224</xdr:colOff>
      <xdr:row>2</xdr:row>
      <xdr:rowOff>133350</xdr:rowOff>
    </xdr:from>
    <xdr:to>
      <xdr:col>17</xdr:col>
      <xdr:colOff>89924</xdr:colOff>
      <xdr:row>3</xdr:row>
      <xdr:rowOff>50850</xdr:rowOff>
    </xdr:to>
    <xdr:sp macro="" textlink="">
      <xdr:nvSpPr>
        <xdr:cNvPr id="13" name="Rectangle 12">
          <a:extLst>
            <a:ext uri="{FF2B5EF4-FFF2-40B4-BE49-F238E27FC236}">
              <a16:creationId xmlns:a16="http://schemas.microsoft.com/office/drawing/2014/main" id="{ADFB0391-C669-499E-85CD-5D8D49BEBEE3}"/>
            </a:ext>
          </a:extLst>
        </xdr:cNvPr>
        <xdr:cNvSpPr/>
      </xdr:nvSpPr>
      <xdr:spPr>
        <a:xfrm>
          <a:off x="9763124" y="514350"/>
          <a:ext cx="2214000" cy="108000"/>
        </a:xfrm>
        <a:prstGeom prst="rect">
          <a:avLst/>
        </a:prstGeom>
        <a:solidFill>
          <a:srgbClr val="B8E1EC"/>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19</xdr:col>
      <xdr:colOff>371475</xdr:colOff>
      <xdr:row>2</xdr:row>
      <xdr:rowOff>133350</xdr:rowOff>
    </xdr:from>
    <xdr:to>
      <xdr:col>22</xdr:col>
      <xdr:colOff>185175</xdr:colOff>
      <xdr:row>3</xdr:row>
      <xdr:rowOff>50850</xdr:rowOff>
    </xdr:to>
    <xdr:sp macro="" textlink="">
      <xdr:nvSpPr>
        <xdr:cNvPr id="14" name="Rectangle 13">
          <a:extLst>
            <a:ext uri="{FF2B5EF4-FFF2-40B4-BE49-F238E27FC236}">
              <a16:creationId xmlns:a16="http://schemas.microsoft.com/office/drawing/2014/main" id="{90F9AEFC-BF43-4D12-85EC-517469311FB6}"/>
            </a:ext>
          </a:extLst>
        </xdr:cNvPr>
        <xdr:cNvSpPr/>
      </xdr:nvSpPr>
      <xdr:spPr>
        <a:xfrm>
          <a:off x="13858875" y="514350"/>
          <a:ext cx="2214000" cy="108000"/>
        </a:xfrm>
        <a:prstGeom prst="rect">
          <a:avLst/>
        </a:prstGeom>
        <a:solidFill>
          <a:srgbClr val="00B0D9"/>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wsDr>
</file>

<file path=xl/drawings/drawing23.xml><?xml version="1.0" encoding="utf-8"?>
<c:userShapes xmlns:c="http://schemas.openxmlformats.org/drawingml/2006/chart">
  <cdr:relSizeAnchor xmlns:cdr="http://schemas.openxmlformats.org/drawingml/2006/chartDrawing">
    <cdr:from>
      <cdr:x>0.52362</cdr:x>
      <cdr:y>0.04299</cdr:y>
    </cdr:from>
    <cdr:to>
      <cdr:x>0.97488</cdr:x>
      <cdr:y>0.07664</cdr:y>
    </cdr:to>
    <cdr:sp macro="" textlink="'7c - Scatter - Value'!$G$12">
      <cdr:nvSpPr>
        <cdr:cNvPr id="3" name="TextBox 2">
          <a:extLst xmlns:a="http://schemas.openxmlformats.org/drawingml/2006/main">
            <a:ext uri="{FF2B5EF4-FFF2-40B4-BE49-F238E27FC236}">
              <a16:creationId xmlns:a16="http://schemas.microsoft.com/office/drawing/2014/main" id="{08646F0C-C75D-419A-99E6-DC6D4E451CA9}"/>
            </a:ext>
          </a:extLst>
        </cdr:cNvPr>
        <cdr:cNvSpPr txBox="1"/>
      </cdr:nvSpPr>
      <cdr:spPr>
        <a:xfrm xmlns:a="http://schemas.openxmlformats.org/drawingml/2006/main">
          <a:off x="4169537" y="219067"/>
          <a:ext cx="3593338" cy="171477"/>
        </a:xfrm>
        <a:prstGeom xmlns:a="http://schemas.openxmlformats.org/drawingml/2006/main" prst="rect">
          <a:avLst/>
        </a:prstGeom>
        <a:solidFill xmlns:a="http://schemas.openxmlformats.org/drawingml/2006/main">
          <a:srgbClr val="00B0D9"/>
        </a:solidFill>
      </cdr:spPr>
      <cdr:txBody>
        <a:bodyPr xmlns:a="http://schemas.openxmlformats.org/drawingml/2006/main" vertOverflow="clip" wrap="square" rtlCol="0" anchor="ctr"/>
        <a:lstStyle xmlns:a="http://schemas.openxmlformats.org/drawingml/2006/main"/>
        <a:p xmlns:a="http://schemas.openxmlformats.org/drawingml/2006/main">
          <a:pPr algn="r"/>
          <a:fld id="{2149A748-463E-4D07-BAF0-1C85A2C54D67}" type="TxLink">
            <a:rPr lang="en-US" sz="900" b="0" i="0" u="none" strike="noStrike">
              <a:solidFill>
                <a:srgbClr val="000000"/>
              </a:solidFill>
              <a:latin typeface="+mn-lt"/>
              <a:cs typeface="Calibri"/>
            </a:rPr>
            <a:pPr algn="r"/>
            <a:t>Consumer price inflation</a:t>
          </a:fld>
          <a:endParaRPr lang="en-GB" sz="500">
            <a:solidFill>
              <a:sysClr val="windowText" lastClr="000000"/>
            </a:solidFill>
            <a:latin typeface="+mn-lt"/>
          </a:endParaRPr>
        </a:p>
      </cdr:txBody>
    </cdr:sp>
  </cdr:relSizeAnchor>
</c:userShapes>
</file>

<file path=xl/drawings/drawing24.xml><?xml version="1.0" encoding="utf-8"?>
<xdr:wsDr xmlns:xdr="http://schemas.openxmlformats.org/drawingml/2006/spreadsheetDrawing" xmlns:a="http://schemas.openxmlformats.org/drawingml/2006/main">
  <xdr:twoCellAnchor>
    <xdr:from>
      <xdr:col>10</xdr:col>
      <xdr:colOff>723900</xdr:colOff>
      <xdr:row>13</xdr:row>
      <xdr:rowOff>152400</xdr:rowOff>
    </xdr:from>
    <xdr:to>
      <xdr:col>20</xdr:col>
      <xdr:colOff>642900</xdr:colOff>
      <xdr:row>40</xdr:row>
      <xdr:rowOff>58425</xdr:rowOff>
    </xdr:to>
    <xdr:graphicFrame macro="">
      <xdr:nvGraphicFramePr>
        <xdr:cNvPr id="5" name="Chart 4">
          <a:extLst>
            <a:ext uri="{FF2B5EF4-FFF2-40B4-BE49-F238E27FC236}">
              <a16:creationId xmlns:a16="http://schemas.microsoft.com/office/drawing/2014/main" id="{D8CA484A-D5C3-4F82-908C-A6968FCD735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12</xdr:col>
      <xdr:colOff>447970</xdr:colOff>
      <xdr:row>3</xdr:row>
      <xdr:rowOff>19050</xdr:rowOff>
    </xdr:from>
    <xdr:to>
      <xdr:col>15</xdr:col>
      <xdr:colOff>420495</xdr:colOff>
      <xdr:row>14</xdr:row>
      <xdr:rowOff>58200</xdr:rowOff>
    </xdr:to>
    <mc:AlternateContent xmlns:mc="http://schemas.openxmlformats.org/markup-compatibility/2006" xmlns:a14="http://schemas.microsoft.com/office/drawing/2010/main">
      <mc:Choice Requires="a14">
        <xdr:graphicFrame macro="">
          <xdr:nvGraphicFramePr>
            <xdr:cNvPr id="12" name="Scatter - y 1">
              <a:extLst>
                <a:ext uri="{FF2B5EF4-FFF2-40B4-BE49-F238E27FC236}">
                  <a16:creationId xmlns:a16="http://schemas.microsoft.com/office/drawing/2014/main" id="{8F2AC248-1A66-4395-A9FA-11BBF60AD07F}"/>
                </a:ext>
              </a:extLst>
            </xdr:cNvPr>
            <xdr:cNvGraphicFramePr>
              <a:graphicFrameLocks noMove="1" noResize="1"/>
            </xdr:cNvGraphicFramePr>
          </xdr:nvGraphicFramePr>
          <xdr:xfrm>
            <a:off x="0" y="0"/>
            <a:ext cx="0" cy="0"/>
          </xdr:xfrm>
          <a:graphic>
            <a:graphicData uri="http://schemas.microsoft.com/office/drawing/2010/slicer">
              <sle:slicer xmlns:sle="http://schemas.microsoft.com/office/drawing/2010/slicer" name="Scatter - y 1"/>
            </a:graphicData>
          </a:graphic>
        </xdr:graphicFrame>
      </mc:Choice>
      <mc:Fallback xmlns="">
        <xdr:sp macro="" textlink="">
          <xdr:nvSpPr>
            <xdr:cNvPr id="0" name=""/>
            <xdr:cNvSpPr>
              <a:spLocks noTextEdit="1"/>
            </xdr:cNvSpPr>
          </xdr:nvSpPr>
          <xdr:spPr>
            <a:xfrm>
              <a:off x="9693570" y="590550"/>
              <a:ext cx="2376000" cy="2268000"/>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fLocksWithSheet="0"/>
  </xdr:twoCellAnchor>
  <xdr:absoluteAnchor>
    <xdr:pos x="9620250" y="142875"/>
    <xdr:ext cx="2520000" cy="392400"/>
    <xdr:sp macro="" textlink="">
      <xdr:nvSpPr>
        <xdr:cNvPr id="4" name="TextBox 3">
          <a:extLst>
            <a:ext uri="{FF2B5EF4-FFF2-40B4-BE49-F238E27FC236}">
              <a16:creationId xmlns:a16="http://schemas.microsoft.com/office/drawing/2014/main" id="{0A847EA2-A561-4B63-A052-97FDB92C1E60}"/>
            </a:ext>
          </a:extLst>
        </xdr:cNvPr>
        <xdr:cNvSpPr txBox="1"/>
      </xdr:nvSpPr>
      <xdr:spPr>
        <a:xfrm>
          <a:off x="9620250" y="142875"/>
          <a:ext cx="2520000" cy="3924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GB" sz="1000" b="0">
              <a:latin typeface="Arial Nova Light" panose="020B0304020202020204" pitchFamily="34" charset="0"/>
              <a:cs typeface="Arial" panose="020B0604020202020204" pitchFamily="34" charset="0"/>
            </a:rPr>
            <a:t>y (vertical) axis (Select one)</a:t>
          </a:r>
        </a:p>
      </xdr:txBody>
    </xdr:sp>
    <xdr:clientData/>
  </xdr:absoluteAnchor>
  <xdr:twoCellAnchor>
    <xdr:from>
      <xdr:col>12</xdr:col>
      <xdr:colOff>524475</xdr:colOff>
      <xdr:row>2</xdr:row>
      <xdr:rowOff>133350</xdr:rowOff>
    </xdr:from>
    <xdr:to>
      <xdr:col>15</xdr:col>
      <xdr:colOff>338175</xdr:colOff>
      <xdr:row>3</xdr:row>
      <xdr:rowOff>50850</xdr:rowOff>
    </xdr:to>
    <xdr:sp macro="" textlink="">
      <xdr:nvSpPr>
        <xdr:cNvPr id="6" name="Rectangle 5">
          <a:extLst>
            <a:ext uri="{FF2B5EF4-FFF2-40B4-BE49-F238E27FC236}">
              <a16:creationId xmlns:a16="http://schemas.microsoft.com/office/drawing/2014/main" id="{A13C6CD3-F79B-40C3-BF67-EC98A3877B7F}"/>
            </a:ext>
          </a:extLst>
        </xdr:cNvPr>
        <xdr:cNvSpPr/>
      </xdr:nvSpPr>
      <xdr:spPr>
        <a:xfrm>
          <a:off x="9773250" y="514350"/>
          <a:ext cx="2214000" cy="108000"/>
        </a:xfrm>
        <a:prstGeom prst="rect">
          <a:avLst/>
        </a:prstGeom>
        <a:solidFill>
          <a:srgbClr val="B8E1EC"/>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wsDr>
</file>

<file path=xl/drawings/drawing25.xml><?xml version="1.0" encoding="utf-8"?>
<xdr:wsDr xmlns:xdr="http://schemas.openxmlformats.org/drawingml/2006/spreadsheetDrawing" xmlns:a="http://schemas.openxmlformats.org/drawingml/2006/main">
  <xdr:twoCellAnchor editAs="absolute">
    <xdr:from>
      <xdr:col>1</xdr:col>
      <xdr:colOff>145425</xdr:colOff>
      <xdr:row>2</xdr:row>
      <xdr:rowOff>59296</xdr:rowOff>
    </xdr:from>
    <xdr:to>
      <xdr:col>3</xdr:col>
      <xdr:colOff>780521</xdr:colOff>
      <xdr:row>14</xdr:row>
      <xdr:rowOff>13227</xdr:rowOff>
    </xdr:to>
    <mc:AlternateContent xmlns:mc="http://schemas.openxmlformats.org/markup-compatibility/2006" xmlns:a14="http://schemas.microsoft.com/office/drawing/2010/main">
      <mc:Choice Requires="a14">
        <xdr:graphicFrame macro="">
          <xdr:nvGraphicFramePr>
            <xdr:cNvPr id="2" name="Countries 8">
              <a:extLst>
                <a:ext uri="{FF2B5EF4-FFF2-40B4-BE49-F238E27FC236}">
                  <a16:creationId xmlns:a16="http://schemas.microsoft.com/office/drawing/2014/main" id="{0F0C54E6-15C7-4E70-A226-98D209B2C70A}"/>
                </a:ext>
              </a:extLst>
            </xdr:cNvPr>
            <xdr:cNvGraphicFramePr>
              <a:graphicFrameLocks noMove="1" noResize="1"/>
            </xdr:cNvGraphicFramePr>
          </xdr:nvGraphicFramePr>
          <xdr:xfrm>
            <a:off x="0" y="0"/>
            <a:ext cx="0" cy="0"/>
          </xdr:xfrm>
          <a:graphic>
            <a:graphicData uri="http://schemas.microsoft.com/office/drawing/2010/slicer">
              <sle:slicer xmlns:sle="http://schemas.microsoft.com/office/drawing/2010/slicer" name="Countries 8"/>
            </a:graphicData>
          </a:graphic>
        </xdr:graphicFrame>
      </mc:Choice>
      <mc:Fallback xmlns="">
        <xdr:sp macro="" textlink="">
          <xdr:nvSpPr>
            <xdr:cNvPr id="0" name=""/>
            <xdr:cNvSpPr>
              <a:spLocks noTextEdit="1"/>
            </xdr:cNvSpPr>
          </xdr:nvSpPr>
          <xdr:spPr>
            <a:xfrm>
              <a:off x="790347" y="585155"/>
              <a:ext cx="2798065" cy="3109088"/>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fLocksWithSheet="0"/>
  </xdr:twoCellAnchor>
  <xdr:twoCellAnchor editAs="absolute">
    <xdr:from>
      <xdr:col>19</xdr:col>
      <xdr:colOff>63467</xdr:colOff>
      <xdr:row>2</xdr:row>
      <xdr:rowOff>69941</xdr:rowOff>
    </xdr:from>
    <xdr:to>
      <xdr:col>22</xdr:col>
      <xdr:colOff>304931</xdr:colOff>
      <xdr:row>12</xdr:row>
      <xdr:rowOff>111126</xdr:rowOff>
    </xdr:to>
    <mc:AlternateContent xmlns:mc="http://schemas.openxmlformats.org/markup-compatibility/2006" xmlns:a14="http://schemas.microsoft.com/office/drawing/2010/main">
      <mc:Choice Requires="a14">
        <xdr:graphicFrame macro="">
          <xdr:nvGraphicFramePr>
            <xdr:cNvPr id="3" name="Peer 3">
              <a:extLst>
                <a:ext uri="{FF2B5EF4-FFF2-40B4-BE49-F238E27FC236}">
                  <a16:creationId xmlns:a16="http://schemas.microsoft.com/office/drawing/2014/main" id="{F3E9CA2B-EDF8-4B93-87D5-5407B0D21C06}"/>
                </a:ext>
              </a:extLst>
            </xdr:cNvPr>
            <xdr:cNvGraphicFramePr>
              <a:graphicFrameLocks noMove="1" noResize="1"/>
            </xdr:cNvGraphicFramePr>
          </xdr:nvGraphicFramePr>
          <xdr:xfrm>
            <a:off x="0" y="0"/>
            <a:ext cx="0" cy="0"/>
          </xdr:xfrm>
          <a:graphic>
            <a:graphicData uri="http://schemas.microsoft.com/office/drawing/2010/slicer">
              <sle:slicer xmlns:sle="http://schemas.microsoft.com/office/drawing/2010/slicer" name="Peer 3"/>
            </a:graphicData>
          </a:graphic>
        </xdr:graphicFrame>
      </mc:Choice>
      <mc:Fallback xmlns="">
        <xdr:sp macro="" textlink="">
          <xdr:nvSpPr>
            <xdr:cNvPr id="0" name=""/>
            <xdr:cNvSpPr>
              <a:spLocks noTextEdit="1"/>
            </xdr:cNvSpPr>
          </xdr:nvSpPr>
          <xdr:spPr>
            <a:xfrm>
              <a:off x="16603233" y="595800"/>
              <a:ext cx="2612792" cy="2898685"/>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fLocksWithSheet="0"/>
  </xdr:twoCellAnchor>
  <xdr:absoluteAnchor>
    <xdr:pos x="379613" y="132772"/>
    <xdr:ext cx="1721578" cy="432000"/>
    <xdr:sp macro="" textlink="">
      <xdr:nvSpPr>
        <xdr:cNvPr id="4" name="TextBox 3">
          <a:extLst>
            <a:ext uri="{FF2B5EF4-FFF2-40B4-BE49-F238E27FC236}">
              <a16:creationId xmlns:a16="http://schemas.microsoft.com/office/drawing/2014/main" id="{CBF0C4BE-AF4F-4E9A-A683-EF4C58AC9E71}"/>
            </a:ext>
          </a:extLst>
        </xdr:cNvPr>
        <xdr:cNvSpPr txBox="1"/>
      </xdr:nvSpPr>
      <xdr:spPr>
        <a:xfrm>
          <a:off x="379613" y="132772"/>
          <a:ext cx="1721578" cy="432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b" anchorCtr="0"/>
        <a:lstStyle/>
        <a:p>
          <a:pPr marL="0" marR="0" lvl="0" indent="0" algn="ctr" defTabSz="914400" eaLnBrk="1" fontAlgn="auto" latinLnBrk="0" hangingPunct="1">
            <a:lnSpc>
              <a:spcPct val="100000"/>
            </a:lnSpc>
            <a:spcBef>
              <a:spcPts val="0"/>
            </a:spcBef>
            <a:spcAft>
              <a:spcPts val="0"/>
            </a:spcAft>
            <a:buClrTx/>
            <a:buSzTx/>
            <a:buFontTx/>
            <a:buNone/>
            <a:tabLst/>
            <a:defRPr/>
          </a:pPr>
          <a:r>
            <a:rPr lang="en-GB" sz="1000" b="0">
              <a:solidFill>
                <a:schemeClr val="dk1"/>
              </a:solidFill>
              <a:effectLst/>
              <a:latin typeface="+mn-lt"/>
              <a:ea typeface="+mn-ea"/>
              <a:cs typeface="+mn-cs"/>
            </a:rPr>
            <a:t>Select (Choose one)</a:t>
          </a:r>
        </a:p>
        <a:p>
          <a:pPr algn="ctr"/>
          <a:r>
            <a:rPr lang="en-GB" sz="1000" b="0">
              <a:latin typeface="+mn-lt"/>
              <a:cs typeface="Arial" panose="020B0604020202020204" pitchFamily="34" charset="0"/>
            </a:rPr>
            <a:t>Highlighted Economy</a:t>
          </a:r>
        </a:p>
      </xdr:txBody>
    </xdr:sp>
    <xdr:clientData/>
  </xdr:absoluteAnchor>
  <xdr:absoluteAnchor>
    <xdr:pos x="16067581" y="78221"/>
    <xdr:ext cx="2340000" cy="432000"/>
    <xdr:sp macro="" textlink="">
      <xdr:nvSpPr>
        <xdr:cNvPr id="5" name="TextBox 4">
          <a:extLst>
            <a:ext uri="{FF2B5EF4-FFF2-40B4-BE49-F238E27FC236}">
              <a16:creationId xmlns:a16="http://schemas.microsoft.com/office/drawing/2014/main" id="{306AF955-799A-4DD9-8C8C-5CB2698D3085}"/>
            </a:ext>
          </a:extLst>
        </xdr:cNvPr>
        <xdr:cNvSpPr txBox="1"/>
      </xdr:nvSpPr>
      <xdr:spPr>
        <a:xfrm>
          <a:off x="16067581" y="78221"/>
          <a:ext cx="2340000" cy="432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b" anchorCtr="0"/>
        <a:lstStyle/>
        <a:p>
          <a:pPr marL="0" marR="0" lvl="0" indent="0" algn="ctr" defTabSz="914400" eaLnBrk="1" fontAlgn="auto" latinLnBrk="0" hangingPunct="1">
            <a:lnSpc>
              <a:spcPct val="100000"/>
            </a:lnSpc>
            <a:spcBef>
              <a:spcPts val="0"/>
            </a:spcBef>
            <a:spcAft>
              <a:spcPts val="0"/>
            </a:spcAft>
            <a:buClrTx/>
            <a:buSzTx/>
            <a:buFontTx/>
            <a:buNone/>
            <a:tabLst/>
            <a:defRPr/>
          </a:pPr>
          <a:r>
            <a:rPr lang="en-GB" sz="1000" b="0">
              <a:solidFill>
                <a:schemeClr val="dk1"/>
              </a:solidFill>
              <a:effectLst/>
              <a:latin typeface="+mn-lt"/>
              <a:ea typeface="+mn-ea"/>
              <a:cs typeface="+mn-cs"/>
            </a:rPr>
            <a:t>Select (Choose one)</a:t>
          </a:r>
        </a:p>
        <a:p>
          <a:pPr algn="ctr"/>
          <a:r>
            <a:rPr lang="en-GB" sz="1000" b="0">
              <a:latin typeface="+mn-lt"/>
              <a:cs typeface="Arial" panose="020B0604020202020204" pitchFamily="34" charset="0"/>
            </a:rPr>
            <a:t>Peer economy</a:t>
          </a:r>
        </a:p>
      </xdr:txBody>
    </xdr:sp>
    <xdr:clientData/>
  </xdr:absoluteAnchor>
  <xdr:twoCellAnchor editAs="absolute">
    <xdr:from>
      <xdr:col>22</xdr:col>
      <xdr:colOff>50237</xdr:colOff>
      <xdr:row>17</xdr:row>
      <xdr:rowOff>122370</xdr:rowOff>
    </xdr:from>
    <xdr:to>
      <xdr:col>24</xdr:col>
      <xdr:colOff>438813</xdr:colOff>
      <xdr:row>24</xdr:row>
      <xdr:rowOff>97692</xdr:rowOff>
    </xdr:to>
    <mc:AlternateContent xmlns:mc="http://schemas.openxmlformats.org/markup-compatibility/2006" xmlns:a14="http://schemas.microsoft.com/office/drawing/2010/main">
      <mc:Choice Requires="a14">
        <xdr:graphicFrame macro="">
          <xdr:nvGraphicFramePr>
            <xdr:cNvPr id="6" name="Year 2">
              <a:extLst>
                <a:ext uri="{FF2B5EF4-FFF2-40B4-BE49-F238E27FC236}">
                  <a16:creationId xmlns:a16="http://schemas.microsoft.com/office/drawing/2014/main" id="{D90D704A-62D7-4DEE-BC96-11F8E14D399F}"/>
                </a:ext>
              </a:extLst>
            </xdr:cNvPr>
            <xdr:cNvGraphicFramePr>
              <a:graphicFrameLocks noMove="1" noResize="1"/>
            </xdr:cNvGraphicFramePr>
          </xdr:nvGraphicFramePr>
          <xdr:xfrm>
            <a:off x="0" y="0"/>
            <a:ext cx="0" cy="0"/>
          </xdr:xfrm>
          <a:graphic>
            <a:graphicData uri="http://schemas.microsoft.com/office/drawing/2010/slicer">
              <sle:slicer xmlns:sle="http://schemas.microsoft.com/office/drawing/2010/slicer" name="Year 2"/>
            </a:graphicData>
          </a:graphic>
        </xdr:graphicFrame>
      </mc:Choice>
      <mc:Fallback xmlns="">
        <xdr:sp macro="" textlink="">
          <xdr:nvSpPr>
            <xdr:cNvPr id="0" name=""/>
            <xdr:cNvSpPr>
              <a:spLocks noTextEdit="1"/>
            </xdr:cNvSpPr>
          </xdr:nvSpPr>
          <xdr:spPr>
            <a:xfrm>
              <a:off x="18961331" y="4101042"/>
              <a:ext cx="1718107" cy="1017119"/>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fLocksWithSheet="0"/>
  </xdr:twoCellAnchor>
  <xdr:absoluteAnchor>
    <xdr:pos x="427396" y="3706087"/>
    <xdr:ext cx="1619520" cy="432000"/>
    <xdr:sp macro="" textlink="">
      <xdr:nvSpPr>
        <xdr:cNvPr id="7" name="TextBox 6">
          <a:extLst>
            <a:ext uri="{FF2B5EF4-FFF2-40B4-BE49-F238E27FC236}">
              <a16:creationId xmlns:a16="http://schemas.microsoft.com/office/drawing/2014/main" id="{E5512072-B53D-4ADD-9FC7-85D4FF900A65}"/>
            </a:ext>
          </a:extLst>
        </xdr:cNvPr>
        <xdr:cNvSpPr txBox="1"/>
      </xdr:nvSpPr>
      <xdr:spPr>
        <a:xfrm>
          <a:off x="427396" y="3706087"/>
          <a:ext cx="1619520" cy="432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b" anchorCtr="0"/>
        <a:lstStyle/>
        <a:p>
          <a:pPr marL="0" marR="0" lvl="0" indent="0" algn="ctr" defTabSz="914400" eaLnBrk="1" fontAlgn="auto" latinLnBrk="0" hangingPunct="1">
            <a:lnSpc>
              <a:spcPct val="100000"/>
            </a:lnSpc>
            <a:spcBef>
              <a:spcPts val="0"/>
            </a:spcBef>
            <a:spcAft>
              <a:spcPts val="0"/>
            </a:spcAft>
            <a:buClrTx/>
            <a:buSzTx/>
            <a:buFontTx/>
            <a:buNone/>
            <a:tabLst/>
            <a:defRPr/>
          </a:pPr>
          <a:r>
            <a:rPr lang="en-GB" sz="1000" b="0">
              <a:solidFill>
                <a:schemeClr val="dk1"/>
              </a:solidFill>
              <a:effectLst/>
              <a:latin typeface="+mn-lt"/>
              <a:ea typeface="+mn-ea"/>
              <a:cs typeface="+mn-cs"/>
            </a:rPr>
            <a:t>Select</a:t>
          </a:r>
          <a:r>
            <a:rPr lang="en-GB" sz="1000" b="0" baseline="0">
              <a:solidFill>
                <a:schemeClr val="dk1"/>
              </a:solidFill>
              <a:effectLst/>
              <a:latin typeface="+mn-lt"/>
              <a:ea typeface="+mn-ea"/>
              <a:cs typeface="+mn-cs"/>
            </a:rPr>
            <a:t> year</a:t>
          </a:r>
        </a:p>
        <a:p>
          <a:pPr marL="0" marR="0" lvl="0" indent="0" algn="ctr" defTabSz="914400" eaLnBrk="1" fontAlgn="auto" latinLnBrk="0" hangingPunct="1">
            <a:lnSpc>
              <a:spcPct val="100000"/>
            </a:lnSpc>
            <a:spcBef>
              <a:spcPts val="0"/>
            </a:spcBef>
            <a:spcAft>
              <a:spcPts val="0"/>
            </a:spcAft>
            <a:buClrTx/>
            <a:buSzTx/>
            <a:buFontTx/>
            <a:buNone/>
            <a:tabLst/>
            <a:defRPr/>
          </a:pPr>
          <a:r>
            <a:rPr lang="en-GB" sz="1000" b="0" baseline="0">
              <a:solidFill>
                <a:schemeClr val="dk1"/>
              </a:solidFill>
              <a:effectLst/>
              <a:latin typeface="+mn-lt"/>
              <a:ea typeface="+mn-ea"/>
              <a:cs typeface="+mn-cs"/>
            </a:rPr>
            <a:t>(for highlighted economy)</a:t>
          </a:r>
          <a:endParaRPr lang="en-GB" sz="1000" b="0">
            <a:solidFill>
              <a:schemeClr val="dk1"/>
            </a:solidFill>
            <a:effectLst/>
            <a:latin typeface="+mn-lt"/>
            <a:ea typeface="+mn-ea"/>
            <a:cs typeface="+mn-cs"/>
          </a:endParaRPr>
        </a:p>
      </xdr:txBody>
    </xdr:sp>
    <xdr:clientData/>
  </xdr:absoluteAnchor>
  <xdr:absoluteAnchor>
    <xdr:pos x="18513608" y="3474602"/>
    <xdr:ext cx="1619520" cy="432000"/>
    <xdr:sp macro="" textlink="">
      <xdr:nvSpPr>
        <xdr:cNvPr id="8" name="TextBox 7">
          <a:extLst>
            <a:ext uri="{FF2B5EF4-FFF2-40B4-BE49-F238E27FC236}">
              <a16:creationId xmlns:a16="http://schemas.microsoft.com/office/drawing/2014/main" id="{A471525F-DEDA-40DC-A4EA-CF96F48B9A0B}"/>
            </a:ext>
          </a:extLst>
        </xdr:cNvPr>
        <xdr:cNvSpPr txBox="1"/>
      </xdr:nvSpPr>
      <xdr:spPr>
        <a:xfrm>
          <a:off x="18513608" y="3474602"/>
          <a:ext cx="1619520" cy="432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b" anchorCtr="0"/>
        <a:lstStyle/>
        <a:p>
          <a:pPr marL="0" marR="0" lvl="0" indent="0" algn="ctr" defTabSz="914400" eaLnBrk="1" fontAlgn="auto" latinLnBrk="0" hangingPunct="1">
            <a:lnSpc>
              <a:spcPct val="100000"/>
            </a:lnSpc>
            <a:spcBef>
              <a:spcPts val="0"/>
            </a:spcBef>
            <a:spcAft>
              <a:spcPts val="0"/>
            </a:spcAft>
            <a:buClrTx/>
            <a:buSzTx/>
            <a:buFontTx/>
            <a:buNone/>
            <a:tabLst/>
            <a:defRPr/>
          </a:pPr>
          <a:r>
            <a:rPr lang="en-GB" sz="1000" b="0">
              <a:solidFill>
                <a:schemeClr val="dk1"/>
              </a:solidFill>
              <a:effectLst/>
              <a:latin typeface="+mn-lt"/>
              <a:ea typeface="+mn-ea"/>
              <a:cs typeface="+mn-cs"/>
            </a:rPr>
            <a:t>Select</a:t>
          </a:r>
          <a:r>
            <a:rPr lang="en-GB" sz="1000" b="0" baseline="0">
              <a:solidFill>
                <a:schemeClr val="dk1"/>
              </a:solidFill>
              <a:effectLst/>
              <a:latin typeface="+mn-lt"/>
              <a:ea typeface="+mn-ea"/>
              <a:cs typeface="+mn-cs"/>
            </a:rPr>
            <a:t> year </a:t>
          </a:r>
        </a:p>
        <a:p>
          <a:pPr marL="0" marR="0" lvl="0" indent="0" algn="ctr" defTabSz="914400" eaLnBrk="1" fontAlgn="auto" latinLnBrk="0" hangingPunct="1">
            <a:lnSpc>
              <a:spcPct val="100000"/>
            </a:lnSpc>
            <a:spcBef>
              <a:spcPts val="0"/>
            </a:spcBef>
            <a:spcAft>
              <a:spcPts val="0"/>
            </a:spcAft>
            <a:buClrTx/>
            <a:buSzTx/>
            <a:buFontTx/>
            <a:buNone/>
            <a:tabLst/>
            <a:defRPr/>
          </a:pPr>
          <a:r>
            <a:rPr lang="en-GB" sz="1000" b="0" baseline="0">
              <a:solidFill>
                <a:schemeClr val="dk1"/>
              </a:solidFill>
              <a:effectLst/>
              <a:latin typeface="+mn-lt"/>
              <a:ea typeface="+mn-ea"/>
              <a:cs typeface="+mn-cs"/>
            </a:rPr>
            <a:t>(for peer economy)</a:t>
          </a:r>
          <a:endParaRPr lang="en-GB" sz="1000" b="0">
            <a:solidFill>
              <a:schemeClr val="dk1"/>
            </a:solidFill>
            <a:effectLst/>
            <a:latin typeface="+mn-lt"/>
            <a:ea typeface="+mn-ea"/>
            <a:cs typeface="+mn-cs"/>
          </a:endParaRPr>
        </a:p>
      </xdr:txBody>
    </xdr:sp>
    <xdr:clientData/>
  </xdr:absoluteAnchor>
  <xdr:twoCellAnchor editAs="oneCell">
    <xdr:from>
      <xdr:col>1</xdr:col>
      <xdr:colOff>299640</xdr:colOff>
      <xdr:row>18</xdr:row>
      <xdr:rowOff>119062</xdr:rowOff>
    </xdr:from>
    <xdr:to>
      <xdr:col>3</xdr:col>
      <xdr:colOff>3808</xdr:colOff>
      <xdr:row>26</xdr:row>
      <xdr:rowOff>78972</xdr:rowOff>
    </xdr:to>
    <mc:AlternateContent xmlns:mc="http://schemas.openxmlformats.org/markup-compatibility/2006" xmlns:a14="http://schemas.microsoft.com/office/drawing/2010/main">
      <mc:Choice Requires="a14">
        <xdr:graphicFrame macro="">
          <xdr:nvGraphicFramePr>
            <xdr:cNvPr id="9" name="Year 3">
              <a:extLst>
                <a:ext uri="{FF2B5EF4-FFF2-40B4-BE49-F238E27FC236}">
                  <a16:creationId xmlns:a16="http://schemas.microsoft.com/office/drawing/2014/main" id="{AB798770-A35C-4D46-BAEA-487E76301762}"/>
                </a:ext>
              </a:extLst>
            </xdr:cNvPr>
            <xdr:cNvGraphicFramePr>
              <a:graphicFrameLocks noMove="1" noResize="1"/>
            </xdr:cNvGraphicFramePr>
          </xdr:nvGraphicFramePr>
          <xdr:xfrm>
            <a:off x="0" y="0"/>
            <a:ext cx="0" cy="0"/>
          </xdr:xfrm>
          <a:graphic>
            <a:graphicData uri="http://schemas.microsoft.com/office/drawing/2010/slicer">
              <sle:slicer xmlns:sle="http://schemas.microsoft.com/office/drawing/2010/slicer" name="Year 3"/>
            </a:graphicData>
          </a:graphic>
        </xdr:graphicFrame>
      </mc:Choice>
      <mc:Fallback xmlns="">
        <xdr:sp macro="" textlink="">
          <xdr:nvSpPr>
            <xdr:cNvPr id="0" name=""/>
            <xdr:cNvSpPr>
              <a:spLocks noTextEdit="1"/>
            </xdr:cNvSpPr>
          </xdr:nvSpPr>
          <xdr:spPr>
            <a:xfrm>
              <a:off x="944562" y="4246562"/>
              <a:ext cx="1867137" cy="1150535"/>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absolute">
    <xdr:from>
      <xdr:col>7</xdr:col>
      <xdr:colOff>361948</xdr:colOff>
      <xdr:row>11</xdr:row>
      <xdr:rowOff>705247</xdr:rowOff>
    </xdr:from>
    <xdr:to>
      <xdr:col>15</xdr:col>
      <xdr:colOff>496093</xdr:colOff>
      <xdr:row>14</xdr:row>
      <xdr:rowOff>109141</xdr:rowOff>
    </xdr:to>
    <mc:AlternateContent xmlns:mc="http://schemas.openxmlformats.org/markup-compatibility/2006" xmlns:sle15="http://schemas.microsoft.com/office/drawing/2012/slicer">
      <mc:Choice Requires="sle15">
        <xdr:graphicFrame macro="">
          <xdr:nvGraphicFramePr>
            <xdr:cNvPr id="10" name="1 Economic Pillar">
              <a:extLst>
                <a:ext uri="{FF2B5EF4-FFF2-40B4-BE49-F238E27FC236}">
                  <a16:creationId xmlns:a16="http://schemas.microsoft.com/office/drawing/2014/main" id="{D3D69E42-8819-4C0B-80F5-547DAA738C83}"/>
                </a:ext>
              </a:extLst>
            </xdr:cNvPr>
            <xdr:cNvGraphicFramePr/>
          </xdr:nvGraphicFramePr>
          <xdr:xfrm>
            <a:off x="0" y="0"/>
            <a:ext cx="0" cy="0"/>
          </xdr:xfrm>
          <a:graphic>
            <a:graphicData uri="http://schemas.microsoft.com/office/drawing/2010/slicer">
              <sle:slicer xmlns:sle="http://schemas.microsoft.com/office/drawing/2010/slicer" name="1 Economic Pillar"/>
            </a:graphicData>
          </a:graphic>
        </xdr:graphicFrame>
      </mc:Choice>
      <mc:Fallback xmlns="">
        <xdr:sp macro="" textlink="">
          <xdr:nvSpPr>
            <xdr:cNvPr id="0" name=""/>
            <xdr:cNvSpPr>
              <a:spLocks noTextEdit="1"/>
            </xdr:cNvSpPr>
          </xdr:nvSpPr>
          <xdr:spPr>
            <a:xfrm>
              <a:off x="7327104" y="3284935"/>
              <a:ext cx="6345239" cy="505222"/>
            </a:xfrm>
            <a:prstGeom prst="rect">
              <a:avLst/>
            </a:prstGeom>
            <a:solidFill>
              <a:prstClr val="white"/>
            </a:solidFill>
            <a:ln w="1">
              <a:solidFill>
                <a:prstClr val="green"/>
              </a:solidFill>
            </a:ln>
          </xdr:spPr>
          <xdr:txBody>
            <a:bodyPr vertOverflow="clip" horzOverflow="clip"/>
            <a:lstStyle/>
            <a:p>
              <a:r>
                <a:rPr lang="en-GB"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wsDr>
</file>

<file path=xl/drawings/drawing26.xml><?xml version="1.0" encoding="utf-8"?>
<xdr:wsDr xmlns:xdr="http://schemas.openxmlformats.org/drawingml/2006/spreadsheetDrawing" xmlns:a="http://schemas.openxmlformats.org/drawingml/2006/main">
  <xdr:twoCellAnchor editAs="absolute">
    <xdr:from>
      <xdr:col>1</xdr:col>
      <xdr:colOff>145425</xdr:colOff>
      <xdr:row>2</xdr:row>
      <xdr:rowOff>59296</xdr:rowOff>
    </xdr:from>
    <xdr:to>
      <xdr:col>5</xdr:col>
      <xdr:colOff>66146</xdr:colOff>
      <xdr:row>14</xdr:row>
      <xdr:rowOff>13227</xdr:rowOff>
    </xdr:to>
    <mc:AlternateContent xmlns:mc="http://schemas.openxmlformats.org/markup-compatibility/2006" xmlns:a14="http://schemas.microsoft.com/office/drawing/2010/main">
      <mc:Choice Requires="a14">
        <xdr:graphicFrame macro="">
          <xdr:nvGraphicFramePr>
            <xdr:cNvPr id="3" name="Countries 7">
              <a:extLst>
                <a:ext uri="{FF2B5EF4-FFF2-40B4-BE49-F238E27FC236}">
                  <a16:creationId xmlns:a16="http://schemas.microsoft.com/office/drawing/2014/main" id="{97A00E92-E109-4B99-B13A-2FEDCAEBC4A0}"/>
                </a:ext>
              </a:extLst>
            </xdr:cNvPr>
            <xdr:cNvGraphicFramePr>
              <a:graphicFrameLocks noMove="1" noResize="1"/>
            </xdr:cNvGraphicFramePr>
          </xdr:nvGraphicFramePr>
          <xdr:xfrm>
            <a:off x="0" y="0"/>
            <a:ext cx="0" cy="0"/>
          </xdr:xfrm>
          <a:graphic>
            <a:graphicData uri="http://schemas.microsoft.com/office/drawing/2010/slicer">
              <sle:slicer xmlns:sle="http://schemas.microsoft.com/office/drawing/2010/slicer" name="Countries 7"/>
            </a:graphicData>
          </a:graphic>
        </xdr:graphicFrame>
      </mc:Choice>
      <mc:Fallback xmlns="">
        <xdr:sp macro="" textlink="">
          <xdr:nvSpPr>
            <xdr:cNvPr id="0" name=""/>
            <xdr:cNvSpPr>
              <a:spLocks noTextEdit="1"/>
            </xdr:cNvSpPr>
          </xdr:nvSpPr>
          <xdr:spPr>
            <a:xfrm>
              <a:off x="791764" y="592242"/>
              <a:ext cx="2812239" cy="3094914"/>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fLocksWithSheet="0"/>
  </xdr:twoCellAnchor>
  <xdr:twoCellAnchor editAs="absolute">
    <xdr:from>
      <xdr:col>21</xdr:col>
      <xdr:colOff>446451</xdr:colOff>
      <xdr:row>2</xdr:row>
      <xdr:rowOff>69940</xdr:rowOff>
    </xdr:from>
    <xdr:to>
      <xdr:col>25</xdr:col>
      <xdr:colOff>594020</xdr:colOff>
      <xdr:row>14</xdr:row>
      <xdr:rowOff>23192</xdr:rowOff>
    </xdr:to>
    <mc:AlternateContent xmlns:mc="http://schemas.openxmlformats.org/markup-compatibility/2006" xmlns:a14="http://schemas.microsoft.com/office/drawing/2010/main">
      <mc:Choice Requires="a14">
        <xdr:graphicFrame macro="">
          <xdr:nvGraphicFramePr>
            <xdr:cNvPr id="4" name="Peer 2">
              <a:extLst>
                <a:ext uri="{FF2B5EF4-FFF2-40B4-BE49-F238E27FC236}">
                  <a16:creationId xmlns:a16="http://schemas.microsoft.com/office/drawing/2014/main" id="{95AE38A2-374C-4A5E-A326-4FAB3753E857}"/>
                </a:ext>
              </a:extLst>
            </xdr:cNvPr>
            <xdr:cNvGraphicFramePr>
              <a:graphicFrameLocks noMove="1" noResize="1"/>
            </xdr:cNvGraphicFramePr>
          </xdr:nvGraphicFramePr>
          <xdr:xfrm>
            <a:off x="0" y="0"/>
            <a:ext cx="0" cy="0"/>
          </xdr:xfrm>
          <a:graphic>
            <a:graphicData uri="http://schemas.microsoft.com/office/drawing/2010/slicer">
              <sle:slicer xmlns:sle="http://schemas.microsoft.com/office/drawing/2010/slicer" name="Peer 2"/>
            </a:graphicData>
          </a:graphic>
        </xdr:graphicFrame>
      </mc:Choice>
      <mc:Fallback xmlns="">
        <xdr:sp macro="" textlink="">
          <xdr:nvSpPr>
            <xdr:cNvPr id="0" name=""/>
            <xdr:cNvSpPr>
              <a:spLocks noTextEdit="1"/>
            </xdr:cNvSpPr>
          </xdr:nvSpPr>
          <xdr:spPr>
            <a:xfrm>
              <a:off x="16682744" y="606406"/>
              <a:ext cx="2808000" cy="3139200"/>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fLocksWithSheet="0"/>
  </xdr:twoCellAnchor>
  <xdr:absoluteAnchor>
    <xdr:pos x="379613" y="132772"/>
    <xdr:ext cx="1721578" cy="432000"/>
    <xdr:sp macro="" textlink="">
      <xdr:nvSpPr>
        <xdr:cNvPr id="5" name="TextBox 4">
          <a:extLst>
            <a:ext uri="{FF2B5EF4-FFF2-40B4-BE49-F238E27FC236}">
              <a16:creationId xmlns:a16="http://schemas.microsoft.com/office/drawing/2014/main" id="{05C3DDF2-06FE-433C-ACEA-080101479FC1}"/>
            </a:ext>
          </a:extLst>
        </xdr:cNvPr>
        <xdr:cNvSpPr txBox="1"/>
      </xdr:nvSpPr>
      <xdr:spPr>
        <a:xfrm>
          <a:off x="379613" y="132772"/>
          <a:ext cx="1721578" cy="432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b" anchorCtr="0"/>
        <a:lstStyle/>
        <a:p>
          <a:pPr marL="0" marR="0" lvl="0" indent="0" algn="ctr" defTabSz="914400" eaLnBrk="1" fontAlgn="auto" latinLnBrk="0" hangingPunct="1">
            <a:lnSpc>
              <a:spcPct val="100000"/>
            </a:lnSpc>
            <a:spcBef>
              <a:spcPts val="0"/>
            </a:spcBef>
            <a:spcAft>
              <a:spcPts val="0"/>
            </a:spcAft>
            <a:buClrTx/>
            <a:buSzTx/>
            <a:buFontTx/>
            <a:buNone/>
            <a:tabLst/>
            <a:defRPr/>
          </a:pPr>
          <a:r>
            <a:rPr lang="en-GB" sz="1000" b="0">
              <a:solidFill>
                <a:schemeClr val="dk1"/>
              </a:solidFill>
              <a:effectLst/>
              <a:latin typeface="+mn-lt"/>
              <a:ea typeface="+mn-ea"/>
              <a:cs typeface="+mn-cs"/>
            </a:rPr>
            <a:t>Select (Choose one)</a:t>
          </a:r>
        </a:p>
        <a:p>
          <a:pPr algn="ctr"/>
          <a:r>
            <a:rPr lang="en-GB" sz="1000" b="0">
              <a:latin typeface="+mn-lt"/>
              <a:cs typeface="Arial" panose="020B0604020202020204" pitchFamily="34" charset="0"/>
            </a:rPr>
            <a:t>Highlighted Economy</a:t>
          </a:r>
        </a:p>
      </xdr:txBody>
    </xdr:sp>
    <xdr:clientData/>
  </xdr:absoluteAnchor>
  <xdr:absoluteAnchor>
    <xdr:pos x="16067581" y="78221"/>
    <xdr:ext cx="2340000" cy="432000"/>
    <xdr:sp macro="" textlink="">
      <xdr:nvSpPr>
        <xdr:cNvPr id="6" name="TextBox 5">
          <a:extLst>
            <a:ext uri="{FF2B5EF4-FFF2-40B4-BE49-F238E27FC236}">
              <a16:creationId xmlns:a16="http://schemas.microsoft.com/office/drawing/2014/main" id="{499EF738-B281-417D-A4D3-C269EAF213E4}"/>
            </a:ext>
          </a:extLst>
        </xdr:cNvPr>
        <xdr:cNvSpPr txBox="1"/>
      </xdr:nvSpPr>
      <xdr:spPr>
        <a:xfrm>
          <a:off x="16067581" y="78221"/>
          <a:ext cx="2340000" cy="432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b" anchorCtr="0"/>
        <a:lstStyle/>
        <a:p>
          <a:pPr marL="0" marR="0" lvl="0" indent="0" algn="ctr" defTabSz="914400" eaLnBrk="1" fontAlgn="auto" latinLnBrk="0" hangingPunct="1">
            <a:lnSpc>
              <a:spcPct val="100000"/>
            </a:lnSpc>
            <a:spcBef>
              <a:spcPts val="0"/>
            </a:spcBef>
            <a:spcAft>
              <a:spcPts val="0"/>
            </a:spcAft>
            <a:buClrTx/>
            <a:buSzTx/>
            <a:buFontTx/>
            <a:buNone/>
            <a:tabLst/>
            <a:defRPr/>
          </a:pPr>
          <a:r>
            <a:rPr lang="en-GB" sz="1000" b="0">
              <a:solidFill>
                <a:schemeClr val="dk1"/>
              </a:solidFill>
              <a:effectLst/>
              <a:latin typeface="+mn-lt"/>
              <a:ea typeface="+mn-ea"/>
              <a:cs typeface="+mn-cs"/>
            </a:rPr>
            <a:t>Select (Choose one)</a:t>
          </a:r>
        </a:p>
        <a:p>
          <a:pPr algn="ctr"/>
          <a:r>
            <a:rPr lang="en-GB" sz="1000" b="0">
              <a:latin typeface="+mn-lt"/>
              <a:cs typeface="Arial" panose="020B0604020202020204" pitchFamily="34" charset="0"/>
            </a:rPr>
            <a:t>Peer economy</a:t>
          </a:r>
        </a:p>
      </xdr:txBody>
    </xdr:sp>
    <xdr:clientData/>
  </xdr:absoluteAnchor>
  <xdr:absoluteAnchor>
    <xdr:pos x="427396" y="3706087"/>
    <xdr:ext cx="1619520" cy="432000"/>
    <xdr:sp macro="" textlink="">
      <xdr:nvSpPr>
        <xdr:cNvPr id="11" name="TextBox 10">
          <a:extLst>
            <a:ext uri="{FF2B5EF4-FFF2-40B4-BE49-F238E27FC236}">
              <a16:creationId xmlns:a16="http://schemas.microsoft.com/office/drawing/2014/main" id="{9B7EDD0A-D000-4A1B-92B4-99E312C0C30A}"/>
            </a:ext>
          </a:extLst>
        </xdr:cNvPr>
        <xdr:cNvSpPr txBox="1"/>
      </xdr:nvSpPr>
      <xdr:spPr>
        <a:xfrm>
          <a:off x="427396" y="3706087"/>
          <a:ext cx="1619520" cy="432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b" anchorCtr="0"/>
        <a:lstStyle/>
        <a:p>
          <a:pPr marL="0" marR="0" lvl="0" indent="0" algn="ctr" defTabSz="914400" eaLnBrk="1" fontAlgn="auto" latinLnBrk="0" hangingPunct="1">
            <a:lnSpc>
              <a:spcPct val="100000"/>
            </a:lnSpc>
            <a:spcBef>
              <a:spcPts val="0"/>
            </a:spcBef>
            <a:spcAft>
              <a:spcPts val="0"/>
            </a:spcAft>
            <a:buClrTx/>
            <a:buSzTx/>
            <a:buFontTx/>
            <a:buNone/>
            <a:tabLst/>
            <a:defRPr/>
          </a:pPr>
          <a:r>
            <a:rPr lang="en-GB" sz="1000" b="0">
              <a:solidFill>
                <a:schemeClr val="dk1"/>
              </a:solidFill>
              <a:effectLst/>
              <a:latin typeface="+mn-lt"/>
              <a:ea typeface="+mn-ea"/>
              <a:cs typeface="+mn-cs"/>
            </a:rPr>
            <a:t>Select</a:t>
          </a:r>
          <a:r>
            <a:rPr lang="en-GB" sz="1000" b="0" baseline="0">
              <a:solidFill>
                <a:schemeClr val="dk1"/>
              </a:solidFill>
              <a:effectLst/>
              <a:latin typeface="+mn-lt"/>
              <a:ea typeface="+mn-ea"/>
              <a:cs typeface="+mn-cs"/>
            </a:rPr>
            <a:t> year</a:t>
          </a:r>
        </a:p>
        <a:p>
          <a:pPr marL="0" marR="0" lvl="0" indent="0" algn="ctr" defTabSz="914400" eaLnBrk="1" fontAlgn="auto" latinLnBrk="0" hangingPunct="1">
            <a:lnSpc>
              <a:spcPct val="100000"/>
            </a:lnSpc>
            <a:spcBef>
              <a:spcPts val="0"/>
            </a:spcBef>
            <a:spcAft>
              <a:spcPts val="0"/>
            </a:spcAft>
            <a:buClrTx/>
            <a:buSzTx/>
            <a:buFontTx/>
            <a:buNone/>
            <a:tabLst/>
            <a:defRPr/>
          </a:pPr>
          <a:r>
            <a:rPr lang="en-GB" sz="1000" b="0" baseline="0">
              <a:solidFill>
                <a:schemeClr val="dk1"/>
              </a:solidFill>
              <a:effectLst/>
              <a:latin typeface="+mn-lt"/>
              <a:ea typeface="+mn-ea"/>
              <a:cs typeface="+mn-cs"/>
            </a:rPr>
            <a:t>(for highlighted economy)</a:t>
          </a:r>
          <a:endParaRPr lang="en-GB" sz="1000" b="0">
            <a:solidFill>
              <a:schemeClr val="dk1"/>
            </a:solidFill>
            <a:effectLst/>
            <a:latin typeface="+mn-lt"/>
            <a:ea typeface="+mn-ea"/>
            <a:cs typeface="+mn-cs"/>
          </a:endParaRPr>
        </a:p>
      </xdr:txBody>
    </xdr:sp>
    <xdr:clientData/>
  </xdr:absoluteAnchor>
  <xdr:absoluteAnchor>
    <xdr:pos x="16107041" y="3544055"/>
    <xdr:ext cx="1619520" cy="432000"/>
    <xdr:sp macro="" textlink="">
      <xdr:nvSpPr>
        <xdr:cNvPr id="12" name="TextBox 11">
          <a:extLst>
            <a:ext uri="{FF2B5EF4-FFF2-40B4-BE49-F238E27FC236}">
              <a16:creationId xmlns:a16="http://schemas.microsoft.com/office/drawing/2014/main" id="{DB0B7886-7C2C-4769-97EE-5F934BC6E711}"/>
            </a:ext>
          </a:extLst>
        </xdr:cNvPr>
        <xdr:cNvSpPr txBox="1"/>
      </xdr:nvSpPr>
      <xdr:spPr>
        <a:xfrm>
          <a:off x="16107041" y="3544055"/>
          <a:ext cx="1619520" cy="432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b" anchorCtr="0"/>
        <a:lstStyle/>
        <a:p>
          <a:pPr marL="0" marR="0" lvl="0" indent="0" algn="ctr" defTabSz="914400" eaLnBrk="1" fontAlgn="auto" latinLnBrk="0" hangingPunct="1">
            <a:lnSpc>
              <a:spcPct val="100000"/>
            </a:lnSpc>
            <a:spcBef>
              <a:spcPts val="0"/>
            </a:spcBef>
            <a:spcAft>
              <a:spcPts val="0"/>
            </a:spcAft>
            <a:buClrTx/>
            <a:buSzTx/>
            <a:buFontTx/>
            <a:buNone/>
            <a:tabLst/>
            <a:defRPr/>
          </a:pPr>
          <a:r>
            <a:rPr lang="en-GB" sz="1000" b="0">
              <a:solidFill>
                <a:schemeClr val="dk1"/>
              </a:solidFill>
              <a:effectLst/>
              <a:latin typeface="+mn-lt"/>
              <a:ea typeface="+mn-ea"/>
              <a:cs typeface="+mn-cs"/>
            </a:rPr>
            <a:t>Select</a:t>
          </a:r>
          <a:r>
            <a:rPr lang="en-GB" sz="1000" b="0" baseline="0">
              <a:solidFill>
                <a:schemeClr val="dk1"/>
              </a:solidFill>
              <a:effectLst/>
              <a:latin typeface="+mn-lt"/>
              <a:ea typeface="+mn-ea"/>
              <a:cs typeface="+mn-cs"/>
            </a:rPr>
            <a:t> year </a:t>
          </a:r>
        </a:p>
        <a:p>
          <a:pPr marL="0" marR="0" lvl="0" indent="0" algn="ctr" defTabSz="914400" eaLnBrk="1" fontAlgn="auto" latinLnBrk="0" hangingPunct="1">
            <a:lnSpc>
              <a:spcPct val="100000"/>
            </a:lnSpc>
            <a:spcBef>
              <a:spcPts val="0"/>
            </a:spcBef>
            <a:spcAft>
              <a:spcPts val="0"/>
            </a:spcAft>
            <a:buClrTx/>
            <a:buSzTx/>
            <a:buFontTx/>
            <a:buNone/>
            <a:tabLst/>
            <a:defRPr/>
          </a:pPr>
          <a:r>
            <a:rPr lang="en-GB" sz="1000" b="0" baseline="0">
              <a:solidFill>
                <a:schemeClr val="dk1"/>
              </a:solidFill>
              <a:effectLst/>
              <a:latin typeface="+mn-lt"/>
              <a:ea typeface="+mn-ea"/>
              <a:cs typeface="+mn-cs"/>
            </a:rPr>
            <a:t>(for peer economy)</a:t>
          </a:r>
          <a:endParaRPr lang="en-GB" sz="1000" b="0">
            <a:solidFill>
              <a:schemeClr val="dk1"/>
            </a:solidFill>
            <a:effectLst/>
            <a:latin typeface="+mn-lt"/>
            <a:ea typeface="+mn-ea"/>
            <a:cs typeface="+mn-cs"/>
          </a:endParaRPr>
        </a:p>
      </xdr:txBody>
    </xdr:sp>
    <xdr:clientData/>
  </xdr:absoluteAnchor>
  <xdr:twoCellAnchor editAs="oneCell">
    <xdr:from>
      <xdr:col>1</xdr:col>
      <xdr:colOff>168672</xdr:colOff>
      <xdr:row>17</xdr:row>
      <xdr:rowOff>9921</xdr:rowOff>
    </xdr:from>
    <xdr:to>
      <xdr:col>2</xdr:col>
      <xdr:colOff>1144191</xdr:colOff>
      <xdr:row>28</xdr:row>
      <xdr:rowOff>62359</xdr:rowOff>
    </xdr:to>
    <mc:AlternateContent xmlns:mc="http://schemas.openxmlformats.org/markup-compatibility/2006" xmlns:a14="http://schemas.microsoft.com/office/drawing/2010/main">
      <mc:Choice Requires="a14">
        <xdr:graphicFrame macro="">
          <xdr:nvGraphicFramePr>
            <xdr:cNvPr id="7" name="Year 1">
              <a:extLst>
                <a:ext uri="{FF2B5EF4-FFF2-40B4-BE49-F238E27FC236}">
                  <a16:creationId xmlns:a16="http://schemas.microsoft.com/office/drawing/2014/main" id="{599A0F62-D001-49D2-B322-0E4B8B381343}"/>
                </a:ext>
              </a:extLst>
            </xdr:cNvPr>
            <xdr:cNvGraphicFramePr/>
          </xdr:nvGraphicFramePr>
          <xdr:xfrm>
            <a:off x="0" y="0"/>
            <a:ext cx="0" cy="0"/>
          </xdr:xfrm>
          <a:graphic>
            <a:graphicData uri="http://schemas.microsoft.com/office/drawing/2010/slicer">
              <sle:slicer xmlns:sle="http://schemas.microsoft.com/office/drawing/2010/slicer" name="Year 1"/>
            </a:graphicData>
          </a:graphic>
        </xdr:graphicFrame>
      </mc:Choice>
      <mc:Fallback xmlns="">
        <xdr:sp macro="" textlink="">
          <xdr:nvSpPr>
            <xdr:cNvPr id="0" name=""/>
            <xdr:cNvSpPr>
              <a:spLocks noTextEdit="1"/>
            </xdr:cNvSpPr>
          </xdr:nvSpPr>
          <xdr:spPr>
            <a:xfrm>
              <a:off x="813594" y="4137421"/>
              <a:ext cx="1828800" cy="1689547"/>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22</xdr:col>
      <xdr:colOff>270970</xdr:colOff>
      <xdr:row>15</xdr:row>
      <xdr:rowOff>117009</xdr:rowOff>
    </xdr:from>
    <xdr:to>
      <xdr:col>25</xdr:col>
      <xdr:colOff>162268</xdr:colOff>
      <xdr:row>25</xdr:row>
      <xdr:rowOff>103627</xdr:rowOff>
    </xdr:to>
    <mc:AlternateContent xmlns:mc="http://schemas.openxmlformats.org/markup-compatibility/2006" xmlns:a14="http://schemas.microsoft.com/office/drawing/2010/main">
      <mc:Choice Requires="a14">
        <xdr:graphicFrame macro="">
          <xdr:nvGraphicFramePr>
            <xdr:cNvPr id="8" name="Year 2 2">
              <a:extLst>
                <a:ext uri="{FF2B5EF4-FFF2-40B4-BE49-F238E27FC236}">
                  <a16:creationId xmlns:a16="http://schemas.microsoft.com/office/drawing/2014/main" id="{DAB19E7A-5E9E-4CC9-807D-7ECAB9DEA449}"/>
                </a:ext>
              </a:extLst>
            </xdr:cNvPr>
            <xdr:cNvGraphicFramePr/>
          </xdr:nvGraphicFramePr>
          <xdr:xfrm>
            <a:off x="0" y="0"/>
            <a:ext cx="0" cy="0"/>
          </xdr:xfrm>
          <a:graphic>
            <a:graphicData uri="http://schemas.microsoft.com/office/drawing/2010/slicer">
              <sle:slicer xmlns:sle="http://schemas.microsoft.com/office/drawing/2010/slicer" name="Year 2 2"/>
            </a:graphicData>
          </a:graphic>
        </xdr:graphicFrame>
      </mc:Choice>
      <mc:Fallback xmlns="">
        <xdr:sp macro="" textlink="">
          <xdr:nvSpPr>
            <xdr:cNvPr id="0" name=""/>
            <xdr:cNvSpPr>
              <a:spLocks noTextEdit="1"/>
            </xdr:cNvSpPr>
          </xdr:nvSpPr>
          <xdr:spPr>
            <a:xfrm>
              <a:off x="17229849" y="3992699"/>
              <a:ext cx="1829143" cy="1519376"/>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wsDr>
</file>

<file path=xl/drawings/drawing27.xml><?xml version="1.0" encoding="utf-8"?>
<xdr:wsDr xmlns:xdr="http://schemas.openxmlformats.org/drawingml/2006/spreadsheetDrawing" xmlns:a="http://schemas.openxmlformats.org/drawingml/2006/main">
  <xdr:twoCellAnchor editAs="absolute">
    <xdr:from>
      <xdr:col>1</xdr:col>
      <xdr:colOff>145425</xdr:colOff>
      <xdr:row>2</xdr:row>
      <xdr:rowOff>59296</xdr:rowOff>
    </xdr:from>
    <xdr:to>
      <xdr:col>5</xdr:col>
      <xdr:colOff>66146</xdr:colOff>
      <xdr:row>14</xdr:row>
      <xdr:rowOff>13227</xdr:rowOff>
    </xdr:to>
    <mc:AlternateContent xmlns:mc="http://schemas.openxmlformats.org/markup-compatibility/2006" xmlns:a14="http://schemas.microsoft.com/office/drawing/2010/main">
      <mc:Choice Requires="a14">
        <xdr:graphicFrame macro="">
          <xdr:nvGraphicFramePr>
            <xdr:cNvPr id="2" name="Countries 10">
              <a:extLst>
                <a:ext uri="{FF2B5EF4-FFF2-40B4-BE49-F238E27FC236}">
                  <a16:creationId xmlns:a16="http://schemas.microsoft.com/office/drawing/2014/main" id="{389C17A8-7424-46A7-9834-7333BB0445CA}"/>
                </a:ext>
              </a:extLst>
            </xdr:cNvPr>
            <xdr:cNvGraphicFramePr>
              <a:graphicFrameLocks noMove="1" noResize="1"/>
            </xdr:cNvGraphicFramePr>
          </xdr:nvGraphicFramePr>
          <xdr:xfrm>
            <a:off x="0" y="0"/>
            <a:ext cx="0" cy="0"/>
          </xdr:xfrm>
          <a:graphic>
            <a:graphicData uri="http://schemas.microsoft.com/office/drawing/2010/slicer">
              <sle:slicer xmlns:sle="http://schemas.microsoft.com/office/drawing/2010/slicer" name="Countries 10"/>
            </a:graphicData>
          </a:graphic>
        </xdr:graphicFrame>
      </mc:Choice>
      <mc:Fallback xmlns="">
        <xdr:sp macro="" textlink="">
          <xdr:nvSpPr>
            <xdr:cNvPr id="0" name=""/>
            <xdr:cNvSpPr>
              <a:spLocks noTextEdit="1"/>
            </xdr:cNvSpPr>
          </xdr:nvSpPr>
          <xdr:spPr>
            <a:xfrm>
              <a:off x="788363" y="591109"/>
              <a:ext cx="2809971" cy="3136868"/>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fLocksWithSheet="0"/>
  </xdr:twoCellAnchor>
  <xdr:twoCellAnchor editAs="absolute">
    <xdr:from>
      <xdr:col>21</xdr:col>
      <xdr:colOff>446452</xdr:colOff>
      <xdr:row>2</xdr:row>
      <xdr:rowOff>69941</xdr:rowOff>
    </xdr:from>
    <xdr:to>
      <xdr:col>25</xdr:col>
      <xdr:colOff>410104</xdr:colOff>
      <xdr:row>12</xdr:row>
      <xdr:rowOff>111126</xdr:rowOff>
    </xdr:to>
    <mc:AlternateContent xmlns:mc="http://schemas.openxmlformats.org/markup-compatibility/2006" xmlns:a14="http://schemas.microsoft.com/office/drawing/2010/main">
      <mc:Choice Requires="a14">
        <xdr:graphicFrame macro="">
          <xdr:nvGraphicFramePr>
            <xdr:cNvPr id="3" name="Peer 5">
              <a:extLst>
                <a:ext uri="{FF2B5EF4-FFF2-40B4-BE49-F238E27FC236}">
                  <a16:creationId xmlns:a16="http://schemas.microsoft.com/office/drawing/2014/main" id="{43CD8E0C-B0E3-4DAF-B76D-6FBBB98E76E1}"/>
                </a:ext>
              </a:extLst>
            </xdr:cNvPr>
            <xdr:cNvGraphicFramePr>
              <a:graphicFrameLocks noMove="1" noResize="1"/>
            </xdr:cNvGraphicFramePr>
          </xdr:nvGraphicFramePr>
          <xdr:xfrm>
            <a:off x="0" y="0"/>
            <a:ext cx="0" cy="0"/>
          </xdr:xfrm>
          <a:graphic>
            <a:graphicData uri="http://schemas.microsoft.com/office/drawing/2010/slicer">
              <sle:slicer xmlns:sle="http://schemas.microsoft.com/office/drawing/2010/slicer" name="Peer 5"/>
            </a:graphicData>
          </a:graphic>
        </xdr:graphicFrame>
      </mc:Choice>
      <mc:Fallback xmlns="">
        <xdr:sp macro="" textlink="">
          <xdr:nvSpPr>
            <xdr:cNvPr id="0" name=""/>
            <xdr:cNvSpPr>
              <a:spLocks noTextEdit="1"/>
            </xdr:cNvSpPr>
          </xdr:nvSpPr>
          <xdr:spPr>
            <a:xfrm>
              <a:off x="16623077" y="601754"/>
              <a:ext cx="2614777" cy="2922497"/>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fLocksWithSheet="0"/>
  </xdr:twoCellAnchor>
  <xdr:absoluteAnchor>
    <xdr:pos x="379613" y="132772"/>
    <xdr:ext cx="1721578" cy="432000"/>
    <xdr:sp macro="" textlink="">
      <xdr:nvSpPr>
        <xdr:cNvPr id="4" name="TextBox 3">
          <a:extLst>
            <a:ext uri="{FF2B5EF4-FFF2-40B4-BE49-F238E27FC236}">
              <a16:creationId xmlns:a16="http://schemas.microsoft.com/office/drawing/2014/main" id="{ECCD9EED-D304-485B-88D6-281B2DA99272}"/>
            </a:ext>
          </a:extLst>
        </xdr:cNvPr>
        <xdr:cNvSpPr txBox="1"/>
      </xdr:nvSpPr>
      <xdr:spPr>
        <a:xfrm>
          <a:off x="379613" y="132772"/>
          <a:ext cx="1721578" cy="432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b" anchorCtr="0"/>
        <a:lstStyle/>
        <a:p>
          <a:pPr marL="0" marR="0" lvl="0" indent="0" algn="ctr" defTabSz="914400" eaLnBrk="1" fontAlgn="auto" latinLnBrk="0" hangingPunct="1">
            <a:lnSpc>
              <a:spcPct val="100000"/>
            </a:lnSpc>
            <a:spcBef>
              <a:spcPts val="0"/>
            </a:spcBef>
            <a:spcAft>
              <a:spcPts val="0"/>
            </a:spcAft>
            <a:buClrTx/>
            <a:buSzTx/>
            <a:buFontTx/>
            <a:buNone/>
            <a:tabLst/>
            <a:defRPr/>
          </a:pPr>
          <a:r>
            <a:rPr lang="en-GB" sz="1000" b="0">
              <a:solidFill>
                <a:schemeClr val="dk1"/>
              </a:solidFill>
              <a:effectLst/>
              <a:latin typeface="+mn-lt"/>
              <a:ea typeface="+mn-ea"/>
              <a:cs typeface="+mn-cs"/>
            </a:rPr>
            <a:t>Select (Choose one)</a:t>
          </a:r>
        </a:p>
        <a:p>
          <a:pPr algn="ctr"/>
          <a:r>
            <a:rPr lang="en-GB" sz="1000" b="0">
              <a:latin typeface="+mn-lt"/>
              <a:cs typeface="Arial" panose="020B0604020202020204" pitchFamily="34" charset="0"/>
            </a:rPr>
            <a:t>Highlighted Economy</a:t>
          </a:r>
        </a:p>
      </xdr:txBody>
    </xdr:sp>
    <xdr:clientData/>
  </xdr:absoluteAnchor>
  <xdr:absoluteAnchor>
    <xdr:pos x="16067581" y="78221"/>
    <xdr:ext cx="2340000" cy="432000"/>
    <xdr:sp macro="" textlink="">
      <xdr:nvSpPr>
        <xdr:cNvPr id="5" name="TextBox 4">
          <a:extLst>
            <a:ext uri="{FF2B5EF4-FFF2-40B4-BE49-F238E27FC236}">
              <a16:creationId xmlns:a16="http://schemas.microsoft.com/office/drawing/2014/main" id="{2444C102-3EB6-47ED-A30C-A16C914B69B1}"/>
            </a:ext>
          </a:extLst>
        </xdr:cNvPr>
        <xdr:cNvSpPr txBox="1"/>
      </xdr:nvSpPr>
      <xdr:spPr>
        <a:xfrm>
          <a:off x="16067581" y="78221"/>
          <a:ext cx="2340000" cy="432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b" anchorCtr="0"/>
        <a:lstStyle/>
        <a:p>
          <a:pPr marL="0" marR="0" lvl="0" indent="0" algn="ctr" defTabSz="914400" eaLnBrk="1" fontAlgn="auto" latinLnBrk="0" hangingPunct="1">
            <a:lnSpc>
              <a:spcPct val="100000"/>
            </a:lnSpc>
            <a:spcBef>
              <a:spcPts val="0"/>
            </a:spcBef>
            <a:spcAft>
              <a:spcPts val="0"/>
            </a:spcAft>
            <a:buClrTx/>
            <a:buSzTx/>
            <a:buFontTx/>
            <a:buNone/>
            <a:tabLst/>
            <a:defRPr/>
          </a:pPr>
          <a:r>
            <a:rPr lang="en-GB" sz="1000" b="0">
              <a:solidFill>
                <a:schemeClr val="dk1"/>
              </a:solidFill>
              <a:effectLst/>
              <a:latin typeface="+mn-lt"/>
              <a:ea typeface="+mn-ea"/>
              <a:cs typeface="+mn-cs"/>
            </a:rPr>
            <a:t>Select (Choose one)</a:t>
          </a:r>
        </a:p>
        <a:p>
          <a:pPr algn="ctr"/>
          <a:r>
            <a:rPr lang="en-GB" sz="1000" b="0">
              <a:latin typeface="+mn-lt"/>
              <a:cs typeface="Arial" panose="020B0604020202020204" pitchFamily="34" charset="0"/>
            </a:rPr>
            <a:t>Peer economy</a:t>
          </a:r>
        </a:p>
      </xdr:txBody>
    </xdr:sp>
    <xdr:clientData/>
  </xdr:absoluteAnchor>
  <xdr:absoluteAnchor>
    <xdr:pos x="427396" y="3706087"/>
    <xdr:ext cx="1619520" cy="432000"/>
    <xdr:sp macro="" textlink="">
      <xdr:nvSpPr>
        <xdr:cNvPr id="6" name="TextBox 5">
          <a:extLst>
            <a:ext uri="{FF2B5EF4-FFF2-40B4-BE49-F238E27FC236}">
              <a16:creationId xmlns:a16="http://schemas.microsoft.com/office/drawing/2014/main" id="{AD0810DE-0F58-49F2-B7BB-0FFA01C2FD42}"/>
            </a:ext>
          </a:extLst>
        </xdr:cNvPr>
        <xdr:cNvSpPr txBox="1"/>
      </xdr:nvSpPr>
      <xdr:spPr>
        <a:xfrm>
          <a:off x="427396" y="3706087"/>
          <a:ext cx="1619520" cy="432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b" anchorCtr="0"/>
        <a:lstStyle/>
        <a:p>
          <a:pPr marL="0" marR="0" lvl="0" indent="0" algn="ctr" defTabSz="914400" eaLnBrk="1" fontAlgn="auto" latinLnBrk="0" hangingPunct="1">
            <a:lnSpc>
              <a:spcPct val="100000"/>
            </a:lnSpc>
            <a:spcBef>
              <a:spcPts val="0"/>
            </a:spcBef>
            <a:spcAft>
              <a:spcPts val="0"/>
            </a:spcAft>
            <a:buClrTx/>
            <a:buSzTx/>
            <a:buFontTx/>
            <a:buNone/>
            <a:tabLst/>
            <a:defRPr/>
          </a:pPr>
          <a:r>
            <a:rPr lang="en-GB" sz="1000" b="0">
              <a:solidFill>
                <a:schemeClr val="dk1"/>
              </a:solidFill>
              <a:effectLst/>
              <a:latin typeface="+mn-lt"/>
              <a:ea typeface="+mn-ea"/>
              <a:cs typeface="+mn-cs"/>
            </a:rPr>
            <a:t>Select</a:t>
          </a:r>
          <a:r>
            <a:rPr lang="en-GB" sz="1000" b="0" baseline="0">
              <a:solidFill>
                <a:schemeClr val="dk1"/>
              </a:solidFill>
              <a:effectLst/>
              <a:latin typeface="+mn-lt"/>
              <a:ea typeface="+mn-ea"/>
              <a:cs typeface="+mn-cs"/>
            </a:rPr>
            <a:t> year</a:t>
          </a:r>
        </a:p>
        <a:p>
          <a:pPr marL="0" marR="0" lvl="0" indent="0" algn="ctr" defTabSz="914400" eaLnBrk="1" fontAlgn="auto" latinLnBrk="0" hangingPunct="1">
            <a:lnSpc>
              <a:spcPct val="100000"/>
            </a:lnSpc>
            <a:spcBef>
              <a:spcPts val="0"/>
            </a:spcBef>
            <a:spcAft>
              <a:spcPts val="0"/>
            </a:spcAft>
            <a:buClrTx/>
            <a:buSzTx/>
            <a:buFontTx/>
            <a:buNone/>
            <a:tabLst/>
            <a:defRPr/>
          </a:pPr>
          <a:r>
            <a:rPr lang="en-GB" sz="1000" b="0" baseline="0">
              <a:solidFill>
                <a:schemeClr val="dk1"/>
              </a:solidFill>
              <a:effectLst/>
              <a:latin typeface="+mn-lt"/>
              <a:ea typeface="+mn-ea"/>
              <a:cs typeface="+mn-cs"/>
            </a:rPr>
            <a:t>(for highlighted economy)</a:t>
          </a:r>
          <a:endParaRPr lang="en-GB" sz="1000" b="0">
            <a:solidFill>
              <a:schemeClr val="dk1"/>
            </a:solidFill>
            <a:effectLst/>
            <a:latin typeface="+mn-lt"/>
            <a:ea typeface="+mn-ea"/>
            <a:cs typeface="+mn-cs"/>
          </a:endParaRPr>
        </a:p>
      </xdr:txBody>
    </xdr:sp>
    <xdr:clientData/>
  </xdr:absoluteAnchor>
  <xdr:absoluteAnchor>
    <xdr:pos x="16271265" y="3544055"/>
    <xdr:ext cx="1619520" cy="432000"/>
    <xdr:sp macro="" textlink="">
      <xdr:nvSpPr>
        <xdr:cNvPr id="7" name="TextBox 6">
          <a:extLst>
            <a:ext uri="{FF2B5EF4-FFF2-40B4-BE49-F238E27FC236}">
              <a16:creationId xmlns:a16="http://schemas.microsoft.com/office/drawing/2014/main" id="{BE02B545-E314-485A-8464-C5084A9AC654}"/>
            </a:ext>
          </a:extLst>
        </xdr:cNvPr>
        <xdr:cNvSpPr txBox="1"/>
      </xdr:nvSpPr>
      <xdr:spPr>
        <a:xfrm>
          <a:off x="16271265" y="3544055"/>
          <a:ext cx="1619520" cy="432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b" anchorCtr="0"/>
        <a:lstStyle/>
        <a:p>
          <a:pPr marL="0" marR="0" lvl="0" indent="0" algn="ctr" defTabSz="914400" eaLnBrk="1" fontAlgn="auto" latinLnBrk="0" hangingPunct="1">
            <a:lnSpc>
              <a:spcPct val="100000"/>
            </a:lnSpc>
            <a:spcBef>
              <a:spcPts val="0"/>
            </a:spcBef>
            <a:spcAft>
              <a:spcPts val="0"/>
            </a:spcAft>
            <a:buClrTx/>
            <a:buSzTx/>
            <a:buFontTx/>
            <a:buNone/>
            <a:tabLst/>
            <a:defRPr/>
          </a:pPr>
          <a:r>
            <a:rPr lang="en-GB" sz="1000" b="0">
              <a:solidFill>
                <a:schemeClr val="dk1"/>
              </a:solidFill>
              <a:effectLst/>
              <a:latin typeface="+mn-lt"/>
              <a:ea typeface="+mn-ea"/>
              <a:cs typeface="+mn-cs"/>
            </a:rPr>
            <a:t>Select</a:t>
          </a:r>
          <a:r>
            <a:rPr lang="en-GB" sz="1000" b="0" baseline="0">
              <a:solidFill>
                <a:schemeClr val="dk1"/>
              </a:solidFill>
              <a:effectLst/>
              <a:latin typeface="+mn-lt"/>
              <a:ea typeface="+mn-ea"/>
              <a:cs typeface="+mn-cs"/>
            </a:rPr>
            <a:t> year </a:t>
          </a:r>
        </a:p>
        <a:p>
          <a:pPr marL="0" marR="0" lvl="0" indent="0" algn="ctr" defTabSz="914400" eaLnBrk="1" fontAlgn="auto" latinLnBrk="0" hangingPunct="1">
            <a:lnSpc>
              <a:spcPct val="100000"/>
            </a:lnSpc>
            <a:spcBef>
              <a:spcPts val="0"/>
            </a:spcBef>
            <a:spcAft>
              <a:spcPts val="0"/>
            </a:spcAft>
            <a:buClrTx/>
            <a:buSzTx/>
            <a:buFontTx/>
            <a:buNone/>
            <a:tabLst/>
            <a:defRPr/>
          </a:pPr>
          <a:r>
            <a:rPr lang="en-GB" sz="1000" b="0" baseline="0">
              <a:solidFill>
                <a:schemeClr val="dk1"/>
              </a:solidFill>
              <a:effectLst/>
              <a:latin typeface="+mn-lt"/>
              <a:ea typeface="+mn-ea"/>
              <a:cs typeface="+mn-cs"/>
            </a:rPr>
            <a:t>(for peer economy)</a:t>
          </a:r>
          <a:endParaRPr lang="en-GB" sz="1000" b="0">
            <a:solidFill>
              <a:schemeClr val="dk1"/>
            </a:solidFill>
            <a:effectLst/>
            <a:latin typeface="+mn-lt"/>
            <a:ea typeface="+mn-ea"/>
            <a:cs typeface="+mn-cs"/>
          </a:endParaRPr>
        </a:p>
      </xdr:txBody>
    </xdr:sp>
    <xdr:clientData/>
  </xdr:absoluteAnchor>
  <xdr:twoCellAnchor editAs="oneCell">
    <xdr:from>
      <xdr:col>1</xdr:col>
      <xdr:colOff>168672</xdr:colOff>
      <xdr:row>17</xdr:row>
      <xdr:rowOff>9921</xdr:rowOff>
    </xdr:from>
    <xdr:to>
      <xdr:col>2</xdr:col>
      <xdr:colOff>1144191</xdr:colOff>
      <xdr:row>28</xdr:row>
      <xdr:rowOff>62359</xdr:rowOff>
    </xdr:to>
    <mc:AlternateContent xmlns:mc="http://schemas.openxmlformats.org/markup-compatibility/2006" xmlns:a14="http://schemas.microsoft.com/office/drawing/2010/main">
      <mc:Choice Requires="a14">
        <xdr:graphicFrame macro="">
          <xdr:nvGraphicFramePr>
            <xdr:cNvPr id="8" name="Year 4">
              <a:extLst>
                <a:ext uri="{FF2B5EF4-FFF2-40B4-BE49-F238E27FC236}">
                  <a16:creationId xmlns:a16="http://schemas.microsoft.com/office/drawing/2014/main" id="{1748245E-BB10-47C5-BF53-58A4B5B4113F}"/>
                </a:ext>
              </a:extLst>
            </xdr:cNvPr>
            <xdr:cNvGraphicFramePr/>
          </xdr:nvGraphicFramePr>
          <xdr:xfrm>
            <a:off x="0" y="0"/>
            <a:ext cx="0" cy="0"/>
          </xdr:xfrm>
          <a:graphic>
            <a:graphicData uri="http://schemas.microsoft.com/office/drawing/2010/slicer">
              <sle:slicer xmlns:sle="http://schemas.microsoft.com/office/drawing/2010/slicer" name="Year 4"/>
            </a:graphicData>
          </a:graphic>
        </xdr:graphicFrame>
      </mc:Choice>
      <mc:Fallback xmlns="">
        <xdr:sp macro="" textlink="">
          <xdr:nvSpPr>
            <xdr:cNvPr id="0" name=""/>
            <xdr:cNvSpPr>
              <a:spLocks noTextEdit="1"/>
            </xdr:cNvSpPr>
          </xdr:nvSpPr>
          <xdr:spPr>
            <a:xfrm>
              <a:off x="811610" y="4177109"/>
              <a:ext cx="1832769" cy="1711375"/>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20</xdr:col>
      <xdr:colOff>555625</xdr:colOff>
      <xdr:row>15</xdr:row>
      <xdr:rowOff>138906</xdr:rowOff>
    </xdr:from>
    <xdr:to>
      <xdr:col>23</xdr:col>
      <xdr:colOff>370285</xdr:colOff>
      <xdr:row>25</xdr:row>
      <xdr:rowOff>125524</xdr:rowOff>
    </xdr:to>
    <mc:AlternateContent xmlns:mc="http://schemas.openxmlformats.org/markup-compatibility/2006" xmlns:a14="http://schemas.microsoft.com/office/drawing/2010/main">
      <mc:Choice Requires="a14">
        <xdr:graphicFrame macro="">
          <xdr:nvGraphicFramePr>
            <xdr:cNvPr id="9" name="Year 2 3">
              <a:extLst>
                <a:ext uri="{FF2B5EF4-FFF2-40B4-BE49-F238E27FC236}">
                  <a16:creationId xmlns:a16="http://schemas.microsoft.com/office/drawing/2014/main" id="{448DA4B3-F937-491A-AFCA-C510B730DC83}"/>
                </a:ext>
              </a:extLst>
            </xdr:cNvPr>
            <xdr:cNvGraphicFramePr/>
          </xdr:nvGraphicFramePr>
          <xdr:xfrm>
            <a:off x="0" y="0"/>
            <a:ext cx="0" cy="0"/>
          </xdr:xfrm>
          <a:graphic>
            <a:graphicData uri="http://schemas.microsoft.com/office/drawing/2010/slicer">
              <sle:slicer xmlns:sle="http://schemas.microsoft.com/office/drawing/2010/slicer" name="Year 2 3"/>
            </a:graphicData>
          </a:graphic>
        </xdr:graphicFrame>
      </mc:Choice>
      <mc:Fallback xmlns="">
        <xdr:sp macro="" textlink="">
          <xdr:nvSpPr>
            <xdr:cNvPr id="0" name=""/>
            <xdr:cNvSpPr>
              <a:spLocks noTextEdit="1"/>
            </xdr:cNvSpPr>
          </xdr:nvSpPr>
          <xdr:spPr>
            <a:xfrm>
              <a:off x="16089313" y="4004469"/>
              <a:ext cx="1822847" cy="1494743"/>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absolute">
    <xdr:from>
      <xdr:col>9</xdr:col>
      <xdr:colOff>228600</xdr:colOff>
      <xdr:row>32</xdr:row>
      <xdr:rowOff>85725</xdr:rowOff>
    </xdr:from>
    <xdr:to>
      <xdr:col>23</xdr:col>
      <xdr:colOff>65288</xdr:colOff>
      <xdr:row>33</xdr:row>
      <xdr:rowOff>0</xdr:rowOff>
    </xdr:to>
    <mc:AlternateContent xmlns:mc="http://schemas.openxmlformats.org/markup-compatibility/2006" xmlns:sle15="http://schemas.microsoft.com/office/drawing/2012/slicer">
      <mc:Choice Requires="sle15">
        <xdr:graphicFrame macro="">
          <xdr:nvGraphicFramePr>
            <xdr:cNvPr id="10" name="Indicator 7">
              <a:extLst>
                <a:ext uri="{FF2B5EF4-FFF2-40B4-BE49-F238E27FC236}">
                  <a16:creationId xmlns:a16="http://schemas.microsoft.com/office/drawing/2014/main" id="{7A2031CD-CECA-4452-9E05-A7AA4953ACF8}"/>
                </a:ext>
              </a:extLst>
            </xdr:cNvPr>
            <xdr:cNvGraphicFramePr/>
          </xdr:nvGraphicFramePr>
          <xdr:xfrm>
            <a:off x="0" y="0"/>
            <a:ext cx="0" cy="0"/>
          </xdr:xfrm>
          <a:graphic>
            <a:graphicData uri="http://schemas.microsoft.com/office/drawing/2010/slicer">
              <sle:slicer xmlns:sle="http://schemas.microsoft.com/office/drawing/2010/slicer" name="Indicator 7"/>
            </a:graphicData>
          </a:graphic>
        </xdr:graphicFrame>
      </mc:Choice>
      <mc:Fallback xmlns="">
        <xdr:sp macro="" textlink="">
          <xdr:nvSpPr>
            <xdr:cNvPr id="0" name=""/>
            <xdr:cNvSpPr>
              <a:spLocks noTextEdit="1"/>
            </xdr:cNvSpPr>
          </xdr:nvSpPr>
          <xdr:spPr>
            <a:xfrm>
              <a:off x="6689725" y="6515100"/>
              <a:ext cx="10917438" cy="65088"/>
            </a:xfrm>
            <a:prstGeom prst="rect">
              <a:avLst/>
            </a:prstGeom>
            <a:solidFill>
              <a:prstClr val="white"/>
            </a:solidFill>
            <a:ln w="1">
              <a:solidFill>
                <a:prstClr val="green"/>
              </a:solidFill>
            </a:ln>
          </xdr:spPr>
          <xdr:txBody>
            <a:bodyPr vertOverflow="clip" horzOverflow="clip"/>
            <a:lstStyle/>
            <a:p>
              <a:r>
                <a:rPr lang="en-GB"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fLocksWithSheet="0"/>
  </xdr:twoCellAnchor>
  <xdr:twoCellAnchor editAs="absolute">
    <xdr:from>
      <xdr:col>9</xdr:col>
      <xdr:colOff>666750</xdr:colOff>
      <xdr:row>27</xdr:row>
      <xdr:rowOff>36512</xdr:rowOff>
    </xdr:from>
    <xdr:to>
      <xdr:col>17</xdr:col>
      <xdr:colOff>269875</xdr:colOff>
      <xdr:row>30</xdr:row>
      <xdr:rowOff>63500</xdr:rowOff>
    </xdr:to>
    <mc:AlternateContent xmlns:mc="http://schemas.openxmlformats.org/markup-compatibility/2006" xmlns:sle15="http://schemas.microsoft.com/office/drawing/2012/slicer">
      <mc:Choice Requires="sle15">
        <xdr:graphicFrame macro="">
          <xdr:nvGraphicFramePr>
            <xdr:cNvPr id="11" name="Column6 1">
              <a:extLst>
                <a:ext uri="{FF2B5EF4-FFF2-40B4-BE49-F238E27FC236}">
                  <a16:creationId xmlns:a16="http://schemas.microsoft.com/office/drawing/2014/main" id="{D3D8D3C0-9175-4BDB-BBFB-E482AFD52137}"/>
                </a:ext>
              </a:extLst>
            </xdr:cNvPr>
            <xdr:cNvGraphicFramePr/>
          </xdr:nvGraphicFramePr>
          <xdr:xfrm>
            <a:off x="0" y="0"/>
            <a:ext cx="0" cy="0"/>
          </xdr:xfrm>
          <a:graphic>
            <a:graphicData uri="http://schemas.microsoft.com/office/drawing/2010/slicer">
              <sle:slicer xmlns:sle="http://schemas.microsoft.com/office/drawing/2010/slicer" name="Column6 1"/>
            </a:graphicData>
          </a:graphic>
        </xdr:graphicFrame>
      </mc:Choice>
      <mc:Fallback xmlns="">
        <xdr:sp macro="" textlink="">
          <xdr:nvSpPr>
            <xdr:cNvPr id="0" name=""/>
            <xdr:cNvSpPr>
              <a:spLocks noTextEdit="1"/>
            </xdr:cNvSpPr>
          </xdr:nvSpPr>
          <xdr:spPr>
            <a:xfrm>
              <a:off x="7127875" y="5711825"/>
              <a:ext cx="5992813" cy="479425"/>
            </a:xfrm>
            <a:prstGeom prst="rect">
              <a:avLst/>
            </a:prstGeom>
            <a:solidFill>
              <a:prstClr val="white"/>
            </a:solidFill>
            <a:ln w="1">
              <a:solidFill>
                <a:prstClr val="green"/>
              </a:solidFill>
            </a:ln>
          </xdr:spPr>
          <xdr:txBody>
            <a:bodyPr vertOverflow="clip" horzOverflow="clip"/>
            <a:lstStyle/>
            <a:p>
              <a:r>
                <a:rPr lang="en-GB"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wsDr>
</file>

<file path=xl/drawings/drawing28.xml><?xml version="1.0" encoding="utf-8"?>
<xdr:wsDr xmlns:xdr="http://schemas.openxmlformats.org/drawingml/2006/spreadsheetDrawing" xmlns:a="http://schemas.openxmlformats.org/drawingml/2006/main">
  <xdr:twoCellAnchor editAs="absolute">
    <xdr:from>
      <xdr:col>0</xdr:col>
      <xdr:colOff>609600</xdr:colOff>
      <xdr:row>0</xdr:row>
      <xdr:rowOff>190500</xdr:rowOff>
    </xdr:from>
    <xdr:to>
      <xdr:col>0</xdr:col>
      <xdr:colOff>15945900</xdr:colOff>
      <xdr:row>0</xdr:row>
      <xdr:rowOff>4250700</xdr:rowOff>
    </xdr:to>
    <xdr:grpSp>
      <xdr:nvGrpSpPr>
        <xdr:cNvPr id="62" name="Group 61">
          <a:extLst>
            <a:ext uri="{FF2B5EF4-FFF2-40B4-BE49-F238E27FC236}">
              <a16:creationId xmlns:a16="http://schemas.microsoft.com/office/drawing/2014/main" id="{CAD6B244-51C1-43F8-A17D-F398892913E5}"/>
            </a:ext>
          </a:extLst>
        </xdr:cNvPr>
        <xdr:cNvGrpSpPr/>
      </xdr:nvGrpSpPr>
      <xdr:grpSpPr>
        <a:xfrm>
          <a:off x="609600" y="190500"/>
          <a:ext cx="15336300" cy="4060200"/>
          <a:chOff x="609600" y="190500"/>
          <a:chExt cx="15336300" cy="4060200"/>
        </a:xfrm>
      </xdr:grpSpPr>
      <xdr:sp macro="" textlink="">
        <xdr:nvSpPr>
          <xdr:cNvPr id="30" name="Rectangle: Rounded Corners 29">
            <a:extLst>
              <a:ext uri="{FF2B5EF4-FFF2-40B4-BE49-F238E27FC236}">
                <a16:creationId xmlns:a16="http://schemas.microsoft.com/office/drawing/2014/main" id="{4C33816D-E08B-4279-944A-244BA4945C39}"/>
              </a:ext>
            </a:extLst>
          </xdr:cNvPr>
          <xdr:cNvSpPr/>
        </xdr:nvSpPr>
        <xdr:spPr>
          <a:xfrm>
            <a:off x="12258675" y="1752600"/>
            <a:ext cx="2268000" cy="936000"/>
          </a:xfrm>
          <a:prstGeom prst="roundRect">
            <a:avLst/>
          </a:prstGeom>
          <a:solidFill>
            <a:srgbClr val="00B0D9"/>
          </a:solidFill>
          <a:ln w="28575">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t"/>
          <a:lstStyle/>
          <a:p>
            <a:pPr algn="ctr"/>
            <a:r>
              <a:rPr lang="en-GB" sz="1000" u="none">
                <a:solidFill>
                  <a:sysClr val="windowText" lastClr="000000"/>
                </a:solidFill>
                <a:uFill>
                  <a:solidFill>
                    <a:schemeClr val="bg1">
                      <a:lumMod val="65000"/>
                    </a:schemeClr>
                  </a:solidFill>
                </a:uFill>
                <a:latin typeface="Arial Nova Light" panose="020B0304020202020204" pitchFamily="34" charset="0"/>
              </a:rPr>
              <a:t>Score for</a:t>
            </a:r>
            <a:r>
              <a:rPr lang="en-GB" sz="1000" u="none" baseline="0">
                <a:solidFill>
                  <a:sysClr val="windowText" lastClr="000000"/>
                </a:solidFill>
                <a:uFill>
                  <a:solidFill>
                    <a:schemeClr val="bg1">
                      <a:lumMod val="65000"/>
                    </a:schemeClr>
                  </a:solidFill>
                </a:uFill>
                <a:latin typeface="Arial Nova Light" panose="020B0304020202020204" pitchFamily="34" charset="0"/>
              </a:rPr>
              <a:t> Hinrich-IMD STI</a:t>
            </a:r>
          </a:p>
          <a:p>
            <a:pPr algn="ctr"/>
            <a:endParaRPr lang="en-GB" sz="1000" u="none" baseline="0">
              <a:solidFill>
                <a:sysClr val="windowText" lastClr="000000"/>
              </a:solidFill>
              <a:uFill>
                <a:solidFill>
                  <a:schemeClr val="bg1">
                    <a:lumMod val="65000"/>
                  </a:schemeClr>
                </a:solidFill>
              </a:uFill>
              <a:latin typeface="Arial Nova Light" panose="020B0304020202020204" pitchFamily="34" charset="0"/>
            </a:endParaRPr>
          </a:p>
          <a:p>
            <a:pPr algn="ctr"/>
            <a:r>
              <a:rPr lang="en-GB" sz="1000" u="none" baseline="0">
                <a:solidFill>
                  <a:sysClr val="windowText" lastClr="000000"/>
                </a:solidFill>
                <a:latin typeface="Arial Nova Light" panose="020B0304020202020204" pitchFamily="34" charset="0"/>
              </a:rPr>
              <a:t>The Hinrich-IMD STI score is the average of the three pillars scores, rescaled 0-100</a:t>
            </a:r>
            <a:endParaRPr lang="en-GB" sz="1000" u="none">
              <a:solidFill>
                <a:sysClr val="windowText" lastClr="000000"/>
              </a:solidFill>
              <a:latin typeface="Arial Nova Light" panose="020B0304020202020204" pitchFamily="34" charset="0"/>
            </a:endParaRPr>
          </a:p>
        </xdr:txBody>
      </xdr:sp>
      <xdr:cxnSp macro="">
        <xdr:nvCxnSpPr>
          <xdr:cNvPr id="38" name="Straight Connector 37">
            <a:extLst>
              <a:ext uri="{FF2B5EF4-FFF2-40B4-BE49-F238E27FC236}">
                <a16:creationId xmlns:a16="http://schemas.microsoft.com/office/drawing/2014/main" id="{D0EF9714-C2C0-4A2E-AB44-F63AC6E4FE95}"/>
              </a:ext>
            </a:extLst>
          </xdr:cNvPr>
          <xdr:cNvCxnSpPr/>
        </xdr:nvCxnSpPr>
        <xdr:spPr>
          <a:xfrm flipH="1">
            <a:off x="12348675" y="2039625"/>
            <a:ext cx="2088000" cy="0"/>
          </a:xfrm>
          <a:prstGeom prst="line">
            <a:avLst/>
          </a:prstGeom>
          <a:ln w="28575">
            <a:solidFill>
              <a:schemeClr val="bg1"/>
            </a:solidFill>
          </a:ln>
        </xdr:spPr>
        <xdr:style>
          <a:lnRef idx="1">
            <a:schemeClr val="accent1"/>
          </a:lnRef>
          <a:fillRef idx="0">
            <a:schemeClr val="accent1"/>
          </a:fillRef>
          <a:effectRef idx="0">
            <a:schemeClr val="accent1"/>
          </a:effectRef>
          <a:fontRef idx="minor">
            <a:schemeClr val="tx1"/>
          </a:fontRef>
        </xdr:style>
      </xdr:cxnSp>
      <xdr:sp macro="" textlink="">
        <xdr:nvSpPr>
          <xdr:cNvPr id="3" name="Rectangle: Rounded Corners 2">
            <a:extLst>
              <a:ext uri="{FF2B5EF4-FFF2-40B4-BE49-F238E27FC236}">
                <a16:creationId xmlns:a16="http://schemas.microsoft.com/office/drawing/2014/main" id="{1B26CC26-07DC-4440-AA68-1F7D0D721D72}"/>
              </a:ext>
            </a:extLst>
          </xdr:cNvPr>
          <xdr:cNvSpPr/>
        </xdr:nvSpPr>
        <xdr:spPr>
          <a:xfrm>
            <a:off x="609600" y="1752600"/>
            <a:ext cx="2268000" cy="936000"/>
          </a:xfrm>
          <a:prstGeom prst="roundRect">
            <a:avLst/>
          </a:prstGeom>
          <a:solidFill>
            <a:srgbClr val="F7BE92"/>
          </a:solidFill>
          <a:ln w="28575">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t"/>
          <a:lstStyle/>
          <a:p>
            <a:pPr algn="ctr"/>
            <a:r>
              <a:rPr lang="en-GB" sz="1000" u="none">
                <a:solidFill>
                  <a:sysClr val="windowText" lastClr="000000"/>
                </a:solidFill>
                <a:uFill>
                  <a:solidFill>
                    <a:schemeClr val="bg1">
                      <a:lumMod val="65000"/>
                    </a:schemeClr>
                  </a:solidFill>
                </a:uFill>
                <a:latin typeface="Arial Nova Light" panose="020B0304020202020204" pitchFamily="34" charset="0"/>
              </a:rPr>
              <a:t>Values for</a:t>
            </a:r>
            <a:r>
              <a:rPr lang="en-GB" sz="1000" u="none" baseline="0">
                <a:solidFill>
                  <a:sysClr val="windowText" lastClr="000000"/>
                </a:solidFill>
                <a:uFill>
                  <a:solidFill>
                    <a:schemeClr val="bg1">
                      <a:lumMod val="65000"/>
                    </a:schemeClr>
                  </a:solidFill>
                </a:uFill>
                <a:latin typeface="Arial Nova Light" panose="020B0304020202020204" pitchFamily="34" charset="0"/>
              </a:rPr>
              <a:t> sub-indicators &amp; indicators</a:t>
            </a:r>
          </a:p>
          <a:p>
            <a:pPr algn="ctr"/>
            <a:endParaRPr lang="en-GB" sz="1000" u="none" baseline="0">
              <a:solidFill>
                <a:sysClr val="windowText" lastClr="000000"/>
              </a:solidFill>
              <a:uFill>
                <a:solidFill>
                  <a:schemeClr val="bg1">
                    <a:lumMod val="65000"/>
                  </a:schemeClr>
                </a:solidFill>
              </a:uFill>
              <a:latin typeface="Arial Nova Light" panose="020B0304020202020204" pitchFamily="34" charset="0"/>
            </a:endParaRPr>
          </a:p>
          <a:p>
            <a:pPr algn="ctr"/>
            <a:r>
              <a:rPr lang="en-GB" sz="1000" u="none" baseline="0">
                <a:solidFill>
                  <a:sysClr val="windowText" lastClr="000000"/>
                </a:solidFill>
                <a:uFill>
                  <a:solidFill>
                    <a:schemeClr val="bg1">
                      <a:lumMod val="65000"/>
                    </a:schemeClr>
                  </a:solidFill>
                </a:uFill>
                <a:latin typeface="Arial Nova Light" panose="020B0304020202020204" pitchFamily="34" charset="0"/>
              </a:rPr>
              <a:t>Data is collected from international sources</a:t>
            </a:r>
            <a:endParaRPr lang="en-GB" sz="1000" u="none">
              <a:solidFill>
                <a:sysClr val="windowText" lastClr="000000"/>
              </a:solidFill>
              <a:uFill>
                <a:solidFill>
                  <a:schemeClr val="bg1">
                    <a:lumMod val="65000"/>
                  </a:schemeClr>
                </a:solidFill>
              </a:uFill>
              <a:latin typeface="Arial Nova Light" panose="020B0304020202020204" pitchFamily="34" charset="0"/>
            </a:endParaRPr>
          </a:p>
        </xdr:txBody>
      </xdr:sp>
      <xdr:sp macro="" textlink="">
        <xdr:nvSpPr>
          <xdr:cNvPr id="4" name="Rectangle: Rounded Corners 3">
            <a:extLst>
              <a:ext uri="{FF2B5EF4-FFF2-40B4-BE49-F238E27FC236}">
                <a16:creationId xmlns:a16="http://schemas.microsoft.com/office/drawing/2014/main" id="{6BDBE3B7-F864-47A2-9010-BE1B27578368}"/>
              </a:ext>
            </a:extLst>
          </xdr:cNvPr>
          <xdr:cNvSpPr/>
        </xdr:nvSpPr>
        <xdr:spPr>
          <a:xfrm>
            <a:off x="3440906" y="190500"/>
            <a:ext cx="2268000" cy="936000"/>
          </a:xfrm>
          <a:prstGeom prst="roundRect">
            <a:avLst/>
          </a:prstGeom>
          <a:solidFill>
            <a:srgbClr val="00B0D9"/>
          </a:solidFill>
          <a:ln w="28575">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t"/>
          <a:lstStyle/>
          <a:p>
            <a:pPr algn="ctr"/>
            <a:r>
              <a:rPr lang="en-GB" sz="1000" u="none">
                <a:solidFill>
                  <a:sysClr val="windowText" lastClr="000000"/>
                </a:solidFill>
                <a:uFill>
                  <a:solidFill>
                    <a:schemeClr val="bg1">
                      <a:lumMod val="65000"/>
                    </a:schemeClr>
                  </a:solidFill>
                </a:uFill>
                <a:latin typeface="Arial Nova Light" panose="020B0304020202020204" pitchFamily="34" charset="0"/>
              </a:rPr>
              <a:t>Score for</a:t>
            </a:r>
            <a:r>
              <a:rPr lang="en-GB" sz="1000" u="none" baseline="0">
                <a:solidFill>
                  <a:sysClr val="windowText" lastClr="000000"/>
                </a:solidFill>
                <a:uFill>
                  <a:solidFill>
                    <a:schemeClr val="bg1">
                      <a:lumMod val="65000"/>
                    </a:schemeClr>
                  </a:solidFill>
                </a:uFill>
                <a:latin typeface="Arial Nova Light" panose="020B0304020202020204" pitchFamily="34" charset="0"/>
              </a:rPr>
              <a:t> sub-indicators</a:t>
            </a:r>
          </a:p>
          <a:p>
            <a:pPr algn="ctr"/>
            <a:endParaRPr lang="en-GB" sz="1000" u="none" baseline="0">
              <a:solidFill>
                <a:sysClr val="windowText" lastClr="000000"/>
              </a:solidFill>
              <a:uFill>
                <a:solidFill>
                  <a:schemeClr val="bg1">
                    <a:lumMod val="65000"/>
                  </a:schemeClr>
                </a:solidFill>
              </a:uFill>
              <a:latin typeface="Arial Nova Light" panose="020B0304020202020204" pitchFamily="34" charset="0"/>
            </a:endParaRPr>
          </a:p>
          <a:p>
            <a:pPr algn="ctr"/>
            <a:r>
              <a:rPr lang="en-GB" sz="1000" u="none" baseline="0">
                <a:solidFill>
                  <a:sysClr val="windowText" lastClr="000000"/>
                </a:solidFill>
                <a:latin typeface="Arial Nova Light" panose="020B0304020202020204" pitchFamily="34" charset="0"/>
              </a:rPr>
              <a:t>The sub-indicator values are checked for outliers and then rescaled to the range 0-100, where 100 is best. </a:t>
            </a:r>
            <a:endParaRPr lang="en-GB" sz="1000" u="none">
              <a:solidFill>
                <a:sysClr val="windowText" lastClr="000000"/>
              </a:solidFill>
              <a:latin typeface="Arial Nova Light" panose="020B0304020202020204" pitchFamily="34" charset="0"/>
            </a:endParaRPr>
          </a:p>
        </xdr:txBody>
      </xdr:sp>
      <xdr:sp macro="" textlink="">
        <xdr:nvSpPr>
          <xdr:cNvPr id="5" name="Rectangle: Rounded Corners 4">
            <a:extLst>
              <a:ext uri="{FF2B5EF4-FFF2-40B4-BE49-F238E27FC236}">
                <a16:creationId xmlns:a16="http://schemas.microsoft.com/office/drawing/2014/main" id="{6CC99FEF-56F2-4C6C-A7E0-7DC8D80DB223}"/>
              </a:ext>
            </a:extLst>
          </xdr:cNvPr>
          <xdr:cNvSpPr/>
        </xdr:nvSpPr>
        <xdr:spPr>
          <a:xfrm>
            <a:off x="6043612" y="190500"/>
            <a:ext cx="2268000" cy="936000"/>
          </a:xfrm>
          <a:prstGeom prst="roundRect">
            <a:avLst/>
          </a:prstGeom>
          <a:solidFill>
            <a:srgbClr val="00B0D9"/>
          </a:solidFill>
          <a:ln w="28575">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36000" rIns="0" bIns="36000" rtlCol="0" anchor="t"/>
          <a:lstStyle/>
          <a:p>
            <a:pPr algn="ctr"/>
            <a:r>
              <a:rPr lang="en-GB" sz="1000" u="none">
                <a:solidFill>
                  <a:sysClr val="windowText" lastClr="000000"/>
                </a:solidFill>
                <a:uFill>
                  <a:solidFill>
                    <a:schemeClr val="bg1">
                      <a:lumMod val="65000"/>
                    </a:schemeClr>
                  </a:solidFill>
                </a:uFill>
                <a:latin typeface="Arial Nova Light" panose="020B0304020202020204" pitchFamily="34" charset="0"/>
              </a:rPr>
              <a:t>Score for</a:t>
            </a:r>
            <a:r>
              <a:rPr lang="en-GB" sz="1000" u="none" baseline="0">
                <a:solidFill>
                  <a:sysClr val="windowText" lastClr="000000"/>
                </a:solidFill>
                <a:uFill>
                  <a:solidFill>
                    <a:schemeClr val="bg1">
                      <a:lumMod val="65000"/>
                    </a:schemeClr>
                  </a:solidFill>
                </a:uFill>
                <a:latin typeface="Arial Nova Light" panose="020B0304020202020204" pitchFamily="34" charset="0"/>
              </a:rPr>
              <a:t> indicators with sub-indicators</a:t>
            </a:r>
          </a:p>
          <a:p>
            <a:pPr algn="ctr"/>
            <a:endParaRPr lang="en-GB" sz="1000" u="none" baseline="0">
              <a:solidFill>
                <a:sysClr val="windowText" lastClr="000000"/>
              </a:solidFill>
              <a:uFill>
                <a:solidFill>
                  <a:schemeClr val="bg1">
                    <a:lumMod val="65000"/>
                  </a:schemeClr>
                </a:solidFill>
              </a:uFill>
              <a:latin typeface="Arial Nova Light" panose="020B0304020202020204" pitchFamily="34" charset="0"/>
            </a:endParaRPr>
          </a:p>
          <a:p>
            <a:pPr algn="ctr"/>
            <a:r>
              <a:rPr lang="en-GB" sz="1000" u="none" baseline="0">
                <a:solidFill>
                  <a:sysClr val="windowText" lastClr="000000"/>
                </a:solidFill>
                <a:latin typeface="Arial Nova Light" panose="020B0304020202020204" pitchFamily="34" charset="0"/>
              </a:rPr>
              <a:t>The indicator score is the average of the sub-indicators' scores, rescaled 0-100</a:t>
            </a:r>
          </a:p>
          <a:p>
            <a:pPr algn="ctr"/>
            <a:endParaRPr lang="en-GB" sz="1000" u="none">
              <a:solidFill>
                <a:sysClr val="windowText" lastClr="000000"/>
              </a:solidFill>
              <a:latin typeface="Arial Nova Light" panose="020B0304020202020204" pitchFamily="34" charset="0"/>
            </a:endParaRPr>
          </a:p>
        </xdr:txBody>
      </xdr:sp>
      <xdr:sp macro="" textlink="">
        <xdr:nvSpPr>
          <xdr:cNvPr id="6" name="Rectangle: Rounded Corners 5">
            <a:extLst>
              <a:ext uri="{FF2B5EF4-FFF2-40B4-BE49-F238E27FC236}">
                <a16:creationId xmlns:a16="http://schemas.microsoft.com/office/drawing/2014/main" id="{80653111-D744-4F5D-B25E-7144AB711D10}"/>
              </a:ext>
            </a:extLst>
          </xdr:cNvPr>
          <xdr:cNvSpPr/>
        </xdr:nvSpPr>
        <xdr:spPr>
          <a:xfrm>
            <a:off x="6043612" y="3314700"/>
            <a:ext cx="2268000" cy="936000"/>
          </a:xfrm>
          <a:prstGeom prst="roundRect">
            <a:avLst/>
          </a:prstGeom>
          <a:solidFill>
            <a:srgbClr val="00B0D9"/>
          </a:solidFill>
          <a:ln w="28575">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t"/>
          <a:lstStyle/>
          <a:p>
            <a:pPr algn="ctr"/>
            <a:r>
              <a:rPr lang="en-GB" sz="1000" u="none">
                <a:solidFill>
                  <a:sysClr val="windowText" lastClr="000000"/>
                </a:solidFill>
                <a:uFill>
                  <a:solidFill>
                    <a:schemeClr val="bg1">
                      <a:lumMod val="65000"/>
                    </a:schemeClr>
                  </a:solidFill>
                </a:uFill>
                <a:latin typeface="Arial Nova Light" panose="020B0304020202020204" pitchFamily="34" charset="0"/>
              </a:rPr>
              <a:t>Score for</a:t>
            </a:r>
            <a:r>
              <a:rPr lang="en-GB" sz="1000" u="none" baseline="0">
                <a:solidFill>
                  <a:sysClr val="windowText" lastClr="000000"/>
                </a:solidFill>
                <a:uFill>
                  <a:solidFill>
                    <a:schemeClr val="bg1">
                      <a:lumMod val="65000"/>
                    </a:schemeClr>
                  </a:solidFill>
                </a:uFill>
                <a:latin typeface="Arial Nova Light" panose="020B0304020202020204" pitchFamily="34" charset="0"/>
              </a:rPr>
              <a:t> indicators</a:t>
            </a:r>
          </a:p>
          <a:p>
            <a:pPr algn="ctr"/>
            <a:endParaRPr lang="en-GB" sz="1000" u="none" baseline="0">
              <a:solidFill>
                <a:sysClr val="windowText" lastClr="000000"/>
              </a:solidFill>
              <a:uFill>
                <a:solidFill>
                  <a:schemeClr val="bg1">
                    <a:lumMod val="65000"/>
                  </a:schemeClr>
                </a:solidFill>
              </a:uFill>
              <a:latin typeface="Arial Nova Light" panose="020B0304020202020204" pitchFamily="34" charset="0"/>
            </a:endParaRPr>
          </a:p>
          <a:p>
            <a:pPr algn="ctr"/>
            <a:r>
              <a:rPr lang="en-GB" sz="1000" u="none" baseline="0">
                <a:solidFill>
                  <a:sysClr val="windowText" lastClr="000000"/>
                </a:solidFill>
                <a:latin typeface="Arial Nova Light" panose="020B0304020202020204" pitchFamily="34" charset="0"/>
              </a:rPr>
              <a:t>The indicator values are checked for outliers and then rescaled to the range 0-100, where 100 is best. </a:t>
            </a:r>
          </a:p>
        </xdr:txBody>
      </xdr:sp>
      <xdr:sp macro="" textlink="">
        <xdr:nvSpPr>
          <xdr:cNvPr id="11" name="Rectangle: Rounded Corners 10">
            <a:extLst>
              <a:ext uri="{FF2B5EF4-FFF2-40B4-BE49-F238E27FC236}">
                <a16:creationId xmlns:a16="http://schemas.microsoft.com/office/drawing/2014/main" id="{C1400859-878D-4C61-B7B6-16CC60F1A02B}"/>
              </a:ext>
            </a:extLst>
          </xdr:cNvPr>
          <xdr:cNvSpPr/>
        </xdr:nvSpPr>
        <xdr:spPr>
          <a:xfrm>
            <a:off x="4742259" y="1752600"/>
            <a:ext cx="2268000" cy="936000"/>
          </a:xfrm>
          <a:prstGeom prst="roundRect">
            <a:avLst/>
          </a:prstGeom>
          <a:solidFill>
            <a:srgbClr val="FFDE14"/>
          </a:solidFill>
          <a:ln w="28575">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t"/>
          <a:lstStyle/>
          <a:p>
            <a:pPr algn="ctr"/>
            <a:r>
              <a:rPr lang="en-GB" sz="1000" u="none">
                <a:solidFill>
                  <a:sysClr val="windowText" lastClr="000000"/>
                </a:solidFill>
                <a:uFill>
                  <a:solidFill>
                    <a:schemeClr val="bg1">
                      <a:lumMod val="65000"/>
                    </a:schemeClr>
                  </a:solidFill>
                </a:uFill>
                <a:latin typeface="Arial Nova Light" panose="020B0304020202020204" pitchFamily="34" charset="0"/>
              </a:rPr>
              <a:t>Rank for</a:t>
            </a:r>
            <a:r>
              <a:rPr lang="en-GB" sz="1000" u="none" baseline="0">
                <a:solidFill>
                  <a:sysClr val="windowText" lastClr="000000"/>
                </a:solidFill>
                <a:uFill>
                  <a:solidFill>
                    <a:schemeClr val="bg1">
                      <a:lumMod val="65000"/>
                    </a:schemeClr>
                  </a:solidFill>
                </a:uFill>
                <a:latin typeface="Arial Nova Light" panose="020B0304020202020204" pitchFamily="34" charset="0"/>
              </a:rPr>
              <a:t> indicators and sub-indicators</a:t>
            </a:r>
          </a:p>
          <a:p>
            <a:pPr algn="ctr"/>
            <a:endParaRPr lang="en-GB" sz="1000" u="none" baseline="0">
              <a:solidFill>
                <a:sysClr val="windowText" lastClr="000000"/>
              </a:solidFill>
              <a:uFill>
                <a:solidFill>
                  <a:schemeClr val="bg1">
                    <a:lumMod val="65000"/>
                  </a:schemeClr>
                </a:solidFill>
              </a:uFill>
              <a:latin typeface="Arial Nova Light" panose="020B0304020202020204" pitchFamily="34" charset="0"/>
            </a:endParaRPr>
          </a:p>
          <a:p>
            <a:pPr algn="ctr"/>
            <a:r>
              <a:rPr lang="en-GB" sz="1000" u="none" baseline="0">
                <a:solidFill>
                  <a:sysClr val="windowText" lastClr="000000"/>
                </a:solidFill>
                <a:latin typeface="Arial Nova Light" panose="020B0304020202020204" pitchFamily="34" charset="0"/>
              </a:rPr>
              <a:t>Each indicator and sub-indicator score is converted into a rank</a:t>
            </a:r>
            <a:endParaRPr lang="en-GB" sz="1000" u="none">
              <a:solidFill>
                <a:sysClr val="windowText" lastClr="000000"/>
              </a:solidFill>
              <a:latin typeface="Arial Nova Light" panose="020B0304020202020204" pitchFamily="34" charset="0"/>
            </a:endParaRPr>
          </a:p>
        </xdr:txBody>
      </xdr:sp>
      <xdr:cxnSp macro="">
        <xdr:nvCxnSpPr>
          <xdr:cNvPr id="18" name="Straight Connector 17">
            <a:extLst>
              <a:ext uri="{FF2B5EF4-FFF2-40B4-BE49-F238E27FC236}">
                <a16:creationId xmlns:a16="http://schemas.microsoft.com/office/drawing/2014/main" id="{C0C05255-0482-46F5-9123-74A9C8ACA051}"/>
              </a:ext>
            </a:extLst>
          </xdr:cNvPr>
          <xdr:cNvCxnSpPr/>
        </xdr:nvCxnSpPr>
        <xdr:spPr>
          <a:xfrm flipH="1">
            <a:off x="699600" y="2039625"/>
            <a:ext cx="2088000" cy="0"/>
          </a:xfrm>
          <a:prstGeom prst="line">
            <a:avLst/>
          </a:prstGeom>
          <a:ln w="28575">
            <a:solidFill>
              <a:schemeClr val="bg1"/>
            </a:solidFill>
          </a:ln>
        </xdr:spPr>
        <xdr:style>
          <a:lnRef idx="1">
            <a:schemeClr val="accent1"/>
          </a:lnRef>
          <a:fillRef idx="0">
            <a:schemeClr val="accent1"/>
          </a:fillRef>
          <a:effectRef idx="0">
            <a:schemeClr val="accent1"/>
          </a:effectRef>
          <a:fontRef idx="minor">
            <a:schemeClr val="tx1"/>
          </a:fontRef>
        </xdr:style>
      </xdr:cxnSp>
      <xdr:cxnSp macro="">
        <xdr:nvCxnSpPr>
          <xdr:cNvPr id="22" name="Straight Connector 21">
            <a:extLst>
              <a:ext uri="{FF2B5EF4-FFF2-40B4-BE49-F238E27FC236}">
                <a16:creationId xmlns:a16="http://schemas.microsoft.com/office/drawing/2014/main" id="{9C31CB29-3A03-46E2-B2C2-0D0D70805F2F}"/>
              </a:ext>
            </a:extLst>
          </xdr:cNvPr>
          <xdr:cNvCxnSpPr/>
        </xdr:nvCxnSpPr>
        <xdr:spPr>
          <a:xfrm flipH="1">
            <a:off x="4832259" y="2039625"/>
            <a:ext cx="2088000" cy="0"/>
          </a:xfrm>
          <a:prstGeom prst="line">
            <a:avLst/>
          </a:prstGeom>
          <a:ln w="28575">
            <a:solidFill>
              <a:schemeClr val="bg1"/>
            </a:solidFill>
          </a:ln>
        </xdr:spPr>
        <xdr:style>
          <a:lnRef idx="1">
            <a:schemeClr val="accent1"/>
          </a:lnRef>
          <a:fillRef idx="0">
            <a:schemeClr val="accent1"/>
          </a:fillRef>
          <a:effectRef idx="0">
            <a:schemeClr val="accent1"/>
          </a:effectRef>
          <a:fontRef idx="minor">
            <a:schemeClr val="tx1"/>
          </a:fontRef>
        </xdr:style>
      </xdr:cxnSp>
      <xdr:sp macro="" textlink="">
        <xdr:nvSpPr>
          <xdr:cNvPr id="34" name="Rectangle: Rounded Corners 33">
            <a:extLst>
              <a:ext uri="{FF2B5EF4-FFF2-40B4-BE49-F238E27FC236}">
                <a16:creationId xmlns:a16="http://schemas.microsoft.com/office/drawing/2014/main" id="{75342AAA-4F9A-4D56-ACD2-EB0A2761FFAD}"/>
              </a:ext>
            </a:extLst>
          </xdr:cNvPr>
          <xdr:cNvSpPr/>
        </xdr:nvSpPr>
        <xdr:spPr>
          <a:xfrm>
            <a:off x="8872537" y="1752600"/>
            <a:ext cx="2268000" cy="936000"/>
          </a:xfrm>
          <a:prstGeom prst="roundRect">
            <a:avLst/>
          </a:prstGeom>
          <a:solidFill>
            <a:srgbClr val="00B0D9"/>
          </a:solidFill>
          <a:ln w="28575">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t" anchorCtr="0"/>
          <a:lstStyle/>
          <a:p>
            <a:pPr algn="ctr"/>
            <a:r>
              <a:rPr lang="en-GB" sz="1000" u="none">
                <a:solidFill>
                  <a:sysClr val="windowText" lastClr="000000"/>
                </a:solidFill>
                <a:uFill>
                  <a:solidFill>
                    <a:schemeClr val="bg1">
                      <a:lumMod val="65000"/>
                    </a:schemeClr>
                  </a:solidFill>
                </a:uFill>
                <a:latin typeface="Arial Nova Light" panose="020B0304020202020204" pitchFamily="34" charset="0"/>
              </a:rPr>
              <a:t>Score for</a:t>
            </a:r>
            <a:r>
              <a:rPr lang="en-GB" sz="1000" u="none" baseline="0">
                <a:solidFill>
                  <a:sysClr val="windowText" lastClr="000000"/>
                </a:solidFill>
                <a:uFill>
                  <a:solidFill>
                    <a:schemeClr val="bg1">
                      <a:lumMod val="65000"/>
                    </a:schemeClr>
                  </a:solidFill>
                </a:uFill>
                <a:latin typeface="Arial Nova Light" panose="020B0304020202020204" pitchFamily="34" charset="0"/>
              </a:rPr>
              <a:t> Pillars</a:t>
            </a:r>
          </a:p>
          <a:p>
            <a:pPr algn="ctr"/>
            <a:endParaRPr lang="en-GB" sz="1000" u="none" baseline="0">
              <a:solidFill>
                <a:sysClr val="windowText" lastClr="000000"/>
              </a:solidFill>
              <a:uFill>
                <a:solidFill>
                  <a:schemeClr val="bg1">
                    <a:lumMod val="65000"/>
                  </a:schemeClr>
                </a:solidFill>
              </a:uFill>
              <a:latin typeface="Arial Nova Light" panose="020B0304020202020204" pitchFamily="34" charset="0"/>
            </a:endParaRPr>
          </a:p>
          <a:p>
            <a:pPr algn="ctr"/>
            <a:r>
              <a:rPr lang="en-GB" sz="1000" u="none" baseline="0">
                <a:solidFill>
                  <a:sysClr val="windowText" lastClr="000000"/>
                </a:solidFill>
                <a:latin typeface="Arial Nova Light" panose="020B0304020202020204" pitchFamily="34" charset="0"/>
              </a:rPr>
              <a:t>Each of the three Pillar scores are the average of their indicators, rescaled 0-100</a:t>
            </a:r>
            <a:endParaRPr lang="en-GB" sz="1000" u="none">
              <a:solidFill>
                <a:sysClr val="windowText" lastClr="000000"/>
              </a:solidFill>
              <a:latin typeface="Arial Nova Light" panose="020B0304020202020204" pitchFamily="34" charset="0"/>
            </a:endParaRPr>
          </a:p>
        </xdr:txBody>
      </xdr:sp>
      <xdr:sp macro="" textlink="">
        <xdr:nvSpPr>
          <xdr:cNvPr id="32" name="Rectangle: Rounded Corners 31">
            <a:extLst>
              <a:ext uri="{FF2B5EF4-FFF2-40B4-BE49-F238E27FC236}">
                <a16:creationId xmlns:a16="http://schemas.microsoft.com/office/drawing/2014/main" id="{BFDAFB19-17F9-4C0D-BDBE-D5C71A3822B2}"/>
              </a:ext>
            </a:extLst>
          </xdr:cNvPr>
          <xdr:cNvSpPr/>
        </xdr:nvSpPr>
        <xdr:spPr>
          <a:xfrm>
            <a:off x="10287000" y="2762250"/>
            <a:ext cx="2268000" cy="936000"/>
          </a:xfrm>
          <a:prstGeom prst="roundRect">
            <a:avLst/>
          </a:prstGeom>
          <a:solidFill>
            <a:srgbClr val="FFDE14"/>
          </a:solidFill>
          <a:ln w="28575">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t"/>
          <a:lstStyle/>
          <a:p>
            <a:pPr algn="ctr"/>
            <a:r>
              <a:rPr lang="en-GB" sz="1000" u="none">
                <a:solidFill>
                  <a:sysClr val="windowText" lastClr="000000"/>
                </a:solidFill>
                <a:uFill>
                  <a:solidFill>
                    <a:schemeClr val="bg1">
                      <a:lumMod val="65000"/>
                    </a:schemeClr>
                  </a:solidFill>
                </a:uFill>
                <a:latin typeface="Arial Nova Light" panose="020B0304020202020204" pitchFamily="34" charset="0"/>
              </a:rPr>
              <a:t>Rank for</a:t>
            </a:r>
            <a:r>
              <a:rPr lang="en-GB" sz="1000" u="none" baseline="0">
                <a:solidFill>
                  <a:sysClr val="windowText" lastClr="000000"/>
                </a:solidFill>
                <a:uFill>
                  <a:solidFill>
                    <a:schemeClr val="bg1">
                      <a:lumMod val="65000"/>
                    </a:schemeClr>
                  </a:solidFill>
                </a:uFill>
                <a:latin typeface="Arial Nova Light" panose="020B0304020202020204" pitchFamily="34" charset="0"/>
              </a:rPr>
              <a:t> Pillars</a:t>
            </a:r>
          </a:p>
          <a:p>
            <a:pPr algn="ctr"/>
            <a:endParaRPr lang="en-GB" sz="1000" u="none" baseline="0">
              <a:solidFill>
                <a:sysClr val="windowText" lastClr="000000"/>
              </a:solidFill>
              <a:uFill>
                <a:solidFill>
                  <a:schemeClr val="bg1">
                    <a:lumMod val="65000"/>
                  </a:schemeClr>
                </a:solidFill>
              </a:uFill>
              <a:latin typeface="Arial Nova Light" panose="020B0304020202020204" pitchFamily="34" charset="0"/>
            </a:endParaRPr>
          </a:p>
          <a:p>
            <a:pPr algn="ctr"/>
            <a:r>
              <a:rPr lang="en-GB" sz="1000" u="none" baseline="0">
                <a:solidFill>
                  <a:sysClr val="windowText" lastClr="000000"/>
                </a:solidFill>
                <a:latin typeface="Arial Nova Light" panose="020B0304020202020204" pitchFamily="34" charset="0"/>
              </a:rPr>
              <a:t>Each Pillar score is converted into a rank</a:t>
            </a:r>
            <a:endParaRPr lang="en-GB" sz="1000" u="none">
              <a:solidFill>
                <a:sysClr val="windowText" lastClr="000000"/>
              </a:solidFill>
              <a:latin typeface="Arial Nova Light" panose="020B0304020202020204" pitchFamily="34" charset="0"/>
            </a:endParaRPr>
          </a:p>
        </xdr:txBody>
      </xdr:sp>
      <xdr:sp macro="" textlink="">
        <xdr:nvSpPr>
          <xdr:cNvPr id="28" name="Rectangle: Rounded Corners 27">
            <a:extLst>
              <a:ext uri="{FF2B5EF4-FFF2-40B4-BE49-F238E27FC236}">
                <a16:creationId xmlns:a16="http://schemas.microsoft.com/office/drawing/2014/main" id="{C4471B26-2F17-4549-BA2F-C64D316EB11A}"/>
              </a:ext>
            </a:extLst>
          </xdr:cNvPr>
          <xdr:cNvSpPr/>
        </xdr:nvSpPr>
        <xdr:spPr>
          <a:xfrm>
            <a:off x="13677900" y="2762250"/>
            <a:ext cx="2268000" cy="936000"/>
          </a:xfrm>
          <a:prstGeom prst="roundRect">
            <a:avLst/>
          </a:prstGeom>
          <a:solidFill>
            <a:srgbClr val="FFDE14"/>
          </a:solidFill>
          <a:ln w="28575">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t"/>
          <a:lstStyle/>
          <a:p>
            <a:pPr algn="ctr"/>
            <a:r>
              <a:rPr lang="en-GB" sz="1000" u="none">
                <a:solidFill>
                  <a:sysClr val="windowText" lastClr="000000"/>
                </a:solidFill>
                <a:uFill>
                  <a:solidFill>
                    <a:schemeClr val="bg1">
                      <a:lumMod val="65000"/>
                    </a:schemeClr>
                  </a:solidFill>
                </a:uFill>
                <a:latin typeface="Arial Nova Light" panose="020B0304020202020204" pitchFamily="34" charset="0"/>
              </a:rPr>
              <a:t>Rank for</a:t>
            </a:r>
            <a:r>
              <a:rPr lang="en-GB" sz="1000" u="none" baseline="0">
                <a:solidFill>
                  <a:sysClr val="windowText" lastClr="000000"/>
                </a:solidFill>
                <a:uFill>
                  <a:solidFill>
                    <a:schemeClr val="bg1">
                      <a:lumMod val="65000"/>
                    </a:schemeClr>
                  </a:solidFill>
                </a:uFill>
                <a:latin typeface="Arial Nova Light" panose="020B0304020202020204" pitchFamily="34" charset="0"/>
              </a:rPr>
              <a:t> Hinrich-IMD STI</a:t>
            </a:r>
          </a:p>
          <a:p>
            <a:pPr algn="ctr"/>
            <a:endParaRPr lang="en-GB" sz="1000" u="none" baseline="0">
              <a:solidFill>
                <a:sysClr val="windowText" lastClr="000000"/>
              </a:solidFill>
              <a:uFill>
                <a:solidFill>
                  <a:schemeClr val="bg1">
                    <a:lumMod val="65000"/>
                  </a:schemeClr>
                </a:solidFill>
              </a:uFill>
              <a:latin typeface="Arial Nova Light" panose="020B0304020202020204" pitchFamily="34" charset="0"/>
            </a:endParaRPr>
          </a:p>
          <a:p>
            <a:pPr algn="ctr"/>
            <a:r>
              <a:rPr lang="en-GB" sz="1000" u="none" baseline="0">
                <a:solidFill>
                  <a:sysClr val="windowText" lastClr="000000"/>
                </a:solidFill>
                <a:latin typeface="Arial Nova Light" panose="020B0304020202020204" pitchFamily="34" charset="0"/>
              </a:rPr>
              <a:t>The Hinrich-IMD STI score is converted into a rank</a:t>
            </a:r>
            <a:endParaRPr lang="en-GB" sz="1000" u="none">
              <a:solidFill>
                <a:sysClr val="windowText" lastClr="000000"/>
              </a:solidFill>
              <a:latin typeface="Arial Nova Light" panose="020B0304020202020204" pitchFamily="34" charset="0"/>
            </a:endParaRPr>
          </a:p>
        </xdr:txBody>
      </xdr:sp>
      <xdr:cxnSp macro="">
        <xdr:nvCxnSpPr>
          <xdr:cNvPr id="36" name="Straight Connector 35">
            <a:extLst>
              <a:ext uri="{FF2B5EF4-FFF2-40B4-BE49-F238E27FC236}">
                <a16:creationId xmlns:a16="http://schemas.microsoft.com/office/drawing/2014/main" id="{7A060106-84F5-42C3-AD2F-37EA7612DADF}"/>
              </a:ext>
            </a:extLst>
          </xdr:cNvPr>
          <xdr:cNvCxnSpPr/>
        </xdr:nvCxnSpPr>
        <xdr:spPr>
          <a:xfrm flipH="1">
            <a:off x="8962537" y="2039625"/>
            <a:ext cx="2088000" cy="0"/>
          </a:xfrm>
          <a:prstGeom prst="line">
            <a:avLst/>
          </a:prstGeom>
          <a:ln w="28575">
            <a:solidFill>
              <a:schemeClr val="bg1"/>
            </a:solidFill>
          </a:ln>
        </xdr:spPr>
        <xdr:style>
          <a:lnRef idx="1">
            <a:schemeClr val="accent1"/>
          </a:lnRef>
          <a:fillRef idx="0">
            <a:schemeClr val="accent1"/>
          </a:fillRef>
          <a:effectRef idx="0">
            <a:schemeClr val="accent1"/>
          </a:effectRef>
          <a:fontRef idx="minor">
            <a:schemeClr val="tx1"/>
          </a:fontRef>
        </xdr:style>
      </xdr:cxnSp>
      <xdr:cxnSp macro="">
        <xdr:nvCxnSpPr>
          <xdr:cNvPr id="39" name="Straight Connector 38">
            <a:extLst>
              <a:ext uri="{FF2B5EF4-FFF2-40B4-BE49-F238E27FC236}">
                <a16:creationId xmlns:a16="http://schemas.microsoft.com/office/drawing/2014/main" id="{12A31235-F8EB-4909-8890-3F96FB8FC6BD}"/>
              </a:ext>
            </a:extLst>
          </xdr:cNvPr>
          <xdr:cNvCxnSpPr/>
        </xdr:nvCxnSpPr>
        <xdr:spPr>
          <a:xfrm flipH="1">
            <a:off x="6133612" y="477525"/>
            <a:ext cx="2088000" cy="0"/>
          </a:xfrm>
          <a:prstGeom prst="line">
            <a:avLst/>
          </a:prstGeom>
          <a:ln w="28575">
            <a:solidFill>
              <a:schemeClr val="bg1"/>
            </a:solidFill>
          </a:ln>
        </xdr:spPr>
        <xdr:style>
          <a:lnRef idx="1">
            <a:schemeClr val="accent1"/>
          </a:lnRef>
          <a:fillRef idx="0">
            <a:schemeClr val="accent1"/>
          </a:fillRef>
          <a:effectRef idx="0">
            <a:schemeClr val="accent1"/>
          </a:effectRef>
          <a:fontRef idx="minor">
            <a:schemeClr val="tx1"/>
          </a:fontRef>
        </xdr:style>
      </xdr:cxnSp>
      <xdr:cxnSp macro="">
        <xdr:nvCxnSpPr>
          <xdr:cNvPr id="40" name="Straight Connector 39">
            <a:extLst>
              <a:ext uri="{FF2B5EF4-FFF2-40B4-BE49-F238E27FC236}">
                <a16:creationId xmlns:a16="http://schemas.microsoft.com/office/drawing/2014/main" id="{3B7166FF-5123-4D72-81FA-0CC23358EEBB}"/>
              </a:ext>
            </a:extLst>
          </xdr:cNvPr>
          <xdr:cNvCxnSpPr/>
        </xdr:nvCxnSpPr>
        <xdr:spPr>
          <a:xfrm flipH="1">
            <a:off x="3530906" y="477525"/>
            <a:ext cx="2088000" cy="0"/>
          </a:xfrm>
          <a:prstGeom prst="line">
            <a:avLst/>
          </a:prstGeom>
          <a:ln w="28575">
            <a:solidFill>
              <a:schemeClr val="bg1"/>
            </a:solidFill>
          </a:ln>
        </xdr:spPr>
        <xdr:style>
          <a:lnRef idx="1">
            <a:schemeClr val="accent1"/>
          </a:lnRef>
          <a:fillRef idx="0">
            <a:schemeClr val="accent1"/>
          </a:fillRef>
          <a:effectRef idx="0">
            <a:schemeClr val="accent1"/>
          </a:effectRef>
          <a:fontRef idx="minor">
            <a:schemeClr val="tx1"/>
          </a:fontRef>
        </xdr:style>
      </xdr:cxnSp>
      <xdr:cxnSp macro="">
        <xdr:nvCxnSpPr>
          <xdr:cNvPr id="37" name="Straight Connector 36">
            <a:extLst>
              <a:ext uri="{FF2B5EF4-FFF2-40B4-BE49-F238E27FC236}">
                <a16:creationId xmlns:a16="http://schemas.microsoft.com/office/drawing/2014/main" id="{4D060838-53D2-4310-B042-D75B111E346A}"/>
              </a:ext>
            </a:extLst>
          </xdr:cNvPr>
          <xdr:cNvCxnSpPr/>
        </xdr:nvCxnSpPr>
        <xdr:spPr>
          <a:xfrm flipH="1">
            <a:off x="6133612" y="3601725"/>
            <a:ext cx="2088000" cy="0"/>
          </a:xfrm>
          <a:prstGeom prst="line">
            <a:avLst/>
          </a:prstGeom>
          <a:ln w="28575">
            <a:solidFill>
              <a:schemeClr val="bg1"/>
            </a:solidFill>
          </a:ln>
        </xdr:spPr>
        <xdr:style>
          <a:lnRef idx="1">
            <a:schemeClr val="accent1"/>
          </a:lnRef>
          <a:fillRef idx="0">
            <a:schemeClr val="accent1"/>
          </a:fillRef>
          <a:effectRef idx="0">
            <a:schemeClr val="accent1"/>
          </a:effectRef>
          <a:fontRef idx="minor">
            <a:schemeClr val="tx1"/>
          </a:fontRef>
        </xdr:style>
      </xdr:cxnSp>
      <xdr:cxnSp macro="">
        <xdr:nvCxnSpPr>
          <xdr:cNvPr id="41" name="Straight Connector 40">
            <a:extLst>
              <a:ext uri="{FF2B5EF4-FFF2-40B4-BE49-F238E27FC236}">
                <a16:creationId xmlns:a16="http://schemas.microsoft.com/office/drawing/2014/main" id="{2B94409E-C4A4-4107-BB9D-CD714EC2D6DC}"/>
              </a:ext>
            </a:extLst>
          </xdr:cNvPr>
          <xdr:cNvCxnSpPr/>
        </xdr:nvCxnSpPr>
        <xdr:spPr>
          <a:xfrm flipH="1">
            <a:off x="10377000" y="3049275"/>
            <a:ext cx="2088000" cy="0"/>
          </a:xfrm>
          <a:prstGeom prst="line">
            <a:avLst/>
          </a:prstGeom>
          <a:ln w="28575">
            <a:solidFill>
              <a:schemeClr val="bg1"/>
            </a:solidFill>
          </a:ln>
        </xdr:spPr>
        <xdr:style>
          <a:lnRef idx="1">
            <a:schemeClr val="accent1"/>
          </a:lnRef>
          <a:fillRef idx="0">
            <a:schemeClr val="accent1"/>
          </a:fillRef>
          <a:effectRef idx="0">
            <a:schemeClr val="accent1"/>
          </a:effectRef>
          <a:fontRef idx="minor">
            <a:schemeClr val="tx1"/>
          </a:fontRef>
        </xdr:style>
      </xdr:cxnSp>
      <xdr:cxnSp macro="">
        <xdr:nvCxnSpPr>
          <xdr:cNvPr id="42" name="Straight Connector 41">
            <a:extLst>
              <a:ext uri="{FF2B5EF4-FFF2-40B4-BE49-F238E27FC236}">
                <a16:creationId xmlns:a16="http://schemas.microsoft.com/office/drawing/2014/main" id="{72DDF2C2-A667-4E56-B6FD-36FC3ACD8978}"/>
              </a:ext>
            </a:extLst>
          </xdr:cNvPr>
          <xdr:cNvCxnSpPr/>
        </xdr:nvCxnSpPr>
        <xdr:spPr>
          <a:xfrm flipH="1">
            <a:off x="13767900" y="3049275"/>
            <a:ext cx="2088000" cy="0"/>
          </a:xfrm>
          <a:prstGeom prst="line">
            <a:avLst/>
          </a:prstGeom>
          <a:ln w="28575">
            <a:solidFill>
              <a:schemeClr val="bg1"/>
            </a:solidFill>
          </a:ln>
        </xdr:spPr>
        <xdr:style>
          <a:lnRef idx="1">
            <a:schemeClr val="accent1"/>
          </a:lnRef>
          <a:fillRef idx="0">
            <a:schemeClr val="accent1"/>
          </a:fillRef>
          <a:effectRef idx="0">
            <a:schemeClr val="accent1"/>
          </a:effectRef>
          <a:fontRef idx="minor">
            <a:schemeClr val="tx1"/>
          </a:fontRef>
        </xdr:style>
      </xdr:cxnSp>
      <xdr:cxnSp macro="">
        <xdr:nvCxnSpPr>
          <xdr:cNvPr id="7" name="Straight Connector 6">
            <a:extLst>
              <a:ext uri="{FF2B5EF4-FFF2-40B4-BE49-F238E27FC236}">
                <a16:creationId xmlns:a16="http://schemas.microsoft.com/office/drawing/2014/main" id="{91503456-ABBB-4AB8-9B99-2B0819286D72}"/>
              </a:ext>
            </a:extLst>
          </xdr:cNvPr>
          <xdr:cNvCxnSpPr>
            <a:stCxn id="4" idx="3"/>
            <a:endCxn id="5" idx="1"/>
          </xdr:cNvCxnSpPr>
        </xdr:nvCxnSpPr>
        <xdr:spPr>
          <a:xfrm>
            <a:off x="5708906" y="658500"/>
            <a:ext cx="334706" cy="0"/>
          </a:xfrm>
          <a:prstGeom prst="line">
            <a:avLst/>
          </a:prstGeom>
          <a:ln w="28575">
            <a:solidFill>
              <a:srgbClr val="E30613"/>
            </a:solidFill>
            <a:tailEnd type="oval" w="lg" len="lg"/>
          </a:ln>
        </xdr:spPr>
        <xdr:style>
          <a:lnRef idx="1">
            <a:schemeClr val="accent1"/>
          </a:lnRef>
          <a:fillRef idx="0">
            <a:schemeClr val="accent1"/>
          </a:fillRef>
          <a:effectRef idx="0">
            <a:schemeClr val="accent1"/>
          </a:effectRef>
          <a:fontRef idx="minor">
            <a:schemeClr val="tx1"/>
          </a:fontRef>
        </xdr:style>
      </xdr:cxnSp>
      <xdr:cxnSp macro="">
        <xdr:nvCxnSpPr>
          <xdr:cNvPr id="8" name="Straight Connector 7">
            <a:extLst>
              <a:ext uri="{FF2B5EF4-FFF2-40B4-BE49-F238E27FC236}">
                <a16:creationId xmlns:a16="http://schemas.microsoft.com/office/drawing/2014/main" id="{DAE181CB-F991-46CE-BEC2-4E4B24126A1F}"/>
              </a:ext>
            </a:extLst>
          </xdr:cNvPr>
          <xdr:cNvCxnSpPr>
            <a:stCxn id="34" idx="3"/>
            <a:endCxn id="30" idx="1"/>
          </xdr:cNvCxnSpPr>
        </xdr:nvCxnSpPr>
        <xdr:spPr>
          <a:xfrm>
            <a:off x="11140537" y="2220600"/>
            <a:ext cx="1118138" cy="0"/>
          </a:xfrm>
          <a:prstGeom prst="line">
            <a:avLst/>
          </a:prstGeom>
          <a:ln w="28575">
            <a:solidFill>
              <a:srgbClr val="E30613"/>
            </a:solidFill>
            <a:tailEnd type="oval" w="lg" len="lg"/>
          </a:ln>
        </xdr:spPr>
        <xdr:style>
          <a:lnRef idx="1">
            <a:schemeClr val="accent1"/>
          </a:lnRef>
          <a:fillRef idx="0">
            <a:schemeClr val="accent1"/>
          </a:fillRef>
          <a:effectRef idx="0">
            <a:schemeClr val="accent1"/>
          </a:effectRef>
          <a:fontRef idx="minor">
            <a:schemeClr val="tx1"/>
          </a:fontRef>
        </xdr:style>
      </xdr:cxnSp>
      <xdr:cxnSp macro="">
        <xdr:nvCxnSpPr>
          <xdr:cNvPr id="9" name="Connector: Elbow 8">
            <a:extLst>
              <a:ext uri="{FF2B5EF4-FFF2-40B4-BE49-F238E27FC236}">
                <a16:creationId xmlns:a16="http://schemas.microsoft.com/office/drawing/2014/main" id="{CBB9F8A8-B658-4CF6-BA97-87CB8C028F13}"/>
              </a:ext>
            </a:extLst>
          </xdr:cNvPr>
          <xdr:cNvCxnSpPr>
            <a:stCxn id="5" idx="3"/>
            <a:endCxn id="34" idx="1"/>
          </xdr:cNvCxnSpPr>
        </xdr:nvCxnSpPr>
        <xdr:spPr>
          <a:xfrm>
            <a:off x="8311612" y="658500"/>
            <a:ext cx="560925" cy="1562100"/>
          </a:xfrm>
          <a:prstGeom prst="bentConnector3">
            <a:avLst>
              <a:gd name="adj1" fmla="val 50000"/>
            </a:avLst>
          </a:prstGeom>
          <a:ln w="28575">
            <a:solidFill>
              <a:srgbClr val="E30613"/>
            </a:solidFill>
            <a:tailEnd type="oval" w="lg" len="lg"/>
          </a:ln>
        </xdr:spPr>
        <xdr:style>
          <a:lnRef idx="1">
            <a:schemeClr val="accent1"/>
          </a:lnRef>
          <a:fillRef idx="0">
            <a:schemeClr val="accent1"/>
          </a:fillRef>
          <a:effectRef idx="0">
            <a:schemeClr val="accent1"/>
          </a:effectRef>
          <a:fontRef idx="minor">
            <a:schemeClr val="tx1"/>
          </a:fontRef>
        </xdr:style>
      </xdr:cxnSp>
      <xdr:cxnSp macro="">
        <xdr:nvCxnSpPr>
          <xdr:cNvPr id="10" name="Connector: Elbow 9">
            <a:extLst>
              <a:ext uri="{FF2B5EF4-FFF2-40B4-BE49-F238E27FC236}">
                <a16:creationId xmlns:a16="http://schemas.microsoft.com/office/drawing/2014/main" id="{A143DC93-F551-42E4-8BEC-CF85B0F5D35E}"/>
              </a:ext>
            </a:extLst>
          </xdr:cNvPr>
          <xdr:cNvCxnSpPr>
            <a:stCxn id="6" idx="3"/>
            <a:endCxn id="34" idx="1"/>
          </xdr:cNvCxnSpPr>
        </xdr:nvCxnSpPr>
        <xdr:spPr>
          <a:xfrm flipV="1">
            <a:off x="8311612" y="2220600"/>
            <a:ext cx="560925" cy="1562100"/>
          </a:xfrm>
          <a:prstGeom prst="bentConnector3">
            <a:avLst>
              <a:gd name="adj1" fmla="val 50000"/>
            </a:avLst>
          </a:prstGeom>
          <a:ln w="28575">
            <a:solidFill>
              <a:srgbClr val="E30613"/>
            </a:solidFill>
            <a:tailEnd type="oval" w="lg" len="lg"/>
          </a:ln>
        </xdr:spPr>
        <xdr:style>
          <a:lnRef idx="1">
            <a:schemeClr val="accent1"/>
          </a:lnRef>
          <a:fillRef idx="0">
            <a:schemeClr val="accent1"/>
          </a:fillRef>
          <a:effectRef idx="0">
            <a:schemeClr val="accent1"/>
          </a:effectRef>
          <a:fontRef idx="minor">
            <a:schemeClr val="tx1"/>
          </a:fontRef>
        </xdr:style>
      </xdr:cxnSp>
      <xdr:cxnSp macro="">
        <xdr:nvCxnSpPr>
          <xdr:cNvPr id="12" name="Connector: Elbow 11">
            <a:extLst>
              <a:ext uri="{FF2B5EF4-FFF2-40B4-BE49-F238E27FC236}">
                <a16:creationId xmlns:a16="http://schemas.microsoft.com/office/drawing/2014/main" id="{180BE4E8-4EF8-4619-8CED-1414D0CB8800}"/>
              </a:ext>
            </a:extLst>
          </xdr:cNvPr>
          <xdr:cNvCxnSpPr>
            <a:stCxn id="5" idx="2"/>
            <a:endCxn id="11" idx="0"/>
          </xdr:cNvCxnSpPr>
        </xdr:nvCxnSpPr>
        <xdr:spPr>
          <a:xfrm rot="5400000">
            <a:off x="6213886" y="788874"/>
            <a:ext cx="626100" cy="1301353"/>
          </a:xfrm>
          <a:prstGeom prst="bentConnector3">
            <a:avLst>
              <a:gd name="adj1" fmla="val 50000"/>
            </a:avLst>
          </a:prstGeom>
          <a:ln w="28575">
            <a:solidFill>
              <a:srgbClr val="E30613"/>
            </a:solidFill>
            <a:tailEnd type="oval" w="lg" len="lg"/>
          </a:ln>
        </xdr:spPr>
        <xdr:style>
          <a:lnRef idx="1">
            <a:schemeClr val="accent1"/>
          </a:lnRef>
          <a:fillRef idx="0">
            <a:schemeClr val="accent1"/>
          </a:fillRef>
          <a:effectRef idx="0">
            <a:schemeClr val="accent1"/>
          </a:effectRef>
          <a:fontRef idx="minor">
            <a:schemeClr val="tx1"/>
          </a:fontRef>
        </xdr:style>
      </xdr:cxnSp>
      <xdr:cxnSp macro="">
        <xdr:nvCxnSpPr>
          <xdr:cNvPr id="13" name="Connector: Elbow 12">
            <a:extLst>
              <a:ext uri="{FF2B5EF4-FFF2-40B4-BE49-F238E27FC236}">
                <a16:creationId xmlns:a16="http://schemas.microsoft.com/office/drawing/2014/main" id="{C4483C86-54A3-49B4-BD03-2394D73A1658}"/>
              </a:ext>
            </a:extLst>
          </xdr:cNvPr>
          <xdr:cNvCxnSpPr>
            <a:stCxn id="34" idx="2"/>
            <a:endCxn id="32" idx="1"/>
          </xdr:cNvCxnSpPr>
        </xdr:nvCxnSpPr>
        <xdr:spPr>
          <a:xfrm rot="16200000" flipH="1">
            <a:off x="9875943" y="2819193"/>
            <a:ext cx="541650" cy="280463"/>
          </a:xfrm>
          <a:prstGeom prst="bentConnector2">
            <a:avLst/>
          </a:prstGeom>
          <a:ln w="28575">
            <a:solidFill>
              <a:srgbClr val="E30613"/>
            </a:solidFill>
            <a:tailEnd type="oval" w="lg" len="lg"/>
          </a:ln>
        </xdr:spPr>
        <xdr:style>
          <a:lnRef idx="1">
            <a:schemeClr val="accent1"/>
          </a:lnRef>
          <a:fillRef idx="0">
            <a:schemeClr val="accent1"/>
          </a:fillRef>
          <a:effectRef idx="0">
            <a:schemeClr val="accent1"/>
          </a:effectRef>
          <a:fontRef idx="minor">
            <a:schemeClr val="tx1"/>
          </a:fontRef>
        </xdr:style>
      </xdr:cxnSp>
      <xdr:cxnSp macro="">
        <xdr:nvCxnSpPr>
          <xdr:cNvPr id="14" name="Connector: Elbow 13">
            <a:extLst>
              <a:ext uri="{FF2B5EF4-FFF2-40B4-BE49-F238E27FC236}">
                <a16:creationId xmlns:a16="http://schemas.microsoft.com/office/drawing/2014/main" id="{CDB36FD7-72FC-41EB-A78B-8A31139A8717}"/>
              </a:ext>
            </a:extLst>
          </xdr:cNvPr>
          <xdr:cNvCxnSpPr>
            <a:stCxn id="30" idx="2"/>
            <a:endCxn id="28" idx="1"/>
          </xdr:cNvCxnSpPr>
        </xdr:nvCxnSpPr>
        <xdr:spPr>
          <a:xfrm rot="16200000" flipH="1">
            <a:off x="13264462" y="2816812"/>
            <a:ext cx="541650" cy="285225"/>
          </a:xfrm>
          <a:prstGeom prst="bentConnector2">
            <a:avLst/>
          </a:prstGeom>
          <a:ln w="28575">
            <a:solidFill>
              <a:srgbClr val="E30613"/>
            </a:solidFill>
            <a:tailEnd type="oval" w="lg" len="lg"/>
          </a:ln>
        </xdr:spPr>
        <xdr:style>
          <a:lnRef idx="1">
            <a:schemeClr val="accent1"/>
          </a:lnRef>
          <a:fillRef idx="0">
            <a:schemeClr val="accent1"/>
          </a:fillRef>
          <a:effectRef idx="0">
            <a:schemeClr val="accent1"/>
          </a:effectRef>
          <a:fontRef idx="minor">
            <a:schemeClr val="tx1"/>
          </a:fontRef>
        </xdr:style>
      </xdr:cxnSp>
      <xdr:cxnSp macro="">
        <xdr:nvCxnSpPr>
          <xdr:cNvPr id="15" name="Connector: Elbow 14">
            <a:extLst>
              <a:ext uri="{FF2B5EF4-FFF2-40B4-BE49-F238E27FC236}">
                <a16:creationId xmlns:a16="http://schemas.microsoft.com/office/drawing/2014/main" id="{294D013D-CEEB-4E97-9E1F-DAA293D531BA}"/>
              </a:ext>
            </a:extLst>
          </xdr:cNvPr>
          <xdr:cNvCxnSpPr>
            <a:stCxn id="6" idx="0"/>
            <a:endCxn id="11" idx="2"/>
          </xdr:cNvCxnSpPr>
        </xdr:nvCxnSpPr>
        <xdr:spPr>
          <a:xfrm rot="16200000" flipV="1">
            <a:off x="6213886" y="2350973"/>
            <a:ext cx="626100" cy="1301353"/>
          </a:xfrm>
          <a:prstGeom prst="bentConnector3">
            <a:avLst>
              <a:gd name="adj1" fmla="val 50000"/>
            </a:avLst>
          </a:prstGeom>
          <a:ln w="28575">
            <a:solidFill>
              <a:srgbClr val="E30613"/>
            </a:solidFill>
            <a:tailEnd type="oval" w="lg" len="lg"/>
          </a:ln>
        </xdr:spPr>
        <xdr:style>
          <a:lnRef idx="1">
            <a:schemeClr val="accent1"/>
          </a:lnRef>
          <a:fillRef idx="0">
            <a:schemeClr val="accent1"/>
          </a:fillRef>
          <a:effectRef idx="0">
            <a:schemeClr val="accent1"/>
          </a:effectRef>
          <a:fontRef idx="minor">
            <a:schemeClr val="tx1"/>
          </a:fontRef>
        </xdr:style>
      </xdr:cxnSp>
      <xdr:cxnSp macro="">
        <xdr:nvCxnSpPr>
          <xdr:cNvPr id="16" name="Connector: Elbow 15">
            <a:extLst>
              <a:ext uri="{FF2B5EF4-FFF2-40B4-BE49-F238E27FC236}">
                <a16:creationId xmlns:a16="http://schemas.microsoft.com/office/drawing/2014/main" id="{DFC0E94C-3806-46CB-8BAF-895F6B33F79B}"/>
              </a:ext>
            </a:extLst>
          </xdr:cNvPr>
          <xdr:cNvCxnSpPr>
            <a:stCxn id="3" idx="3"/>
            <a:endCxn id="4" idx="1"/>
          </xdr:cNvCxnSpPr>
        </xdr:nvCxnSpPr>
        <xdr:spPr>
          <a:xfrm flipV="1">
            <a:off x="2877600" y="658500"/>
            <a:ext cx="563306" cy="1562100"/>
          </a:xfrm>
          <a:prstGeom prst="bentConnector3">
            <a:avLst>
              <a:gd name="adj1" fmla="val 50000"/>
            </a:avLst>
          </a:prstGeom>
          <a:ln w="28575">
            <a:solidFill>
              <a:srgbClr val="E30613"/>
            </a:solidFill>
            <a:tailEnd type="oval" w="lg" len="lg"/>
          </a:ln>
        </xdr:spPr>
        <xdr:style>
          <a:lnRef idx="1">
            <a:schemeClr val="accent1"/>
          </a:lnRef>
          <a:fillRef idx="0">
            <a:schemeClr val="accent1"/>
          </a:fillRef>
          <a:effectRef idx="0">
            <a:schemeClr val="accent1"/>
          </a:effectRef>
          <a:fontRef idx="minor">
            <a:schemeClr val="tx1"/>
          </a:fontRef>
        </xdr:style>
      </xdr:cxnSp>
      <xdr:cxnSp macro="">
        <xdr:nvCxnSpPr>
          <xdr:cNvPr id="17" name="Connector: Elbow 16">
            <a:extLst>
              <a:ext uri="{FF2B5EF4-FFF2-40B4-BE49-F238E27FC236}">
                <a16:creationId xmlns:a16="http://schemas.microsoft.com/office/drawing/2014/main" id="{51079A6A-3BC9-452E-A9CB-59E701092CB7}"/>
              </a:ext>
            </a:extLst>
          </xdr:cNvPr>
          <xdr:cNvCxnSpPr>
            <a:stCxn id="3" idx="3"/>
            <a:endCxn id="6" idx="1"/>
          </xdr:cNvCxnSpPr>
        </xdr:nvCxnSpPr>
        <xdr:spPr>
          <a:xfrm>
            <a:off x="2877600" y="2220600"/>
            <a:ext cx="3166012" cy="1562100"/>
          </a:xfrm>
          <a:prstGeom prst="bentConnector3">
            <a:avLst>
              <a:gd name="adj1" fmla="val 50000"/>
            </a:avLst>
          </a:prstGeom>
          <a:ln w="28575">
            <a:solidFill>
              <a:srgbClr val="E30613"/>
            </a:solidFill>
            <a:tailEnd type="oval" w="lg" len="lg"/>
          </a:ln>
        </xdr:spPr>
        <xdr:style>
          <a:lnRef idx="1">
            <a:schemeClr val="accent1"/>
          </a:lnRef>
          <a:fillRef idx="0">
            <a:schemeClr val="accent1"/>
          </a:fillRef>
          <a:effectRef idx="0">
            <a:schemeClr val="accent1"/>
          </a:effectRef>
          <a:fontRef idx="minor">
            <a:schemeClr val="tx1"/>
          </a:fontRef>
        </xdr:style>
      </xdr:cxnSp>
      <xdr:cxnSp macro="">
        <xdr:nvCxnSpPr>
          <xdr:cNvPr id="27" name="Connector: Elbow 26">
            <a:extLst>
              <a:ext uri="{FF2B5EF4-FFF2-40B4-BE49-F238E27FC236}">
                <a16:creationId xmlns:a16="http://schemas.microsoft.com/office/drawing/2014/main" id="{CE718F8D-5946-45FD-A520-FE79197EEFE9}"/>
              </a:ext>
            </a:extLst>
          </xdr:cNvPr>
          <xdr:cNvCxnSpPr>
            <a:stCxn id="4" idx="2"/>
            <a:endCxn id="11" idx="0"/>
          </xdr:cNvCxnSpPr>
        </xdr:nvCxnSpPr>
        <xdr:spPr>
          <a:xfrm rot="16200000" flipH="1">
            <a:off x="4912532" y="788873"/>
            <a:ext cx="626100" cy="1301353"/>
          </a:xfrm>
          <a:prstGeom prst="bentConnector3">
            <a:avLst>
              <a:gd name="adj1" fmla="val 50000"/>
            </a:avLst>
          </a:prstGeom>
          <a:ln w="28575">
            <a:solidFill>
              <a:srgbClr val="E30613"/>
            </a:solidFill>
            <a:tailEnd type="oval" w="lg" len="lg"/>
          </a:ln>
        </xdr:spPr>
        <xdr:style>
          <a:lnRef idx="1">
            <a:schemeClr val="accent1"/>
          </a:lnRef>
          <a:fillRef idx="0">
            <a:schemeClr val="accent1"/>
          </a:fillRef>
          <a:effectRef idx="0">
            <a:schemeClr val="accent1"/>
          </a:effectRef>
          <a:fontRef idx="minor">
            <a:schemeClr val="tx1"/>
          </a:fontRef>
        </xdr:style>
      </xdr:cxnSp>
    </xdr:grp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imdch-my.sharepoint.com/personal/chinar_sharma_imd_org/Documents/Documents/STI%202025/Interactive%20Excel/20241010_Hinrich-IMD_STI%202024_Interactive%20Index_FINAL.xlsx" TargetMode="External"/><Relationship Id="rId1" Type="http://schemas.openxmlformats.org/officeDocument/2006/relationships/externalLinkPath" Target="https://imdch-my.sharepoint.com/personal/chinar_sharma_imd_org/Documents/Documents/STI%202025/Interactive%20Excel/20241010_Hinrich-IMD_STI%202024_Interactive%20Index_FINAL.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https://imdch-my.sharepoint.com/personal/chinar_sharma_imd_org/Documents/Documents/STI%202024/Interactive%20Excel/20240808%20STI_2024%20Interactive%20Index%20v4%20INDICATOR%20LEVEL%20INTERNAL%20FILE.xlsx" TargetMode="External"/><Relationship Id="rId1" Type="http://schemas.openxmlformats.org/officeDocument/2006/relationships/externalLinkPath" Target="https://imdch-my.sharepoint.com/personal/chinar_sharma_imd_org/Documents/Documents/STI%202024/Interactive%20Excel/20240808%20STI_2024%20Interactive%20Index%20v4%20INDICATOR%20LEVEL%20INTERNAL%20FILE.xlsx"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https://imdch-my.sharepoint.com/personal/chinar_sharma_imd_org/Documents/STI_2024%20Interactive%20Index%20trial.xlsx" TargetMode="External"/><Relationship Id="rId1" Type="http://schemas.openxmlformats.org/officeDocument/2006/relationships/externalLinkPath" Target="https://imdch-my.sharepoint.com/personal/chinar_sharma_imd_org/Documents/STI_2024%20Interactive%20Index%20trial.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imdch-my.sharepoint.com/personal/chinar_sharma_imd_org/Documents/Documents/Sustainable%20Trade%20Index/Hinrich-IMD_STI_2022_11-Jan%20b%20CS%20copy.xlsx" TargetMode="External"/></Relationships>
</file>

<file path=xl/externalLinks/_rels/externalLink5.xml.rels><?xml version="1.0" encoding="UTF-8" standalone="yes"?>
<Relationships xmlns="http://schemas.openxmlformats.org/package/2006/relationships"><Relationship Id="rId2" Type="http://schemas.openxmlformats.org/officeDocument/2006/relationships/externalLinkPath" Target="https://imdch-my.sharepoint.com/personal/william_milner_imd_org/Documents/Desktop/Data%20for%20STI%2003%20July/STI%202023%20-%20Interactive%20Index.xlsx" TargetMode="External"/><Relationship Id="rId1" Type="http://schemas.openxmlformats.org/officeDocument/2006/relationships/externalLinkPath" Target="https://imdch-my.sharepoint.com/personal/william_milner_imd_org/Documents/Desktop/Data%20for%20STI%2003%20July/STI%202023%20-%20Interactive%20Index.xlsx" TargetMode="External"/></Relationships>
</file>

<file path=xl/externalLinks/_rels/externalLink6.xml.rels><?xml version="1.0" encoding="UTF-8" standalone="yes"?>
<Relationships xmlns="http://schemas.openxmlformats.org/package/2006/relationships"><Relationship Id="rId2" Type="http://schemas.openxmlformats.org/officeDocument/2006/relationships/externalLinkPath" Target="../../../../../../Users/Milner/OneDrive%20-%20International%20Institute%20for%20Management%20Development/Desktop/Hinrich/2020%20ranking/Hinrich%20Foundation_Sustainable%20Trade%20Index%202020%20dataset_October%202020.xlsm" TargetMode="External"/><Relationship Id="rId1" Type="http://schemas.openxmlformats.org/officeDocument/2006/relationships/externalLinkPath" Target="/Users/Milner/OneDrive%20-%20International%20Institute%20for%20Management%20Development/Desktop/Hinrich/2020%20ranking/Hinrich%20Foundation_Sustainable%20Trade%20Index%202020%20dataset_October%202020.xlsm" TargetMode="External"/></Relationships>
</file>

<file path=xl/externalLinks/_rels/externalLink7.xml.rels><?xml version="1.0" encoding="UTF-8" standalone="yes"?>
<Relationships xmlns="http://schemas.openxmlformats.org/package/2006/relationships"><Relationship Id="rId2" Type="http://schemas.openxmlformats.org/officeDocument/2006/relationships/externalLinkPath" Target="https://imdch-my.sharepoint.com/personal/chinar_sharma_imd_org/Documents/Documents/STI%202026/Ranking%20calculations/Final%20data%202026%20new%20calculations.xlsx" TargetMode="External"/><Relationship Id="rId1" Type="http://schemas.openxmlformats.org/officeDocument/2006/relationships/externalLinkPath" Target="https://imdch-my.sharepoint.com/personal/chinar_sharma_imd_org/Documents/Documents/STI%202026/Ranking%20calculations/Final%20data%202026%20new%20calculation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Year2024"/>
      <sheetName val="Year2023"/>
      <sheetName val="Rank2024"/>
      <sheetName val="Score2024"/>
      <sheetName val="Value2024"/>
      <sheetName val="Value2023"/>
      <sheetName val="Score2023"/>
      <sheetName val="Rank2023"/>
      <sheetName val="Rank2022"/>
      <sheetName val="Value2022"/>
      <sheetName val="PowerPivot 2023"/>
      <sheetName val="Score2022"/>
      <sheetName val="indicator data"/>
      <sheetName val="ranking data"/>
      <sheetName val="profile circles"/>
      <sheetName val="Profile image (2)"/>
      <sheetName val="Profile image"/>
      <sheetName val="Previous year ranks"/>
      <sheetName val="Profile image (Print)"/>
      <sheetName val="notes and sources"/>
      <sheetName val="Rank2023_"/>
      <sheetName val="Cover"/>
      <sheetName val="Background"/>
      <sheetName val="PowerPivot"/>
      <sheetName val="1 Homepage"/>
      <sheetName val="user-guide-image"/>
      <sheetName val="2 - User Guide"/>
      <sheetName val="user-guide-text"/>
      <sheetName val="3 - Ranking"/>
      <sheetName val="4 - Indicators"/>
      <sheetName val="5 - Profile"/>
      <sheetName val="profile circles (Print)"/>
      <sheetName val="5 - Profile (Print)"/>
      <sheetName val="6 - Peer Comparison"/>
      <sheetName val="7a - Scatter - Rank"/>
      <sheetName val="7b - Scatter - Score"/>
      <sheetName val="7c - Scatter - Value"/>
      <sheetName val="8 - GDP per Capita"/>
      <sheetName val="9 - Peer Comparison Yearwise"/>
      <sheetName val="Appendix - Notes &amp; Sources"/>
      <sheetName val="Appendix - Methodology"/>
    </sheetNames>
    <sheetDataSet>
      <sheetData sheetId="0">
        <row r="1">
          <cell r="B1" t="str">
            <v>NA.</v>
          </cell>
          <cell r="C1" t="str">
            <v>Data</v>
          </cell>
          <cell r="H1" t="str">
            <v>Australia</v>
          </cell>
          <cell r="I1" t="str">
            <v>Bangladesh</v>
          </cell>
          <cell r="J1" t="str">
            <v>Brunei</v>
          </cell>
          <cell r="K1" t="str">
            <v>Cambodia</v>
          </cell>
          <cell r="L1" t="str">
            <v>Canada</v>
          </cell>
          <cell r="M1" t="str">
            <v>Chile</v>
          </cell>
          <cell r="N1" t="str">
            <v>China</v>
          </cell>
          <cell r="O1" t="str">
            <v>Taiwan</v>
          </cell>
          <cell r="P1" t="str">
            <v>Ecuador</v>
          </cell>
          <cell r="Q1" t="str">
            <v>Hong Kong, SAR</v>
          </cell>
          <cell r="R1" t="str">
            <v>India</v>
          </cell>
          <cell r="S1" t="str">
            <v>Indonesia</v>
          </cell>
          <cell r="T1" t="str">
            <v>Japan</v>
          </cell>
          <cell r="U1" t="str">
            <v>Laos</v>
          </cell>
          <cell r="V1" t="str">
            <v>Malaysia</v>
          </cell>
          <cell r="W1" t="str">
            <v>Mexico</v>
          </cell>
          <cell r="X1" t="str">
            <v>Myanmar</v>
          </cell>
          <cell r="Y1" t="str">
            <v>New Zealand</v>
          </cell>
          <cell r="Z1" t="str">
            <v>Pakistan</v>
          </cell>
          <cell r="AA1" t="str">
            <v>Papua New Guinea</v>
          </cell>
          <cell r="AB1" t="str">
            <v>Peru</v>
          </cell>
          <cell r="AC1" t="str">
            <v>Philippines</v>
          </cell>
          <cell r="AD1" t="str">
            <v>Russia</v>
          </cell>
          <cell r="AE1" t="str">
            <v>Singapore</v>
          </cell>
          <cell r="AF1" t="str">
            <v>South Korea</v>
          </cell>
          <cell r="AG1" t="str">
            <v>Sri Lanka</v>
          </cell>
          <cell r="AH1" t="str">
            <v>Thailand</v>
          </cell>
          <cell r="AI1" t="str">
            <v>United Kingdom</v>
          </cell>
          <cell r="AJ1" t="str">
            <v>United States</v>
          </cell>
          <cell r="AK1" t="str">
            <v>Vietnam</v>
          </cell>
        </row>
        <row r="5">
          <cell r="A5">
            <v>1</v>
          </cell>
          <cell r="B5" t="str">
            <v>1.01</v>
          </cell>
          <cell r="C5" t="str">
            <v>Consumer price inflation</v>
          </cell>
          <cell r="H5">
            <v>2023</v>
          </cell>
          <cell r="I5">
            <v>2023</v>
          </cell>
          <cell r="J5">
            <v>2023</v>
          </cell>
          <cell r="K5">
            <v>2023</v>
          </cell>
          <cell r="L5">
            <v>2023</v>
          </cell>
          <cell r="M5">
            <v>2023</v>
          </cell>
          <cell r="N5">
            <v>2023</v>
          </cell>
          <cell r="O5">
            <v>2023</v>
          </cell>
          <cell r="P5">
            <v>2023</v>
          </cell>
          <cell r="Q5">
            <v>2023</v>
          </cell>
          <cell r="R5">
            <v>2023</v>
          </cell>
          <cell r="S5">
            <v>2023</v>
          </cell>
          <cell r="T5">
            <v>2023</v>
          </cell>
          <cell r="U5">
            <v>2023</v>
          </cell>
          <cell r="V5">
            <v>2023</v>
          </cell>
          <cell r="W5">
            <v>2023</v>
          </cell>
          <cell r="X5">
            <v>2023</v>
          </cell>
          <cell r="Y5">
            <v>2023</v>
          </cell>
          <cell r="Z5">
            <v>2023</v>
          </cell>
          <cell r="AA5">
            <v>2023</v>
          </cell>
          <cell r="AB5">
            <v>2023</v>
          </cell>
          <cell r="AC5">
            <v>2023</v>
          </cell>
          <cell r="AD5">
            <v>2023</v>
          </cell>
          <cell r="AE5">
            <v>2023</v>
          </cell>
          <cell r="AF5">
            <v>2023</v>
          </cell>
          <cell r="AG5">
            <v>2022</v>
          </cell>
          <cell r="AH5">
            <v>2023</v>
          </cell>
          <cell r="AI5">
            <v>2023</v>
          </cell>
          <cell r="AJ5">
            <v>2023</v>
          </cell>
          <cell r="AK5">
            <v>2023</v>
          </cell>
          <cell r="AL5" t="str">
            <v>y</v>
          </cell>
          <cell r="AM5">
            <v>2023</v>
          </cell>
        </row>
        <row r="6">
          <cell r="A6">
            <v>2</v>
          </cell>
          <cell r="B6" t="str">
            <v>1.02</v>
          </cell>
          <cell r="C6" t="str">
            <v>Real GDP Growth per capita, % GDP</v>
          </cell>
          <cell r="H6">
            <v>2023</v>
          </cell>
          <cell r="I6">
            <v>2023</v>
          </cell>
          <cell r="J6">
            <v>2023</v>
          </cell>
          <cell r="K6">
            <v>2023</v>
          </cell>
          <cell r="L6">
            <v>2023</v>
          </cell>
          <cell r="M6">
            <v>2023</v>
          </cell>
          <cell r="N6">
            <v>2023</v>
          </cell>
          <cell r="O6">
            <v>2023</v>
          </cell>
          <cell r="P6">
            <v>2023</v>
          </cell>
          <cell r="Q6">
            <v>2023</v>
          </cell>
          <cell r="R6">
            <v>2023</v>
          </cell>
          <cell r="S6">
            <v>2023</v>
          </cell>
          <cell r="T6">
            <v>2023</v>
          </cell>
          <cell r="U6">
            <v>2023</v>
          </cell>
          <cell r="V6">
            <v>2023</v>
          </cell>
          <cell r="W6">
            <v>2023</v>
          </cell>
          <cell r="X6">
            <v>2023</v>
          </cell>
          <cell r="Y6">
            <v>2023</v>
          </cell>
          <cell r="Z6">
            <v>2023</v>
          </cell>
          <cell r="AA6">
            <v>2023</v>
          </cell>
          <cell r="AB6">
            <v>2023</v>
          </cell>
          <cell r="AC6">
            <v>2023</v>
          </cell>
          <cell r="AD6">
            <v>2023</v>
          </cell>
          <cell r="AE6">
            <v>2023</v>
          </cell>
          <cell r="AF6">
            <v>2023</v>
          </cell>
          <cell r="AG6">
            <v>2022</v>
          </cell>
          <cell r="AH6">
            <v>2023</v>
          </cell>
          <cell r="AI6">
            <v>2023</v>
          </cell>
          <cell r="AJ6">
            <v>2023</v>
          </cell>
          <cell r="AK6">
            <v>2023</v>
          </cell>
          <cell r="AL6"/>
          <cell r="AM6">
            <v>2023</v>
          </cell>
        </row>
        <row r="7">
          <cell r="A7">
            <v>3</v>
          </cell>
          <cell r="B7" t="str">
            <v>1.03</v>
          </cell>
          <cell r="C7" t="str">
            <v>Growth in labor force, %</v>
          </cell>
          <cell r="H7">
            <v>2023</v>
          </cell>
          <cell r="I7">
            <v>2023</v>
          </cell>
          <cell r="J7">
            <v>2023</v>
          </cell>
          <cell r="K7">
            <v>2023</v>
          </cell>
          <cell r="L7">
            <v>2023</v>
          </cell>
          <cell r="M7">
            <v>2023</v>
          </cell>
          <cell r="N7">
            <v>2023</v>
          </cell>
          <cell r="O7">
            <v>2023</v>
          </cell>
          <cell r="P7">
            <v>2023</v>
          </cell>
          <cell r="Q7">
            <v>2023</v>
          </cell>
          <cell r="R7">
            <v>2023</v>
          </cell>
          <cell r="S7">
            <v>2023</v>
          </cell>
          <cell r="T7">
            <v>2023</v>
          </cell>
          <cell r="U7">
            <v>2023</v>
          </cell>
          <cell r="V7">
            <v>2023</v>
          </cell>
          <cell r="W7">
            <v>2023</v>
          </cell>
          <cell r="X7">
            <v>2023</v>
          </cell>
          <cell r="Y7">
            <v>2023</v>
          </cell>
          <cell r="Z7">
            <v>2023</v>
          </cell>
          <cell r="AA7">
            <v>2023</v>
          </cell>
          <cell r="AB7">
            <v>2023</v>
          </cell>
          <cell r="AC7">
            <v>2023</v>
          </cell>
          <cell r="AD7">
            <v>2023</v>
          </cell>
          <cell r="AE7">
            <v>2023</v>
          </cell>
          <cell r="AF7">
            <v>2023</v>
          </cell>
          <cell r="AG7">
            <v>2023</v>
          </cell>
          <cell r="AH7">
            <v>2023</v>
          </cell>
          <cell r="AI7">
            <v>2023</v>
          </cell>
          <cell r="AJ7">
            <v>2023</v>
          </cell>
          <cell r="AK7">
            <v>2023</v>
          </cell>
          <cell r="AL7"/>
          <cell r="AM7">
            <v>2023</v>
          </cell>
        </row>
        <row r="8">
          <cell r="A8">
            <v>4</v>
          </cell>
          <cell r="B8" t="str">
            <v>1.04</v>
          </cell>
          <cell r="C8" t="str">
            <v>Foreign direct investment, net inflows, % GDP</v>
          </cell>
          <cell r="H8">
            <v>2022</v>
          </cell>
          <cell r="I8">
            <v>2022</v>
          </cell>
          <cell r="J8">
            <v>2022</v>
          </cell>
          <cell r="K8">
            <v>2022</v>
          </cell>
          <cell r="L8">
            <v>2022</v>
          </cell>
          <cell r="M8">
            <v>2022</v>
          </cell>
          <cell r="N8">
            <v>2022</v>
          </cell>
          <cell r="O8">
            <v>2021</v>
          </cell>
          <cell r="P8">
            <v>2022</v>
          </cell>
          <cell r="Q8">
            <v>2022</v>
          </cell>
          <cell r="R8">
            <v>2022</v>
          </cell>
          <cell r="S8">
            <v>2022</v>
          </cell>
          <cell r="T8">
            <v>2022</v>
          </cell>
          <cell r="U8">
            <v>2022</v>
          </cell>
          <cell r="V8">
            <v>2022</v>
          </cell>
          <cell r="W8">
            <v>2022</v>
          </cell>
          <cell r="X8">
            <v>2022</v>
          </cell>
          <cell r="Y8">
            <v>2022</v>
          </cell>
          <cell r="Z8">
            <v>2022</v>
          </cell>
          <cell r="AA8">
            <v>2022</v>
          </cell>
          <cell r="AB8">
            <v>2022</v>
          </cell>
          <cell r="AC8">
            <v>2022</v>
          </cell>
          <cell r="AD8">
            <v>2022</v>
          </cell>
          <cell r="AE8">
            <v>2022</v>
          </cell>
          <cell r="AF8">
            <v>2022</v>
          </cell>
          <cell r="AG8">
            <v>2022</v>
          </cell>
          <cell r="AH8">
            <v>2022</v>
          </cell>
          <cell r="AI8">
            <v>2022</v>
          </cell>
          <cell r="AJ8">
            <v>2022</v>
          </cell>
          <cell r="AK8">
            <v>2022</v>
          </cell>
          <cell r="AL8" t="str">
            <v>y</v>
          </cell>
          <cell r="AM8">
            <v>2022</v>
          </cell>
        </row>
        <row r="9">
          <cell r="A9">
            <v>5</v>
          </cell>
          <cell r="B9" t="str">
            <v>1.05</v>
          </cell>
          <cell r="C9" t="str">
            <v>Gross fixed capital formation, % GDP</v>
          </cell>
          <cell r="H9">
            <v>2023</v>
          </cell>
          <cell r="I9">
            <v>2023</v>
          </cell>
          <cell r="J9">
            <v>2023</v>
          </cell>
          <cell r="K9">
            <v>2023</v>
          </cell>
          <cell r="L9">
            <v>2023</v>
          </cell>
          <cell r="M9">
            <v>2023</v>
          </cell>
          <cell r="N9">
            <v>2022</v>
          </cell>
          <cell r="O9">
            <v>2023</v>
          </cell>
          <cell r="P9">
            <v>2023</v>
          </cell>
          <cell r="Q9">
            <v>2023</v>
          </cell>
          <cell r="R9">
            <v>2023</v>
          </cell>
          <cell r="S9">
            <v>2023</v>
          </cell>
          <cell r="T9">
            <v>2022</v>
          </cell>
          <cell r="U9">
            <v>2016</v>
          </cell>
          <cell r="V9">
            <v>2023</v>
          </cell>
          <cell r="W9">
            <v>2023</v>
          </cell>
          <cell r="X9"/>
          <cell r="Y9">
            <v>2022</v>
          </cell>
          <cell r="Z9">
            <v>2023</v>
          </cell>
          <cell r="AA9"/>
          <cell r="AB9">
            <v>2023</v>
          </cell>
          <cell r="AC9">
            <v>2023</v>
          </cell>
          <cell r="AD9">
            <v>2023</v>
          </cell>
          <cell r="AE9">
            <v>2023</v>
          </cell>
          <cell r="AF9">
            <v>2023</v>
          </cell>
          <cell r="AG9">
            <v>2023</v>
          </cell>
          <cell r="AH9">
            <v>2023</v>
          </cell>
          <cell r="AI9">
            <v>2023</v>
          </cell>
          <cell r="AJ9">
            <v>2022</v>
          </cell>
          <cell r="AK9">
            <v>2022</v>
          </cell>
          <cell r="AL9"/>
          <cell r="AM9">
            <v>2023</v>
          </cell>
        </row>
        <row r="10">
          <cell r="A10">
            <v>6</v>
          </cell>
          <cell r="B10" t="str">
            <v>1.06</v>
          </cell>
          <cell r="C10" t="str">
            <v>Tariff &amp; non-tariff barriers</v>
          </cell>
          <cell r="H10"/>
          <cell r="I10"/>
          <cell r="J10"/>
          <cell r="K10"/>
          <cell r="L10"/>
          <cell r="M10"/>
          <cell r="N10"/>
          <cell r="O10"/>
          <cell r="P10"/>
          <cell r="Q10"/>
          <cell r="R10"/>
          <cell r="S10"/>
          <cell r="T10"/>
          <cell r="U10"/>
          <cell r="V10"/>
          <cell r="W10"/>
          <cell r="X10"/>
          <cell r="Y10"/>
          <cell r="Z10"/>
          <cell r="AA10"/>
          <cell r="AB10"/>
          <cell r="AC10"/>
          <cell r="AD10"/>
          <cell r="AE10"/>
          <cell r="AF10"/>
          <cell r="AG10"/>
          <cell r="AH10"/>
          <cell r="AI10"/>
          <cell r="AJ10"/>
          <cell r="AK10"/>
          <cell r="AL10"/>
          <cell r="AM10"/>
        </row>
        <row r="11">
          <cell r="A11">
            <v>7</v>
          </cell>
          <cell r="B11" t="str">
            <v>1.06.01</v>
          </cell>
          <cell r="C11" t="str">
            <v>Tariff barriers</v>
          </cell>
          <cell r="H11"/>
          <cell r="I11"/>
          <cell r="J11"/>
          <cell r="K11"/>
          <cell r="L11"/>
          <cell r="M11"/>
          <cell r="N11"/>
          <cell r="O11"/>
          <cell r="P11"/>
          <cell r="Q11"/>
          <cell r="R11"/>
          <cell r="S11"/>
          <cell r="T11"/>
          <cell r="U11"/>
          <cell r="V11"/>
          <cell r="W11"/>
          <cell r="X11"/>
          <cell r="Y11"/>
          <cell r="Z11"/>
          <cell r="AA11"/>
          <cell r="AB11"/>
          <cell r="AC11"/>
          <cell r="AD11"/>
          <cell r="AE11"/>
          <cell r="AF11"/>
          <cell r="AG11"/>
          <cell r="AH11"/>
          <cell r="AI11"/>
          <cell r="AJ11"/>
          <cell r="AK11"/>
          <cell r="AL11"/>
          <cell r="AM11"/>
        </row>
        <row r="12">
          <cell r="A12">
            <v>8</v>
          </cell>
          <cell r="B12" t="str">
            <v>1.06.01.a</v>
          </cell>
          <cell r="C12" t="str">
            <v>Tariff barriers in force</v>
          </cell>
          <cell r="H12">
            <v>2023</v>
          </cell>
          <cell r="I12">
            <v>2023</v>
          </cell>
          <cell r="J12">
            <v>2023</v>
          </cell>
          <cell r="K12">
            <v>2023</v>
          </cell>
          <cell r="L12">
            <v>2023</v>
          </cell>
          <cell r="M12">
            <v>2023</v>
          </cell>
          <cell r="N12">
            <v>2023</v>
          </cell>
          <cell r="O12">
            <v>2023</v>
          </cell>
          <cell r="P12">
            <v>2023</v>
          </cell>
          <cell r="Q12">
            <v>2023</v>
          </cell>
          <cell r="R12">
            <v>2023</v>
          </cell>
          <cell r="S12">
            <v>2023</v>
          </cell>
          <cell r="T12">
            <v>2023</v>
          </cell>
          <cell r="U12">
            <v>2023</v>
          </cell>
          <cell r="V12">
            <v>2023</v>
          </cell>
          <cell r="W12">
            <v>2023</v>
          </cell>
          <cell r="X12">
            <v>2023</v>
          </cell>
          <cell r="Y12">
            <v>2023</v>
          </cell>
          <cell r="Z12">
            <v>2023</v>
          </cell>
          <cell r="AA12">
            <v>2023</v>
          </cell>
          <cell r="AB12">
            <v>2023</v>
          </cell>
          <cell r="AC12">
            <v>2023</v>
          </cell>
          <cell r="AD12">
            <v>2023</v>
          </cell>
          <cell r="AE12">
            <v>2023</v>
          </cell>
          <cell r="AF12">
            <v>2023</v>
          </cell>
          <cell r="AG12">
            <v>2023</v>
          </cell>
          <cell r="AH12">
            <v>2023</v>
          </cell>
          <cell r="AI12">
            <v>2023</v>
          </cell>
          <cell r="AJ12">
            <v>2023</v>
          </cell>
          <cell r="AK12">
            <v>2023</v>
          </cell>
          <cell r="AL12"/>
          <cell r="AM12">
            <v>2023</v>
          </cell>
        </row>
        <row r="13">
          <cell r="A13">
            <v>9</v>
          </cell>
          <cell r="B13" t="str">
            <v>1.06.01.b</v>
          </cell>
          <cell r="C13" t="str">
            <v>New tariff barriers 2023</v>
          </cell>
          <cell r="H13">
            <v>2023</v>
          </cell>
          <cell r="I13">
            <v>2023</v>
          </cell>
          <cell r="J13">
            <v>2023</v>
          </cell>
          <cell r="K13">
            <v>2023</v>
          </cell>
          <cell r="L13">
            <v>2023</v>
          </cell>
          <cell r="M13">
            <v>2023</v>
          </cell>
          <cell r="N13">
            <v>2023</v>
          </cell>
          <cell r="O13">
            <v>2023</v>
          </cell>
          <cell r="P13">
            <v>2023</v>
          </cell>
          <cell r="Q13">
            <v>2023</v>
          </cell>
          <cell r="R13">
            <v>2023</v>
          </cell>
          <cell r="S13">
            <v>2023</v>
          </cell>
          <cell r="T13">
            <v>2023</v>
          </cell>
          <cell r="U13">
            <v>2023</v>
          </cell>
          <cell r="V13">
            <v>2023</v>
          </cell>
          <cell r="W13">
            <v>2023</v>
          </cell>
          <cell r="X13">
            <v>2023</v>
          </cell>
          <cell r="Y13">
            <v>2023</v>
          </cell>
          <cell r="Z13">
            <v>2023</v>
          </cell>
          <cell r="AA13">
            <v>2023</v>
          </cell>
          <cell r="AB13">
            <v>2023</v>
          </cell>
          <cell r="AC13">
            <v>2023</v>
          </cell>
          <cell r="AD13">
            <v>2023</v>
          </cell>
          <cell r="AE13">
            <v>2023</v>
          </cell>
          <cell r="AF13">
            <v>2023</v>
          </cell>
          <cell r="AG13">
            <v>2023</v>
          </cell>
          <cell r="AH13">
            <v>2023</v>
          </cell>
          <cell r="AI13">
            <v>2023</v>
          </cell>
          <cell r="AJ13">
            <v>2023</v>
          </cell>
          <cell r="AK13">
            <v>2023</v>
          </cell>
          <cell r="AL13" t="str">
            <v>y</v>
          </cell>
          <cell r="AM13">
            <v>2023</v>
          </cell>
        </row>
        <row r="14">
          <cell r="A14">
            <v>10</v>
          </cell>
          <cell r="B14" t="str">
            <v>1.06.01.c</v>
          </cell>
          <cell r="C14" t="str">
            <v>Net percentage of imports affected by new tariff barriers (2023)</v>
          </cell>
          <cell r="H14">
            <v>2023</v>
          </cell>
          <cell r="I14">
            <v>2023</v>
          </cell>
          <cell r="J14">
            <v>2023</v>
          </cell>
          <cell r="K14">
            <v>2023</v>
          </cell>
          <cell r="L14">
            <v>2023</v>
          </cell>
          <cell r="M14">
            <v>2023</v>
          </cell>
          <cell r="N14">
            <v>2023</v>
          </cell>
          <cell r="O14">
            <v>2023</v>
          </cell>
          <cell r="P14">
            <v>2023</v>
          </cell>
          <cell r="Q14"/>
          <cell r="R14">
            <v>2023</v>
          </cell>
          <cell r="S14">
            <v>2023</v>
          </cell>
          <cell r="T14">
            <v>2023</v>
          </cell>
          <cell r="U14">
            <v>2023</v>
          </cell>
          <cell r="V14">
            <v>2023</v>
          </cell>
          <cell r="W14">
            <v>2023</v>
          </cell>
          <cell r="X14">
            <v>2023</v>
          </cell>
          <cell r="Y14">
            <v>2023</v>
          </cell>
          <cell r="Z14">
            <v>2023</v>
          </cell>
          <cell r="AA14">
            <v>2023</v>
          </cell>
          <cell r="AB14">
            <v>2023</v>
          </cell>
          <cell r="AC14">
            <v>2023</v>
          </cell>
          <cell r="AD14">
            <v>2023</v>
          </cell>
          <cell r="AE14">
            <v>2023</v>
          </cell>
          <cell r="AF14">
            <v>2023</v>
          </cell>
          <cell r="AG14">
            <v>2023</v>
          </cell>
          <cell r="AH14">
            <v>2023</v>
          </cell>
          <cell r="AI14">
            <v>2023</v>
          </cell>
          <cell r="AJ14">
            <v>2023</v>
          </cell>
          <cell r="AK14">
            <v>2023</v>
          </cell>
          <cell r="AL14"/>
          <cell r="AM14">
            <v>2023</v>
          </cell>
        </row>
        <row r="15">
          <cell r="A15">
            <v>11</v>
          </cell>
          <cell r="B15" t="str">
            <v>1.06.02</v>
          </cell>
          <cell r="C15" t="str">
            <v>Non-tariff barriers</v>
          </cell>
          <cell r="H15"/>
          <cell r="I15"/>
          <cell r="J15"/>
          <cell r="K15"/>
          <cell r="L15"/>
          <cell r="M15"/>
          <cell r="N15"/>
          <cell r="O15"/>
          <cell r="P15"/>
          <cell r="Q15"/>
          <cell r="R15"/>
          <cell r="S15"/>
          <cell r="T15"/>
          <cell r="U15"/>
          <cell r="V15"/>
          <cell r="W15"/>
          <cell r="X15"/>
          <cell r="Y15"/>
          <cell r="Z15"/>
          <cell r="AA15"/>
          <cell r="AB15"/>
          <cell r="AC15"/>
          <cell r="AD15"/>
          <cell r="AE15"/>
          <cell r="AF15"/>
          <cell r="AG15"/>
          <cell r="AH15"/>
          <cell r="AI15"/>
          <cell r="AJ15"/>
          <cell r="AK15"/>
          <cell r="AL15"/>
          <cell r="AM15"/>
        </row>
        <row r="16">
          <cell r="A16">
            <v>12</v>
          </cell>
          <cell r="B16" t="str">
            <v>1.06.02.a</v>
          </cell>
          <cell r="C16" t="str">
            <v>Non-tariff barriers in force</v>
          </cell>
          <cell r="H16">
            <v>2023</v>
          </cell>
          <cell r="I16">
            <v>2023</v>
          </cell>
          <cell r="J16">
            <v>2023</v>
          </cell>
          <cell r="K16">
            <v>2023</v>
          </cell>
          <cell r="L16">
            <v>2023</v>
          </cell>
          <cell r="M16">
            <v>2023</v>
          </cell>
          <cell r="N16">
            <v>2023</v>
          </cell>
          <cell r="O16">
            <v>2023</v>
          </cell>
          <cell r="P16">
            <v>2023</v>
          </cell>
          <cell r="Q16">
            <v>2023</v>
          </cell>
          <cell r="R16">
            <v>2023</v>
          </cell>
          <cell r="S16">
            <v>2023</v>
          </cell>
          <cell r="T16">
            <v>2023</v>
          </cell>
          <cell r="U16">
            <v>2023</v>
          </cell>
          <cell r="V16">
            <v>2023</v>
          </cell>
          <cell r="W16">
            <v>2023</v>
          </cell>
          <cell r="X16">
            <v>2023</v>
          </cell>
          <cell r="Y16">
            <v>2023</v>
          </cell>
          <cell r="Z16">
            <v>2023</v>
          </cell>
          <cell r="AA16">
            <v>2023</v>
          </cell>
          <cell r="AB16">
            <v>2023</v>
          </cell>
          <cell r="AC16">
            <v>2023</v>
          </cell>
          <cell r="AD16">
            <v>2023</v>
          </cell>
          <cell r="AE16">
            <v>2023</v>
          </cell>
          <cell r="AF16">
            <v>2023</v>
          </cell>
          <cell r="AG16">
            <v>2023</v>
          </cell>
          <cell r="AH16">
            <v>2023</v>
          </cell>
          <cell r="AI16">
            <v>2023</v>
          </cell>
          <cell r="AJ16">
            <v>2023</v>
          </cell>
          <cell r="AK16">
            <v>2023</v>
          </cell>
          <cell r="AL16" t="str">
            <v>y</v>
          </cell>
          <cell r="AM16">
            <v>2023</v>
          </cell>
        </row>
        <row r="17">
          <cell r="A17">
            <v>13</v>
          </cell>
          <cell r="B17" t="str">
            <v>1.06.02.b</v>
          </cell>
          <cell r="C17" t="str">
            <v>New non-tariff barriers 2023</v>
          </cell>
          <cell r="H17">
            <v>2023</v>
          </cell>
          <cell r="I17">
            <v>2023</v>
          </cell>
          <cell r="J17">
            <v>2023</v>
          </cell>
          <cell r="K17">
            <v>2023</v>
          </cell>
          <cell r="L17">
            <v>2023</v>
          </cell>
          <cell r="M17">
            <v>2023</v>
          </cell>
          <cell r="N17">
            <v>2023</v>
          </cell>
          <cell r="O17">
            <v>2023</v>
          </cell>
          <cell r="P17">
            <v>2023</v>
          </cell>
          <cell r="Q17">
            <v>2023</v>
          </cell>
          <cell r="R17">
            <v>2023</v>
          </cell>
          <cell r="S17">
            <v>2023</v>
          </cell>
          <cell r="T17">
            <v>2023</v>
          </cell>
          <cell r="U17">
            <v>2023</v>
          </cell>
          <cell r="V17">
            <v>2023</v>
          </cell>
          <cell r="W17">
            <v>2023</v>
          </cell>
          <cell r="X17">
            <v>2023</v>
          </cell>
          <cell r="Y17">
            <v>2023</v>
          </cell>
          <cell r="Z17">
            <v>2023</v>
          </cell>
          <cell r="AA17">
            <v>2023</v>
          </cell>
          <cell r="AB17">
            <v>2023</v>
          </cell>
          <cell r="AC17">
            <v>2023</v>
          </cell>
          <cell r="AD17">
            <v>2023</v>
          </cell>
          <cell r="AE17">
            <v>2023</v>
          </cell>
          <cell r="AF17">
            <v>2023</v>
          </cell>
          <cell r="AG17">
            <v>2023</v>
          </cell>
          <cell r="AH17">
            <v>2023</v>
          </cell>
          <cell r="AI17">
            <v>2023</v>
          </cell>
          <cell r="AJ17">
            <v>2023</v>
          </cell>
          <cell r="AK17">
            <v>2023</v>
          </cell>
          <cell r="AL17" t="str">
            <v>y</v>
          </cell>
          <cell r="AM17">
            <v>2023</v>
          </cell>
        </row>
        <row r="18">
          <cell r="A18">
            <v>14</v>
          </cell>
          <cell r="B18" t="str">
            <v>1.06.02.c</v>
          </cell>
          <cell r="C18" t="str">
            <v>Net percentage of imports affected by new non-tariff barriers (2023)</v>
          </cell>
          <cell r="H18">
            <v>2023</v>
          </cell>
          <cell r="I18">
            <v>2023</v>
          </cell>
          <cell r="J18">
            <v>2023</v>
          </cell>
          <cell r="K18">
            <v>2023</v>
          </cell>
          <cell r="L18">
            <v>2023</v>
          </cell>
          <cell r="M18">
            <v>2023</v>
          </cell>
          <cell r="N18">
            <v>2023</v>
          </cell>
          <cell r="O18">
            <v>2023</v>
          </cell>
          <cell r="P18">
            <v>2023</v>
          </cell>
          <cell r="Q18"/>
          <cell r="R18">
            <v>2023</v>
          </cell>
          <cell r="S18">
            <v>2023</v>
          </cell>
          <cell r="T18">
            <v>2023</v>
          </cell>
          <cell r="U18">
            <v>2023</v>
          </cell>
          <cell r="V18">
            <v>2023</v>
          </cell>
          <cell r="W18">
            <v>2023</v>
          </cell>
          <cell r="X18">
            <v>2023</v>
          </cell>
          <cell r="Y18">
            <v>2023</v>
          </cell>
          <cell r="Z18">
            <v>2023</v>
          </cell>
          <cell r="AA18">
            <v>2023</v>
          </cell>
          <cell r="AB18">
            <v>2023</v>
          </cell>
          <cell r="AC18">
            <v>2023</v>
          </cell>
          <cell r="AD18">
            <v>2023</v>
          </cell>
          <cell r="AE18">
            <v>2023</v>
          </cell>
          <cell r="AF18">
            <v>2023</v>
          </cell>
          <cell r="AG18">
            <v>2023</v>
          </cell>
          <cell r="AH18">
            <v>2023</v>
          </cell>
          <cell r="AI18">
            <v>2023</v>
          </cell>
          <cell r="AJ18">
            <v>2023</v>
          </cell>
          <cell r="AK18">
            <v>2023</v>
          </cell>
          <cell r="AL18"/>
          <cell r="AM18">
            <v>2023</v>
          </cell>
        </row>
        <row r="19">
          <cell r="A19">
            <v>15</v>
          </cell>
          <cell r="B19" t="str">
            <v>1.07</v>
          </cell>
          <cell r="C19" t="str">
            <v>Trade liberalization</v>
          </cell>
          <cell r="H19"/>
          <cell r="I19"/>
          <cell r="J19"/>
          <cell r="K19"/>
          <cell r="L19"/>
          <cell r="M19"/>
          <cell r="N19"/>
          <cell r="O19"/>
          <cell r="P19"/>
          <cell r="Q19"/>
          <cell r="R19"/>
          <cell r="S19"/>
          <cell r="T19"/>
          <cell r="U19"/>
          <cell r="V19"/>
          <cell r="W19"/>
          <cell r="X19"/>
          <cell r="Y19"/>
          <cell r="Z19"/>
          <cell r="AA19"/>
          <cell r="AB19"/>
          <cell r="AC19"/>
          <cell r="AD19"/>
          <cell r="AE19"/>
          <cell r="AF19"/>
          <cell r="AG19"/>
          <cell r="AH19"/>
          <cell r="AI19"/>
          <cell r="AJ19"/>
          <cell r="AK19"/>
          <cell r="AL19"/>
          <cell r="AM19"/>
        </row>
        <row r="20">
          <cell r="A20">
            <v>16</v>
          </cell>
          <cell r="B20" t="str">
            <v>1.07.01</v>
          </cell>
          <cell r="C20" t="str">
            <v>Regional Trade Agreements, number in force</v>
          </cell>
          <cell r="H20">
            <v>2024</v>
          </cell>
          <cell r="I20">
            <v>2024</v>
          </cell>
          <cell r="J20">
            <v>2024</v>
          </cell>
          <cell r="K20">
            <v>2024</v>
          </cell>
          <cell r="L20">
            <v>2024</v>
          </cell>
          <cell r="M20">
            <v>2024</v>
          </cell>
          <cell r="N20">
            <v>2024</v>
          </cell>
          <cell r="O20">
            <v>2024</v>
          </cell>
          <cell r="P20">
            <v>2024</v>
          </cell>
          <cell r="Q20">
            <v>2024</v>
          </cell>
          <cell r="R20">
            <v>2024</v>
          </cell>
          <cell r="S20">
            <v>2024</v>
          </cell>
          <cell r="T20">
            <v>2024</v>
          </cell>
          <cell r="U20">
            <v>2024</v>
          </cell>
          <cell r="V20">
            <v>2024</v>
          </cell>
          <cell r="W20">
            <v>2024</v>
          </cell>
          <cell r="X20">
            <v>2024</v>
          </cell>
          <cell r="Y20">
            <v>2024</v>
          </cell>
          <cell r="Z20">
            <v>2024</v>
          </cell>
          <cell r="AA20">
            <v>2024</v>
          </cell>
          <cell r="AB20">
            <v>2024</v>
          </cell>
          <cell r="AC20">
            <v>2024</v>
          </cell>
          <cell r="AD20">
            <v>2024</v>
          </cell>
          <cell r="AE20">
            <v>2024</v>
          </cell>
          <cell r="AF20">
            <v>2024</v>
          </cell>
          <cell r="AG20">
            <v>2024</v>
          </cell>
          <cell r="AH20">
            <v>2024</v>
          </cell>
          <cell r="AI20">
            <v>2024</v>
          </cell>
          <cell r="AJ20">
            <v>2024</v>
          </cell>
          <cell r="AK20">
            <v>2024</v>
          </cell>
          <cell r="AL20"/>
          <cell r="AM20">
            <v>2024</v>
          </cell>
        </row>
        <row r="21">
          <cell r="A21">
            <v>17</v>
          </cell>
          <cell r="B21" t="str">
            <v>1.07.02</v>
          </cell>
          <cell r="C21" t="str">
            <v>Capital account liberalization, index</v>
          </cell>
          <cell r="H21">
            <v>2021</v>
          </cell>
          <cell r="I21">
            <v>2021</v>
          </cell>
          <cell r="J21"/>
          <cell r="K21">
            <v>2021</v>
          </cell>
          <cell r="L21">
            <v>2021</v>
          </cell>
          <cell r="M21">
            <v>2021</v>
          </cell>
          <cell r="N21">
            <v>2021</v>
          </cell>
          <cell r="O21"/>
          <cell r="P21">
            <v>2021</v>
          </cell>
          <cell r="Q21">
            <v>2021</v>
          </cell>
          <cell r="R21">
            <v>2021</v>
          </cell>
          <cell r="S21">
            <v>2021</v>
          </cell>
          <cell r="T21">
            <v>2021</v>
          </cell>
          <cell r="U21">
            <v>2021</v>
          </cell>
          <cell r="V21">
            <v>2021</v>
          </cell>
          <cell r="W21">
            <v>2021</v>
          </cell>
          <cell r="X21">
            <v>2021</v>
          </cell>
          <cell r="Y21">
            <v>2021</v>
          </cell>
          <cell r="Z21">
            <v>2021</v>
          </cell>
          <cell r="AA21">
            <v>2021</v>
          </cell>
          <cell r="AB21">
            <v>2021</v>
          </cell>
          <cell r="AC21">
            <v>2021</v>
          </cell>
          <cell r="AD21">
            <v>2021</v>
          </cell>
          <cell r="AE21">
            <v>2021</v>
          </cell>
          <cell r="AF21">
            <v>2021</v>
          </cell>
          <cell r="AG21">
            <v>2021</v>
          </cell>
          <cell r="AH21">
            <v>2021</v>
          </cell>
          <cell r="AI21">
            <v>2021</v>
          </cell>
          <cell r="AJ21">
            <v>2021</v>
          </cell>
          <cell r="AK21">
            <v>2021</v>
          </cell>
          <cell r="AL21"/>
          <cell r="AM21">
            <v>2021</v>
          </cell>
        </row>
        <row r="22">
          <cell r="A22">
            <v>18</v>
          </cell>
          <cell r="B22" t="str">
            <v>1.07.03</v>
          </cell>
          <cell r="C22" t="str">
            <v>Investment Freedom, index</v>
          </cell>
          <cell r="H22">
            <v>2024</v>
          </cell>
          <cell r="I22">
            <v>2024</v>
          </cell>
          <cell r="J22">
            <v>2024</v>
          </cell>
          <cell r="K22">
            <v>2024</v>
          </cell>
          <cell r="L22">
            <v>2024</v>
          </cell>
          <cell r="M22">
            <v>2024</v>
          </cell>
          <cell r="N22">
            <v>2024</v>
          </cell>
          <cell r="O22">
            <v>2024</v>
          </cell>
          <cell r="P22">
            <v>2024</v>
          </cell>
          <cell r="Q22"/>
          <cell r="R22">
            <v>2024</v>
          </cell>
          <cell r="S22">
            <v>2024</v>
          </cell>
          <cell r="T22">
            <v>2024</v>
          </cell>
          <cell r="U22"/>
          <cell r="V22">
            <v>2024</v>
          </cell>
          <cell r="W22">
            <v>2024</v>
          </cell>
          <cell r="X22">
            <v>2024</v>
          </cell>
          <cell r="Y22">
            <v>2024</v>
          </cell>
          <cell r="Z22">
            <v>2024</v>
          </cell>
          <cell r="AA22">
            <v>2024</v>
          </cell>
          <cell r="AB22">
            <v>2024</v>
          </cell>
          <cell r="AC22">
            <v>2024</v>
          </cell>
          <cell r="AD22">
            <v>2024</v>
          </cell>
          <cell r="AE22">
            <v>2024</v>
          </cell>
          <cell r="AF22">
            <v>2024</v>
          </cell>
          <cell r="AG22">
            <v>2024</v>
          </cell>
          <cell r="AH22">
            <v>2024</v>
          </cell>
          <cell r="AI22">
            <v>2024</v>
          </cell>
          <cell r="AJ22">
            <v>2024</v>
          </cell>
          <cell r="AK22">
            <v>2024</v>
          </cell>
          <cell r="AL22"/>
          <cell r="AM22">
            <v>2024</v>
          </cell>
        </row>
        <row r="23">
          <cell r="A23">
            <v>19</v>
          </cell>
          <cell r="B23" t="str">
            <v>1.08</v>
          </cell>
          <cell r="C23" t="str">
            <v>Exchange rate stability, parity change from national currency to SDR, 2023/2021</v>
          </cell>
          <cell r="H23">
            <v>2023</v>
          </cell>
          <cell r="I23">
            <v>2023</v>
          </cell>
          <cell r="J23">
            <v>2023</v>
          </cell>
          <cell r="K23">
            <v>2023</v>
          </cell>
          <cell r="L23">
            <v>2023</v>
          </cell>
          <cell r="M23">
            <v>2023</v>
          </cell>
          <cell r="N23">
            <v>2023</v>
          </cell>
          <cell r="O23">
            <v>2023</v>
          </cell>
          <cell r="P23">
            <v>2023</v>
          </cell>
          <cell r="Q23">
            <v>2023</v>
          </cell>
          <cell r="R23">
            <v>2023</v>
          </cell>
          <cell r="S23">
            <v>2023</v>
          </cell>
          <cell r="T23">
            <v>2023</v>
          </cell>
          <cell r="U23">
            <v>2023</v>
          </cell>
          <cell r="V23">
            <v>2023</v>
          </cell>
          <cell r="W23">
            <v>2023</v>
          </cell>
          <cell r="X23">
            <v>2020</v>
          </cell>
          <cell r="Y23">
            <v>2023</v>
          </cell>
          <cell r="Z23">
            <v>2023</v>
          </cell>
          <cell r="AA23">
            <v>2021</v>
          </cell>
          <cell r="AB23">
            <v>2023</v>
          </cell>
          <cell r="AC23">
            <v>2023</v>
          </cell>
          <cell r="AD23">
            <v>2023</v>
          </cell>
          <cell r="AE23">
            <v>2023</v>
          </cell>
          <cell r="AF23">
            <v>2023</v>
          </cell>
          <cell r="AG23">
            <v>2021</v>
          </cell>
          <cell r="AH23">
            <v>2023</v>
          </cell>
          <cell r="AI23">
            <v>2023</v>
          </cell>
          <cell r="AJ23">
            <v>2023</v>
          </cell>
          <cell r="AK23">
            <v>2023</v>
          </cell>
          <cell r="AL23" t="str">
            <v>y</v>
          </cell>
          <cell r="AM23">
            <v>2023</v>
          </cell>
        </row>
        <row r="24">
          <cell r="A24">
            <v>20</v>
          </cell>
          <cell r="B24" t="str">
            <v>1.09</v>
          </cell>
          <cell r="C24" t="str">
            <v>Domestic credit to private sector, % of GDP</v>
          </cell>
          <cell r="H24">
            <v>2022</v>
          </cell>
          <cell r="I24">
            <v>2022</v>
          </cell>
          <cell r="J24">
            <v>2022</v>
          </cell>
          <cell r="K24">
            <v>2022</v>
          </cell>
          <cell r="L24"/>
          <cell r="M24">
            <v>2022</v>
          </cell>
          <cell r="N24">
            <v>2022</v>
          </cell>
          <cell r="O24"/>
          <cell r="P24">
            <v>2022</v>
          </cell>
          <cell r="Q24">
            <v>2022</v>
          </cell>
          <cell r="R24">
            <v>2021</v>
          </cell>
          <cell r="S24">
            <v>2022</v>
          </cell>
          <cell r="T24">
            <v>2022</v>
          </cell>
          <cell r="U24"/>
          <cell r="V24">
            <v>2022</v>
          </cell>
          <cell r="W24">
            <v>2022</v>
          </cell>
          <cell r="X24">
            <v>2020</v>
          </cell>
          <cell r="Y24">
            <v>2022</v>
          </cell>
          <cell r="Z24">
            <v>2022</v>
          </cell>
          <cell r="AA24">
            <v>2022</v>
          </cell>
          <cell r="AB24">
            <v>2021</v>
          </cell>
          <cell r="AC24">
            <v>2022</v>
          </cell>
          <cell r="AD24">
            <v>2021</v>
          </cell>
          <cell r="AE24">
            <v>2020</v>
          </cell>
          <cell r="AF24">
            <v>2022</v>
          </cell>
          <cell r="AG24">
            <v>2019</v>
          </cell>
          <cell r="AH24">
            <v>2022</v>
          </cell>
          <cell r="AI24">
            <v>2022</v>
          </cell>
          <cell r="AJ24">
            <v>2021</v>
          </cell>
          <cell r="AK24">
            <v>2022</v>
          </cell>
          <cell r="AL24"/>
          <cell r="AM24">
            <v>2022</v>
          </cell>
        </row>
        <row r="25">
          <cell r="A25">
            <v>21</v>
          </cell>
          <cell r="B25" t="str">
            <v>1.10</v>
          </cell>
          <cell r="C25" t="str">
            <v>Foreign trade and payments risk</v>
          </cell>
          <cell r="H25"/>
          <cell r="I25"/>
          <cell r="J25"/>
          <cell r="K25"/>
          <cell r="L25"/>
          <cell r="M25"/>
          <cell r="N25"/>
          <cell r="O25"/>
          <cell r="P25"/>
          <cell r="Q25"/>
          <cell r="R25"/>
          <cell r="S25"/>
          <cell r="T25"/>
          <cell r="U25"/>
          <cell r="V25"/>
          <cell r="W25"/>
          <cell r="X25"/>
          <cell r="Y25"/>
          <cell r="Z25"/>
          <cell r="AA25"/>
          <cell r="AB25"/>
          <cell r="AC25"/>
          <cell r="AD25"/>
          <cell r="AE25"/>
          <cell r="AF25"/>
          <cell r="AG25"/>
          <cell r="AH25"/>
          <cell r="AI25"/>
          <cell r="AJ25"/>
          <cell r="AK25"/>
          <cell r="AL25"/>
          <cell r="AM25"/>
        </row>
        <row r="26">
          <cell r="A26">
            <v>22</v>
          </cell>
          <cell r="B26" t="str">
            <v>1.10.01</v>
          </cell>
          <cell r="C26" t="str">
            <v>Country credit rating</v>
          </cell>
          <cell r="H26">
            <v>2024</v>
          </cell>
          <cell r="I26">
            <v>2024</v>
          </cell>
          <cell r="J26"/>
          <cell r="K26">
            <v>2024</v>
          </cell>
          <cell r="L26">
            <v>2024</v>
          </cell>
          <cell r="M26">
            <v>2024</v>
          </cell>
          <cell r="N26">
            <v>2024</v>
          </cell>
          <cell r="O26">
            <v>2024</v>
          </cell>
          <cell r="P26">
            <v>2024</v>
          </cell>
          <cell r="Q26">
            <v>2024</v>
          </cell>
          <cell r="R26">
            <v>2024</v>
          </cell>
          <cell r="S26">
            <v>2024</v>
          </cell>
          <cell r="T26">
            <v>2024</v>
          </cell>
          <cell r="U26">
            <v>2024</v>
          </cell>
          <cell r="V26">
            <v>2024</v>
          </cell>
          <cell r="W26">
            <v>2024</v>
          </cell>
          <cell r="X26"/>
          <cell r="Y26">
            <v>2024</v>
          </cell>
          <cell r="Z26">
            <v>2024</v>
          </cell>
          <cell r="AA26">
            <v>2024</v>
          </cell>
          <cell r="AB26">
            <v>2024</v>
          </cell>
          <cell r="AC26">
            <v>2024</v>
          </cell>
          <cell r="AD26">
            <v>2024</v>
          </cell>
          <cell r="AE26">
            <v>2024</v>
          </cell>
          <cell r="AF26">
            <v>2024</v>
          </cell>
          <cell r="AG26">
            <v>2024</v>
          </cell>
          <cell r="AH26">
            <v>2024</v>
          </cell>
          <cell r="AI26">
            <v>2024</v>
          </cell>
          <cell r="AJ26">
            <v>2024</v>
          </cell>
          <cell r="AK26">
            <v>2024</v>
          </cell>
          <cell r="AL26"/>
          <cell r="AM26">
            <v>2024</v>
          </cell>
        </row>
        <row r="27">
          <cell r="A27">
            <v>23</v>
          </cell>
          <cell r="B27" t="str">
            <v>1.10.02</v>
          </cell>
          <cell r="C27" t="str">
            <v>Gross debt, % GDP</v>
          </cell>
          <cell r="H27">
            <v>2023</v>
          </cell>
          <cell r="I27">
            <v>2023</v>
          </cell>
          <cell r="J27">
            <v>2023</v>
          </cell>
          <cell r="K27">
            <v>2023</v>
          </cell>
          <cell r="L27">
            <v>2023</v>
          </cell>
          <cell r="M27">
            <v>2023</v>
          </cell>
          <cell r="N27">
            <v>2023</v>
          </cell>
          <cell r="O27">
            <v>2023</v>
          </cell>
          <cell r="P27">
            <v>2023</v>
          </cell>
          <cell r="Q27">
            <v>2023</v>
          </cell>
          <cell r="R27">
            <v>2023</v>
          </cell>
          <cell r="S27">
            <v>2023</v>
          </cell>
          <cell r="T27">
            <v>2023</v>
          </cell>
          <cell r="U27">
            <v>2023</v>
          </cell>
          <cell r="V27">
            <v>2023</v>
          </cell>
          <cell r="W27">
            <v>2023</v>
          </cell>
          <cell r="X27">
            <v>2023</v>
          </cell>
          <cell r="Y27">
            <v>2023</v>
          </cell>
          <cell r="Z27">
            <v>2023</v>
          </cell>
          <cell r="AA27">
            <v>2023</v>
          </cell>
          <cell r="AB27">
            <v>2023</v>
          </cell>
          <cell r="AC27">
            <v>2023</v>
          </cell>
          <cell r="AD27">
            <v>2023</v>
          </cell>
          <cell r="AE27">
            <v>2023</v>
          </cell>
          <cell r="AF27">
            <v>2023</v>
          </cell>
          <cell r="AG27">
            <v>2022</v>
          </cell>
          <cell r="AH27">
            <v>2023</v>
          </cell>
          <cell r="AI27">
            <v>2023</v>
          </cell>
          <cell r="AJ27">
            <v>2023</v>
          </cell>
          <cell r="AK27">
            <v>2023</v>
          </cell>
          <cell r="AL27"/>
          <cell r="AM27">
            <v>2023</v>
          </cell>
        </row>
        <row r="28">
          <cell r="A28">
            <v>24</v>
          </cell>
          <cell r="B28" t="str">
            <v>1.11</v>
          </cell>
          <cell r="C28" t="str">
            <v>Trade costs</v>
          </cell>
          <cell r="H28"/>
          <cell r="I28"/>
          <cell r="J28"/>
          <cell r="K28"/>
          <cell r="L28"/>
          <cell r="M28"/>
          <cell r="N28"/>
          <cell r="O28"/>
          <cell r="P28"/>
          <cell r="Q28"/>
          <cell r="R28"/>
          <cell r="S28"/>
          <cell r="T28"/>
          <cell r="U28"/>
          <cell r="V28"/>
          <cell r="W28"/>
          <cell r="X28"/>
          <cell r="Y28"/>
          <cell r="Z28"/>
          <cell r="AA28"/>
          <cell r="AB28"/>
          <cell r="AC28"/>
          <cell r="AD28"/>
          <cell r="AE28"/>
          <cell r="AF28"/>
          <cell r="AG28"/>
          <cell r="AH28"/>
          <cell r="AI28"/>
          <cell r="AJ28"/>
          <cell r="AK28"/>
          <cell r="AL28"/>
          <cell r="AM28"/>
        </row>
        <row r="29">
          <cell r="A29">
            <v>25</v>
          </cell>
          <cell r="B29" t="str">
            <v>1.11.01</v>
          </cell>
          <cell r="C29" t="str">
            <v>Logistics performance, index</v>
          </cell>
          <cell r="H29">
            <v>2023</v>
          </cell>
          <cell r="I29">
            <v>2023</v>
          </cell>
          <cell r="J29">
            <v>2018</v>
          </cell>
          <cell r="K29">
            <v>2023</v>
          </cell>
          <cell r="L29">
            <v>2023</v>
          </cell>
          <cell r="M29">
            <v>2023</v>
          </cell>
          <cell r="N29">
            <v>2023</v>
          </cell>
          <cell r="O29">
            <v>2023</v>
          </cell>
          <cell r="P29">
            <v>2018</v>
          </cell>
          <cell r="Q29">
            <v>2023</v>
          </cell>
          <cell r="R29">
            <v>2023</v>
          </cell>
          <cell r="S29">
            <v>2023</v>
          </cell>
          <cell r="T29">
            <v>2023</v>
          </cell>
          <cell r="U29">
            <v>2023</v>
          </cell>
          <cell r="V29">
            <v>2023</v>
          </cell>
          <cell r="W29">
            <v>2023</v>
          </cell>
          <cell r="X29">
            <v>2018</v>
          </cell>
          <cell r="Y29">
            <v>2023</v>
          </cell>
          <cell r="Z29">
            <v>2018</v>
          </cell>
          <cell r="AA29">
            <v>2023</v>
          </cell>
          <cell r="AB29">
            <v>2023</v>
          </cell>
          <cell r="AC29">
            <v>2023</v>
          </cell>
          <cell r="AD29">
            <v>2023</v>
          </cell>
          <cell r="AE29">
            <v>2023</v>
          </cell>
          <cell r="AF29">
            <v>2023</v>
          </cell>
          <cell r="AG29">
            <v>2023</v>
          </cell>
          <cell r="AH29">
            <v>2023</v>
          </cell>
          <cell r="AI29">
            <v>2023</v>
          </cell>
          <cell r="AJ29">
            <v>2023</v>
          </cell>
          <cell r="AK29">
            <v>2023</v>
          </cell>
          <cell r="AL29"/>
          <cell r="AM29">
            <v>2023</v>
          </cell>
        </row>
        <row r="30">
          <cell r="A30">
            <v>26</v>
          </cell>
          <cell r="B30" t="str">
            <v>1.11.02</v>
          </cell>
          <cell r="C30" t="str">
            <v>Corruption perceptions, index</v>
          </cell>
          <cell r="H30">
            <v>2023</v>
          </cell>
          <cell r="I30">
            <v>2023</v>
          </cell>
          <cell r="J30">
            <v>2020</v>
          </cell>
          <cell r="K30">
            <v>2023</v>
          </cell>
          <cell r="L30">
            <v>2023</v>
          </cell>
          <cell r="M30">
            <v>2023</v>
          </cell>
          <cell r="N30">
            <v>2023</v>
          </cell>
          <cell r="O30">
            <v>2023</v>
          </cell>
          <cell r="P30">
            <v>2023</v>
          </cell>
          <cell r="Q30">
            <v>2023</v>
          </cell>
          <cell r="R30">
            <v>2023</v>
          </cell>
          <cell r="S30">
            <v>2023</v>
          </cell>
          <cell r="T30">
            <v>2023</v>
          </cell>
          <cell r="U30">
            <v>2023</v>
          </cell>
          <cell r="V30">
            <v>2023</v>
          </cell>
          <cell r="W30">
            <v>2023</v>
          </cell>
          <cell r="X30">
            <v>2023</v>
          </cell>
          <cell r="Y30">
            <v>2023</v>
          </cell>
          <cell r="Z30">
            <v>2023</v>
          </cell>
          <cell r="AA30">
            <v>2023</v>
          </cell>
          <cell r="AB30">
            <v>2023</v>
          </cell>
          <cell r="AC30">
            <v>2023</v>
          </cell>
          <cell r="AD30">
            <v>2023</v>
          </cell>
          <cell r="AE30">
            <v>2023</v>
          </cell>
          <cell r="AF30">
            <v>2023</v>
          </cell>
          <cell r="AG30">
            <v>2023</v>
          </cell>
          <cell r="AH30">
            <v>2023</v>
          </cell>
          <cell r="AI30">
            <v>2023</v>
          </cell>
          <cell r="AJ30">
            <v>2023</v>
          </cell>
          <cell r="AK30">
            <v>2023</v>
          </cell>
          <cell r="AL30"/>
          <cell r="AM30">
            <v>2023</v>
          </cell>
        </row>
        <row r="31">
          <cell r="A31">
            <v>27</v>
          </cell>
          <cell r="B31" t="str">
            <v>1.11.03</v>
          </cell>
          <cell r="C31" t="str">
            <v>Rule of law, index</v>
          </cell>
          <cell r="H31">
            <v>2022</v>
          </cell>
          <cell r="I31">
            <v>2022</v>
          </cell>
          <cell r="J31">
            <v>2022</v>
          </cell>
          <cell r="K31">
            <v>2022</v>
          </cell>
          <cell r="L31">
            <v>2022</v>
          </cell>
          <cell r="M31">
            <v>2022</v>
          </cell>
          <cell r="N31">
            <v>2022</v>
          </cell>
          <cell r="O31">
            <v>2022</v>
          </cell>
          <cell r="P31">
            <v>2022</v>
          </cell>
          <cell r="Q31">
            <v>2022</v>
          </cell>
          <cell r="R31">
            <v>2022</v>
          </cell>
          <cell r="S31">
            <v>2022</v>
          </cell>
          <cell r="T31">
            <v>2022</v>
          </cell>
          <cell r="U31">
            <v>2022</v>
          </cell>
          <cell r="V31">
            <v>2022</v>
          </cell>
          <cell r="W31">
            <v>2022</v>
          </cell>
          <cell r="X31">
            <v>2022</v>
          </cell>
          <cell r="Y31">
            <v>2022</v>
          </cell>
          <cell r="Z31">
            <v>2022</v>
          </cell>
          <cell r="AA31">
            <v>2022</v>
          </cell>
          <cell r="AB31">
            <v>2022</v>
          </cell>
          <cell r="AC31">
            <v>2022</v>
          </cell>
          <cell r="AD31">
            <v>2022</v>
          </cell>
          <cell r="AE31">
            <v>2022</v>
          </cell>
          <cell r="AF31">
            <v>2022</v>
          </cell>
          <cell r="AG31">
            <v>2022</v>
          </cell>
          <cell r="AH31">
            <v>2022</v>
          </cell>
          <cell r="AI31">
            <v>2022</v>
          </cell>
          <cell r="AJ31">
            <v>2022</v>
          </cell>
          <cell r="AK31">
            <v>2022</v>
          </cell>
          <cell r="AL31"/>
          <cell r="AM31">
            <v>2022</v>
          </cell>
        </row>
        <row r="32">
          <cell r="A32">
            <v>28</v>
          </cell>
          <cell r="B32" t="str">
            <v>1.12</v>
          </cell>
          <cell r="C32" t="str">
            <v xml:space="preserve">Monetary policy intervention </v>
          </cell>
          <cell r="H32"/>
          <cell r="I32"/>
          <cell r="J32"/>
          <cell r="K32"/>
          <cell r="L32"/>
          <cell r="M32"/>
          <cell r="N32"/>
          <cell r="O32"/>
          <cell r="P32"/>
          <cell r="Q32"/>
          <cell r="R32"/>
          <cell r="S32"/>
          <cell r="T32"/>
          <cell r="U32"/>
          <cell r="V32"/>
          <cell r="W32"/>
          <cell r="X32"/>
          <cell r="Y32"/>
          <cell r="Z32"/>
          <cell r="AA32"/>
          <cell r="AB32"/>
          <cell r="AC32"/>
          <cell r="AD32"/>
          <cell r="AE32"/>
          <cell r="AF32"/>
          <cell r="AG32"/>
          <cell r="AH32"/>
          <cell r="AI32"/>
          <cell r="AJ32"/>
          <cell r="AK32"/>
          <cell r="AL32"/>
          <cell r="AM32"/>
        </row>
        <row r="33">
          <cell r="A33">
            <v>29</v>
          </cell>
          <cell r="B33" t="str">
            <v>1.12.01</v>
          </cell>
          <cell r="C33" t="str">
            <v>Current account balance, % GDP</v>
          </cell>
          <cell r="H33">
            <v>2023</v>
          </cell>
          <cell r="I33">
            <v>2023</v>
          </cell>
          <cell r="J33">
            <v>2023</v>
          </cell>
          <cell r="K33">
            <v>2023</v>
          </cell>
          <cell r="L33">
            <v>2023</v>
          </cell>
          <cell r="M33">
            <v>2023</v>
          </cell>
          <cell r="N33">
            <v>2023</v>
          </cell>
          <cell r="O33">
            <v>2023</v>
          </cell>
          <cell r="P33">
            <v>2023</v>
          </cell>
          <cell r="Q33">
            <v>2023</v>
          </cell>
          <cell r="R33">
            <v>2023</v>
          </cell>
          <cell r="S33">
            <v>2023</v>
          </cell>
          <cell r="T33">
            <v>2023</v>
          </cell>
          <cell r="U33">
            <v>2023</v>
          </cell>
          <cell r="V33">
            <v>2023</v>
          </cell>
          <cell r="W33">
            <v>2023</v>
          </cell>
          <cell r="X33">
            <v>2023</v>
          </cell>
          <cell r="Y33">
            <v>2023</v>
          </cell>
          <cell r="Z33">
            <v>2023</v>
          </cell>
          <cell r="AA33">
            <v>2023</v>
          </cell>
          <cell r="AB33">
            <v>2023</v>
          </cell>
          <cell r="AC33">
            <v>2023</v>
          </cell>
          <cell r="AD33">
            <v>2023</v>
          </cell>
          <cell r="AE33">
            <v>2023</v>
          </cell>
          <cell r="AF33">
            <v>2023</v>
          </cell>
          <cell r="AG33">
            <v>2022</v>
          </cell>
          <cell r="AH33">
            <v>2023</v>
          </cell>
          <cell r="AI33">
            <v>2023</v>
          </cell>
          <cell r="AJ33">
            <v>2023</v>
          </cell>
          <cell r="AK33">
            <v>2023</v>
          </cell>
          <cell r="AL33"/>
          <cell r="AM33">
            <v>2023</v>
          </cell>
        </row>
        <row r="34">
          <cell r="A34">
            <v>30</v>
          </cell>
          <cell r="B34" t="str">
            <v>1.12.02</v>
          </cell>
          <cell r="C34" t="str">
            <v>Change (1-year) in total reserves (includes gold), % GDP</v>
          </cell>
          <cell r="H34">
            <v>2023</v>
          </cell>
          <cell r="I34">
            <v>2023</v>
          </cell>
          <cell r="J34">
            <v>2023</v>
          </cell>
          <cell r="K34">
            <v>2022</v>
          </cell>
          <cell r="L34">
            <v>2023</v>
          </cell>
          <cell r="M34">
            <v>2023</v>
          </cell>
          <cell r="N34">
            <v>2023</v>
          </cell>
          <cell r="O34"/>
          <cell r="P34">
            <v>2023</v>
          </cell>
          <cell r="Q34">
            <v>2023</v>
          </cell>
          <cell r="R34">
            <v>2023</v>
          </cell>
          <cell r="S34">
            <v>2023</v>
          </cell>
          <cell r="T34">
            <v>2023</v>
          </cell>
          <cell r="U34">
            <v>2023</v>
          </cell>
          <cell r="V34">
            <v>2023</v>
          </cell>
          <cell r="W34">
            <v>2023</v>
          </cell>
          <cell r="X34">
            <v>2020</v>
          </cell>
          <cell r="Y34">
            <v>2023</v>
          </cell>
          <cell r="Z34">
            <v>2023</v>
          </cell>
          <cell r="AA34">
            <v>2022</v>
          </cell>
          <cell r="AB34">
            <v>2023</v>
          </cell>
          <cell r="AC34">
            <v>2023</v>
          </cell>
          <cell r="AD34">
            <v>2023</v>
          </cell>
          <cell r="AE34">
            <v>2023</v>
          </cell>
          <cell r="AF34">
            <v>2023</v>
          </cell>
          <cell r="AG34">
            <v>2021</v>
          </cell>
          <cell r="AH34">
            <v>2023</v>
          </cell>
          <cell r="AI34">
            <v>2023</v>
          </cell>
          <cell r="AJ34">
            <v>2023</v>
          </cell>
          <cell r="AK34">
            <v>2022</v>
          </cell>
          <cell r="AL34"/>
          <cell r="AM34">
            <v>2023</v>
          </cell>
        </row>
        <row r="35">
          <cell r="A35">
            <v>31</v>
          </cell>
          <cell r="B35" t="str">
            <v>1.13</v>
          </cell>
          <cell r="C35" t="str">
            <v>Export concentration</v>
          </cell>
          <cell r="H35"/>
          <cell r="I35"/>
          <cell r="J35"/>
          <cell r="K35"/>
          <cell r="L35"/>
          <cell r="M35"/>
          <cell r="N35"/>
          <cell r="O35"/>
          <cell r="P35"/>
          <cell r="Q35"/>
          <cell r="R35"/>
          <cell r="S35"/>
          <cell r="T35"/>
          <cell r="U35"/>
          <cell r="V35"/>
          <cell r="W35"/>
          <cell r="X35"/>
          <cell r="Y35"/>
          <cell r="Z35"/>
          <cell r="AA35"/>
          <cell r="AB35"/>
          <cell r="AC35"/>
          <cell r="AD35"/>
          <cell r="AE35"/>
          <cell r="AF35"/>
          <cell r="AG35"/>
          <cell r="AH35"/>
          <cell r="AI35"/>
          <cell r="AJ35"/>
          <cell r="AK35"/>
          <cell r="AL35"/>
          <cell r="AM35"/>
        </row>
        <row r="36">
          <cell r="A36">
            <v>32</v>
          </cell>
          <cell r="B36" t="str">
            <v>1.13.01</v>
          </cell>
          <cell r="C36" t="str">
            <v>Export market concentration, Top 5 as % total</v>
          </cell>
          <cell r="H36">
            <v>2023</v>
          </cell>
          <cell r="I36">
            <v>2023</v>
          </cell>
          <cell r="J36">
            <v>2023</v>
          </cell>
          <cell r="K36">
            <v>2023</v>
          </cell>
          <cell r="L36">
            <v>2023</v>
          </cell>
          <cell r="M36">
            <v>2023</v>
          </cell>
          <cell r="N36">
            <v>2023</v>
          </cell>
          <cell r="O36">
            <v>2023</v>
          </cell>
          <cell r="P36">
            <v>2023</v>
          </cell>
          <cell r="Q36">
            <v>2023</v>
          </cell>
          <cell r="R36">
            <v>2023</v>
          </cell>
          <cell r="S36">
            <v>2023</v>
          </cell>
          <cell r="T36">
            <v>2023</v>
          </cell>
          <cell r="U36">
            <v>2023</v>
          </cell>
          <cell r="V36">
            <v>2023</v>
          </cell>
          <cell r="W36">
            <v>2023</v>
          </cell>
          <cell r="X36">
            <v>2023</v>
          </cell>
          <cell r="Y36">
            <v>2023</v>
          </cell>
          <cell r="Z36">
            <v>2023</v>
          </cell>
          <cell r="AA36">
            <v>2023</v>
          </cell>
          <cell r="AB36">
            <v>2023</v>
          </cell>
          <cell r="AC36">
            <v>2023</v>
          </cell>
          <cell r="AD36">
            <v>2023</v>
          </cell>
          <cell r="AE36">
            <v>2023</v>
          </cell>
          <cell r="AF36">
            <v>2023</v>
          </cell>
          <cell r="AG36">
            <v>2023</v>
          </cell>
          <cell r="AH36">
            <v>2023</v>
          </cell>
          <cell r="AI36">
            <v>2023</v>
          </cell>
          <cell r="AJ36">
            <v>2023</v>
          </cell>
          <cell r="AK36">
            <v>2023</v>
          </cell>
          <cell r="AL36"/>
          <cell r="AM36">
            <v>2023</v>
          </cell>
        </row>
        <row r="37">
          <cell r="A37">
            <v>33</v>
          </cell>
          <cell r="B37" t="str">
            <v>1.13.02</v>
          </cell>
          <cell r="C37" t="str">
            <v>Export product concentration, Top 5 as % total</v>
          </cell>
          <cell r="H37">
            <v>2023</v>
          </cell>
          <cell r="I37">
            <v>2023</v>
          </cell>
          <cell r="J37">
            <v>2023</v>
          </cell>
          <cell r="K37">
            <v>2023</v>
          </cell>
          <cell r="L37">
            <v>2023</v>
          </cell>
          <cell r="M37">
            <v>2023</v>
          </cell>
          <cell r="N37">
            <v>2023</v>
          </cell>
          <cell r="O37">
            <v>2023</v>
          </cell>
          <cell r="P37">
            <v>2023</v>
          </cell>
          <cell r="Q37">
            <v>2023</v>
          </cell>
          <cell r="R37">
            <v>2023</v>
          </cell>
          <cell r="S37">
            <v>2023</v>
          </cell>
          <cell r="T37">
            <v>2023</v>
          </cell>
          <cell r="U37">
            <v>2023</v>
          </cell>
          <cell r="V37">
            <v>2023</v>
          </cell>
          <cell r="W37">
            <v>2023</v>
          </cell>
          <cell r="X37">
            <v>2023</v>
          </cell>
          <cell r="Y37">
            <v>2023</v>
          </cell>
          <cell r="Z37">
            <v>2023</v>
          </cell>
          <cell r="AA37">
            <v>2023</v>
          </cell>
          <cell r="AB37">
            <v>2023</v>
          </cell>
          <cell r="AC37">
            <v>2023</v>
          </cell>
          <cell r="AD37">
            <v>2023</v>
          </cell>
          <cell r="AE37">
            <v>2023</v>
          </cell>
          <cell r="AF37">
            <v>2023</v>
          </cell>
          <cell r="AG37">
            <v>2023</v>
          </cell>
          <cell r="AH37">
            <v>2023</v>
          </cell>
          <cell r="AI37">
            <v>2023</v>
          </cell>
          <cell r="AJ37">
            <v>2023</v>
          </cell>
          <cell r="AK37">
            <v>2023</v>
          </cell>
          <cell r="AL37"/>
          <cell r="AM37">
            <v>2023</v>
          </cell>
        </row>
        <row r="38">
          <cell r="A38">
            <v>34</v>
          </cell>
          <cell r="B38" t="str">
            <v>1.14</v>
          </cell>
          <cell r="C38" t="str">
            <v>Exports of goods and services</v>
          </cell>
          <cell r="H38"/>
          <cell r="I38"/>
          <cell r="J38"/>
          <cell r="K38"/>
          <cell r="L38"/>
          <cell r="M38"/>
          <cell r="N38"/>
          <cell r="O38"/>
          <cell r="P38"/>
          <cell r="Q38"/>
          <cell r="R38"/>
          <cell r="S38"/>
          <cell r="T38"/>
          <cell r="U38"/>
          <cell r="V38"/>
          <cell r="W38"/>
          <cell r="X38"/>
          <cell r="Y38"/>
          <cell r="Z38"/>
          <cell r="AA38"/>
          <cell r="AB38"/>
          <cell r="AC38"/>
          <cell r="AD38"/>
          <cell r="AE38"/>
          <cell r="AF38"/>
          <cell r="AG38"/>
          <cell r="AH38"/>
          <cell r="AI38"/>
          <cell r="AJ38"/>
          <cell r="AK38"/>
          <cell r="AL38"/>
          <cell r="AM38"/>
        </row>
        <row r="39">
          <cell r="A39">
            <v>35</v>
          </cell>
          <cell r="B39" t="str">
            <v>1.14.01</v>
          </cell>
          <cell r="C39" t="str">
            <v>Merchandise exports, US$ millions</v>
          </cell>
          <cell r="H39">
            <v>2023</v>
          </cell>
          <cell r="I39">
            <v>2023</v>
          </cell>
          <cell r="J39">
            <v>2023</v>
          </cell>
          <cell r="K39">
            <v>2023</v>
          </cell>
          <cell r="L39">
            <v>2023</v>
          </cell>
          <cell r="M39">
            <v>2023</v>
          </cell>
          <cell r="N39">
            <v>2023</v>
          </cell>
          <cell r="O39">
            <v>2023</v>
          </cell>
          <cell r="P39">
            <v>2023</v>
          </cell>
          <cell r="Q39">
            <v>2023</v>
          </cell>
          <cell r="R39">
            <v>2023</v>
          </cell>
          <cell r="S39">
            <v>2023</v>
          </cell>
          <cell r="T39">
            <v>2023</v>
          </cell>
          <cell r="U39">
            <v>2023</v>
          </cell>
          <cell r="V39">
            <v>2023</v>
          </cell>
          <cell r="W39">
            <v>2023</v>
          </cell>
          <cell r="X39">
            <v>2023</v>
          </cell>
          <cell r="Y39">
            <v>2023</v>
          </cell>
          <cell r="Z39">
            <v>2023</v>
          </cell>
          <cell r="AA39">
            <v>2023</v>
          </cell>
          <cell r="AB39">
            <v>2023</v>
          </cell>
          <cell r="AC39">
            <v>2023</v>
          </cell>
          <cell r="AD39">
            <v>2023</v>
          </cell>
          <cell r="AE39">
            <v>2023</v>
          </cell>
          <cell r="AF39">
            <v>2023</v>
          </cell>
          <cell r="AG39">
            <v>2023</v>
          </cell>
          <cell r="AH39">
            <v>2023</v>
          </cell>
          <cell r="AI39">
            <v>2023</v>
          </cell>
          <cell r="AJ39">
            <v>2023</v>
          </cell>
          <cell r="AK39">
            <v>2023</v>
          </cell>
          <cell r="AL39" t="str">
            <v>y</v>
          </cell>
          <cell r="AM39">
            <v>2023</v>
          </cell>
        </row>
        <row r="40">
          <cell r="A40">
            <v>36</v>
          </cell>
          <cell r="B40" t="str">
            <v>1.14.02</v>
          </cell>
          <cell r="C40" t="str">
            <v>Commercial services exports, US$ millions</v>
          </cell>
          <cell r="H40">
            <v>2023</v>
          </cell>
          <cell r="I40">
            <v>2023</v>
          </cell>
          <cell r="J40">
            <v>2023</v>
          </cell>
          <cell r="K40">
            <v>2023</v>
          </cell>
          <cell r="L40">
            <v>2023</v>
          </cell>
          <cell r="M40">
            <v>2023</v>
          </cell>
          <cell r="N40">
            <v>2023</v>
          </cell>
          <cell r="O40">
            <v>2023</v>
          </cell>
          <cell r="P40">
            <v>2023</v>
          </cell>
          <cell r="Q40">
            <v>2023</v>
          </cell>
          <cell r="R40">
            <v>2023</v>
          </cell>
          <cell r="S40">
            <v>2023</v>
          </cell>
          <cell r="T40">
            <v>2023</v>
          </cell>
          <cell r="U40">
            <v>2023</v>
          </cell>
          <cell r="V40">
            <v>2023</v>
          </cell>
          <cell r="W40">
            <v>2023</v>
          </cell>
          <cell r="X40">
            <v>2022</v>
          </cell>
          <cell r="Y40">
            <v>2023</v>
          </cell>
          <cell r="Z40">
            <v>2023</v>
          </cell>
          <cell r="AA40">
            <v>2022</v>
          </cell>
          <cell r="AB40">
            <v>2023</v>
          </cell>
          <cell r="AC40">
            <v>2023</v>
          </cell>
          <cell r="AD40">
            <v>2023</v>
          </cell>
          <cell r="AE40">
            <v>2023</v>
          </cell>
          <cell r="AF40">
            <v>2023</v>
          </cell>
          <cell r="AG40">
            <v>2023</v>
          </cell>
          <cell r="AH40">
            <v>2023</v>
          </cell>
          <cell r="AI40">
            <v>2023</v>
          </cell>
          <cell r="AJ40">
            <v>2023</v>
          </cell>
          <cell r="AK40">
            <v>2023</v>
          </cell>
          <cell r="AL40" t="str">
            <v>y</v>
          </cell>
          <cell r="AM40">
            <v>2023</v>
          </cell>
        </row>
        <row r="41">
          <cell r="A41">
            <v>37</v>
          </cell>
          <cell r="B41" t="str">
            <v>1.15</v>
          </cell>
          <cell r="C41" t="str">
            <v>Technological innovation</v>
          </cell>
          <cell r="H41"/>
          <cell r="I41"/>
          <cell r="J41"/>
          <cell r="K41"/>
          <cell r="L41"/>
          <cell r="M41"/>
          <cell r="N41"/>
          <cell r="O41"/>
          <cell r="P41"/>
          <cell r="Q41"/>
          <cell r="R41"/>
          <cell r="S41"/>
          <cell r="T41"/>
          <cell r="U41"/>
          <cell r="V41"/>
          <cell r="W41"/>
          <cell r="X41"/>
          <cell r="Y41"/>
          <cell r="Z41"/>
          <cell r="AA41"/>
          <cell r="AB41"/>
          <cell r="AC41"/>
          <cell r="AD41"/>
          <cell r="AE41"/>
          <cell r="AF41"/>
          <cell r="AG41"/>
          <cell r="AH41"/>
          <cell r="AI41"/>
          <cell r="AJ41"/>
          <cell r="AK41"/>
          <cell r="AL41"/>
          <cell r="AM41"/>
        </row>
        <row r="42">
          <cell r="A42">
            <v>38</v>
          </cell>
          <cell r="B42" t="str">
            <v>1.15.01</v>
          </cell>
          <cell r="C42" t="str">
            <v>R&amp;D expenditure, % GDP</v>
          </cell>
          <cell r="H42">
            <v>2019</v>
          </cell>
          <cell r="I42"/>
          <cell r="J42">
            <v>2018</v>
          </cell>
          <cell r="K42">
            <v>2015</v>
          </cell>
          <cell r="L42">
            <v>2022</v>
          </cell>
          <cell r="M42">
            <v>2020</v>
          </cell>
          <cell r="N42">
            <v>2021</v>
          </cell>
          <cell r="O42"/>
          <cell r="P42"/>
          <cell r="Q42">
            <v>2022</v>
          </cell>
          <cell r="R42">
            <v>2020</v>
          </cell>
          <cell r="S42">
            <v>2020</v>
          </cell>
          <cell r="T42">
            <v>2021</v>
          </cell>
          <cell r="U42"/>
          <cell r="V42">
            <v>2020</v>
          </cell>
          <cell r="W42">
            <v>2022</v>
          </cell>
          <cell r="X42">
            <v>2022</v>
          </cell>
          <cell r="Y42">
            <v>2021</v>
          </cell>
          <cell r="Z42">
            <v>2021</v>
          </cell>
          <cell r="AA42">
            <v>2016</v>
          </cell>
          <cell r="AB42">
            <v>2022</v>
          </cell>
          <cell r="AC42">
            <v>2018</v>
          </cell>
          <cell r="AD42">
            <v>2022</v>
          </cell>
          <cell r="AE42">
            <v>2020</v>
          </cell>
          <cell r="AF42">
            <v>2021</v>
          </cell>
          <cell r="AG42">
            <v>2020</v>
          </cell>
          <cell r="AH42">
            <v>2021</v>
          </cell>
          <cell r="AI42">
            <v>2021</v>
          </cell>
          <cell r="AJ42">
            <v>2021</v>
          </cell>
          <cell r="AK42">
            <v>2021</v>
          </cell>
          <cell r="AL42"/>
          <cell r="AM42">
            <v>2022</v>
          </cell>
        </row>
        <row r="43">
          <cell r="A43">
            <v>39</v>
          </cell>
          <cell r="B43" t="str">
            <v>1.15.02</v>
          </cell>
          <cell r="C43" t="str">
            <v>Researchers in R&amp;D, per capita</v>
          </cell>
          <cell r="H43">
            <v>2021</v>
          </cell>
          <cell r="I43"/>
          <cell r="J43">
            <v>2022</v>
          </cell>
          <cell r="K43">
            <v>2015</v>
          </cell>
          <cell r="L43">
            <v>2020</v>
          </cell>
          <cell r="M43">
            <v>2020</v>
          </cell>
          <cell r="N43">
            <v>2021</v>
          </cell>
          <cell r="O43">
            <v>2022</v>
          </cell>
          <cell r="P43"/>
          <cell r="Q43">
            <v>2022</v>
          </cell>
          <cell r="R43">
            <v>2020</v>
          </cell>
          <cell r="S43">
            <v>2020</v>
          </cell>
          <cell r="T43">
            <v>2021</v>
          </cell>
          <cell r="U43"/>
          <cell r="V43">
            <v>2020</v>
          </cell>
          <cell r="W43">
            <v>2021</v>
          </cell>
          <cell r="X43">
            <v>2021</v>
          </cell>
          <cell r="Y43">
            <v>2021</v>
          </cell>
          <cell r="Z43">
            <v>2021</v>
          </cell>
          <cell r="AA43">
            <v>2016</v>
          </cell>
          <cell r="AB43"/>
          <cell r="AC43">
            <v>2018</v>
          </cell>
          <cell r="AD43">
            <v>2022</v>
          </cell>
          <cell r="AE43">
            <v>2020</v>
          </cell>
          <cell r="AF43"/>
          <cell r="AG43">
            <v>2020</v>
          </cell>
          <cell r="AH43">
            <v>2021</v>
          </cell>
          <cell r="AI43"/>
          <cell r="AJ43">
            <v>2020</v>
          </cell>
          <cell r="AK43">
            <v>2021</v>
          </cell>
          <cell r="AL43"/>
          <cell r="AM43">
            <v>2022</v>
          </cell>
        </row>
        <row r="44">
          <cell r="A44">
            <v>40</v>
          </cell>
          <cell r="B44" t="str">
            <v>1.15.03</v>
          </cell>
          <cell r="C44" t="str">
            <v>Patent applications, per million inhabitants</v>
          </cell>
          <cell r="H44">
            <v>2022</v>
          </cell>
          <cell r="I44">
            <v>2022</v>
          </cell>
          <cell r="J44">
            <v>2022</v>
          </cell>
          <cell r="K44">
            <v>2022</v>
          </cell>
          <cell r="L44">
            <v>2022</v>
          </cell>
          <cell r="M44">
            <v>2022</v>
          </cell>
          <cell r="N44">
            <v>2022</v>
          </cell>
          <cell r="O44">
            <v>2022</v>
          </cell>
          <cell r="P44">
            <v>2022</v>
          </cell>
          <cell r="Q44">
            <v>2022</v>
          </cell>
          <cell r="R44">
            <v>2022</v>
          </cell>
          <cell r="S44">
            <v>2022</v>
          </cell>
          <cell r="T44">
            <v>2022</v>
          </cell>
          <cell r="U44"/>
          <cell r="V44">
            <v>2022</v>
          </cell>
          <cell r="W44">
            <v>2022</v>
          </cell>
          <cell r="X44"/>
          <cell r="Y44">
            <v>2022</v>
          </cell>
          <cell r="Z44">
            <v>2022</v>
          </cell>
          <cell r="AA44">
            <v>2022</v>
          </cell>
          <cell r="AB44">
            <v>2022</v>
          </cell>
          <cell r="AC44">
            <v>2022</v>
          </cell>
          <cell r="AD44">
            <v>2022</v>
          </cell>
          <cell r="AE44">
            <v>2022</v>
          </cell>
          <cell r="AF44">
            <v>2022</v>
          </cell>
          <cell r="AG44">
            <v>2022</v>
          </cell>
          <cell r="AH44">
            <v>2022</v>
          </cell>
          <cell r="AI44">
            <v>2022</v>
          </cell>
          <cell r="AJ44">
            <v>2022</v>
          </cell>
          <cell r="AK44">
            <v>2022</v>
          </cell>
          <cell r="AL44" t="str">
            <v>y</v>
          </cell>
          <cell r="AM44">
            <v>2022</v>
          </cell>
        </row>
        <row r="45">
          <cell r="A45">
            <v>41</v>
          </cell>
          <cell r="B45" t="str">
            <v>1.15.04</v>
          </cell>
          <cell r="C45" t="str">
            <v>High-technology exports, % of manufactured exports</v>
          </cell>
          <cell r="H45">
            <v>2022</v>
          </cell>
          <cell r="I45"/>
          <cell r="J45">
            <v>2022</v>
          </cell>
          <cell r="K45">
            <v>2022</v>
          </cell>
          <cell r="L45">
            <v>2022</v>
          </cell>
          <cell r="M45">
            <v>2022</v>
          </cell>
          <cell r="N45">
            <v>2022</v>
          </cell>
          <cell r="O45"/>
          <cell r="P45">
            <v>2022</v>
          </cell>
          <cell r="Q45">
            <v>2022</v>
          </cell>
          <cell r="R45">
            <v>2022</v>
          </cell>
          <cell r="S45">
            <v>2022</v>
          </cell>
          <cell r="T45">
            <v>2022</v>
          </cell>
          <cell r="U45">
            <v>2021</v>
          </cell>
          <cell r="V45">
            <v>2022</v>
          </cell>
          <cell r="W45">
            <v>2022</v>
          </cell>
          <cell r="X45">
            <v>2022</v>
          </cell>
          <cell r="Y45">
            <v>2022</v>
          </cell>
          <cell r="Z45">
            <v>2022</v>
          </cell>
          <cell r="AA45">
            <v>2021</v>
          </cell>
          <cell r="AB45">
            <v>2022</v>
          </cell>
          <cell r="AC45">
            <v>2022</v>
          </cell>
          <cell r="AD45">
            <v>2021</v>
          </cell>
          <cell r="AE45">
            <v>2022</v>
          </cell>
          <cell r="AF45">
            <v>2022</v>
          </cell>
          <cell r="AG45">
            <v>2022</v>
          </cell>
          <cell r="AH45">
            <v>2022</v>
          </cell>
          <cell r="AI45">
            <v>2022</v>
          </cell>
          <cell r="AJ45">
            <v>2022</v>
          </cell>
          <cell r="AK45">
            <v>2022</v>
          </cell>
          <cell r="AL45"/>
          <cell r="AM45">
            <v>2022</v>
          </cell>
        </row>
        <row r="46">
          <cell r="A46">
            <v>42</v>
          </cell>
          <cell r="B46" t="str">
            <v>1.15.05</v>
          </cell>
          <cell r="C46" t="str">
            <v>Scientific articles, per million people</v>
          </cell>
          <cell r="H46">
            <v>2022</v>
          </cell>
          <cell r="I46">
            <v>2022</v>
          </cell>
          <cell r="J46">
            <v>2022</v>
          </cell>
          <cell r="K46">
            <v>2022</v>
          </cell>
          <cell r="L46">
            <v>2022</v>
          </cell>
          <cell r="M46">
            <v>2022</v>
          </cell>
          <cell r="N46">
            <v>2022</v>
          </cell>
          <cell r="O46">
            <v>2022</v>
          </cell>
          <cell r="P46">
            <v>2022</v>
          </cell>
          <cell r="Q46">
            <v>2022</v>
          </cell>
          <cell r="R46">
            <v>2022</v>
          </cell>
          <cell r="S46">
            <v>2022</v>
          </cell>
          <cell r="T46">
            <v>2022</v>
          </cell>
          <cell r="U46">
            <v>2022</v>
          </cell>
          <cell r="V46">
            <v>2022</v>
          </cell>
          <cell r="W46">
            <v>2022</v>
          </cell>
          <cell r="X46">
            <v>2022</v>
          </cell>
          <cell r="Y46">
            <v>2022</v>
          </cell>
          <cell r="Z46">
            <v>2022</v>
          </cell>
          <cell r="AA46">
            <v>2022</v>
          </cell>
          <cell r="AB46">
            <v>2022</v>
          </cell>
          <cell r="AC46">
            <v>2022</v>
          </cell>
          <cell r="AD46">
            <v>2022</v>
          </cell>
          <cell r="AE46">
            <v>2022</v>
          </cell>
          <cell r="AF46">
            <v>2022</v>
          </cell>
          <cell r="AG46">
            <v>2022</v>
          </cell>
          <cell r="AH46">
            <v>2022</v>
          </cell>
          <cell r="AI46">
            <v>2022</v>
          </cell>
          <cell r="AJ46">
            <v>2022</v>
          </cell>
          <cell r="AK46">
            <v>2022</v>
          </cell>
          <cell r="AL46"/>
          <cell r="AM46">
            <v>2022</v>
          </cell>
        </row>
        <row r="47">
          <cell r="A47">
            <v>43</v>
          </cell>
          <cell r="B47" t="str">
            <v>1.16</v>
          </cell>
          <cell r="C47" t="str">
            <v>Technological infrastructure</v>
          </cell>
          <cell r="H47"/>
          <cell r="I47"/>
          <cell r="J47"/>
          <cell r="K47"/>
          <cell r="L47"/>
          <cell r="M47"/>
          <cell r="N47"/>
          <cell r="O47"/>
          <cell r="P47"/>
          <cell r="Q47"/>
          <cell r="R47"/>
          <cell r="S47"/>
          <cell r="T47"/>
          <cell r="U47"/>
          <cell r="V47"/>
          <cell r="W47"/>
          <cell r="X47"/>
          <cell r="Y47"/>
          <cell r="Z47"/>
          <cell r="AA47"/>
          <cell r="AB47"/>
          <cell r="AC47"/>
          <cell r="AD47"/>
          <cell r="AE47"/>
          <cell r="AF47"/>
          <cell r="AG47"/>
          <cell r="AH47"/>
          <cell r="AI47"/>
          <cell r="AJ47"/>
          <cell r="AK47"/>
          <cell r="AL47"/>
          <cell r="AM47"/>
        </row>
        <row r="48">
          <cell r="A48">
            <v>44</v>
          </cell>
          <cell r="B48" t="str">
            <v>1.16.01</v>
          </cell>
          <cell r="C48" t="str">
            <v>Fixed internet speed, Mbps</v>
          </cell>
          <cell r="H48">
            <v>2023</v>
          </cell>
          <cell r="I48">
            <v>2023</v>
          </cell>
          <cell r="J48">
            <v>2023</v>
          </cell>
          <cell r="K48">
            <v>2023</v>
          </cell>
          <cell r="L48">
            <v>2023</v>
          </cell>
          <cell r="M48">
            <v>2023</v>
          </cell>
          <cell r="N48">
            <v>2023</v>
          </cell>
          <cell r="O48">
            <v>2023</v>
          </cell>
          <cell r="P48">
            <v>2023</v>
          </cell>
          <cell r="Q48">
            <v>2023</v>
          </cell>
          <cell r="R48">
            <v>2023</v>
          </cell>
          <cell r="S48">
            <v>2023</v>
          </cell>
          <cell r="T48">
            <v>2023</v>
          </cell>
          <cell r="U48">
            <v>2023</v>
          </cell>
          <cell r="V48">
            <v>2023</v>
          </cell>
          <cell r="W48">
            <v>2023</v>
          </cell>
          <cell r="X48">
            <v>2023</v>
          </cell>
          <cell r="Y48">
            <v>2023</v>
          </cell>
          <cell r="Z48">
            <v>2023</v>
          </cell>
          <cell r="AA48">
            <v>2023</v>
          </cell>
          <cell r="AB48">
            <v>2023</v>
          </cell>
          <cell r="AC48">
            <v>2023</v>
          </cell>
          <cell r="AD48">
            <v>2023</v>
          </cell>
          <cell r="AE48">
            <v>2023</v>
          </cell>
          <cell r="AF48">
            <v>2023</v>
          </cell>
          <cell r="AG48">
            <v>2023</v>
          </cell>
          <cell r="AH48">
            <v>2023</v>
          </cell>
          <cell r="AI48">
            <v>2023</v>
          </cell>
          <cell r="AJ48">
            <v>2023</v>
          </cell>
          <cell r="AK48">
            <v>2023</v>
          </cell>
          <cell r="AL48"/>
          <cell r="AM48">
            <v>2023</v>
          </cell>
        </row>
        <row r="49">
          <cell r="A49">
            <v>45</v>
          </cell>
          <cell r="B49" t="str">
            <v>1.16.02</v>
          </cell>
          <cell r="C49" t="str">
            <v>Internet users, % population</v>
          </cell>
          <cell r="H49">
            <v>2021</v>
          </cell>
          <cell r="I49">
            <v>2021</v>
          </cell>
          <cell r="J49">
            <v>2021</v>
          </cell>
          <cell r="K49">
            <v>2021</v>
          </cell>
          <cell r="L49">
            <v>2021</v>
          </cell>
          <cell r="M49">
            <v>2021</v>
          </cell>
          <cell r="N49">
            <v>2022</v>
          </cell>
          <cell r="O49">
            <v>2020</v>
          </cell>
          <cell r="P49">
            <v>2022</v>
          </cell>
          <cell r="Q49">
            <v>2022</v>
          </cell>
          <cell r="R49">
            <v>2021</v>
          </cell>
          <cell r="S49">
            <v>2022</v>
          </cell>
          <cell r="T49">
            <v>2021</v>
          </cell>
          <cell r="U49">
            <v>2021</v>
          </cell>
          <cell r="V49">
            <v>2022</v>
          </cell>
          <cell r="W49">
            <v>2021</v>
          </cell>
          <cell r="X49">
            <v>2021</v>
          </cell>
          <cell r="Y49">
            <v>2021</v>
          </cell>
          <cell r="Z49">
            <v>2021</v>
          </cell>
          <cell r="AA49">
            <v>2021</v>
          </cell>
          <cell r="AB49">
            <v>2022</v>
          </cell>
          <cell r="AC49">
            <v>2021</v>
          </cell>
          <cell r="AD49">
            <v>2022</v>
          </cell>
          <cell r="AE49">
            <v>2022</v>
          </cell>
          <cell r="AF49">
            <v>2022</v>
          </cell>
          <cell r="AG49">
            <v>2021</v>
          </cell>
          <cell r="AH49">
            <v>2022</v>
          </cell>
          <cell r="AI49">
            <v>2021</v>
          </cell>
          <cell r="AJ49">
            <v>2021</v>
          </cell>
          <cell r="AK49">
            <v>2022</v>
          </cell>
          <cell r="AL49"/>
          <cell r="AM49">
            <v>2022</v>
          </cell>
        </row>
        <row r="50">
          <cell r="A50">
            <v>46</v>
          </cell>
          <cell r="B50" t="str">
            <v>1.16.03</v>
          </cell>
          <cell r="C50" t="str">
            <v>Fixed broadband subscriptions (per 100 people)</v>
          </cell>
          <cell r="H50">
            <v>2022</v>
          </cell>
          <cell r="I50">
            <v>2022</v>
          </cell>
          <cell r="J50">
            <v>2022</v>
          </cell>
          <cell r="K50">
            <v>2022</v>
          </cell>
          <cell r="L50">
            <v>2022</v>
          </cell>
          <cell r="M50">
            <v>2022</v>
          </cell>
          <cell r="N50">
            <v>2022</v>
          </cell>
          <cell r="O50">
            <v>2022</v>
          </cell>
          <cell r="P50">
            <v>2022</v>
          </cell>
          <cell r="Q50">
            <v>2022</v>
          </cell>
          <cell r="R50">
            <v>2022</v>
          </cell>
          <cell r="S50">
            <v>2022</v>
          </cell>
          <cell r="T50">
            <v>2022</v>
          </cell>
          <cell r="U50">
            <v>2021</v>
          </cell>
          <cell r="V50">
            <v>2022</v>
          </cell>
          <cell r="W50">
            <v>2022</v>
          </cell>
          <cell r="X50">
            <v>2022</v>
          </cell>
          <cell r="Y50">
            <v>2022</v>
          </cell>
          <cell r="Z50">
            <v>2022</v>
          </cell>
          <cell r="AA50">
            <v>2021</v>
          </cell>
          <cell r="AB50">
            <v>2022</v>
          </cell>
          <cell r="AC50">
            <v>2022</v>
          </cell>
          <cell r="AD50">
            <v>2021</v>
          </cell>
          <cell r="AE50">
            <v>2022</v>
          </cell>
          <cell r="AF50">
            <v>2022</v>
          </cell>
          <cell r="AG50">
            <v>2022</v>
          </cell>
          <cell r="AH50">
            <v>2022</v>
          </cell>
          <cell r="AI50">
            <v>2022</v>
          </cell>
          <cell r="AJ50">
            <v>2022</v>
          </cell>
          <cell r="AK50">
            <v>2022</v>
          </cell>
          <cell r="AL50"/>
          <cell r="AM50">
            <v>2022</v>
          </cell>
        </row>
        <row r="51">
          <cell r="A51">
            <v>47</v>
          </cell>
          <cell r="B51" t="str">
            <v>1.16.04</v>
          </cell>
          <cell r="C51" t="str">
            <v>Mobile subscriptions (per 100 people)</v>
          </cell>
          <cell r="H51">
            <v>2022</v>
          </cell>
          <cell r="I51">
            <v>2022</v>
          </cell>
          <cell r="J51">
            <v>2022</v>
          </cell>
          <cell r="K51">
            <v>2022</v>
          </cell>
          <cell r="L51">
            <v>2022</v>
          </cell>
          <cell r="M51">
            <v>2022</v>
          </cell>
          <cell r="N51">
            <v>2022</v>
          </cell>
          <cell r="O51">
            <v>2022</v>
          </cell>
          <cell r="P51">
            <v>2022</v>
          </cell>
          <cell r="Q51">
            <v>2022</v>
          </cell>
          <cell r="R51">
            <v>2022</v>
          </cell>
          <cell r="S51">
            <v>2022</v>
          </cell>
          <cell r="T51">
            <v>2022</v>
          </cell>
          <cell r="U51">
            <v>2021</v>
          </cell>
          <cell r="V51">
            <v>2022</v>
          </cell>
          <cell r="W51">
            <v>2022</v>
          </cell>
          <cell r="X51">
            <v>2022</v>
          </cell>
          <cell r="Y51">
            <v>2022</v>
          </cell>
          <cell r="Z51">
            <v>2022</v>
          </cell>
          <cell r="AA51">
            <v>2021</v>
          </cell>
          <cell r="AB51">
            <v>2022</v>
          </cell>
          <cell r="AC51">
            <v>2022</v>
          </cell>
          <cell r="AD51">
            <v>2021</v>
          </cell>
          <cell r="AE51">
            <v>2022</v>
          </cell>
          <cell r="AF51">
            <v>2022</v>
          </cell>
          <cell r="AG51">
            <v>2022</v>
          </cell>
          <cell r="AH51">
            <v>2022</v>
          </cell>
          <cell r="AI51">
            <v>2022</v>
          </cell>
          <cell r="AJ51">
            <v>2022</v>
          </cell>
          <cell r="AK51">
            <v>2022</v>
          </cell>
          <cell r="AL51"/>
          <cell r="AM51">
            <v>2022</v>
          </cell>
        </row>
        <row r="55">
          <cell r="A55">
            <v>48</v>
          </cell>
          <cell r="B55" t="str">
            <v>2.01</v>
          </cell>
          <cell r="C55" t="str">
            <v>Inequality (Gini coefficient)</v>
          </cell>
          <cell r="H55">
            <v>2018</v>
          </cell>
          <cell r="I55">
            <v>2022</v>
          </cell>
          <cell r="J55"/>
          <cell r="K55"/>
          <cell r="L55">
            <v>2019</v>
          </cell>
          <cell r="M55">
            <v>2022</v>
          </cell>
          <cell r="N55">
            <v>2020</v>
          </cell>
          <cell r="O55"/>
          <cell r="P55">
            <v>2022</v>
          </cell>
          <cell r="Q55"/>
          <cell r="R55">
            <v>2021</v>
          </cell>
          <cell r="S55">
            <v>2023</v>
          </cell>
          <cell r="T55"/>
          <cell r="U55">
            <v>2018</v>
          </cell>
          <cell r="V55">
            <v>2021</v>
          </cell>
          <cell r="W55">
            <v>2022</v>
          </cell>
          <cell r="X55">
            <v>2017</v>
          </cell>
          <cell r="Y55"/>
          <cell r="Z55">
            <v>2018</v>
          </cell>
          <cell r="AA55"/>
          <cell r="AB55">
            <v>2022</v>
          </cell>
          <cell r="AC55">
            <v>2021</v>
          </cell>
          <cell r="AD55">
            <v>2020</v>
          </cell>
          <cell r="AE55"/>
          <cell r="AF55">
            <v>2016</v>
          </cell>
          <cell r="AG55">
            <v>2016</v>
          </cell>
          <cell r="AH55">
            <v>2021</v>
          </cell>
          <cell r="AI55">
            <v>2021</v>
          </cell>
          <cell r="AJ55">
            <v>2021</v>
          </cell>
          <cell r="AK55">
            <v>2022</v>
          </cell>
          <cell r="AL55"/>
          <cell r="AM55">
            <v>2023</v>
          </cell>
        </row>
        <row r="56">
          <cell r="A56">
            <v>49</v>
          </cell>
          <cell r="B56" t="str">
            <v>2.02</v>
          </cell>
          <cell r="C56" t="str">
            <v>Educational attainment</v>
          </cell>
          <cell r="H56"/>
          <cell r="I56"/>
          <cell r="J56"/>
          <cell r="K56"/>
          <cell r="L56"/>
          <cell r="M56"/>
          <cell r="N56"/>
          <cell r="O56"/>
          <cell r="P56"/>
          <cell r="Q56"/>
          <cell r="R56"/>
          <cell r="S56"/>
          <cell r="T56"/>
          <cell r="U56"/>
          <cell r="V56"/>
          <cell r="W56"/>
          <cell r="X56"/>
          <cell r="Y56"/>
          <cell r="Z56"/>
          <cell r="AA56"/>
          <cell r="AB56"/>
          <cell r="AC56"/>
          <cell r="AD56"/>
          <cell r="AE56"/>
          <cell r="AF56"/>
          <cell r="AG56"/>
          <cell r="AH56"/>
          <cell r="AI56"/>
          <cell r="AJ56"/>
          <cell r="AK56"/>
          <cell r="AL56"/>
          <cell r="AM56"/>
        </row>
        <row r="57">
          <cell r="A57">
            <v>50</v>
          </cell>
          <cell r="B57" t="str">
            <v>2.02.01</v>
          </cell>
          <cell r="C57" t="str">
            <v>Mean years of schooling</v>
          </cell>
          <cell r="H57">
            <v>2022</v>
          </cell>
          <cell r="I57">
            <v>2022</v>
          </cell>
          <cell r="J57">
            <v>2022</v>
          </cell>
          <cell r="K57">
            <v>2022</v>
          </cell>
          <cell r="L57">
            <v>2022</v>
          </cell>
          <cell r="M57">
            <v>2022</v>
          </cell>
          <cell r="N57">
            <v>2022</v>
          </cell>
          <cell r="O57">
            <v>2022</v>
          </cell>
          <cell r="P57">
            <v>2022</v>
          </cell>
          <cell r="Q57">
            <v>2022</v>
          </cell>
          <cell r="R57">
            <v>2022</v>
          </cell>
          <cell r="S57">
            <v>2022</v>
          </cell>
          <cell r="T57">
            <v>2022</v>
          </cell>
          <cell r="U57">
            <v>2022</v>
          </cell>
          <cell r="V57">
            <v>2022</v>
          </cell>
          <cell r="W57">
            <v>2022</v>
          </cell>
          <cell r="X57">
            <v>2022</v>
          </cell>
          <cell r="Y57">
            <v>2022</v>
          </cell>
          <cell r="Z57">
            <v>2022</v>
          </cell>
          <cell r="AA57">
            <v>2022</v>
          </cell>
          <cell r="AB57">
            <v>2022</v>
          </cell>
          <cell r="AC57">
            <v>2022</v>
          </cell>
          <cell r="AD57">
            <v>2022</v>
          </cell>
          <cell r="AE57">
            <v>2022</v>
          </cell>
          <cell r="AF57">
            <v>2022</v>
          </cell>
          <cell r="AG57">
            <v>2022</v>
          </cell>
          <cell r="AH57">
            <v>2022</v>
          </cell>
          <cell r="AI57">
            <v>2022</v>
          </cell>
          <cell r="AJ57">
            <v>2022</v>
          </cell>
          <cell r="AK57">
            <v>2022</v>
          </cell>
          <cell r="AL57"/>
          <cell r="AM57">
            <v>2022</v>
          </cell>
        </row>
        <row r="58">
          <cell r="A58">
            <v>51</v>
          </cell>
          <cell r="B58" t="str">
            <v>2.02.02</v>
          </cell>
          <cell r="C58" t="str">
            <v>University education index</v>
          </cell>
          <cell r="H58">
            <v>2023</v>
          </cell>
          <cell r="I58">
            <v>2023</v>
          </cell>
          <cell r="J58">
            <v>2023</v>
          </cell>
          <cell r="K58">
            <v>2023</v>
          </cell>
          <cell r="L58">
            <v>2023</v>
          </cell>
          <cell r="M58">
            <v>2023</v>
          </cell>
          <cell r="N58">
            <v>2023</v>
          </cell>
          <cell r="O58">
            <v>2023</v>
          </cell>
          <cell r="P58">
            <v>2023</v>
          </cell>
          <cell r="Q58">
            <v>2023</v>
          </cell>
          <cell r="R58">
            <v>2023</v>
          </cell>
          <cell r="S58">
            <v>2023</v>
          </cell>
          <cell r="T58">
            <v>2023</v>
          </cell>
          <cell r="U58">
            <v>2023</v>
          </cell>
          <cell r="V58">
            <v>2023</v>
          </cell>
          <cell r="W58">
            <v>2023</v>
          </cell>
          <cell r="X58">
            <v>2023</v>
          </cell>
          <cell r="Y58">
            <v>2023</v>
          </cell>
          <cell r="Z58">
            <v>2023</v>
          </cell>
          <cell r="AA58">
            <v>2023</v>
          </cell>
          <cell r="AB58">
            <v>2023</v>
          </cell>
          <cell r="AC58">
            <v>2023</v>
          </cell>
          <cell r="AD58">
            <v>2023</v>
          </cell>
          <cell r="AE58">
            <v>2023</v>
          </cell>
          <cell r="AF58">
            <v>2023</v>
          </cell>
          <cell r="AG58">
            <v>2023</v>
          </cell>
          <cell r="AH58">
            <v>2023</v>
          </cell>
          <cell r="AI58">
            <v>2023</v>
          </cell>
          <cell r="AJ58">
            <v>2023</v>
          </cell>
          <cell r="AK58">
            <v>2023</v>
          </cell>
          <cell r="AL58"/>
          <cell r="AM58">
            <v>2023</v>
          </cell>
        </row>
        <row r="59">
          <cell r="A59">
            <v>52</v>
          </cell>
          <cell r="B59" t="str">
            <v>2.02.03</v>
          </cell>
          <cell r="C59" t="str">
            <v>Tertiary enrollment, % age group</v>
          </cell>
          <cell r="H59">
            <v>2022</v>
          </cell>
          <cell r="I59">
            <v>2022</v>
          </cell>
          <cell r="J59">
            <v>2020</v>
          </cell>
          <cell r="K59">
            <v>2022</v>
          </cell>
          <cell r="L59">
            <v>2021</v>
          </cell>
          <cell r="M59">
            <v>2022</v>
          </cell>
          <cell r="N59">
            <v>2022</v>
          </cell>
          <cell r="O59">
            <v>2021</v>
          </cell>
          <cell r="P59">
            <v>2020</v>
          </cell>
          <cell r="Q59">
            <v>2022</v>
          </cell>
          <cell r="R59">
            <v>2023</v>
          </cell>
          <cell r="S59">
            <v>2022</v>
          </cell>
          <cell r="T59">
            <v>2021</v>
          </cell>
          <cell r="U59">
            <v>2021</v>
          </cell>
          <cell r="V59">
            <v>2022</v>
          </cell>
          <cell r="W59">
            <v>2022</v>
          </cell>
          <cell r="X59">
            <v>2018</v>
          </cell>
          <cell r="Y59">
            <v>2021</v>
          </cell>
          <cell r="Z59">
            <v>2023</v>
          </cell>
          <cell r="AA59"/>
          <cell r="AB59">
            <v>2017</v>
          </cell>
          <cell r="AC59">
            <v>2021</v>
          </cell>
          <cell r="AD59">
            <v>2022</v>
          </cell>
          <cell r="AE59">
            <v>2021</v>
          </cell>
          <cell r="AF59">
            <v>2022</v>
          </cell>
          <cell r="AG59">
            <v>2022</v>
          </cell>
          <cell r="AH59">
            <v>2023</v>
          </cell>
          <cell r="AI59">
            <v>2022</v>
          </cell>
          <cell r="AJ59">
            <v>2022</v>
          </cell>
          <cell r="AK59">
            <v>2022</v>
          </cell>
          <cell r="AL59"/>
          <cell r="AM59">
            <v>2023</v>
          </cell>
        </row>
        <row r="60">
          <cell r="A60">
            <v>53</v>
          </cell>
          <cell r="B60" t="str">
            <v>2.03</v>
          </cell>
          <cell r="C60" t="str">
            <v>Labor standards</v>
          </cell>
          <cell r="H60"/>
          <cell r="I60"/>
          <cell r="J60"/>
          <cell r="K60"/>
          <cell r="L60"/>
          <cell r="M60"/>
          <cell r="N60"/>
          <cell r="O60"/>
          <cell r="P60"/>
          <cell r="Q60"/>
          <cell r="R60"/>
          <cell r="S60"/>
          <cell r="T60"/>
          <cell r="U60"/>
          <cell r="V60"/>
          <cell r="W60"/>
          <cell r="X60"/>
          <cell r="Y60"/>
          <cell r="Z60"/>
          <cell r="AA60"/>
          <cell r="AB60"/>
          <cell r="AC60"/>
          <cell r="AD60"/>
          <cell r="AE60"/>
          <cell r="AF60"/>
          <cell r="AG60"/>
          <cell r="AH60"/>
          <cell r="AI60"/>
          <cell r="AJ60"/>
          <cell r="AK60"/>
          <cell r="AL60"/>
          <cell r="AM60"/>
        </row>
        <row r="61">
          <cell r="A61">
            <v>54</v>
          </cell>
          <cell r="B61" t="str">
            <v>2.03.01</v>
          </cell>
          <cell r="C61" t="str">
            <v>Gender non-discrimination in hiring, index</v>
          </cell>
          <cell r="H61">
            <v>2023</v>
          </cell>
          <cell r="I61">
            <v>2023</v>
          </cell>
          <cell r="J61">
            <v>2023</v>
          </cell>
          <cell r="K61">
            <v>2023</v>
          </cell>
          <cell r="L61">
            <v>2023</v>
          </cell>
          <cell r="M61">
            <v>2023</v>
          </cell>
          <cell r="N61">
            <v>2023</v>
          </cell>
          <cell r="O61">
            <v>2023</v>
          </cell>
          <cell r="P61">
            <v>2023</v>
          </cell>
          <cell r="Q61">
            <v>2023</v>
          </cell>
          <cell r="R61">
            <v>2023</v>
          </cell>
          <cell r="S61">
            <v>2023</v>
          </cell>
          <cell r="T61">
            <v>2023</v>
          </cell>
          <cell r="U61">
            <v>2023</v>
          </cell>
          <cell r="V61">
            <v>2023</v>
          </cell>
          <cell r="W61">
            <v>2023</v>
          </cell>
          <cell r="X61">
            <v>2023</v>
          </cell>
          <cell r="Y61">
            <v>2023</v>
          </cell>
          <cell r="Z61">
            <v>2023</v>
          </cell>
          <cell r="AA61">
            <v>2023</v>
          </cell>
          <cell r="AB61">
            <v>2023</v>
          </cell>
          <cell r="AC61">
            <v>2023</v>
          </cell>
          <cell r="AD61">
            <v>2023</v>
          </cell>
          <cell r="AE61">
            <v>2023</v>
          </cell>
          <cell r="AF61">
            <v>2023</v>
          </cell>
          <cell r="AG61">
            <v>2023</v>
          </cell>
          <cell r="AH61">
            <v>2023</v>
          </cell>
          <cell r="AI61">
            <v>2023</v>
          </cell>
          <cell r="AJ61">
            <v>2023</v>
          </cell>
          <cell r="AK61">
            <v>2023</v>
          </cell>
          <cell r="AL61"/>
          <cell r="AM61">
            <v>2023</v>
          </cell>
        </row>
        <row r="62">
          <cell r="A62">
            <v>55</v>
          </cell>
          <cell r="B62" t="str">
            <v>2.03.02</v>
          </cell>
          <cell r="C62" t="str">
            <v>Freedom of association and assembly, index</v>
          </cell>
          <cell r="H62">
            <v>2022</v>
          </cell>
          <cell r="I62">
            <v>2022</v>
          </cell>
          <cell r="J62"/>
          <cell r="K62">
            <v>2022</v>
          </cell>
          <cell r="L62">
            <v>2022</v>
          </cell>
          <cell r="M62">
            <v>2022</v>
          </cell>
          <cell r="N62">
            <v>2022</v>
          </cell>
          <cell r="O62">
            <v>2022</v>
          </cell>
          <cell r="P62">
            <v>2022</v>
          </cell>
          <cell r="Q62"/>
          <cell r="R62">
            <v>2022</v>
          </cell>
          <cell r="S62">
            <v>2022</v>
          </cell>
          <cell r="T62">
            <v>2022</v>
          </cell>
          <cell r="U62">
            <v>2022</v>
          </cell>
          <cell r="V62">
            <v>2022</v>
          </cell>
          <cell r="W62">
            <v>2022</v>
          </cell>
          <cell r="X62">
            <v>2022</v>
          </cell>
          <cell r="Y62">
            <v>2022</v>
          </cell>
          <cell r="Z62">
            <v>2022</v>
          </cell>
          <cell r="AA62">
            <v>2022</v>
          </cell>
          <cell r="AB62">
            <v>2022</v>
          </cell>
          <cell r="AC62">
            <v>2022</v>
          </cell>
          <cell r="AD62">
            <v>2022</v>
          </cell>
          <cell r="AE62">
            <v>2022</v>
          </cell>
          <cell r="AF62">
            <v>2022</v>
          </cell>
          <cell r="AG62">
            <v>2022</v>
          </cell>
          <cell r="AH62">
            <v>2022</v>
          </cell>
          <cell r="AI62">
            <v>2022</v>
          </cell>
          <cell r="AJ62">
            <v>2022</v>
          </cell>
          <cell r="AK62">
            <v>2022</v>
          </cell>
          <cell r="AL62"/>
          <cell r="AM62">
            <v>2022</v>
          </cell>
        </row>
        <row r="63">
          <cell r="A63">
            <v>56</v>
          </cell>
          <cell r="B63" t="str">
            <v>2.04</v>
          </cell>
          <cell r="C63" t="str">
            <v>Political stability and absence of violence</v>
          </cell>
          <cell r="H63">
            <v>2022</v>
          </cell>
          <cell r="I63">
            <v>2022</v>
          </cell>
          <cell r="J63">
            <v>2022</v>
          </cell>
          <cell r="K63">
            <v>2022</v>
          </cell>
          <cell r="L63">
            <v>2022</v>
          </cell>
          <cell r="M63">
            <v>2022</v>
          </cell>
          <cell r="N63">
            <v>2022</v>
          </cell>
          <cell r="O63">
            <v>2021</v>
          </cell>
          <cell r="P63">
            <v>2022</v>
          </cell>
          <cell r="Q63">
            <v>2022</v>
          </cell>
          <cell r="R63">
            <v>2022</v>
          </cell>
          <cell r="S63">
            <v>2022</v>
          </cell>
          <cell r="T63">
            <v>2022</v>
          </cell>
          <cell r="U63">
            <v>2022</v>
          </cell>
          <cell r="V63">
            <v>2022</v>
          </cell>
          <cell r="W63">
            <v>2022</v>
          </cell>
          <cell r="X63">
            <v>2022</v>
          </cell>
          <cell r="Y63">
            <v>2022</v>
          </cell>
          <cell r="Z63">
            <v>2022</v>
          </cell>
          <cell r="AA63">
            <v>2022</v>
          </cell>
          <cell r="AB63">
            <v>2022</v>
          </cell>
          <cell r="AC63">
            <v>2022</v>
          </cell>
          <cell r="AD63">
            <v>2022</v>
          </cell>
          <cell r="AE63">
            <v>2022</v>
          </cell>
          <cell r="AF63">
            <v>2022</v>
          </cell>
          <cell r="AG63">
            <v>2022</v>
          </cell>
          <cell r="AH63">
            <v>2022</v>
          </cell>
          <cell r="AI63">
            <v>2022</v>
          </cell>
          <cell r="AJ63">
            <v>2022</v>
          </cell>
          <cell r="AK63">
            <v>2022</v>
          </cell>
          <cell r="AL63"/>
          <cell r="AM63">
            <v>2022</v>
          </cell>
        </row>
        <row r="64">
          <cell r="A64">
            <v>57</v>
          </cell>
          <cell r="B64" t="str">
            <v>2.05</v>
          </cell>
          <cell r="C64" t="str">
            <v>Goods produced by forced labor or child labor</v>
          </cell>
          <cell r="H64"/>
          <cell r="I64"/>
          <cell r="J64"/>
          <cell r="K64"/>
          <cell r="L64"/>
          <cell r="M64"/>
          <cell r="N64"/>
          <cell r="O64"/>
          <cell r="P64"/>
          <cell r="Q64"/>
          <cell r="R64"/>
          <cell r="S64"/>
          <cell r="T64"/>
          <cell r="U64"/>
          <cell r="V64"/>
          <cell r="W64"/>
          <cell r="X64"/>
          <cell r="Y64"/>
          <cell r="Z64"/>
          <cell r="AA64"/>
          <cell r="AB64"/>
          <cell r="AC64"/>
          <cell r="AD64"/>
          <cell r="AE64"/>
          <cell r="AF64"/>
          <cell r="AG64"/>
          <cell r="AH64"/>
          <cell r="AI64"/>
          <cell r="AJ64"/>
          <cell r="AK64"/>
          <cell r="AL64"/>
          <cell r="AM64"/>
        </row>
        <row r="65">
          <cell r="A65">
            <v>58</v>
          </cell>
          <cell r="B65" t="str">
            <v>2.05.01</v>
          </cell>
          <cell r="C65" t="str">
            <v>Goods produced by forced labor</v>
          </cell>
          <cell r="H65"/>
          <cell r="I65"/>
          <cell r="J65"/>
          <cell r="K65"/>
          <cell r="L65"/>
          <cell r="M65"/>
          <cell r="N65"/>
          <cell r="O65"/>
          <cell r="P65"/>
          <cell r="Q65"/>
          <cell r="R65"/>
          <cell r="S65"/>
          <cell r="T65"/>
          <cell r="U65"/>
          <cell r="V65"/>
          <cell r="W65"/>
          <cell r="X65"/>
          <cell r="Y65"/>
          <cell r="Z65"/>
          <cell r="AA65"/>
          <cell r="AB65"/>
          <cell r="AC65"/>
          <cell r="AD65"/>
          <cell r="AE65"/>
          <cell r="AF65"/>
          <cell r="AG65"/>
          <cell r="AH65"/>
          <cell r="AI65"/>
          <cell r="AJ65"/>
          <cell r="AK65"/>
          <cell r="AL65"/>
          <cell r="AM65"/>
        </row>
        <row r="66">
          <cell r="A66">
            <v>59</v>
          </cell>
          <cell r="B66" t="str">
            <v>2.05.01.a</v>
          </cell>
          <cell r="C66" t="str">
            <v>Goods produced by forced labor, number of goods categories</v>
          </cell>
          <cell r="H66">
            <v>2022</v>
          </cell>
          <cell r="I66">
            <v>2022</v>
          </cell>
          <cell r="J66">
            <v>2022</v>
          </cell>
          <cell r="K66">
            <v>2022</v>
          </cell>
          <cell r="L66">
            <v>2022</v>
          </cell>
          <cell r="M66">
            <v>2022</v>
          </cell>
          <cell r="N66">
            <v>2022</v>
          </cell>
          <cell r="O66">
            <v>2022</v>
          </cell>
          <cell r="P66">
            <v>2022</v>
          </cell>
          <cell r="Q66">
            <v>2022</v>
          </cell>
          <cell r="R66">
            <v>2022</v>
          </cell>
          <cell r="S66">
            <v>2022</v>
          </cell>
          <cell r="T66">
            <v>2022</v>
          </cell>
          <cell r="U66">
            <v>2022</v>
          </cell>
          <cell r="V66">
            <v>2022</v>
          </cell>
          <cell r="W66">
            <v>2022</v>
          </cell>
          <cell r="X66">
            <v>2022</v>
          </cell>
          <cell r="Y66">
            <v>2022</v>
          </cell>
          <cell r="Z66">
            <v>2022</v>
          </cell>
          <cell r="AA66">
            <v>2022</v>
          </cell>
          <cell r="AB66">
            <v>2022</v>
          </cell>
          <cell r="AC66">
            <v>2022</v>
          </cell>
          <cell r="AD66">
            <v>2022</v>
          </cell>
          <cell r="AE66">
            <v>2022</v>
          </cell>
          <cell r="AF66">
            <v>2022</v>
          </cell>
          <cell r="AG66">
            <v>2022</v>
          </cell>
          <cell r="AH66">
            <v>2022</v>
          </cell>
          <cell r="AI66">
            <v>2022</v>
          </cell>
          <cell r="AJ66">
            <v>2022</v>
          </cell>
          <cell r="AK66">
            <v>2022</v>
          </cell>
          <cell r="AL66" t="str">
            <v>y</v>
          </cell>
          <cell r="AM66">
            <v>2022</v>
          </cell>
        </row>
        <row r="67">
          <cell r="A67">
            <v>60</v>
          </cell>
          <cell r="B67" t="str">
            <v>2.05.01.b</v>
          </cell>
          <cell r="C67" t="str">
            <v>% population in forced labor</v>
          </cell>
          <cell r="H67">
            <v>2023</v>
          </cell>
          <cell r="I67">
            <v>2023</v>
          </cell>
          <cell r="J67"/>
          <cell r="K67">
            <v>2023</v>
          </cell>
          <cell r="L67">
            <v>2023</v>
          </cell>
          <cell r="M67">
            <v>2023</v>
          </cell>
          <cell r="N67">
            <v>2023</v>
          </cell>
          <cell r="O67">
            <v>2023</v>
          </cell>
          <cell r="P67">
            <v>2023</v>
          </cell>
          <cell r="Q67">
            <v>2023</v>
          </cell>
          <cell r="R67">
            <v>2023</v>
          </cell>
          <cell r="S67">
            <v>2023</v>
          </cell>
          <cell r="T67">
            <v>2023</v>
          </cell>
          <cell r="U67">
            <v>2023</v>
          </cell>
          <cell r="V67">
            <v>2023</v>
          </cell>
          <cell r="W67">
            <v>2023</v>
          </cell>
          <cell r="X67">
            <v>2023</v>
          </cell>
          <cell r="Y67">
            <v>2023</v>
          </cell>
          <cell r="Z67">
            <v>2023</v>
          </cell>
          <cell r="AA67">
            <v>2023</v>
          </cell>
          <cell r="AB67">
            <v>2023</v>
          </cell>
          <cell r="AC67">
            <v>2023</v>
          </cell>
          <cell r="AD67">
            <v>2023</v>
          </cell>
          <cell r="AE67">
            <v>2023</v>
          </cell>
          <cell r="AF67">
            <v>2023</v>
          </cell>
          <cell r="AG67">
            <v>2023</v>
          </cell>
          <cell r="AH67">
            <v>2023</v>
          </cell>
          <cell r="AI67">
            <v>2023</v>
          </cell>
          <cell r="AJ67">
            <v>2023</v>
          </cell>
          <cell r="AK67">
            <v>2023</v>
          </cell>
          <cell r="AL67"/>
          <cell r="AM67">
            <v>2023</v>
          </cell>
        </row>
        <row r="68">
          <cell r="A68">
            <v>61</v>
          </cell>
          <cell r="B68" t="str">
            <v>2.05.02</v>
          </cell>
          <cell r="C68" t="str">
            <v>Goods produced by child labor, number of goods categories</v>
          </cell>
          <cell r="H68">
            <v>2022</v>
          </cell>
          <cell r="I68">
            <v>2022</v>
          </cell>
          <cell r="J68">
            <v>2022</v>
          </cell>
          <cell r="K68">
            <v>2022</v>
          </cell>
          <cell r="L68">
            <v>2022</v>
          </cell>
          <cell r="M68">
            <v>2022</v>
          </cell>
          <cell r="N68">
            <v>2022</v>
          </cell>
          <cell r="O68">
            <v>2022</v>
          </cell>
          <cell r="P68">
            <v>2022</v>
          </cell>
          <cell r="Q68">
            <v>2022</v>
          </cell>
          <cell r="R68">
            <v>2022</v>
          </cell>
          <cell r="S68">
            <v>2022</v>
          </cell>
          <cell r="T68">
            <v>2022</v>
          </cell>
          <cell r="U68">
            <v>2022</v>
          </cell>
          <cell r="V68">
            <v>2022</v>
          </cell>
          <cell r="W68">
            <v>2022</v>
          </cell>
          <cell r="X68">
            <v>2022</v>
          </cell>
          <cell r="Y68">
            <v>2022</v>
          </cell>
          <cell r="Z68">
            <v>2022</v>
          </cell>
          <cell r="AA68">
            <v>2022</v>
          </cell>
          <cell r="AB68">
            <v>2022</v>
          </cell>
          <cell r="AC68">
            <v>2022</v>
          </cell>
          <cell r="AD68">
            <v>2022</v>
          </cell>
          <cell r="AE68">
            <v>2022</v>
          </cell>
          <cell r="AF68">
            <v>2022</v>
          </cell>
          <cell r="AG68">
            <v>2022</v>
          </cell>
          <cell r="AH68">
            <v>2022</v>
          </cell>
          <cell r="AI68">
            <v>2022</v>
          </cell>
          <cell r="AJ68">
            <v>2022</v>
          </cell>
          <cell r="AK68">
            <v>2022</v>
          </cell>
          <cell r="AL68"/>
          <cell r="AM68">
            <v>2022</v>
          </cell>
        </row>
        <row r="69">
          <cell r="A69">
            <v>62</v>
          </cell>
          <cell r="B69" t="str">
            <v>2.06</v>
          </cell>
          <cell r="C69" t="str">
            <v>Government response to human trafficking</v>
          </cell>
          <cell r="H69"/>
          <cell r="I69"/>
          <cell r="J69"/>
          <cell r="K69"/>
          <cell r="L69"/>
          <cell r="M69"/>
          <cell r="N69"/>
          <cell r="O69"/>
          <cell r="P69"/>
          <cell r="Q69"/>
          <cell r="R69"/>
          <cell r="S69"/>
          <cell r="T69"/>
          <cell r="U69"/>
          <cell r="V69"/>
          <cell r="W69"/>
          <cell r="X69"/>
          <cell r="Y69"/>
          <cell r="Z69"/>
          <cell r="AA69"/>
          <cell r="AB69"/>
          <cell r="AC69"/>
          <cell r="AD69"/>
          <cell r="AE69"/>
          <cell r="AF69"/>
          <cell r="AG69"/>
          <cell r="AH69"/>
          <cell r="AI69"/>
          <cell r="AJ69"/>
          <cell r="AK69"/>
          <cell r="AL69"/>
          <cell r="AM69"/>
        </row>
        <row r="70">
          <cell r="A70">
            <v>63</v>
          </cell>
          <cell r="B70" t="str">
            <v>2.06.01</v>
          </cell>
          <cell r="C70" t="str">
            <v>Government response to human trafficking, Criminalization</v>
          </cell>
          <cell r="H70">
            <v>2023</v>
          </cell>
          <cell r="I70">
            <v>2023</v>
          </cell>
          <cell r="J70">
            <v>2023</v>
          </cell>
          <cell r="K70">
            <v>2023</v>
          </cell>
          <cell r="L70">
            <v>2023</v>
          </cell>
          <cell r="M70">
            <v>2023</v>
          </cell>
          <cell r="N70">
            <v>2022</v>
          </cell>
          <cell r="O70"/>
          <cell r="P70">
            <v>2023</v>
          </cell>
          <cell r="Q70">
            <v>2022</v>
          </cell>
          <cell r="R70">
            <v>2023</v>
          </cell>
          <cell r="S70">
            <v>2023</v>
          </cell>
          <cell r="T70">
            <v>2023</v>
          </cell>
          <cell r="U70">
            <v>2023</v>
          </cell>
          <cell r="V70">
            <v>2023</v>
          </cell>
          <cell r="W70">
            <v>2023</v>
          </cell>
          <cell r="X70">
            <v>2022</v>
          </cell>
          <cell r="Y70">
            <v>2023</v>
          </cell>
          <cell r="Z70">
            <v>2023</v>
          </cell>
          <cell r="AA70">
            <v>2023</v>
          </cell>
          <cell r="AB70">
            <v>2023</v>
          </cell>
          <cell r="AC70">
            <v>2023</v>
          </cell>
          <cell r="AD70">
            <v>2023</v>
          </cell>
          <cell r="AE70">
            <v>2023</v>
          </cell>
          <cell r="AF70">
            <v>2023</v>
          </cell>
          <cell r="AG70">
            <v>2023</v>
          </cell>
          <cell r="AH70">
            <v>2023</v>
          </cell>
          <cell r="AI70">
            <v>2023</v>
          </cell>
          <cell r="AJ70">
            <v>2023</v>
          </cell>
          <cell r="AK70">
            <v>2023</v>
          </cell>
          <cell r="AL70"/>
          <cell r="AM70">
            <v>2023</v>
          </cell>
        </row>
        <row r="71">
          <cell r="A71">
            <v>64</v>
          </cell>
          <cell r="B71" t="str">
            <v>2.06.02</v>
          </cell>
          <cell r="C71" t="str">
            <v>Government response to human trafficking, Strategy</v>
          </cell>
          <cell r="H71">
            <v>2023</v>
          </cell>
          <cell r="I71">
            <v>2023</v>
          </cell>
          <cell r="J71">
            <v>2023</v>
          </cell>
          <cell r="K71">
            <v>2023</v>
          </cell>
          <cell r="L71">
            <v>2023</v>
          </cell>
          <cell r="M71">
            <v>2023</v>
          </cell>
          <cell r="N71">
            <v>2023</v>
          </cell>
          <cell r="O71">
            <v>2023</v>
          </cell>
          <cell r="P71">
            <v>2023</v>
          </cell>
          <cell r="Q71">
            <v>2023</v>
          </cell>
          <cell r="R71">
            <v>2023</v>
          </cell>
          <cell r="S71">
            <v>2023</v>
          </cell>
          <cell r="T71">
            <v>2023</v>
          </cell>
          <cell r="U71">
            <v>2023</v>
          </cell>
          <cell r="V71">
            <v>2023</v>
          </cell>
          <cell r="W71">
            <v>2023</v>
          </cell>
          <cell r="X71">
            <v>2023</v>
          </cell>
          <cell r="Y71">
            <v>2023</v>
          </cell>
          <cell r="Z71">
            <v>2023</v>
          </cell>
          <cell r="AA71">
            <v>2023</v>
          </cell>
          <cell r="AB71">
            <v>2023</v>
          </cell>
          <cell r="AC71">
            <v>2023</v>
          </cell>
          <cell r="AD71">
            <v>2023</v>
          </cell>
          <cell r="AE71">
            <v>2023</v>
          </cell>
          <cell r="AF71">
            <v>2023</v>
          </cell>
          <cell r="AG71">
            <v>2023</v>
          </cell>
          <cell r="AH71">
            <v>2023</v>
          </cell>
          <cell r="AI71">
            <v>2023</v>
          </cell>
          <cell r="AJ71">
            <v>2023</v>
          </cell>
          <cell r="AK71">
            <v>2023</v>
          </cell>
          <cell r="AL71"/>
          <cell r="AM71">
            <v>2023</v>
          </cell>
        </row>
        <row r="72">
          <cell r="A72">
            <v>65</v>
          </cell>
          <cell r="B72" t="str">
            <v>2.06.03</v>
          </cell>
          <cell r="C72" t="str">
            <v>Government response to human trafficking, Action</v>
          </cell>
          <cell r="H72">
            <v>2023</v>
          </cell>
          <cell r="I72">
            <v>2023</v>
          </cell>
          <cell r="J72">
            <v>2023</v>
          </cell>
          <cell r="K72">
            <v>2023</v>
          </cell>
          <cell r="L72">
            <v>2023</v>
          </cell>
          <cell r="M72">
            <v>2023</v>
          </cell>
          <cell r="N72">
            <v>2023</v>
          </cell>
          <cell r="O72">
            <v>2023</v>
          </cell>
          <cell r="P72">
            <v>2023</v>
          </cell>
          <cell r="Q72">
            <v>2023</v>
          </cell>
          <cell r="R72">
            <v>2023</v>
          </cell>
          <cell r="S72">
            <v>2023</v>
          </cell>
          <cell r="T72">
            <v>2023</v>
          </cell>
          <cell r="U72">
            <v>2023</v>
          </cell>
          <cell r="V72">
            <v>2023</v>
          </cell>
          <cell r="W72">
            <v>2023</v>
          </cell>
          <cell r="X72">
            <v>2022</v>
          </cell>
          <cell r="Y72">
            <v>2023</v>
          </cell>
          <cell r="Z72">
            <v>2023</v>
          </cell>
          <cell r="AA72">
            <v>2023</v>
          </cell>
          <cell r="AB72">
            <v>2023</v>
          </cell>
          <cell r="AC72">
            <v>2023</v>
          </cell>
          <cell r="AD72">
            <v>2023</v>
          </cell>
          <cell r="AE72">
            <v>2023</v>
          </cell>
          <cell r="AF72">
            <v>2023</v>
          </cell>
          <cell r="AG72">
            <v>2023</v>
          </cell>
          <cell r="AH72">
            <v>2023</v>
          </cell>
          <cell r="AI72">
            <v>2023</v>
          </cell>
          <cell r="AJ72">
            <v>2023</v>
          </cell>
          <cell r="AK72">
            <v>2023</v>
          </cell>
          <cell r="AL72"/>
          <cell r="AM72">
            <v>2023</v>
          </cell>
        </row>
        <row r="73">
          <cell r="A73">
            <v>66</v>
          </cell>
          <cell r="B73" t="str">
            <v>2.07</v>
          </cell>
          <cell r="C73" t="str">
            <v>Trade in goods at risk of modern slavery</v>
          </cell>
          <cell r="H73"/>
          <cell r="I73"/>
          <cell r="J73"/>
          <cell r="K73"/>
          <cell r="L73"/>
          <cell r="M73"/>
          <cell r="N73"/>
          <cell r="O73"/>
          <cell r="P73"/>
          <cell r="Q73"/>
          <cell r="R73"/>
          <cell r="S73"/>
          <cell r="T73"/>
          <cell r="U73"/>
          <cell r="V73"/>
          <cell r="W73"/>
          <cell r="X73"/>
          <cell r="Y73"/>
          <cell r="Z73"/>
          <cell r="AA73"/>
          <cell r="AB73"/>
          <cell r="AC73"/>
          <cell r="AD73"/>
          <cell r="AE73"/>
          <cell r="AF73"/>
          <cell r="AG73"/>
          <cell r="AH73"/>
          <cell r="AI73"/>
          <cell r="AJ73"/>
          <cell r="AK73"/>
          <cell r="AL73"/>
          <cell r="AM73"/>
        </row>
        <row r="74">
          <cell r="A74">
            <v>67</v>
          </cell>
          <cell r="B74" t="str">
            <v>2.07.01</v>
          </cell>
          <cell r="C74" t="str">
            <v>Imports of goods at risk of modern slavery, US$ millions</v>
          </cell>
          <cell r="H74">
            <v>2022</v>
          </cell>
          <cell r="I74">
            <v>2022</v>
          </cell>
          <cell r="J74">
            <v>2022</v>
          </cell>
          <cell r="K74">
            <v>2022</v>
          </cell>
          <cell r="L74">
            <v>2022</v>
          </cell>
          <cell r="M74">
            <v>2022</v>
          </cell>
          <cell r="N74">
            <v>2022</v>
          </cell>
          <cell r="O74">
            <v>2022</v>
          </cell>
          <cell r="P74">
            <v>2022</v>
          </cell>
          <cell r="Q74">
            <v>2022</v>
          </cell>
          <cell r="R74">
            <v>2022</v>
          </cell>
          <cell r="S74">
            <v>2022</v>
          </cell>
          <cell r="T74">
            <v>2022</v>
          </cell>
          <cell r="U74">
            <v>2022</v>
          </cell>
          <cell r="V74">
            <v>2022</v>
          </cell>
          <cell r="W74">
            <v>2022</v>
          </cell>
          <cell r="X74">
            <v>2022</v>
          </cell>
          <cell r="Y74">
            <v>2022</v>
          </cell>
          <cell r="Z74">
            <v>2022</v>
          </cell>
          <cell r="AA74">
            <v>2022</v>
          </cell>
          <cell r="AB74">
            <v>2022</v>
          </cell>
          <cell r="AC74">
            <v>2022</v>
          </cell>
          <cell r="AD74">
            <v>2022</v>
          </cell>
          <cell r="AE74">
            <v>2022</v>
          </cell>
          <cell r="AF74">
            <v>2022</v>
          </cell>
          <cell r="AG74">
            <v>2022</v>
          </cell>
          <cell r="AH74">
            <v>2022</v>
          </cell>
          <cell r="AI74">
            <v>2022</v>
          </cell>
          <cell r="AJ74">
            <v>2022</v>
          </cell>
          <cell r="AK74">
            <v>2022</v>
          </cell>
          <cell r="AL74" t="str">
            <v>y</v>
          </cell>
          <cell r="AM74">
            <v>2022</v>
          </cell>
        </row>
        <row r="75">
          <cell r="A75">
            <v>68</v>
          </cell>
          <cell r="B75" t="str">
            <v>2.07.02</v>
          </cell>
          <cell r="C75" t="str">
            <v>Exports of goods at risk of modern slavery, US$ millions</v>
          </cell>
          <cell r="H75">
            <v>2022</v>
          </cell>
          <cell r="I75">
            <v>2022</v>
          </cell>
          <cell r="J75">
            <v>2022</v>
          </cell>
          <cell r="K75">
            <v>2022</v>
          </cell>
          <cell r="L75">
            <v>2022</v>
          </cell>
          <cell r="M75">
            <v>2022</v>
          </cell>
          <cell r="N75">
            <v>2022</v>
          </cell>
          <cell r="O75">
            <v>2022</v>
          </cell>
          <cell r="P75">
            <v>2022</v>
          </cell>
          <cell r="Q75">
            <v>2022</v>
          </cell>
          <cell r="R75">
            <v>2022</v>
          </cell>
          <cell r="S75">
            <v>2022</v>
          </cell>
          <cell r="T75">
            <v>2022</v>
          </cell>
          <cell r="U75">
            <v>2022</v>
          </cell>
          <cell r="V75">
            <v>2022</v>
          </cell>
          <cell r="W75">
            <v>2022</v>
          </cell>
          <cell r="X75">
            <v>2022</v>
          </cell>
          <cell r="Y75">
            <v>2022</v>
          </cell>
          <cell r="Z75">
            <v>2022</v>
          </cell>
          <cell r="AA75">
            <v>2022</v>
          </cell>
          <cell r="AB75">
            <v>2022</v>
          </cell>
          <cell r="AC75">
            <v>2022</v>
          </cell>
          <cell r="AD75">
            <v>2022</v>
          </cell>
          <cell r="AE75">
            <v>2022</v>
          </cell>
          <cell r="AF75">
            <v>2022</v>
          </cell>
          <cell r="AG75">
            <v>2022</v>
          </cell>
          <cell r="AH75">
            <v>2022</v>
          </cell>
          <cell r="AI75">
            <v>2022</v>
          </cell>
          <cell r="AJ75">
            <v>2022</v>
          </cell>
          <cell r="AK75">
            <v>2022</v>
          </cell>
          <cell r="AL75" t="str">
            <v>y</v>
          </cell>
          <cell r="AM75">
            <v>2022</v>
          </cell>
        </row>
        <row r="76">
          <cell r="A76">
            <v>69</v>
          </cell>
          <cell r="B76" t="str">
            <v>2.08</v>
          </cell>
          <cell r="C76" t="str">
            <v>Social mobility, index</v>
          </cell>
          <cell r="H76">
            <v>2020</v>
          </cell>
          <cell r="I76">
            <v>2020</v>
          </cell>
          <cell r="J76"/>
          <cell r="K76"/>
          <cell r="L76">
            <v>2020</v>
          </cell>
          <cell r="M76">
            <v>2020</v>
          </cell>
          <cell r="N76">
            <v>2020</v>
          </cell>
          <cell r="O76"/>
          <cell r="P76">
            <v>2020</v>
          </cell>
          <cell r="Q76"/>
          <cell r="R76">
            <v>2020</v>
          </cell>
          <cell r="S76">
            <v>2020</v>
          </cell>
          <cell r="T76">
            <v>2020</v>
          </cell>
          <cell r="U76">
            <v>2020</v>
          </cell>
          <cell r="V76">
            <v>2020</v>
          </cell>
          <cell r="W76">
            <v>2020</v>
          </cell>
          <cell r="X76"/>
          <cell r="Y76">
            <v>2020</v>
          </cell>
          <cell r="Z76">
            <v>2020</v>
          </cell>
          <cell r="AA76"/>
          <cell r="AB76">
            <v>2020</v>
          </cell>
          <cell r="AC76">
            <v>2020</v>
          </cell>
          <cell r="AD76">
            <v>2020</v>
          </cell>
          <cell r="AE76">
            <v>2020</v>
          </cell>
          <cell r="AF76">
            <v>2020</v>
          </cell>
          <cell r="AG76">
            <v>2020</v>
          </cell>
          <cell r="AH76">
            <v>2020</v>
          </cell>
          <cell r="AI76">
            <v>2020</v>
          </cell>
          <cell r="AJ76">
            <v>2020</v>
          </cell>
          <cell r="AK76">
            <v>2020</v>
          </cell>
          <cell r="AL76"/>
          <cell r="AM76">
            <v>2020</v>
          </cell>
        </row>
        <row r="77">
          <cell r="A77">
            <v>70</v>
          </cell>
          <cell r="B77" t="str">
            <v>2.09</v>
          </cell>
          <cell r="C77" t="str">
            <v>Life expectancy at birth</v>
          </cell>
          <cell r="H77">
            <v>2022</v>
          </cell>
          <cell r="I77">
            <v>2022</v>
          </cell>
          <cell r="J77">
            <v>2022</v>
          </cell>
          <cell r="K77">
            <v>2022</v>
          </cell>
          <cell r="L77">
            <v>2022</v>
          </cell>
          <cell r="M77">
            <v>2022</v>
          </cell>
          <cell r="N77">
            <v>2022</v>
          </cell>
          <cell r="O77">
            <v>2022</v>
          </cell>
          <cell r="P77">
            <v>2022</v>
          </cell>
          <cell r="Q77">
            <v>2022</v>
          </cell>
          <cell r="R77">
            <v>2022</v>
          </cell>
          <cell r="S77">
            <v>2022</v>
          </cell>
          <cell r="T77">
            <v>2022</v>
          </cell>
          <cell r="U77">
            <v>2022</v>
          </cell>
          <cell r="V77">
            <v>2022</v>
          </cell>
          <cell r="W77">
            <v>2022</v>
          </cell>
          <cell r="X77">
            <v>2022</v>
          </cell>
          <cell r="Y77">
            <v>2022</v>
          </cell>
          <cell r="Z77">
            <v>2022</v>
          </cell>
          <cell r="AA77">
            <v>2022</v>
          </cell>
          <cell r="AB77">
            <v>2022</v>
          </cell>
          <cell r="AC77">
            <v>2022</v>
          </cell>
          <cell r="AD77">
            <v>2022</v>
          </cell>
          <cell r="AE77">
            <v>2022</v>
          </cell>
          <cell r="AF77">
            <v>2022</v>
          </cell>
          <cell r="AG77">
            <v>2022</v>
          </cell>
          <cell r="AH77">
            <v>2022</v>
          </cell>
          <cell r="AI77">
            <v>2022</v>
          </cell>
          <cell r="AJ77">
            <v>2022</v>
          </cell>
          <cell r="AK77">
            <v>2022</v>
          </cell>
          <cell r="AL77"/>
          <cell r="AM77">
            <v>2022</v>
          </cell>
        </row>
        <row r="78">
          <cell r="A78">
            <v>71</v>
          </cell>
          <cell r="B78" t="str">
            <v>2.10</v>
          </cell>
          <cell r="C78" t="str">
            <v>Uneven economic development</v>
          </cell>
          <cell r="H78">
            <v>2023</v>
          </cell>
          <cell r="I78">
            <v>2023</v>
          </cell>
          <cell r="J78">
            <v>2023</v>
          </cell>
          <cell r="K78">
            <v>2023</v>
          </cell>
          <cell r="L78">
            <v>2023</v>
          </cell>
          <cell r="M78">
            <v>2023</v>
          </cell>
          <cell r="N78">
            <v>2023</v>
          </cell>
          <cell r="O78"/>
          <cell r="P78">
            <v>2023</v>
          </cell>
          <cell r="Q78"/>
          <cell r="R78">
            <v>2023</v>
          </cell>
          <cell r="S78">
            <v>2023</v>
          </cell>
          <cell r="T78">
            <v>2023</v>
          </cell>
          <cell r="U78">
            <v>2023</v>
          </cell>
          <cell r="V78">
            <v>2023</v>
          </cell>
          <cell r="W78">
            <v>2023</v>
          </cell>
          <cell r="X78">
            <v>2023</v>
          </cell>
          <cell r="Y78">
            <v>2023</v>
          </cell>
          <cell r="Z78">
            <v>2023</v>
          </cell>
          <cell r="AA78">
            <v>2023</v>
          </cell>
          <cell r="AB78">
            <v>2023</v>
          </cell>
          <cell r="AC78">
            <v>2023</v>
          </cell>
          <cell r="AD78">
            <v>2023</v>
          </cell>
          <cell r="AE78">
            <v>2023</v>
          </cell>
          <cell r="AF78">
            <v>2023</v>
          </cell>
          <cell r="AG78">
            <v>2023</v>
          </cell>
          <cell r="AH78">
            <v>2023</v>
          </cell>
          <cell r="AI78">
            <v>2023</v>
          </cell>
          <cell r="AJ78">
            <v>2023</v>
          </cell>
          <cell r="AK78">
            <v>2023</v>
          </cell>
          <cell r="AL78"/>
          <cell r="AM78">
            <v>2023</v>
          </cell>
        </row>
        <row r="79">
          <cell r="A79">
            <v>72</v>
          </cell>
          <cell r="B79">
            <v>2.11</v>
          </cell>
          <cell r="C79" t="str">
            <v>Universal Health Coverage Index</v>
          </cell>
          <cell r="H79">
            <v>2021</v>
          </cell>
          <cell r="I79">
            <v>2021</v>
          </cell>
          <cell r="J79">
            <v>2021</v>
          </cell>
          <cell r="K79">
            <v>2021</v>
          </cell>
          <cell r="L79">
            <v>2021</v>
          </cell>
          <cell r="M79">
            <v>2021</v>
          </cell>
          <cell r="N79">
            <v>2021</v>
          </cell>
          <cell r="O79"/>
          <cell r="P79">
            <v>2021</v>
          </cell>
          <cell r="Q79"/>
          <cell r="R79">
            <v>2021</v>
          </cell>
          <cell r="S79">
            <v>2021</v>
          </cell>
          <cell r="T79">
            <v>2021</v>
          </cell>
          <cell r="U79">
            <v>2021</v>
          </cell>
          <cell r="V79">
            <v>2021</v>
          </cell>
          <cell r="W79">
            <v>2021</v>
          </cell>
          <cell r="X79">
            <v>2021</v>
          </cell>
          <cell r="Y79">
            <v>2021</v>
          </cell>
          <cell r="Z79">
            <v>2021</v>
          </cell>
          <cell r="AA79">
            <v>2021</v>
          </cell>
          <cell r="AB79">
            <v>2021</v>
          </cell>
          <cell r="AC79">
            <v>2021</v>
          </cell>
          <cell r="AD79">
            <v>2021</v>
          </cell>
          <cell r="AE79">
            <v>2021</v>
          </cell>
          <cell r="AF79">
            <v>2021</v>
          </cell>
          <cell r="AG79">
            <v>2021</v>
          </cell>
          <cell r="AH79">
            <v>2021</v>
          </cell>
          <cell r="AI79">
            <v>2021</v>
          </cell>
          <cell r="AJ79">
            <v>2021</v>
          </cell>
          <cell r="AK79">
            <v>2021</v>
          </cell>
          <cell r="AL79"/>
          <cell r="AM79">
            <v>2021</v>
          </cell>
        </row>
        <row r="83">
          <cell r="A83">
            <v>73</v>
          </cell>
          <cell r="B83" t="str">
            <v>3.01</v>
          </cell>
          <cell r="C83" t="str">
            <v>Air pollution, PM2.5 micrograms per cubic metre</v>
          </cell>
          <cell r="H83">
            <v>2020</v>
          </cell>
          <cell r="I83">
            <v>2020</v>
          </cell>
          <cell r="J83">
            <v>2020</v>
          </cell>
          <cell r="K83">
            <v>2020</v>
          </cell>
          <cell r="L83">
            <v>2020</v>
          </cell>
          <cell r="M83">
            <v>2020</v>
          </cell>
          <cell r="N83">
            <v>2020</v>
          </cell>
          <cell r="O83">
            <v>2020</v>
          </cell>
          <cell r="P83">
            <v>2020</v>
          </cell>
          <cell r="Q83">
            <v>2020</v>
          </cell>
          <cell r="R83">
            <v>2020</v>
          </cell>
          <cell r="S83">
            <v>2020</v>
          </cell>
          <cell r="T83">
            <v>2020</v>
          </cell>
          <cell r="U83">
            <v>2020</v>
          </cell>
          <cell r="V83">
            <v>2020</v>
          </cell>
          <cell r="W83">
            <v>2020</v>
          </cell>
          <cell r="X83">
            <v>2020</v>
          </cell>
          <cell r="Y83">
            <v>2020</v>
          </cell>
          <cell r="Z83">
            <v>2020</v>
          </cell>
          <cell r="AA83">
            <v>2020</v>
          </cell>
          <cell r="AB83">
            <v>2020</v>
          </cell>
          <cell r="AC83">
            <v>2020</v>
          </cell>
          <cell r="AD83">
            <v>2020</v>
          </cell>
          <cell r="AE83">
            <v>2020</v>
          </cell>
          <cell r="AF83">
            <v>2020</v>
          </cell>
          <cell r="AG83">
            <v>2020</v>
          </cell>
          <cell r="AH83">
            <v>2020</v>
          </cell>
          <cell r="AI83">
            <v>2020</v>
          </cell>
          <cell r="AJ83">
            <v>2020</v>
          </cell>
          <cell r="AK83">
            <v>2020</v>
          </cell>
          <cell r="AL83"/>
          <cell r="AM83">
            <v>2020</v>
          </cell>
        </row>
        <row r="84">
          <cell r="A84">
            <v>74</v>
          </cell>
          <cell r="B84" t="str">
            <v>3.02</v>
          </cell>
          <cell r="C84" t="str">
            <v>Deforestation, index</v>
          </cell>
          <cell r="H84">
            <v>2022</v>
          </cell>
          <cell r="I84">
            <v>2022</v>
          </cell>
          <cell r="J84">
            <v>2022</v>
          </cell>
          <cell r="K84">
            <v>2022</v>
          </cell>
          <cell r="L84">
            <v>2022</v>
          </cell>
          <cell r="M84">
            <v>2022</v>
          </cell>
          <cell r="N84">
            <v>2022</v>
          </cell>
          <cell r="O84">
            <v>2022</v>
          </cell>
          <cell r="P84">
            <v>2022</v>
          </cell>
          <cell r="Q84">
            <v>2022</v>
          </cell>
          <cell r="R84">
            <v>2022</v>
          </cell>
          <cell r="S84">
            <v>2022</v>
          </cell>
          <cell r="T84">
            <v>2022</v>
          </cell>
          <cell r="U84">
            <v>2022</v>
          </cell>
          <cell r="V84">
            <v>2022</v>
          </cell>
          <cell r="W84">
            <v>2022</v>
          </cell>
          <cell r="X84">
            <v>2022</v>
          </cell>
          <cell r="Y84">
            <v>2022</v>
          </cell>
          <cell r="Z84">
            <v>2020</v>
          </cell>
          <cell r="AA84">
            <v>2022</v>
          </cell>
          <cell r="AB84">
            <v>2022</v>
          </cell>
          <cell r="AC84">
            <v>2022</v>
          </cell>
          <cell r="AD84">
            <v>2022</v>
          </cell>
          <cell r="AE84">
            <v>2022</v>
          </cell>
          <cell r="AF84">
            <v>2022</v>
          </cell>
          <cell r="AG84">
            <v>2022</v>
          </cell>
          <cell r="AH84">
            <v>2022</v>
          </cell>
          <cell r="AI84">
            <v>2022</v>
          </cell>
          <cell r="AJ84">
            <v>2022</v>
          </cell>
          <cell r="AK84">
            <v>2022</v>
          </cell>
          <cell r="AL84"/>
          <cell r="AM84">
            <v>2022</v>
          </cell>
        </row>
        <row r="85">
          <cell r="A85">
            <v>75</v>
          </cell>
          <cell r="B85" t="str">
            <v>3.03</v>
          </cell>
          <cell r="C85" t="str">
            <v>% of wastewater treated</v>
          </cell>
          <cell r="H85">
            <v>2022</v>
          </cell>
          <cell r="I85">
            <v>2022</v>
          </cell>
          <cell r="J85">
            <v>2020</v>
          </cell>
          <cell r="K85">
            <v>2022</v>
          </cell>
          <cell r="L85">
            <v>2022</v>
          </cell>
          <cell r="M85">
            <v>2022</v>
          </cell>
          <cell r="N85">
            <v>2022</v>
          </cell>
          <cell r="O85">
            <v>2020</v>
          </cell>
          <cell r="P85">
            <v>2020</v>
          </cell>
          <cell r="Q85">
            <v>2022</v>
          </cell>
          <cell r="R85">
            <v>2022</v>
          </cell>
          <cell r="S85">
            <v>2020</v>
          </cell>
          <cell r="T85">
            <v>2022</v>
          </cell>
          <cell r="U85">
            <v>2022</v>
          </cell>
          <cell r="V85">
            <v>2022</v>
          </cell>
          <cell r="W85">
            <v>2022</v>
          </cell>
          <cell r="X85">
            <v>2022</v>
          </cell>
          <cell r="Y85">
            <v>2022</v>
          </cell>
          <cell r="Z85">
            <v>2022</v>
          </cell>
          <cell r="AA85">
            <v>2022</v>
          </cell>
          <cell r="AB85">
            <v>2022</v>
          </cell>
          <cell r="AC85">
            <v>2022</v>
          </cell>
          <cell r="AD85">
            <v>2022</v>
          </cell>
          <cell r="AE85">
            <v>2022</v>
          </cell>
          <cell r="AF85">
            <v>2022</v>
          </cell>
          <cell r="AG85">
            <v>2020</v>
          </cell>
          <cell r="AH85">
            <v>2022</v>
          </cell>
          <cell r="AI85">
            <v>2022</v>
          </cell>
          <cell r="AJ85">
            <v>2022</v>
          </cell>
          <cell r="AK85">
            <v>2022</v>
          </cell>
          <cell r="AL85"/>
          <cell r="AM85">
            <v>2022</v>
          </cell>
        </row>
        <row r="86">
          <cell r="A86">
            <v>76</v>
          </cell>
          <cell r="B86" t="str">
            <v>3.04</v>
          </cell>
          <cell r="C86" t="str">
            <v>Energy intensity, energy consumed for each US$ of GDP in MTOE</v>
          </cell>
          <cell r="H86">
            <v>2021</v>
          </cell>
          <cell r="I86">
            <v>2021</v>
          </cell>
          <cell r="J86">
            <v>2021</v>
          </cell>
          <cell r="K86">
            <v>2021</v>
          </cell>
          <cell r="L86">
            <v>2021</v>
          </cell>
          <cell r="M86">
            <v>2021</v>
          </cell>
          <cell r="N86">
            <v>2021</v>
          </cell>
          <cell r="O86">
            <v>2021</v>
          </cell>
          <cell r="P86">
            <v>2021</v>
          </cell>
          <cell r="Q86">
            <v>2021</v>
          </cell>
          <cell r="R86">
            <v>2021</v>
          </cell>
          <cell r="S86">
            <v>2021</v>
          </cell>
          <cell r="T86">
            <v>2021</v>
          </cell>
          <cell r="U86">
            <v>2021</v>
          </cell>
          <cell r="V86">
            <v>2021</v>
          </cell>
          <cell r="W86">
            <v>2021</v>
          </cell>
          <cell r="X86">
            <v>2021</v>
          </cell>
          <cell r="Y86">
            <v>2021</v>
          </cell>
          <cell r="Z86">
            <v>2021</v>
          </cell>
          <cell r="AA86"/>
          <cell r="AB86">
            <v>2021</v>
          </cell>
          <cell r="AC86">
            <v>2021</v>
          </cell>
          <cell r="AD86">
            <v>2021</v>
          </cell>
          <cell r="AE86">
            <v>2021</v>
          </cell>
          <cell r="AF86">
            <v>2021</v>
          </cell>
          <cell r="AG86">
            <v>2021</v>
          </cell>
          <cell r="AH86">
            <v>2021</v>
          </cell>
          <cell r="AI86">
            <v>2021</v>
          </cell>
          <cell r="AJ86">
            <v>2021</v>
          </cell>
          <cell r="AK86">
            <v>2021</v>
          </cell>
          <cell r="AL86"/>
          <cell r="AM86">
            <v>2021</v>
          </cell>
        </row>
        <row r="87">
          <cell r="A87">
            <v>77</v>
          </cell>
          <cell r="B87" t="str">
            <v>3.05</v>
          </cell>
          <cell r="C87" t="str">
            <v>Ecological footprint</v>
          </cell>
          <cell r="H87">
            <v>2022</v>
          </cell>
          <cell r="I87">
            <v>2022</v>
          </cell>
          <cell r="J87">
            <v>2022</v>
          </cell>
          <cell r="K87">
            <v>2022</v>
          </cell>
          <cell r="L87">
            <v>2022</v>
          </cell>
          <cell r="M87">
            <v>2022</v>
          </cell>
          <cell r="N87">
            <v>2022</v>
          </cell>
          <cell r="O87"/>
          <cell r="P87">
            <v>2022</v>
          </cell>
          <cell r="Q87"/>
          <cell r="R87">
            <v>2022</v>
          </cell>
          <cell r="S87">
            <v>2022</v>
          </cell>
          <cell r="T87">
            <v>2022</v>
          </cell>
          <cell r="U87">
            <v>2022</v>
          </cell>
          <cell r="V87">
            <v>2022</v>
          </cell>
          <cell r="W87">
            <v>2022</v>
          </cell>
          <cell r="X87">
            <v>2022</v>
          </cell>
          <cell r="Y87">
            <v>2022</v>
          </cell>
          <cell r="Z87">
            <v>2022</v>
          </cell>
          <cell r="AA87">
            <v>2022</v>
          </cell>
          <cell r="AB87">
            <v>2022</v>
          </cell>
          <cell r="AC87">
            <v>2022</v>
          </cell>
          <cell r="AD87">
            <v>2022</v>
          </cell>
          <cell r="AE87">
            <v>2022</v>
          </cell>
          <cell r="AF87">
            <v>2022</v>
          </cell>
          <cell r="AG87"/>
          <cell r="AH87">
            <v>2022</v>
          </cell>
          <cell r="AI87">
            <v>2022</v>
          </cell>
          <cell r="AJ87">
            <v>2022</v>
          </cell>
          <cell r="AK87">
            <v>2022</v>
          </cell>
          <cell r="AL87"/>
          <cell r="AM87">
            <v>2022</v>
          </cell>
        </row>
        <row r="88">
          <cell r="A88">
            <v>78</v>
          </cell>
          <cell r="B88" t="str">
            <v>3.06</v>
          </cell>
          <cell r="C88" t="str">
            <v>Renewable energy, %</v>
          </cell>
          <cell r="H88">
            <v>2022</v>
          </cell>
          <cell r="I88">
            <v>2021</v>
          </cell>
          <cell r="J88">
            <v>2019</v>
          </cell>
          <cell r="K88">
            <v>2021</v>
          </cell>
          <cell r="L88">
            <v>2022</v>
          </cell>
          <cell r="M88">
            <v>2022</v>
          </cell>
          <cell r="N88">
            <v>2021</v>
          </cell>
          <cell r="O88">
            <v>2021</v>
          </cell>
          <cell r="P88">
            <v>2021</v>
          </cell>
          <cell r="Q88">
            <v>2021</v>
          </cell>
          <cell r="R88">
            <v>2021</v>
          </cell>
          <cell r="S88">
            <v>2021</v>
          </cell>
          <cell r="T88">
            <v>2022</v>
          </cell>
          <cell r="U88">
            <v>2021</v>
          </cell>
          <cell r="V88">
            <v>2021</v>
          </cell>
          <cell r="W88">
            <v>2022</v>
          </cell>
          <cell r="X88">
            <v>2021</v>
          </cell>
          <cell r="Y88">
            <v>2022</v>
          </cell>
          <cell r="Z88">
            <v>2021</v>
          </cell>
          <cell r="AA88"/>
          <cell r="AB88">
            <v>2021</v>
          </cell>
          <cell r="AC88">
            <v>2021</v>
          </cell>
          <cell r="AD88">
            <v>2021</v>
          </cell>
          <cell r="AE88">
            <v>2021</v>
          </cell>
          <cell r="AF88">
            <v>2022</v>
          </cell>
          <cell r="AG88">
            <v>2021</v>
          </cell>
          <cell r="AH88">
            <v>2021</v>
          </cell>
          <cell r="AI88">
            <v>2022</v>
          </cell>
          <cell r="AJ88">
            <v>2022</v>
          </cell>
          <cell r="AK88">
            <v>2021</v>
          </cell>
          <cell r="AL88"/>
          <cell r="AM88">
            <v>2022</v>
          </cell>
        </row>
        <row r="89">
          <cell r="A89">
            <v>79</v>
          </cell>
          <cell r="B89" t="str">
            <v>3.07</v>
          </cell>
          <cell r="C89" t="str">
            <v>Environmental standards in trade, count</v>
          </cell>
          <cell r="H89"/>
          <cell r="I89"/>
          <cell r="J89"/>
          <cell r="K89"/>
          <cell r="L89"/>
          <cell r="M89"/>
          <cell r="N89"/>
          <cell r="O89"/>
          <cell r="P89"/>
          <cell r="Q89"/>
          <cell r="R89"/>
          <cell r="S89"/>
          <cell r="T89"/>
          <cell r="U89"/>
          <cell r="V89"/>
          <cell r="W89"/>
          <cell r="X89"/>
          <cell r="Y89"/>
          <cell r="Z89"/>
          <cell r="AA89"/>
          <cell r="AB89"/>
          <cell r="AC89"/>
          <cell r="AD89"/>
          <cell r="AE89"/>
          <cell r="AF89"/>
          <cell r="AG89"/>
          <cell r="AH89"/>
          <cell r="AI89"/>
          <cell r="AJ89"/>
          <cell r="AK89"/>
          <cell r="AL89"/>
          <cell r="AM89"/>
        </row>
        <row r="90">
          <cell r="A90">
            <v>80</v>
          </cell>
          <cell r="B90" t="str">
            <v>3.07.01</v>
          </cell>
          <cell r="C90" t="str">
            <v>Convention: Hazardous Wastes</v>
          </cell>
          <cell r="H90">
            <v>2023</v>
          </cell>
          <cell r="I90">
            <v>2023</v>
          </cell>
          <cell r="J90">
            <v>2023</v>
          </cell>
          <cell r="K90">
            <v>2023</v>
          </cell>
          <cell r="L90">
            <v>2023</v>
          </cell>
          <cell r="M90">
            <v>2023</v>
          </cell>
          <cell r="N90">
            <v>2023</v>
          </cell>
          <cell r="O90">
            <v>2023</v>
          </cell>
          <cell r="P90">
            <v>2023</v>
          </cell>
          <cell r="Q90">
            <v>2022</v>
          </cell>
          <cell r="R90">
            <v>2023</v>
          </cell>
          <cell r="S90">
            <v>2023</v>
          </cell>
          <cell r="T90">
            <v>2023</v>
          </cell>
          <cell r="U90">
            <v>2023</v>
          </cell>
          <cell r="V90">
            <v>2023</v>
          </cell>
          <cell r="W90">
            <v>2023</v>
          </cell>
          <cell r="X90">
            <v>2023</v>
          </cell>
          <cell r="Y90">
            <v>2023</v>
          </cell>
          <cell r="Z90">
            <v>2023</v>
          </cell>
          <cell r="AA90">
            <v>2023</v>
          </cell>
          <cell r="AB90">
            <v>2023</v>
          </cell>
          <cell r="AC90">
            <v>2023</v>
          </cell>
          <cell r="AD90">
            <v>2023</v>
          </cell>
          <cell r="AE90">
            <v>2023</v>
          </cell>
          <cell r="AF90">
            <v>2023</v>
          </cell>
          <cell r="AG90">
            <v>2023</v>
          </cell>
          <cell r="AH90">
            <v>2023</v>
          </cell>
          <cell r="AI90">
            <v>2023</v>
          </cell>
          <cell r="AJ90">
            <v>2023</v>
          </cell>
          <cell r="AK90">
            <v>2023</v>
          </cell>
          <cell r="AL90"/>
          <cell r="AM90">
            <v>2023</v>
          </cell>
        </row>
        <row r="91">
          <cell r="A91">
            <v>81</v>
          </cell>
          <cell r="B91" t="str">
            <v>3.07.02</v>
          </cell>
          <cell r="C91" t="str">
            <v>Convention: Prevention of Marine Pollution</v>
          </cell>
          <cell r="H91">
            <v>2023</v>
          </cell>
          <cell r="I91">
            <v>2023</v>
          </cell>
          <cell r="J91">
            <v>2023</v>
          </cell>
          <cell r="K91">
            <v>2023</v>
          </cell>
          <cell r="L91">
            <v>2023</v>
          </cell>
          <cell r="M91">
            <v>2023</v>
          </cell>
          <cell r="N91">
            <v>2023</v>
          </cell>
          <cell r="O91">
            <v>2023</v>
          </cell>
          <cell r="P91">
            <v>2023</v>
          </cell>
          <cell r="Q91">
            <v>2023</v>
          </cell>
          <cell r="R91">
            <v>2023</v>
          </cell>
          <cell r="S91">
            <v>2023</v>
          </cell>
          <cell r="T91">
            <v>2023</v>
          </cell>
          <cell r="U91">
            <v>2023</v>
          </cell>
          <cell r="V91">
            <v>2023</v>
          </cell>
          <cell r="W91">
            <v>2023</v>
          </cell>
          <cell r="X91">
            <v>2023</v>
          </cell>
          <cell r="Y91">
            <v>2023</v>
          </cell>
          <cell r="Z91">
            <v>2023</v>
          </cell>
          <cell r="AA91">
            <v>2023</v>
          </cell>
          <cell r="AB91">
            <v>2023</v>
          </cell>
          <cell r="AC91">
            <v>2023</v>
          </cell>
          <cell r="AD91">
            <v>2023</v>
          </cell>
          <cell r="AE91">
            <v>2023</v>
          </cell>
          <cell r="AF91">
            <v>2023</v>
          </cell>
          <cell r="AG91">
            <v>2023</v>
          </cell>
          <cell r="AH91">
            <v>2023</v>
          </cell>
          <cell r="AI91">
            <v>2023</v>
          </cell>
          <cell r="AJ91">
            <v>2023</v>
          </cell>
          <cell r="AK91">
            <v>2023</v>
          </cell>
          <cell r="AL91"/>
          <cell r="AM91">
            <v>2023</v>
          </cell>
        </row>
        <row r="92">
          <cell r="A92">
            <v>82</v>
          </cell>
          <cell r="B92" t="str">
            <v>3.07.03</v>
          </cell>
          <cell r="C92" t="str">
            <v>Convention: Protection of the Ozone Layer (Vienna)</v>
          </cell>
          <cell r="H92">
            <v>2023</v>
          </cell>
          <cell r="I92">
            <v>2023</v>
          </cell>
          <cell r="J92">
            <v>2023</v>
          </cell>
          <cell r="K92">
            <v>2023</v>
          </cell>
          <cell r="L92">
            <v>2023</v>
          </cell>
          <cell r="M92">
            <v>2023</v>
          </cell>
          <cell r="N92">
            <v>2023</v>
          </cell>
          <cell r="O92">
            <v>2023</v>
          </cell>
          <cell r="P92">
            <v>2023</v>
          </cell>
          <cell r="Q92">
            <v>2022</v>
          </cell>
          <cell r="R92">
            <v>2023</v>
          </cell>
          <cell r="S92">
            <v>2023</v>
          </cell>
          <cell r="T92">
            <v>2023</v>
          </cell>
          <cell r="U92">
            <v>2023</v>
          </cell>
          <cell r="V92">
            <v>2023</v>
          </cell>
          <cell r="W92">
            <v>2023</v>
          </cell>
          <cell r="X92">
            <v>2023</v>
          </cell>
          <cell r="Y92">
            <v>2023</v>
          </cell>
          <cell r="Z92">
            <v>2023</v>
          </cell>
          <cell r="AA92">
            <v>2023</v>
          </cell>
          <cell r="AB92">
            <v>2023</v>
          </cell>
          <cell r="AC92">
            <v>2023</v>
          </cell>
          <cell r="AD92">
            <v>2023</v>
          </cell>
          <cell r="AE92">
            <v>2023</v>
          </cell>
          <cell r="AF92">
            <v>2023</v>
          </cell>
          <cell r="AG92">
            <v>2023</v>
          </cell>
          <cell r="AH92">
            <v>2023</v>
          </cell>
          <cell r="AI92">
            <v>2023</v>
          </cell>
          <cell r="AJ92">
            <v>2023</v>
          </cell>
          <cell r="AK92">
            <v>2023</v>
          </cell>
          <cell r="AL92"/>
          <cell r="AM92">
            <v>2023</v>
          </cell>
        </row>
        <row r="93">
          <cell r="A93">
            <v>83</v>
          </cell>
          <cell r="B93" t="str">
            <v>3.07.04</v>
          </cell>
          <cell r="C93" t="str">
            <v>Convention on Climate Change (Kyoto)</v>
          </cell>
          <cell r="H93">
            <v>2023</v>
          </cell>
          <cell r="I93">
            <v>2023</v>
          </cell>
          <cell r="J93">
            <v>2023</v>
          </cell>
          <cell r="K93">
            <v>2023</v>
          </cell>
          <cell r="L93">
            <v>2023</v>
          </cell>
          <cell r="M93">
            <v>2023</v>
          </cell>
          <cell r="N93">
            <v>2023</v>
          </cell>
          <cell r="O93">
            <v>2023</v>
          </cell>
          <cell r="P93">
            <v>2023</v>
          </cell>
          <cell r="Q93">
            <v>2022</v>
          </cell>
          <cell r="R93">
            <v>2023</v>
          </cell>
          <cell r="S93">
            <v>2023</v>
          </cell>
          <cell r="T93">
            <v>2023</v>
          </cell>
          <cell r="U93">
            <v>2023</v>
          </cell>
          <cell r="V93">
            <v>2023</v>
          </cell>
          <cell r="W93">
            <v>2023</v>
          </cell>
          <cell r="X93">
            <v>2023</v>
          </cell>
          <cell r="Y93">
            <v>2023</v>
          </cell>
          <cell r="Z93">
            <v>2023</v>
          </cell>
          <cell r="AA93">
            <v>2023</v>
          </cell>
          <cell r="AB93">
            <v>2023</v>
          </cell>
          <cell r="AC93">
            <v>2023</v>
          </cell>
          <cell r="AD93">
            <v>2023</v>
          </cell>
          <cell r="AE93">
            <v>2023</v>
          </cell>
          <cell r="AF93">
            <v>2023</v>
          </cell>
          <cell r="AG93">
            <v>2023</v>
          </cell>
          <cell r="AH93">
            <v>2023</v>
          </cell>
          <cell r="AI93">
            <v>2023</v>
          </cell>
          <cell r="AJ93">
            <v>2023</v>
          </cell>
          <cell r="AK93">
            <v>2023</v>
          </cell>
          <cell r="AL93"/>
          <cell r="AM93">
            <v>2023</v>
          </cell>
        </row>
        <row r="94">
          <cell r="A94">
            <v>84</v>
          </cell>
          <cell r="B94" t="str">
            <v>3.07.05</v>
          </cell>
          <cell r="C94" t="str">
            <v>The International Timber Agreement</v>
          </cell>
          <cell r="H94">
            <v>2023</v>
          </cell>
          <cell r="I94">
            <v>2023</v>
          </cell>
          <cell r="J94">
            <v>2023</v>
          </cell>
          <cell r="K94">
            <v>2023</v>
          </cell>
          <cell r="L94">
            <v>2023</v>
          </cell>
          <cell r="M94">
            <v>2023</v>
          </cell>
          <cell r="N94">
            <v>2023</v>
          </cell>
          <cell r="O94">
            <v>2023</v>
          </cell>
          <cell r="P94">
            <v>2023</v>
          </cell>
          <cell r="Q94">
            <v>2022</v>
          </cell>
          <cell r="R94">
            <v>2023</v>
          </cell>
          <cell r="S94">
            <v>2023</v>
          </cell>
          <cell r="T94">
            <v>2023</v>
          </cell>
          <cell r="U94">
            <v>2023</v>
          </cell>
          <cell r="V94">
            <v>2023</v>
          </cell>
          <cell r="W94">
            <v>2023</v>
          </cell>
          <cell r="X94">
            <v>2023</v>
          </cell>
          <cell r="Y94">
            <v>2023</v>
          </cell>
          <cell r="Z94">
            <v>2023</v>
          </cell>
          <cell r="AA94">
            <v>2023</v>
          </cell>
          <cell r="AB94">
            <v>2023</v>
          </cell>
          <cell r="AC94">
            <v>2023</v>
          </cell>
          <cell r="AD94">
            <v>2023</v>
          </cell>
          <cell r="AE94">
            <v>2023</v>
          </cell>
          <cell r="AF94">
            <v>2023</v>
          </cell>
          <cell r="AG94">
            <v>2023</v>
          </cell>
          <cell r="AH94">
            <v>2023</v>
          </cell>
          <cell r="AI94">
            <v>2023</v>
          </cell>
          <cell r="AJ94">
            <v>2023</v>
          </cell>
          <cell r="AK94">
            <v>2023</v>
          </cell>
          <cell r="AL94"/>
          <cell r="AM94">
            <v>2023</v>
          </cell>
        </row>
        <row r="95">
          <cell r="A95">
            <v>85</v>
          </cell>
          <cell r="B95" t="str">
            <v>3.07.06</v>
          </cell>
          <cell r="C95" t="str">
            <v>Convention: International Trade in Endangered Species</v>
          </cell>
          <cell r="H95">
            <v>2023</v>
          </cell>
          <cell r="I95">
            <v>2023</v>
          </cell>
          <cell r="J95">
            <v>2023</v>
          </cell>
          <cell r="K95">
            <v>2023</v>
          </cell>
          <cell r="L95">
            <v>2023</v>
          </cell>
          <cell r="M95">
            <v>2023</v>
          </cell>
          <cell r="N95">
            <v>2023</v>
          </cell>
          <cell r="O95">
            <v>2023</v>
          </cell>
          <cell r="P95">
            <v>2023</v>
          </cell>
          <cell r="Q95">
            <v>2022</v>
          </cell>
          <cell r="R95">
            <v>2023</v>
          </cell>
          <cell r="S95">
            <v>2023</v>
          </cell>
          <cell r="T95">
            <v>2023</v>
          </cell>
          <cell r="U95">
            <v>2023</v>
          </cell>
          <cell r="V95">
            <v>2023</v>
          </cell>
          <cell r="W95">
            <v>2023</v>
          </cell>
          <cell r="X95">
            <v>2023</v>
          </cell>
          <cell r="Y95">
            <v>2023</v>
          </cell>
          <cell r="Z95">
            <v>2023</v>
          </cell>
          <cell r="AA95">
            <v>2023</v>
          </cell>
          <cell r="AB95">
            <v>2023</v>
          </cell>
          <cell r="AC95">
            <v>2023</v>
          </cell>
          <cell r="AD95">
            <v>2023</v>
          </cell>
          <cell r="AE95">
            <v>2023</v>
          </cell>
          <cell r="AF95">
            <v>2023</v>
          </cell>
          <cell r="AG95">
            <v>2023</v>
          </cell>
          <cell r="AH95">
            <v>2023</v>
          </cell>
          <cell r="AI95">
            <v>2023</v>
          </cell>
          <cell r="AJ95">
            <v>2023</v>
          </cell>
          <cell r="AK95">
            <v>2023</v>
          </cell>
          <cell r="AL95"/>
          <cell r="AM95">
            <v>2023</v>
          </cell>
        </row>
        <row r="96">
          <cell r="A96">
            <v>86</v>
          </cell>
          <cell r="B96" t="str">
            <v>3.07.07</v>
          </cell>
          <cell r="C96" t="str">
            <v>Convention: Prior Informed Consent - Hazardous Chemicals (Rotterdam)</v>
          </cell>
          <cell r="H96">
            <v>2023</v>
          </cell>
          <cell r="I96">
            <v>2023</v>
          </cell>
          <cell r="J96">
            <v>2023</v>
          </cell>
          <cell r="K96">
            <v>2023</v>
          </cell>
          <cell r="L96">
            <v>2023</v>
          </cell>
          <cell r="M96">
            <v>2023</v>
          </cell>
          <cell r="N96">
            <v>2023</v>
          </cell>
          <cell r="O96">
            <v>2023</v>
          </cell>
          <cell r="P96">
            <v>2023</v>
          </cell>
          <cell r="Q96">
            <v>2022</v>
          </cell>
          <cell r="R96">
            <v>2023</v>
          </cell>
          <cell r="S96">
            <v>2023</v>
          </cell>
          <cell r="T96">
            <v>2023</v>
          </cell>
          <cell r="U96">
            <v>2023</v>
          </cell>
          <cell r="V96">
            <v>2023</v>
          </cell>
          <cell r="W96">
            <v>2023</v>
          </cell>
          <cell r="X96">
            <v>2023</v>
          </cell>
          <cell r="Y96">
            <v>2023</v>
          </cell>
          <cell r="Z96">
            <v>2023</v>
          </cell>
          <cell r="AA96">
            <v>2023</v>
          </cell>
          <cell r="AB96">
            <v>2023</v>
          </cell>
          <cell r="AC96">
            <v>2023</v>
          </cell>
          <cell r="AD96">
            <v>2023</v>
          </cell>
          <cell r="AE96">
            <v>2023</v>
          </cell>
          <cell r="AF96">
            <v>2023</v>
          </cell>
          <cell r="AG96">
            <v>2023</v>
          </cell>
          <cell r="AH96">
            <v>2023</v>
          </cell>
          <cell r="AI96">
            <v>2023</v>
          </cell>
          <cell r="AJ96">
            <v>2023</v>
          </cell>
          <cell r="AK96">
            <v>2023</v>
          </cell>
          <cell r="AL96"/>
          <cell r="AM96">
            <v>2023</v>
          </cell>
        </row>
        <row r="97">
          <cell r="A97">
            <v>87</v>
          </cell>
          <cell r="B97" t="str">
            <v>3.08</v>
          </cell>
          <cell r="C97" t="str">
            <v>Transfer emissions, million tonnes carbon</v>
          </cell>
          <cell r="H97">
            <v>2021</v>
          </cell>
          <cell r="I97">
            <v>2021</v>
          </cell>
          <cell r="J97">
            <v>2021</v>
          </cell>
          <cell r="K97">
            <v>2021</v>
          </cell>
          <cell r="L97">
            <v>2021</v>
          </cell>
          <cell r="M97">
            <v>2021</v>
          </cell>
          <cell r="N97">
            <v>2021</v>
          </cell>
          <cell r="O97">
            <v>2021</v>
          </cell>
          <cell r="P97">
            <v>2021</v>
          </cell>
          <cell r="Q97">
            <v>2021</v>
          </cell>
          <cell r="R97">
            <v>2021</v>
          </cell>
          <cell r="S97">
            <v>2021</v>
          </cell>
          <cell r="T97">
            <v>2021</v>
          </cell>
          <cell r="U97">
            <v>2021</v>
          </cell>
          <cell r="V97">
            <v>2021</v>
          </cell>
          <cell r="W97">
            <v>2021</v>
          </cell>
          <cell r="X97"/>
          <cell r="Y97">
            <v>2021</v>
          </cell>
          <cell r="Z97">
            <v>2021</v>
          </cell>
          <cell r="AA97"/>
          <cell r="AB97">
            <v>2021</v>
          </cell>
          <cell r="AC97">
            <v>2021</v>
          </cell>
          <cell r="AD97">
            <v>2021</v>
          </cell>
          <cell r="AE97">
            <v>2021</v>
          </cell>
          <cell r="AF97">
            <v>2021</v>
          </cell>
          <cell r="AG97">
            <v>2021</v>
          </cell>
          <cell r="AH97">
            <v>2021</v>
          </cell>
          <cell r="AI97">
            <v>2021</v>
          </cell>
          <cell r="AJ97">
            <v>2021</v>
          </cell>
          <cell r="AK97">
            <v>2021</v>
          </cell>
          <cell r="AL97"/>
          <cell r="AM97">
            <v>2021</v>
          </cell>
        </row>
        <row r="98">
          <cell r="A98">
            <v>88</v>
          </cell>
          <cell r="B98" t="str">
            <v>3.09</v>
          </cell>
          <cell r="C98" t="str">
            <v>Share of natural resources in trade, %</v>
          </cell>
          <cell r="H98">
            <v>2023</v>
          </cell>
          <cell r="I98">
            <v>2023</v>
          </cell>
          <cell r="J98">
            <v>2023</v>
          </cell>
          <cell r="K98">
            <v>2023</v>
          </cell>
          <cell r="L98">
            <v>2023</v>
          </cell>
          <cell r="M98">
            <v>2023</v>
          </cell>
          <cell r="N98">
            <v>2023</v>
          </cell>
          <cell r="O98">
            <v>2023</v>
          </cell>
          <cell r="P98">
            <v>2023</v>
          </cell>
          <cell r="Q98">
            <v>2023</v>
          </cell>
          <cell r="R98">
            <v>2023</v>
          </cell>
          <cell r="S98">
            <v>2023</v>
          </cell>
          <cell r="T98">
            <v>2023</v>
          </cell>
          <cell r="U98">
            <v>2023</v>
          </cell>
          <cell r="V98">
            <v>2023</v>
          </cell>
          <cell r="W98">
            <v>2023</v>
          </cell>
          <cell r="X98">
            <v>2023</v>
          </cell>
          <cell r="Y98">
            <v>2023</v>
          </cell>
          <cell r="Z98">
            <v>2023</v>
          </cell>
          <cell r="AA98">
            <v>2023</v>
          </cell>
          <cell r="AB98">
            <v>2023</v>
          </cell>
          <cell r="AC98">
            <v>2023</v>
          </cell>
          <cell r="AD98">
            <v>2023</v>
          </cell>
          <cell r="AE98">
            <v>2023</v>
          </cell>
          <cell r="AF98">
            <v>2023</v>
          </cell>
          <cell r="AG98">
            <v>2023</v>
          </cell>
          <cell r="AH98">
            <v>2023</v>
          </cell>
          <cell r="AI98">
            <v>2023</v>
          </cell>
          <cell r="AJ98">
            <v>2023</v>
          </cell>
          <cell r="AK98">
            <v>2023</v>
          </cell>
          <cell r="AL98" t="str">
            <v>y</v>
          </cell>
          <cell r="AM98">
            <v>2023</v>
          </cell>
        </row>
        <row r="99">
          <cell r="A99">
            <v>89</v>
          </cell>
          <cell r="B99" t="str">
            <v>3.10</v>
          </cell>
          <cell r="C99" t="str">
            <v>Carbon</v>
          </cell>
          <cell r="H99"/>
          <cell r="I99"/>
          <cell r="J99"/>
          <cell r="K99"/>
          <cell r="L99"/>
          <cell r="M99"/>
          <cell r="N99"/>
          <cell r="O99"/>
          <cell r="P99"/>
          <cell r="Q99"/>
          <cell r="R99"/>
          <cell r="S99"/>
          <cell r="T99"/>
          <cell r="U99"/>
          <cell r="V99"/>
          <cell r="W99"/>
          <cell r="X99"/>
          <cell r="Y99"/>
          <cell r="Z99"/>
          <cell r="AA99"/>
          <cell r="AB99"/>
          <cell r="AC99"/>
          <cell r="AD99"/>
          <cell r="AE99"/>
          <cell r="AF99"/>
          <cell r="AG99"/>
          <cell r="AH99"/>
          <cell r="AI99"/>
          <cell r="AJ99"/>
          <cell r="AK99"/>
          <cell r="AL99"/>
          <cell r="AM99"/>
        </row>
        <row r="100">
          <cell r="A100">
            <v>90</v>
          </cell>
          <cell r="B100" t="str">
            <v>3.10.1</v>
          </cell>
          <cell r="C100" t="str">
            <v>Carbon pricing</v>
          </cell>
          <cell r="H100">
            <v>2024</v>
          </cell>
          <cell r="I100">
            <v>2024</v>
          </cell>
          <cell r="J100">
            <v>2024</v>
          </cell>
          <cell r="K100">
            <v>2024</v>
          </cell>
          <cell r="L100">
            <v>2024</v>
          </cell>
          <cell r="M100">
            <v>2024</v>
          </cell>
          <cell r="N100">
            <v>2024</v>
          </cell>
          <cell r="O100">
            <v>2024</v>
          </cell>
          <cell r="P100">
            <v>2024</v>
          </cell>
          <cell r="Q100">
            <v>2024</v>
          </cell>
          <cell r="R100">
            <v>2024</v>
          </cell>
          <cell r="S100">
            <v>2024</v>
          </cell>
          <cell r="T100">
            <v>2024</v>
          </cell>
          <cell r="U100">
            <v>2024</v>
          </cell>
          <cell r="V100">
            <v>2024</v>
          </cell>
          <cell r="W100">
            <v>2024</v>
          </cell>
          <cell r="X100">
            <v>2024</v>
          </cell>
          <cell r="Y100">
            <v>2024</v>
          </cell>
          <cell r="Z100">
            <v>2024</v>
          </cell>
          <cell r="AA100">
            <v>2024</v>
          </cell>
          <cell r="AB100">
            <v>2024</v>
          </cell>
          <cell r="AC100">
            <v>2024</v>
          </cell>
          <cell r="AD100">
            <v>2024</v>
          </cell>
          <cell r="AE100">
            <v>2024</v>
          </cell>
          <cell r="AF100">
            <v>2024</v>
          </cell>
          <cell r="AG100">
            <v>2024</v>
          </cell>
          <cell r="AH100">
            <v>2024</v>
          </cell>
          <cell r="AI100">
            <v>2024</v>
          </cell>
          <cell r="AJ100">
            <v>2024</v>
          </cell>
          <cell r="AK100">
            <v>2024</v>
          </cell>
          <cell r="AL100"/>
          <cell r="AM100">
            <v>2024</v>
          </cell>
        </row>
        <row r="101">
          <cell r="A101">
            <v>91</v>
          </cell>
          <cell r="B101" t="str">
            <v>3.10.2</v>
          </cell>
          <cell r="C101" t="str">
            <v>CO2 emissions per capita, tonnes per person</v>
          </cell>
          <cell r="H101">
            <v>2022</v>
          </cell>
          <cell r="I101">
            <v>2022</v>
          </cell>
          <cell r="J101">
            <v>2022</v>
          </cell>
          <cell r="K101">
            <v>2022</v>
          </cell>
          <cell r="L101">
            <v>2022</v>
          </cell>
          <cell r="M101">
            <v>2022</v>
          </cell>
          <cell r="N101">
            <v>2022</v>
          </cell>
          <cell r="O101">
            <v>2022</v>
          </cell>
          <cell r="P101">
            <v>2022</v>
          </cell>
          <cell r="Q101">
            <v>2022</v>
          </cell>
          <cell r="R101">
            <v>2022</v>
          </cell>
          <cell r="S101">
            <v>2022</v>
          </cell>
          <cell r="T101">
            <v>2022</v>
          </cell>
          <cell r="U101">
            <v>2022</v>
          </cell>
          <cell r="V101">
            <v>2022</v>
          </cell>
          <cell r="W101">
            <v>2022</v>
          </cell>
          <cell r="X101">
            <v>2022</v>
          </cell>
          <cell r="Y101">
            <v>2022</v>
          </cell>
          <cell r="Z101">
            <v>2022</v>
          </cell>
          <cell r="AA101">
            <v>2022</v>
          </cell>
          <cell r="AB101">
            <v>2022</v>
          </cell>
          <cell r="AC101">
            <v>2022</v>
          </cell>
          <cell r="AD101">
            <v>2022</v>
          </cell>
          <cell r="AE101">
            <v>2022</v>
          </cell>
          <cell r="AF101">
            <v>2022</v>
          </cell>
          <cell r="AG101">
            <v>2022</v>
          </cell>
          <cell r="AH101">
            <v>2022</v>
          </cell>
          <cell r="AI101">
            <v>2022</v>
          </cell>
          <cell r="AJ101">
            <v>2022</v>
          </cell>
          <cell r="AK101">
            <v>2022</v>
          </cell>
          <cell r="AL101"/>
          <cell r="AM101">
            <v>2022</v>
          </cell>
        </row>
      </sheetData>
      <sheetData sheetId="1"/>
      <sheetData sheetId="2">
        <row r="1">
          <cell r="B1" t="str">
            <v>NA.</v>
          </cell>
          <cell r="C1" t="str">
            <v>Data</v>
          </cell>
          <cell r="H1" t="str">
            <v>Australia</v>
          </cell>
          <cell r="I1" t="str">
            <v>Bangladesh</v>
          </cell>
          <cell r="J1" t="str">
            <v>Brunei</v>
          </cell>
          <cell r="K1" t="str">
            <v>Cambodia</v>
          </cell>
          <cell r="L1" t="str">
            <v>Canada</v>
          </cell>
          <cell r="M1" t="str">
            <v>Chile</v>
          </cell>
          <cell r="N1" t="str">
            <v>China</v>
          </cell>
          <cell r="O1" t="str">
            <v>Taiwan</v>
          </cell>
          <cell r="P1" t="str">
            <v>Ecuador</v>
          </cell>
          <cell r="Q1" t="str">
            <v>Hong Kong, SAR</v>
          </cell>
          <cell r="R1" t="str">
            <v>India</v>
          </cell>
          <cell r="S1" t="str">
            <v>Indonesia</v>
          </cell>
          <cell r="T1" t="str">
            <v>Japan</v>
          </cell>
          <cell r="U1" t="str">
            <v>Laos</v>
          </cell>
          <cell r="V1" t="str">
            <v>Malaysia</v>
          </cell>
          <cell r="W1" t="str">
            <v>Mexico</v>
          </cell>
          <cell r="X1" t="str">
            <v>Myanmar</v>
          </cell>
          <cell r="Y1" t="str">
            <v>New Zealand</v>
          </cell>
          <cell r="Z1" t="str">
            <v>Pakistan</v>
          </cell>
          <cell r="AA1" t="str">
            <v>Papua New Guinea</v>
          </cell>
          <cell r="AB1" t="str">
            <v>Peru</v>
          </cell>
          <cell r="AC1" t="str">
            <v>Philippines</v>
          </cell>
          <cell r="AD1" t="str">
            <v>Russia</v>
          </cell>
          <cell r="AE1" t="str">
            <v>Singapore</v>
          </cell>
          <cell r="AF1" t="str">
            <v>South Korea</v>
          </cell>
          <cell r="AG1" t="str">
            <v>Sri Lanka</v>
          </cell>
          <cell r="AH1" t="str">
            <v>Thailand</v>
          </cell>
          <cell r="AI1" t="str">
            <v>United Kingdom</v>
          </cell>
          <cell r="AJ1" t="str">
            <v>United States</v>
          </cell>
          <cell r="AK1" t="str">
            <v>Vietnam</v>
          </cell>
        </row>
        <row r="4">
          <cell r="B4" t="str">
            <v>1 Economic Pillar</v>
          </cell>
          <cell r="C4" t="str">
            <v>Economic Pillar</v>
          </cell>
          <cell r="D4" t="str">
            <v>1 Economic Pillar</v>
          </cell>
          <cell r="H4">
            <v>10</v>
          </cell>
          <cell r="I4">
            <v>24</v>
          </cell>
          <cell r="J4">
            <v>21</v>
          </cell>
          <cell r="K4">
            <v>18</v>
          </cell>
          <cell r="L4">
            <v>8</v>
          </cell>
          <cell r="M4">
            <v>15</v>
          </cell>
          <cell r="N4">
            <v>5</v>
          </cell>
          <cell r="O4">
            <v>9</v>
          </cell>
          <cell r="P4">
            <v>23</v>
          </cell>
          <cell r="Q4">
            <v>1</v>
          </cell>
          <cell r="R4">
            <v>16</v>
          </cell>
          <cell r="S4">
            <v>17</v>
          </cell>
          <cell r="T4">
            <v>11</v>
          </cell>
          <cell r="U4">
            <v>28</v>
          </cell>
          <cell r="V4">
            <v>14</v>
          </cell>
          <cell r="W4">
            <v>22</v>
          </cell>
          <cell r="X4">
            <v>27</v>
          </cell>
          <cell r="Y4">
            <v>7</v>
          </cell>
          <cell r="Z4">
            <v>30</v>
          </cell>
          <cell r="AA4">
            <v>26</v>
          </cell>
          <cell r="AB4">
            <v>20</v>
          </cell>
          <cell r="AC4">
            <v>19</v>
          </cell>
          <cell r="AD4">
            <v>25</v>
          </cell>
          <cell r="AE4">
            <v>2</v>
          </cell>
          <cell r="AF4">
            <v>3</v>
          </cell>
          <cell r="AG4">
            <v>29</v>
          </cell>
          <cell r="AH4">
            <v>12</v>
          </cell>
          <cell r="AI4">
            <v>6</v>
          </cell>
          <cell r="AJ4">
            <v>4</v>
          </cell>
          <cell r="AK4">
            <v>13</v>
          </cell>
        </row>
        <row r="54">
          <cell r="A54"/>
          <cell r="B54" t="str">
            <v>2</v>
          </cell>
          <cell r="C54" t="str">
            <v>Societal Pillar</v>
          </cell>
          <cell r="D54" t="str">
            <v>2 Societal Pillar</v>
          </cell>
          <cell r="H54">
            <v>3</v>
          </cell>
          <cell r="I54">
            <v>26</v>
          </cell>
          <cell r="J54">
            <v>17</v>
          </cell>
          <cell r="K54">
            <v>25</v>
          </cell>
          <cell r="L54">
            <v>2</v>
          </cell>
          <cell r="M54">
            <v>11</v>
          </cell>
          <cell r="N54">
            <v>24</v>
          </cell>
          <cell r="O54">
            <v>5</v>
          </cell>
          <cell r="P54">
            <v>13</v>
          </cell>
          <cell r="Q54">
            <v>10</v>
          </cell>
          <cell r="R54">
            <v>28</v>
          </cell>
          <cell r="S54">
            <v>20</v>
          </cell>
          <cell r="T54">
            <v>8</v>
          </cell>
          <cell r="U54">
            <v>23</v>
          </cell>
          <cell r="V54">
            <v>15</v>
          </cell>
          <cell r="W54">
            <v>21</v>
          </cell>
          <cell r="X54">
            <v>29</v>
          </cell>
          <cell r="Y54">
            <v>1</v>
          </cell>
          <cell r="Z54">
            <v>27</v>
          </cell>
          <cell r="AA54">
            <v>30</v>
          </cell>
          <cell r="AB54">
            <v>18</v>
          </cell>
          <cell r="AC54">
            <v>19</v>
          </cell>
          <cell r="AD54">
            <v>22</v>
          </cell>
          <cell r="AE54">
            <v>6</v>
          </cell>
          <cell r="AF54">
            <v>7</v>
          </cell>
          <cell r="AG54">
            <v>16</v>
          </cell>
          <cell r="AH54">
            <v>12</v>
          </cell>
          <cell r="AI54">
            <v>4</v>
          </cell>
          <cell r="AJ54">
            <v>9</v>
          </cell>
          <cell r="AK54">
            <v>14</v>
          </cell>
        </row>
        <row r="55">
          <cell r="A55">
            <v>48</v>
          </cell>
          <cell r="B55" t="str">
            <v>2.01</v>
          </cell>
          <cell r="C55" t="str">
            <v>Inequality (Gini coefficient)</v>
          </cell>
          <cell r="D55" t="str">
            <v>2.01 Inequality (Gini coefficient)</v>
          </cell>
          <cell r="H55">
            <v>8</v>
          </cell>
          <cell r="I55">
            <v>7</v>
          </cell>
          <cell r="J55"/>
          <cell r="K55"/>
          <cell r="L55">
            <v>4</v>
          </cell>
          <cell r="M55">
            <v>20</v>
          </cell>
          <cell r="N55">
            <v>12</v>
          </cell>
          <cell r="O55"/>
          <cell r="P55">
            <v>22</v>
          </cell>
          <cell r="Q55"/>
          <cell r="R55">
            <v>6</v>
          </cell>
          <cell r="S55">
            <v>14</v>
          </cell>
          <cell r="T55"/>
          <cell r="U55">
            <v>15</v>
          </cell>
          <cell r="V55">
            <v>18</v>
          </cell>
          <cell r="W55">
            <v>21</v>
          </cell>
          <cell r="X55">
            <v>2</v>
          </cell>
          <cell r="Y55"/>
          <cell r="Z55">
            <v>1</v>
          </cell>
          <cell r="AA55"/>
          <cell r="AB55">
            <v>17</v>
          </cell>
          <cell r="AC55">
            <v>18</v>
          </cell>
          <cell r="AD55">
            <v>10</v>
          </cell>
          <cell r="AE55"/>
          <cell r="AF55">
            <v>3</v>
          </cell>
          <cell r="AG55">
            <v>13</v>
          </cell>
          <cell r="AH55">
            <v>9</v>
          </cell>
          <cell r="AI55">
            <v>5</v>
          </cell>
          <cell r="AJ55">
            <v>16</v>
          </cell>
          <cell r="AK55">
            <v>11</v>
          </cell>
        </row>
        <row r="56">
          <cell r="A56">
            <v>49</v>
          </cell>
          <cell r="B56" t="str">
            <v>2.02</v>
          </cell>
          <cell r="C56" t="str">
            <v>Educational attainment</v>
          </cell>
          <cell r="D56" t="str">
            <v>2.02 Educational attainment</v>
          </cell>
          <cell r="H56">
            <v>3</v>
          </cell>
          <cell r="I56">
            <v>25</v>
          </cell>
          <cell r="J56">
            <v>16</v>
          </cell>
          <cell r="K56">
            <v>29</v>
          </cell>
          <cell r="L56">
            <v>5</v>
          </cell>
          <cell r="M56">
            <v>10</v>
          </cell>
          <cell r="N56">
            <v>13</v>
          </cell>
          <cell r="O56">
            <v>8</v>
          </cell>
          <cell r="P56">
            <v>15</v>
          </cell>
          <cell r="Q56">
            <v>6</v>
          </cell>
          <cell r="R56">
            <v>24</v>
          </cell>
          <cell r="S56">
            <v>21</v>
          </cell>
          <cell r="T56">
            <v>11</v>
          </cell>
          <cell r="U56">
            <v>27</v>
          </cell>
          <cell r="V56">
            <v>14</v>
          </cell>
          <cell r="W56">
            <v>18</v>
          </cell>
          <cell r="X56">
            <v>26</v>
          </cell>
          <cell r="Y56">
            <v>7</v>
          </cell>
          <cell r="Z56">
            <v>28</v>
          </cell>
          <cell r="AA56">
            <v>30</v>
          </cell>
          <cell r="AB56">
            <v>17</v>
          </cell>
          <cell r="AC56">
            <v>23</v>
          </cell>
          <cell r="AD56">
            <v>12</v>
          </cell>
          <cell r="AE56">
            <v>9</v>
          </cell>
          <cell r="AF56">
            <v>4</v>
          </cell>
          <cell r="AG56">
            <v>20</v>
          </cell>
          <cell r="AH56">
            <v>19</v>
          </cell>
          <cell r="AI56">
            <v>2</v>
          </cell>
          <cell r="AJ56">
            <v>1</v>
          </cell>
          <cell r="AK56">
            <v>22</v>
          </cell>
        </row>
        <row r="57">
          <cell r="A57">
            <v>50</v>
          </cell>
          <cell r="B57" t="str">
            <v>2.02.01</v>
          </cell>
          <cell r="C57" t="str">
            <v>Mean years of schooling</v>
          </cell>
          <cell r="D57" t="str">
            <v>2.02.01 Mean years of schooling</v>
          </cell>
          <cell r="H57">
            <v>5</v>
          </cell>
          <cell r="I57">
            <v>24</v>
          </cell>
          <cell r="J57">
            <v>17</v>
          </cell>
          <cell r="K57">
            <v>28</v>
          </cell>
          <cell r="L57">
            <v>1</v>
          </cell>
          <cell r="M57">
            <v>13</v>
          </cell>
          <cell r="N57">
            <v>23</v>
          </cell>
          <cell r="O57">
            <v>8</v>
          </cell>
          <cell r="P57">
            <v>19</v>
          </cell>
          <cell r="Q57">
            <v>10</v>
          </cell>
          <cell r="R57">
            <v>25</v>
          </cell>
          <cell r="S57">
            <v>21</v>
          </cell>
          <cell r="T57">
            <v>6</v>
          </cell>
          <cell r="U57">
            <v>27</v>
          </cell>
          <cell r="V57">
            <v>14</v>
          </cell>
          <cell r="W57">
            <v>16</v>
          </cell>
          <cell r="X57">
            <v>26</v>
          </cell>
          <cell r="Y57">
            <v>4</v>
          </cell>
          <cell r="Z57">
            <v>30</v>
          </cell>
          <cell r="AA57">
            <v>29</v>
          </cell>
          <cell r="AB57">
            <v>15</v>
          </cell>
          <cell r="AC57">
            <v>18</v>
          </cell>
          <cell r="AD57">
            <v>9</v>
          </cell>
          <cell r="AE57">
            <v>11</v>
          </cell>
          <cell r="AF57">
            <v>7</v>
          </cell>
          <cell r="AG57">
            <v>12</v>
          </cell>
          <cell r="AH57">
            <v>20</v>
          </cell>
          <cell r="AI57">
            <v>3</v>
          </cell>
          <cell r="AJ57">
            <v>2</v>
          </cell>
          <cell r="AK57">
            <v>22</v>
          </cell>
        </row>
        <row r="58">
          <cell r="A58">
            <v>51</v>
          </cell>
          <cell r="B58" t="str">
            <v>2.02.02</v>
          </cell>
          <cell r="C58" t="str">
            <v>University education index</v>
          </cell>
          <cell r="D58" t="str">
            <v>2.02.02 University education index</v>
          </cell>
          <cell r="H58">
            <v>3</v>
          </cell>
          <cell r="I58">
            <v>18</v>
          </cell>
          <cell r="J58">
            <v>6</v>
          </cell>
          <cell r="K58">
            <v>23</v>
          </cell>
          <cell r="L58">
            <v>5</v>
          </cell>
          <cell r="M58">
            <v>19</v>
          </cell>
          <cell r="N58">
            <v>4</v>
          </cell>
          <cell r="O58">
            <v>12</v>
          </cell>
          <cell r="P58">
            <v>23</v>
          </cell>
          <cell r="Q58">
            <v>10</v>
          </cell>
          <cell r="R58">
            <v>7</v>
          </cell>
          <cell r="S58">
            <v>22</v>
          </cell>
          <cell r="T58">
            <v>11</v>
          </cell>
          <cell r="U58">
            <v>23</v>
          </cell>
          <cell r="V58">
            <v>15</v>
          </cell>
          <cell r="W58">
            <v>21</v>
          </cell>
          <cell r="X58">
            <v>23</v>
          </cell>
          <cell r="Y58">
            <v>8</v>
          </cell>
          <cell r="Z58">
            <v>13</v>
          </cell>
          <cell r="AA58">
            <v>23</v>
          </cell>
          <cell r="AB58">
            <v>23</v>
          </cell>
          <cell r="AC58">
            <v>23</v>
          </cell>
          <cell r="AD58">
            <v>14</v>
          </cell>
          <cell r="AE58">
            <v>16</v>
          </cell>
          <cell r="AF58">
            <v>9</v>
          </cell>
          <cell r="AG58">
            <v>23</v>
          </cell>
          <cell r="AH58">
            <v>17</v>
          </cell>
          <cell r="AI58">
            <v>2</v>
          </cell>
          <cell r="AJ58">
            <v>1</v>
          </cell>
          <cell r="AK58">
            <v>20</v>
          </cell>
        </row>
        <row r="59">
          <cell r="A59">
            <v>52</v>
          </cell>
          <cell r="B59" t="str">
            <v>2.02.03</v>
          </cell>
          <cell r="C59" t="str">
            <v>Tertiary enrollment, % age group</v>
          </cell>
          <cell r="D59" t="str">
            <v>2.02.03 Tertiary enrollment, % age group</v>
          </cell>
          <cell r="H59">
            <v>1</v>
          </cell>
          <cell r="I59">
            <v>24</v>
          </cell>
          <cell r="J59">
            <v>22</v>
          </cell>
          <cell r="K59">
            <v>25</v>
          </cell>
          <cell r="L59">
            <v>10</v>
          </cell>
          <cell r="M59">
            <v>3</v>
          </cell>
          <cell r="N59">
            <v>11</v>
          </cell>
          <cell r="O59">
            <v>6</v>
          </cell>
          <cell r="P59">
            <v>13</v>
          </cell>
          <cell r="Q59">
            <v>4</v>
          </cell>
          <cell r="R59">
            <v>21</v>
          </cell>
          <cell r="S59">
            <v>17</v>
          </cell>
          <cell r="T59">
            <v>12</v>
          </cell>
          <cell r="U59">
            <v>27</v>
          </cell>
          <cell r="V59">
            <v>19</v>
          </cell>
          <cell r="W59">
            <v>16</v>
          </cell>
          <cell r="X59"/>
          <cell r="Y59">
            <v>8</v>
          </cell>
          <cell r="Z59">
            <v>26</v>
          </cell>
          <cell r="AA59"/>
          <cell r="AB59"/>
          <cell r="AC59">
            <v>20</v>
          </cell>
          <cell r="AD59">
            <v>14</v>
          </cell>
          <cell r="AE59">
            <v>5</v>
          </cell>
          <cell r="AF59">
            <v>2</v>
          </cell>
          <cell r="AG59">
            <v>23</v>
          </cell>
          <cell r="AH59">
            <v>15</v>
          </cell>
          <cell r="AI59">
            <v>7</v>
          </cell>
          <cell r="AJ59">
            <v>9</v>
          </cell>
          <cell r="AK59">
            <v>18</v>
          </cell>
        </row>
        <row r="60">
          <cell r="A60">
            <v>53</v>
          </cell>
          <cell r="B60" t="str">
            <v>2.03</v>
          </cell>
          <cell r="C60" t="str">
            <v>Labor standards</v>
          </cell>
          <cell r="D60" t="str">
            <v>2.03 Labor standards</v>
          </cell>
          <cell r="H60">
            <v>3</v>
          </cell>
          <cell r="I60">
            <v>26</v>
          </cell>
          <cell r="J60">
            <v>30</v>
          </cell>
          <cell r="K60">
            <v>19</v>
          </cell>
          <cell r="L60">
            <v>5</v>
          </cell>
          <cell r="M60">
            <v>14</v>
          </cell>
          <cell r="N60">
            <v>22</v>
          </cell>
          <cell r="O60">
            <v>6</v>
          </cell>
          <cell r="P60">
            <v>9</v>
          </cell>
          <cell r="Q60">
            <v>1</v>
          </cell>
          <cell r="R60">
            <v>15</v>
          </cell>
          <cell r="S60">
            <v>13</v>
          </cell>
          <cell r="T60">
            <v>17</v>
          </cell>
          <cell r="U60">
            <v>27</v>
          </cell>
          <cell r="V60">
            <v>25</v>
          </cell>
          <cell r="W60">
            <v>11</v>
          </cell>
          <cell r="X60">
            <v>29</v>
          </cell>
          <cell r="Y60">
            <v>2</v>
          </cell>
          <cell r="Z60">
            <v>16</v>
          </cell>
          <cell r="AA60">
            <v>23</v>
          </cell>
          <cell r="AB60">
            <v>10</v>
          </cell>
          <cell r="AC60">
            <v>12</v>
          </cell>
          <cell r="AD60">
            <v>28</v>
          </cell>
          <cell r="AE60">
            <v>24</v>
          </cell>
          <cell r="AF60">
            <v>8</v>
          </cell>
          <cell r="AG60">
            <v>21</v>
          </cell>
          <cell r="AH60">
            <v>18</v>
          </cell>
          <cell r="AI60">
            <v>7</v>
          </cell>
          <cell r="AJ60">
            <v>4</v>
          </cell>
          <cell r="AK60">
            <v>20</v>
          </cell>
        </row>
        <row r="61">
          <cell r="A61">
            <v>54</v>
          </cell>
          <cell r="B61" t="str">
            <v>2.03.01</v>
          </cell>
          <cell r="C61" t="str">
            <v>Gender non-discrimination in hiring, index</v>
          </cell>
          <cell r="D61" t="str">
            <v>2.03.01 Gender non-discrimination in hiring, index</v>
          </cell>
          <cell r="H61">
            <v>1</v>
          </cell>
          <cell r="I61">
            <v>24</v>
          </cell>
          <cell r="J61">
            <v>29</v>
          </cell>
          <cell r="K61">
            <v>1</v>
          </cell>
          <cell r="L61">
            <v>1</v>
          </cell>
          <cell r="M61">
            <v>20</v>
          </cell>
          <cell r="N61">
            <v>1</v>
          </cell>
          <cell r="O61">
            <v>1</v>
          </cell>
          <cell r="P61">
            <v>1</v>
          </cell>
          <cell r="Q61">
            <v>1</v>
          </cell>
          <cell r="R61">
            <v>1</v>
          </cell>
          <cell r="S61">
            <v>1</v>
          </cell>
          <cell r="T61">
            <v>24</v>
          </cell>
          <cell r="U61">
            <v>20</v>
          </cell>
          <cell r="V61">
            <v>24</v>
          </cell>
          <cell r="W61">
            <v>1</v>
          </cell>
          <cell r="X61">
            <v>29</v>
          </cell>
          <cell r="Y61">
            <v>1</v>
          </cell>
          <cell r="Z61">
            <v>1</v>
          </cell>
          <cell r="AA61">
            <v>24</v>
          </cell>
          <cell r="AB61">
            <v>1</v>
          </cell>
          <cell r="AC61">
            <v>1</v>
          </cell>
          <cell r="AD61">
            <v>24</v>
          </cell>
          <cell r="AE61">
            <v>20</v>
          </cell>
          <cell r="AF61">
            <v>1</v>
          </cell>
          <cell r="AG61">
            <v>20</v>
          </cell>
          <cell r="AH61">
            <v>1</v>
          </cell>
          <cell r="AI61">
            <v>1</v>
          </cell>
          <cell r="AJ61">
            <v>1</v>
          </cell>
          <cell r="AK61">
            <v>1</v>
          </cell>
        </row>
        <row r="62">
          <cell r="A62">
            <v>55</v>
          </cell>
          <cell r="B62" t="str">
            <v>2.03.02</v>
          </cell>
          <cell r="C62" t="str">
            <v>Freedom of association and assembly, index</v>
          </cell>
          <cell r="D62" t="str">
            <v>2.03.02 Freedom of association and assembly, index</v>
          </cell>
          <cell r="H62">
            <v>3</v>
          </cell>
          <cell r="I62">
            <v>20</v>
          </cell>
          <cell r="J62"/>
          <cell r="K62">
            <v>23</v>
          </cell>
          <cell r="L62">
            <v>5</v>
          </cell>
          <cell r="M62">
            <v>8</v>
          </cell>
          <cell r="N62">
            <v>27</v>
          </cell>
          <cell r="O62">
            <v>6</v>
          </cell>
          <cell r="P62">
            <v>11</v>
          </cell>
          <cell r="Q62"/>
          <cell r="R62">
            <v>18</v>
          </cell>
          <cell r="S62">
            <v>15</v>
          </cell>
          <cell r="T62">
            <v>1</v>
          </cell>
          <cell r="U62">
            <v>28</v>
          </cell>
          <cell r="V62">
            <v>17</v>
          </cell>
          <cell r="W62">
            <v>13</v>
          </cell>
          <cell r="X62">
            <v>26</v>
          </cell>
          <cell r="Y62">
            <v>2</v>
          </cell>
          <cell r="Z62">
            <v>19</v>
          </cell>
          <cell r="AA62">
            <v>9</v>
          </cell>
          <cell r="AB62">
            <v>12</v>
          </cell>
          <cell r="AC62">
            <v>14</v>
          </cell>
          <cell r="AD62">
            <v>24</v>
          </cell>
          <cell r="AE62">
            <v>21</v>
          </cell>
          <cell r="AF62">
            <v>10</v>
          </cell>
          <cell r="AG62">
            <v>16</v>
          </cell>
          <cell r="AH62">
            <v>22</v>
          </cell>
          <cell r="AI62">
            <v>7</v>
          </cell>
          <cell r="AJ62">
            <v>4</v>
          </cell>
          <cell r="AK62">
            <v>25</v>
          </cell>
        </row>
        <row r="63">
          <cell r="A63">
            <v>56</v>
          </cell>
          <cell r="B63" t="str">
            <v>2.04</v>
          </cell>
          <cell r="C63" t="str">
            <v>Political stability and absence of violence</v>
          </cell>
          <cell r="D63" t="str">
            <v>2.04 Political stability and absence of violence</v>
          </cell>
          <cell r="H63">
            <v>5</v>
          </cell>
          <cell r="I63">
            <v>28</v>
          </cell>
          <cell r="J63">
            <v>3</v>
          </cell>
          <cell r="K63">
            <v>16</v>
          </cell>
          <cell r="L63">
            <v>7</v>
          </cell>
          <cell r="M63">
            <v>13</v>
          </cell>
          <cell r="N63">
            <v>20</v>
          </cell>
          <cell r="O63">
            <v>8</v>
          </cell>
          <cell r="P63">
            <v>17</v>
          </cell>
          <cell r="Q63">
            <v>9</v>
          </cell>
          <cell r="R63">
            <v>22</v>
          </cell>
          <cell r="S63">
            <v>19</v>
          </cell>
          <cell r="T63">
            <v>4</v>
          </cell>
          <cell r="U63">
            <v>6</v>
          </cell>
          <cell r="V63">
            <v>12</v>
          </cell>
          <cell r="W63">
            <v>24</v>
          </cell>
          <cell r="X63">
            <v>30</v>
          </cell>
          <cell r="Y63">
            <v>2</v>
          </cell>
          <cell r="Z63">
            <v>29</v>
          </cell>
          <cell r="AA63">
            <v>23</v>
          </cell>
          <cell r="AB63">
            <v>21</v>
          </cell>
          <cell r="AC63">
            <v>25</v>
          </cell>
          <cell r="AD63">
            <v>27</v>
          </cell>
          <cell r="AE63">
            <v>1</v>
          </cell>
          <cell r="AF63">
            <v>10</v>
          </cell>
          <cell r="AG63">
            <v>26</v>
          </cell>
          <cell r="AH63">
            <v>18</v>
          </cell>
          <cell r="AI63">
            <v>11</v>
          </cell>
          <cell r="AJ63">
            <v>15</v>
          </cell>
          <cell r="AK63">
            <v>14</v>
          </cell>
        </row>
        <row r="64">
          <cell r="A64">
            <v>57</v>
          </cell>
          <cell r="B64" t="str">
            <v>2.05</v>
          </cell>
          <cell r="C64" t="str">
            <v>Goods produced by forced labor or child labor</v>
          </cell>
          <cell r="D64" t="str">
            <v>2.05 Goods produced by forced labor or child labor</v>
          </cell>
          <cell r="H64">
            <v>3</v>
          </cell>
          <cell r="I64">
            <v>28</v>
          </cell>
          <cell r="J64">
            <v>1</v>
          </cell>
          <cell r="K64">
            <v>24</v>
          </cell>
          <cell r="L64">
            <v>6</v>
          </cell>
          <cell r="M64">
            <v>10</v>
          </cell>
          <cell r="N64">
            <v>23</v>
          </cell>
          <cell r="O64">
            <v>8</v>
          </cell>
          <cell r="P64">
            <v>22</v>
          </cell>
          <cell r="Q64">
            <v>9</v>
          </cell>
          <cell r="R64">
            <v>30</v>
          </cell>
          <cell r="S64">
            <v>21</v>
          </cell>
          <cell r="T64">
            <v>1</v>
          </cell>
          <cell r="U64">
            <v>13</v>
          </cell>
          <cell r="V64">
            <v>16</v>
          </cell>
          <cell r="W64">
            <v>27</v>
          </cell>
          <cell r="X64">
            <v>17</v>
          </cell>
          <cell r="Y64">
            <v>4</v>
          </cell>
          <cell r="Z64">
            <v>29</v>
          </cell>
          <cell r="AA64">
            <v>15</v>
          </cell>
          <cell r="AB64">
            <v>20</v>
          </cell>
          <cell r="AC64">
            <v>25</v>
          </cell>
          <cell r="AD64">
            <v>19</v>
          </cell>
          <cell r="AE64">
            <v>7</v>
          </cell>
          <cell r="AF64">
            <v>12</v>
          </cell>
          <cell r="AG64">
            <v>14</v>
          </cell>
          <cell r="AH64">
            <v>18</v>
          </cell>
          <cell r="AI64">
            <v>5</v>
          </cell>
          <cell r="AJ64">
            <v>11</v>
          </cell>
          <cell r="AK64">
            <v>26</v>
          </cell>
        </row>
        <row r="65">
          <cell r="A65">
            <v>58</v>
          </cell>
          <cell r="B65" t="str">
            <v>2.05.01</v>
          </cell>
          <cell r="C65" t="str">
            <v>Goods produced by forced labor</v>
          </cell>
          <cell r="D65" t="str">
            <v>2.05.01 Goods produced by forced labor</v>
          </cell>
          <cell r="H65">
            <v>3</v>
          </cell>
          <cell r="I65">
            <v>26</v>
          </cell>
          <cell r="J65">
            <v>1</v>
          </cell>
          <cell r="K65">
            <v>20</v>
          </cell>
          <cell r="L65">
            <v>6</v>
          </cell>
          <cell r="M65">
            <v>10</v>
          </cell>
          <cell r="N65">
            <v>28</v>
          </cell>
          <cell r="O65">
            <v>8</v>
          </cell>
          <cell r="P65">
            <v>18</v>
          </cell>
          <cell r="Q65">
            <v>9</v>
          </cell>
          <cell r="R65">
            <v>30</v>
          </cell>
          <cell r="S65">
            <v>19</v>
          </cell>
          <cell r="T65">
            <v>1</v>
          </cell>
          <cell r="U65">
            <v>13</v>
          </cell>
          <cell r="V65">
            <v>15</v>
          </cell>
          <cell r="W65">
            <v>25</v>
          </cell>
          <cell r="X65">
            <v>22</v>
          </cell>
          <cell r="Y65">
            <v>4</v>
          </cell>
          <cell r="Z65">
            <v>29</v>
          </cell>
          <cell r="AA65">
            <v>17</v>
          </cell>
          <cell r="AB65">
            <v>21</v>
          </cell>
          <cell r="AC65">
            <v>24</v>
          </cell>
          <cell r="AD65">
            <v>27</v>
          </cell>
          <cell r="AE65">
            <v>7</v>
          </cell>
          <cell r="AF65">
            <v>12</v>
          </cell>
          <cell r="AG65">
            <v>14</v>
          </cell>
          <cell r="AH65">
            <v>16</v>
          </cell>
          <cell r="AI65">
            <v>5</v>
          </cell>
          <cell r="AJ65">
            <v>11</v>
          </cell>
          <cell r="AK65">
            <v>23</v>
          </cell>
        </row>
        <row r="66">
          <cell r="A66">
            <v>59</v>
          </cell>
          <cell r="B66" t="str">
            <v>2.05.01.a</v>
          </cell>
          <cell r="C66" t="str">
            <v>Goods produced by forced labor, number of goods categories</v>
          </cell>
          <cell r="D66" t="str">
            <v>2.05.01.a Goods produced by forced labor, number of goods categories</v>
          </cell>
          <cell r="H66">
            <v>1</v>
          </cell>
          <cell r="I66">
            <v>21</v>
          </cell>
          <cell r="J66">
            <v>1</v>
          </cell>
          <cell r="K66">
            <v>18</v>
          </cell>
          <cell r="L66">
            <v>1</v>
          </cell>
          <cell r="M66">
            <v>1</v>
          </cell>
          <cell r="N66">
            <v>30</v>
          </cell>
          <cell r="O66">
            <v>18</v>
          </cell>
          <cell r="P66">
            <v>1</v>
          </cell>
          <cell r="Q66">
            <v>1</v>
          </cell>
          <cell r="R66">
            <v>29</v>
          </cell>
          <cell r="S66">
            <v>21</v>
          </cell>
          <cell r="T66">
            <v>1</v>
          </cell>
          <cell r="U66">
            <v>1</v>
          </cell>
          <cell r="V66">
            <v>27</v>
          </cell>
          <cell r="W66">
            <v>21</v>
          </cell>
          <cell r="X66">
            <v>1</v>
          </cell>
          <cell r="Y66">
            <v>1</v>
          </cell>
          <cell r="Z66">
            <v>28</v>
          </cell>
          <cell r="AA66">
            <v>1</v>
          </cell>
          <cell r="AB66">
            <v>24</v>
          </cell>
          <cell r="AC66">
            <v>1</v>
          </cell>
          <cell r="AD66">
            <v>24</v>
          </cell>
          <cell r="AE66">
            <v>1</v>
          </cell>
          <cell r="AF66">
            <v>1</v>
          </cell>
          <cell r="AG66">
            <v>1</v>
          </cell>
          <cell r="AH66">
            <v>24</v>
          </cell>
          <cell r="AI66">
            <v>1</v>
          </cell>
          <cell r="AJ66">
            <v>1</v>
          </cell>
          <cell r="AK66">
            <v>18</v>
          </cell>
        </row>
        <row r="67">
          <cell r="A67">
            <v>60</v>
          </cell>
          <cell r="B67" t="str">
            <v>2.05.01.b</v>
          </cell>
          <cell r="C67" t="str">
            <v>% population in forced labor</v>
          </cell>
          <cell r="D67" t="str">
            <v>2.05.01.b % population in forced labor</v>
          </cell>
          <cell r="H67">
            <v>2</v>
          </cell>
          <cell r="I67">
            <v>21</v>
          </cell>
          <cell r="J67"/>
          <cell r="K67">
            <v>14</v>
          </cell>
          <cell r="L67">
            <v>6</v>
          </cell>
          <cell r="M67">
            <v>9</v>
          </cell>
          <cell r="N67">
            <v>12</v>
          </cell>
          <cell r="O67">
            <v>4</v>
          </cell>
          <cell r="P67">
            <v>23</v>
          </cell>
          <cell r="Q67">
            <v>8</v>
          </cell>
          <cell r="R67">
            <v>25</v>
          </cell>
          <cell r="S67">
            <v>20</v>
          </cell>
          <cell r="T67">
            <v>1</v>
          </cell>
          <cell r="U67">
            <v>15</v>
          </cell>
          <cell r="V67">
            <v>17</v>
          </cell>
          <cell r="W67">
            <v>19</v>
          </cell>
          <cell r="X67">
            <v>28</v>
          </cell>
          <cell r="Y67">
            <v>3</v>
          </cell>
          <cell r="Z67">
            <v>27</v>
          </cell>
          <cell r="AA67">
            <v>26</v>
          </cell>
          <cell r="AB67">
            <v>22</v>
          </cell>
          <cell r="AC67">
            <v>24</v>
          </cell>
          <cell r="AD67">
            <v>29</v>
          </cell>
          <cell r="AE67">
            <v>7</v>
          </cell>
          <cell r="AF67">
            <v>11</v>
          </cell>
          <cell r="AG67">
            <v>18</v>
          </cell>
          <cell r="AH67">
            <v>16</v>
          </cell>
          <cell r="AI67">
            <v>5</v>
          </cell>
          <cell r="AJ67">
            <v>10</v>
          </cell>
          <cell r="AK67">
            <v>13</v>
          </cell>
        </row>
        <row r="68">
          <cell r="A68">
            <v>61</v>
          </cell>
          <cell r="B68" t="str">
            <v>2.05.02</v>
          </cell>
          <cell r="C68" t="str">
            <v>Goods produced by child labor, number of goods categories</v>
          </cell>
          <cell r="D68" t="str">
            <v>2.05.02 Goods produced by child labor, number of goods categories</v>
          </cell>
          <cell r="H68">
            <v>1</v>
          </cell>
          <cell r="I68">
            <v>27</v>
          </cell>
          <cell r="J68">
            <v>1</v>
          </cell>
          <cell r="K68">
            <v>24</v>
          </cell>
          <cell r="L68">
            <v>1</v>
          </cell>
          <cell r="M68">
            <v>1</v>
          </cell>
          <cell r="N68">
            <v>21</v>
          </cell>
          <cell r="O68">
            <v>1</v>
          </cell>
          <cell r="P68">
            <v>23</v>
          </cell>
          <cell r="Q68">
            <v>1</v>
          </cell>
          <cell r="R68">
            <v>30</v>
          </cell>
          <cell r="S68">
            <v>22</v>
          </cell>
          <cell r="T68">
            <v>1</v>
          </cell>
          <cell r="U68">
            <v>1</v>
          </cell>
          <cell r="V68">
            <v>17</v>
          </cell>
          <cell r="W68">
            <v>27</v>
          </cell>
          <cell r="X68">
            <v>1</v>
          </cell>
          <cell r="Y68">
            <v>1</v>
          </cell>
          <cell r="Z68">
            <v>26</v>
          </cell>
          <cell r="AA68">
            <v>1</v>
          </cell>
          <cell r="AB68">
            <v>20</v>
          </cell>
          <cell r="AC68">
            <v>24</v>
          </cell>
          <cell r="AD68">
            <v>17</v>
          </cell>
          <cell r="AE68">
            <v>1</v>
          </cell>
          <cell r="AF68">
            <v>1</v>
          </cell>
          <cell r="AG68">
            <v>1</v>
          </cell>
          <cell r="AH68">
            <v>19</v>
          </cell>
          <cell r="AI68">
            <v>1</v>
          </cell>
          <cell r="AJ68">
            <v>1</v>
          </cell>
          <cell r="AK68">
            <v>29</v>
          </cell>
        </row>
        <row r="69">
          <cell r="A69">
            <v>62</v>
          </cell>
          <cell r="B69" t="str">
            <v>2.06</v>
          </cell>
          <cell r="C69" t="str">
            <v>Government response to human trafficking</v>
          </cell>
          <cell r="D69" t="str">
            <v>2.06 Government response to human trafficking</v>
          </cell>
          <cell r="H69">
            <v>3</v>
          </cell>
          <cell r="I69">
            <v>15</v>
          </cell>
          <cell r="J69">
            <v>29</v>
          </cell>
          <cell r="K69">
            <v>24</v>
          </cell>
          <cell r="L69">
            <v>5</v>
          </cell>
          <cell r="M69">
            <v>4</v>
          </cell>
          <cell r="N69">
            <v>28</v>
          </cell>
          <cell r="O69">
            <v>7</v>
          </cell>
          <cell r="P69">
            <v>8</v>
          </cell>
          <cell r="Q69">
            <v>23</v>
          </cell>
          <cell r="R69">
            <v>16</v>
          </cell>
          <cell r="S69">
            <v>13</v>
          </cell>
          <cell r="T69">
            <v>19</v>
          </cell>
          <cell r="U69">
            <v>16</v>
          </cell>
          <cell r="V69">
            <v>21</v>
          </cell>
          <cell r="W69">
            <v>9</v>
          </cell>
          <cell r="X69">
            <v>26</v>
          </cell>
          <cell r="Y69">
            <v>12</v>
          </cell>
          <cell r="Z69">
            <v>22</v>
          </cell>
          <cell r="AA69">
            <v>30</v>
          </cell>
          <cell r="AB69">
            <v>9</v>
          </cell>
          <cell r="AC69">
            <v>2</v>
          </cell>
          <cell r="AD69">
            <v>27</v>
          </cell>
          <cell r="AE69">
            <v>18</v>
          </cell>
          <cell r="AF69">
            <v>25</v>
          </cell>
          <cell r="AG69">
            <v>14</v>
          </cell>
          <cell r="AH69">
            <v>9</v>
          </cell>
          <cell r="AI69">
            <v>1</v>
          </cell>
          <cell r="AJ69">
            <v>6</v>
          </cell>
          <cell r="AK69">
            <v>20</v>
          </cell>
        </row>
        <row r="70">
          <cell r="A70">
            <v>63</v>
          </cell>
          <cell r="B70" t="str">
            <v>2.06.01</v>
          </cell>
          <cell r="C70" t="str">
            <v>Government response to human trafficking, Criminalization</v>
          </cell>
          <cell r="D70" t="str">
            <v>2.06.01 Government response to human trafficking, Criminalization</v>
          </cell>
          <cell r="H70">
            <v>4</v>
          </cell>
          <cell r="I70">
            <v>15</v>
          </cell>
          <cell r="J70">
            <v>29</v>
          </cell>
          <cell r="K70">
            <v>4</v>
          </cell>
          <cell r="L70">
            <v>4</v>
          </cell>
          <cell r="M70">
            <v>1</v>
          </cell>
          <cell r="N70">
            <v>21</v>
          </cell>
          <cell r="O70"/>
          <cell r="P70">
            <v>1</v>
          </cell>
          <cell r="Q70">
            <v>21</v>
          </cell>
          <cell r="R70">
            <v>15</v>
          </cell>
          <cell r="S70">
            <v>4</v>
          </cell>
          <cell r="T70">
            <v>21</v>
          </cell>
          <cell r="U70">
            <v>15</v>
          </cell>
          <cell r="V70">
            <v>15</v>
          </cell>
          <cell r="W70">
            <v>4</v>
          </cell>
          <cell r="X70">
            <v>21</v>
          </cell>
          <cell r="Y70">
            <v>4</v>
          </cell>
          <cell r="Z70">
            <v>21</v>
          </cell>
          <cell r="AA70">
            <v>26</v>
          </cell>
          <cell r="AB70">
            <v>4</v>
          </cell>
          <cell r="AC70">
            <v>1</v>
          </cell>
          <cell r="AD70">
            <v>4</v>
          </cell>
          <cell r="AE70">
            <v>26</v>
          </cell>
          <cell r="AF70">
            <v>26</v>
          </cell>
          <cell r="AG70">
            <v>4</v>
          </cell>
          <cell r="AH70">
            <v>4</v>
          </cell>
          <cell r="AI70">
            <v>4</v>
          </cell>
          <cell r="AJ70">
            <v>15</v>
          </cell>
          <cell r="AK70">
            <v>15</v>
          </cell>
        </row>
        <row r="71">
          <cell r="A71">
            <v>64</v>
          </cell>
          <cell r="B71" t="str">
            <v>2.06.02</v>
          </cell>
          <cell r="C71" t="str">
            <v>Government response to human trafficking, Strategy</v>
          </cell>
          <cell r="D71" t="str">
            <v>2.06.02 Government response to human trafficking, Strategy</v>
          </cell>
          <cell r="H71">
            <v>2</v>
          </cell>
          <cell r="I71">
            <v>13</v>
          </cell>
          <cell r="J71">
            <v>27</v>
          </cell>
          <cell r="K71">
            <v>22</v>
          </cell>
          <cell r="L71">
            <v>4</v>
          </cell>
          <cell r="M71">
            <v>6</v>
          </cell>
          <cell r="N71">
            <v>24</v>
          </cell>
          <cell r="O71">
            <v>17</v>
          </cell>
          <cell r="P71">
            <v>11</v>
          </cell>
          <cell r="Q71">
            <v>28</v>
          </cell>
          <cell r="R71">
            <v>18</v>
          </cell>
          <cell r="S71">
            <v>12</v>
          </cell>
          <cell r="T71">
            <v>21</v>
          </cell>
          <cell r="U71">
            <v>18</v>
          </cell>
          <cell r="V71">
            <v>20</v>
          </cell>
          <cell r="W71">
            <v>6</v>
          </cell>
          <cell r="X71">
            <v>22</v>
          </cell>
          <cell r="Y71">
            <v>10</v>
          </cell>
          <cell r="Z71">
            <v>26</v>
          </cell>
          <cell r="AA71">
            <v>29</v>
          </cell>
          <cell r="AB71">
            <v>6</v>
          </cell>
          <cell r="AC71">
            <v>5</v>
          </cell>
          <cell r="AD71">
            <v>30</v>
          </cell>
          <cell r="AE71">
            <v>15</v>
          </cell>
          <cell r="AF71">
            <v>25</v>
          </cell>
          <cell r="AG71">
            <v>13</v>
          </cell>
          <cell r="AH71">
            <v>6</v>
          </cell>
          <cell r="AI71">
            <v>1</v>
          </cell>
          <cell r="AJ71">
            <v>2</v>
          </cell>
          <cell r="AK71">
            <v>15</v>
          </cell>
        </row>
        <row r="72">
          <cell r="A72">
            <v>65</v>
          </cell>
          <cell r="B72" t="str">
            <v>2.06.03</v>
          </cell>
          <cell r="C72" t="str">
            <v>Government response to human trafficking, Action</v>
          </cell>
          <cell r="D72" t="str">
            <v>2.06.03 Government response to human trafficking, Action</v>
          </cell>
          <cell r="H72">
            <v>1</v>
          </cell>
          <cell r="I72">
            <v>9</v>
          </cell>
          <cell r="J72">
            <v>23</v>
          </cell>
          <cell r="K72">
            <v>26</v>
          </cell>
          <cell r="L72">
            <v>1</v>
          </cell>
          <cell r="M72">
            <v>1</v>
          </cell>
          <cell r="N72">
            <v>26</v>
          </cell>
          <cell r="O72">
            <v>1</v>
          </cell>
          <cell r="P72">
            <v>9</v>
          </cell>
          <cell r="Q72">
            <v>9</v>
          </cell>
          <cell r="R72">
            <v>9</v>
          </cell>
          <cell r="S72">
            <v>9</v>
          </cell>
          <cell r="T72">
            <v>9</v>
          </cell>
          <cell r="U72">
            <v>9</v>
          </cell>
          <cell r="V72">
            <v>23</v>
          </cell>
          <cell r="W72">
            <v>9</v>
          </cell>
          <cell r="X72">
            <v>26</v>
          </cell>
          <cell r="Y72">
            <v>9</v>
          </cell>
          <cell r="Z72">
            <v>9</v>
          </cell>
          <cell r="AA72">
            <v>26</v>
          </cell>
          <cell r="AB72">
            <v>9</v>
          </cell>
          <cell r="AC72">
            <v>1</v>
          </cell>
          <cell r="AD72">
            <v>26</v>
          </cell>
          <cell r="AE72">
            <v>1</v>
          </cell>
          <cell r="AF72">
            <v>9</v>
          </cell>
          <cell r="AG72">
            <v>9</v>
          </cell>
          <cell r="AH72">
            <v>9</v>
          </cell>
          <cell r="AI72">
            <v>1</v>
          </cell>
          <cell r="AJ72">
            <v>1</v>
          </cell>
          <cell r="AK72">
            <v>23</v>
          </cell>
        </row>
        <row r="73">
          <cell r="A73">
            <v>66</v>
          </cell>
          <cell r="B73" t="str">
            <v>2.07</v>
          </cell>
          <cell r="C73" t="str">
            <v>Trade in goods at risk of modern slavery</v>
          </cell>
          <cell r="D73" t="str">
            <v>2.07 Trade in goods at risk of modern slavery</v>
          </cell>
          <cell r="H73">
            <v>22</v>
          </cell>
          <cell r="I73">
            <v>9</v>
          </cell>
          <cell r="J73">
            <v>1</v>
          </cell>
          <cell r="K73">
            <v>6</v>
          </cell>
          <cell r="L73">
            <v>17</v>
          </cell>
          <cell r="M73">
            <v>13</v>
          </cell>
          <cell r="N73">
            <v>30</v>
          </cell>
          <cell r="O73">
            <v>18</v>
          </cell>
          <cell r="P73">
            <v>5</v>
          </cell>
          <cell r="Q73">
            <v>28</v>
          </cell>
          <cell r="R73">
            <v>27</v>
          </cell>
          <cell r="S73">
            <v>12</v>
          </cell>
          <cell r="T73">
            <v>25</v>
          </cell>
          <cell r="U73">
            <v>3</v>
          </cell>
          <cell r="V73">
            <v>26</v>
          </cell>
          <cell r="W73">
            <v>19</v>
          </cell>
          <cell r="X73">
            <v>11</v>
          </cell>
          <cell r="Y73">
            <v>7</v>
          </cell>
          <cell r="Z73">
            <v>10</v>
          </cell>
          <cell r="AA73">
            <v>2</v>
          </cell>
          <cell r="AB73">
            <v>8</v>
          </cell>
          <cell r="AC73">
            <v>14</v>
          </cell>
          <cell r="AD73">
            <v>21</v>
          </cell>
          <cell r="AE73">
            <v>20</v>
          </cell>
          <cell r="AF73">
            <v>23</v>
          </cell>
          <cell r="AG73">
            <v>4</v>
          </cell>
          <cell r="AH73">
            <v>15</v>
          </cell>
          <cell r="AI73">
            <v>24</v>
          </cell>
          <cell r="AJ73">
            <v>29</v>
          </cell>
          <cell r="AK73">
            <v>16</v>
          </cell>
        </row>
        <row r="74">
          <cell r="A74">
            <v>67</v>
          </cell>
          <cell r="B74" t="str">
            <v>2.07.01</v>
          </cell>
          <cell r="C74" t="str">
            <v>Imports of goods at risk of modern slavery, US$ millions</v>
          </cell>
          <cell r="D74" t="str">
            <v>2.07.01 Imports of goods at risk of modern slavery, US$ millions</v>
          </cell>
          <cell r="H74">
            <v>24</v>
          </cell>
          <cell r="I74">
            <v>11</v>
          </cell>
          <cell r="J74">
            <v>1</v>
          </cell>
          <cell r="K74">
            <v>6</v>
          </cell>
          <cell r="L74">
            <v>17</v>
          </cell>
          <cell r="M74">
            <v>13</v>
          </cell>
          <cell r="N74">
            <v>22</v>
          </cell>
          <cell r="O74">
            <v>18</v>
          </cell>
          <cell r="P74">
            <v>5</v>
          </cell>
          <cell r="Q74">
            <v>29</v>
          </cell>
          <cell r="R74">
            <v>25</v>
          </cell>
          <cell r="S74">
            <v>12</v>
          </cell>
          <cell r="T74">
            <v>28</v>
          </cell>
          <cell r="U74">
            <v>3</v>
          </cell>
          <cell r="V74">
            <v>20</v>
          </cell>
          <cell r="W74">
            <v>19</v>
          </cell>
          <cell r="X74">
            <v>7</v>
          </cell>
          <cell r="Y74">
            <v>8</v>
          </cell>
          <cell r="Z74">
            <v>10</v>
          </cell>
          <cell r="AA74">
            <v>2</v>
          </cell>
          <cell r="AB74">
            <v>9</v>
          </cell>
          <cell r="AC74">
            <v>14</v>
          </cell>
          <cell r="AD74">
            <v>23</v>
          </cell>
          <cell r="AE74">
            <v>21</v>
          </cell>
          <cell r="AF74">
            <v>26</v>
          </cell>
          <cell r="AG74">
            <v>4</v>
          </cell>
          <cell r="AH74">
            <v>15</v>
          </cell>
          <cell r="AI74">
            <v>27</v>
          </cell>
          <cell r="AJ74">
            <v>30</v>
          </cell>
          <cell r="AK74">
            <v>16</v>
          </cell>
        </row>
        <row r="75">
          <cell r="A75">
            <v>68</v>
          </cell>
          <cell r="B75" t="str">
            <v>2.07.02</v>
          </cell>
          <cell r="C75" t="str">
            <v>Exports of goods at risk of modern slavery, US$ millions</v>
          </cell>
          <cell r="D75" t="str">
            <v>2.07.02 Exports of goods at risk of modern slavery, US$ millions</v>
          </cell>
          <cell r="H75">
            <v>1</v>
          </cell>
          <cell r="I75">
            <v>1</v>
          </cell>
          <cell r="J75">
            <v>1</v>
          </cell>
          <cell r="K75">
            <v>1</v>
          </cell>
          <cell r="L75">
            <v>1</v>
          </cell>
          <cell r="M75">
            <v>1</v>
          </cell>
          <cell r="N75">
            <v>30</v>
          </cell>
          <cell r="O75">
            <v>1</v>
          </cell>
          <cell r="P75">
            <v>1</v>
          </cell>
          <cell r="Q75">
            <v>1</v>
          </cell>
          <cell r="R75">
            <v>29</v>
          </cell>
          <cell r="S75">
            <v>1</v>
          </cell>
          <cell r="T75">
            <v>1</v>
          </cell>
          <cell r="U75">
            <v>1</v>
          </cell>
          <cell r="V75">
            <v>28</v>
          </cell>
          <cell r="W75">
            <v>1</v>
          </cell>
          <cell r="X75">
            <v>27</v>
          </cell>
          <cell r="Y75">
            <v>1</v>
          </cell>
          <cell r="Z75">
            <v>26</v>
          </cell>
          <cell r="AA75">
            <v>1</v>
          </cell>
          <cell r="AB75">
            <v>1</v>
          </cell>
          <cell r="AC75">
            <v>1</v>
          </cell>
          <cell r="AD75">
            <v>1</v>
          </cell>
          <cell r="AE75">
            <v>1</v>
          </cell>
          <cell r="AF75">
            <v>1</v>
          </cell>
          <cell r="AG75">
            <v>1</v>
          </cell>
          <cell r="AH75">
            <v>1</v>
          </cell>
          <cell r="AI75">
            <v>1</v>
          </cell>
          <cell r="AJ75">
            <v>1</v>
          </cell>
          <cell r="AK75">
            <v>1</v>
          </cell>
        </row>
        <row r="76">
          <cell r="A76">
            <v>69</v>
          </cell>
          <cell r="B76" t="str">
            <v>2.08</v>
          </cell>
          <cell r="C76" t="str">
            <v>Social mobility, index</v>
          </cell>
          <cell r="D76" t="str">
            <v>2.08 Social mobility, index</v>
          </cell>
          <cell r="H76">
            <v>3</v>
          </cell>
          <cell r="I76">
            <v>23</v>
          </cell>
          <cell r="J76"/>
          <cell r="K76"/>
          <cell r="L76">
            <v>1</v>
          </cell>
          <cell r="M76">
            <v>12</v>
          </cell>
          <cell r="N76">
            <v>11</v>
          </cell>
          <cell r="O76"/>
          <cell r="P76">
            <v>15</v>
          </cell>
          <cell r="Q76"/>
          <cell r="R76">
            <v>22</v>
          </cell>
          <cell r="S76">
            <v>20</v>
          </cell>
          <cell r="T76">
            <v>1</v>
          </cell>
          <cell r="U76">
            <v>21</v>
          </cell>
          <cell r="V76">
            <v>10</v>
          </cell>
          <cell r="W76">
            <v>16</v>
          </cell>
          <cell r="X76"/>
          <cell r="Y76">
            <v>6</v>
          </cell>
          <cell r="Z76">
            <v>24</v>
          </cell>
          <cell r="AA76"/>
          <cell r="AB76">
            <v>19</v>
          </cell>
          <cell r="AC76">
            <v>18</v>
          </cell>
          <cell r="AD76">
            <v>9</v>
          </cell>
          <cell r="AE76">
            <v>4</v>
          </cell>
          <cell r="AF76">
            <v>7</v>
          </cell>
          <cell r="AG76">
            <v>17</v>
          </cell>
          <cell r="AH76">
            <v>14</v>
          </cell>
          <cell r="AI76">
            <v>5</v>
          </cell>
          <cell r="AJ76">
            <v>8</v>
          </cell>
          <cell r="AK76">
            <v>13</v>
          </cell>
        </row>
        <row r="77">
          <cell r="A77">
            <v>70</v>
          </cell>
          <cell r="B77" t="str">
            <v>2.09</v>
          </cell>
          <cell r="C77" t="str">
            <v>Life expectancy at birth</v>
          </cell>
          <cell r="D77" t="str">
            <v>2.09 Life expectancy at birth</v>
          </cell>
          <cell r="H77">
            <v>5</v>
          </cell>
          <cell r="I77">
            <v>19</v>
          </cell>
          <cell r="J77">
            <v>18</v>
          </cell>
          <cell r="K77">
            <v>23</v>
          </cell>
          <cell r="L77">
            <v>7</v>
          </cell>
          <cell r="M77">
            <v>10</v>
          </cell>
          <cell r="N77">
            <v>11</v>
          </cell>
          <cell r="O77"/>
          <cell r="P77">
            <v>13</v>
          </cell>
          <cell r="Q77">
            <v>2</v>
          </cell>
          <cell r="R77">
            <v>26</v>
          </cell>
          <cell r="S77">
            <v>25</v>
          </cell>
          <cell r="T77">
            <v>1</v>
          </cell>
          <cell r="U77">
            <v>24</v>
          </cell>
          <cell r="V77">
            <v>15</v>
          </cell>
          <cell r="W77">
            <v>16</v>
          </cell>
          <cell r="X77">
            <v>27</v>
          </cell>
          <cell r="Y77">
            <v>6</v>
          </cell>
          <cell r="Z77">
            <v>28</v>
          </cell>
          <cell r="AA77">
            <v>29</v>
          </cell>
          <cell r="AB77">
            <v>20</v>
          </cell>
          <cell r="AC77">
            <v>21</v>
          </cell>
          <cell r="AD77">
            <v>22</v>
          </cell>
          <cell r="AE77">
            <v>3</v>
          </cell>
          <cell r="AF77">
            <v>4</v>
          </cell>
          <cell r="AG77">
            <v>14</v>
          </cell>
          <cell r="AH77">
            <v>9</v>
          </cell>
          <cell r="AI77">
            <v>8</v>
          </cell>
          <cell r="AJ77">
            <v>12</v>
          </cell>
          <cell r="AK77">
            <v>17</v>
          </cell>
        </row>
        <row r="78">
          <cell r="A78">
            <v>71</v>
          </cell>
          <cell r="B78" t="str">
            <v>2.10</v>
          </cell>
          <cell r="C78" t="str">
            <v>Uneven economic development</v>
          </cell>
          <cell r="D78" t="str">
            <v>2.10 Uneven economic development</v>
          </cell>
          <cell r="H78">
            <v>2</v>
          </cell>
          <cell r="I78">
            <v>20</v>
          </cell>
          <cell r="J78">
            <v>26</v>
          </cell>
          <cell r="K78">
            <v>25</v>
          </cell>
          <cell r="L78">
            <v>1</v>
          </cell>
          <cell r="M78">
            <v>14</v>
          </cell>
          <cell r="N78">
            <v>22</v>
          </cell>
          <cell r="O78"/>
          <cell r="P78">
            <v>23</v>
          </cell>
          <cell r="Q78"/>
          <cell r="R78">
            <v>19</v>
          </cell>
          <cell r="S78">
            <v>12</v>
          </cell>
          <cell r="T78">
            <v>5</v>
          </cell>
          <cell r="U78">
            <v>17</v>
          </cell>
          <cell r="V78">
            <v>7</v>
          </cell>
          <cell r="W78">
            <v>18</v>
          </cell>
          <cell r="X78">
            <v>27</v>
          </cell>
          <cell r="Y78">
            <v>2</v>
          </cell>
          <cell r="Z78">
            <v>14</v>
          </cell>
          <cell r="AA78">
            <v>28</v>
          </cell>
          <cell r="AB78">
            <v>23</v>
          </cell>
          <cell r="AC78">
            <v>13</v>
          </cell>
          <cell r="AD78">
            <v>16</v>
          </cell>
          <cell r="AE78">
            <v>6</v>
          </cell>
          <cell r="AF78">
            <v>4</v>
          </cell>
          <cell r="AG78">
            <v>21</v>
          </cell>
          <cell r="AH78">
            <v>11</v>
          </cell>
          <cell r="AI78">
            <v>9</v>
          </cell>
          <cell r="AJ78">
            <v>10</v>
          </cell>
          <cell r="AK78">
            <v>7</v>
          </cell>
        </row>
        <row r="79">
          <cell r="A79">
            <v>72</v>
          </cell>
          <cell r="B79">
            <v>2.11</v>
          </cell>
          <cell r="C79" t="str">
            <v>Universal Health Coverage Index</v>
          </cell>
          <cell r="D79" t="str">
            <v>2.11 Universal Health Coverage Index</v>
          </cell>
          <cell r="H79">
            <v>5</v>
          </cell>
          <cell r="I79">
            <v>26</v>
          </cell>
          <cell r="J79">
            <v>13</v>
          </cell>
          <cell r="K79">
            <v>22</v>
          </cell>
          <cell r="L79">
            <v>1</v>
          </cell>
          <cell r="M79">
            <v>9</v>
          </cell>
          <cell r="N79">
            <v>11</v>
          </cell>
          <cell r="O79"/>
          <cell r="P79">
            <v>14</v>
          </cell>
          <cell r="Q79"/>
          <cell r="R79">
            <v>20</v>
          </cell>
          <cell r="S79">
            <v>23</v>
          </cell>
          <cell r="T79">
            <v>8</v>
          </cell>
          <cell r="U79">
            <v>25</v>
          </cell>
          <cell r="V79">
            <v>15</v>
          </cell>
          <cell r="W79">
            <v>16</v>
          </cell>
          <cell r="X79">
            <v>24</v>
          </cell>
          <cell r="Y79">
            <v>7</v>
          </cell>
          <cell r="Z79">
            <v>27</v>
          </cell>
          <cell r="AA79">
            <v>28</v>
          </cell>
          <cell r="AB79">
            <v>17</v>
          </cell>
          <cell r="AC79">
            <v>21</v>
          </cell>
          <cell r="AD79">
            <v>12</v>
          </cell>
          <cell r="AE79">
            <v>3</v>
          </cell>
          <cell r="AF79">
            <v>2</v>
          </cell>
          <cell r="AG79">
            <v>19</v>
          </cell>
          <cell r="AH79">
            <v>10</v>
          </cell>
          <cell r="AI79">
            <v>4</v>
          </cell>
          <cell r="AJ79">
            <v>6</v>
          </cell>
          <cell r="AK79">
            <v>18</v>
          </cell>
        </row>
        <row r="82">
          <cell r="A82"/>
          <cell r="B82" t="str">
            <v>3 Environmental Pillar</v>
          </cell>
          <cell r="C82" t="str">
            <v>Environmental Pillar</v>
          </cell>
          <cell r="D82" t="str">
            <v>3 Environmental Pillar</v>
          </cell>
          <cell r="H82">
            <v>6</v>
          </cell>
          <cell r="I82">
            <v>22</v>
          </cell>
          <cell r="J82">
            <v>29</v>
          </cell>
          <cell r="K82">
            <v>9</v>
          </cell>
          <cell r="L82">
            <v>18</v>
          </cell>
          <cell r="M82">
            <v>11</v>
          </cell>
          <cell r="N82">
            <v>20</v>
          </cell>
          <cell r="O82">
            <v>17</v>
          </cell>
          <cell r="P82">
            <v>21</v>
          </cell>
          <cell r="Q82">
            <v>7</v>
          </cell>
          <cell r="R82">
            <v>28</v>
          </cell>
          <cell r="S82">
            <v>12</v>
          </cell>
          <cell r="T82">
            <v>4</v>
          </cell>
          <cell r="U82">
            <v>8</v>
          </cell>
          <cell r="V82">
            <v>14</v>
          </cell>
          <cell r="W82">
            <v>5</v>
          </cell>
          <cell r="X82">
            <v>26</v>
          </cell>
          <cell r="Y82">
            <v>1</v>
          </cell>
          <cell r="Z82">
            <v>24</v>
          </cell>
          <cell r="AA82">
            <v>27</v>
          </cell>
          <cell r="AB82">
            <v>25</v>
          </cell>
          <cell r="AC82">
            <v>3</v>
          </cell>
          <cell r="AD82">
            <v>30</v>
          </cell>
          <cell r="AE82">
            <v>10</v>
          </cell>
          <cell r="AF82">
            <v>15</v>
          </cell>
          <cell r="AG82">
            <v>23</v>
          </cell>
          <cell r="AH82">
            <v>19</v>
          </cell>
          <cell r="AI82">
            <v>2</v>
          </cell>
          <cell r="AJ82">
            <v>16</v>
          </cell>
          <cell r="AK82">
            <v>13</v>
          </cell>
        </row>
        <row r="83">
          <cell r="A83">
            <v>73</v>
          </cell>
          <cell r="B83" t="str">
            <v>3.01</v>
          </cell>
          <cell r="C83" t="str">
            <v>Air pollution, PM2.5 micrograms per cubic metre</v>
          </cell>
          <cell r="D83" t="str">
            <v>3.01 Air pollution, PM2.5 micrograms per cubic metre</v>
          </cell>
          <cell r="H83">
            <v>5</v>
          </cell>
          <cell r="I83">
            <v>28</v>
          </cell>
          <cell r="J83">
            <v>3</v>
          </cell>
          <cell r="K83">
            <v>21</v>
          </cell>
          <cell r="L83">
            <v>2</v>
          </cell>
          <cell r="M83">
            <v>22</v>
          </cell>
          <cell r="N83">
            <v>27</v>
          </cell>
          <cell r="O83">
            <v>11</v>
          </cell>
          <cell r="P83">
            <v>14</v>
          </cell>
          <cell r="Q83">
            <v>15</v>
          </cell>
          <cell r="R83">
            <v>30</v>
          </cell>
          <cell r="S83">
            <v>16</v>
          </cell>
          <cell r="T83">
            <v>8</v>
          </cell>
          <cell r="U83">
            <v>20</v>
          </cell>
          <cell r="V83">
            <v>12</v>
          </cell>
          <cell r="W83">
            <v>10</v>
          </cell>
          <cell r="X83">
            <v>26</v>
          </cell>
          <cell r="Y83">
            <v>1</v>
          </cell>
          <cell r="Z83">
            <v>29</v>
          </cell>
          <cell r="AA83">
            <v>13</v>
          </cell>
          <cell r="AB83">
            <v>24</v>
          </cell>
          <cell r="AC83">
            <v>18</v>
          </cell>
          <cell r="AD83">
            <v>7</v>
          </cell>
          <cell r="AE83">
            <v>9</v>
          </cell>
          <cell r="AF83">
            <v>23</v>
          </cell>
          <cell r="AG83">
            <v>17</v>
          </cell>
          <cell r="AH83">
            <v>25</v>
          </cell>
          <cell r="AI83">
            <v>6</v>
          </cell>
          <cell r="AJ83">
            <v>4</v>
          </cell>
          <cell r="AK83">
            <v>19</v>
          </cell>
        </row>
        <row r="84">
          <cell r="A84">
            <v>74</v>
          </cell>
          <cell r="B84" t="str">
            <v>3.02</v>
          </cell>
          <cell r="C84" t="str">
            <v>Deforestation, index</v>
          </cell>
          <cell r="D84" t="str">
            <v>3.02 Deforestation, index</v>
          </cell>
          <cell r="H84">
            <v>1</v>
          </cell>
          <cell r="I84">
            <v>7</v>
          </cell>
          <cell r="J84">
            <v>27</v>
          </cell>
          <cell r="K84">
            <v>3</v>
          </cell>
          <cell r="L84">
            <v>15</v>
          </cell>
          <cell r="M84">
            <v>18</v>
          </cell>
          <cell r="N84">
            <v>21</v>
          </cell>
          <cell r="O84">
            <v>29</v>
          </cell>
          <cell r="P84">
            <v>25</v>
          </cell>
          <cell r="Q84">
            <v>28</v>
          </cell>
          <cell r="R84">
            <v>20</v>
          </cell>
          <cell r="S84">
            <v>12</v>
          </cell>
          <cell r="T84">
            <v>26</v>
          </cell>
          <cell r="U84">
            <v>2</v>
          </cell>
          <cell r="V84">
            <v>6</v>
          </cell>
          <cell r="W84">
            <v>16</v>
          </cell>
          <cell r="X84">
            <v>10</v>
          </cell>
          <cell r="Y84">
            <v>14</v>
          </cell>
          <cell r="Z84">
            <v>30</v>
          </cell>
          <cell r="AA84">
            <v>24</v>
          </cell>
          <cell r="AB84">
            <v>22</v>
          </cell>
          <cell r="AC84">
            <v>19</v>
          </cell>
          <cell r="AD84">
            <v>11</v>
          </cell>
          <cell r="AE84">
            <v>5</v>
          </cell>
          <cell r="AF84">
            <v>17</v>
          </cell>
          <cell r="AG84">
            <v>23</v>
          </cell>
          <cell r="AH84">
            <v>13</v>
          </cell>
          <cell r="AI84">
            <v>8</v>
          </cell>
          <cell r="AJ84">
            <v>9</v>
          </cell>
          <cell r="AK84">
            <v>4</v>
          </cell>
        </row>
        <row r="85">
          <cell r="A85">
            <v>75</v>
          </cell>
          <cell r="B85" t="str">
            <v>3.03</v>
          </cell>
          <cell r="C85" t="str">
            <v>% of wastewater treated</v>
          </cell>
          <cell r="D85" t="str">
            <v>3.03 % of wastewater treated</v>
          </cell>
          <cell r="H85">
            <v>5</v>
          </cell>
          <cell r="I85">
            <v>25</v>
          </cell>
          <cell r="J85">
            <v>23</v>
          </cell>
          <cell r="K85">
            <v>17</v>
          </cell>
          <cell r="L85">
            <v>11</v>
          </cell>
          <cell r="M85">
            <v>9</v>
          </cell>
          <cell r="N85">
            <v>15</v>
          </cell>
          <cell r="O85">
            <v>13</v>
          </cell>
          <cell r="P85">
            <v>20</v>
          </cell>
          <cell r="Q85">
            <v>7</v>
          </cell>
          <cell r="R85">
            <v>24</v>
          </cell>
          <cell r="S85">
            <v>22</v>
          </cell>
          <cell r="T85">
            <v>6</v>
          </cell>
          <cell r="U85">
            <v>28</v>
          </cell>
          <cell r="V85">
            <v>8</v>
          </cell>
          <cell r="W85">
            <v>14</v>
          </cell>
          <cell r="X85">
            <v>26</v>
          </cell>
          <cell r="Y85">
            <v>10</v>
          </cell>
          <cell r="Z85">
            <v>19</v>
          </cell>
          <cell r="AA85">
            <v>29</v>
          </cell>
          <cell r="AB85">
            <v>16</v>
          </cell>
          <cell r="AC85">
            <v>12</v>
          </cell>
          <cell r="AD85">
            <v>27</v>
          </cell>
          <cell r="AE85">
            <v>1</v>
          </cell>
          <cell r="AF85">
            <v>2</v>
          </cell>
          <cell r="AG85">
            <v>30</v>
          </cell>
          <cell r="AH85">
            <v>21</v>
          </cell>
          <cell r="AI85">
            <v>4</v>
          </cell>
          <cell r="AJ85">
            <v>3</v>
          </cell>
          <cell r="AK85">
            <v>18</v>
          </cell>
        </row>
        <row r="86">
          <cell r="A86">
            <v>76</v>
          </cell>
          <cell r="B86" t="str">
            <v>3.04</v>
          </cell>
          <cell r="C86" t="str">
            <v>Energy intensity, energy consumed for each 1000 US$ of GDP in TOE</v>
          </cell>
          <cell r="D86" t="str">
            <v>3.04 Energy intensity, energy consumed for each 1000 US$ of GDP in TOE</v>
          </cell>
          <cell r="H86">
            <v>4</v>
          </cell>
          <cell r="I86">
            <v>11</v>
          </cell>
          <cell r="J86">
            <v>14</v>
          </cell>
          <cell r="K86">
            <v>28</v>
          </cell>
          <cell r="L86">
            <v>16</v>
          </cell>
          <cell r="M86">
            <v>12</v>
          </cell>
          <cell r="N86">
            <v>20</v>
          </cell>
          <cell r="O86">
            <v>17</v>
          </cell>
          <cell r="P86">
            <v>18</v>
          </cell>
          <cell r="Q86">
            <v>1</v>
          </cell>
          <cell r="R86">
            <v>25</v>
          </cell>
          <cell r="S86">
            <v>19</v>
          </cell>
          <cell r="T86">
            <v>5</v>
          </cell>
          <cell r="U86">
            <v>22</v>
          </cell>
          <cell r="V86">
            <v>21</v>
          </cell>
          <cell r="W86">
            <v>8</v>
          </cell>
          <cell r="X86">
            <v>27</v>
          </cell>
          <cell r="Y86">
            <v>6</v>
          </cell>
          <cell r="Z86">
            <v>26</v>
          </cell>
          <cell r="AA86"/>
          <cell r="AB86">
            <v>9</v>
          </cell>
          <cell r="AC86">
            <v>10</v>
          </cell>
          <cell r="AD86">
            <v>29</v>
          </cell>
          <cell r="AE86">
            <v>3</v>
          </cell>
          <cell r="AF86">
            <v>15</v>
          </cell>
          <cell r="AG86">
            <v>13</v>
          </cell>
          <cell r="AH86">
            <v>24</v>
          </cell>
          <cell r="AI86">
            <v>2</v>
          </cell>
          <cell r="AJ86">
            <v>7</v>
          </cell>
          <cell r="AK86">
            <v>23</v>
          </cell>
        </row>
        <row r="87">
          <cell r="A87">
            <v>77</v>
          </cell>
          <cell r="B87" t="str">
            <v>3.05</v>
          </cell>
          <cell r="C87" t="str">
            <v>Ecological footprint</v>
          </cell>
          <cell r="D87" t="str">
            <v>3.05 Ecological footprint</v>
          </cell>
          <cell r="H87">
            <v>24</v>
          </cell>
          <cell r="I87">
            <v>2</v>
          </cell>
          <cell r="J87">
            <v>22</v>
          </cell>
          <cell r="K87">
            <v>7</v>
          </cell>
          <cell r="L87">
            <v>27</v>
          </cell>
          <cell r="M87">
            <v>17</v>
          </cell>
          <cell r="N87">
            <v>15</v>
          </cell>
          <cell r="O87"/>
          <cell r="P87">
            <v>10</v>
          </cell>
          <cell r="Q87"/>
          <cell r="R87">
            <v>3</v>
          </cell>
          <cell r="S87">
            <v>8</v>
          </cell>
          <cell r="T87">
            <v>18</v>
          </cell>
          <cell r="U87">
            <v>9</v>
          </cell>
          <cell r="V87">
            <v>19</v>
          </cell>
          <cell r="W87">
            <v>14</v>
          </cell>
          <cell r="X87">
            <v>4</v>
          </cell>
          <cell r="Y87">
            <v>20</v>
          </cell>
          <cell r="Z87">
            <v>1</v>
          </cell>
          <cell r="AA87">
            <v>6</v>
          </cell>
          <cell r="AB87">
            <v>12</v>
          </cell>
          <cell r="AC87">
            <v>5</v>
          </cell>
          <cell r="AD87">
            <v>21</v>
          </cell>
          <cell r="AE87">
            <v>25</v>
          </cell>
          <cell r="AF87">
            <v>23</v>
          </cell>
          <cell r="AG87"/>
          <cell r="AH87">
            <v>13</v>
          </cell>
          <cell r="AI87">
            <v>16</v>
          </cell>
          <cell r="AJ87">
            <v>26</v>
          </cell>
          <cell r="AK87">
            <v>11</v>
          </cell>
        </row>
        <row r="88">
          <cell r="A88">
            <v>78</v>
          </cell>
          <cell r="B88" t="str">
            <v>3.06</v>
          </cell>
          <cell r="C88" t="str">
            <v>Renewable energy, %</v>
          </cell>
          <cell r="D88" t="str">
            <v>3.06 Renewable energy, %</v>
          </cell>
          <cell r="H88">
            <v>20</v>
          </cell>
          <cell r="I88">
            <v>16</v>
          </cell>
          <cell r="J88">
            <v>29</v>
          </cell>
          <cell r="K88">
            <v>3</v>
          </cell>
          <cell r="L88">
            <v>14</v>
          </cell>
          <cell r="M88">
            <v>9</v>
          </cell>
          <cell r="N88">
            <v>18</v>
          </cell>
          <cell r="O88">
            <v>26</v>
          </cell>
          <cell r="P88">
            <v>13</v>
          </cell>
          <cell r="Q88">
            <v>28</v>
          </cell>
          <cell r="R88">
            <v>11</v>
          </cell>
          <cell r="S88">
            <v>10</v>
          </cell>
          <cell r="T88">
            <v>22</v>
          </cell>
          <cell r="U88">
            <v>1</v>
          </cell>
          <cell r="V88">
            <v>23</v>
          </cell>
          <cell r="W88">
            <v>19</v>
          </cell>
          <cell r="X88">
            <v>2</v>
          </cell>
          <cell r="Y88">
            <v>4</v>
          </cell>
          <cell r="Z88">
            <v>7</v>
          </cell>
          <cell r="AA88"/>
          <cell r="AB88">
            <v>8</v>
          </cell>
          <cell r="AC88">
            <v>6</v>
          </cell>
          <cell r="AD88">
            <v>24</v>
          </cell>
          <cell r="AE88">
            <v>27</v>
          </cell>
          <cell r="AF88">
            <v>25</v>
          </cell>
          <cell r="AG88">
            <v>5</v>
          </cell>
          <cell r="AH88">
            <v>14</v>
          </cell>
          <cell r="AI88">
            <v>17</v>
          </cell>
          <cell r="AJ88">
            <v>21</v>
          </cell>
          <cell r="AK88">
            <v>12</v>
          </cell>
        </row>
        <row r="89">
          <cell r="A89">
            <v>79</v>
          </cell>
          <cell r="B89" t="str">
            <v>3.07</v>
          </cell>
          <cell r="C89" t="str">
            <v>Environmental standards in trade, count</v>
          </cell>
          <cell r="D89" t="str">
            <v>3.07 Environmental standards in trade, count</v>
          </cell>
          <cell r="H89">
            <v>1</v>
          </cell>
          <cell r="I89">
            <v>27</v>
          </cell>
          <cell r="J89">
            <v>27</v>
          </cell>
          <cell r="K89">
            <v>10</v>
          </cell>
          <cell r="L89">
            <v>10</v>
          </cell>
          <cell r="M89">
            <v>10</v>
          </cell>
          <cell r="N89">
            <v>9</v>
          </cell>
          <cell r="O89">
            <v>1</v>
          </cell>
          <cell r="P89">
            <v>10</v>
          </cell>
          <cell r="Q89">
            <v>1</v>
          </cell>
          <cell r="R89">
            <v>10</v>
          </cell>
          <cell r="S89">
            <v>10</v>
          </cell>
          <cell r="T89">
            <v>1</v>
          </cell>
          <cell r="U89">
            <v>22</v>
          </cell>
          <cell r="V89">
            <v>10</v>
          </cell>
          <cell r="W89">
            <v>1</v>
          </cell>
          <cell r="X89">
            <v>22</v>
          </cell>
          <cell r="Y89">
            <v>1</v>
          </cell>
          <cell r="Z89">
            <v>22</v>
          </cell>
          <cell r="AA89">
            <v>10</v>
          </cell>
          <cell r="AB89">
            <v>10</v>
          </cell>
          <cell r="AC89">
            <v>1</v>
          </cell>
          <cell r="AD89">
            <v>30</v>
          </cell>
          <cell r="AE89">
            <v>27</v>
          </cell>
          <cell r="AF89">
            <v>21</v>
          </cell>
          <cell r="AG89">
            <v>22</v>
          </cell>
          <cell r="AH89">
            <v>10</v>
          </cell>
          <cell r="AI89">
            <v>1</v>
          </cell>
          <cell r="AJ89">
            <v>26</v>
          </cell>
          <cell r="AK89">
            <v>10</v>
          </cell>
        </row>
        <row r="90">
          <cell r="A90">
            <v>80</v>
          </cell>
          <cell r="B90" t="str">
            <v>3.07.01</v>
          </cell>
          <cell r="C90" t="str">
            <v>Convention: Hazardous Wastes</v>
          </cell>
          <cell r="D90" t="str">
            <v>3.07.01 Convention: Hazardous Wastes</v>
          </cell>
          <cell r="H90">
            <v>1</v>
          </cell>
          <cell r="I90">
            <v>1</v>
          </cell>
          <cell r="J90">
            <v>1</v>
          </cell>
          <cell r="K90">
            <v>1</v>
          </cell>
          <cell r="L90">
            <v>1</v>
          </cell>
          <cell r="M90">
            <v>1</v>
          </cell>
          <cell r="N90">
            <v>1</v>
          </cell>
          <cell r="O90">
            <v>1</v>
          </cell>
          <cell r="P90">
            <v>1</v>
          </cell>
          <cell r="Q90">
            <v>1</v>
          </cell>
          <cell r="R90">
            <v>1</v>
          </cell>
          <cell r="S90">
            <v>1</v>
          </cell>
          <cell r="T90">
            <v>1</v>
          </cell>
          <cell r="U90">
            <v>1</v>
          </cell>
          <cell r="V90">
            <v>1</v>
          </cell>
          <cell r="W90">
            <v>1</v>
          </cell>
          <cell r="X90">
            <v>1</v>
          </cell>
          <cell r="Y90">
            <v>1</v>
          </cell>
          <cell r="Z90">
            <v>1</v>
          </cell>
          <cell r="AA90">
            <v>1</v>
          </cell>
          <cell r="AB90">
            <v>1</v>
          </cell>
          <cell r="AC90">
            <v>1</v>
          </cell>
          <cell r="AD90">
            <v>1</v>
          </cell>
          <cell r="AE90">
            <v>1</v>
          </cell>
          <cell r="AF90">
            <v>1</v>
          </cell>
          <cell r="AG90">
            <v>1</v>
          </cell>
          <cell r="AH90">
            <v>1</v>
          </cell>
          <cell r="AI90">
            <v>1</v>
          </cell>
          <cell r="AJ90">
            <v>30</v>
          </cell>
          <cell r="AK90">
            <v>1</v>
          </cell>
        </row>
        <row r="91">
          <cell r="A91">
            <v>81</v>
          </cell>
          <cell r="B91" t="str">
            <v>3.07.02</v>
          </cell>
          <cell r="C91" t="str">
            <v>Convention: Prevention of Marine Pollution</v>
          </cell>
          <cell r="D91" t="str">
            <v>3.07.02 Convention: Prevention of Marine Pollution</v>
          </cell>
          <cell r="H91">
            <v>1</v>
          </cell>
          <cell r="I91">
            <v>15</v>
          </cell>
          <cell r="J91">
            <v>15</v>
          </cell>
          <cell r="K91">
            <v>15</v>
          </cell>
          <cell r="L91">
            <v>1</v>
          </cell>
          <cell r="M91">
            <v>1</v>
          </cell>
          <cell r="N91">
            <v>1</v>
          </cell>
          <cell r="O91">
            <v>1</v>
          </cell>
          <cell r="P91">
            <v>15</v>
          </cell>
          <cell r="Q91">
            <v>1</v>
          </cell>
          <cell r="R91">
            <v>15</v>
          </cell>
          <cell r="S91">
            <v>15</v>
          </cell>
          <cell r="T91">
            <v>1</v>
          </cell>
          <cell r="U91">
            <v>15</v>
          </cell>
          <cell r="V91">
            <v>15</v>
          </cell>
          <cell r="W91">
            <v>1</v>
          </cell>
          <cell r="X91">
            <v>15</v>
          </cell>
          <cell r="Y91">
            <v>1</v>
          </cell>
          <cell r="Z91">
            <v>15</v>
          </cell>
          <cell r="AA91">
            <v>1</v>
          </cell>
          <cell r="AB91">
            <v>15</v>
          </cell>
          <cell r="AC91">
            <v>1</v>
          </cell>
          <cell r="AD91">
            <v>15</v>
          </cell>
          <cell r="AE91">
            <v>15</v>
          </cell>
          <cell r="AF91">
            <v>1</v>
          </cell>
          <cell r="AG91">
            <v>15</v>
          </cell>
          <cell r="AH91">
            <v>15</v>
          </cell>
          <cell r="AI91">
            <v>1</v>
          </cell>
          <cell r="AJ91">
            <v>1</v>
          </cell>
          <cell r="AK91">
            <v>15</v>
          </cell>
        </row>
        <row r="92">
          <cell r="A92">
            <v>82</v>
          </cell>
          <cell r="B92" t="str">
            <v>3.07.03</v>
          </cell>
          <cell r="C92" t="str">
            <v>Convention: Protection of the Ozone Layer (Vienna)</v>
          </cell>
          <cell r="D92" t="str">
            <v>3.07.03 Convention: Protection of the Ozone Layer (Vienna)</v>
          </cell>
          <cell r="H92">
            <v>1</v>
          </cell>
          <cell r="I92">
            <v>1</v>
          </cell>
          <cell r="J92">
            <v>1</v>
          </cell>
          <cell r="K92">
            <v>1</v>
          </cell>
          <cell r="L92">
            <v>1</v>
          </cell>
          <cell r="M92">
            <v>1</v>
          </cell>
          <cell r="N92">
            <v>1</v>
          </cell>
          <cell r="O92">
            <v>1</v>
          </cell>
          <cell r="P92">
            <v>1</v>
          </cell>
          <cell r="Q92">
            <v>1</v>
          </cell>
          <cell r="R92">
            <v>1</v>
          </cell>
          <cell r="S92">
            <v>1</v>
          </cell>
          <cell r="T92">
            <v>1</v>
          </cell>
          <cell r="U92">
            <v>1</v>
          </cell>
          <cell r="V92">
            <v>1</v>
          </cell>
          <cell r="W92">
            <v>1</v>
          </cell>
          <cell r="X92">
            <v>1</v>
          </cell>
          <cell r="Y92">
            <v>1</v>
          </cell>
          <cell r="Z92">
            <v>1</v>
          </cell>
          <cell r="AA92">
            <v>1</v>
          </cell>
          <cell r="AB92">
            <v>1</v>
          </cell>
          <cell r="AC92">
            <v>1</v>
          </cell>
          <cell r="AD92">
            <v>30</v>
          </cell>
          <cell r="AE92">
            <v>1</v>
          </cell>
          <cell r="AF92">
            <v>1</v>
          </cell>
          <cell r="AG92">
            <v>1</v>
          </cell>
          <cell r="AH92">
            <v>1</v>
          </cell>
          <cell r="AI92">
            <v>1</v>
          </cell>
          <cell r="AJ92">
            <v>1</v>
          </cell>
          <cell r="AK92">
            <v>1</v>
          </cell>
        </row>
        <row r="93">
          <cell r="A93">
            <v>83</v>
          </cell>
          <cell r="B93" t="str">
            <v>3.07.04</v>
          </cell>
          <cell r="C93" t="str">
            <v>Convention on Climate Change (Kyoto)</v>
          </cell>
          <cell r="D93" t="str">
            <v>3.07.04 Convention on Climate Change (Kyoto)</v>
          </cell>
          <cell r="H93">
            <v>1</v>
          </cell>
          <cell r="I93">
            <v>1</v>
          </cell>
          <cell r="J93">
            <v>1</v>
          </cell>
          <cell r="K93">
            <v>1</v>
          </cell>
          <cell r="L93">
            <v>30</v>
          </cell>
          <cell r="M93">
            <v>1</v>
          </cell>
          <cell r="N93">
            <v>1</v>
          </cell>
          <cell r="O93">
            <v>1</v>
          </cell>
          <cell r="P93">
            <v>1</v>
          </cell>
          <cell r="Q93">
            <v>1</v>
          </cell>
          <cell r="R93">
            <v>1</v>
          </cell>
          <cell r="S93">
            <v>1</v>
          </cell>
          <cell r="T93">
            <v>1</v>
          </cell>
          <cell r="U93">
            <v>1</v>
          </cell>
          <cell r="V93">
            <v>1</v>
          </cell>
          <cell r="W93">
            <v>1</v>
          </cell>
          <cell r="X93">
            <v>1</v>
          </cell>
          <cell r="Y93">
            <v>1</v>
          </cell>
          <cell r="Z93">
            <v>1</v>
          </cell>
          <cell r="AA93">
            <v>1</v>
          </cell>
          <cell r="AB93">
            <v>1</v>
          </cell>
          <cell r="AC93">
            <v>1</v>
          </cell>
          <cell r="AD93">
            <v>1</v>
          </cell>
          <cell r="AE93">
            <v>1</v>
          </cell>
          <cell r="AF93">
            <v>1</v>
          </cell>
          <cell r="AG93">
            <v>1</v>
          </cell>
          <cell r="AH93">
            <v>1</v>
          </cell>
          <cell r="AI93">
            <v>1</v>
          </cell>
          <cell r="AJ93">
            <v>29</v>
          </cell>
          <cell r="AK93">
            <v>1</v>
          </cell>
        </row>
        <row r="94">
          <cell r="A94">
            <v>84</v>
          </cell>
          <cell r="B94" t="str">
            <v>3.07.05</v>
          </cell>
          <cell r="C94" t="str">
            <v>The International Timber Agreement</v>
          </cell>
          <cell r="D94" t="str">
            <v>3.07.05 The International Timber Agreement</v>
          </cell>
          <cell r="H94">
            <v>1</v>
          </cell>
          <cell r="I94">
            <v>23</v>
          </cell>
          <cell r="J94">
            <v>23</v>
          </cell>
          <cell r="K94">
            <v>1</v>
          </cell>
          <cell r="L94">
            <v>1</v>
          </cell>
          <cell r="M94">
            <v>23</v>
          </cell>
          <cell r="N94">
            <v>1</v>
          </cell>
          <cell r="O94">
            <v>1</v>
          </cell>
          <cell r="P94">
            <v>1</v>
          </cell>
          <cell r="Q94">
            <v>1</v>
          </cell>
          <cell r="R94">
            <v>1</v>
          </cell>
          <cell r="S94">
            <v>1</v>
          </cell>
          <cell r="T94">
            <v>1</v>
          </cell>
          <cell r="U94">
            <v>23</v>
          </cell>
          <cell r="V94">
            <v>1</v>
          </cell>
          <cell r="W94">
            <v>1</v>
          </cell>
          <cell r="X94">
            <v>1</v>
          </cell>
          <cell r="Y94">
            <v>1</v>
          </cell>
          <cell r="Z94">
            <v>23</v>
          </cell>
          <cell r="AA94">
            <v>1</v>
          </cell>
          <cell r="AB94">
            <v>1</v>
          </cell>
          <cell r="AC94">
            <v>1</v>
          </cell>
          <cell r="AD94">
            <v>23</v>
          </cell>
          <cell r="AE94">
            <v>23</v>
          </cell>
          <cell r="AF94">
            <v>21</v>
          </cell>
          <cell r="AG94">
            <v>23</v>
          </cell>
          <cell r="AH94">
            <v>1</v>
          </cell>
          <cell r="AI94">
            <v>1</v>
          </cell>
          <cell r="AJ94">
            <v>21</v>
          </cell>
          <cell r="AK94">
            <v>1</v>
          </cell>
        </row>
        <row r="95">
          <cell r="A95">
            <v>85</v>
          </cell>
          <cell r="B95" t="str">
            <v>3.07.06</v>
          </cell>
          <cell r="C95" t="str">
            <v>Convention: International Trade in Endangered Species</v>
          </cell>
          <cell r="D95" t="str">
            <v>3.07.06 Convention: International Trade in Endangered Species</v>
          </cell>
          <cell r="H95">
            <v>1</v>
          </cell>
          <cell r="I95">
            <v>1</v>
          </cell>
          <cell r="J95">
            <v>1</v>
          </cell>
          <cell r="K95">
            <v>1</v>
          </cell>
          <cell r="L95">
            <v>1</v>
          </cell>
          <cell r="M95">
            <v>1</v>
          </cell>
          <cell r="N95">
            <v>1</v>
          </cell>
          <cell r="O95">
            <v>1</v>
          </cell>
          <cell r="P95">
            <v>1</v>
          </cell>
          <cell r="Q95">
            <v>1</v>
          </cell>
          <cell r="R95">
            <v>1</v>
          </cell>
          <cell r="S95">
            <v>1</v>
          </cell>
          <cell r="T95">
            <v>1</v>
          </cell>
          <cell r="U95">
            <v>1</v>
          </cell>
          <cell r="V95">
            <v>1</v>
          </cell>
          <cell r="W95">
            <v>1</v>
          </cell>
          <cell r="X95">
            <v>1</v>
          </cell>
          <cell r="Y95">
            <v>1</v>
          </cell>
          <cell r="Z95">
            <v>1</v>
          </cell>
          <cell r="AA95">
            <v>1</v>
          </cell>
          <cell r="AB95">
            <v>1</v>
          </cell>
          <cell r="AC95">
            <v>1</v>
          </cell>
          <cell r="AD95">
            <v>28</v>
          </cell>
          <cell r="AE95">
            <v>28</v>
          </cell>
          <cell r="AF95">
            <v>28</v>
          </cell>
          <cell r="AG95">
            <v>1</v>
          </cell>
          <cell r="AH95">
            <v>1</v>
          </cell>
          <cell r="AI95">
            <v>1</v>
          </cell>
          <cell r="AJ95">
            <v>1</v>
          </cell>
          <cell r="AK95">
            <v>1</v>
          </cell>
        </row>
        <row r="96">
          <cell r="A96">
            <v>86</v>
          </cell>
          <cell r="B96" t="str">
            <v>3.07.07</v>
          </cell>
          <cell r="C96" t="str">
            <v>Convention: Prior Informed Consent - Hazardous Chemicals (Rotterdam)</v>
          </cell>
          <cell r="D96" t="str">
            <v>3.07.07 Convention: Prior Informed Consent - Hazardous Chemicals (Rotterdam)</v>
          </cell>
          <cell r="H96">
            <v>1</v>
          </cell>
          <cell r="I96">
            <v>27</v>
          </cell>
          <cell r="J96">
            <v>27</v>
          </cell>
          <cell r="K96">
            <v>1</v>
          </cell>
          <cell r="L96">
            <v>1</v>
          </cell>
          <cell r="M96">
            <v>1</v>
          </cell>
          <cell r="N96">
            <v>25</v>
          </cell>
          <cell r="O96">
            <v>1</v>
          </cell>
          <cell r="P96">
            <v>1</v>
          </cell>
          <cell r="Q96">
            <v>1</v>
          </cell>
          <cell r="R96">
            <v>1</v>
          </cell>
          <cell r="S96">
            <v>1</v>
          </cell>
          <cell r="T96">
            <v>1</v>
          </cell>
          <cell r="U96">
            <v>1</v>
          </cell>
          <cell r="V96">
            <v>1</v>
          </cell>
          <cell r="W96">
            <v>1</v>
          </cell>
          <cell r="X96">
            <v>27</v>
          </cell>
          <cell r="Y96">
            <v>1</v>
          </cell>
          <cell r="Z96">
            <v>1</v>
          </cell>
          <cell r="AA96">
            <v>27</v>
          </cell>
          <cell r="AB96">
            <v>1</v>
          </cell>
          <cell r="AC96">
            <v>1</v>
          </cell>
          <cell r="AD96">
            <v>1</v>
          </cell>
          <cell r="AE96">
            <v>1</v>
          </cell>
          <cell r="AF96">
            <v>1</v>
          </cell>
          <cell r="AG96">
            <v>1</v>
          </cell>
          <cell r="AH96">
            <v>1</v>
          </cell>
          <cell r="AI96">
            <v>1</v>
          </cell>
          <cell r="AJ96">
            <v>25</v>
          </cell>
          <cell r="AK96">
            <v>1</v>
          </cell>
        </row>
        <row r="97">
          <cell r="A97">
            <v>87</v>
          </cell>
          <cell r="B97" t="str">
            <v>3.08</v>
          </cell>
          <cell r="C97" t="str">
            <v>Transfer emissions, million tonnes carbon</v>
          </cell>
          <cell r="D97" t="str">
            <v>3.08 Transfer emissions, million tonnes carbon</v>
          </cell>
          <cell r="H97">
            <v>24</v>
          </cell>
          <cell r="I97">
            <v>7</v>
          </cell>
          <cell r="J97">
            <v>21</v>
          </cell>
          <cell r="K97">
            <v>11</v>
          </cell>
          <cell r="L97">
            <v>23</v>
          </cell>
          <cell r="M97">
            <v>19</v>
          </cell>
          <cell r="N97">
            <v>28</v>
          </cell>
          <cell r="O97">
            <v>16</v>
          </cell>
          <cell r="P97">
            <v>17</v>
          </cell>
          <cell r="Q97">
            <v>6</v>
          </cell>
          <cell r="R97">
            <v>26</v>
          </cell>
          <cell r="S97">
            <v>14</v>
          </cell>
          <cell r="T97">
            <v>3</v>
          </cell>
          <cell r="U97">
            <v>20</v>
          </cell>
          <cell r="V97">
            <v>22</v>
          </cell>
          <cell r="W97">
            <v>9</v>
          </cell>
          <cell r="X97"/>
          <cell r="Y97">
            <v>18</v>
          </cell>
          <cell r="Z97">
            <v>10</v>
          </cell>
          <cell r="AA97"/>
          <cell r="AB97">
            <v>15</v>
          </cell>
          <cell r="AC97">
            <v>8</v>
          </cell>
          <cell r="AD97">
            <v>27</v>
          </cell>
          <cell r="AE97">
            <v>4</v>
          </cell>
          <cell r="AF97">
            <v>5</v>
          </cell>
          <cell r="AG97">
            <v>12</v>
          </cell>
          <cell r="AH97">
            <v>13</v>
          </cell>
          <cell r="AI97">
            <v>2</v>
          </cell>
          <cell r="AJ97">
            <v>1</v>
          </cell>
          <cell r="AK97">
            <v>25</v>
          </cell>
        </row>
        <row r="98">
          <cell r="A98">
            <v>88</v>
          </cell>
          <cell r="B98" t="str">
            <v>3.09</v>
          </cell>
          <cell r="C98" t="str">
            <v>Share of natural resources in trade, %</v>
          </cell>
          <cell r="D98" t="str">
            <v>3.09 Share of natural resources in trade, %</v>
          </cell>
          <cell r="H98">
            <v>28</v>
          </cell>
          <cell r="I98">
            <v>1</v>
          </cell>
          <cell r="J98">
            <v>30</v>
          </cell>
          <cell r="K98">
            <v>2</v>
          </cell>
          <cell r="L98">
            <v>23</v>
          </cell>
          <cell r="M98">
            <v>25</v>
          </cell>
          <cell r="N98">
            <v>9</v>
          </cell>
          <cell r="O98">
            <v>10</v>
          </cell>
          <cell r="P98">
            <v>22</v>
          </cell>
          <cell r="Q98">
            <v>8</v>
          </cell>
          <cell r="R98">
            <v>21</v>
          </cell>
          <cell r="S98">
            <v>24</v>
          </cell>
          <cell r="T98">
            <v>13</v>
          </cell>
          <cell r="U98">
            <v>14</v>
          </cell>
          <cell r="V98">
            <v>19</v>
          </cell>
          <cell r="W98">
            <v>11</v>
          </cell>
          <cell r="X98">
            <v>17</v>
          </cell>
          <cell r="Y98">
            <v>3</v>
          </cell>
          <cell r="Z98">
            <v>4</v>
          </cell>
          <cell r="AA98">
            <v>26</v>
          </cell>
          <cell r="AB98">
            <v>27</v>
          </cell>
          <cell r="AC98">
            <v>7</v>
          </cell>
          <cell r="AD98">
            <v>29</v>
          </cell>
          <cell r="AE98">
            <v>16</v>
          </cell>
          <cell r="AF98">
            <v>15</v>
          </cell>
          <cell r="AG98">
            <v>5</v>
          </cell>
          <cell r="AH98">
            <v>12</v>
          </cell>
          <cell r="AI98">
            <v>20</v>
          </cell>
          <cell r="AJ98">
            <v>18</v>
          </cell>
          <cell r="AK98">
            <v>6</v>
          </cell>
        </row>
        <row r="99">
          <cell r="A99">
            <v>89</v>
          </cell>
          <cell r="B99" t="str">
            <v>3.10</v>
          </cell>
          <cell r="C99" t="str">
            <v>Carbon</v>
          </cell>
          <cell r="D99" t="str">
            <v>3.10 Carbon</v>
          </cell>
          <cell r="H99">
            <v>15</v>
          </cell>
          <cell r="I99">
            <v>19</v>
          </cell>
          <cell r="J99">
            <v>27</v>
          </cell>
          <cell r="K99">
            <v>22</v>
          </cell>
          <cell r="L99">
            <v>16</v>
          </cell>
          <cell r="M99">
            <v>3</v>
          </cell>
          <cell r="N99">
            <v>7</v>
          </cell>
          <cell r="O99">
            <v>28</v>
          </cell>
          <cell r="P99">
            <v>24</v>
          </cell>
          <cell r="Q99">
            <v>26</v>
          </cell>
          <cell r="R99">
            <v>11</v>
          </cell>
          <cell r="S99">
            <v>1</v>
          </cell>
          <cell r="T99">
            <v>6</v>
          </cell>
          <cell r="U99">
            <v>25</v>
          </cell>
          <cell r="V99">
            <v>17</v>
          </cell>
          <cell r="W99">
            <v>2</v>
          </cell>
          <cell r="X99">
            <v>20</v>
          </cell>
          <cell r="Y99">
            <v>5</v>
          </cell>
          <cell r="Z99">
            <v>9</v>
          </cell>
          <cell r="AA99">
            <v>18</v>
          </cell>
          <cell r="AB99">
            <v>23</v>
          </cell>
          <cell r="AC99">
            <v>10</v>
          </cell>
          <cell r="AD99">
            <v>29</v>
          </cell>
          <cell r="AE99">
            <v>8</v>
          </cell>
          <cell r="AF99">
            <v>12</v>
          </cell>
          <cell r="AG99">
            <v>21</v>
          </cell>
          <cell r="AH99">
            <v>14</v>
          </cell>
          <cell r="AI99">
            <v>4</v>
          </cell>
          <cell r="AJ99">
            <v>30</v>
          </cell>
          <cell r="AK99">
            <v>13</v>
          </cell>
        </row>
        <row r="100">
          <cell r="A100">
            <v>90</v>
          </cell>
          <cell r="B100" t="str">
            <v>3.10.1</v>
          </cell>
          <cell r="C100" t="str">
            <v>Carbon pricing</v>
          </cell>
          <cell r="D100" t="str">
            <v>3.10.1 Carbon pricing</v>
          </cell>
          <cell r="H100">
            <v>1</v>
          </cell>
          <cell r="I100">
            <v>19</v>
          </cell>
          <cell r="J100">
            <v>12</v>
          </cell>
          <cell r="K100">
            <v>19</v>
          </cell>
          <cell r="L100">
            <v>1</v>
          </cell>
          <cell r="M100">
            <v>1</v>
          </cell>
          <cell r="N100">
            <v>1</v>
          </cell>
          <cell r="O100">
            <v>19</v>
          </cell>
          <cell r="P100">
            <v>19</v>
          </cell>
          <cell r="Q100">
            <v>19</v>
          </cell>
          <cell r="R100">
            <v>12</v>
          </cell>
          <cell r="S100">
            <v>1</v>
          </cell>
          <cell r="T100">
            <v>1</v>
          </cell>
          <cell r="U100">
            <v>19</v>
          </cell>
          <cell r="V100">
            <v>12</v>
          </cell>
          <cell r="W100">
            <v>1</v>
          </cell>
          <cell r="X100">
            <v>19</v>
          </cell>
          <cell r="Y100">
            <v>1</v>
          </cell>
          <cell r="Z100">
            <v>12</v>
          </cell>
          <cell r="AA100">
            <v>19</v>
          </cell>
          <cell r="AB100">
            <v>19</v>
          </cell>
          <cell r="AC100">
            <v>12</v>
          </cell>
          <cell r="AD100">
            <v>19</v>
          </cell>
          <cell r="AE100">
            <v>1</v>
          </cell>
          <cell r="AF100">
            <v>1</v>
          </cell>
          <cell r="AG100">
            <v>19</v>
          </cell>
          <cell r="AH100">
            <v>12</v>
          </cell>
          <cell r="AI100">
            <v>1</v>
          </cell>
          <cell r="AJ100">
            <v>19</v>
          </cell>
          <cell r="AK100">
            <v>12</v>
          </cell>
        </row>
        <row r="101">
          <cell r="A101">
            <v>91</v>
          </cell>
          <cell r="B101" t="str">
            <v>3.10.2</v>
          </cell>
          <cell r="C101" t="str">
            <v>CO2 emissions per capita, tonnes per person</v>
          </cell>
          <cell r="D101" t="str">
            <v>3.10.2 CO2 emissions per capita, tonnes per person</v>
          </cell>
          <cell r="H101">
            <v>28</v>
          </cell>
          <cell r="I101">
            <v>2</v>
          </cell>
          <cell r="J101">
            <v>30</v>
          </cell>
          <cell r="K101">
            <v>6</v>
          </cell>
          <cell r="L101">
            <v>29</v>
          </cell>
          <cell r="M101">
            <v>17</v>
          </cell>
          <cell r="N101">
            <v>22</v>
          </cell>
          <cell r="O101">
            <v>24</v>
          </cell>
          <cell r="P101">
            <v>11</v>
          </cell>
          <cell r="Q101">
            <v>16</v>
          </cell>
          <cell r="R101">
            <v>9</v>
          </cell>
          <cell r="S101">
            <v>10</v>
          </cell>
          <cell r="T101">
            <v>21</v>
          </cell>
          <cell r="U101">
            <v>12</v>
          </cell>
          <cell r="V101">
            <v>20</v>
          </cell>
          <cell r="W101">
            <v>14</v>
          </cell>
          <cell r="X101">
            <v>3</v>
          </cell>
          <cell r="Y101">
            <v>19</v>
          </cell>
          <cell r="Z101">
            <v>5</v>
          </cell>
          <cell r="AA101">
            <v>1</v>
          </cell>
          <cell r="AB101">
            <v>8</v>
          </cell>
          <cell r="AC101">
            <v>7</v>
          </cell>
          <cell r="AD101">
            <v>26</v>
          </cell>
          <cell r="AE101">
            <v>23</v>
          </cell>
          <cell r="AF101">
            <v>25</v>
          </cell>
          <cell r="AG101">
            <v>4</v>
          </cell>
          <cell r="AH101">
            <v>15</v>
          </cell>
          <cell r="AI101">
            <v>18</v>
          </cell>
          <cell r="AJ101">
            <v>27</v>
          </cell>
          <cell r="AK101">
            <v>13</v>
          </cell>
        </row>
      </sheetData>
      <sheetData sheetId="3">
        <row r="1">
          <cell r="B1" t="str">
            <v>NA.</v>
          </cell>
          <cell r="C1" t="str">
            <v>Data</v>
          </cell>
          <cell r="H1" t="str">
            <v>Australia</v>
          </cell>
          <cell r="I1" t="str">
            <v>Bangladesh</v>
          </cell>
          <cell r="J1" t="str">
            <v>Brunei</v>
          </cell>
          <cell r="K1" t="str">
            <v>Cambodia</v>
          </cell>
          <cell r="L1" t="str">
            <v>Canada</v>
          </cell>
          <cell r="M1" t="str">
            <v>Chile</v>
          </cell>
          <cell r="N1" t="str">
            <v>China</v>
          </cell>
          <cell r="O1" t="str">
            <v>Taiwan</v>
          </cell>
          <cell r="P1" t="str">
            <v>Ecuador</v>
          </cell>
          <cell r="Q1" t="str">
            <v>Hong Kong, SAR</v>
          </cell>
          <cell r="R1" t="str">
            <v>India</v>
          </cell>
          <cell r="S1" t="str">
            <v>Indonesia</v>
          </cell>
          <cell r="T1" t="str">
            <v>Japan</v>
          </cell>
          <cell r="U1" t="str">
            <v>Laos</v>
          </cell>
          <cell r="V1" t="str">
            <v>Malaysia</v>
          </cell>
          <cell r="W1" t="str">
            <v>Mexico</v>
          </cell>
          <cell r="X1" t="str">
            <v>Myanmar</v>
          </cell>
          <cell r="Y1" t="str">
            <v>New Zealand</v>
          </cell>
          <cell r="Z1" t="str">
            <v>Pakistan</v>
          </cell>
          <cell r="AA1" t="str">
            <v>Papua New Guinea</v>
          </cell>
          <cell r="AB1" t="str">
            <v>Peru</v>
          </cell>
          <cell r="AC1" t="str">
            <v>Philippines</v>
          </cell>
          <cell r="AD1" t="str">
            <v>Russia</v>
          </cell>
          <cell r="AE1" t="str">
            <v>Singapore</v>
          </cell>
          <cell r="AF1" t="str">
            <v>South Korea</v>
          </cell>
          <cell r="AG1" t="str">
            <v>Sri Lanka</v>
          </cell>
          <cell r="AH1" t="str">
            <v>Thailand</v>
          </cell>
          <cell r="AI1" t="str">
            <v>United Kingdom</v>
          </cell>
          <cell r="AJ1" t="str">
            <v>United States</v>
          </cell>
          <cell r="AK1" t="str">
            <v>Vietnam</v>
          </cell>
          <cell r="AL1" t="str">
            <v>Outlier</v>
          </cell>
          <cell r="AM1" t="str">
            <v>year</v>
          </cell>
        </row>
        <row r="4">
          <cell r="B4" t="str">
            <v>1 Economic Pillar</v>
          </cell>
          <cell r="C4" t="str">
            <v>Economic Pillar</v>
          </cell>
          <cell r="D4" t="str">
            <v>1 Economic Pillar</v>
          </cell>
          <cell r="H4">
            <v>75.37573649987479</v>
          </cell>
          <cell r="I4">
            <v>32.226547073666787</v>
          </cell>
          <cell r="J4">
            <v>49.00933499556217</v>
          </cell>
          <cell r="K4">
            <v>56.699594131249498</v>
          </cell>
          <cell r="L4">
            <v>81.114038538885993</v>
          </cell>
          <cell r="M4">
            <v>66.651762747218541</v>
          </cell>
          <cell r="N4">
            <v>89.467077670874644</v>
          </cell>
          <cell r="O4">
            <v>76.65550419952956</v>
          </cell>
          <cell r="P4">
            <v>34.905247720932216</v>
          </cell>
          <cell r="Q4">
            <v>100</v>
          </cell>
          <cell r="R4">
            <v>62.297809961710222</v>
          </cell>
          <cell r="S4">
            <v>57.023920252263807</v>
          </cell>
          <cell r="T4">
            <v>72.156900850825295</v>
          </cell>
          <cell r="U4">
            <v>11.388143701066149</v>
          </cell>
          <cell r="V4">
            <v>67.255637822772087</v>
          </cell>
          <cell r="W4">
            <v>47.431971542929404</v>
          </cell>
          <cell r="X4">
            <v>22.009828384885509</v>
          </cell>
          <cell r="Y4">
            <v>85.991115240573819</v>
          </cell>
          <cell r="Z4">
            <v>0</v>
          </cell>
          <cell r="AA4">
            <v>22.766797348628693</v>
          </cell>
          <cell r="AB4">
            <v>49.358734641440826</v>
          </cell>
          <cell r="AC4">
            <v>55.989173252905587</v>
          </cell>
          <cell r="AD4">
            <v>31.39140786142675</v>
          </cell>
          <cell r="AE4">
            <v>92.36097979223392</v>
          </cell>
          <cell r="AF4">
            <v>92.170501415083208</v>
          </cell>
          <cell r="AG4">
            <v>2.3708548071012849</v>
          </cell>
          <cell r="AH4">
            <v>70.037156387047958</v>
          </cell>
          <cell r="AI4">
            <v>87.810061820344899</v>
          </cell>
          <cell r="AJ4">
            <v>89.974429498967083</v>
          </cell>
          <cell r="AK4">
            <v>68.67156529399341</v>
          </cell>
          <cell r="AL4"/>
          <cell r="AM4"/>
          <cell r="AO4">
            <v>58.352061115133125</v>
          </cell>
        </row>
        <row r="5">
          <cell r="A5">
            <v>1</v>
          </cell>
          <cell r="B5" t="str">
            <v>1.01</v>
          </cell>
          <cell r="C5" t="str">
            <v>Consumer price inflation</v>
          </cell>
          <cell r="D5" t="str">
            <v>1.01 Consumer price inflation</v>
          </cell>
          <cell r="H5">
            <v>80.942583309353267</v>
          </cell>
          <cell r="I5">
            <v>68.795122437599517</v>
          </cell>
          <cell r="J5">
            <v>99.495779174572036</v>
          </cell>
          <cell r="K5">
            <v>93.200120558489203</v>
          </cell>
          <cell r="L5">
            <v>87.035843425088274</v>
          </cell>
          <cell r="M5">
            <v>73.883491753361895</v>
          </cell>
          <cell r="N5">
            <v>100</v>
          </cell>
          <cell r="O5">
            <v>91.960873600219088</v>
          </cell>
          <cell r="P5">
            <v>92.940908444008627</v>
          </cell>
          <cell r="Q5">
            <v>93.363459699120796</v>
          </cell>
          <cell r="R5">
            <v>81.723770503678281</v>
          </cell>
          <cell r="S5">
            <v>87.625284671715335</v>
          </cell>
          <cell r="T5">
            <v>89.205413314781808</v>
          </cell>
          <cell r="U5">
            <v>5.3300493206681425</v>
          </cell>
          <cell r="V5">
            <v>91.971526152868975</v>
          </cell>
          <cell r="W5">
            <v>81.191142871183956</v>
          </cell>
          <cell r="X5">
            <v>4.5815350640844583</v>
          </cell>
          <cell r="Y5">
            <v>80.452565887458505</v>
          </cell>
          <cell r="Z5">
            <v>5.5484683112116056</v>
          </cell>
          <cell r="AA5">
            <v>92.536111443312933</v>
          </cell>
          <cell r="AB5">
            <v>78.549309814012133</v>
          </cell>
          <cell r="AC5">
            <v>79.582607421051122</v>
          </cell>
          <cell r="AD5">
            <v>80.005158676163276</v>
          </cell>
          <cell r="AE5">
            <v>83.690941893023961</v>
          </cell>
          <cell r="AF5">
            <v>88.051386777710803</v>
          </cell>
          <cell r="AG5">
            <v>0</v>
          </cell>
          <cell r="AH5">
            <v>96.449149116704533</v>
          </cell>
          <cell r="AI5">
            <v>74.867077448034749</v>
          </cell>
          <cell r="AJ5">
            <v>86.151681555147718</v>
          </cell>
          <cell r="AK5">
            <v>89.258676078031257</v>
          </cell>
          <cell r="AL5" t="str">
            <v>y</v>
          </cell>
          <cell r="AM5">
            <v>2023</v>
          </cell>
          <cell r="AO5">
            <v>75.279667957421879</v>
          </cell>
        </row>
        <row r="6">
          <cell r="A6">
            <v>2</v>
          </cell>
          <cell r="B6" t="str">
            <v>1.02</v>
          </cell>
          <cell r="C6" t="str">
            <v>Real GDP Growth per capita, % GDP</v>
          </cell>
          <cell r="D6" t="str">
            <v>1.02 Real GDP Growth per capita, % GDP</v>
          </cell>
          <cell r="H6">
            <v>63.171682320618494</v>
          </cell>
          <cell r="I6">
            <v>88.486358699124665</v>
          </cell>
          <cell r="J6">
            <v>58.980256852597279</v>
          </cell>
          <cell r="K6">
            <v>81.92447766915852</v>
          </cell>
          <cell r="L6">
            <v>56.801482333397225</v>
          </cell>
          <cell r="M6">
            <v>51.389687559900324</v>
          </cell>
          <cell r="N6">
            <v>83.470704747300502</v>
          </cell>
          <cell r="O6">
            <v>58.909973803590816</v>
          </cell>
          <cell r="P6">
            <v>64.583732668839062</v>
          </cell>
          <cell r="Q6">
            <v>70.532234362021583</v>
          </cell>
          <cell r="R6">
            <v>100</v>
          </cell>
          <cell r="S6">
            <v>82.243946073733312</v>
          </cell>
          <cell r="T6">
            <v>62.277170787809091</v>
          </cell>
          <cell r="U6">
            <v>73.611909782122552</v>
          </cell>
          <cell r="V6">
            <v>73.503290524567106</v>
          </cell>
          <cell r="W6">
            <v>70.621685515302545</v>
          </cell>
          <cell r="X6">
            <v>66.257747108810946</v>
          </cell>
          <cell r="Y6">
            <v>54.034885949779571</v>
          </cell>
          <cell r="Z6">
            <v>48.929780844674461</v>
          </cell>
          <cell r="AA6">
            <v>67.12031180116287</v>
          </cell>
          <cell r="AB6">
            <v>46.463484761357101</v>
          </cell>
          <cell r="AC6">
            <v>85.566417481311106</v>
          </cell>
          <cell r="AD6">
            <v>72.896300555875015</v>
          </cell>
          <cell r="AE6">
            <v>56.858986646220686</v>
          </cell>
          <cell r="AF6">
            <v>58.660788448022487</v>
          </cell>
          <cell r="AG6">
            <v>0</v>
          </cell>
          <cell r="AH6">
            <v>61.951313015142802</v>
          </cell>
          <cell r="AI6">
            <v>50.916874321129647</v>
          </cell>
          <cell r="AJ6">
            <v>66.161906587438509</v>
          </cell>
          <cell r="AK6">
            <v>82.231167337550318</v>
          </cell>
          <cell r="AL6"/>
          <cell r="AM6">
            <v>2023</v>
          </cell>
          <cell r="AO6">
            <v>65.285285285285298</v>
          </cell>
        </row>
        <row r="7">
          <cell r="A7">
            <v>3</v>
          </cell>
          <cell r="B7" t="str">
            <v>1.03</v>
          </cell>
          <cell r="C7" t="str">
            <v>Growth in labor force, %</v>
          </cell>
          <cell r="D7" t="str">
            <v>1.03 Growth in labor force, %</v>
          </cell>
          <cell r="H7">
            <v>54.080418018705089</v>
          </cell>
          <cell r="I7">
            <v>36.64032716473924</v>
          </cell>
          <cell r="J7">
            <v>33.187928798568791</v>
          </cell>
          <cell r="K7">
            <v>35.247794059063303</v>
          </cell>
          <cell r="L7">
            <v>59.377501082609605</v>
          </cell>
          <cell r="M7">
            <v>45.92720423096879</v>
          </cell>
          <cell r="N7">
            <v>17.246080429411446</v>
          </cell>
          <cell r="O7">
            <v>29.295208549928372</v>
          </cell>
          <cell r="P7">
            <v>30.884523255065332</v>
          </cell>
          <cell r="Q7">
            <v>39.759061530513591</v>
          </cell>
          <cell r="R7">
            <v>100</v>
          </cell>
          <cell r="S7">
            <v>43.588452398022831</v>
          </cell>
          <cell r="T7">
            <v>24.653971920071339</v>
          </cell>
          <cell r="U7">
            <v>44.897365547265188</v>
          </cell>
          <cell r="V7">
            <v>32.404905295363008</v>
          </cell>
          <cell r="W7">
            <v>45.850665829891852</v>
          </cell>
          <cell r="X7">
            <v>38.451169954419385</v>
          </cell>
          <cell r="Y7">
            <v>58.77184595266818</v>
          </cell>
          <cell r="Z7">
            <v>50.74746067579121</v>
          </cell>
          <cell r="AA7">
            <v>42.363161367410576</v>
          </cell>
          <cell r="AB7">
            <v>36.701258118114943</v>
          </cell>
          <cell r="AC7">
            <v>58.018958795845819</v>
          </cell>
          <cell r="AD7">
            <v>0</v>
          </cell>
          <cell r="AE7">
            <v>45.313391189458322</v>
          </cell>
          <cell r="AF7">
            <v>31.119019886463164</v>
          </cell>
          <cell r="AG7">
            <v>12.356333232020516</v>
          </cell>
          <cell r="AH7">
            <v>18.32804379478036</v>
          </cell>
          <cell r="AI7">
            <v>36.095927750399539</v>
          </cell>
          <cell r="AJ7">
            <v>36.465672747176704</v>
          </cell>
          <cell r="AK7">
            <v>30.035602171755905</v>
          </cell>
          <cell r="AL7"/>
          <cell r="AM7">
            <v>2023</v>
          </cell>
          <cell r="AO7">
            <v>38.926975124883093</v>
          </cell>
        </row>
        <row r="8">
          <cell r="A8">
            <v>4</v>
          </cell>
          <cell r="B8" t="str">
            <v>1.04</v>
          </cell>
          <cell r="C8" t="str">
            <v>Foreign direct investment, net inflows, % GDP</v>
          </cell>
          <cell r="D8" t="str">
            <v>1.04 Foreign direct investment, net inflows, % GDP</v>
          </cell>
          <cell r="H8">
            <v>23.715828019391409</v>
          </cell>
          <cell r="I8">
            <v>8.5451234642004312</v>
          </cell>
          <cell r="J8">
            <v>9.4239806984091415E-2</v>
          </cell>
          <cell r="K8">
            <v>55.743937494924879</v>
          </cell>
          <cell r="L8">
            <v>16.391000502822568</v>
          </cell>
          <cell r="M8">
            <v>34.905820718061499</v>
          </cell>
          <cell r="N8">
            <v>11.141590350080225</v>
          </cell>
          <cell r="O8">
            <v>9.9270679879288988</v>
          </cell>
          <cell r="P8">
            <v>10.065414841231815</v>
          </cell>
          <cell r="Q8">
            <v>100</v>
          </cell>
          <cell r="R8">
            <v>12.980317871484276</v>
          </cell>
          <cell r="S8">
            <v>14.627721320996548</v>
          </cell>
          <cell r="T8">
            <v>11.762026852820991</v>
          </cell>
          <cell r="U8">
            <v>23.59743323922288</v>
          </cell>
          <cell r="V8">
            <v>21.623882074496617</v>
          </cell>
          <cell r="W8">
            <v>17.814531786357914</v>
          </cell>
          <cell r="X8">
            <v>15.094665239853308</v>
          </cell>
          <cell r="Y8">
            <v>20.596367717421987</v>
          </cell>
          <cell r="Z8">
            <v>8.63484830569252</v>
          </cell>
          <cell r="AA8">
            <v>11.265095889836671</v>
          </cell>
          <cell r="AB8">
            <v>25.044204613338927</v>
          </cell>
          <cell r="AC8">
            <v>16.532881281091949</v>
          </cell>
          <cell r="AD8">
            <v>0</v>
          </cell>
          <cell r="AE8">
            <v>99.911210995422465</v>
          </cell>
          <cell r="AF8">
            <v>13.118609758874465</v>
          </cell>
          <cell r="AG8">
            <v>11.960742509120047</v>
          </cell>
          <cell r="AH8">
            <v>16.209084156358429</v>
          </cell>
          <cell r="AI8">
            <v>12.947320080710993</v>
          </cell>
          <cell r="AJ8">
            <v>13.236093805339467</v>
          </cell>
          <cell r="AK8">
            <v>24.673276699762134</v>
          </cell>
          <cell r="AL8" t="str">
            <v>y</v>
          </cell>
          <cell r="AM8">
            <v>2022</v>
          </cell>
          <cell r="AO8">
            <v>22.072011246127612</v>
          </cell>
        </row>
        <row r="9">
          <cell r="A9">
            <v>5</v>
          </cell>
          <cell r="B9" t="str">
            <v>1.05</v>
          </cell>
          <cell r="C9" t="str">
            <v>Gross fixed capital formation, % GDP</v>
          </cell>
          <cell r="D9" t="str">
            <v>1.05 Gross fixed capital formation, % GDP</v>
          </cell>
          <cell r="H9">
            <v>37.41477688504429</v>
          </cell>
          <cell r="I9">
            <v>63.372476792811909</v>
          </cell>
          <cell r="J9">
            <v>58.054296867762105</v>
          </cell>
          <cell r="K9">
            <v>11.029362234113195</v>
          </cell>
          <cell r="L9">
            <v>36.349615951669684</v>
          </cell>
          <cell r="M9">
            <v>39.572493114274579</v>
          </cell>
          <cell r="N9">
            <v>100</v>
          </cell>
          <cell r="O9">
            <v>44.475172245440156</v>
          </cell>
          <cell r="P9">
            <v>25.591601200631132</v>
          </cell>
          <cell r="Q9">
            <v>15.566800177215416</v>
          </cell>
          <cell r="R9">
            <v>64.637060506250876</v>
          </cell>
          <cell r="S9">
            <v>57.950791541343094</v>
          </cell>
          <cell r="T9">
            <v>46.690156871563893</v>
          </cell>
          <cell r="U9">
            <v>56.873365120694373</v>
          </cell>
          <cell r="V9">
            <v>24.147682439642896</v>
          </cell>
          <cell r="W9">
            <v>41.484301193502439</v>
          </cell>
          <cell r="X9" t="str">
            <v/>
          </cell>
          <cell r="Y9">
            <v>44.694783864547361</v>
          </cell>
          <cell r="Z9">
            <v>0</v>
          </cell>
          <cell r="AA9" t="str">
            <v/>
          </cell>
          <cell r="AB9">
            <v>30.946128411325773</v>
          </cell>
          <cell r="AC9">
            <v>38.856967856010684</v>
          </cell>
          <cell r="AD9">
            <v>32.980311954656557</v>
          </cell>
          <cell r="AE9">
            <v>34.077917460524802</v>
          </cell>
          <cell r="AF9">
            <v>67.415903469303743</v>
          </cell>
          <cell r="AG9">
            <v>18.687678235063121</v>
          </cell>
          <cell r="AH9">
            <v>36.672702897253302</v>
          </cell>
          <cell r="AI9">
            <v>20.962397536873347</v>
          </cell>
          <cell r="AJ9">
            <v>31.003322691164161</v>
          </cell>
          <cell r="AK9">
            <v>62.816691715709823</v>
          </cell>
          <cell r="AL9"/>
          <cell r="AM9">
            <v>2022</v>
          </cell>
          <cell r="AO9">
            <v>40.797312829799743</v>
          </cell>
        </row>
        <row r="10">
          <cell r="A10">
            <v>6</v>
          </cell>
          <cell r="B10" t="str">
            <v>1.06</v>
          </cell>
          <cell r="C10" t="str">
            <v>Tariff &amp; non-tariff barriers</v>
          </cell>
          <cell r="D10" t="str">
            <v>1.06 Tariff &amp; non-tariff barriers</v>
          </cell>
          <cell r="H10">
            <v>41.933382612050416</v>
          </cell>
          <cell r="I10">
            <v>78.692889714188951</v>
          </cell>
          <cell r="J10">
            <v>82.222274536558743</v>
          </cell>
          <cell r="K10">
            <v>81.393255711489374</v>
          </cell>
          <cell r="L10">
            <v>38.612756818034775</v>
          </cell>
          <cell r="M10">
            <v>81.268808935660829</v>
          </cell>
          <cell r="N10">
            <v>32.532383652681773</v>
          </cell>
          <cell r="O10">
            <v>80.97345510932702</v>
          </cell>
          <cell r="P10">
            <v>72.434958364048384</v>
          </cell>
          <cell r="Q10">
            <v>100</v>
          </cell>
          <cell r="R10">
            <v>27.682658621814966</v>
          </cell>
          <cell r="S10">
            <v>70.478889060530207</v>
          </cell>
          <cell r="T10">
            <v>60.459963943241206</v>
          </cell>
          <cell r="U10">
            <v>81.18493562184085</v>
          </cell>
          <cell r="V10">
            <v>77.756191770776297</v>
          </cell>
          <cell r="W10">
            <v>81.672058771733447</v>
          </cell>
          <cell r="X10">
            <v>78.196878018831143</v>
          </cell>
          <cell r="Y10">
            <v>86.470175896598505</v>
          </cell>
          <cell r="Z10">
            <v>64.610789166195474</v>
          </cell>
          <cell r="AA10">
            <v>81.2689035731958</v>
          </cell>
          <cell r="AB10">
            <v>79.67608431483805</v>
          </cell>
          <cell r="AC10">
            <v>79.727094421335991</v>
          </cell>
          <cell r="AD10">
            <v>54.350507366758244</v>
          </cell>
          <cell r="AE10">
            <v>64.494650019851576</v>
          </cell>
          <cell r="AF10">
            <v>77.32948681192056</v>
          </cell>
          <cell r="AG10">
            <v>78.575729925523135</v>
          </cell>
          <cell r="AH10">
            <v>78.395095740411335</v>
          </cell>
          <cell r="AI10">
            <v>53.72788634181935</v>
          </cell>
          <cell r="AJ10">
            <v>0</v>
          </cell>
          <cell r="AK10">
            <v>82.106219020031361</v>
          </cell>
          <cell r="AL10"/>
          <cell r="AM10"/>
          <cell r="AO10">
            <v>68.274278795376247</v>
          </cell>
        </row>
        <row r="11">
          <cell r="A11">
            <v>7</v>
          </cell>
          <cell r="B11" t="str">
            <v>1.06.01</v>
          </cell>
          <cell r="C11" t="str">
            <v>Tariff barriers</v>
          </cell>
          <cell r="D11" t="str">
            <v>1.06.01 Tariff barriers</v>
          </cell>
          <cell r="H11">
            <v>20.346709304059193</v>
          </cell>
          <cell r="I11">
            <v>69.995483994743083</v>
          </cell>
          <cell r="J11">
            <v>76.635643674833403</v>
          </cell>
          <cell r="K11">
            <v>75.110406034646417</v>
          </cell>
          <cell r="L11">
            <v>78.992021040559138</v>
          </cell>
          <cell r="M11">
            <v>75.184072688792668</v>
          </cell>
          <cell r="N11">
            <v>75.449768708031073</v>
          </cell>
          <cell r="O11">
            <v>74.532591316706856</v>
          </cell>
          <cell r="P11">
            <v>57.833210324328775</v>
          </cell>
          <cell r="Q11">
            <v>99.999999999999986</v>
          </cell>
          <cell r="R11">
            <v>10.696441040249313</v>
          </cell>
          <cell r="S11">
            <v>56.546538308385031</v>
          </cell>
          <cell r="T11">
            <v>55.863147516651026</v>
          </cell>
          <cell r="U11">
            <v>74.720638984417832</v>
          </cell>
          <cell r="V11">
            <v>77.472998875440851</v>
          </cell>
          <cell r="W11">
            <v>78.915943861871554</v>
          </cell>
          <cell r="X11">
            <v>69.535788470294705</v>
          </cell>
          <cell r="Y11">
            <v>84.936759374204527</v>
          </cell>
          <cell r="Z11">
            <v>51.547938542855022</v>
          </cell>
          <cell r="AA11">
            <v>74.870457369125248</v>
          </cell>
          <cell r="AB11">
            <v>77.340031200250763</v>
          </cell>
          <cell r="AC11">
            <v>74.112653281827988</v>
          </cell>
          <cell r="AD11">
            <v>80.752306254316494</v>
          </cell>
          <cell r="AE11">
            <v>71.837193319265381</v>
          </cell>
          <cell r="AF11">
            <v>74.896804099808904</v>
          </cell>
          <cell r="AG11">
            <v>67.148396610078038</v>
          </cell>
          <cell r="AH11">
            <v>77.765993501316871</v>
          </cell>
          <cell r="AI11">
            <v>62.40307985137219</v>
          </cell>
          <cell r="AJ11">
            <v>0</v>
          </cell>
          <cell r="AK11">
            <v>76.452232876338954</v>
          </cell>
          <cell r="AL11"/>
          <cell r="AM11"/>
          <cell r="AO11">
            <v>66.7298416808257</v>
          </cell>
        </row>
        <row r="12">
          <cell r="A12">
            <v>8</v>
          </cell>
          <cell r="B12" t="str">
            <v>1.06.01.a</v>
          </cell>
          <cell r="C12" t="str">
            <v>Tariff barriers in force</v>
          </cell>
          <cell r="D12" t="str">
            <v>1.06.01.a Tariff barriers in force</v>
          </cell>
          <cell r="H12">
            <v>49.728063814358229</v>
          </cell>
          <cell r="I12">
            <v>98.513415518491655</v>
          </cell>
          <cell r="J12">
            <v>99.873096446700487</v>
          </cell>
          <cell r="K12">
            <v>99.981870920957221</v>
          </cell>
          <cell r="L12">
            <v>98.078317621464834</v>
          </cell>
          <cell r="M12">
            <v>99.329224075416974</v>
          </cell>
          <cell r="N12">
            <v>83.139956490210295</v>
          </cell>
          <cell r="O12">
            <v>97.82451051486585</v>
          </cell>
          <cell r="P12">
            <v>96.138506163886873</v>
          </cell>
          <cell r="Q12">
            <v>100</v>
          </cell>
          <cell r="R12">
            <v>47.081218274111677</v>
          </cell>
          <cell r="S12">
            <v>89.593908629441628</v>
          </cell>
          <cell r="T12">
            <v>53.698332124728061</v>
          </cell>
          <cell r="U12">
            <v>99.909354604786074</v>
          </cell>
          <cell r="V12">
            <v>98.513415518491655</v>
          </cell>
          <cell r="W12">
            <v>90.37345902828136</v>
          </cell>
          <cell r="X12">
            <v>99.655547498187104</v>
          </cell>
          <cell r="Y12">
            <v>93.727338651196519</v>
          </cell>
          <cell r="Z12">
            <v>82.088469905728786</v>
          </cell>
          <cell r="AA12">
            <v>99.945612762871647</v>
          </cell>
          <cell r="AB12">
            <v>99.093546047860769</v>
          </cell>
          <cell r="AC12">
            <v>98.622189992748375</v>
          </cell>
          <cell r="AD12">
            <v>76.649746192893403</v>
          </cell>
          <cell r="AE12">
            <v>98.513415518491655</v>
          </cell>
          <cell r="AF12">
            <v>94.198694706308913</v>
          </cell>
          <cell r="AG12">
            <v>95.558375634517773</v>
          </cell>
          <cell r="AH12">
            <v>97.751994198694703</v>
          </cell>
          <cell r="AI12">
            <v>76.015228426395936</v>
          </cell>
          <cell r="AJ12">
            <v>0</v>
          </cell>
          <cell r="AK12">
            <v>96.972443799854972</v>
          </cell>
          <cell r="AL12"/>
          <cell r="AM12">
            <v>2023</v>
          </cell>
          <cell r="AO12">
            <v>87.018975102731432</v>
          </cell>
        </row>
        <row r="13">
          <cell r="A13">
            <v>9</v>
          </cell>
          <cell r="B13" t="str">
            <v>1.06.01.b</v>
          </cell>
          <cell r="C13" t="str">
            <v>New tariff barriers 2023</v>
          </cell>
          <cell r="D13" t="str">
            <v>1.06.01.b New tariff barriers 2023</v>
          </cell>
          <cell r="H13">
            <v>0</v>
          </cell>
          <cell r="I13">
            <v>100</v>
          </cell>
          <cell r="J13">
            <v>100</v>
          </cell>
          <cell r="K13">
            <v>100</v>
          </cell>
          <cell r="L13">
            <v>99.155826066402724</v>
          </cell>
          <cell r="M13">
            <v>100</v>
          </cell>
          <cell r="N13">
            <v>70.453912324095214</v>
          </cell>
          <cell r="O13">
            <v>100</v>
          </cell>
          <cell r="P13">
            <v>100</v>
          </cell>
          <cell r="Q13">
            <v>100</v>
          </cell>
          <cell r="R13">
            <v>18.876836422651902</v>
          </cell>
          <cell r="S13">
            <v>100</v>
          </cell>
          <cell r="T13">
            <v>99.577913033201369</v>
          </cell>
          <cell r="U13">
            <v>100</v>
          </cell>
          <cell r="V13">
            <v>100</v>
          </cell>
          <cell r="W13">
            <v>100</v>
          </cell>
          <cell r="X13">
            <v>100</v>
          </cell>
          <cell r="Y13">
            <v>81.850260427658483</v>
          </cell>
          <cell r="Z13">
            <v>40.485737681391775</v>
          </cell>
          <cell r="AA13">
            <v>100</v>
          </cell>
          <cell r="AB13">
            <v>100</v>
          </cell>
          <cell r="AC13">
            <v>100</v>
          </cell>
          <cell r="AD13">
            <v>75.941042892477526</v>
          </cell>
          <cell r="AE13">
            <v>97.467478199208188</v>
          </cell>
          <cell r="AF13">
            <v>100</v>
          </cell>
          <cell r="AG13">
            <v>76.785216826074802</v>
          </cell>
          <cell r="AH13">
            <v>100</v>
          </cell>
          <cell r="AI13">
            <v>97.045391232409486</v>
          </cell>
          <cell r="AJ13">
            <v>18.93764931827732</v>
          </cell>
          <cell r="AK13">
            <v>100</v>
          </cell>
          <cell r="AL13" t="str">
            <v>y</v>
          </cell>
          <cell r="AM13">
            <v>2023</v>
          </cell>
          <cell r="AO13">
            <v>85.885908814128285</v>
          </cell>
        </row>
        <row r="14">
          <cell r="A14">
            <v>10</v>
          </cell>
          <cell r="B14" t="str">
            <v>1.06.01.c</v>
          </cell>
          <cell r="C14" t="str">
            <v>Net percentage of imports affected by new tariff barriers (2023)</v>
          </cell>
          <cell r="D14" t="str">
            <v>1.06.01.c Net percentage of imports affected by new tariff barriers (2023)</v>
          </cell>
          <cell r="H14">
            <v>52.997385225996986</v>
          </cell>
          <cell r="I14">
            <v>30.696885729269269</v>
          </cell>
          <cell r="J14">
            <v>43.974021250465221</v>
          </cell>
          <cell r="K14">
            <v>40.393079597928526</v>
          </cell>
          <cell r="L14">
            <v>51.147842412661177</v>
          </cell>
          <cell r="M14">
            <v>40.937805455124497</v>
          </cell>
          <cell r="N14">
            <v>84.869945437911952</v>
          </cell>
          <cell r="O14">
            <v>41.511786331478476</v>
          </cell>
          <cell r="P14">
            <v>2.0994255804586999</v>
          </cell>
          <cell r="Q14">
            <v>40.150423214856147</v>
          </cell>
          <cell r="R14">
            <v>14.537504569536466</v>
          </cell>
          <cell r="S14">
            <v>0</v>
          </cell>
          <cell r="T14">
            <v>39.415078332778258</v>
          </cell>
          <cell r="U14">
            <v>38.108455807545113</v>
          </cell>
          <cell r="V14">
            <v>47.083946278974054</v>
          </cell>
          <cell r="W14">
            <v>59.977718119805473</v>
          </cell>
          <cell r="X14">
            <v>25.919559696719347</v>
          </cell>
          <cell r="Y14">
            <v>84.822222091986575</v>
          </cell>
          <cell r="Z14">
            <v>61.739452573272828</v>
          </cell>
          <cell r="AA14">
            <v>39.834231245633958</v>
          </cell>
          <cell r="AB14">
            <v>46.122616283877207</v>
          </cell>
          <cell r="AC14">
            <v>37.099086515322142</v>
          </cell>
          <cell r="AD14">
            <v>100</v>
          </cell>
          <cell r="AE14">
            <v>36.069644931549171</v>
          </cell>
          <cell r="AF14">
            <v>45.26809477369315</v>
          </cell>
          <cell r="AG14">
            <v>51.885137589835047</v>
          </cell>
          <cell r="AH14">
            <v>49.350472168097582</v>
          </cell>
          <cell r="AI14">
            <v>37.922674570105869</v>
          </cell>
          <cell r="AJ14">
            <v>35.270469050984957</v>
          </cell>
          <cell r="AK14">
            <v>48.665478898169425</v>
          </cell>
          <cell r="AL14"/>
          <cell r="AM14">
            <v>2020</v>
          </cell>
          <cell r="AO14">
            <v>44.262348124467913</v>
          </cell>
        </row>
        <row r="15">
          <cell r="A15">
            <v>11</v>
          </cell>
          <cell r="B15" t="str">
            <v>1.06.02</v>
          </cell>
          <cell r="C15" t="str">
            <v>Non-tariff barriers</v>
          </cell>
          <cell r="D15" t="str">
            <v>1.06.02 Non-tariff barriers</v>
          </cell>
          <cell r="H15">
            <v>72.458001791994533</v>
          </cell>
          <cell r="I15">
            <v>90.670007719093874</v>
          </cell>
          <cell r="J15">
            <v>90.545354584863517</v>
          </cell>
          <cell r="K15">
            <v>90.540161894204999</v>
          </cell>
          <cell r="L15">
            <v>7.6825681826597343</v>
          </cell>
          <cell r="M15">
            <v>90.236757247935358</v>
          </cell>
          <cell r="N15">
            <v>0</v>
          </cell>
          <cell r="O15">
            <v>90.342993517637936</v>
          </cell>
          <cell r="P15">
            <v>91.279675276127179</v>
          </cell>
          <cell r="Q15">
            <v>99.999999999999986</v>
          </cell>
          <cell r="R15">
            <v>55.800375021768772</v>
          </cell>
          <cell r="S15">
            <v>88.955298060360633</v>
          </cell>
          <cell r="T15">
            <v>71.143008876810299</v>
          </cell>
          <cell r="U15">
            <v>90.545354584863517</v>
          </cell>
          <cell r="V15">
            <v>81.46327885665157</v>
          </cell>
          <cell r="W15">
            <v>87.249315225765514</v>
          </cell>
          <cell r="X15">
            <v>90.214028810013943</v>
          </cell>
          <cell r="Y15">
            <v>90.086180331515536</v>
          </cell>
          <cell r="Z15">
            <v>83.120949536724964</v>
          </cell>
          <cell r="AA15">
            <v>90.550547275522007</v>
          </cell>
          <cell r="AB15">
            <v>85.140510778374889</v>
          </cell>
          <cell r="AC15">
            <v>88.46205714243888</v>
          </cell>
          <cell r="AD15">
            <v>34.975339486686593</v>
          </cell>
          <cell r="AE15">
            <v>62.617293269313066</v>
          </cell>
          <cell r="AF15">
            <v>83.251744582463274</v>
          </cell>
          <cell r="AG15">
            <v>93.300809431217502</v>
          </cell>
          <cell r="AH15">
            <v>82.349748416700749</v>
          </cell>
          <cell r="AI15">
            <v>52.175161229116839</v>
          </cell>
          <cell r="AJ15">
            <v>15.392571969945296</v>
          </cell>
          <cell r="AK15">
            <v>90.514518279209824</v>
          </cell>
          <cell r="AL15"/>
          <cell r="AM15"/>
          <cell r="AO15">
            <v>74.702120379332698</v>
          </cell>
        </row>
        <row r="16">
          <cell r="A16">
            <v>12</v>
          </cell>
          <cell r="B16" t="str">
            <v>1.06.02.a</v>
          </cell>
          <cell r="C16" t="str">
            <v>Non-tariff barriers in force</v>
          </cell>
          <cell r="D16" t="str">
            <v>1.06.02.a Non-tariff barriers in force</v>
          </cell>
          <cell r="H16">
            <v>87.059450749573642</v>
          </cell>
          <cell r="I16">
            <v>99.356345400011392</v>
          </cell>
          <cell r="J16">
            <v>99.985946406113769</v>
          </cell>
          <cell r="K16">
            <v>99.971892812227537</v>
          </cell>
          <cell r="L16">
            <v>20.344772425299176</v>
          </cell>
          <cell r="M16">
            <v>99.946596343232358</v>
          </cell>
          <cell r="N16">
            <v>0</v>
          </cell>
          <cell r="O16">
            <v>99.626174402626688</v>
          </cell>
          <cell r="P16">
            <v>99.179270117045036</v>
          </cell>
          <cell r="Q16">
            <v>99.79481752926128</v>
          </cell>
          <cell r="R16">
            <v>58.13715453174418</v>
          </cell>
          <cell r="S16">
            <v>84.718122008130365</v>
          </cell>
          <cell r="T16">
            <v>77.154477778569714</v>
          </cell>
          <cell r="U16">
            <v>99.985946406113769</v>
          </cell>
          <cell r="V16">
            <v>96.638380342417506</v>
          </cell>
          <cell r="W16">
            <v>96.849184250710707</v>
          </cell>
          <cell r="X16">
            <v>99.77795321659778</v>
          </cell>
          <cell r="Y16">
            <v>99.61493152751774</v>
          </cell>
          <cell r="Z16">
            <v>94.429155383504593</v>
          </cell>
          <cell r="AA16">
            <v>100</v>
          </cell>
          <cell r="AB16">
            <v>99.519367089091503</v>
          </cell>
          <cell r="AC16">
            <v>99.010626990410543</v>
          </cell>
          <cell r="AD16">
            <v>46.790282828014583</v>
          </cell>
          <cell r="AE16">
            <v>98.693015768582072</v>
          </cell>
          <cell r="AF16">
            <v>89.279918583595588</v>
          </cell>
          <cell r="AG16">
            <v>99.07246280350985</v>
          </cell>
          <cell r="AH16">
            <v>97.616510476898029</v>
          </cell>
          <cell r="AI16">
            <v>61.484720595440535</v>
          </cell>
          <cell r="AJ16">
            <v>7.9545814828494468</v>
          </cell>
          <cell r="AK16">
            <v>97.880718041958858</v>
          </cell>
          <cell r="AL16" t="str">
            <v>y</v>
          </cell>
          <cell r="AM16">
            <v>2023</v>
          </cell>
          <cell r="AO16">
            <v>83.662425876368303</v>
          </cell>
          <cell r="AQ16"/>
        </row>
        <row r="17">
          <cell r="A17">
            <v>13</v>
          </cell>
          <cell r="B17" t="str">
            <v>1.06.02.b</v>
          </cell>
          <cell r="C17" t="str">
            <v>New non-tariff barriers 2023</v>
          </cell>
          <cell r="D17" t="str">
            <v>1.06.02.b New non-tariff barriers 2023</v>
          </cell>
          <cell r="H17">
            <v>85.728943181710832</v>
          </cell>
          <cell r="I17">
            <v>98.334214622255431</v>
          </cell>
          <cell r="J17">
            <v>100</v>
          </cell>
          <cell r="K17">
            <v>100</v>
          </cell>
          <cell r="L17">
            <v>5.0253710002360323</v>
          </cell>
          <cell r="M17">
            <v>99.950275063350929</v>
          </cell>
          <cell r="N17">
            <v>0</v>
          </cell>
          <cell r="O17">
            <v>99.950275063350929</v>
          </cell>
          <cell r="P17">
            <v>100</v>
          </cell>
          <cell r="Q17">
            <v>100</v>
          </cell>
          <cell r="R17">
            <v>56.440955495396231</v>
          </cell>
          <cell r="S17">
            <v>85.082519005272715</v>
          </cell>
          <cell r="T17">
            <v>86.623992041394473</v>
          </cell>
          <cell r="U17">
            <v>100</v>
          </cell>
          <cell r="V17">
            <v>97.613203040843672</v>
          </cell>
          <cell r="W17">
            <v>95.350718423309971</v>
          </cell>
          <cell r="X17">
            <v>99.477888165184524</v>
          </cell>
          <cell r="Y17">
            <v>99.527613101833609</v>
          </cell>
          <cell r="Z17">
            <v>94.381082158652674</v>
          </cell>
          <cell r="AA17">
            <v>100</v>
          </cell>
          <cell r="AB17">
            <v>98.557976837176383</v>
          </cell>
          <cell r="AC17">
            <v>98.035865002360921</v>
          </cell>
          <cell r="AD17">
            <v>59.001789732824449</v>
          </cell>
          <cell r="AE17">
            <v>99.825962721728203</v>
          </cell>
          <cell r="AF17">
            <v>93.237408615723595</v>
          </cell>
          <cell r="AG17">
            <v>98.856326457070907</v>
          </cell>
          <cell r="AH17">
            <v>97.762377850790884</v>
          </cell>
          <cell r="AI17">
            <v>81.477461098213567</v>
          </cell>
          <cell r="AJ17">
            <v>2.7680329136449102</v>
          </cell>
          <cell r="AK17">
            <v>99.229263481939086</v>
          </cell>
          <cell r="AL17" t="str">
            <v>y</v>
          </cell>
          <cell r="AM17">
            <v>2023</v>
          </cell>
          <cell r="AO17">
            <v>84.407983835808835</v>
          </cell>
        </row>
        <row r="18">
          <cell r="A18">
            <v>14</v>
          </cell>
          <cell r="B18" t="str">
            <v>1.06.02.c</v>
          </cell>
          <cell r="C18" t="str">
            <v>Net percentage of imports affected by new non-tariff barriers (2023)</v>
          </cell>
          <cell r="D18" t="str">
            <v>1.06.02.c Net percentage of imports affected by new non-tariff barriers (2023)</v>
          </cell>
          <cell r="H18">
            <v>34.250994290991144</v>
          </cell>
          <cell r="I18">
            <v>44.612035403460858</v>
          </cell>
          <cell r="J18">
            <v>46.56432915980475</v>
          </cell>
          <cell r="K18">
            <v>46.56432915980475</v>
          </cell>
          <cell r="L18">
            <v>30.956404032658188</v>
          </cell>
          <cell r="M18">
            <v>45.428755065055</v>
          </cell>
          <cell r="N18">
            <v>56.643075243934263</v>
          </cell>
          <cell r="O18">
            <v>46.4523860375309</v>
          </cell>
          <cell r="P18">
            <v>62.305304333412714</v>
          </cell>
          <cell r="Q18">
            <v>46.087470398027534</v>
          </cell>
          <cell r="R18">
            <v>5.072995727027541</v>
          </cell>
          <cell r="S18">
            <v>100</v>
          </cell>
          <cell r="T18">
            <v>44.86094059254826</v>
          </cell>
          <cell r="U18">
            <v>44.249791429374433</v>
          </cell>
          <cell r="V18">
            <v>39.331694107217452</v>
          </cell>
          <cell r="W18">
            <v>50.505686348382063</v>
          </cell>
          <cell r="X18">
            <v>45.927937449829138</v>
          </cell>
          <cell r="Y18">
            <v>46.756150209126332</v>
          </cell>
          <cell r="Z18">
            <v>42.88469311108318</v>
          </cell>
          <cell r="AA18">
            <v>46.56432915980475</v>
          </cell>
          <cell r="AB18">
            <v>46.134471521587791</v>
          </cell>
          <cell r="AC18">
            <v>42.322331203120278</v>
          </cell>
          <cell r="AD18">
            <v>29.635631566417494</v>
          </cell>
          <cell r="AE18">
            <v>0</v>
          </cell>
          <cell r="AF18">
            <v>59.804334309992782</v>
          </cell>
          <cell r="AG18">
            <v>82.05142821407243</v>
          </cell>
          <cell r="AH18">
            <v>27.887963774499838</v>
          </cell>
          <cell r="AI18">
            <v>43.908523742307501</v>
          </cell>
          <cell r="AJ18">
            <v>55.993528687620362</v>
          </cell>
          <cell r="AK18">
            <v>64.713734338884635</v>
          </cell>
          <cell r="AL18"/>
          <cell r="AM18">
            <v>2020</v>
          </cell>
          <cell r="AO18">
            <v>45.949041620585881</v>
          </cell>
        </row>
        <row r="19">
          <cell r="A19">
            <v>15</v>
          </cell>
          <cell r="B19" t="str">
            <v>1.07</v>
          </cell>
          <cell r="C19" t="str">
            <v>Trade liberalization</v>
          </cell>
          <cell r="D19" t="str">
            <v>1.07 Trade liberalization</v>
          </cell>
          <cell r="H19">
            <v>78.955696202531641</v>
          </cell>
          <cell r="I19">
            <v>9.6518987341772178</v>
          </cell>
          <cell r="J19">
            <v>40.348101265822798</v>
          </cell>
          <cell r="K19">
            <v>52.848101265822791</v>
          </cell>
          <cell r="L19">
            <v>74.525316455696185</v>
          </cell>
          <cell r="M19">
            <v>68.028419167507835</v>
          </cell>
          <cell r="N19">
            <v>7.9113924050632924</v>
          </cell>
          <cell r="O19">
            <v>32.753164556962027</v>
          </cell>
          <cell r="P19">
            <v>26.414495116874928</v>
          </cell>
          <cell r="Q19">
            <v>55.537974683544306</v>
          </cell>
          <cell r="R19">
            <v>19.778481012658229</v>
          </cell>
          <cell r="S19">
            <v>33.27571015542339</v>
          </cell>
          <cell r="T19">
            <v>72.468354430379748</v>
          </cell>
          <cell r="U19">
            <v>7.12025316455696</v>
          </cell>
          <cell r="V19">
            <v>39.763051927575297</v>
          </cell>
          <cell r="W19">
            <v>67.237279927001524</v>
          </cell>
          <cell r="X19">
            <v>3.3227848101265818</v>
          </cell>
          <cell r="Y19">
            <v>69.145569620253156</v>
          </cell>
          <cell r="Z19">
            <v>20.569620253164558</v>
          </cell>
          <cell r="AA19">
            <v>3.4381855792507126</v>
          </cell>
          <cell r="AB19">
            <v>78.48101265822784</v>
          </cell>
          <cell r="AC19">
            <v>35.543848371441605</v>
          </cell>
          <cell r="AD19">
            <v>4.4303797468354418</v>
          </cell>
          <cell r="AE19">
            <v>94.303797468354432</v>
          </cell>
          <cell r="AF19">
            <v>72.626582278480996</v>
          </cell>
          <cell r="AG19">
            <v>0</v>
          </cell>
          <cell r="AH19">
            <v>34.857988636436055</v>
          </cell>
          <cell r="AI19">
            <v>100</v>
          </cell>
          <cell r="AJ19">
            <v>73.417721518987321</v>
          </cell>
          <cell r="AK19">
            <v>27.89596331998035</v>
          </cell>
          <cell r="AL19"/>
          <cell r="AM19"/>
          <cell r="AO19">
            <v>43.488371491104566</v>
          </cell>
        </row>
        <row r="20">
          <cell r="A20">
            <v>16</v>
          </cell>
          <cell r="B20" t="str">
            <v>1.07.01</v>
          </cell>
          <cell r="C20" t="str">
            <v>Regional Trade Agreements, number in force</v>
          </cell>
          <cell r="D20" t="str">
            <v>1.07.01 Regional Trade Agreements, number in force</v>
          </cell>
          <cell r="H20">
            <v>44.117647058823529</v>
          </cell>
          <cell r="I20">
            <v>2.9411764705882355</v>
          </cell>
          <cell r="J20">
            <v>20.588235294117649</v>
          </cell>
          <cell r="K20">
            <v>17.647058823529413</v>
          </cell>
          <cell r="L20">
            <v>32.352941176470587</v>
          </cell>
          <cell r="M20">
            <v>79.411764705882348</v>
          </cell>
          <cell r="N20">
            <v>41.176470588235297</v>
          </cell>
          <cell r="O20">
            <v>0</v>
          </cell>
          <cell r="P20">
            <v>11.764705882352942</v>
          </cell>
          <cell r="Q20">
            <v>11.764705882352942</v>
          </cell>
          <cell r="R20">
            <v>44.117647058823529</v>
          </cell>
          <cell r="S20">
            <v>35.294117647058826</v>
          </cell>
          <cell r="T20">
            <v>41.176470588235297</v>
          </cell>
          <cell r="U20">
            <v>17.647058823529413</v>
          </cell>
          <cell r="V20">
            <v>38.235294117647058</v>
          </cell>
          <cell r="W20">
            <v>55.882352941176471</v>
          </cell>
          <cell r="X20">
            <v>14.705882352941176</v>
          </cell>
          <cell r="Y20">
            <v>32.352941176470587</v>
          </cell>
          <cell r="Z20">
            <v>17.647058823529413</v>
          </cell>
          <cell r="AA20">
            <v>5.882352941176471</v>
          </cell>
          <cell r="AB20">
            <v>50</v>
          </cell>
          <cell r="AC20">
            <v>23.529411764705884</v>
          </cell>
          <cell r="AD20">
            <v>17.647058823529413</v>
          </cell>
          <cell r="AE20">
            <v>70.588235294117652</v>
          </cell>
          <cell r="AF20">
            <v>55.882352941176471</v>
          </cell>
          <cell r="AG20">
            <v>5.882352941176471</v>
          </cell>
          <cell r="AH20">
            <v>32.352941176470587</v>
          </cell>
          <cell r="AI20">
            <v>100</v>
          </cell>
          <cell r="AJ20">
            <v>29.411764705882351</v>
          </cell>
          <cell r="AK20">
            <v>35.294117647058826</v>
          </cell>
          <cell r="AL20"/>
          <cell r="AM20">
            <v>2023</v>
          </cell>
          <cell r="AO20">
            <v>32.843137254901954</v>
          </cell>
        </row>
        <row r="21">
          <cell r="A21">
            <v>17</v>
          </cell>
          <cell r="B21" t="str">
            <v>1.07.02</v>
          </cell>
          <cell r="C21" t="str">
            <v>Capital account liberalization, index</v>
          </cell>
          <cell r="D21" t="str">
            <v>1.07.02 Capital account liberalization, index</v>
          </cell>
          <cell r="H21">
            <v>100</v>
          </cell>
          <cell r="I21">
            <v>0</v>
          </cell>
          <cell r="J21" t="str">
            <v/>
          </cell>
          <cell r="K21">
            <v>100</v>
          </cell>
          <cell r="L21">
            <v>100</v>
          </cell>
          <cell r="M21">
            <v>64.260339974222489</v>
          </cell>
          <cell r="N21">
            <v>0</v>
          </cell>
          <cell r="O21" t="str">
            <v/>
          </cell>
          <cell r="P21">
            <v>64.260339974222489</v>
          </cell>
          <cell r="Q21">
            <v>100</v>
          </cell>
          <cell r="R21">
            <v>0</v>
          </cell>
          <cell r="S21">
            <v>30.379196715241946</v>
          </cell>
          <cell r="T21">
            <v>100</v>
          </cell>
          <cell r="U21">
            <v>0</v>
          </cell>
          <cell r="V21">
            <v>30.379196715241946</v>
          </cell>
          <cell r="W21">
            <v>64.260339974222489</v>
          </cell>
          <cell r="X21">
            <v>0</v>
          </cell>
          <cell r="Y21">
            <v>100</v>
          </cell>
          <cell r="Z21">
            <v>0</v>
          </cell>
          <cell r="AA21">
            <v>16.272828933136346</v>
          </cell>
          <cell r="AB21">
            <v>100</v>
          </cell>
          <cell r="AC21">
            <v>33.881143574584421</v>
          </cell>
          <cell r="AD21">
            <v>0</v>
          </cell>
          <cell r="AE21">
            <v>100</v>
          </cell>
          <cell r="AF21">
            <v>100</v>
          </cell>
          <cell r="AG21">
            <v>0</v>
          </cell>
          <cell r="AH21">
            <v>30.379196715241946</v>
          </cell>
          <cell r="AI21">
            <v>100</v>
          </cell>
          <cell r="AJ21">
            <v>100</v>
          </cell>
          <cell r="AK21">
            <v>30.379196715241946</v>
          </cell>
          <cell r="AL21"/>
          <cell r="AM21">
            <v>2021</v>
          </cell>
          <cell r="AO21">
            <v>52.301849260405568</v>
          </cell>
        </row>
        <row r="22">
          <cell r="A22">
            <v>18</v>
          </cell>
          <cell r="B22" t="str">
            <v>1.07.03</v>
          </cell>
          <cell r="C22" t="str">
            <v>Investment Freedom, index</v>
          </cell>
          <cell r="D22" t="str">
            <v>1.07.03 Investment Freedom, index</v>
          </cell>
          <cell r="H22">
            <v>85.714285714285708</v>
          </cell>
          <cell r="I22">
            <v>42.857142857142854</v>
          </cell>
          <cell r="J22">
            <v>64.285714285714292</v>
          </cell>
          <cell r="K22">
            <v>42.857142857142854</v>
          </cell>
          <cell r="L22">
            <v>85.714285714285708</v>
          </cell>
          <cell r="M22">
            <v>57.142857142857146</v>
          </cell>
          <cell r="N22">
            <v>0</v>
          </cell>
          <cell r="O22">
            <v>71.428571428571431</v>
          </cell>
          <cell r="P22">
            <v>14.285714285714286</v>
          </cell>
          <cell r="Q22" t="str">
            <v/>
          </cell>
          <cell r="R22">
            <v>28.571428571428573</v>
          </cell>
          <cell r="S22">
            <v>42.857142857142854</v>
          </cell>
          <cell r="T22">
            <v>71.428571428571431</v>
          </cell>
          <cell r="U22">
            <v>21.428571428571427</v>
          </cell>
          <cell r="V22">
            <v>57.142857142857146</v>
          </cell>
          <cell r="W22">
            <v>78.571428571428569</v>
          </cell>
          <cell r="X22">
            <v>14.285714285714286</v>
          </cell>
          <cell r="Y22">
            <v>71.428571428571431</v>
          </cell>
          <cell r="Z22">
            <v>57.142857142857146</v>
          </cell>
          <cell r="AA22">
            <v>7.1428571428571432</v>
          </cell>
          <cell r="AB22">
            <v>78.571428571428569</v>
          </cell>
          <cell r="AC22">
            <v>57.142857142857146</v>
          </cell>
          <cell r="AD22">
            <v>14.285714285714286</v>
          </cell>
          <cell r="AE22">
            <v>100</v>
          </cell>
          <cell r="AF22">
            <v>57.142857142857146</v>
          </cell>
          <cell r="AG22">
            <v>14.285714285714286</v>
          </cell>
          <cell r="AH22">
            <v>50</v>
          </cell>
          <cell r="AI22">
            <v>85.714285714285708</v>
          </cell>
          <cell r="AJ22">
            <v>85.714285714285708</v>
          </cell>
          <cell r="AK22">
            <v>28.571428571428573</v>
          </cell>
          <cell r="AL22"/>
          <cell r="AM22">
            <v>2023</v>
          </cell>
          <cell r="AO22">
            <v>51.231527093596064</v>
          </cell>
        </row>
        <row r="23">
          <cell r="A23">
            <v>19</v>
          </cell>
          <cell r="B23" t="str">
            <v>1.08</v>
          </cell>
          <cell r="C23" t="str">
            <v>Exchange rate stability, parity change from national currency to SDR, 2023/2021</v>
          </cell>
          <cell r="D23" t="str">
            <v>1.08 Exchange rate stability, parity change from national currency to SDR, 2023/2021</v>
          </cell>
          <cell r="H23">
            <v>83.265006112806816</v>
          </cell>
          <cell r="I23">
            <v>50.102182323892521</v>
          </cell>
          <cell r="J23">
            <v>81.727358648421671</v>
          </cell>
          <cell r="K23">
            <v>82.691064377425434</v>
          </cell>
          <cell r="L23">
            <v>98.366936875744827</v>
          </cell>
          <cell r="M23">
            <v>89.912195793369222</v>
          </cell>
          <cell r="N23">
            <v>92.258205816012264</v>
          </cell>
          <cell r="O23">
            <v>88.525903543489761</v>
          </cell>
          <cell r="P23">
            <v>81.878470062565114</v>
          </cell>
          <cell r="Q23">
            <v>83.901705709448777</v>
          </cell>
          <cell r="R23">
            <v>86.960596556991192</v>
          </cell>
          <cell r="S23">
            <v>100.00000000000001</v>
          </cell>
          <cell r="T23">
            <v>41.564261336480925</v>
          </cell>
          <cell r="U23">
            <v>0</v>
          </cell>
          <cell r="V23">
            <v>91.628864656257619</v>
          </cell>
          <cell r="W23">
            <v>47.261399460988038</v>
          </cell>
          <cell r="X23">
            <v>86.205965535230632</v>
          </cell>
          <cell r="Y23">
            <v>77.365588963888129</v>
          </cell>
          <cell r="Z23">
            <v>5.2903277404324403</v>
          </cell>
          <cell r="AA23">
            <v>80.569178565311176</v>
          </cell>
          <cell r="AB23">
            <v>72.041822291548442</v>
          </cell>
          <cell r="AC23">
            <v>83.610277177776823</v>
          </cell>
          <cell r="AD23">
            <v>76.130052295934803</v>
          </cell>
          <cell r="AE23">
            <v>81.729544730948916</v>
          </cell>
          <cell r="AF23">
            <v>80.283430072682123</v>
          </cell>
          <cell r="AG23">
            <v>57.144880026309458</v>
          </cell>
          <cell r="AH23">
            <v>95.083893079238692</v>
          </cell>
          <cell r="AI23">
            <v>90.000123208433394</v>
          </cell>
          <cell r="AJ23">
            <v>81.878470062565114</v>
          </cell>
          <cell r="AK23">
            <v>89.443109245993284</v>
          </cell>
          <cell r="AL23" t="str">
            <v>y</v>
          </cell>
          <cell r="AM23">
            <v>2023</v>
          </cell>
          <cell r="AO23">
            <v>75.22736047567291</v>
          </cell>
        </row>
        <row r="24">
          <cell r="A24">
            <v>20</v>
          </cell>
          <cell r="B24" t="str">
            <v>1.09</v>
          </cell>
          <cell r="C24" t="str">
            <v>Domestic credit to private sector, % of GDP</v>
          </cell>
          <cell r="D24" t="str">
            <v>1.09 Domestic credit to private sector, % of GDP</v>
          </cell>
          <cell r="H24">
            <v>49.063269474292817</v>
          </cell>
          <cell r="I24">
            <v>10.882173530815226</v>
          </cell>
          <cell r="J24">
            <v>10.619155377244054</v>
          </cell>
          <cell r="K24">
            <v>71.222018328642264</v>
          </cell>
          <cell r="L24" t="str">
            <v/>
          </cell>
          <cell r="M24">
            <v>41.327907660053725</v>
          </cell>
          <cell r="N24">
            <v>77.424518417427961</v>
          </cell>
          <cell r="O24" t="str">
            <v/>
          </cell>
          <cell r="P24">
            <v>18.471085191110806</v>
          </cell>
          <cell r="Q24">
            <v>100</v>
          </cell>
          <cell r="R24">
            <v>16.179358505395186</v>
          </cell>
          <cell r="S24">
            <v>10.19208227433443</v>
          </cell>
          <cell r="T24">
            <v>76.945309524882418</v>
          </cell>
          <cell r="U24" t="str">
            <v/>
          </cell>
          <cell r="V24">
            <v>44.589994325283662</v>
          </cell>
          <cell r="W24">
            <v>9.0544703100866215</v>
          </cell>
          <cell r="X24">
            <v>7.2131561283966565</v>
          </cell>
          <cell r="Y24">
            <v>55.054439043210898</v>
          </cell>
          <cell r="Z24">
            <v>0</v>
          </cell>
          <cell r="AA24">
            <v>1.883363510553667</v>
          </cell>
          <cell r="AB24">
            <v>14.250281616542548</v>
          </cell>
          <cell r="AC24">
            <v>15.399175730276944</v>
          </cell>
          <cell r="AD24">
            <v>17.907829121032592</v>
          </cell>
          <cell r="AE24">
            <v>49.625588864330275</v>
          </cell>
          <cell r="AF24">
            <v>69.561457453957743</v>
          </cell>
          <cell r="AG24">
            <v>14.851472807678169</v>
          </cell>
          <cell r="AH24">
            <v>60.306573522758733</v>
          </cell>
          <cell r="AI24">
            <v>46.131488154149203</v>
          </cell>
          <cell r="AJ24">
            <v>77.539939483375761</v>
          </cell>
          <cell r="AK24">
            <v>48.286718395787283</v>
          </cell>
          <cell r="AL24"/>
          <cell r="AM24">
            <v>2022</v>
          </cell>
          <cell r="AO24">
            <v>37.554919509319248</v>
          </cell>
        </row>
        <row r="25">
          <cell r="A25">
            <v>21</v>
          </cell>
          <cell r="B25" t="str">
            <v>1.10</v>
          </cell>
          <cell r="C25" t="str">
            <v>Foreign trade and payments risk</v>
          </cell>
          <cell r="D25" t="str">
            <v>1.10 Foreign trade and payments risk</v>
          </cell>
          <cell r="H25">
            <v>87.04661643371756</v>
          </cell>
          <cell r="I25">
            <v>46.518707125338977</v>
          </cell>
          <cell r="J25">
            <v>100</v>
          </cell>
          <cell r="K25">
            <v>44.523799602813064</v>
          </cell>
          <cell r="L25">
            <v>69.98195016345079</v>
          </cell>
          <cell r="M25">
            <v>71.12417637092878</v>
          </cell>
          <cell r="N25">
            <v>63.613861628682884</v>
          </cell>
          <cell r="O25">
            <v>86.748966542687114</v>
          </cell>
          <cell r="P25">
            <v>28.424281418616463</v>
          </cell>
          <cell r="Q25">
            <v>90.696796108518157</v>
          </cell>
          <cell r="R25">
            <v>46.360312028914457</v>
          </cell>
          <cell r="S25">
            <v>61.658032611210778</v>
          </cell>
          <cell r="T25">
            <v>15.998954609161524</v>
          </cell>
          <cell r="U25">
            <v>3.8306033828500317</v>
          </cell>
          <cell r="V25">
            <v>59.943832406360094</v>
          </cell>
          <cell r="W25">
            <v>56.857125112668584</v>
          </cell>
          <cell r="X25">
            <v>68.645609939406626</v>
          </cell>
          <cell r="Y25">
            <v>85.669919195916947</v>
          </cell>
          <cell r="Z25">
            <v>19.911275228907883</v>
          </cell>
          <cell r="AA25">
            <v>35.543867103406491</v>
          </cell>
          <cell r="AB25">
            <v>64.974250881389452</v>
          </cell>
          <cell r="AC25">
            <v>58.223636275659338</v>
          </cell>
          <cell r="AD25">
            <v>26.97876401710981</v>
          </cell>
          <cell r="AE25">
            <v>56.003589903122176</v>
          </cell>
          <cell r="AF25">
            <v>77.282561481920368</v>
          </cell>
          <cell r="AG25">
            <v>0</v>
          </cell>
          <cell r="AH25">
            <v>58.951177718822251</v>
          </cell>
          <cell r="AI25">
            <v>63.479366246035731</v>
          </cell>
          <cell r="AJ25">
            <v>64.680548502630671</v>
          </cell>
          <cell r="AK25">
            <v>55.106170115661655</v>
          </cell>
          <cell r="AL25"/>
          <cell r="AM25"/>
          <cell r="AO25">
            <v>55.625958405196954</v>
          </cell>
        </row>
        <row r="26">
          <cell r="A26">
            <v>22</v>
          </cell>
          <cell r="B26" t="str">
            <v>1.10.01</v>
          </cell>
          <cell r="C26" t="str">
            <v>Country credit rating</v>
          </cell>
          <cell r="D26" t="str">
            <v>1.10.01 Country credit rating</v>
          </cell>
          <cell r="H26">
            <v>100</v>
          </cell>
          <cell r="I26">
            <v>37.288135593220339</v>
          </cell>
          <cell r="J26" t="str">
            <v/>
          </cell>
          <cell r="K26">
            <v>28.813559322033896</v>
          </cell>
          <cell r="L26">
            <v>98.305084745762713</v>
          </cell>
          <cell r="M26">
            <v>72.881355932203391</v>
          </cell>
          <cell r="N26">
            <v>79.66101694915254</v>
          </cell>
          <cell r="O26">
            <v>89.830508474576277</v>
          </cell>
          <cell r="P26">
            <v>16.949152542372882</v>
          </cell>
          <cell r="Q26">
            <v>88.13559322033899</v>
          </cell>
          <cell r="R26">
            <v>54.237288135593218</v>
          </cell>
          <cell r="S26">
            <v>59.322033898305087</v>
          </cell>
          <cell r="T26">
            <v>77.966101694915253</v>
          </cell>
          <cell r="U26">
            <v>8.4745762711864412</v>
          </cell>
          <cell r="V26">
            <v>67.79661016949153</v>
          </cell>
          <cell r="W26">
            <v>57.627118644067792</v>
          </cell>
          <cell r="X26" t="str">
            <v/>
          </cell>
          <cell r="Y26">
            <v>96.610169491525426</v>
          </cell>
          <cell r="Z26">
            <v>13.559322033898304</v>
          </cell>
          <cell r="AA26">
            <v>26.271186440677965</v>
          </cell>
          <cell r="AB26">
            <v>61.016949152542374</v>
          </cell>
          <cell r="AC26">
            <v>61.016949152542374</v>
          </cell>
          <cell r="AD26">
            <v>0.84745762711864403</v>
          </cell>
          <cell r="AE26">
            <v>100</v>
          </cell>
          <cell r="AF26">
            <v>88.13559322033899</v>
          </cell>
          <cell r="AG26">
            <v>0</v>
          </cell>
          <cell r="AH26">
            <v>64.406779661016955</v>
          </cell>
          <cell r="AI26">
            <v>86.440677966101688</v>
          </cell>
          <cell r="AJ26">
            <v>96.610169491525426</v>
          </cell>
          <cell r="AK26">
            <v>47.457627118644069</v>
          </cell>
          <cell r="AL26"/>
          <cell r="AM26">
            <v>2023</v>
          </cell>
          <cell r="AO26">
            <v>59.987893462469735</v>
          </cell>
        </row>
        <row r="27">
          <cell r="A27">
            <v>23</v>
          </cell>
          <cell r="B27" t="str">
            <v>1.10.02</v>
          </cell>
          <cell r="C27" t="str">
            <v>Gross debt, % GDP</v>
          </cell>
          <cell r="D27" t="str">
            <v>1.10.02 Gross debt, % GDP</v>
          </cell>
          <cell r="H27">
            <v>81.181759280737822</v>
          </cell>
          <cell r="I27">
            <v>85.016037818856645</v>
          </cell>
          <cell r="J27">
            <v>100</v>
          </cell>
          <cell r="K27">
            <v>90.59247942279849</v>
          </cell>
          <cell r="L27">
            <v>58.085700344753107</v>
          </cell>
          <cell r="M27">
            <v>85.168817040882445</v>
          </cell>
          <cell r="N27">
            <v>67.478422934480903</v>
          </cell>
          <cell r="O27">
            <v>90.918835038434779</v>
          </cell>
          <cell r="P27">
            <v>79.06804674564259</v>
          </cell>
          <cell r="Q27">
            <v>98.349024532663577</v>
          </cell>
          <cell r="R27">
            <v>67.836774198708966</v>
          </cell>
          <cell r="S27">
            <v>84.976043258116903</v>
          </cell>
          <cell r="T27">
            <v>0</v>
          </cell>
          <cell r="U27">
            <v>51.813753329547168</v>
          </cell>
          <cell r="V27">
            <v>74.011134485709931</v>
          </cell>
          <cell r="W27">
            <v>79.696361294863905</v>
          </cell>
          <cell r="X27">
            <v>77.22469744114801</v>
          </cell>
          <cell r="Y27">
            <v>82.571570266443757</v>
          </cell>
          <cell r="Z27">
            <v>70.09046769639329</v>
          </cell>
          <cell r="AA27">
            <v>80.089107881328147</v>
          </cell>
          <cell r="AB27">
            <v>88.098818560675753</v>
          </cell>
          <cell r="AC27">
            <v>78.291752321684243</v>
          </cell>
          <cell r="AD27">
            <v>93.069742515017964</v>
          </cell>
          <cell r="AE27">
            <v>36.083492645000284</v>
          </cell>
          <cell r="AF27">
            <v>78.861274866618146</v>
          </cell>
          <cell r="AG27">
            <v>54.723357623363221</v>
          </cell>
          <cell r="AH27">
            <v>75.958869593735258</v>
          </cell>
          <cell r="AI27">
            <v>60.503371541470351</v>
          </cell>
          <cell r="AJ27">
            <v>52.078917267251654</v>
          </cell>
          <cell r="AK27">
            <v>87.322124191110021</v>
          </cell>
          <cell r="AL27"/>
          <cell r="AM27">
            <v>2023</v>
          </cell>
          <cell r="AO27">
            <v>73.638691804581242</v>
          </cell>
        </row>
        <row r="28">
          <cell r="A28">
            <v>24</v>
          </cell>
          <cell r="B28" t="str">
            <v>1.11</v>
          </cell>
          <cell r="C28" t="str">
            <v>Trade costs</v>
          </cell>
          <cell r="D28" t="str">
            <v>1.11 Trade costs</v>
          </cell>
          <cell r="H28">
            <v>81.879322691646223</v>
          </cell>
          <cell r="I28">
            <v>12.116882663532165</v>
          </cell>
          <cell r="J28">
            <v>57.792935146500675</v>
          </cell>
          <cell r="K28">
            <v>4.2797612216606948</v>
          </cell>
          <cell r="L28">
            <v>88.560944801339673</v>
          </cell>
          <cell r="M28">
            <v>57.572723114471621</v>
          </cell>
          <cell r="N28">
            <v>50.219437188741459</v>
          </cell>
          <cell r="O28">
            <v>79.694435198611131</v>
          </cell>
          <cell r="P28">
            <v>21.502423072058534</v>
          </cell>
          <cell r="Q28">
            <v>86.111119360661689</v>
          </cell>
          <cell r="R28">
            <v>44.044953604517339</v>
          </cell>
          <cell r="S28">
            <v>30.455611196868723</v>
          </cell>
          <cell r="T28">
            <v>84.975107792110975</v>
          </cell>
          <cell r="U28">
            <v>8.3395463395874092</v>
          </cell>
          <cell r="V28">
            <v>58.407783763054852</v>
          </cell>
          <cell r="W28">
            <v>17.97473998885998</v>
          </cell>
          <cell r="X28">
            <v>0</v>
          </cell>
          <cell r="Y28">
            <v>87.467582595866446</v>
          </cell>
          <cell r="Z28">
            <v>25.315581442581113</v>
          </cell>
          <cell r="AA28">
            <v>15.718817125571624</v>
          </cell>
          <cell r="AB28">
            <v>25.215186819524483</v>
          </cell>
          <cell r="AC28">
            <v>31.547983533196721</v>
          </cell>
          <cell r="AD28">
            <v>6.7261956462715604</v>
          </cell>
          <cell r="AE28">
            <v>100.00000000000001</v>
          </cell>
          <cell r="AF28">
            <v>75.054077153791582</v>
          </cell>
          <cell r="AG28">
            <v>29.436674672465315</v>
          </cell>
          <cell r="AH28">
            <v>43.562953595786368</v>
          </cell>
          <cell r="AI28">
            <v>79.056523207353905</v>
          </cell>
          <cell r="AJ28">
            <v>79.637098955249002</v>
          </cell>
          <cell r="AK28">
            <v>40.499367632446486</v>
          </cell>
          <cell r="AL28"/>
          <cell r="AM28"/>
          <cell r="AO28">
            <v>47.438858984144268</v>
          </cell>
        </row>
        <row r="29">
          <cell r="A29">
            <v>25</v>
          </cell>
          <cell r="B29" t="str">
            <v>1.11.01</v>
          </cell>
          <cell r="C29" t="str">
            <v>Logistics performance, index</v>
          </cell>
          <cell r="D29" t="str">
            <v>1.11.01 Logistics performance, index</v>
          </cell>
          <cell r="H29">
            <v>68.421052631578959</v>
          </cell>
          <cell r="I29">
            <v>10.526315789473694</v>
          </cell>
          <cell r="J29">
            <v>33.366578947368417</v>
          </cell>
          <cell r="K29">
            <v>0</v>
          </cell>
          <cell r="L29">
            <v>84.21052631578948</v>
          </cell>
          <cell r="M29">
            <v>31.578947368421058</v>
          </cell>
          <cell r="N29">
            <v>68.421052631578959</v>
          </cell>
          <cell r="O29">
            <v>78.94736842105263</v>
          </cell>
          <cell r="P29">
            <v>25.349947368421052</v>
          </cell>
          <cell r="Q29">
            <v>84.21052631578948</v>
          </cell>
          <cell r="R29">
            <v>52.631578947368425</v>
          </cell>
          <cell r="S29">
            <v>31.578947368421058</v>
          </cell>
          <cell r="T29">
            <v>78.94736842105263</v>
          </cell>
          <cell r="U29">
            <v>0</v>
          </cell>
          <cell r="V29">
            <v>63.157894736842117</v>
          </cell>
          <cell r="W29">
            <v>26.315789473684212</v>
          </cell>
          <cell r="X29">
            <v>7.3505789473684358</v>
          </cell>
          <cell r="Y29">
            <v>63.157894736842117</v>
          </cell>
          <cell r="Z29">
            <v>46.104315789473688</v>
          </cell>
          <cell r="AA29">
            <v>15.789473684210542</v>
          </cell>
          <cell r="AB29">
            <v>31.578947368421058</v>
          </cell>
          <cell r="AC29">
            <v>47.368421052631575</v>
          </cell>
          <cell r="AD29">
            <v>10.526315789473694</v>
          </cell>
          <cell r="AE29">
            <v>100</v>
          </cell>
          <cell r="AF29">
            <v>73.684210526315795</v>
          </cell>
          <cell r="AG29">
            <v>21.052631578947366</v>
          </cell>
          <cell r="AH29">
            <v>57.894736842105274</v>
          </cell>
          <cell r="AI29">
            <v>68.421052631578959</v>
          </cell>
          <cell r="AJ29">
            <v>73.684210526315795</v>
          </cell>
          <cell r="AK29">
            <v>47.368421052631575</v>
          </cell>
          <cell r="AL29"/>
          <cell r="AM29">
            <v>2023</v>
          </cell>
          <cell r="AO29">
            <v>46.721503508771931</v>
          </cell>
        </row>
        <row r="30">
          <cell r="A30">
            <v>26</v>
          </cell>
          <cell r="B30" t="str">
            <v>1.11.02</v>
          </cell>
          <cell r="C30" t="str">
            <v>Corruption perceptions, index</v>
          </cell>
          <cell r="D30" t="str">
            <v>1.11.02 Corruption perceptions, index</v>
          </cell>
          <cell r="H30">
            <v>84.615384615384613</v>
          </cell>
          <cell r="I30">
            <v>6.1538461538461551</v>
          </cell>
          <cell r="J30">
            <v>61.53846153846154</v>
          </cell>
          <cell r="K30">
            <v>3.0769230769230775</v>
          </cell>
          <cell r="L30">
            <v>86.153846153846146</v>
          </cell>
          <cell r="M30">
            <v>70.769230769230774</v>
          </cell>
          <cell r="N30">
            <v>33.846153846153847</v>
          </cell>
          <cell r="O30">
            <v>72.307692307692307</v>
          </cell>
          <cell r="P30">
            <v>21.538461538461537</v>
          </cell>
          <cell r="Q30">
            <v>84.615384615384613</v>
          </cell>
          <cell r="R30">
            <v>29.23076923076923</v>
          </cell>
          <cell r="S30">
            <v>21.538461538461537</v>
          </cell>
          <cell r="T30">
            <v>81.538461538461533</v>
          </cell>
          <cell r="U30">
            <v>12.30769230769231</v>
          </cell>
          <cell r="V30">
            <v>46.153846153846153</v>
          </cell>
          <cell r="W30">
            <v>16.923076923076923</v>
          </cell>
          <cell r="X30">
            <v>0</v>
          </cell>
          <cell r="Y30">
            <v>100</v>
          </cell>
          <cell r="Z30">
            <v>13.846153846153847</v>
          </cell>
          <cell r="AA30">
            <v>13.846153846153847</v>
          </cell>
          <cell r="AB30">
            <v>20</v>
          </cell>
          <cell r="AC30">
            <v>21.538461538461537</v>
          </cell>
          <cell r="AD30">
            <v>9.2307692307692299</v>
          </cell>
          <cell r="AE30">
            <v>96.92307692307692</v>
          </cell>
          <cell r="AF30">
            <v>66.15384615384616</v>
          </cell>
          <cell r="AG30">
            <v>21.538461538461537</v>
          </cell>
          <cell r="AH30">
            <v>23.076923076923077</v>
          </cell>
          <cell r="AI30">
            <v>78.461538461538467</v>
          </cell>
          <cell r="AJ30">
            <v>75.384615384615387</v>
          </cell>
          <cell r="AK30">
            <v>32.307692307692307</v>
          </cell>
          <cell r="AL30"/>
          <cell r="AM30">
            <v>2023</v>
          </cell>
          <cell r="AO30">
            <v>43.487179487179489</v>
          </cell>
        </row>
        <row r="31">
          <cell r="A31">
            <v>27</v>
          </cell>
          <cell r="B31" t="str">
            <v>1.11.03</v>
          </cell>
          <cell r="C31" t="str">
            <v>Rule of law, index</v>
          </cell>
          <cell r="D31" t="str">
            <v>1.11.03 Rule of law, index</v>
          </cell>
          <cell r="H31">
            <v>91.414141744195916</v>
          </cell>
          <cell r="I31">
            <v>25.75757680962424</v>
          </cell>
          <cell r="J31">
            <v>79.797984418741606</v>
          </cell>
          <cell r="K31">
            <v>16.66666734740393</v>
          </cell>
          <cell r="L31">
            <v>93.434346569860466</v>
          </cell>
          <cell r="M31">
            <v>71.717173284930197</v>
          </cell>
          <cell r="N31">
            <v>50.505051206416162</v>
          </cell>
          <cell r="O31">
            <v>86.868684970874043</v>
          </cell>
          <cell r="P31">
            <v>22.727273655550803</v>
          </cell>
          <cell r="Q31">
            <v>87.878787383706253</v>
          </cell>
          <cell r="R31">
            <v>53.030303154073479</v>
          </cell>
          <cell r="S31">
            <v>42.42424415702817</v>
          </cell>
          <cell r="T31">
            <v>92.929291279020902</v>
          </cell>
          <cell r="U31">
            <v>19.191919295061151</v>
          </cell>
          <cell r="V31">
            <v>67.171716511608324</v>
          </cell>
          <cell r="W31">
            <v>16.161616140987714</v>
          </cell>
          <cell r="X31">
            <v>0</v>
          </cell>
          <cell r="Y31">
            <v>97.47474805234279</v>
          </cell>
          <cell r="Z31">
            <v>20.707070872097919</v>
          </cell>
          <cell r="AA31">
            <v>23.232322819755247</v>
          </cell>
          <cell r="AB31">
            <v>28.787877921486007</v>
          </cell>
          <cell r="AC31">
            <v>29.797980334318233</v>
          </cell>
          <cell r="AD31">
            <v>7.0707066787674133</v>
          </cell>
          <cell r="AE31">
            <v>100</v>
          </cell>
          <cell r="AF31">
            <v>84.848488314056254</v>
          </cell>
          <cell r="AG31">
            <v>50.000000000000043</v>
          </cell>
          <cell r="AH31">
            <v>52.525251947657374</v>
          </cell>
          <cell r="AI31">
            <v>89.393936918531367</v>
          </cell>
          <cell r="AJ31">
            <v>88.888889796538592</v>
          </cell>
          <cell r="AK31">
            <v>44.949496104685394</v>
          </cell>
          <cell r="AL31"/>
          <cell r="AM31">
            <v>2022</v>
          </cell>
          <cell r="AO31">
            <v>54.511784922977327</v>
          </cell>
        </row>
        <row r="32">
          <cell r="A32">
            <v>28</v>
          </cell>
          <cell r="B32" t="str">
            <v>1.12</v>
          </cell>
          <cell r="C32" t="str">
            <v xml:space="preserve">Monetary policy intervention </v>
          </cell>
          <cell r="D32" t="str">
            <v xml:space="preserve">1.12 Monetary policy intervention </v>
          </cell>
          <cell r="H32">
            <v>72.620868543202221</v>
          </cell>
          <cell r="I32">
            <v>84.03909349447369</v>
          </cell>
          <cell r="J32">
            <v>35.272604470528258</v>
          </cell>
          <cell r="K32">
            <v>99.999999999999986</v>
          </cell>
          <cell r="L32">
            <v>75.927697067478633</v>
          </cell>
          <cell r="M32">
            <v>81.563387515602216</v>
          </cell>
          <cell r="N32">
            <v>70.04341921883713</v>
          </cell>
          <cell r="O32">
            <v>29.699631749412131</v>
          </cell>
          <cell r="P32">
            <v>82.646061455001259</v>
          </cell>
          <cell r="Q32">
            <v>69.104233283390172</v>
          </cell>
          <cell r="R32">
            <v>76.943194302784264</v>
          </cell>
          <cell r="S32">
            <v>75.536074310939981</v>
          </cell>
          <cell r="T32">
            <v>63.41897936000877</v>
          </cell>
          <cell r="U32">
            <v>73.364789835921769</v>
          </cell>
          <cell r="V32">
            <v>75.616434383637923</v>
          </cell>
          <cell r="W32">
            <v>81.326929617828625</v>
          </cell>
          <cell r="X32">
            <v>85.971977452778248</v>
          </cell>
          <cell r="Y32">
            <v>90.48525533429185</v>
          </cell>
          <cell r="Z32">
            <v>73.761310068199506</v>
          </cell>
          <cell r="AA32">
            <v>38.675031736225925</v>
          </cell>
          <cell r="AB32">
            <v>82.052810575772142</v>
          </cell>
          <cell r="AC32">
            <v>81.676749376758877</v>
          </cell>
          <cell r="AD32">
            <v>59.087592778124154</v>
          </cell>
          <cell r="AE32">
            <v>0</v>
          </cell>
          <cell r="AF32">
            <v>73.276192545747392</v>
          </cell>
          <cell r="AG32">
            <v>86.499515486901188</v>
          </cell>
          <cell r="AH32">
            <v>73.397762656019793</v>
          </cell>
          <cell r="AI32">
            <v>81.841414556909157</v>
          </cell>
          <cell r="AJ32">
            <v>82.369390548917252</v>
          </cell>
          <cell r="AK32">
            <v>86.522791238166349</v>
          </cell>
          <cell r="AL32"/>
          <cell r="AM32"/>
          <cell r="AO32">
            <v>71.42470643212863</v>
          </cell>
        </row>
        <row r="33">
          <cell r="A33">
            <v>29</v>
          </cell>
          <cell r="B33" t="str">
            <v>1.12.01</v>
          </cell>
          <cell r="C33" t="str">
            <v>Current account balance, % GDP</v>
          </cell>
          <cell r="D33" t="str">
            <v>1.12.01 Current account balance, % GDP</v>
          </cell>
          <cell r="H33">
            <v>69.660896015622058</v>
          </cell>
          <cell r="I33">
            <v>77.043824401967782</v>
          </cell>
          <cell r="J33">
            <v>2.8690525367080966</v>
          </cell>
          <cell r="K33">
            <v>69.281610274512744</v>
          </cell>
          <cell r="L33">
            <v>76.544368921101054</v>
          </cell>
          <cell r="M33">
            <v>87.554921326373503</v>
          </cell>
          <cell r="N33">
            <v>68.620676705847004</v>
          </cell>
          <cell r="O33">
            <v>25.138007435502644</v>
          </cell>
          <cell r="P33">
            <v>69.694693754928835</v>
          </cell>
          <cell r="Q33">
            <v>38.934995681399975</v>
          </cell>
          <cell r="R33">
            <v>78.76750910661309</v>
          </cell>
          <cell r="S33">
            <v>74.666716737391567</v>
          </cell>
          <cell r="T33">
            <v>61.339141537421604</v>
          </cell>
          <cell r="U33">
            <v>75.214991175034726</v>
          </cell>
          <cell r="V33">
            <v>69.724736189868182</v>
          </cell>
          <cell r="W33">
            <v>75.436554132712445</v>
          </cell>
          <cell r="X33">
            <v>97.314957377295428</v>
          </cell>
          <cell r="Y33">
            <v>100</v>
          </cell>
          <cell r="Z33">
            <v>76.720868226369745</v>
          </cell>
          <cell r="AA33">
            <v>11.911825453452991</v>
          </cell>
          <cell r="AB33">
            <v>71.887791505501525</v>
          </cell>
          <cell r="AC33">
            <v>83.878478350670321</v>
          </cell>
          <cell r="AD33">
            <v>64.730181381200936</v>
          </cell>
          <cell r="AE33">
            <v>0</v>
          </cell>
          <cell r="AF33">
            <v>66.457621390213674</v>
          </cell>
          <cell r="AG33">
            <v>77.971384580720269</v>
          </cell>
          <cell r="AH33">
            <v>69.446843666679172</v>
          </cell>
          <cell r="AI33">
            <v>82.489015734725314</v>
          </cell>
          <cell r="AJ33">
            <v>85.395621315107576</v>
          </cell>
          <cell r="AK33">
            <v>55.03023020015771</v>
          </cell>
          <cell r="AL33"/>
          <cell r="AM33">
            <v>2023</v>
          </cell>
          <cell r="AO33">
            <v>65.457583837170006</v>
          </cell>
        </row>
        <row r="34">
          <cell r="A34">
            <v>30</v>
          </cell>
          <cell r="B34" t="str">
            <v>1.12.02</v>
          </cell>
          <cell r="C34" t="str">
            <v>Change (1-year) in total reserves (includes gold), % GDP</v>
          </cell>
          <cell r="D34" t="str">
            <v>1.12.02 Change (1-year) in total reserves (includes gold), % GDP</v>
          </cell>
          <cell r="H34">
            <v>53.272879649647749</v>
          </cell>
          <cell r="I34">
            <v>65.218906325580534</v>
          </cell>
          <cell r="J34">
            <v>56.840980296761899</v>
          </cell>
          <cell r="K34">
            <v>100</v>
          </cell>
          <cell r="L34">
            <v>51.987259319080771</v>
          </cell>
          <cell r="M34">
            <v>50.516894454478809</v>
          </cell>
          <cell r="N34">
            <v>49.949951239128019</v>
          </cell>
          <cell r="O34" t="str">
            <v/>
          </cell>
          <cell r="P34">
            <v>70.209889904560669</v>
          </cell>
          <cell r="Q34">
            <v>78.045763188578704</v>
          </cell>
          <cell r="R34">
            <v>51.483169205787242</v>
          </cell>
          <cell r="S34">
            <v>53.201966194320178</v>
          </cell>
          <cell r="T34">
            <v>46.01752794286211</v>
          </cell>
          <cell r="U34">
            <v>48.978106433725699</v>
          </cell>
          <cell r="V34">
            <v>58.279981566924405</v>
          </cell>
          <cell r="W34">
            <v>62.234981911167466</v>
          </cell>
          <cell r="X34">
            <v>48.219790439608616</v>
          </cell>
          <cell r="Y34">
            <v>53.174897290893675</v>
          </cell>
          <cell r="Z34">
            <v>48.143465216654668</v>
          </cell>
          <cell r="AA34">
            <v>53.557891043809086</v>
          </cell>
          <cell r="AB34">
            <v>67.012527512661251</v>
          </cell>
          <cell r="AC34">
            <v>54.385238214185136</v>
          </cell>
          <cell r="AD34">
            <v>35.294247146054317</v>
          </cell>
          <cell r="AE34">
            <v>0</v>
          </cell>
          <cell r="AF34">
            <v>57.585497299079989</v>
          </cell>
          <cell r="AG34">
            <v>68.45638811515758</v>
          </cell>
          <cell r="AH34">
            <v>54.802070862896102</v>
          </cell>
          <cell r="AI34">
            <v>56.053448698650001</v>
          </cell>
          <cell r="AJ34">
            <v>54.040609379401843</v>
          </cell>
          <cell r="AK34">
            <v>91.436944062265269</v>
          </cell>
          <cell r="AL34"/>
          <cell r="AM34">
            <v>2023</v>
          </cell>
          <cell r="AO34">
            <v>56.496595617721439</v>
          </cell>
        </row>
        <row r="35">
          <cell r="A35">
            <v>31</v>
          </cell>
          <cell r="B35" t="str">
            <v>1.13</v>
          </cell>
          <cell r="C35" t="str">
            <v>Export concentration</v>
          </cell>
          <cell r="D35" t="str">
            <v>1.13 Export concentration</v>
          </cell>
          <cell r="H35">
            <v>31.925416876989406</v>
          </cell>
          <cell r="I35">
            <v>31.34352068696532</v>
          </cell>
          <cell r="J35">
            <v>0</v>
          </cell>
          <cell r="K35">
            <v>37.03440348271706</v>
          </cell>
          <cell r="L35">
            <v>42.756161310780158</v>
          </cell>
          <cell r="M35">
            <v>26.320837948073244</v>
          </cell>
          <cell r="N35">
            <v>95.813389473690933</v>
          </cell>
          <cell r="O35">
            <v>43.754684752402369</v>
          </cell>
          <cell r="P35">
            <v>23.905521693745442</v>
          </cell>
          <cell r="Q35">
            <v>21.670369181191475</v>
          </cell>
          <cell r="R35">
            <v>100</v>
          </cell>
          <cell r="S35">
            <v>71.388364465590186</v>
          </cell>
          <cell r="T35">
            <v>69.815677607483678</v>
          </cell>
          <cell r="U35">
            <v>30.868903782113144</v>
          </cell>
          <cell r="V35">
            <v>65.839243427111185</v>
          </cell>
          <cell r="W35">
            <v>24.772865487994078</v>
          </cell>
          <cell r="X35">
            <v>35.077152234652807</v>
          </cell>
          <cell r="Y35">
            <v>52.387741000395231</v>
          </cell>
          <cell r="Z35">
            <v>58.020174739223549</v>
          </cell>
          <cell r="AA35">
            <v>19.539260794176691</v>
          </cell>
          <cell r="AB35">
            <v>41.832129492196628</v>
          </cell>
          <cell r="AC35">
            <v>42.997951237172245</v>
          </cell>
          <cell r="AD35">
            <v>74.011391497944302</v>
          </cell>
          <cell r="AE35">
            <v>68.092025246598752</v>
          </cell>
          <cell r="AF35">
            <v>30.652578428762698</v>
          </cell>
          <cell r="AG35">
            <v>55.81774129998535</v>
          </cell>
          <cell r="AH35">
            <v>93.118379339376759</v>
          </cell>
          <cell r="AI35">
            <v>89.250551264379439</v>
          </cell>
          <cell r="AJ35">
            <v>92.882624671706765</v>
          </cell>
          <cell r="AK35">
            <v>56.796075971629463</v>
          </cell>
          <cell r="AL35"/>
          <cell r="AM35"/>
          <cell r="AO35">
            <v>50.922837913168287</v>
          </cell>
        </row>
        <row r="36">
          <cell r="A36">
            <v>32</v>
          </cell>
          <cell r="B36" t="str">
            <v>1.13.01</v>
          </cell>
          <cell r="C36" t="str">
            <v>Export market concentration, Top 5 as % total</v>
          </cell>
          <cell r="D36" t="str">
            <v>1.13.01 Export market concentration, Top 5 as % total</v>
          </cell>
          <cell r="H36">
            <v>36.54304444379644</v>
          </cell>
          <cell r="I36">
            <v>67.044809747494213</v>
          </cell>
          <cell r="J36">
            <v>23.272985227500246</v>
          </cell>
          <cell r="K36">
            <v>47.003307568906195</v>
          </cell>
          <cell r="L36">
            <v>6.6773767273555666</v>
          </cell>
          <cell r="M36">
            <v>32.280328102412518</v>
          </cell>
          <cell r="N36">
            <v>93.382032692713011</v>
          </cell>
          <cell r="O36">
            <v>36.528925088611715</v>
          </cell>
          <cell r="P36">
            <v>42.242169540879331</v>
          </cell>
          <cell r="Q36">
            <v>30.732274486406347</v>
          </cell>
          <cell r="R36">
            <v>97.988136575569214</v>
          </cell>
          <cell r="S36">
            <v>67.417675991792933</v>
          </cell>
          <cell r="T36">
            <v>59.81043165272191</v>
          </cell>
          <cell r="U36">
            <v>12.978574021803142</v>
          </cell>
          <cell r="V36">
            <v>68.655734389054217</v>
          </cell>
          <cell r="W36">
            <v>0</v>
          </cell>
          <cell r="X36">
            <v>52.18250941939241</v>
          </cell>
          <cell r="Y36">
            <v>51.507797896514241</v>
          </cell>
          <cell r="Z36">
            <v>78.105470165811795</v>
          </cell>
          <cell r="AA36">
            <v>16.353769659837241</v>
          </cell>
          <cell r="AB36">
            <v>53.741344838706453</v>
          </cell>
          <cell r="AC36">
            <v>48.186674414692042</v>
          </cell>
          <cell r="AD36">
            <v>100</v>
          </cell>
          <cell r="AE36">
            <v>73.649056832376743</v>
          </cell>
          <cell r="AF36">
            <v>13.760734700089133</v>
          </cell>
          <cell r="AG36">
            <v>71.014006699757545</v>
          </cell>
          <cell r="AH36">
            <v>78.446858417950793</v>
          </cell>
          <cell r="AI36">
            <v>84.016511632086178</v>
          </cell>
          <cell r="AJ36">
            <v>75.328186911017895</v>
          </cell>
          <cell r="AK36">
            <v>50.170806875967074</v>
          </cell>
          <cell r="AL36"/>
          <cell r="AM36">
            <v>2022</v>
          </cell>
          <cell r="AO36">
            <v>52.300717824040568</v>
          </cell>
        </row>
        <row r="37">
          <cell r="A37">
            <v>33</v>
          </cell>
          <cell r="B37" t="str">
            <v>1.13.02</v>
          </cell>
          <cell r="C37" t="str">
            <v>Export product concentration, Top 5 as % total</v>
          </cell>
          <cell r="D37" t="str">
            <v>1.13.02 Export product concentration, Top 5 as % total</v>
          </cell>
          <cell r="H37">
            <v>38.994029134124013</v>
          </cell>
          <cell r="I37">
            <v>7.5396600162498411</v>
          </cell>
          <cell r="J37">
            <v>0</v>
          </cell>
          <cell r="K37">
            <v>36.897526093078135</v>
          </cell>
          <cell r="L37">
            <v>86.590365369930566</v>
          </cell>
          <cell r="M37">
            <v>34.081666902958375</v>
          </cell>
          <cell r="N37">
            <v>86.744016408652783</v>
          </cell>
          <cell r="O37">
            <v>58.37346809479768</v>
          </cell>
          <cell r="P37">
            <v>20.165787758522583</v>
          </cell>
          <cell r="Q37">
            <v>28.016585459846141</v>
          </cell>
          <cell r="R37">
            <v>88.991679957523544</v>
          </cell>
          <cell r="S37">
            <v>72.722938623212571</v>
          </cell>
          <cell r="T37">
            <v>77.755587140517974</v>
          </cell>
          <cell r="U37">
            <v>60.828915446166732</v>
          </cell>
          <cell r="V37">
            <v>62.400590008545329</v>
          </cell>
          <cell r="W37">
            <v>63.827858341492067</v>
          </cell>
          <cell r="X37">
            <v>28.514170243696768</v>
          </cell>
          <cell r="Y37">
            <v>57.527498115313762</v>
          </cell>
          <cell r="Z37">
            <v>40.150504645239138</v>
          </cell>
          <cell r="AA37">
            <v>38.906320274345617</v>
          </cell>
          <cell r="AB37">
            <v>38.013694048121138</v>
          </cell>
          <cell r="AC37">
            <v>45.476894309506704</v>
          </cell>
          <cell r="AD37">
            <v>44.434689053961549</v>
          </cell>
          <cell r="AE37">
            <v>61.095225298134395</v>
          </cell>
          <cell r="AF37">
            <v>59.69261538660011</v>
          </cell>
          <cell r="AG37">
            <v>43.63643411630175</v>
          </cell>
          <cell r="AH37">
            <v>97.26727498916469</v>
          </cell>
          <cell r="AI37">
            <v>85.365722993103077</v>
          </cell>
          <cell r="AJ37">
            <v>100</v>
          </cell>
          <cell r="AK37">
            <v>66.081234630604783</v>
          </cell>
          <cell r="AL37"/>
          <cell r="AM37">
            <v>2022</v>
          </cell>
          <cell r="AO37">
            <v>54.33643176199039</v>
          </cell>
        </row>
        <row r="38">
          <cell r="A38">
            <v>34</v>
          </cell>
          <cell r="B38" t="str">
            <v>1.14</v>
          </cell>
          <cell r="C38" t="str">
            <v>Exports of goods and services</v>
          </cell>
          <cell r="D38" t="str">
            <v>1.14 Exports of goods and services</v>
          </cell>
          <cell r="H38">
            <v>12.218951479214869</v>
          </cell>
          <cell r="I38">
            <v>1.1456141807063178</v>
          </cell>
          <cell r="J38">
            <v>0</v>
          </cell>
          <cell r="K38">
            <v>0.61960809558728858</v>
          </cell>
          <cell r="L38">
            <v>21.344929593017273</v>
          </cell>
          <cell r="M38">
            <v>2.2584621731541299</v>
          </cell>
          <cell r="N38">
            <v>92.488352827707445</v>
          </cell>
          <cell r="O38">
            <v>11.776779074808035</v>
          </cell>
          <cell r="P38">
            <v>0.60751913388742396</v>
          </cell>
          <cell r="Q38">
            <v>17.72963616231678</v>
          </cell>
          <cell r="R38">
            <v>33.842577408625836</v>
          </cell>
          <cell r="S38">
            <v>7.0202940710189861</v>
          </cell>
          <cell r="T38">
            <v>28.110594826272493</v>
          </cell>
          <cell r="U38">
            <v>9.6797204589211955E-2</v>
          </cell>
          <cell r="V38">
            <v>8.7112396388825726</v>
          </cell>
          <cell r="W38">
            <v>14.505467947347045</v>
          </cell>
          <cell r="X38">
            <v>0.24557408834687605</v>
          </cell>
          <cell r="Y38">
            <v>1.8047213164542839</v>
          </cell>
          <cell r="Z38">
            <v>0.81260844410063227</v>
          </cell>
          <cell r="AA38">
            <v>4.4437171939155092E-2</v>
          </cell>
          <cell r="AB38">
            <v>1.3331363965007608</v>
          </cell>
          <cell r="AC38">
            <v>4.7828750052454687</v>
          </cell>
          <cell r="AD38">
            <v>10.550375765401441</v>
          </cell>
          <cell r="AE38">
            <v>33.408546999554815</v>
          </cell>
          <cell r="AF38">
            <v>20.672982690929349</v>
          </cell>
          <cell r="AG38">
            <v>0.40531432100943848</v>
          </cell>
          <cell r="AH38">
            <v>9.7192385981362737</v>
          </cell>
          <cell r="AI38">
            <v>53.520954704401547</v>
          </cell>
          <cell r="AJ38">
            <v>100</v>
          </cell>
          <cell r="AK38">
            <v>7.6968865487597089</v>
          </cell>
          <cell r="AL38"/>
          <cell r="AM38"/>
          <cell r="AO38">
            <v>16.582482528930516</v>
          </cell>
        </row>
        <row r="39">
          <cell r="A39">
            <v>35</v>
          </cell>
          <cell r="B39" t="str">
            <v>1.14.01</v>
          </cell>
          <cell r="C39" t="str">
            <v>Merchandise exports, US$ millions</v>
          </cell>
          <cell r="D39" t="str">
            <v>1.14.01 Merchandise exports, US$ millions</v>
          </cell>
          <cell r="H39">
            <v>10.322562137377339</v>
          </cell>
          <cell r="I39">
            <v>1.3502667040042522</v>
          </cell>
          <cell r="J39">
            <v>2.047455048145301E-2</v>
          </cell>
          <cell r="K39">
            <v>0.42996556011051312</v>
          </cell>
          <cell r="L39">
            <v>15.972028819666553</v>
          </cell>
          <cell r="M39">
            <v>2.4650903156849244</v>
          </cell>
          <cell r="N39">
            <v>100.00000000000001</v>
          </cell>
          <cell r="O39">
            <v>12.07303653604966</v>
          </cell>
          <cell r="P39">
            <v>0.6479810795625357</v>
          </cell>
          <cell r="Q39">
            <v>16.103419050433484</v>
          </cell>
          <cell r="R39">
            <v>12.063468456826062</v>
          </cell>
          <cell r="S39">
            <v>7.1329461083410823</v>
          </cell>
          <cell r="T39">
            <v>20.188191538975275</v>
          </cell>
          <cell r="U39">
            <v>0</v>
          </cell>
          <cell r="V39">
            <v>8.6703598857307433</v>
          </cell>
          <cell r="W39">
            <v>16.648486325489802</v>
          </cell>
          <cell r="X39">
            <v>0.14873237435970663</v>
          </cell>
          <cell r="Y39">
            <v>0.94291142634474545</v>
          </cell>
          <cell r="Z39">
            <v>0.57286026708677351</v>
          </cell>
          <cell r="AA39">
            <v>0.10436610224551497</v>
          </cell>
          <cell r="AB39">
            <v>1.4917375896674767</v>
          </cell>
          <cell r="AC39">
            <v>1.8380678858502744</v>
          </cell>
          <cell r="AD39">
            <v>11.833208074081929</v>
          </cell>
          <cell r="AE39">
            <v>13.323578795288894</v>
          </cell>
          <cell r="AF39">
            <v>17.765160904877423</v>
          </cell>
          <cell r="AG39">
            <v>0.1008065489629258</v>
          </cell>
          <cell r="AH39">
            <v>7.864932645372722</v>
          </cell>
          <cell r="AI39">
            <v>14.58904270188874</v>
          </cell>
          <cell r="AJ39">
            <v>57.27096267918543</v>
          </cell>
          <cell r="AK39">
            <v>9.8360708711393112</v>
          </cell>
          <cell r="AL39" t="str">
            <v>y</v>
          </cell>
          <cell r="AM39">
            <v>2023</v>
          </cell>
          <cell r="AO39">
            <v>12.059023864502853</v>
          </cell>
        </row>
        <row r="40">
          <cell r="A40">
            <v>36</v>
          </cell>
          <cell r="B40" t="str">
            <v>1.14.02</v>
          </cell>
          <cell r="C40" t="str">
            <v>Commercial services exports, US$ millions</v>
          </cell>
          <cell r="D40" t="str">
            <v>1.14.02 Commercial services exports, US$ millions</v>
          </cell>
          <cell r="H40">
            <v>8.9245802598021395</v>
          </cell>
          <cell r="I40">
            <v>0.48555123343741385</v>
          </cell>
          <cell r="J40">
            <v>1.4020112120478137E-2</v>
          </cell>
          <cell r="K40">
            <v>0.57877898753768731</v>
          </cell>
          <cell r="L40">
            <v>17.624479235622257</v>
          </cell>
          <cell r="M40">
            <v>1.1205304994751375</v>
          </cell>
          <cell r="N40">
            <v>45.459913975605055</v>
          </cell>
          <cell r="O40">
            <v>6.4788495898965088</v>
          </cell>
          <cell r="P40">
            <v>0.34175521168892009</v>
          </cell>
          <cell r="Q40">
            <v>11.808529305986303</v>
          </cell>
          <cell r="R40">
            <v>41.183899608877347</v>
          </cell>
          <cell r="S40">
            <v>3.9400109959087275</v>
          </cell>
          <cell r="T40">
            <v>24.046409566909986</v>
          </cell>
          <cell r="U40">
            <v>0.18669516823679433</v>
          </cell>
          <cell r="V40">
            <v>5.0613803055107311</v>
          </cell>
          <cell r="W40">
            <v>6.1938938067982443</v>
          </cell>
          <cell r="X40">
            <v>0.27189431112277684</v>
          </cell>
          <cell r="Y40">
            <v>1.9292632917922907</v>
          </cell>
          <cell r="Z40">
            <v>0.73935121182350527</v>
          </cell>
          <cell r="AA40">
            <v>0</v>
          </cell>
          <cell r="AB40">
            <v>0.63893365663580715</v>
          </cell>
          <cell r="AC40">
            <v>5.7168505046476152</v>
          </cell>
          <cell r="AD40">
            <v>4.7903248045148201</v>
          </cell>
          <cell r="AE40">
            <v>39.241335185073318</v>
          </cell>
          <cell r="AF40">
            <v>14.774801574621481</v>
          </cell>
          <cell r="AG40">
            <v>0.57099003635964374</v>
          </cell>
          <cell r="AH40">
            <v>7.4517495070431927</v>
          </cell>
          <cell r="AI40">
            <v>69.599910786669682</v>
          </cell>
          <cell r="AJ40">
            <v>100.00000000000001</v>
          </cell>
          <cell r="AK40">
            <v>2.3007363479758993</v>
          </cell>
          <cell r="AL40" t="str">
            <v>y</v>
          </cell>
          <cell r="AM40">
            <v>2023</v>
          </cell>
          <cell r="AO40">
            <v>14.049180636056459</v>
          </cell>
        </row>
        <row r="41">
          <cell r="A41">
            <v>37</v>
          </cell>
          <cell r="B41" t="str">
            <v>1.15</v>
          </cell>
          <cell r="C41" t="str">
            <v>Technological innovation</v>
          </cell>
          <cell r="D41" t="str">
            <v>1.15 Technological innovation</v>
          </cell>
          <cell r="H41">
            <v>54.990464688842657</v>
          </cell>
          <cell r="I41">
            <v>0.21205828644786556</v>
          </cell>
          <cell r="J41">
            <v>11.825537263647387</v>
          </cell>
          <cell r="K41">
            <v>2.0340833885063985</v>
          </cell>
          <cell r="L41">
            <v>43.016176834031299</v>
          </cell>
          <cell r="M41">
            <v>9.2188862543526238</v>
          </cell>
          <cell r="N41">
            <v>37.96884452065774</v>
          </cell>
          <cell r="O41">
            <v>96.104518526570274</v>
          </cell>
          <cell r="P41">
            <v>6.9484018376185244</v>
          </cell>
          <cell r="Q41">
            <v>55.205116433476078</v>
          </cell>
          <cell r="R41">
            <v>9.7384588434331985</v>
          </cell>
          <cell r="S41">
            <v>5.2720427830878087</v>
          </cell>
          <cell r="T41">
            <v>57.189293349090534</v>
          </cell>
          <cell r="U41">
            <v>6.081129647113463</v>
          </cell>
          <cell r="V41">
            <v>26.558039259534723</v>
          </cell>
          <cell r="W41">
            <v>10.692402081229471</v>
          </cell>
          <cell r="X41">
            <v>0</v>
          </cell>
          <cell r="Y41">
            <v>41.132034323409485</v>
          </cell>
          <cell r="Z41">
            <v>1.5863583654826789</v>
          </cell>
          <cell r="AA41">
            <v>16.034708288363284</v>
          </cell>
          <cell r="AB41">
            <v>3.9457705795657638</v>
          </cell>
          <cell r="AC41">
            <v>29.724548575254037</v>
          </cell>
          <cell r="AD41">
            <v>18.55137333709985</v>
          </cell>
          <cell r="AE41">
            <v>64.167623599234759</v>
          </cell>
          <cell r="AF41">
            <v>100</v>
          </cell>
          <cell r="AG41">
            <v>0.99711404646303592</v>
          </cell>
          <cell r="AH41">
            <v>19.855134804076204</v>
          </cell>
          <cell r="AI41">
            <v>61.745157252311778</v>
          </cell>
          <cell r="AJ41">
            <v>55.476768635456551</v>
          </cell>
          <cell r="AK41">
            <v>19.717593695104668</v>
          </cell>
          <cell r="AL41"/>
          <cell r="AM41"/>
          <cell r="AO41">
            <v>28.866321316648737</v>
          </cell>
        </row>
        <row r="42">
          <cell r="A42">
            <v>38</v>
          </cell>
          <cell r="B42" t="str">
            <v>1.15.01</v>
          </cell>
          <cell r="C42" t="str">
            <v>R&amp;D expenditure, % GDP</v>
          </cell>
          <cell r="D42" t="str">
            <v>1.15.01 R&amp;D expenditure, % GDP</v>
          </cell>
          <cell r="H42">
            <v>36.691340685183754</v>
          </cell>
          <cell r="I42" t="str">
            <v/>
          </cell>
          <cell r="J42">
            <v>5.022925198120257</v>
          </cell>
          <cell r="K42">
            <v>1.7688944052717752</v>
          </cell>
          <cell r="L42">
            <v>31.034553152571995</v>
          </cell>
          <cell r="M42">
            <v>6.1932739142683326</v>
          </cell>
          <cell r="N42">
            <v>49.015012636418199</v>
          </cell>
          <cell r="O42" t="str">
            <v/>
          </cell>
          <cell r="P42" t="str">
            <v/>
          </cell>
          <cell r="Q42">
            <v>21.18794579609435</v>
          </cell>
          <cell r="R42">
            <v>12.550270080472961</v>
          </cell>
          <cell r="S42">
            <v>5.0851886480461532</v>
          </cell>
          <cell r="T42">
            <v>66.636793820199486</v>
          </cell>
          <cell r="U42" t="str">
            <v/>
          </cell>
          <cell r="V42">
            <v>18.766816235041464</v>
          </cell>
          <cell r="W42">
            <v>4.8375638455539827</v>
          </cell>
          <cell r="X42">
            <v>0.170663095534588</v>
          </cell>
          <cell r="Y42">
            <v>29.052942305258306</v>
          </cell>
          <cell r="Z42">
            <v>2.7120325648050239</v>
          </cell>
          <cell r="AA42">
            <v>0</v>
          </cell>
          <cell r="AB42">
            <v>2.710399425134836</v>
          </cell>
          <cell r="AC42">
            <v>5.9331964217909832</v>
          </cell>
          <cell r="AD42">
            <v>18.459785977046224</v>
          </cell>
          <cell r="AE42">
            <v>43.512352660180383</v>
          </cell>
          <cell r="AF42">
            <v>100</v>
          </cell>
          <cell r="AG42">
            <v>1.7227582095889797</v>
          </cell>
          <cell r="AH42">
            <v>24.050839637932935</v>
          </cell>
          <cell r="AI42">
            <v>58.857945428637919</v>
          </cell>
          <cell r="AJ42">
            <v>69.928386825462297</v>
          </cell>
          <cell r="AK42">
            <v>8.0381093142038242</v>
          </cell>
          <cell r="AL42"/>
          <cell r="AM42">
            <v>2022</v>
          </cell>
          <cell r="AO42">
            <v>23.997691933954574</v>
          </cell>
        </row>
        <row r="43">
          <cell r="A43">
            <v>39</v>
          </cell>
          <cell r="B43" t="str">
            <v>1.15.02</v>
          </cell>
          <cell r="C43" t="str">
            <v>Researchers in R&amp;D, per capita</v>
          </cell>
          <cell r="D43" t="str">
            <v>1.15.02 Researchers in R&amp;D, per capita</v>
          </cell>
          <cell r="H43">
            <v>18.140811911248562</v>
          </cell>
          <cell r="I43" t="str">
            <v/>
          </cell>
          <cell r="J43">
            <v>1.9184500749307454</v>
          </cell>
          <cell r="K43">
            <v>4.5797273386486051E-2</v>
          </cell>
          <cell r="L43">
            <v>19.616268714362867</v>
          </cell>
          <cell r="M43">
            <v>1.938244084236961</v>
          </cell>
          <cell r="N43">
            <v>6.4702204263607026</v>
          </cell>
          <cell r="O43">
            <v>100</v>
          </cell>
          <cell r="P43" t="str">
            <v/>
          </cell>
          <cell r="Q43">
            <v>18.579514276585623</v>
          </cell>
          <cell r="R43">
            <v>0.936409116621017</v>
          </cell>
          <cell r="S43">
            <v>1.4764351968176246</v>
          </cell>
          <cell r="T43">
            <v>21.796840795590409</v>
          </cell>
          <cell r="U43" t="str">
            <v/>
          </cell>
          <cell r="V43">
            <v>2.7442261521453157</v>
          </cell>
          <cell r="W43">
            <v>1.4162316346999515</v>
          </cell>
          <cell r="X43">
            <v>0</v>
          </cell>
          <cell r="Y43">
            <v>19.717218898800482</v>
          </cell>
          <cell r="Z43">
            <v>1.5373125100701939</v>
          </cell>
          <cell r="AA43">
            <v>5.5950280197930823E-2</v>
          </cell>
          <cell r="AB43" t="str">
            <v/>
          </cell>
          <cell r="AC43">
            <v>0.59361679625878638</v>
          </cell>
          <cell r="AD43">
            <v>10.391068028219991</v>
          </cell>
          <cell r="AE43">
            <v>27.949930247634949</v>
          </cell>
          <cell r="AF43" t="str">
            <v/>
          </cell>
          <cell r="AG43">
            <v>0.33196435998150925</v>
          </cell>
          <cell r="AH43">
            <v>6.5167740309722522</v>
          </cell>
          <cell r="AI43" t="str">
            <v/>
          </cell>
          <cell r="AJ43">
            <v>17.194088777973789</v>
          </cell>
          <cell r="AK43">
            <v>2.9492268623108187</v>
          </cell>
          <cell r="AL43"/>
          <cell r="AM43">
            <v>2022</v>
          </cell>
          <cell r="AO43">
            <v>11.763191685391954</v>
          </cell>
        </row>
        <row r="44">
          <cell r="A44">
            <v>40</v>
          </cell>
          <cell r="B44" t="str">
            <v>1.15.03</v>
          </cell>
          <cell r="C44" t="str">
            <v>Patent applications, per million inhabitants</v>
          </cell>
          <cell r="D44" t="str">
            <v>1.15.03 Patent applications, per million inhabitants</v>
          </cell>
          <cell r="H44">
            <v>8.7723503237029661</v>
          </cell>
          <cell r="I44">
            <v>3.9742677544632116E-3</v>
          </cell>
          <cell r="J44">
            <v>3.8067887224853027E-2</v>
          </cell>
          <cell r="K44">
            <v>4.1456813734230477E-2</v>
          </cell>
          <cell r="L44">
            <v>12.966640151398895</v>
          </cell>
          <cell r="M44">
            <v>0.81215375941098777</v>
          </cell>
          <cell r="N44">
            <v>22.158633146947743</v>
          </cell>
          <cell r="O44">
            <v>49.036424774107239</v>
          </cell>
          <cell r="P44">
            <v>4.2737433760682633E-2</v>
          </cell>
          <cell r="Q44">
            <v>6.4842192411861381</v>
          </cell>
          <cell r="R44">
            <v>0.77841981252060677</v>
          </cell>
          <cell r="S44">
            <v>0.10876870343121585</v>
          </cell>
          <cell r="T44">
            <v>64.034057844238575</v>
          </cell>
          <cell r="U44" t="str">
            <v/>
          </cell>
          <cell r="V44">
            <v>1.0566915049197354</v>
          </cell>
          <cell r="W44">
            <v>0.26892384983595324</v>
          </cell>
          <cell r="X44" t="str">
            <v/>
          </cell>
          <cell r="Y44">
            <v>9.9544575585859008</v>
          </cell>
          <cell r="Z44">
            <v>2.9584590342912363E-2</v>
          </cell>
          <cell r="AA44">
            <v>0</v>
          </cell>
          <cell r="AB44">
            <v>0.13165023284587907</v>
          </cell>
          <cell r="AC44">
            <v>0.11260371035901515</v>
          </cell>
          <cell r="AD44">
            <v>3.3799736013147048</v>
          </cell>
          <cell r="AE44">
            <v>30.084205186354612</v>
          </cell>
          <cell r="AF44">
            <v>99.999999999999986</v>
          </cell>
          <cell r="AG44">
            <v>0.22243989976675563</v>
          </cell>
          <cell r="AH44">
            <v>0.39201894176189744</v>
          </cell>
          <cell r="AI44">
            <v>15.886699217669761</v>
          </cell>
          <cell r="AJ44">
            <v>30.470368110743692</v>
          </cell>
          <cell r="AK44">
            <v>0.2030683989533594</v>
          </cell>
          <cell r="AL44" t="str">
            <v>y</v>
          </cell>
          <cell r="AM44">
            <v>2022</v>
          </cell>
          <cell r="AO44">
            <v>12.766806748674028</v>
          </cell>
        </row>
        <row r="45">
          <cell r="A45">
            <v>41</v>
          </cell>
          <cell r="B45" t="str">
            <v>1.15.04</v>
          </cell>
          <cell r="C45" t="str">
            <v>High-technology exports, % of manufactured exports</v>
          </cell>
          <cell r="D45" t="str">
            <v>1.15.04 High-technology exports, % of manufactured exports</v>
          </cell>
          <cell r="H45">
            <v>37.463333626415334</v>
          </cell>
          <cell r="I45" t="str">
            <v/>
          </cell>
          <cell r="J45">
            <v>0</v>
          </cell>
          <cell r="K45">
            <v>8.1464344475484918</v>
          </cell>
          <cell r="L45">
            <v>19.25582328200057</v>
          </cell>
          <cell r="M45">
            <v>8.344282967347624</v>
          </cell>
          <cell r="N45">
            <v>33.667093053109461</v>
          </cell>
          <cell r="O45" t="str">
            <v/>
          </cell>
          <cell r="P45">
            <v>8.6436139962979865</v>
          </cell>
          <cell r="Q45">
            <v>51.504041571841711</v>
          </cell>
          <cell r="R45">
            <v>17.444026358241668</v>
          </cell>
          <cell r="S45">
            <v>10.519142610389112</v>
          </cell>
          <cell r="T45">
            <v>18.79871683994449</v>
          </cell>
          <cell r="U45">
            <v>9.5203795458035056</v>
          </cell>
          <cell r="V45">
            <v>41.431161658959951</v>
          </cell>
          <cell r="W45">
            <v>27.921577483389445</v>
          </cell>
          <cell r="X45">
            <v>2.3895773495546004</v>
          </cell>
          <cell r="Y45">
            <v>16.650398120841707</v>
          </cell>
          <cell r="Z45">
            <v>0.59035893904667436</v>
          </cell>
          <cell r="AA45">
            <v>59.496303602445067</v>
          </cell>
          <cell r="AB45">
            <v>5.3982898434437736</v>
          </cell>
          <cell r="AC45">
            <v>100</v>
          </cell>
          <cell r="AD45">
            <v>13.183312140715094</v>
          </cell>
          <cell r="AE45">
            <v>36.548958207055364</v>
          </cell>
          <cell r="AF45">
            <v>24.240964287878636</v>
          </cell>
          <cell r="AG45">
            <v>6.4232612232281272E-2</v>
          </cell>
          <cell r="AH45">
            <v>31.637257150621291</v>
          </cell>
          <cell r="AI45">
            <v>38.859450029408876</v>
          </cell>
          <cell r="AJ45">
            <v>25.632202680602919</v>
          </cell>
          <cell r="AK45">
            <v>57.328659346198336</v>
          </cell>
          <cell r="AL45"/>
          <cell r="AM45">
            <v>2022</v>
          </cell>
          <cell r="AO45">
            <v>25.16712827683336</v>
          </cell>
        </row>
        <row r="46">
          <cell r="A46">
            <v>42</v>
          </cell>
          <cell r="B46" t="str">
            <v>1.15.05</v>
          </cell>
          <cell r="C46" t="str">
            <v>Scientific articles, per million people</v>
          </cell>
          <cell r="D46" t="str">
            <v>1.15.05 Scientific articles, per million people</v>
          </cell>
          <cell r="H46">
            <v>95.931402637829621</v>
          </cell>
          <cell r="I46">
            <v>1.5750826600783194</v>
          </cell>
          <cell r="J46">
            <v>37.896747632123962</v>
          </cell>
          <cell r="K46">
            <v>0.36629136832418668</v>
          </cell>
          <cell r="L46">
            <v>71.925832640850516</v>
          </cell>
          <cell r="M46">
            <v>18.401803440435913</v>
          </cell>
          <cell r="N46">
            <v>25.700208516997133</v>
          </cell>
          <cell r="O46">
            <v>56.100300026390698</v>
          </cell>
          <cell r="P46">
            <v>7.9264805361201862</v>
          </cell>
          <cell r="Q46">
            <v>100</v>
          </cell>
          <cell r="R46">
            <v>5.811725094913343</v>
          </cell>
          <cell r="S46">
            <v>4.5906465015231079</v>
          </cell>
          <cell r="T46">
            <v>33.482003545552381</v>
          </cell>
          <cell r="U46">
            <v>0.33225576959196679</v>
          </cell>
          <cell r="V46">
            <v>32.797992152945952</v>
          </cell>
          <cell r="W46">
            <v>6.4384671745237201</v>
          </cell>
          <cell r="X46">
            <v>0</v>
          </cell>
          <cell r="Y46">
            <v>72.783953154810746</v>
          </cell>
          <cell r="Z46">
            <v>3.9217006151913769</v>
          </cell>
          <cell r="AA46">
            <v>0.15801553974265234</v>
          </cell>
          <cell r="AB46">
            <v>5.4445372560348213</v>
          </cell>
          <cell r="AC46">
            <v>1.3169717548097077</v>
          </cell>
          <cell r="AD46">
            <v>23.165431254683945</v>
          </cell>
          <cell r="AE46">
            <v>91.246193816084499</v>
          </cell>
          <cell r="AF46">
            <v>60.257520868701079</v>
          </cell>
          <cell r="AG46">
            <v>4.3729627752539582</v>
          </cell>
          <cell r="AH46">
            <v>10.57743398471397</v>
          </cell>
          <cell r="AI46">
            <v>63.039358320890052</v>
          </cell>
          <cell r="AJ46">
            <v>55.488038803404955</v>
          </cell>
          <cell r="AK46">
            <v>4.170533588847178</v>
          </cell>
          <cell r="AL46"/>
          <cell r="AM46">
            <v>2021</v>
          </cell>
          <cell r="AO46">
            <v>29.840663047712336</v>
          </cell>
        </row>
        <row r="47">
          <cell r="A47">
            <v>43</v>
          </cell>
          <cell r="B47" t="str">
            <v>1.16</v>
          </cell>
          <cell r="C47" t="str">
            <v>Technological infrastructure</v>
          </cell>
          <cell r="D47" t="str">
            <v>1.16 Technological infrastructure</v>
          </cell>
          <cell r="H47">
            <v>64.15347846739165</v>
          </cell>
          <cell r="I47">
            <v>17.632550902221993</v>
          </cell>
          <cell r="J47">
            <v>54.201477803225984</v>
          </cell>
          <cell r="K47">
            <v>23.931363501513296</v>
          </cell>
          <cell r="L47">
            <v>84.124046006292303</v>
          </cell>
          <cell r="M47">
            <v>73.20825586121228</v>
          </cell>
          <cell r="N47">
            <v>72.414432137106758</v>
          </cell>
          <cell r="O47">
            <v>74.448331425541724</v>
          </cell>
          <cell r="P47">
            <v>37.353349642449786</v>
          </cell>
          <cell r="Q47">
            <v>100</v>
          </cell>
          <cell r="R47">
            <v>18.673810318154597</v>
          </cell>
          <cell r="S47">
            <v>26.358896857679749</v>
          </cell>
          <cell r="T47">
            <v>82.086378058379168</v>
          </cell>
          <cell r="U47">
            <v>17.236353919028474</v>
          </cell>
          <cell r="V47">
            <v>57.115218229274561</v>
          </cell>
          <cell r="W47">
            <v>43.042746391516658</v>
          </cell>
          <cell r="X47">
            <v>13.053949502513152</v>
          </cell>
          <cell r="Y47">
            <v>76.488684622236107</v>
          </cell>
          <cell r="Z47">
            <v>0.41373038064582429</v>
          </cell>
          <cell r="AA47">
            <v>0</v>
          </cell>
          <cell r="AB47">
            <v>42.400956040669193</v>
          </cell>
          <cell r="AC47">
            <v>32.380472953834627</v>
          </cell>
          <cell r="AD47">
            <v>63.142258758001113</v>
          </cell>
          <cell r="AE47">
            <v>92.570010008796245</v>
          </cell>
          <cell r="AF47">
            <v>87.753832643306168</v>
          </cell>
          <cell r="AG47">
            <v>24.783671529917431</v>
          </cell>
          <cell r="AH47">
            <v>74.920134447293492</v>
          </cell>
          <cell r="AI47">
            <v>75.949755896177265</v>
          </cell>
          <cell r="AJ47">
            <v>82.489897106424422</v>
          </cell>
          <cell r="AK47">
            <v>53.76672539377536</v>
          </cell>
          <cell r="AL47"/>
          <cell r="AM47"/>
          <cell r="AO47">
            <v>52.203158960152656</v>
          </cell>
        </row>
        <row r="48">
          <cell r="A48">
            <v>44</v>
          </cell>
          <cell r="B48" t="str">
            <v>1.16.01</v>
          </cell>
          <cell r="C48" t="str">
            <v>Fixed internet speed, Mbps</v>
          </cell>
          <cell r="D48" t="str">
            <v>1.16.01 Fixed internet speed, Mbps</v>
          </cell>
          <cell r="H48">
            <v>29.861836967809044</v>
          </cell>
          <cell r="I48">
            <v>12.213887966921513</v>
          </cell>
          <cell r="J48">
            <v>23.273346606210254</v>
          </cell>
          <cell r="K48">
            <v>9.7462688818956629</v>
          </cell>
          <cell r="L48">
            <v>90.010509112568158</v>
          </cell>
          <cell r="M48">
            <v>84.155750387234534</v>
          </cell>
          <cell r="N48">
            <v>63.270771576328805</v>
          </cell>
          <cell r="O48">
            <v>80.279071818019361</v>
          </cell>
          <cell r="P48">
            <v>23.881973301186029</v>
          </cell>
          <cell r="Q48">
            <v>64.159271043748802</v>
          </cell>
          <cell r="R48">
            <v>26.312724421514812</v>
          </cell>
          <cell r="S48">
            <v>6.1477598988927387</v>
          </cell>
          <cell r="T48">
            <v>80.48739863427339</v>
          </cell>
          <cell r="U48">
            <v>8.3319907974635878</v>
          </cell>
          <cell r="V48">
            <v>41.121833553204759</v>
          </cell>
          <cell r="W48">
            <v>23.665129401891946</v>
          </cell>
          <cell r="X48">
            <v>0.45219480284488278</v>
          </cell>
          <cell r="Y48">
            <v>66.710010858786589</v>
          </cell>
          <cell r="Z48">
            <v>0</v>
          </cell>
          <cell r="AA48">
            <v>0.47832259181143288</v>
          </cell>
          <cell r="AB48">
            <v>36.38319718384529</v>
          </cell>
          <cell r="AC48">
            <v>26.2601934213371</v>
          </cell>
          <cell r="AD48">
            <v>33.966492910056651</v>
          </cell>
          <cell r="AE48">
            <v>100</v>
          </cell>
          <cell r="AF48">
            <v>67.749563238111165</v>
          </cell>
          <cell r="AG48">
            <v>6.4144273248670718</v>
          </cell>
          <cell r="AH48">
            <v>85.110016797132062</v>
          </cell>
          <cell r="AI48">
            <v>49.100094535562427</v>
          </cell>
          <cell r="AJ48">
            <v>90.34217016607036</v>
          </cell>
          <cell r="AK48">
            <v>34.54273252979862</v>
          </cell>
          <cell r="AL48"/>
          <cell r="AM48">
            <v>2023</v>
          </cell>
          <cell r="AO48">
            <v>42.14763135764624</v>
          </cell>
        </row>
        <row r="49">
          <cell r="A49">
            <v>45</v>
          </cell>
          <cell r="B49" t="str">
            <v>1.16.02</v>
          </cell>
          <cell r="C49" t="str">
            <v>Internet users, % population</v>
          </cell>
          <cell r="D49" t="str">
            <v>1.16.02 Internet users, % population</v>
          </cell>
          <cell r="H49">
            <v>97.61171689407324</v>
          </cell>
          <cell r="I49">
            <v>23.208189444576288</v>
          </cell>
          <cell r="J49">
            <v>100</v>
          </cell>
          <cell r="K49">
            <v>50.770738676469001</v>
          </cell>
          <cell r="L49">
            <v>93.190818786597319</v>
          </cell>
          <cell r="M49">
            <v>89.763310864201472</v>
          </cell>
          <cell r="N49">
            <v>70.836098729370306</v>
          </cell>
          <cell r="O49">
            <v>88.214342064230948</v>
          </cell>
          <cell r="P49">
            <v>63.186840036740826</v>
          </cell>
          <cell r="Q49">
            <v>96.798623989650139</v>
          </cell>
          <cell r="R49">
            <v>32.803578046832122</v>
          </cell>
          <cell r="S49">
            <v>58.989820898574223</v>
          </cell>
          <cell r="T49">
            <v>80.31493899923872</v>
          </cell>
          <cell r="U49">
            <v>53.168883444653332</v>
          </cell>
          <cell r="V49">
            <v>99.115608901227716</v>
          </cell>
          <cell r="W49">
            <v>70.855813396359153</v>
          </cell>
          <cell r="X49">
            <v>29.833375795882038</v>
          </cell>
          <cell r="Y49">
            <v>97.183646598500914</v>
          </cell>
          <cell r="Z49">
            <v>0</v>
          </cell>
          <cell r="AA49">
            <v>14.299787349608616</v>
          </cell>
          <cell r="AB49">
            <v>69.620716020099209</v>
          </cell>
          <cell r="AC49">
            <v>41.066178434450997</v>
          </cell>
          <cell r="AD49">
            <v>90.05486676764103</v>
          </cell>
          <cell r="AE49">
            <v>97.240319089887194</v>
          </cell>
          <cell r="AF49">
            <v>98.81696153625667</v>
          </cell>
          <cell r="AG49">
            <v>30.393342517545246</v>
          </cell>
          <cell r="AH49">
            <v>86.886873321879023</v>
          </cell>
          <cell r="AI49">
            <v>98.18313513469397</v>
          </cell>
          <cell r="AJ49">
            <v>91.787951271641745</v>
          </cell>
          <cell r="AK49">
            <v>74.702369732116907</v>
          </cell>
          <cell r="AL49"/>
          <cell r="AM49">
            <v>2022</v>
          </cell>
          <cell r="AO49">
            <v>69.62996155809995</v>
          </cell>
        </row>
        <row r="50">
          <cell r="A50">
            <v>46</v>
          </cell>
          <cell r="B50" t="str">
            <v>1.16.03</v>
          </cell>
          <cell r="C50" t="str">
            <v>Fixed broadband subscriptions (per 100 people)</v>
          </cell>
          <cell r="D50" t="str">
            <v>1.16.03 Fixed broadband subscriptions (per 100 people)</v>
          </cell>
          <cell r="H50">
            <v>77.381572955509114</v>
          </cell>
          <cell r="I50">
            <v>14.87010269785408</v>
          </cell>
          <cell r="J50">
            <v>43.957271134858338</v>
          </cell>
          <cell r="K50">
            <v>6.2579273628000722</v>
          </cell>
          <cell r="L50">
            <v>94.805648824051701</v>
          </cell>
          <cell r="M50">
            <v>49.779010898222367</v>
          </cell>
          <cell r="N50">
            <v>90.994109088509418</v>
          </cell>
          <cell r="O50">
            <v>61.617204066693631</v>
          </cell>
          <cell r="P50">
            <v>32.378345997845969</v>
          </cell>
          <cell r="Q50">
            <v>87.62404589923797</v>
          </cell>
          <cell r="R50">
            <v>4.7613495455954853</v>
          </cell>
          <cell r="S50">
            <v>10.325824491761816</v>
          </cell>
          <cell r="T50">
            <v>79.06932252855529</v>
          </cell>
          <cell r="U50">
            <v>4.0237313538150765</v>
          </cell>
          <cell r="V50">
            <v>27.052591019940429</v>
          </cell>
          <cell r="W50">
            <v>42.635117497887087</v>
          </cell>
          <cell r="X50">
            <v>4.1348448184262594</v>
          </cell>
          <cell r="Y50">
            <v>78.991429861691529</v>
          </cell>
          <cell r="Z50">
            <v>2.473716944906724</v>
          </cell>
          <cell r="AA50">
            <v>0</v>
          </cell>
          <cell r="AB50">
            <v>20.081900707278582</v>
          </cell>
          <cell r="AC50">
            <v>16.268495714942368</v>
          </cell>
          <cell r="AD50">
            <v>52.013835877010827</v>
          </cell>
          <cell r="AE50">
            <v>82.161942847249534</v>
          </cell>
          <cell r="AF50">
            <v>100</v>
          </cell>
          <cell r="AG50">
            <v>21.824355998452003</v>
          </cell>
          <cell r="AH50">
            <v>40.341954531430893</v>
          </cell>
          <cell r="AI50">
            <v>91.285597894167694</v>
          </cell>
          <cell r="AJ50">
            <v>82.645011703224924</v>
          </cell>
          <cell r="AK50">
            <v>47.418954395959894</v>
          </cell>
          <cell r="AL50"/>
          <cell r="AM50">
            <v>2023</v>
          </cell>
          <cell r="AO50">
            <v>45.572507221929307</v>
          </cell>
        </row>
        <row r="51">
          <cell r="A51">
            <v>47</v>
          </cell>
          <cell r="B51" t="str">
            <v>1.16.04</v>
          </cell>
          <cell r="C51" t="str">
            <v>Mobile subscriptions (per 100 people)</v>
          </cell>
          <cell r="D51" t="str">
            <v>1.16.04 Mobile subscriptions (per 100 people)</v>
          </cell>
          <cell r="H51">
            <v>24.069751962307329</v>
          </cell>
          <cell r="I51">
            <v>23.344060245161543</v>
          </cell>
          <cell r="J51">
            <v>28.474101561373818</v>
          </cell>
          <cell r="K51">
            <v>27.886983196740495</v>
          </cell>
          <cell r="L51">
            <v>17.580421572020327</v>
          </cell>
          <cell r="M51">
            <v>35.452000458340272</v>
          </cell>
          <cell r="N51">
            <v>31.399279211408803</v>
          </cell>
          <cell r="O51">
            <v>33.178874399972365</v>
          </cell>
          <cell r="P51">
            <v>20.017862715688597</v>
          </cell>
          <cell r="Q51">
            <v>100</v>
          </cell>
          <cell r="R51">
            <v>13.23435216151082</v>
          </cell>
          <cell r="S51">
            <v>27.301712170149759</v>
          </cell>
          <cell r="T51">
            <v>48.91392446015594</v>
          </cell>
          <cell r="U51">
            <v>6.7891140504098404</v>
          </cell>
          <cell r="V51">
            <v>38.140862995359484</v>
          </cell>
          <cell r="W51">
            <v>21.300386063998218</v>
          </cell>
          <cell r="X51">
            <v>23.932278059314662</v>
          </cell>
          <cell r="Y51">
            <v>27.215182166254912</v>
          </cell>
          <cell r="Z51">
            <v>13.685440857083631</v>
          </cell>
          <cell r="AA51">
            <v>0</v>
          </cell>
          <cell r="AB51">
            <v>30.228311670852484</v>
          </cell>
          <cell r="AC51">
            <v>39.270501583664426</v>
          </cell>
          <cell r="AD51">
            <v>49.514193095306375</v>
          </cell>
          <cell r="AE51">
            <v>44.378087762598113</v>
          </cell>
          <cell r="AF51">
            <v>41.13724037202919</v>
          </cell>
          <cell r="AG51">
            <v>38.874829127699627</v>
          </cell>
          <cell r="AH51">
            <v>52.525544259814026</v>
          </cell>
          <cell r="AI51">
            <v>29.732477186913261</v>
          </cell>
          <cell r="AJ51">
            <v>25.357413522440716</v>
          </cell>
          <cell r="AK51">
            <v>37.589442446494189</v>
          </cell>
          <cell r="AL51"/>
          <cell r="AM51">
            <v>2022</v>
          </cell>
          <cell r="AO51">
            <v>31.684154311168779</v>
          </cell>
        </row>
        <row r="54">
          <cell r="A54"/>
          <cell r="B54" t="str">
            <v>2 Societal Pillar</v>
          </cell>
          <cell r="C54" t="str">
            <v>Societal Pillar</v>
          </cell>
          <cell r="D54" t="str">
            <v>2 Societal Pillar</v>
          </cell>
          <cell r="H54">
            <v>99.621949565693185</v>
          </cell>
          <cell r="I54">
            <v>21.6632784197059</v>
          </cell>
          <cell r="J54">
            <v>41.321991302362683</v>
          </cell>
          <cell r="K54">
            <v>24.189097832593461</v>
          </cell>
          <cell r="L54">
            <v>99.767434164941619</v>
          </cell>
          <cell r="M54">
            <v>65.422990406661739</v>
          </cell>
          <cell r="N54">
            <v>28.18426200752328</v>
          </cell>
          <cell r="O54">
            <v>87.129261558814221</v>
          </cell>
          <cell r="P54">
            <v>43.921421060357844</v>
          </cell>
          <cell r="Q54">
            <v>65.761943157966272</v>
          </cell>
          <cell r="R54">
            <v>13.323405653739893</v>
          </cell>
          <cell r="S54">
            <v>35.119909199187262</v>
          </cell>
          <cell r="T54">
            <v>81.938554120576129</v>
          </cell>
          <cell r="U54">
            <v>30.895084501535781</v>
          </cell>
          <cell r="V54">
            <v>43.146991530012954</v>
          </cell>
          <cell r="W54">
            <v>34.982812402938329</v>
          </cell>
          <cell r="X54">
            <v>12.719636829298048</v>
          </cell>
          <cell r="Y54">
            <v>100</v>
          </cell>
          <cell r="Z54">
            <v>17.366926261568583</v>
          </cell>
          <cell r="AA54">
            <v>0</v>
          </cell>
          <cell r="AB54">
            <v>40.004733432298941</v>
          </cell>
          <cell r="AC54">
            <v>37.436232707292362</v>
          </cell>
          <cell r="AD54">
            <v>34.499260319239916</v>
          </cell>
          <cell r="AE54">
            <v>86.979211009359375</v>
          </cell>
          <cell r="AF54">
            <v>85.391583850235776</v>
          </cell>
          <cell r="AG54">
            <v>42.498478669894652</v>
          </cell>
          <cell r="AH54">
            <v>57.565415771409619</v>
          </cell>
          <cell r="AI54">
            <v>93.726527629045904</v>
          </cell>
          <cell r="AJ54">
            <v>69.400561912246474</v>
          </cell>
          <cell r="AK54">
            <v>43.827695617525464</v>
          </cell>
          <cell r="AL54"/>
          <cell r="AM54"/>
          <cell r="AO54">
            <v>51.260221696467518</v>
          </cell>
        </row>
        <row r="55">
          <cell r="A55">
            <v>48</v>
          </cell>
          <cell r="B55" t="str">
            <v>2.01</v>
          </cell>
          <cell r="C55" t="str">
            <v>Inequality (Gini coefficient)</v>
          </cell>
          <cell r="D55" t="str">
            <v>2.01 Inequality (Gini coefficient)</v>
          </cell>
          <cell r="H55">
            <v>70.440251572327071</v>
          </cell>
          <cell r="I55">
            <v>76.100628930817621</v>
          </cell>
          <cell r="J55" t="str">
            <v/>
          </cell>
          <cell r="K55" t="str">
            <v/>
          </cell>
          <cell r="L55">
            <v>86.79245283018868</v>
          </cell>
          <cell r="M55">
            <v>15.72327044025158</v>
          </cell>
          <cell r="N55">
            <v>52.830188679245282</v>
          </cell>
          <cell r="O55" t="str">
            <v/>
          </cell>
          <cell r="P55">
            <v>0</v>
          </cell>
          <cell r="Q55" t="str">
            <v/>
          </cell>
          <cell r="R55">
            <v>79.87421383647802</v>
          </cell>
          <cell r="S55">
            <v>45.283018867924554</v>
          </cell>
          <cell r="T55" t="str">
            <v/>
          </cell>
          <cell r="U55">
            <v>42.138364779874237</v>
          </cell>
          <cell r="V55">
            <v>30.188679245282998</v>
          </cell>
          <cell r="W55">
            <v>12.578616352201266</v>
          </cell>
          <cell r="X55">
            <v>93.081761006289327</v>
          </cell>
          <cell r="Y55" t="str">
            <v/>
          </cell>
          <cell r="Z55">
            <v>100</v>
          </cell>
          <cell r="AA55" t="str">
            <v/>
          </cell>
          <cell r="AB55">
            <v>32.704402515723288</v>
          </cell>
          <cell r="AC55">
            <v>30.188679245282998</v>
          </cell>
          <cell r="AD55">
            <v>59.748427672955977</v>
          </cell>
          <cell r="AE55" t="str">
            <v/>
          </cell>
          <cell r="AF55">
            <v>88.679245283018886</v>
          </cell>
          <cell r="AG55">
            <v>49.056603773584897</v>
          </cell>
          <cell r="AH55">
            <v>66.666666666666686</v>
          </cell>
          <cell r="AI55">
            <v>82.389937106918254</v>
          </cell>
          <cell r="AJ55">
            <v>35.849056603773604</v>
          </cell>
          <cell r="AK55">
            <v>59.119496855345908</v>
          </cell>
          <cell r="AL55"/>
          <cell r="AM55">
            <v>2023</v>
          </cell>
          <cell r="AO55">
            <v>54.974271012006859</v>
          </cell>
        </row>
        <row r="56">
          <cell r="A56">
            <v>49</v>
          </cell>
          <cell r="B56" t="str">
            <v>2.02</v>
          </cell>
          <cell r="C56" t="str">
            <v>Educational attainment</v>
          </cell>
          <cell r="D56" t="str">
            <v>2.02 Educational attainment</v>
          </cell>
          <cell r="H56">
            <v>84.191955086610974</v>
          </cell>
          <cell r="I56">
            <v>13.969286828391139</v>
          </cell>
          <cell r="J56">
            <v>33.750712822911979</v>
          </cell>
          <cell r="K56">
            <v>1.0730331186194026</v>
          </cell>
          <cell r="L56">
            <v>72.205833487403041</v>
          </cell>
          <cell r="M56">
            <v>60.448389890843977</v>
          </cell>
          <cell r="N56">
            <v>51.100511896513417</v>
          </cell>
          <cell r="O56">
            <v>66.981580114818669</v>
          </cell>
          <cell r="P56">
            <v>34.02878738015994</v>
          </cell>
          <cell r="Q56">
            <v>70.303948035109016</v>
          </cell>
          <cell r="R56">
            <v>22.499724913858309</v>
          </cell>
          <cell r="S56">
            <v>26.270755068335461</v>
          </cell>
          <cell r="T56">
            <v>56.786424840267912</v>
          </cell>
          <cell r="U56">
            <v>3.0835663562393849</v>
          </cell>
          <cell r="V56">
            <v>37.541717163731711</v>
          </cell>
          <cell r="W56">
            <v>30.752166195637827</v>
          </cell>
          <cell r="X56">
            <v>9.6728922843530452</v>
          </cell>
          <cell r="Y56">
            <v>67.129310384179945</v>
          </cell>
          <cell r="Z56">
            <v>1.1626826681959328</v>
          </cell>
          <cell r="AA56">
            <v>0</v>
          </cell>
          <cell r="AB56">
            <v>31.031676036338713</v>
          </cell>
          <cell r="AC56">
            <v>24.587891817527311</v>
          </cell>
          <cell r="AD56">
            <v>51.196111165116719</v>
          </cell>
          <cell r="AE56">
            <v>65.272719764999309</v>
          </cell>
          <cell r="AF56">
            <v>75.350478077209345</v>
          </cell>
          <cell r="AG56">
            <v>28.970659841014623</v>
          </cell>
          <cell r="AH56">
            <v>30.656610839239214</v>
          </cell>
          <cell r="AI56">
            <v>88.355179531481824</v>
          </cell>
          <cell r="AJ56">
            <v>100</v>
          </cell>
          <cell r="AK56">
            <v>25.955352901544348</v>
          </cell>
          <cell r="AL56"/>
          <cell r="AM56"/>
          <cell r="AO56">
            <v>42.144331950355081</v>
          </cell>
        </row>
        <row r="57">
          <cell r="A57">
            <v>50</v>
          </cell>
          <cell r="B57" t="str">
            <v>2.02.01</v>
          </cell>
          <cell r="C57" t="str">
            <v>Mean years of schooling</v>
          </cell>
          <cell r="D57" t="str">
            <v>2.02.01 Mean years of schooling</v>
          </cell>
          <cell r="H57">
            <v>87.911370423997198</v>
          </cell>
          <cell r="I57">
            <v>31.300030459462857</v>
          </cell>
          <cell r="J57">
            <v>50.788206464147017</v>
          </cell>
          <cell r="K57">
            <v>8.201826020078185</v>
          </cell>
          <cell r="L57">
            <v>100</v>
          </cell>
          <cell r="M57">
            <v>70.810211031692702</v>
          </cell>
          <cell r="N57">
            <v>39.00505074672494</v>
          </cell>
          <cell r="O57">
            <v>86.568855183528143</v>
          </cell>
          <cell r="P57">
            <v>48.139066556856157</v>
          </cell>
          <cell r="Q57">
            <v>83.898747985463601</v>
          </cell>
          <cell r="R57">
            <v>22.74274297144677</v>
          </cell>
          <cell r="S57">
            <v>43.764507168087739</v>
          </cell>
          <cell r="T57">
            <v>87.301728192386477</v>
          </cell>
          <cell r="U57">
            <v>16.139946785374164</v>
          </cell>
          <cell r="V57">
            <v>66.966569905210065</v>
          </cell>
          <cell r="W57">
            <v>50.799324527959236</v>
          </cell>
          <cell r="X57">
            <v>22.18652884911544</v>
          </cell>
          <cell r="Y57">
            <v>90.217737687055163</v>
          </cell>
          <cell r="Z57">
            <v>0</v>
          </cell>
          <cell r="AA57">
            <v>5.41274544442207</v>
          </cell>
          <cell r="AB57">
            <v>59.2248418905031</v>
          </cell>
          <cell r="AC57">
            <v>48.156630356331313</v>
          </cell>
          <cell r="AD57">
            <v>84.573708638190794</v>
          </cell>
          <cell r="AE57">
            <v>79.422041429087585</v>
          </cell>
          <cell r="AF57">
            <v>86.718036564348864</v>
          </cell>
          <cell r="AG57">
            <v>72.273638611576217</v>
          </cell>
          <cell r="AH57">
            <v>46.70794971788753</v>
          </cell>
          <cell r="AI57">
            <v>95.102437218990332</v>
          </cell>
          <cell r="AJ57">
            <v>96.895484180229744</v>
          </cell>
          <cell r="AK57">
            <v>42.693615873988101</v>
          </cell>
          <cell r="AL57"/>
          <cell r="AM57">
            <v>2022</v>
          </cell>
          <cell r="AO57">
            <v>57.464119362804716</v>
          </cell>
        </row>
        <row r="58">
          <cell r="A58">
            <v>51</v>
          </cell>
          <cell r="B58" t="str">
            <v>2.02.02</v>
          </cell>
          <cell r="C58" t="str">
            <v>University education index</v>
          </cell>
          <cell r="D58" t="str">
            <v>2.02.02 University education index</v>
          </cell>
          <cell r="H58">
            <v>39.203924510503974</v>
          </cell>
          <cell r="I58">
            <v>2.086026310861202</v>
          </cell>
          <cell r="J58">
            <v>23.540380181914102</v>
          </cell>
          <cell r="K58">
            <v>0</v>
          </cell>
          <cell r="L58">
            <v>26.261649389408923</v>
          </cell>
          <cell r="M58">
            <v>1.905651049880577</v>
          </cell>
          <cell r="N58">
            <v>38.565109327454948</v>
          </cell>
          <cell r="O58">
            <v>13.299826387480325</v>
          </cell>
          <cell r="P58">
            <v>0</v>
          </cell>
          <cell r="Q58">
            <v>16.57302175916826</v>
          </cell>
          <cell r="R58">
            <v>21.873869233286609</v>
          </cell>
          <cell r="S58">
            <v>0.51398818159319559</v>
          </cell>
          <cell r="T58">
            <v>14.453881675851186</v>
          </cell>
          <cell r="U58">
            <v>0</v>
          </cell>
          <cell r="V58">
            <v>9.1482209374806622</v>
          </cell>
          <cell r="W58">
            <v>1.1128795010392896</v>
          </cell>
          <cell r="X58">
            <v>0</v>
          </cell>
          <cell r="Y58">
            <v>21.121710260038174</v>
          </cell>
          <cell r="Z58">
            <v>10.109053351330864</v>
          </cell>
          <cell r="AA58">
            <v>0</v>
          </cell>
          <cell r="AB58">
            <v>0</v>
          </cell>
          <cell r="AC58">
            <v>0</v>
          </cell>
          <cell r="AD58">
            <v>9.6284243326830428</v>
          </cell>
          <cell r="AE58">
            <v>8.2294309821801352</v>
          </cell>
          <cell r="AF58">
            <v>20.560520587965005</v>
          </cell>
          <cell r="AG58">
            <v>0</v>
          </cell>
          <cell r="AH58">
            <v>2.4532236082386101</v>
          </cell>
          <cell r="AI58">
            <v>67.995239673526342</v>
          </cell>
          <cell r="AJ58">
            <v>100</v>
          </cell>
          <cell r="AK58">
            <v>1.2007724898523946</v>
          </cell>
          <cell r="AL58"/>
          <cell r="AM58">
            <v>2023</v>
          </cell>
          <cell r="AO58">
            <v>14.99456012439126</v>
          </cell>
        </row>
        <row r="59">
          <cell r="A59">
            <v>52</v>
          </cell>
          <cell r="B59" t="str">
            <v>2.02.03</v>
          </cell>
          <cell r="C59" t="str">
            <v>Tertiary enrollment, % age group</v>
          </cell>
          <cell r="D59" t="str">
            <v>2.02.03 Tertiary enrollment, % age group</v>
          </cell>
          <cell r="H59">
            <v>100</v>
          </cell>
          <cell r="I59">
            <v>11.06931709252466</v>
          </cell>
          <cell r="J59">
            <v>21.581307537168083</v>
          </cell>
          <cell r="K59">
            <v>2.708415719837066</v>
          </cell>
          <cell r="L59">
            <v>69.675906510513826</v>
          </cell>
          <cell r="M59">
            <v>92.638781311311604</v>
          </cell>
          <cell r="N59">
            <v>63.469220185251089</v>
          </cell>
          <cell r="O59">
            <v>82.479790741466431</v>
          </cell>
          <cell r="P59">
            <v>48.494142161961108</v>
          </cell>
          <cell r="Q59">
            <v>90.518690648667459</v>
          </cell>
          <cell r="R59">
            <v>22.027738324003582</v>
          </cell>
          <cell r="S59">
            <v>32.174882484067183</v>
          </cell>
          <cell r="T59">
            <v>54.0737012680354</v>
          </cell>
          <cell r="U59">
            <v>0</v>
          </cell>
          <cell r="V59">
            <v>29.656086565073934</v>
          </cell>
          <cell r="W59">
            <v>36.198010878963984</v>
          </cell>
          <cell r="X59" t="str">
            <v/>
          </cell>
          <cell r="Y59">
            <v>71.393293434198426</v>
          </cell>
          <cell r="Z59">
            <v>1.0343806049431172</v>
          </cell>
          <cell r="AA59" t="str">
            <v/>
          </cell>
          <cell r="AB59" t="str">
            <v/>
          </cell>
          <cell r="AC59">
            <v>23.919362279852479</v>
          </cell>
          <cell r="AD59">
            <v>47.08591563584033</v>
          </cell>
          <cell r="AE59">
            <v>90.251992265315366</v>
          </cell>
          <cell r="AF59">
            <v>96.838701211494993</v>
          </cell>
          <cell r="AG59">
            <v>11.202605269715283</v>
          </cell>
          <cell r="AH59">
            <v>38.700487456926695</v>
          </cell>
          <cell r="AI59">
            <v>74.84680279622043</v>
          </cell>
          <cell r="AJ59">
            <v>71.338958001126173</v>
          </cell>
          <cell r="AK59">
            <v>31.738580101809447</v>
          </cell>
          <cell r="AL59"/>
          <cell r="AM59">
            <v>2022</v>
          </cell>
          <cell r="AO59">
            <v>48.708039647640312</v>
          </cell>
        </row>
        <row r="60">
          <cell r="A60">
            <v>53</v>
          </cell>
          <cell r="B60" t="str">
            <v>2.03</v>
          </cell>
          <cell r="C60" t="str">
            <v>Labor standards</v>
          </cell>
          <cell r="D60" t="str">
            <v>2.03 Labor standards</v>
          </cell>
          <cell r="H60">
            <v>92.915974041378291</v>
          </cell>
          <cell r="I60">
            <v>34.25659220384442</v>
          </cell>
          <cell r="J60">
            <v>0</v>
          </cell>
          <cell r="K60">
            <v>59.710420970486112</v>
          </cell>
          <cell r="L60">
            <v>90.854898800333842</v>
          </cell>
          <cell r="M60">
            <v>71.940516171966237</v>
          </cell>
          <cell r="N60">
            <v>52.912194456045967</v>
          </cell>
          <cell r="O60">
            <v>89.448167061496164</v>
          </cell>
          <cell r="P60">
            <v>79.797134711540593</v>
          </cell>
          <cell r="Q60">
            <v>100</v>
          </cell>
          <cell r="R60">
            <v>70.419865041829894</v>
          </cell>
          <cell r="S60">
            <v>73.377772574207313</v>
          </cell>
          <cell r="T60">
            <v>66.666666666666671</v>
          </cell>
          <cell r="U60">
            <v>33.333333333333336</v>
          </cell>
          <cell r="V60">
            <v>38.571912203457984</v>
          </cell>
          <cell r="W60">
            <v>78.113227483617393</v>
          </cell>
          <cell r="X60">
            <v>5.7973055295226406</v>
          </cell>
          <cell r="Y60">
            <v>95.499007454444879</v>
          </cell>
          <cell r="Z60">
            <v>70.198688785165672</v>
          </cell>
          <cell r="AA60">
            <v>51.692643878737414</v>
          </cell>
          <cell r="AB60">
            <v>79.04403350351788</v>
          </cell>
          <cell r="AC60">
            <v>74.563319929087015</v>
          </cell>
          <cell r="AD60">
            <v>23.094002791538152</v>
          </cell>
          <cell r="AE60">
            <v>46.39762294851289</v>
          </cell>
          <cell r="AF60">
            <v>82.0952555085656</v>
          </cell>
          <cell r="AG60">
            <v>56.069274766338182</v>
          </cell>
          <cell r="AH60">
            <v>62.794312851506383</v>
          </cell>
          <cell r="AI60">
            <v>88.69785751828806</v>
          </cell>
          <cell r="AJ60">
            <v>91.521114291553005</v>
          </cell>
          <cell r="AK60">
            <v>56.255680965982421</v>
          </cell>
          <cell r="AL60"/>
          <cell r="AM60"/>
          <cell r="AO60">
            <v>63.867959881432142</v>
          </cell>
        </row>
        <row r="61">
          <cell r="A61">
            <v>54</v>
          </cell>
          <cell r="B61" t="str">
            <v>2.03.01</v>
          </cell>
          <cell r="C61" t="str">
            <v>Gender non-discrimination in hiring, index</v>
          </cell>
          <cell r="D61" t="str">
            <v>2.03.01 Gender non-discrimination in hiring, index</v>
          </cell>
          <cell r="H61">
            <v>100</v>
          </cell>
          <cell r="I61">
            <v>33.333333333333336</v>
          </cell>
          <cell r="J61">
            <v>0</v>
          </cell>
          <cell r="K61">
            <v>100</v>
          </cell>
          <cell r="L61">
            <v>100</v>
          </cell>
          <cell r="M61">
            <v>66.666666666666671</v>
          </cell>
          <cell r="N61">
            <v>100</v>
          </cell>
          <cell r="O61">
            <v>100</v>
          </cell>
          <cell r="P61">
            <v>100</v>
          </cell>
          <cell r="Q61">
            <v>100</v>
          </cell>
          <cell r="R61">
            <v>100</v>
          </cell>
          <cell r="S61">
            <v>100</v>
          </cell>
          <cell r="T61">
            <v>33.333333333333336</v>
          </cell>
          <cell r="U61">
            <v>66.666666666666671</v>
          </cell>
          <cell r="V61">
            <v>33.333333333333336</v>
          </cell>
          <cell r="W61">
            <v>100</v>
          </cell>
          <cell r="X61">
            <v>0</v>
          </cell>
          <cell r="Y61">
            <v>100</v>
          </cell>
          <cell r="Z61">
            <v>100</v>
          </cell>
          <cell r="AA61">
            <v>33.333333333333336</v>
          </cell>
          <cell r="AB61">
            <v>100</v>
          </cell>
          <cell r="AC61">
            <v>100</v>
          </cell>
          <cell r="AD61">
            <v>33.333333333333336</v>
          </cell>
          <cell r="AE61">
            <v>66.666666666666671</v>
          </cell>
          <cell r="AF61">
            <v>100</v>
          </cell>
          <cell r="AG61">
            <v>66.666666666666671</v>
          </cell>
          <cell r="AH61">
            <v>100</v>
          </cell>
          <cell r="AI61">
            <v>100</v>
          </cell>
          <cell r="AJ61">
            <v>100</v>
          </cell>
          <cell r="AK61">
            <v>100</v>
          </cell>
          <cell r="AL61"/>
          <cell r="AM61">
            <v>2023</v>
          </cell>
          <cell r="AO61">
            <v>77.777777777777771</v>
          </cell>
        </row>
        <row r="62">
          <cell r="A62">
            <v>55</v>
          </cell>
          <cell r="B62" t="str">
            <v>2.03.02</v>
          </cell>
          <cell r="C62" t="str">
            <v>Freedom of association and assembly, index</v>
          </cell>
          <cell r="D62" t="str">
            <v>2.03.02 Freedom of association and assembly, index</v>
          </cell>
          <cell r="H62">
            <v>85.831948082756583</v>
          </cell>
          <cell r="I62">
            <v>35.179851074355511</v>
          </cell>
          <cell r="J62" t="str">
            <v/>
          </cell>
          <cell r="K62">
            <v>19.420841940972224</v>
          </cell>
          <cell r="L62">
            <v>81.709797600667699</v>
          </cell>
          <cell r="M62">
            <v>77.214365677265818</v>
          </cell>
          <cell r="N62">
            <v>5.824388912091913</v>
          </cell>
          <cell r="O62">
            <v>78.896334122992371</v>
          </cell>
          <cell r="P62">
            <v>59.594269423081187</v>
          </cell>
          <cell r="Q62" t="str">
            <v/>
          </cell>
          <cell r="R62">
            <v>40.839730083659788</v>
          </cell>
          <cell r="S62">
            <v>46.755545148414626</v>
          </cell>
          <cell r="T62">
            <v>100</v>
          </cell>
          <cell r="U62">
            <v>0</v>
          </cell>
          <cell r="V62">
            <v>43.810491073582639</v>
          </cell>
          <cell r="W62">
            <v>56.22645496723478</v>
          </cell>
          <cell r="X62">
            <v>11.594611059045281</v>
          </cell>
          <cell r="Y62">
            <v>90.998014908889715</v>
          </cell>
          <cell r="Z62">
            <v>40.397377570331329</v>
          </cell>
          <cell r="AA62">
            <v>70.051954424141499</v>
          </cell>
          <cell r="AB62">
            <v>58.088067007035768</v>
          </cell>
          <cell r="AC62">
            <v>49.126639858174016</v>
          </cell>
          <cell r="AD62">
            <v>12.854672249742965</v>
          </cell>
          <cell r="AE62">
            <v>26.128579230359115</v>
          </cell>
          <cell r="AF62">
            <v>64.190511017131229</v>
          </cell>
          <cell r="AG62">
            <v>45.471882866009693</v>
          </cell>
          <cell r="AH62">
            <v>25.588625703012763</v>
          </cell>
          <cell r="AI62">
            <v>77.395715036576135</v>
          </cell>
          <cell r="AJ62">
            <v>83.042228583106009</v>
          </cell>
          <cell r="AK62">
            <v>12.511361931964837</v>
          </cell>
          <cell r="AL62"/>
          <cell r="AM62">
            <v>2022</v>
          </cell>
          <cell r="AO62">
            <v>49.955152126878389</v>
          </cell>
        </row>
        <row r="63">
          <cell r="A63">
            <v>56</v>
          </cell>
          <cell r="B63" t="str">
            <v>2.04</v>
          </cell>
          <cell r="C63" t="str">
            <v>Political stability and absence of violence</v>
          </cell>
          <cell r="D63" t="str">
            <v>2.04 Political stability and absence of violence</v>
          </cell>
          <cell r="H63">
            <v>83.499998200607394</v>
          </cell>
          <cell r="I63">
            <v>10.99999951477055</v>
          </cell>
          <cell r="J63">
            <v>97.499992620468419</v>
          </cell>
          <cell r="K63">
            <v>44.499998726272594</v>
          </cell>
          <cell r="L63">
            <v>74.999998989105251</v>
          </cell>
          <cell r="M63">
            <v>51.499995936203121</v>
          </cell>
          <cell r="N63">
            <v>26.999999636077849</v>
          </cell>
          <cell r="O63">
            <v>73.500197063819812</v>
          </cell>
          <cell r="P63">
            <v>37.999998139953682</v>
          </cell>
          <cell r="Q63">
            <v>67.500001111984233</v>
          </cell>
          <cell r="R63">
            <v>22.999998342132656</v>
          </cell>
          <cell r="S63">
            <v>27.999998948669514</v>
          </cell>
          <cell r="T63">
            <v>88.999993408966304</v>
          </cell>
          <cell r="U63">
            <v>75.499995612716759</v>
          </cell>
          <cell r="V63">
            <v>51.999996603393612</v>
          </cell>
          <cell r="W63">
            <v>19.999998382568453</v>
          </cell>
          <cell r="X63">
            <v>0</v>
          </cell>
          <cell r="Y63">
            <v>98.99999866561889</v>
          </cell>
          <cell r="Z63">
            <v>3.9999997776031622</v>
          </cell>
          <cell r="AA63">
            <v>21.999999029540994</v>
          </cell>
          <cell r="AB63">
            <v>26.499998968887358</v>
          </cell>
          <cell r="AC63">
            <v>18.499998402786293</v>
          </cell>
          <cell r="AD63">
            <v>13.99999846344004</v>
          </cell>
          <cell r="AE63">
            <v>100</v>
          </cell>
          <cell r="AF63">
            <v>65.499998443222026</v>
          </cell>
          <cell r="AG63">
            <v>16.999998423004246</v>
          </cell>
          <cell r="AH63">
            <v>30.499998241043123</v>
          </cell>
          <cell r="AI63">
            <v>62.999999150848424</v>
          </cell>
          <cell r="AJ63">
            <v>44.999999393463185</v>
          </cell>
          <cell r="AK63">
            <v>45.500000060653683</v>
          </cell>
          <cell r="AL63"/>
          <cell r="AM63">
            <v>2022</v>
          </cell>
          <cell r="AO63">
            <v>46.900004941927392</v>
          </cell>
        </row>
        <row r="64">
          <cell r="A64">
            <v>57</v>
          </cell>
          <cell r="B64" t="str">
            <v>2.05</v>
          </cell>
          <cell r="C64" t="str">
            <v>Goods produced by forced labor or child labor</v>
          </cell>
          <cell r="D64" t="str">
            <v>2.05 Goods produced by forced labor or child labor</v>
          </cell>
          <cell r="H64">
            <v>99.139455407291479</v>
          </cell>
          <cell r="I64">
            <v>42.940377114455629</v>
          </cell>
          <cell r="J64">
            <v>100</v>
          </cell>
          <cell r="K64">
            <v>54.050803109134321</v>
          </cell>
          <cell r="L64">
            <v>98.741941902464845</v>
          </cell>
          <cell r="M64">
            <v>96.268393686703391</v>
          </cell>
          <cell r="N64">
            <v>55.699066585917592</v>
          </cell>
          <cell r="O64">
            <v>97.441172118248858</v>
          </cell>
          <cell r="P64">
            <v>65.101660176142929</v>
          </cell>
          <cell r="Q64">
            <v>97.022061904073496</v>
          </cell>
          <cell r="R64">
            <v>0</v>
          </cell>
          <cell r="S64">
            <v>66.565753219958793</v>
          </cell>
          <cell r="T64">
            <v>100</v>
          </cell>
          <cell r="U64">
            <v>92.617814503568226</v>
          </cell>
          <cell r="V64">
            <v>81.501691715469065</v>
          </cell>
          <cell r="W64">
            <v>43.797688745943645</v>
          </cell>
          <cell r="X64">
            <v>79.917255474669432</v>
          </cell>
          <cell r="Y64">
            <v>99.135408734331364</v>
          </cell>
          <cell r="Z64">
            <v>33.008340235908648</v>
          </cell>
          <cell r="AA64">
            <v>83.099788453055098</v>
          </cell>
          <cell r="AB64">
            <v>70.024173810004683</v>
          </cell>
          <cell r="AC64">
            <v>50.359668914946859</v>
          </cell>
          <cell r="AD64">
            <v>70.64882093593161</v>
          </cell>
          <cell r="AE64">
            <v>98.177505436035119</v>
          </cell>
          <cell r="AF64">
            <v>95.66335239166537</v>
          </cell>
          <cell r="AG64">
            <v>90.214998585660354</v>
          </cell>
          <cell r="AH64">
            <v>75.387338293455002</v>
          </cell>
          <cell r="AI64">
            <v>98.782957526375796</v>
          </cell>
          <cell r="AJ64">
            <v>96.044612890865224</v>
          </cell>
          <cell r="AK64">
            <v>47.114693926405749</v>
          </cell>
          <cell r="AL64"/>
          <cell r="AM64"/>
          <cell r="AO64">
            <v>75.948893193289408</v>
          </cell>
        </row>
        <row r="65">
          <cell r="A65">
            <v>58</v>
          </cell>
          <cell r="B65" t="str">
            <v>2.05.01</v>
          </cell>
          <cell r="C65" t="str">
            <v>Goods produced by forced labor</v>
          </cell>
          <cell r="D65" t="str">
            <v>2.05.01 Goods produced by forced labor</v>
          </cell>
          <cell r="H65">
            <v>98.278910814582957</v>
          </cell>
          <cell r="I65">
            <v>45.880754228911272</v>
          </cell>
          <cell r="J65">
            <v>100</v>
          </cell>
          <cell r="K65">
            <v>60.10160621826865</v>
          </cell>
          <cell r="L65">
            <v>97.483883804929704</v>
          </cell>
          <cell r="M65">
            <v>92.536787373406767</v>
          </cell>
          <cell r="N65">
            <v>35.398133171835184</v>
          </cell>
          <cell r="O65">
            <v>94.882344236497715</v>
          </cell>
          <cell r="P65">
            <v>62.203320352285871</v>
          </cell>
          <cell r="Q65">
            <v>94.044123808146992</v>
          </cell>
          <cell r="R65">
            <v>0</v>
          </cell>
          <cell r="S65">
            <v>61.131506439917601</v>
          </cell>
          <cell r="T65">
            <v>100</v>
          </cell>
          <cell r="U65">
            <v>85.235629007136453</v>
          </cell>
          <cell r="V65">
            <v>67.003383430938129</v>
          </cell>
          <cell r="W65">
            <v>47.595377491887298</v>
          </cell>
          <cell r="X65">
            <v>59.834510949338856</v>
          </cell>
          <cell r="Y65">
            <v>98.270817468662699</v>
          </cell>
          <cell r="Z65">
            <v>22.016680471817303</v>
          </cell>
          <cell r="AA65">
            <v>66.199576906110195</v>
          </cell>
          <cell r="AB65">
            <v>60.048347620009373</v>
          </cell>
          <cell r="AC65">
            <v>52.719337829893718</v>
          </cell>
          <cell r="AD65">
            <v>45.297641871863235</v>
          </cell>
          <cell r="AE65">
            <v>96.355010872070238</v>
          </cell>
          <cell r="AF65">
            <v>91.326704783330726</v>
          </cell>
          <cell r="AG65">
            <v>80.42999717132075</v>
          </cell>
          <cell r="AH65">
            <v>66.774676586910005</v>
          </cell>
          <cell r="AI65">
            <v>97.565915052751592</v>
          </cell>
          <cell r="AJ65">
            <v>92.089225781730448</v>
          </cell>
          <cell r="AK65">
            <v>58.229387852811499</v>
          </cell>
          <cell r="AL65"/>
          <cell r="AM65"/>
          <cell r="AO65">
            <v>70.964453053245521</v>
          </cell>
        </row>
        <row r="66">
          <cell r="A66">
            <v>59</v>
          </cell>
          <cell r="B66" t="str">
            <v>2.05.01.a</v>
          </cell>
          <cell r="C66" t="str">
            <v>Goods produced by forced labor, number of goods categories</v>
          </cell>
          <cell r="D66" t="str">
            <v>2.05.01.a Goods produced by forced labor, number of goods categories</v>
          </cell>
          <cell r="H66">
            <v>100</v>
          </cell>
          <cell r="I66">
            <v>85.695894721785152</v>
          </cell>
          <cell r="J66">
            <v>100</v>
          </cell>
          <cell r="K66">
            <v>92.847947360892562</v>
          </cell>
          <cell r="L66">
            <v>100</v>
          </cell>
          <cell r="M66">
            <v>100</v>
          </cell>
          <cell r="N66">
            <v>0</v>
          </cell>
          <cell r="O66">
            <v>92.847947360892562</v>
          </cell>
          <cell r="P66">
            <v>100</v>
          </cell>
          <cell r="Q66">
            <v>100</v>
          </cell>
          <cell r="R66">
            <v>28.479473608925773</v>
          </cell>
          <cell r="S66">
            <v>85.695894721785152</v>
          </cell>
          <cell r="T66">
            <v>100</v>
          </cell>
          <cell r="U66">
            <v>100</v>
          </cell>
          <cell r="V66">
            <v>71.391789443570289</v>
          </cell>
          <cell r="W66">
            <v>85.695894721785152</v>
          </cell>
          <cell r="X66">
            <v>100</v>
          </cell>
          <cell r="Y66">
            <v>100</v>
          </cell>
          <cell r="Z66">
            <v>57.087684165355448</v>
          </cell>
          <cell r="AA66">
            <v>100</v>
          </cell>
          <cell r="AB66">
            <v>78.543842082677727</v>
          </cell>
          <cell r="AC66">
            <v>100</v>
          </cell>
          <cell r="AD66">
            <v>78.543842082677727</v>
          </cell>
          <cell r="AE66">
            <v>100</v>
          </cell>
          <cell r="AF66">
            <v>100</v>
          </cell>
          <cell r="AG66">
            <v>100</v>
          </cell>
          <cell r="AH66">
            <v>78.543842082677727</v>
          </cell>
          <cell r="AI66">
            <v>100</v>
          </cell>
          <cell r="AJ66">
            <v>100</v>
          </cell>
          <cell r="AK66">
            <v>92.847947360892562</v>
          </cell>
          <cell r="AL66" t="str">
            <v>y</v>
          </cell>
          <cell r="AM66">
            <v>2023</v>
          </cell>
          <cell r="AO66">
            <v>87.607399990463946</v>
          </cell>
        </row>
        <row r="67">
          <cell r="A67">
            <v>60</v>
          </cell>
          <cell r="B67" t="str">
            <v>2.05.01.b</v>
          </cell>
          <cell r="C67" t="str">
            <v>% population in forced labor</v>
          </cell>
          <cell r="D67" t="str">
            <v>2.05.01.b % population in forced labor</v>
          </cell>
          <cell r="H67">
            <v>96.052798379739045</v>
          </cell>
          <cell r="I67">
            <v>50.185276105989786</v>
          </cell>
          <cell r="J67" t="str">
            <v/>
          </cell>
          <cell r="K67">
            <v>67.647785506722855</v>
          </cell>
          <cell r="L67">
            <v>94.229457714278993</v>
          </cell>
          <cell r="M67">
            <v>82.883626704735519</v>
          </cell>
          <cell r="N67">
            <v>75.839988551072636</v>
          </cell>
          <cell r="O67">
            <v>95.415055339493904</v>
          </cell>
          <cell r="P67">
            <v>45.315872059360942</v>
          </cell>
          <cell r="Q67">
            <v>86.34060085104818</v>
          </cell>
          <cell r="R67">
            <v>42.177291089500429</v>
          </cell>
          <cell r="S67">
            <v>53.161844634537999</v>
          </cell>
          <cell r="T67">
            <v>100</v>
          </cell>
          <cell r="U67">
            <v>66.138913893039657</v>
          </cell>
          <cell r="V67">
            <v>56.932702576888047</v>
          </cell>
          <cell r="W67">
            <v>54.117648570532417</v>
          </cell>
          <cell r="X67">
            <v>7.8831679365143126</v>
          </cell>
          <cell r="Y67">
            <v>96.034236838361352</v>
          </cell>
          <cell r="Z67">
            <v>20.06284783314635</v>
          </cell>
          <cell r="AA67">
            <v>22.481016130852836</v>
          </cell>
          <cell r="AB67">
            <v>49.829745792613537</v>
          </cell>
          <cell r="AC67">
            <v>43.564999707070953</v>
          </cell>
          <cell r="AD67">
            <v>0</v>
          </cell>
          <cell r="AE67">
            <v>91.640464007615279</v>
          </cell>
          <cell r="AF67">
            <v>80.108384142834041</v>
          </cell>
          <cell r="AG67">
            <v>55.117522364097482</v>
          </cell>
          <cell r="AH67">
            <v>61.256126262330369</v>
          </cell>
          <cell r="AI67">
            <v>94.41759083199193</v>
          </cell>
          <cell r="AJ67">
            <v>81.857174470417846</v>
          </cell>
          <cell r="AK67">
            <v>75.353979335473127</v>
          </cell>
          <cell r="AL67"/>
          <cell r="AM67">
            <v>2023</v>
          </cell>
          <cell r="AO67">
            <v>63.656762676905508</v>
          </cell>
        </row>
        <row r="68">
          <cell r="A68">
            <v>61</v>
          </cell>
          <cell r="B68" t="str">
            <v>2.05.02</v>
          </cell>
          <cell r="C68" t="str">
            <v>Goods produced by child labor, number of goods categories</v>
          </cell>
          <cell r="D68" t="str">
            <v>2.05.02 Goods produced by child labor, number of goods categories</v>
          </cell>
          <cell r="H68">
            <v>100</v>
          </cell>
          <cell r="I68">
            <v>40</v>
          </cell>
          <cell r="J68">
            <v>100</v>
          </cell>
          <cell r="K68">
            <v>48</v>
          </cell>
          <cell r="L68">
            <v>100</v>
          </cell>
          <cell r="M68">
            <v>100</v>
          </cell>
          <cell r="N68">
            <v>76</v>
          </cell>
          <cell r="O68">
            <v>100</v>
          </cell>
          <cell r="P68">
            <v>68</v>
          </cell>
          <cell r="Q68">
            <v>100</v>
          </cell>
          <cell r="R68">
            <v>0</v>
          </cell>
          <cell r="S68">
            <v>72</v>
          </cell>
          <cell r="T68">
            <v>100</v>
          </cell>
          <cell r="U68">
            <v>100</v>
          </cell>
          <cell r="V68">
            <v>96</v>
          </cell>
          <cell r="W68">
            <v>40</v>
          </cell>
          <cell r="X68">
            <v>100</v>
          </cell>
          <cell r="Y68">
            <v>100</v>
          </cell>
          <cell r="Z68">
            <v>44</v>
          </cell>
          <cell r="AA68">
            <v>100</v>
          </cell>
          <cell r="AB68">
            <v>80</v>
          </cell>
          <cell r="AC68">
            <v>48</v>
          </cell>
          <cell r="AD68">
            <v>96</v>
          </cell>
          <cell r="AE68">
            <v>100</v>
          </cell>
          <cell r="AF68">
            <v>100</v>
          </cell>
          <cell r="AG68">
            <v>100</v>
          </cell>
          <cell r="AH68">
            <v>84</v>
          </cell>
          <cell r="AI68">
            <v>100</v>
          </cell>
          <cell r="AJ68">
            <v>100</v>
          </cell>
          <cell r="AK68">
            <v>36</v>
          </cell>
          <cell r="AL68"/>
          <cell r="AM68">
            <v>2023</v>
          </cell>
          <cell r="AO68">
            <v>80.933333333333337</v>
          </cell>
        </row>
        <row r="69">
          <cell r="A69">
            <v>62</v>
          </cell>
          <cell r="B69" t="str">
            <v>2.06</v>
          </cell>
          <cell r="C69" t="str">
            <v>Government response to human trafficking</v>
          </cell>
          <cell r="D69" t="str">
            <v>2.06 Government response to human trafficking</v>
          </cell>
          <cell r="H69">
            <v>98.800959343837263</v>
          </cell>
          <cell r="I69">
            <v>60.271784356366247</v>
          </cell>
          <cell r="J69">
            <v>9.0327734187863715</v>
          </cell>
          <cell r="K69">
            <v>35.25180099950903</v>
          </cell>
          <cell r="L69">
            <v>92.805756063023537</v>
          </cell>
          <cell r="M69">
            <v>96.163070613819755</v>
          </cell>
          <cell r="N69">
            <v>16.54676533628912</v>
          </cell>
          <cell r="O69">
            <v>79.182063414673777</v>
          </cell>
          <cell r="P69">
            <v>78.976820019586171</v>
          </cell>
          <cell r="Q69">
            <v>36.530775083100643</v>
          </cell>
          <cell r="R69">
            <v>57.873703044040766</v>
          </cell>
          <cell r="S69">
            <v>69.624302187976198</v>
          </cell>
          <cell r="T69">
            <v>47.322144556268043</v>
          </cell>
          <cell r="U69">
            <v>57.873703044040766</v>
          </cell>
          <cell r="V69">
            <v>43.085533762132663</v>
          </cell>
          <cell r="W69">
            <v>74.420464812627188</v>
          </cell>
          <cell r="X69">
            <v>18.944846648614611</v>
          </cell>
          <cell r="Y69">
            <v>73.221424156464437</v>
          </cell>
          <cell r="Z69">
            <v>41.32693770775164</v>
          </cell>
          <cell r="AA69">
            <v>0</v>
          </cell>
          <cell r="AB69">
            <v>74.420464812627188</v>
          </cell>
          <cell r="AC69">
            <v>99.760192582307994</v>
          </cell>
          <cell r="AD69">
            <v>18.4652282455279</v>
          </cell>
          <cell r="AE69">
            <v>56.354917975054434</v>
          </cell>
          <cell r="AF69">
            <v>34.372504756169867</v>
          </cell>
          <cell r="AG69">
            <v>68.425261531813462</v>
          </cell>
          <cell r="AH69">
            <v>74.420464812627188</v>
          </cell>
          <cell r="AI69">
            <v>100</v>
          </cell>
          <cell r="AJ69">
            <v>90.647482168390056</v>
          </cell>
          <cell r="AK69">
            <v>45.483615074458157</v>
          </cell>
          <cell r="AL69"/>
          <cell r="AM69"/>
          <cell r="AO69">
            <v>58.320192017596156</v>
          </cell>
        </row>
        <row r="70">
          <cell r="A70">
            <v>63</v>
          </cell>
          <cell r="B70" t="str">
            <v>2.06.01</v>
          </cell>
          <cell r="C70" t="str">
            <v>Government response to human trafficking, Criminalization</v>
          </cell>
          <cell r="D70" t="str">
            <v>2.06.01 Government response to human trafficking, Criminalization</v>
          </cell>
          <cell r="H70">
            <v>80</v>
          </cell>
          <cell r="I70">
            <v>60</v>
          </cell>
          <cell r="J70">
            <v>0</v>
          </cell>
          <cell r="K70">
            <v>80</v>
          </cell>
          <cell r="L70">
            <v>80</v>
          </cell>
          <cell r="M70">
            <v>100</v>
          </cell>
          <cell r="N70">
            <v>40</v>
          </cell>
          <cell r="O70" t="str">
            <v/>
          </cell>
          <cell r="P70">
            <v>100</v>
          </cell>
          <cell r="Q70">
            <v>40</v>
          </cell>
          <cell r="R70">
            <v>60</v>
          </cell>
          <cell r="S70">
            <v>80</v>
          </cell>
          <cell r="T70">
            <v>40</v>
          </cell>
          <cell r="U70">
            <v>60</v>
          </cell>
          <cell r="V70">
            <v>60</v>
          </cell>
          <cell r="W70">
            <v>80</v>
          </cell>
          <cell r="X70">
            <v>40</v>
          </cell>
          <cell r="Y70">
            <v>80</v>
          </cell>
          <cell r="Z70">
            <v>40</v>
          </cell>
          <cell r="AA70">
            <v>20</v>
          </cell>
          <cell r="AB70">
            <v>80</v>
          </cell>
          <cell r="AC70">
            <v>100</v>
          </cell>
          <cell r="AD70">
            <v>80</v>
          </cell>
          <cell r="AE70">
            <v>20</v>
          </cell>
          <cell r="AF70">
            <v>20</v>
          </cell>
          <cell r="AG70">
            <v>80</v>
          </cell>
          <cell r="AH70">
            <v>80</v>
          </cell>
          <cell r="AI70">
            <v>80</v>
          </cell>
          <cell r="AJ70">
            <v>60</v>
          </cell>
          <cell r="AK70">
            <v>60</v>
          </cell>
          <cell r="AL70"/>
          <cell r="AM70">
            <v>2023</v>
          </cell>
          <cell r="AO70">
            <v>62.068965517241381</v>
          </cell>
        </row>
        <row r="71">
          <cell r="A71">
            <v>64</v>
          </cell>
          <cell r="B71" t="str">
            <v>2.06.02</v>
          </cell>
          <cell r="C71" t="str">
            <v>Government response to human trafficking, Strategy</v>
          </cell>
          <cell r="D71" t="str">
            <v>2.06.02 Government response to human trafficking, Strategy</v>
          </cell>
          <cell r="H71">
            <v>97.058823786804865</v>
          </cell>
          <cell r="I71">
            <v>55.882356802072742</v>
          </cell>
          <cell r="J71">
            <v>23.529409705561203</v>
          </cell>
          <cell r="K71">
            <v>41.17647573609699</v>
          </cell>
          <cell r="L71">
            <v>82.352942720829091</v>
          </cell>
          <cell r="M71">
            <v>70.588237868048523</v>
          </cell>
          <cell r="N71">
            <v>35.294123309706691</v>
          </cell>
          <cell r="O71">
            <v>52.623217248520092</v>
          </cell>
          <cell r="P71">
            <v>61.76470922846304</v>
          </cell>
          <cell r="Q71">
            <v>17.647057279170902</v>
          </cell>
          <cell r="R71">
            <v>50.000004375682465</v>
          </cell>
          <cell r="S71">
            <v>58.823533015267891</v>
          </cell>
          <cell r="T71">
            <v>44.117651949292124</v>
          </cell>
          <cell r="U71">
            <v>50.000004375682465</v>
          </cell>
          <cell r="V71">
            <v>47.058828162487316</v>
          </cell>
          <cell r="W71">
            <v>70.588237868048523</v>
          </cell>
          <cell r="X71">
            <v>41.17647573609699</v>
          </cell>
          <cell r="Y71">
            <v>67.647061654853317</v>
          </cell>
          <cell r="Z71">
            <v>29.411762131951505</v>
          </cell>
          <cell r="AA71">
            <v>14.70588106597576</v>
          </cell>
          <cell r="AB71">
            <v>70.588237868048523</v>
          </cell>
          <cell r="AC71">
            <v>79.411766507633942</v>
          </cell>
          <cell r="AD71">
            <v>0</v>
          </cell>
          <cell r="AE71">
            <v>52.941180588877593</v>
          </cell>
          <cell r="AF71">
            <v>32.352947096511542</v>
          </cell>
          <cell r="AG71">
            <v>55.882356802072742</v>
          </cell>
          <cell r="AH71">
            <v>70.588237868048523</v>
          </cell>
          <cell r="AI71">
            <v>100</v>
          </cell>
          <cell r="AJ71">
            <v>97.058823786804865</v>
          </cell>
          <cell r="AK71">
            <v>52.941180588877593</v>
          </cell>
          <cell r="AL71"/>
          <cell r="AM71">
            <v>2024</v>
          </cell>
          <cell r="AO71">
            <v>54.107050837582932</v>
          </cell>
        </row>
        <row r="72">
          <cell r="A72">
            <v>65</v>
          </cell>
          <cell r="B72" t="str">
            <v>2.06.03</v>
          </cell>
          <cell r="C72" t="str">
            <v>Government response to human trafficking, Action</v>
          </cell>
          <cell r="D72" t="str">
            <v>2.06.03 Government response to human trafficking, Action</v>
          </cell>
          <cell r="H72">
            <v>100</v>
          </cell>
          <cell r="I72">
            <v>66.666666666666657</v>
          </cell>
          <cell r="J72">
            <v>33.333333333333329</v>
          </cell>
          <cell r="K72">
            <v>0</v>
          </cell>
          <cell r="L72">
            <v>100</v>
          </cell>
          <cell r="M72">
            <v>100</v>
          </cell>
          <cell r="N72">
            <v>0</v>
          </cell>
          <cell r="O72">
            <v>100</v>
          </cell>
          <cell r="P72">
            <v>66.666666666666657</v>
          </cell>
          <cell r="Q72">
            <v>66.666666666666657</v>
          </cell>
          <cell r="R72">
            <v>66.666666666666657</v>
          </cell>
          <cell r="S72">
            <v>66.666666666666657</v>
          </cell>
          <cell r="T72">
            <v>66.666666666666657</v>
          </cell>
          <cell r="U72">
            <v>66.666666666666657</v>
          </cell>
          <cell r="V72">
            <v>33.333333333333329</v>
          </cell>
          <cell r="W72">
            <v>66.666666666666657</v>
          </cell>
          <cell r="X72">
            <v>0</v>
          </cell>
          <cell r="Y72">
            <v>66.666666666666657</v>
          </cell>
          <cell r="Z72">
            <v>66.666666666666657</v>
          </cell>
          <cell r="AA72">
            <v>0</v>
          </cell>
          <cell r="AB72">
            <v>66.666666666666657</v>
          </cell>
          <cell r="AC72">
            <v>100</v>
          </cell>
          <cell r="AD72">
            <v>0</v>
          </cell>
          <cell r="AE72">
            <v>100</v>
          </cell>
          <cell r="AF72">
            <v>66.666666666666657</v>
          </cell>
          <cell r="AG72">
            <v>66.666666666666657</v>
          </cell>
          <cell r="AH72">
            <v>66.666666666666657</v>
          </cell>
          <cell r="AI72">
            <v>100</v>
          </cell>
          <cell r="AJ72">
            <v>100</v>
          </cell>
          <cell r="AK72">
            <v>33.333333333333329</v>
          </cell>
          <cell r="AL72"/>
          <cell r="AM72"/>
          <cell r="AO72">
            <v>61.111111111111114</v>
          </cell>
        </row>
        <row r="73">
          <cell r="A73">
            <v>66</v>
          </cell>
          <cell r="B73" t="str">
            <v>2.07</v>
          </cell>
          <cell r="C73" t="str">
            <v>Trade in goods at risk of modern slavery</v>
          </cell>
          <cell r="D73" t="str">
            <v>2.07 Trade in goods at risk of modern slavery</v>
          </cell>
          <cell r="H73">
            <v>83.250046629515438</v>
          </cell>
          <cell r="I73">
            <v>97.984082389547353</v>
          </cell>
          <cell r="J73">
            <v>100</v>
          </cell>
          <cell r="K73">
            <v>99.416622224185701</v>
          </cell>
          <cell r="L73">
            <v>89.396038553434408</v>
          </cell>
          <cell r="M73">
            <v>93.435646162340575</v>
          </cell>
          <cell r="N73">
            <v>0</v>
          </cell>
          <cell r="O73">
            <v>89.266933077328119</v>
          </cell>
          <cell r="P73">
            <v>99.676157457778885</v>
          </cell>
          <cell r="Q73">
            <v>16.891641394332588</v>
          </cell>
          <cell r="R73">
            <v>30.043407928257952</v>
          </cell>
          <cell r="S73">
            <v>93.586363886289462</v>
          </cell>
          <cell r="T73">
            <v>53.822664222420926</v>
          </cell>
          <cell r="U73">
            <v>99.942686199007568</v>
          </cell>
          <cell r="V73">
            <v>49.192144816335791</v>
          </cell>
          <cell r="W73">
            <v>89.048233168170796</v>
          </cell>
          <cell r="X73">
            <v>97.815517665059488</v>
          </cell>
          <cell r="Y73">
            <v>98.489903860713724</v>
          </cell>
          <cell r="Z73">
            <v>97.912519674953074</v>
          </cell>
          <cell r="AA73">
            <v>99.961922856304568</v>
          </cell>
          <cell r="AB73">
            <v>98.259237162901144</v>
          </cell>
          <cell r="AC73">
            <v>93.215090253794983</v>
          </cell>
          <cell r="AD73">
            <v>86.17366305316483</v>
          </cell>
          <cell r="AE73">
            <v>86.642554494430371</v>
          </cell>
          <cell r="AF73">
            <v>80.099762536434511</v>
          </cell>
          <cell r="AG73">
            <v>99.789591397538373</v>
          </cell>
          <cell r="AH73">
            <v>92.928961400668868</v>
          </cell>
          <cell r="AI73">
            <v>77.677607977517809</v>
          </cell>
          <cell r="AJ73">
            <v>13.453010634695467</v>
          </cell>
          <cell r="AK73">
            <v>89.911564117406229</v>
          </cell>
          <cell r="AL73"/>
          <cell r="AM73"/>
          <cell r="AO73">
            <v>79.909452506484314</v>
          </cell>
        </row>
        <row r="74">
          <cell r="A74">
            <v>67</v>
          </cell>
          <cell r="B74" t="str">
            <v>2.07.01</v>
          </cell>
          <cell r="C74" t="str">
            <v>Imports of goods at risk of modern slavery, US$ millions</v>
          </cell>
          <cell r="D74" t="str">
            <v>2.07.01 Imports of goods at risk of modern slavery, US$ millions</v>
          </cell>
          <cell r="H74">
            <v>80.646405503737384</v>
          </cell>
          <cell r="I74">
            <v>97.67072474128048</v>
          </cell>
          <cell r="J74">
            <v>100.00000000000001</v>
          </cell>
          <cell r="K74">
            <v>99.325940994490367</v>
          </cell>
          <cell r="L74">
            <v>87.747740823418425</v>
          </cell>
          <cell r="M74">
            <v>92.415271882015347</v>
          </cell>
          <cell r="N74">
            <v>84.455830603290067</v>
          </cell>
          <cell r="O74">
            <v>87.598566973405738</v>
          </cell>
          <cell r="P74">
            <v>99.625818824437417</v>
          </cell>
          <cell r="Q74">
            <v>3.97313734984249</v>
          </cell>
          <cell r="R74">
            <v>79.93258776124533</v>
          </cell>
          <cell r="S74">
            <v>92.589417424285742</v>
          </cell>
          <cell r="T74">
            <v>46.644780926266492</v>
          </cell>
          <cell r="U74">
            <v>99.933777244693601</v>
          </cell>
          <cell r="V74">
            <v>84.919840663741127</v>
          </cell>
          <cell r="W74">
            <v>87.345871979898575</v>
          </cell>
          <cell r="X74">
            <v>99.134853109358872</v>
          </cell>
          <cell r="Y74">
            <v>98.255171958769907</v>
          </cell>
          <cell r="Z74">
            <v>97.864412380140251</v>
          </cell>
          <cell r="AA74">
            <v>99.956004080587121</v>
          </cell>
          <cell r="AB74">
            <v>97.988650038707519</v>
          </cell>
          <cell r="AC74">
            <v>92.16043238943098</v>
          </cell>
          <cell r="AD74">
            <v>84.02447381678887</v>
          </cell>
          <cell r="AE74">
            <v>84.566250537971399</v>
          </cell>
          <cell r="AF74">
            <v>77.006435914750369</v>
          </cell>
          <cell r="AG74">
            <v>99.756885127946504</v>
          </cell>
          <cell r="AH74">
            <v>91.829827182682095</v>
          </cell>
          <cell r="AI74">
            <v>74.207777548145515</v>
          </cell>
          <cell r="AJ74">
            <v>0</v>
          </cell>
          <cell r="AK74">
            <v>88.343400554337379</v>
          </cell>
          <cell r="AL74" t="str">
            <v>y</v>
          </cell>
          <cell r="AM74">
            <v>2022</v>
          </cell>
          <cell r="AO74">
            <v>83.66400961118886</v>
          </cell>
        </row>
        <row r="75">
          <cell r="A75">
            <v>68</v>
          </cell>
          <cell r="B75" t="str">
            <v>2.07.02</v>
          </cell>
          <cell r="C75" t="str">
            <v>Exports of goods at risk of modern slavery, US$ millions</v>
          </cell>
          <cell r="D75" t="str">
            <v>2.07.02 Exports of goods at risk of modern slavery, US$ millions</v>
          </cell>
          <cell r="H75">
            <v>100</v>
          </cell>
          <cell r="I75">
            <v>100</v>
          </cell>
          <cell r="J75">
            <v>100</v>
          </cell>
          <cell r="K75">
            <v>100</v>
          </cell>
          <cell r="L75">
            <v>100</v>
          </cell>
          <cell r="M75">
            <v>100</v>
          </cell>
          <cell r="N75">
            <v>0</v>
          </cell>
          <cell r="O75">
            <v>100</v>
          </cell>
          <cell r="P75">
            <v>100</v>
          </cell>
          <cell r="Q75">
            <v>100</v>
          </cell>
          <cell r="R75">
            <v>39.236648991215688</v>
          </cell>
          <cell r="S75">
            <v>100</v>
          </cell>
          <cell r="T75">
            <v>100</v>
          </cell>
          <cell r="U75">
            <v>100</v>
          </cell>
          <cell r="V75">
            <v>56.374645076010829</v>
          </cell>
          <cell r="W75">
            <v>100</v>
          </cell>
          <cell r="X75">
            <v>98.341104921116269</v>
          </cell>
          <cell r="Y75">
            <v>100</v>
          </cell>
          <cell r="Z75">
            <v>99.723625816964542</v>
          </cell>
          <cell r="AA75">
            <v>100</v>
          </cell>
          <cell r="AB75">
            <v>100</v>
          </cell>
          <cell r="AC75">
            <v>100</v>
          </cell>
          <cell r="AD75">
            <v>100</v>
          </cell>
          <cell r="AE75">
            <v>100</v>
          </cell>
          <cell r="AF75">
            <v>100</v>
          </cell>
          <cell r="AG75">
            <v>100</v>
          </cell>
          <cell r="AH75">
            <v>100</v>
          </cell>
          <cell r="AI75">
            <v>100</v>
          </cell>
          <cell r="AJ75">
            <v>100</v>
          </cell>
          <cell r="AK75">
            <v>100</v>
          </cell>
          <cell r="AL75" t="str">
            <v>y</v>
          </cell>
          <cell r="AM75">
            <v>2022</v>
          </cell>
          <cell r="AO75">
            <v>93.122534160176912</v>
          </cell>
        </row>
        <row r="76">
          <cell r="A76">
            <v>69</v>
          </cell>
          <cell r="B76" t="str">
            <v>2.08</v>
          </cell>
          <cell r="C76" t="str">
            <v>Social mobility, index</v>
          </cell>
          <cell r="D76" t="str">
            <v>2.08 Social mobility, index</v>
          </cell>
          <cell r="H76">
            <v>97.461928934010132</v>
          </cell>
          <cell r="I76">
            <v>8.8832487309644694</v>
          </cell>
          <cell r="J76" t="str">
            <v/>
          </cell>
          <cell r="K76" t="str">
            <v/>
          </cell>
          <cell r="L76">
            <v>100</v>
          </cell>
          <cell r="M76">
            <v>59.898477157360411</v>
          </cell>
          <cell r="N76">
            <v>62.944162436548226</v>
          </cell>
          <cell r="O76" t="str">
            <v/>
          </cell>
          <cell r="P76">
            <v>43.654822335025386</v>
          </cell>
          <cell r="Q76" t="str">
            <v/>
          </cell>
          <cell r="R76">
            <v>15.22842639593909</v>
          </cell>
          <cell r="S76">
            <v>31.979695431472077</v>
          </cell>
          <cell r="T76">
            <v>100</v>
          </cell>
          <cell r="U76">
            <v>18.020304568527909</v>
          </cell>
          <cell r="V76">
            <v>64.213197969543145</v>
          </cell>
          <cell r="W76">
            <v>40.35532994923858</v>
          </cell>
          <cell r="X76" t="str">
            <v/>
          </cell>
          <cell r="Y76">
            <v>95.431472081218288</v>
          </cell>
          <cell r="Z76">
            <v>0</v>
          </cell>
          <cell r="AA76" t="str">
            <v/>
          </cell>
          <cell r="AB76">
            <v>33.502538071065985</v>
          </cell>
          <cell r="AC76">
            <v>38.071065989847725</v>
          </cell>
          <cell r="AD76">
            <v>71.065989847715755</v>
          </cell>
          <cell r="AE76">
            <v>96.192893401015226</v>
          </cell>
          <cell r="AF76">
            <v>88.071065989847753</v>
          </cell>
          <cell r="AG76">
            <v>39.593908629441621</v>
          </cell>
          <cell r="AH76">
            <v>47.46192893401016</v>
          </cell>
          <cell r="AI76">
            <v>95.685279187817287</v>
          </cell>
          <cell r="AJ76">
            <v>85.532994923857899</v>
          </cell>
          <cell r="AK76">
            <v>53.553299492385783</v>
          </cell>
          <cell r="AL76"/>
          <cell r="AM76">
            <v>2021</v>
          </cell>
          <cell r="AO76">
            <v>57.783417935702197</v>
          </cell>
        </row>
        <row r="77">
          <cell r="A77">
            <v>70</v>
          </cell>
          <cell r="B77" t="str">
            <v>2.09</v>
          </cell>
          <cell r="C77" t="str">
            <v>Life expectancy at birth</v>
          </cell>
          <cell r="D77" t="str">
            <v>2.09 Life expectancy at birth</v>
          </cell>
          <cell r="H77">
            <v>93.420634079100836</v>
          </cell>
          <cell r="I77">
            <v>41.034884953875505</v>
          </cell>
          <cell r="J77">
            <v>45.557204962358213</v>
          </cell>
          <cell r="K77">
            <v>20.877955678082934</v>
          </cell>
          <cell r="L77">
            <v>89.539815502067654</v>
          </cell>
          <cell r="M77">
            <v>71.895875304845788</v>
          </cell>
          <cell r="N77">
            <v>66.954723783267994</v>
          </cell>
          <cell r="O77" t="str">
            <v/>
          </cell>
          <cell r="P77">
            <v>63.280670130421015</v>
          </cell>
          <cell r="Q77">
            <v>97.322659315024936</v>
          </cell>
          <cell r="R77">
            <v>9.4687731947831715</v>
          </cell>
          <cell r="S77">
            <v>12.151415544480978</v>
          </cell>
          <cell r="T77">
            <v>100</v>
          </cell>
          <cell r="U77">
            <v>16.122362421800432</v>
          </cell>
          <cell r="V77">
            <v>54.617749973491733</v>
          </cell>
          <cell r="W77">
            <v>47.046972749443313</v>
          </cell>
          <cell r="X77">
            <v>6.8815608100943813</v>
          </cell>
          <cell r="Y77">
            <v>90.382780192980633</v>
          </cell>
          <cell r="Z77">
            <v>2.5076874138479437</v>
          </cell>
          <cell r="AA77">
            <v>0</v>
          </cell>
          <cell r="AB77">
            <v>39.375463895663287</v>
          </cell>
          <cell r="AC77">
            <v>33.024069557841166</v>
          </cell>
          <cell r="AD77">
            <v>22.044321917081973</v>
          </cell>
          <cell r="AE77">
            <v>96.357756335489356</v>
          </cell>
          <cell r="AF77">
            <v>95.779874880712583</v>
          </cell>
          <cell r="AG77">
            <v>56.473332626444723</v>
          </cell>
          <cell r="AH77">
            <v>72.749443325204169</v>
          </cell>
          <cell r="AI77">
            <v>85.876365178666163</v>
          </cell>
          <cell r="AJ77">
            <v>64.918884529742385</v>
          </cell>
          <cell r="AK77">
            <v>45.710953239317156</v>
          </cell>
          <cell r="AL77"/>
          <cell r="AM77">
            <v>2022</v>
          </cell>
          <cell r="AO77">
            <v>53.150834189521738</v>
          </cell>
        </row>
        <row r="78">
          <cell r="A78">
            <v>71</v>
          </cell>
          <cell r="B78" t="str">
            <v>2.10</v>
          </cell>
          <cell r="C78" t="str">
            <v>Uneven economic development</v>
          </cell>
          <cell r="D78" t="str">
            <v>2.10 Uneven economic development</v>
          </cell>
          <cell r="H78">
            <v>98.245614035087712</v>
          </cell>
          <cell r="I78">
            <v>40.350877192982431</v>
          </cell>
          <cell r="J78">
            <v>22.807017543859619</v>
          </cell>
          <cell r="K78">
            <v>31.57894736842103</v>
          </cell>
          <cell r="L78">
            <v>100</v>
          </cell>
          <cell r="M78">
            <v>57.894736842105246</v>
          </cell>
          <cell r="N78">
            <v>36.84210526315789</v>
          </cell>
          <cell r="O78" t="str">
            <v/>
          </cell>
          <cell r="P78">
            <v>35.087719298245595</v>
          </cell>
          <cell r="Q78" t="str">
            <v/>
          </cell>
          <cell r="R78">
            <v>42.105263157894719</v>
          </cell>
          <cell r="S78">
            <v>66.666666666666657</v>
          </cell>
          <cell r="T78">
            <v>92.982456140350877</v>
          </cell>
          <cell r="U78">
            <v>50.877192982456137</v>
          </cell>
          <cell r="V78">
            <v>82.456140350877192</v>
          </cell>
          <cell r="W78">
            <v>43.859649122806999</v>
          </cell>
          <cell r="X78">
            <v>15.78947368421051</v>
          </cell>
          <cell r="Y78">
            <v>98.245614035087712</v>
          </cell>
          <cell r="Z78">
            <v>57.894736842105246</v>
          </cell>
          <cell r="AA78">
            <v>0</v>
          </cell>
          <cell r="AB78">
            <v>35.087719298245595</v>
          </cell>
          <cell r="AC78">
            <v>61.403508771929808</v>
          </cell>
          <cell r="AD78">
            <v>52.631578947368418</v>
          </cell>
          <cell r="AE78">
            <v>84.21052631578948</v>
          </cell>
          <cell r="AF78">
            <v>94.736842105263165</v>
          </cell>
          <cell r="AG78">
            <v>38.596491228070164</v>
          </cell>
          <cell r="AH78">
            <v>68.421052631578945</v>
          </cell>
          <cell r="AI78">
            <v>78.94736842105263</v>
          </cell>
          <cell r="AJ78">
            <v>73.68421052631578</v>
          </cell>
          <cell r="AK78">
            <v>82.456140350877192</v>
          </cell>
          <cell r="AL78"/>
          <cell r="AM78">
            <v>2023</v>
          </cell>
          <cell r="AO78">
            <v>58.709273182957382</v>
          </cell>
        </row>
        <row r="79">
          <cell r="A79">
            <v>72</v>
          </cell>
          <cell r="B79">
            <v>2.11</v>
          </cell>
          <cell r="C79" t="str">
            <v>Universal Health Coverage Index</v>
          </cell>
          <cell r="D79" t="str">
            <v>2.11 Universal Health Coverage Index</v>
          </cell>
          <cell r="H79">
            <v>92.976092333058517</v>
          </cell>
          <cell r="I79">
            <v>35.004122011541618</v>
          </cell>
          <cell r="J79">
            <v>79.060181368507827</v>
          </cell>
          <cell r="K79">
            <v>45.490519373454234</v>
          </cell>
          <cell r="L79">
            <v>100</v>
          </cell>
          <cell r="M79">
            <v>85.55647155812035</v>
          </cell>
          <cell r="N79">
            <v>83.511953833470741</v>
          </cell>
          <cell r="O79" t="str">
            <v/>
          </cell>
          <cell r="P79">
            <v>76.240725474031308</v>
          </cell>
          <cell r="Q79" t="str">
            <v/>
          </cell>
          <cell r="R79">
            <v>54.311624072547396</v>
          </cell>
          <cell r="S79">
            <v>40.214344600164878</v>
          </cell>
          <cell r="T79">
            <v>87.551525144270386</v>
          </cell>
          <cell r="U79">
            <v>35.350370981038743</v>
          </cell>
          <cell r="V79">
            <v>75.185490519373431</v>
          </cell>
          <cell r="W79">
            <v>72.811211871393226</v>
          </cell>
          <cell r="X79">
            <v>36.372629843363555</v>
          </cell>
          <cell r="Y79">
            <v>89.760923330585314</v>
          </cell>
          <cell r="Z79">
            <v>24.435284418796371</v>
          </cell>
          <cell r="AA79">
            <v>0</v>
          </cell>
          <cell r="AB79">
            <v>67.139323990107172</v>
          </cell>
          <cell r="AC79">
            <v>45.869744435284417</v>
          </cell>
          <cell r="AD79">
            <v>80.412201154163228</v>
          </cell>
          <cell r="AE79">
            <v>95.82852431986808</v>
          </cell>
          <cell r="AF79">
            <v>96.784830997526782</v>
          </cell>
          <cell r="AG79">
            <v>59.934047815333869</v>
          </cell>
          <cell r="AH79">
            <v>85.061830173124477</v>
          </cell>
          <cell r="AI79">
            <v>94.657873042044514</v>
          </cell>
          <cell r="AJ79">
            <v>91.244847485572961</v>
          </cell>
          <cell r="AK79">
            <v>62.143446001648798</v>
          </cell>
          <cell r="AL79"/>
          <cell r="AM79"/>
          <cell r="AO79">
            <v>67.603933576728295</v>
          </cell>
        </row>
        <row r="82">
          <cell r="A82"/>
          <cell r="B82" t="str">
            <v>3 Environmental Pillar</v>
          </cell>
          <cell r="C82" t="str">
            <v>Environmental Pillar</v>
          </cell>
          <cell r="D82" t="str">
            <v>3 Environmental Pillar</v>
          </cell>
          <cell r="H82">
            <v>83.205692389988016</v>
          </cell>
          <cell r="I82">
            <v>58.847240873945907</v>
          </cell>
          <cell r="J82">
            <v>24.290154217469802</v>
          </cell>
          <cell r="K82">
            <v>78.347466944758494</v>
          </cell>
          <cell r="L82">
            <v>60.996678231319734</v>
          </cell>
          <cell r="M82">
            <v>74.445015808624944</v>
          </cell>
          <cell r="N82">
            <v>60.23041095393264</v>
          </cell>
          <cell r="O82">
            <v>61.211270184806637</v>
          </cell>
          <cell r="P82">
            <v>59.361604913345168</v>
          </cell>
          <cell r="Q82">
            <v>79.246726820760429</v>
          </cell>
          <cell r="R82">
            <v>43.094489391279474</v>
          </cell>
          <cell r="S82">
            <v>73.372862526127705</v>
          </cell>
          <cell r="T82">
            <v>91.228988144186616</v>
          </cell>
          <cell r="U82">
            <v>78.547944731212596</v>
          </cell>
          <cell r="V82">
            <v>71.414790364743752</v>
          </cell>
          <cell r="W82">
            <v>91.039617178454307</v>
          </cell>
          <cell r="X82">
            <v>55.540598482496598</v>
          </cell>
          <cell r="Y82">
            <v>100</v>
          </cell>
          <cell r="Z82">
            <v>56.57193822284556</v>
          </cell>
          <cell r="AA82">
            <v>50.150994154591771</v>
          </cell>
          <cell r="AB82">
            <v>55.77334316818213</v>
          </cell>
          <cell r="AC82">
            <v>93.007330373190399</v>
          </cell>
          <cell r="AD82">
            <v>0</v>
          </cell>
          <cell r="AE82">
            <v>75.233892509464226</v>
          </cell>
          <cell r="AF82">
            <v>67.448939275749566</v>
          </cell>
          <cell r="AG82">
            <v>58.003799172209298</v>
          </cell>
          <cell r="AH82">
            <v>60.278193060723382</v>
          </cell>
          <cell r="AI82">
            <v>99.379667941033262</v>
          </cell>
          <cell r="AJ82">
            <v>65.346928655784808</v>
          </cell>
          <cell r="AK82">
            <v>72.491431632519621</v>
          </cell>
          <cell r="AL82"/>
          <cell r="AM82">
            <v>2021</v>
          </cell>
          <cell r="AO82">
            <v>66.603600344124899</v>
          </cell>
        </row>
        <row r="83">
          <cell r="A83">
            <v>73</v>
          </cell>
          <cell r="B83" t="str">
            <v>3.01</v>
          </cell>
          <cell r="C83" t="str">
            <v>Air pollution, PM2.5 micrograms per cubic metre</v>
          </cell>
          <cell r="D83" t="str">
            <v>3.01 Air pollution, PM2.5 micrograms per cubic metre</v>
          </cell>
          <cell r="H83">
            <v>95.790480746232959</v>
          </cell>
          <cell r="I83">
            <v>14.398469265725883</v>
          </cell>
          <cell r="J83">
            <v>97.297297297297291</v>
          </cell>
          <cell r="K83">
            <v>57.809136570198504</v>
          </cell>
          <cell r="L83">
            <v>99.832575938770631</v>
          </cell>
          <cell r="M83">
            <v>57.665630232001895</v>
          </cell>
          <cell r="N83">
            <v>32.193255202104744</v>
          </cell>
          <cell r="O83">
            <v>76.680220043051904</v>
          </cell>
          <cell r="P83">
            <v>74.336283185840713</v>
          </cell>
          <cell r="Q83">
            <v>73.020808419038502</v>
          </cell>
          <cell r="R83">
            <v>0</v>
          </cell>
          <cell r="S83">
            <v>72.303276728055494</v>
          </cell>
          <cell r="T83">
            <v>84.549150920832332</v>
          </cell>
          <cell r="U83">
            <v>61.492465917244665</v>
          </cell>
          <cell r="V83">
            <v>76.560631427888069</v>
          </cell>
          <cell r="W83">
            <v>79.5264290839512</v>
          </cell>
          <cell r="X83">
            <v>37.000717531690981</v>
          </cell>
          <cell r="Y83">
            <v>100</v>
          </cell>
          <cell r="Z83">
            <v>9.5431714900741174</v>
          </cell>
          <cell r="AA83">
            <v>74.862473092561586</v>
          </cell>
          <cell r="AB83">
            <v>50.514231045204482</v>
          </cell>
          <cell r="AC83">
            <v>67.328390337239895</v>
          </cell>
          <cell r="AD83">
            <v>88.208562544845734</v>
          </cell>
          <cell r="AE83">
            <v>82.013872279358992</v>
          </cell>
          <cell r="AF83">
            <v>53.69528820856253</v>
          </cell>
          <cell r="AG83">
            <v>67.711073905764181</v>
          </cell>
          <cell r="AH83">
            <v>41.784262138244436</v>
          </cell>
          <cell r="AI83">
            <v>91.987562784022955</v>
          </cell>
          <cell r="AJ83">
            <v>96.771107390576418</v>
          </cell>
          <cell r="AK83">
            <v>66.180339631667067</v>
          </cell>
          <cell r="AL83"/>
          <cell r="AM83">
            <v>2021</v>
          </cell>
          <cell r="AO83">
            <v>66.035238778601595</v>
          </cell>
        </row>
        <row r="84">
          <cell r="A84">
            <v>74</v>
          </cell>
          <cell r="B84" t="str">
            <v>3.02</v>
          </cell>
          <cell r="C84" t="str">
            <v>Deforestation, index</v>
          </cell>
          <cell r="D84" t="str">
            <v>3.02 Deforestation, index</v>
          </cell>
          <cell r="H84">
            <v>100</v>
          </cell>
          <cell r="I84">
            <v>44.036945658180073</v>
          </cell>
          <cell r="J84">
            <v>8.3100222585510544</v>
          </cell>
          <cell r="K84">
            <v>66.796319083128935</v>
          </cell>
          <cell r="L84">
            <v>22.231202755647882</v>
          </cell>
          <cell r="M84">
            <v>16.965702167758749</v>
          </cell>
          <cell r="N84">
            <v>14.451585335933006</v>
          </cell>
          <cell r="O84">
            <v>2.6886212843054667</v>
          </cell>
          <cell r="P84">
            <v>9.5511107853325505</v>
          </cell>
          <cell r="Q84">
            <v>5.0567277012157428</v>
          </cell>
          <cell r="R84">
            <v>14.857676802416655</v>
          </cell>
          <cell r="S84">
            <v>28.541590375275849</v>
          </cell>
          <cell r="T84">
            <v>8.3830274660087891</v>
          </cell>
          <cell r="U84">
            <v>78.673353771409197</v>
          </cell>
          <cell r="V84">
            <v>50.132880480900937</v>
          </cell>
          <cell r="W84">
            <v>21.323200487892308</v>
          </cell>
          <cell r="X84">
            <v>30.813877457397847</v>
          </cell>
          <cell r="Y84">
            <v>26.930912985739567</v>
          </cell>
          <cell r="Z84">
            <v>0</v>
          </cell>
          <cell r="AA84">
            <v>10.509304133215322</v>
          </cell>
          <cell r="AB84">
            <v>13.48882916258413</v>
          </cell>
          <cell r="AC84">
            <v>15.939066437884355</v>
          </cell>
          <cell r="AD84">
            <v>30.229835797735962</v>
          </cell>
          <cell r="AE84">
            <v>50.484218041791294</v>
          </cell>
          <cell r="AF84">
            <v>17.636437511276689</v>
          </cell>
          <cell r="AG84">
            <v>12.72683730974402</v>
          </cell>
          <cell r="AH84">
            <v>27.834352428029039</v>
          </cell>
          <cell r="AI84">
            <v>33.665643373715618</v>
          </cell>
          <cell r="AJ84">
            <v>33.64282924638507</v>
          </cell>
          <cell r="AK84">
            <v>55.229556526544059</v>
          </cell>
          <cell r="AL84"/>
          <cell r="AM84">
            <v>2022</v>
          </cell>
          <cell r="AO84">
            <v>28.371055560866679</v>
          </cell>
        </row>
        <row r="85">
          <cell r="A85">
            <v>75</v>
          </cell>
          <cell r="B85" t="str">
            <v>3.03</v>
          </cell>
          <cell r="C85" t="str">
            <v>% of wastewater treated</v>
          </cell>
          <cell r="D85" t="str">
            <v>3.03 % of wastewater treated</v>
          </cell>
          <cell r="H85">
            <v>95.751626016260147</v>
          </cell>
          <cell r="I85">
            <v>16.179400406504065</v>
          </cell>
          <cell r="J85">
            <v>19.918699186991866</v>
          </cell>
          <cell r="K85">
            <v>45.926250000000003</v>
          </cell>
          <cell r="L85">
            <v>68.384308943089422</v>
          </cell>
          <cell r="M85">
            <v>88.923495934959362</v>
          </cell>
          <cell r="N85">
            <v>61.049136178861779</v>
          </cell>
          <cell r="O85">
            <v>63.922764227642276</v>
          </cell>
          <cell r="P85">
            <v>29.991575203252026</v>
          </cell>
          <cell r="Q85">
            <v>90.975853658536579</v>
          </cell>
          <cell r="R85">
            <v>19.425741869918696</v>
          </cell>
          <cell r="S85">
            <v>23.272357723577233</v>
          </cell>
          <cell r="T85">
            <v>91.533445121951203</v>
          </cell>
          <cell r="U85">
            <v>8.7874695121951216</v>
          </cell>
          <cell r="V85">
            <v>89.142398373983738</v>
          </cell>
          <cell r="W85">
            <v>63.769034552845532</v>
          </cell>
          <cell r="X85">
            <v>13.743607723577236</v>
          </cell>
          <cell r="Y85">
            <v>84.224593495934968</v>
          </cell>
          <cell r="Z85">
            <v>37.103130081300804</v>
          </cell>
          <cell r="AA85">
            <v>3.5211382113821132</v>
          </cell>
          <cell r="AB85">
            <v>47.817886178861784</v>
          </cell>
          <cell r="AC85">
            <v>66.043323170731711</v>
          </cell>
          <cell r="AD85">
            <v>13.35005081300813</v>
          </cell>
          <cell r="AE85">
            <v>100</v>
          </cell>
          <cell r="AF85">
            <v>99.037784552845537</v>
          </cell>
          <cell r="AG85">
            <v>0</v>
          </cell>
          <cell r="AH85">
            <v>23.384268292682922</v>
          </cell>
          <cell r="AI85">
            <v>97.41190040650406</v>
          </cell>
          <cell r="AJ85">
            <v>97.815254065040648</v>
          </cell>
          <cell r="AK85">
            <v>38.943313008130076</v>
          </cell>
          <cell r="AL85"/>
          <cell r="AM85">
            <v>2021</v>
          </cell>
          <cell r="AO85">
            <v>53.311660230352302</v>
          </cell>
        </row>
        <row r="86">
          <cell r="A86">
            <v>76</v>
          </cell>
          <cell r="B86" t="str">
            <v>3.04</v>
          </cell>
          <cell r="C86" t="str">
            <v>Energy intensity, energy consumed for each 1000 US$ of GDP in TOE</v>
          </cell>
          <cell r="D86" t="str">
            <v>3.04 Energy intensity, energy consumed for each 1000 US$ of GDP in TOE</v>
          </cell>
          <cell r="H86">
            <v>90.26548672566372</v>
          </cell>
          <cell r="I86">
            <v>78.466076696165189</v>
          </cell>
          <cell r="J86">
            <v>75.811209439528028</v>
          </cell>
          <cell r="K86">
            <v>16.51917404129793</v>
          </cell>
          <cell r="L86">
            <v>73.451327433628322</v>
          </cell>
          <cell r="M86">
            <v>77.286135693215343</v>
          </cell>
          <cell r="N86">
            <v>64.011799410029496</v>
          </cell>
          <cell r="O86">
            <v>71.38643067846607</v>
          </cell>
          <cell r="P86">
            <v>69.321533923303832</v>
          </cell>
          <cell r="Q86">
            <v>100</v>
          </cell>
          <cell r="R86">
            <v>40.707964601769909</v>
          </cell>
          <cell r="S86">
            <v>64.601769911504419</v>
          </cell>
          <cell r="T86">
            <v>89.085545722713874</v>
          </cell>
          <cell r="U86">
            <v>54.277286135693224</v>
          </cell>
          <cell r="V86">
            <v>60.176991150442475</v>
          </cell>
          <cell r="W86">
            <v>82.595870206489678</v>
          </cell>
          <cell r="X86">
            <v>22.418879056047203</v>
          </cell>
          <cell r="Y86">
            <v>87.905604719764014</v>
          </cell>
          <cell r="Z86">
            <v>27.728613569321539</v>
          </cell>
          <cell r="AA86" t="str">
            <v/>
          </cell>
          <cell r="AB86">
            <v>81.120943952802364</v>
          </cell>
          <cell r="AC86">
            <v>79.35103244837758</v>
          </cell>
          <cell r="AD86">
            <v>0</v>
          </cell>
          <cell r="AE86">
            <v>91.740412979351035</v>
          </cell>
          <cell r="AF86">
            <v>75.221238938053091</v>
          </cell>
          <cell r="AG86">
            <v>76.991150442477874</v>
          </cell>
          <cell r="AH86">
            <v>43.362831858407077</v>
          </cell>
          <cell r="AI86">
            <v>95.280235988200587</v>
          </cell>
          <cell r="AJ86">
            <v>84.660766961651916</v>
          </cell>
          <cell r="AK86">
            <v>45.13274336283186</v>
          </cell>
          <cell r="AL86"/>
          <cell r="AM86">
            <v>2020</v>
          </cell>
          <cell r="AO86">
            <v>66.168243311972333</v>
          </cell>
        </row>
        <row r="87">
          <cell r="A87">
            <v>77</v>
          </cell>
          <cell r="B87" t="str">
            <v>3.05</v>
          </cell>
          <cell r="C87" t="str">
            <v>Ecological footprint</v>
          </cell>
          <cell r="D87" t="str">
            <v>3.05 Ecological footprint</v>
          </cell>
          <cell r="H87">
            <v>24.258662831825024</v>
          </cell>
          <cell r="I87">
            <v>99.954891901448477</v>
          </cell>
          <cell r="J87">
            <v>28.244101397308043</v>
          </cell>
          <cell r="K87">
            <v>89.836837382857965</v>
          </cell>
          <cell r="L87">
            <v>0</v>
          </cell>
          <cell r="M87">
            <v>54.133097862917843</v>
          </cell>
          <cell r="N87">
            <v>60.929253995713616</v>
          </cell>
          <cell r="O87" t="str">
            <v/>
          </cell>
          <cell r="P87">
            <v>84.508192564199248</v>
          </cell>
          <cell r="Q87" t="str">
            <v/>
          </cell>
          <cell r="R87">
            <v>94.933118204856285</v>
          </cell>
          <cell r="S87">
            <v>86.366680496442285</v>
          </cell>
          <cell r="T87">
            <v>50.819447865600374</v>
          </cell>
          <cell r="U87">
            <v>86.3662641486778</v>
          </cell>
          <cell r="V87">
            <v>50.421247415918415</v>
          </cell>
          <cell r="W87">
            <v>74.712073988859331</v>
          </cell>
          <cell r="X87">
            <v>93.391824681895642</v>
          </cell>
          <cell r="Y87">
            <v>29.678122366854655</v>
          </cell>
          <cell r="Z87">
            <v>100</v>
          </cell>
          <cell r="AA87">
            <v>91.402942477741007</v>
          </cell>
          <cell r="AB87">
            <v>77.13091377212622</v>
          </cell>
          <cell r="AC87">
            <v>91.941783732049572</v>
          </cell>
          <cell r="AD87">
            <v>28.798642727838828</v>
          </cell>
          <cell r="AE87">
            <v>15.157389930529735</v>
          </cell>
          <cell r="AF87">
            <v>26.58321394823064</v>
          </cell>
          <cell r="AG87" t="str">
            <v/>
          </cell>
          <cell r="AH87">
            <v>76.144955301621508</v>
          </cell>
          <cell r="AI87">
            <v>55.860633256715673</v>
          </cell>
          <cell r="AJ87">
            <v>1.5000801174766141</v>
          </cell>
          <cell r="AK87">
            <v>77.16569184639566</v>
          </cell>
          <cell r="AL87"/>
          <cell r="AM87">
            <v>2022</v>
          </cell>
          <cell r="AO87">
            <v>61.120002378374075</v>
          </cell>
        </row>
        <row r="88">
          <cell r="A88">
            <v>78</v>
          </cell>
          <cell r="B88" t="str">
            <v>3.06</v>
          </cell>
          <cell r="C88" t="str">
            <v>Renewable energy, %</v>
          </cell>
          <cell r="D88" t="str">
            <v>3.06 Renewable energy, %</v>
          </cell>
          <cell r="H88">
            <v>11.125158027812892</v>
          </cell>
          <cell r="I88">
            <v>20.227560050568897</v>
          </cell>
          <cell r="J88">
            <v>0</v>
          </cell>
          <cell r="K88">
            <v>58.786346396965861</v>
          </cell>
          <cell r="L88">
            <v>21.618204804045511</v>
          </cell>
          <cell r="M88">
            <v>34.134007585335013</v>
          </cell>
          <cell r="N88">
            <v>13.147914032869783</v>
          </cell>
          <cell r="O88">
            <v>2.2756005056890007</v>
          </cell>
          <cell r="P88">
            <v>23.26169405815423</v>
          </cell>
          <cell r="Q88">
            <v>1.1378002528445004</v>
          </cell>
          <cell r="R88">
            <v>30.973451327433626</v>
          </cell>
          <cell r="S88">
            <v>33.375474083438682</v>
          </cell>
          <cell r="T88">
            <v>9.7345132743362814</v>
          </cell>
          <cell r="U88">
            <v>100</v>
          </cell>
          <cell r="V88">
            <v>5.4361567635903922</v>
          </cell>
          <cell r="W88">
            <v>12.010113780025284</v>
          </cell>
          <cell r="X88">
            <v>67.25663716814158</v>
          </cell>
          <cell r="Y88">
            <v>55.752212389380517</v>
          </cell>
          <cell r="Z88">
            <v>43.236409608091023</v>
          </cell>
          <cell r="AA88" t="str">
            <v/>
          </cell>
          <cell r="AB88">
            <v>35.145385587863466</v>
          </cell>
          <cell r="AC88">
            <v>43.615676359039192</v>
          </cell>
          <cell r="AD88">
            <v>3.2869785082174459</v>
          </cell>
          <cell r="AE88">
            <v>1.5170670037926675</v>
          </cell>
          <cell r="AF88">
            <v>3.1605562579013902</v>
          </cell>
          <cell r="AG88">
            <v>51.959544879898843</v>
          </cell>
          <cell r="AH88">
            <v>21.618204804045511</v>
          </cell>
          <cell r="AI88">
            <v>17.319848293299618</v>
          </cell>
          <cell r="AJ88">
            <v>10.366624525916562</v>
          </cell>
          <cell r="AK88">
            <v>25.410872313527182</v>
          </cell>
          <cell r="AL88"/>
          <cell r="AM88"/>
          <cell r="AO88">
            <v>26.099655608352585</v>
          </cell>
        </row>
        <row r="89">
          <cell r="A89">
            <v>79</v>
          </cell>
          <cell r="B89" t="str">
            <v>3.07</v>
          </cell>
          <cell r="C89" t="str">
            <v>Environmental standards in trade, count</v>
          </cell>
          <cell r="D89" t="str">
            <v>3.07 Environmental standards in trade, count</v>
          </cell>
          <cell r="H89">
            <v>100</v>
          </cell>
          <cell r="I89">
            <v>25.000000000000007</v>
          </cell>
          <cell r="J89">
            <v>25.000000000000007</v>
          </cell>
          <cell r="K89">
            <v>74.999999999999986</v>
          </cell>
          <cell r="L89">
            <v>74.999999999999986</v>
          </cell>
          <cell r="M89">
            <v>74.999999999999986</v>
          </cell>
          <cell r="N89">
            <v>87.500000000000014</v>
          </cell>
          <cell r="O89">
            <v>100</v>
          </cell>
          <cell r="P89">
            <v>74.999999999999986</v>
          </cell>
          <cell r="Q89">
            <v>100</v>
          </cell>
          <cell r="R89">
            <v>74.999999999999986</v>
          </cell>
          <cell r="S89">
            <v>74.999999999999986</v>
          </cell>
          <cell r="T89">
            <v>100</v>
          </cell>
          <cell r="U89">
            <v>50.000000000000007</v>
          </cell>
          <cell r="V89">
            <v>74.999999999999986</v>
          </cell>
          <cell r="W89">
            <v>100</v>
          </cell>
          <cell r="X89">
            <v>50.000000000000007</v>
          </cell>
          <cell r="Y89">
            <v>100</v>
          </cell>
          <cell r="Z89">
            <v>50.000000000000007</v>
          </cell>
          <cell r="AA89">
            <v>74.999999999999986</v>
          </cell>
          <cell r="AB89">
            <v>74.999999999999986</v>
          </cell>
          <cell r="AC89">
            <v>100</v>
          </cell>
          <cell r="AD89">
            <v>0</v>
          </cell>
          <cell r="AE89">
            <v>25.000000000000007</v>
          </cell>
          <cell r="AF89">
            <v>62.5</v>
          </cell>
          <cell r="AG89">
            <v>50.000000000000007</v>
          </cell>
          <cell r="AH89">
            <v>74.999999999999986</v>
          </cell>
          <cell r="AI89">
            <v>100</v>
          </cell>
          <cell r="AJ89">
            <v>37.500000000000007</v>
          </cell>
          <cell r="AK89">
            <v>74.999999999999986</v>
          </cell>
          <cell r="AL89"/>
          <cell r="AM89">
            <v>2023</v>
          </cell>
          <cell r="AO89">
            <v>69.583333333333329</v>
          </cell>
        </row>
        <row r="90">
          <cell r="A90">
            <v>80</v>
          </cell>
          <cell r="B90" t="str">
            <v>3.07.01</v>
          </cell>
          <cell r="C90" t="str">
            <v>Convention: Hazardous Wastes</v>
          </cell>
          <cell r="D90" t="str">
            <v>3.07.01 Convention: Hazardous Wastes</v>
          </cell>
          <cell r="H90">
            <v>100</v>
          </cell>
          <cell r="I90">
            <v>100</v>
          </cell>
          <cell r="J90">
            <v>100</v>
          </cell>
          <cell r="K90">
            <v>100</v>
          </cell>
          <cell r="L90">
            <v>100</v>
          </cell>
          <cell r="M90">
            <v>100</v>
          </cell>
          <cell r="N90">
            <v>100</v>
          </cell>
          <cell r="O90">
            <v>100</v>
          </cell>
          <cell r="P90">
            <v>100</v>
          </cell>
          <cell r="Q90">
            <v>100</v>
          </cell>
          <cell r="R90">
            <v>100</v>
          </cell>
          <cell r="S90">
            <v>100</v>
          </cell>
          <cell r="T90">
            <v>100</v>
          </cell>
          <cell r="U90">
            <v>100</v>
          </cell>
          <cell r="V90">
            <v>100</v>
          </cell>
          <cell r="W90">
            <v>100</v>
          </cell>
          <cell r="X90">
            <v>100</v>
          </cell>
          <cell r="Y90">
            <v>100</v>
          </cell>
          <cell r="Z90">
            <v>100</v>
          </cell>
          <cell r="AA90">
            <v>100</v>
          </cell>
          <cell r="AB90">
            <v>100</v>
          </cell>
          <cell r="AC90">
            <v>100</v>
          </cell>
          <cell r="AD90">
            <v>100</v>
          </cell>
          <cell r="AE90">
            <v>100</v>
          </cell>
          <cell r="AF90">
            <v>100</v>
          </cell>
          <cell r="AG90">
            <v>100</v>
          </cell>
          <cell r="AH90">
            <v>100</v>
          </cell>
          <cell r="AI90">
            <v>100</v>
          </cell>
          <cell r="AJ90">
            <v>0</v>
          </cell>
          <cell r="AK90">
            <v>100</v>
          </cell>
          <cell r="AL90"/>
          <cell r="AM90">
            <v>2023</v>
          </cell>
          <cell r="AO90">
            <v>96.666666666666671</v>
          </cell>
        </row>
        <row r="91">
          <cell r="A91">
            <v>81</v>
          </cell>
          <cell r="B91" t="str">
            <v>3.07.02</v>
          </cell>
          <cell r="C91" t="str">
            <v>Convention: Prevention of Marine Pollution</v>
          </cell>
          <cell r="D91" t="str">
            <v>3.07.02 Convention: Prevention of Marine Pollution</v>
          </cell>
          <cell r="H91">
            <v>100</v>
          </cell>
          <cell r="I91">
            <v>0</v>
          </cell>
          <cell r="J91">
            <v>0</v>
          </cell>
          <cell r="K91">
            <v>0</v>
          </cell>
          <cell r="L91">
            <v>100</v>
          </cell>
          <cell r="M91">
            <v>100</v>
          </cell>
          <cell r="N91">
            <v>100</v>
          </cell>
          <cell r="O91">
            <v>100</v>
          </cell>
          <cell r="P91">
            <v>0</v>
          </cell>
          <cell r="Q91">
            <v>100</v>
          </cell>
          <cell r="R91">
            <v>0</v>
          </cell>
          <cell r="S91">
            <v>0</v>
          </cell>
          <cell r="T91">
            <v>100</v>
          </cell>
          <cell r="U91">
            <v>0</v>
          </cell>
          <cell r="V91">
            <v>0</v>
          </cell>
          <cell r="W91">
            <v>100</v>
          </cell>
          <cell r="X91">
            <v>0</v>
          </cell>
          <cell r="Y91">
            <v>100</v>
          </cell>
          <cell r="Z91">
            <v>0</v>
          </cell>
          <cell r="AA91">
            <v>100</v>
          </cell>
          <cell r="AB91">
            <v>0</v>
          </cell>
          <cell r="AC91">
            <v>100</v>
          </cell>
          <cell r="AD91">
            <v>0</v>
          </cell>
          <cell r="AE91">
            <v>0</v>
          </cell>
          <cell r="AF91">
            <v>100</v>
          </cell>
          <cell r="AG91">
            <v>0</v>
          </cell>
          <cell r="AH91">
            <v>0</v>
          </cell>
          <cell r="AI91">
            <v>100</v>
          </cell>
          <cell r="AJ91">
            <v>100</v>
          </cell>
          <cell r="AK91">
            <v>0</v>
          </cell>
          <cell r="AL91"/>
          <cell r="AM91">
            <v>2023</v>
          </cell>
          <cell r="AO91">
            <v>46.666666666666664</v>
          </cell>
        </row>
        <row r="92">
          <cell r="A92">
            <v>82</v>
          </cell>
          <cell r="B92" t="str">
            <v>3.07.03</v>
          </cell>
          <cell r="C92" t="str">
            <v>Convention: Protection of the Ozone Layer (Vienna)</v>
          </cell>
          <cell r="D92" t="str">
            <v>3.07.03 Convention: Protection of the Ozone Layer (Vienna)</v>
          </cell>
          <cell r="H92">
            <v>100</v>
          </cell>
          <cell r="I92">
            <v>100</v>
          </cell>
          <cell r="J92">
            <v>100</v>
          </cell>
          <cell r="K92">
            <v>100</v>
          </cell>
          <cell r="L92">
            <v>100</v>
          </cell>
          <cell r="M92">
            <v>100</v>
          </cell>
          <cell r="N92">
            <v>100</v>
          </cell>
          <cell r="O92">
            <v>100</v>
          </cell>
          <cell r="P92">
            <v>100</v>
          </cell>
          <cell r="Q92">
            <v>100</v>
          </cell>
          <cell r="R92">
            <v>100</v>
          </cell>
          <cell r="S92">
            <v>100</v>
          </cell>
          <cell r="T92">
            <v>100</v>
          </cell>
          <cell r="U92">
            <v>100</v>
          </cell>
          <cell r="V92">
            <v>100</v>
          </cell>
          <cell r="W92">
            <v>100</v>
          </cell>
          <cell r="X92">
            <v>100</v>
          </cell>
          <cell r="Y92">
            <v>100</v>
          </cell>
          <cell r="Z92">
            <v>100</v>
          </cell>
          <cell r="AA92">
            <v>100</v>
          </cell>
          <cell r="AB92">
            <v>100</v>
          </cell>
          <cell r="AC92">
            <v>100</v>
          </cell>
          <cell r="AD92">
            <v>0</v>
          </cell>
          <cell r="AE92">
            <v>100</v>
          </cell>
          <cell r="AF92">
            <v>100</v>
          </cell>
          <cell r="AG92">
            <v>100</v>
          </cell>
          <cell r="AH92">
            <v>100</v>
          </cell>
          <cell r="AI92">
            <v>100</v>
          </cell>
          <cell r="AJ92">
            <v>100</v>
          </cell>
          <cell r="AK92">
            <v>100</v>
          </cell>
          <cell r="AL92"/>
          <cell r="AM92">
            <v>2023</v>
          </cell>
          <cell r="AO92">
            <v>96.666666666666671</v>
          </cell>
        </row>
        <row r="93">
          <cell r="A93">
            <v>83</v>
          </cell>
          <cell r="B93" t="str">
            <v>3.07.04</v>
          </cell>
          <cell r="C93" t="str">
            <v>Convention on Climate Change (Kyoto)</v>
          </cell>
          <cell r="D93" t="str">
            <v>3.07.04 Convention on Climate Change (Kyoto)</v>
          </cell>
          <cell r="H93">
            <v>100</v>
          </cell>
          <cell r="I93">
            <v>100</v>
          </cell>
          <cell r="J93">
            <v>100</v>
          </cell>
          <cell r="K93">
            <v>100</v>
          </cell>
          <cell r="L93">
            <v>0</v>
          </cell>
          <cell r="M93">
            <v>100</v>
          </cell>
          <cell r="N93">
            <v>100</v>
          </cell>
          <cell r="O93">
            <v>100</v>
          </cell>
          <cell r="P93">
            <v>100</v>
          </cell>
          <cell r="Q93">
            <v>100</v>
          </cell>
          <cell r="R93">
            <v>100</v>
          </cell>
          <cell r="S93">
            <v>100</v>
          </cell>
          <cell r="T93">
            <v>100</v>
          </cell>
          <cell r="U93">
            <v>100</v>
          </cell>
          <cell r="V93">
            <v>100</v>
          </cell>
          <cell r="W93">
            <v>100</v>
          </cell>
          <cell r="X93">
            <v>100</v>
          </cell>
          <cell r="Y93">
            <v>100</v>
          </cell>
          <cell r="Z93">
            <v>100</v>
          </cell>
          <cell r="AA93">
            <v>100</v>
          </cell>
          <cell r="AB93">
            <v>100</v>
          </cell>
          <cell r="AC93">
            <v>100</v>
          </cell>
          <cell r="AD93">
            <v>100</v>
          </cell>
          <cell r="AE93">
            <v>100</v>
          </cell>
          <cell r="AF93">
            <v>100</v>
          </cell>
          <cell r="AG93">
            <v>100</v>
          </cell>
          <cell r="AH93">
            <v>100</v>
          </cell>
          <cell r="AI93">
            <v>100</v>
          </cell>
          <cell r="AJ93">
            <v>50</v>
          </cell>
          <cell r="AK93">
            <v>100</v>
          </cell>
          <cell r="AL93"/>
          <cell r="AM93">
            <v>2023</v>
          </cell>
          <cell r="AO93">
            <v>95</v>
          </cell>
        </row>
        <row r="94">
          <cell r="A94">
            <v>84</v>
          </cell>
          <cell r="B94" t="str">
            <v>3.07.05</v>
          </cell>
          <cell r="C94" t="str">
            <v>The International Timber Agreement</v>
          </cell>
          <cell r="D94" t="str">
            <v>3.07.05 The International Timber Agreement</v>
          </cell>
          <cell r="H94">
            <v>100</v>
          </cell>
          <cell r="I94">
            <v>0</v>
          </cell>
          <cell r="J94">
            <v>0</v>
          </cell>
          <cell r="K94">
            <v>100</v>
          </cell>
          <cell r="L94">
            <v>100</v>
          </cell>
          <cell r="M94">
            <v>0</v>
          </cell>
          <cell r="N94">
            <v>100</v>
          </cell>
          <cell r="O94">
            <v>100</v>
          </cell>
          <cell r="P94">
            <v>100</v>
          </cell>
          <cell r="Q94">
            <v>100</v>
          </cell>
          <cell r="R94">
            <v>100</v>
          </cell>
          <cell r="S94">
            <v>100</v>
          </cell>
          <cell r="T94">
            <v>100</v>
          </cell>
          <cell r="U94">
            <v>0</v>
          </cell>
          <cell r="V94">
            <v>100</v>
          </cell>
          <cell r="W94">
            <v>100</v>
          </cell>
          <cell r="X94">
            <v>100</v>
          </cell>
          <cell r="Y94">
            <v>100</v>
          </cell>
          <cell r="Z94">
            <v>0</v>
          </cell>
          <cell r="AA94">
            <v>100</v>
          </cell>
          <cell r="AB94">
            <v>100</v>
          </cell>
          <cell r="AC94">
            <v>100</v>
          </cell>
          <cell r="AD94">
            <v>0</v>
          </cell>
          <cell r="AE94">
            <v>0</v>
          </cell>
          <cell r="AF94">
            <v>50</v>
          </cell>
          <cell r="AG94">
            <v>0</v>
          </cell>
          <cell r="AH94">
            <v>100</v>
          </cell>
          <cell r="AI94">
            <v>100</v>
          </cell>
          <cell r="AJ94">
            <v>50</v>
          </cell>
          <cell r="AK94">
            <v>100</v>
          </cell>
          <cell r="AL94"/>
          <cell r="AM94">
            <v>2023</v>
          </cell>
          <cell r="AO94">
            <v>70</v>
          </cell>
        </row>
        <row r="95">
          <cell r="A95">
            <v>85</v>
          </cell>
          <cell r="B95" t="str">
            <v>3.07.06</v>
          </cell>
          <cell r="C95" t="str">
            <v>Convention: International Trade in Endangered Species</v>
          </cell>
          <cell r="D95" t="str">
            <v>3.07.06 Convention: International Trade in Endangered Species</v>
          </cell>
          <cell r="H95">
            <v>100</v>
          </cell>
          <cell r="I95">
            <v>100</v>
          </cell>
          <cell r="J95">
            <v>100</v>
          </cell>
          <cell r="K95">
            <v>100</v>
          </cell>
          <cell r="L95">
            <v>100</v>
          </cell>
          <cell r="M95">
            <v>100</v>
          </cell>
          <cell r="N95">
            <v>100</v>
          </cell>
          <cell r="O95">
            <v>100</v>
          </cell>
          <cell r="P95">
            <v>100</v>
          </cell>
          <cell r="Q95">
            <v>100</v>
          </cell>
          <cell r="R95">
            <v>100</v>
          </cell>
          <cell r="S95">
            <v>100</v>
          </cell>
          <cell r="T95">
            <v>100</v>
          </cell>
          <cell r="U95">
            <v>100</v>
          </cell>
          <cell r="V95">
            <v>100</v>
          </cell>
          <cell r="W95">
            <v>100</v>
          </cell>
          <cell r="X95">
            <v>100</v>
          </cell>
          <cell r="Y95">
            <v>100</v>
          </cell>
          <cell r="Z95">
            <v>100</v>
          </cell>
          <cell r="AA95">
            <v>100</v>
          </cell>
          <cell r="AB95">
            <v>100</v>
          </cell>
          <cell r="AC95">
            <v>100</v>
          </cell>
          <cell r="AD95">
            <v>0</v>
          </cell>
          <cell r="AE95">
            <v>0</v>
          </cell>
          <cell r="AF95">
            <v>0</v>
          </cell>
          <cell r="AG95">
            <v>100</v>
          </cell>
          <cell r="AH95">
            <v>100</v>
          </cell>
          <cell r="AI95">
            <v>100</v>
          </cell>
          <cell r="AJ95">
            <v>100</v>
          </cell>
          <cell r="AK95">
            <v>100</v>
          </cell>
          <cell r="AL95"/>
          <cell r="AM95">
            <v>2023</v>
          </cell>
          <cell r="AO95">
            <v>90</v>
          </cell>
        </row>
        <row r="96">
          <cell r="A96">
            <v>86</v>
          </cell>
          <cell r="B96" t="str">
            <v>3.07.07</v>
          </cell>
          <cell r="C96" t="str">
            <v>Convention: Prior Informed Consent - Hazardous Chemicals (Rotterdam)</v>
          </cell>
          <cell r="D96" t="str">
            <v>3.07.07 Convention: Prior Informed Consent - Hazardous Chemicals (Rotterdam)</v>
          </cell>
          <cell r="H96">
            <v>100</v>
          </cell>
          <cell r="I96">
            <v>0</v>
          </cell>
          <cell r="J96">
            <v>0</v>
          </cell>
          <cell r="K96">
            <v>100</v>
          </cell>
          <cell r="L96">
            <v>100</v>
          </cell>
          <cell r="M96">
            <v>100</v>
          </cell>
          <cell r="N96">
            <v>50</v>
          </cell>
          <cell r="O96">
            <v>100</v>
          </cell>
          <cell r="P96">
            <v>100</v>
          </cell>
          <cell r="Q96">
            <v>100</v>
          </cell>
          <cell r="R96">
            <v>100</v>
          </cell>
          <cell r="S96">
            <v>100</v>
          </cell>
          <cell r="T96">
            <v>100</v>
          </cell>
          <cell r="U96">
            <v>100</v>
          </cell>
          <cell r="V96">
            <v>100</v>
          </cell>
          <cell r="W96">
            <v>100</v>
          </cell>
          <cell r="X96">
            <v>0</v>
          </cell>
          <cell r="Y96">
            <v>100</v>
          </cell>
          <cell r="Z96">
            <v>100</v>
          </cell>
          <cell r="AA96">
            <v>0</v>
          </cell>
          <cell r="AB96">
            <v>100</v>
          </cell>
          <cell r="AC96">
            <v>100</v>
          </cell>
          <cell r="AD96">
            <v>100</v>
          </cell>
          <cell r="AE96">
            <v>100</v>
          </cell>
          <cell r="AF96">
            <v>100</v>
          </cell>
          <cell r="AG96">
            <v>100</v>
          </cell>
          <cell r="AH96">
            <v>100</v>
          </cell>
          <cell r="AI96">
            <v>100</v>
          </cell>
          <cell r="AJ96">
            <v>50</v>
          </cell>
          <cell r="AK96">
            <v>100</v>
          </cell>
          <cell r="AL96"/>
          <cell r="AM96">
            <v>2021</v>
          </cell>
          <cell r="AO96">
            <v>83.333333333333329</v>
          </cell>
        </row>
        <row r="97">
          <cell r="A97">
            <v>87</v>
          </cell>
          <cell r="B97" t="str">
            <v>3.08</v>
          </cell>
          <cell r="C97" t="str">
            <v>Transfer emissions, million tonnes carbon</v>
          </cell>
          <cell r="D97" t="str">
            <v>3.08 Transfer emissions, million tonnes carbon</v>
          </cell>
          <cell r="H97">
            <v>35.333895679532873</v>
          </cell>
          <cell r="I97">
            <v>49.447133689040385</v>
          </cell>
          <cell r="J97">
            <v>41.957770108828925</v>
          </cell>
          <cell r="K97">
            <v>45.282854552278927</v>
          </cell>
          <cell r="L97">
            <v>37.196089197642472</v>
          </cell>
          <cell r="M97">
            <v>42.992917826427202</v>
          </cell>
          <cell r="N97">
            <v>0</v>
          </cell>
          <cell r="O97">
            <v>43.268242741985382</v>
          </cell>
          <cell r="P97">
            <v>43.143253855080388</v>
          </cell>
          <cell r="Q97">
            <v>50.332444156067034</v>
          </cell>
          <cell r="R97">
            <v>10.051298682970959</v>
          </cell>
          <cell r="S97">
            <v>43.400964505899715</v>
          </cell>
          <cell r="T97">
            <v>65.281644238941226</v>
          </cell>
          <cell r="U97">
            <v>42.368012506341884</v>
          </cell>
          <cell r="V97">
            <v>39.541995106001274</v>
          </cell>
          <cell r="W97">
            <v>47.571710515541945</v>
          </cell>
          <cell r="X97" t="str">
            <v/>
          </cell>
          <cell r="Y97">
            <v>43.116561048880307</v>
          </cell>
          <cell r="Z97">
            <v>45.43187675533931</v>
          </cell>
          <cell r="AA97" t="str">
            <v/>
          </cell>
          <cell r="AB97">
            <v>43.388969087270638</v>
          </cell>
          <cell r="AC97">
            <v>47.894741811137017</v>
          </cell>
          <cell r="AD97">
            <v>8.0397283664537618</v>
          </cell>
          <cell r="AE97">
            <v>57.636912544104653</v>
          </cell>
          <cell r="AF97">
            <v>52.553977581562251</v>
          </cell>
          <cell r="AG97">
            <v>44.780230982264634</v>
          </cell>
          <cell r="AH97">
            <v>43.683159464952539</v>
          </cell>
          <cell r="AI97">
            <v>65.728899291144117</v>
          </cell>
          <cell r="AJ97">
            <v>100</v>
          </cell>
          <cell r="AK97">
            <v>24.400695135095962</v>
          </cell>
          <cell r="AL97" t="str">
            <v>y</v>
          </cell>
          <cell r="AM97">
            <v>2022</v>
          </cell>
          <cell r="AO97">
            <v>43.350927836813774</v>
          </cell>
        </row>
        <row r="98">
          <cell r="A98">
            <v>88</v>
          </cell>
          <cell r="B98" t="str">
            <v>3.09</v>
          </cell>
          <cell r="C98" t="str">
            <v>Share of natural resources in trade, %</v>
          </cell>
          <cell r="D98" t="str">
            <v>3.09 Share of natural resources in trade, %</v>
          </cell>
          <cell r="H98">
            <v>6.0385317340769404</v>
          </cell>
          <cell r="I98">
            <v>100</v>
          </cell>
          <cell r="J98">
            <v>0</v>
          </cell>
          <cell r="K98">
            <v>95.807662981000135</v>
          </cell>
          <cell r="L98">
            <v>44.053827431521768</v>
          </cell>
          <cell r="M98">
            <v>33.576284157476323</v>
          </cell>
          <cell r="N98">
            <v>84.573703467576948</v>
          </cell>
          <cell r="O98">
            <v>83.578845539674518</v>
          </cell>
          <cell r="P98">
            <v>47.421126982490868</v>
          </cell>
          <cell r="Q98">
            <v>86.182354263089934</v>
          </cell>
          <cell r="R98">
            <v>51.306089177509214</v>
          </cell>
          <cell r="S98">
            <v>40.488405506224474</v>
          </cell>
          <cell r="T98">
            <v>81.185183877485883</v>
          </cell>
          <cell r="U98">
            <v>76.184340084915817</v>
          </cell>
          <cell r="V98">
            <v>59.882667893917066</v>
          </cell>
          <cell r="W98">
            <v>82.323684774616837</v>
          </cell>
          <cell r="X98">
            <v>68.44671856010082</v>
          </cell>
          <cell r="Y98">
            <v>92.887067940071077</v>
          </cell>
          <cell r="Z98">
            <v>92.204680731281357</v>
          </cell>
          <cell r="AA98">
            <v>12.742803378439335</v>
          </cell>
          <cell r="AB98">
            <v>11.572846700930995</v>
          </cell>
          <cell r="AC98">
            <v>86.655488490549232</v>
          </cell>
          <cell r="AD98">
            <v>5.0445108608283107</v>
          </cell>
          <cell r="AE98">
            <v>73.416895373767943</v>
          </cell>
          <cell r="AF98">
            <v>76.182806894927225</v>
          </cell>
          <cell r="AG98">
            <v>91.22523808007567</v>
          </cell>
          <cell r="AH98">
            <v>81.755570452478779</v>
          </cell>
          <cell r="AI98">
            <v>55.043667494315947</v>
          </cell>
          <cell r="AJ98">
            <v>62.776069267205997</v>
          </cell>
          <cell r="AK98">
            <v>89.045625948706686</v>
          </cell>
          <cell r="AL98"/>
          <cell r="AM98"/>
          <cell r="AO98">
            <v>62.38675660150853</v>
          </cell>
        </row>
        <row r="99">
          <cell r="A99">
            <v>89</v>
          </cell>
          <cell r="B99" t="str">
            <v>3.10</v>
          </cell>
          <cell r="C99" t="str">
            <v>Carbon</v>
          </cell>
          <cell r="D99" t="str">
            <v>3.10 Carbon</v>
          </cell>
          <cell r="H99">
            <v>60.631561160552863</v>
          </cell>
          <cell r="I99">
            <v>43.051798595549371</v>
          </cell>
          <cell r="J99">
            <v>12.016410081885857</v>
          </cell>
          <cell r="K99">
            <v>41.815191810110235</v>
          </cell>
          <cell r="L99">
            <v>60.327929809233702</v>
          </cell>
          <cell r="M99">
            <v>92.32631650803944</v>
          </cell>
          <cell r="N99">
            <v>80.198574086833318</v>
          </cell>
          <cell r="O99">
            <v>9.103512429742592</v>
          </cell>
          <cell r="P99">
            <v>36.93955748670917</v>
          </cell>
          <cell r="Q99">
            <v>31.783126037367659</v>
          </cell>
          <cell r="R99">
            <v>70.448489739636997</v>
          </cell>
          <cell r="S99">
            <v>100</v>
          </cell>
          <cell r="T99">
            <v>80.927322377279438</v>
          </cell>
          <cell r="U99">
            <v>36.487626133715771</v>
          </cell>
          <cell r="V99">
            <v>50.731358732730108</v>
          </cell>
          <cell r="W99">
            <v>96.668680249859463</v>
          </cell>
          <cell r="X99">
            <v>42.92255178667358</v>
          </cell>
          <cell r="Y99">
            <v>87.250514960846004</v>
          </cell>
          <cell r="Z99">
            <v>73.517562727419914</v>
          </cell>
          <cell r="AA99">
            <v>43.398462044791856</v>
          </cell>
          <cell r="AB99">
            <v>39.374742430787997</v>
          </cell>
          <cell r="AC99">
            <v>72.106320449476215</v>
          </cell>
          <cell r="AD99">
            <v>3.5241799465899302</v>
          </cell>
          <cell r="AE99">
            <v>80.196275566155364</v>
          </cell>
          <cell r="AF99">
            <v>69.544554045237291</v>
          </cell>
          <cell r="AG99">
            <v>42.289531857100805</v>
          </cell>
          <cell r="AH99">
            <v>63.739554387134561</v>
          </cell>
          <cell r="AI99">
            <v>92.176416973029617</v>
          </cell>
          <cell r="AJ99">
            <v>0</v>
          </cell>
          <cell r="AK99">
            <v>66.194221700509871</v>
          </cell>
          <cell r="AL99"/>
          <cell r="AM99">
            <v>2023</v>
          </cell>
          <cell r="AO99">
            <v>55.989744803833311</v>
          </cell>
        </row>
        <row r="100">
          <cell r="A100">
            <v>90</v>
          </cell>
          <cell r="B100" t="str">
            <v>3.10.1</v>
          </cell>
          <cell r="C100" t="str">
            <v>Carbon pricing</v>
          </cell>
          <cell r="D100" t="str">
            <v>3.10.1 Carbon pricing</v>
          </cell>
          <cell r="H100">
            <v>100</v>
          </cell>
          <cell r="I100">
            <v>0</v>
          </cell>
          <cell r="J100">
            <v>50</v>
          </cell>
          <cell r="K100">
            <v>0</v>
          </cell>
          <cell r="L100">
            <v>100</v>
          </cell>
          <cell r="M100">
            <v>100</v>
          </cell>
          <cell r="N100">
            <v>100</v>
          </cell>
          <cell r="O100">
            <v>0</v>
          </cell>
          <cell r="P100">
            <v>0</v>
          </cell>
          <cell r="Q100">
            <v>0</v>
          </cell>
          <cell r="R100">
            <v>50</v>
          </cell>
          <cell r="S100">
            <v>100</v>
          </cell>
          <cell r="T100">
            <v>100</v>
          </cell>
          <cell r="U100">
            <v>0</v>
          </cell>
          <cell r="V100">
            <v>50</v>
          </cell>
          <cell r="W100">
            <v>100</v>
          </cell>
          <cell r="X100">
            <v>0</v>
          </cell>
          <cell r="Y100">
            <v>100</v>
          </cell>
          <cell r="Z100">
            <v>50</v>
          </cell>
          <cell r="AA100">
            <v>0</v>
          </cell>
          <cell r="AB100">
            <v>0</v>
          </cell>
          <cell r="AC100">
            <v>50</v>
          </cell>
          <cell r="AD100">
            <v>0</v>
          </cell>
          <cell r="AE100">
            <v>100</v>
          </cell>
          <cell r="AF100">
            <v>100</v>
          </cell>
          <cell r="AG100">
            <v>0</v>
          </cell>
          <cell r="AH100">
            <v>50</v>
          </cell>
          <cell r="AI100">
            <v>100</v>
          </cell>
          <cell r="AJ100">
            <v>0</v>
          </cell>
          <cell r="AK100">
            <v>50</v>
          </cell>
          <cell r="AL100"/>
          <cell r="AM100">
            <v>2022</v>
          </cell>
          <cell r="AO100">
            <v>48.333333333333336</v>
          </cell>
        </row>
        <row r="101">
          <cell r="A101">
            <v>91</v>
          </cell>
          <cell r="B101" t="str">
            <v>3.10.2</v>
          </cell>
          <cell r="C101" t="str">
            <v>CO2 emissions per capita, tonnes per person</v>
          </cell>
          <cell r="D101" t="str">
            <v>3.10.2 CO2 emissions per capita, tonnes per person</v>
          </cell>
          <cell r="H101">
            <v>27.456934836719341</v>
          </cell>
          <cell r="I101">
            <v>99.447672431279756</v>
          </cell>
          <cell r="J101">
            <v>0</v>
          </cell>
          <cell r="K101">
            <v>97.477427166724041</v>
          </cell>
          <cell r="L101">
            <v>26.973168906311003</v>
          </cell>
          <cell r="M101">
            <v>77.955154941877225</v>
          </cell>
          <cell r="N101">
            <v>58.632418437041167</v>
          </cell>
          <cell r="O101">
            <v>45.358975162640178</v>
          </cell>
          <cell r="P101">
            <v>89.709237997379532</v>
          </cell>
          <cell r="Q101">
            <v>81.493663924281179</v>
          </cell>
          <cell r="R101">
            <v>93.097927004293155</v>
          </cell>
          <cell r="S101">
            <v>90.181384604983634</v>
          </cell>
          <cell r="T101">
            <v>59.793509323174902</v>
          </cell>
          <cell r="U101">
            <v>88.989190510479077</v>
          </cell>
          <cell r="V101">
            <v>61.683265161573608</v>
          </cell>
          <cell r="W101">
            <v>84.87370148394649</v>
          </cell>
          <cell r="X101">
            <v>99.241747705534351</v>
          </cell>
          <cell r="Y101">
            <v>69.868045862469188</v>
          </cell>
          <cell r="Z101">
            <v>97.987780910931562</v>
          </cell>
          <cell r="AA101">
            <v>100</v>
          </cell>
          <cell r="AB101">
            <v>93.589138755553734</v>
          </cell>
          <cell r="AC101">
            <v>95.739294611164112</v>
          </cell>
          <cell r="AD101">
            <v>36.469606663493742</v>
          </cell>
          <cell r="AE101">
            <v>58.628756279001458</v>
          </cell>
          <cell r="AF101">
            <v>41.657715740434156</v>
          </cell>
          <cell r="AG101">
            <v>98.233177695005693</v>
          </cell>
          <cell r="AH101">
            <v>82.408799090617379</v>
          </cell>
          <cell r="AI101">
            <v>77.716324901083524</v>
          </cell>
          <cell r="AJ101">
            <v>30.854645680770947</v>
          </cell>
          <cell r="AK101">
            <v>86.319740472456857</v>
          </cell>
          <cell r="AL101"/>
          <cell r="AM101">
            <v>2023</v>
          </cell>
          <cell r="AO101">
            <v>71.72794687537403</v>
          </cell>
        </row>
      </sheetData>
      <sheetData sheetId="4">
        <row r="1">
          <cell r="B1" t="str">
            <v>NA.</v>
          </cell>
          <cell r="C1" t="str">
            <v>Data</v>
          </cell>
          <cell r="E1" t="str">
            <v>COEF</v>
          </cell>
          <cell r="F1" t="str">
            <v>Source</v>
          </cell>
          <cell r="G1" t="str">
            <v>Definition</v>
          </cell>
          <cell r="H1" t="str">
            <v>Australia</v>
          </cell>
          <cell r="I1" t="str">
            <v>Bangladesh</v>
          </cell>
          <cell r="J1" t="str">
            <v>Brunei</v>
          </cell>
          <cell r="K1" t="str">
            <v>Cambodia</v>
          </cell>
          <cell r="L1" t="str">
            <v>Canada</v>
          </cell>
          <cell r="M1" t="str">
            <v>Chile</v>
          </cell>
          <cell r="N1" t="str">
            <v>China</v>
          </cell>
          <cell r="O1" t="str">
            <v>Taiwan</v>
          </cell>
          <cell r="P1" t="str">
            <v>Ecuador</v>
          </cell>
          <cell r="Q1" t="str">
            <v>Hong Kong, SAR</v>
          </cell>
          <cell r="R1" t="str">
            <v>India</v>
          </cell>
          <cell r="S1" t="str">
            <v>Indonesia</v>
          </cell>
          <cell r="T1" t="str">
            <v>Japan</v>
          </cell>
          <cell r="U1" t="str">
            <v>Laos</v>
          </cell>
          <cell r="V1" t="str">
            <v>Malaysia</v>
          </cell>
          <cell r="W1" t="str">
            <v>Mexico</v>
          </cell>
          <cell r="X1" t="str">
            <v>Myanmar</v>
          </cell>
          <cell r="Y1" t="str">
            <v>New Zealand</v>
          </cell>
          <cell r="Z1" t="str">
            <v>Pakistan</v>
          </cell>
          <cell r="AA1" t="str">
            <v>Papua New Guinea</v>
          </cell>
          <cell r="AB1" t="str">
            <v>Peru</v>
          </cell>
          <cell r="AC1" t="str">
            <v>Philippines</v>
          </cell>
          <cell r="AD1" t="str">
            <v>Russia</v>
          </cell>
          <cell r="AE1" t="str">
            <v>Singapore</v>
          </cell>
          <cell r="AF1" t="str">
            <v>South Korea</v>
          </cell>
          <cell r="AG1" t="str">
            <v>Sri Lanka</v>
          </cell>
          <cell r="AH1" t="str">
            <v>Thailand</v>
          </cell>
          <cell r="AI1" t="str">
            <v>United Kingdom</v>
          </cell>
          <cell r="AJ1" t="str">
            <v>United States</v>
          </cell>
          <cell r="AK1" t="str">
            <v>Vietnam</v>
          </cell>
          <cell r="AL1" t="str">
            <v>loutlier.</v>
          </cell>
          <cell r="AM1" t="str">
            <v>year</v>
          </cell>
        </row>
        <row r="5">
          <cell r="A5">
            <v>1</v>
          </cell>
          <cell r="B5" t="str">
            <v>1.01</v>
          </cell>
          <cell r="C5" t="str">
            <v>Consumer price inflation</v>
          </cell>
          <cell r="D5" t="str">
            <v>1.01 Consumer price inflation</v>
          </cell>
          <cell r="E5" t="str">
            <v>lower</v>
          </cell>
          <cell r="F5" t="str">
            <v>IMF</v>
          </cell>
          <cell r="H5">
            <v>5.5949999999999998</v>
          </cell>
          <cell r="I5">
            <v>9.016</v>
          </cell>
          <cell r="J5">
            <v>0.37</v>
          </cell>
          <cell r="K5">
            <v>2.1429999999999998</v>
          </cell>
          <cell r="L5">
            <v>3.879</v>
          </cell>
          <cell r="M5">
            <v>7.5830000000000002</v>
          </cell>
          <cell r="N5">
            <v>0.22800000000000001</v>
          </cell>
          <cell r="O5">
            <v>2.492</v>
          </cell>
          <cell r="P5">
            <v>2.2160000000000002</v>
          </cell>
          <cell r="Q5">
            <v>2.097</v>
          </cell>
          <cell r="R5">
            <v>5.375</v>
          </cell>
          <cell r="S5">
            <v>3.7130000000000001</v>
          </cell>
          <cell r="T5">
            <v>3.2679999999999998</v>
          </cell>
          <cell r="U5">
            <v>31.23</v>
          </cell>
          <cell r="V5">
            <v>2.4889999999999999</v>
          </cell>
          <cell r="W5">
            <v>5.5250000000000004</v>
          </cell>
          <cell r="X5">
            <v>27.1</v>
          </cell>
          <cell r="Y5">
            <v>5.7329999999999997</v>
          </cell>
          <cell r="Z5">
            <v>29.181000000000001</v>
          </cell>
          <cell r="AA5">
            <v>2.33</v>
          </cell>
          <cell r="AB5">
            <v>6.2690000000000001</v>
          </cell>
          <cell r="AC5">
            <v>5.9779999999999998</v>
          </cell>
          <cell r="AD5">
            <v>5.859</v>
          </cell>
          <cell r="AE5">
            <v>4.8209999999999997</v>
          </cell>
          <cell r="AF5">
            <v>3.593</v>
          </cell>
          <cell r="AG5">
            <v>45.213999999999999</v>
          </cell>
          <cell r="AH5">
            <v>1.228</v>
          </cell>
          <cell r="AI5">
            <v>7.306</v>
          </cell>
          <cell r="AJ5">
            <v>4.1280000000000001</v>
          </cell>
          <cell r="AK5">
            <v>3.2530000000000001</v>
          </cell>
        </row>
        <row r="6">
          <cell r="A6">
            <v>2</v>
          </cell>
          <cell r="B6" t="str">
            <v>1.02</v>
          </cell>
          <cell r="C6" t="str">
            <v>Real GDP Growth per capita, % GDP</v>
          </cell>
          <cell r="D6" t="str">
            <v>1.02 Real GDP Growth per capita, % GDP</v>
          </cell>
          <cell r="E6" t="str">
            <v>higher</v>
          </cell>
          <cell r="F6" t="str">
            <v>WEO</v>
          </cell>
          <cell r="G6" t="str">
            <v>GDP is expressed in current U.S. dollars per person. Data are derived by first converting GDP in national currency to U.S. dollars and then dividing it by total population.</v>
          </cell>
          <cell r="H6">
            <v>2.0630000000000002</v>
          </cell>
          <cell r="I6">
            <v>6.0250000000000004</v>
          </cell>
          <cell r="J6">
            <v>1.407</v>
          </cell>
          <cell r="K6">
            <v>4.9980000000000002</v>
          </cell>
          <cell r="L6">
            <v>1.0660000000000001</v>
          </cell>
          <cell r="M6">
            <v>0.219</v>
          </cell>
          <cell r="N6">
            <v>5.24</v>
          </cell>
          <cell r="O6">
            <v>1.3959999999999999</v>
          </cell>
          <cell r="P6">
            <v>2.2839999999999998</v>
          </cell>
          <cell r="Q6">
            <v>3.2149999999999999</v>
          </cell>
          <cell r="R6">
            <v>7.827</v>
          </cell>
          <cell r="S6">
            <v>5.048</v>
          </cell>
          <cell r="T6">
            <v>1.923</v>
          </cell>
          <cell r="U6">
            <v>3.6970000000000001</v>
          </cell>
          <cell r="V6">
            <v>3.68</v>
          </cell>
          <cell r="W6">
            <v>3.2290000000000001</v>
          </cell>
          <cell r="X6">
            <v>2.5459999999999998</v>
          </cell>
          <cell r="Y6">
            <v>0.63300000000000001</v>
          </cell>
          <cell r="Z6">
            <v>-0.16600000000000001</v>
          </cell>
          <cell r="AA6">
            <v>2.681</v>
          </cell>
          <cell r="AB6">
            <v>-0.55200000000000005</v>
          </cell>
          <cell r="AC6">
            <v>5.5679999999999996</v>
          </cell>
          <cell r="AD6">
            <v>3.585</v>
          </cell>
          <cell r="AE6">
            <v>1.075</v>
          </cell>
          <cell r="AF6">
            <v>1.357</v>
          </cell>
          <cell r="AG6">
            <v>-7.8239999999999998</v>
          </cell>
          <cell r="AH6">
            <v>1.8720000000000001</v>
          </cell>
          <cell r="AI6">
            <v>0.14499999999999999</v>
          </cell>
          <cell r="AJ6">
            <v>2.5310000000000001</v>
          </cell>
          <cell r="AK6">
            <v>5.0460000000000003</v>
          </cell>
        </row>
        <row r="7">
          <cell r="A7">
            <v>3</v>
          </cell>
          <cell r="B7" t="str">
            <v>1.03</v>
          </cell>
          <cell r="C7" t="str">
            <v>Growth in labor force, %</v>
          </cell>
          <cell r="D7" t="str">
            <v>1.03 Growth in labor force, %</v>
          </cell>
          <cell r="E7" t="str">
            <v>higher</v>
          </cell>
          <cell r="F7" t="str">
            <v>World Bank</v>
          </cell>
          <cell r="G7" t="e">
            <v>#VALUE!</v>
          </cell>
          <cell r="H7">
            <v>2.9976203477315173</v>
          </cell>
          <cell r="I7">
            <v>1.4231207571478124</v>
          </cell>
          <cell r="J7">
            <v>1.1114366117162464</v>
          </cell>
          <cell r="K7">
            <v>1.29740221455992</v>
          </cell>
          <cell r="L7">
            <v>3.4758434937714351</v>
          </cell>
          <cell r="M7">
            <v>2.2615443789636682</v>
          </cell>
          <cell r="N7">
            <v>-0.32780094389992565</v>
          </cell>
          <cell r="O7">
            <v>0.76</v>
          </cell>
          <cell r="P7">
            <v>0.90348407777805639</v>
          </cell>
          <cell r="Q7">
            <v>1.7046815599652141</v>
          </cell>
          <cell r="R7">
            <v>7.1432617686810405</v>
          </cell>
          <cell r="S7">
            <v>2.0504007654191918</v>
          </cell>
          <cell r="T7">
            <v>0.34098697795199551</v>
          </cell>
          <cell r="U7">
            <v>2.1685700590799013</v>
          </cell>
          <cell r="V7">
            <v>1.0407448822098844</v>
          </cell>
          <cell r="W7">
            <v>2.2546344561789389</v>
          </cell>
          <cell r="X7">
            <v>1.5866044944079594</v>
          </cell>
          <cell r="Y7">
            <v>3.4211646642795097</v>
          </cell>
          <cell r="Z7">
            <v>2.696719393958245</v>
          </cell>
          <cell r="AA7">
            <v>1.9397809158897861</v>
          </cell>
          <cell r="AB7">
            <v>1.4286216322262295</v>
          </cell>
          <cell r="AC7">
            <v>3.353193658273943</v>
          </cell>
          <cell r="AD7">
            <v>-1.8847851822651298</v>
          </cell>
          <cell r="AE7">
            <v>2.2061290493850731</v>
          </cell>
          <cell r="AF7">
            <v>0.92465454375904022</v>
          </cell>
          <cell r="AG7">
            <v>-0.76924961666295344</v>
          </cell>
          <cell r="AH7">
            <v>-0.23012078328238281</v>
          </cell>
          <cell r="AI7">
            <v>1.3739721224205477</v>
          </cell>
          <cell r="AJ7">
            <v>1.4073528743283652</v>
          </cell>
          <cell r="AK7">
            <v>0.82684308380040106</v>
          </cell>
        </row>
        <row r="8">
          <cell r="A8">
            <v>4</v>
          </cell>
          <cell r="B8" t="str">
            <v>1.04</v>
          </cell>
          <cell r="C8" t="str">
            <v>Foreign direct investment, net inflows, % GDP</v>
          </cell>
          <cell r="D8" t="str">
            <v>1.04 Foreign direct investment, net inflows, % GDP</v>
          </cell>
          <cell r="E8" t="str">
            <v>higher</v>
          </cell>
          <cell r="F8" t="str">
            <v>World Bank</v>
          </cell>
          <cell r="G8" t="e">
            <v>#VALUE!</v>
          </cell>
          <cell r="H8">
            <v>4.1397951050000001</v>
          </cell>
          <cell r="I8">
            <v>0.35525500500000001</v>
          </cell>
          <cell r="J8">
            <v>-1.7529337060000001</v>
          </cell>
          <cell r="K8">
            <v>12.12964582</v>
          </cell>
          <cell r="L8">
            <v>2.312516526</v>
          </cell>
          <cell r="M8">
            <v>6.9312920939999998</v>
          </cell>
          <cell r="N8">
            <v>1.002979243</v>
          </cell>
          <cell r="O8">
            <v>0.7</v>
          </cell>
          <cell r="P8">
            <v>0.73451251799999995</v>
          </cell>
          <cell r="Q8">
            <v>34.01745081</v>
          </cell>
          <cell r="R8">
            <v>1.461675015</v>
          </cell>
          <cell r="S8">
            <v>1.8726423759999999</v>
          </cell>
          <cell r="T8">
            <v>1.157755629</v>
          </cell>
          <cell r="U8">
            <v>4.1102599050000004</v>
          </cell>
          <cell r="V8">
            <v>3.617930528</v>
          </cell>
          <cell r="W8">
            <v>2.6676359079999998</v>
          </cell>
          <cell r="X8">
            <v>1.9891279340000001</v>
          </cell>
          <cell r="Y8">
            <v>3.3616029940000001</v>
          </cell>
          <cell r="Z8">
            <v>0.37763809599999998</v>
          </cell>
          <cell r="AA8">
            <v>1.0337893920000001</v>
          </cell>
          <cell r="AB8">
            <v>4.4711768459999996</v>
          </cell>
          <cell r="AC8">
            <v>2.3479106299999999</v>
          </cell>
          <cell r="AD8">
            <v>-1.7764431169999999</v>
          </cell>
          <cell r="AE8">
            <v>31.869627550000001</v>
          </cell>
          <cell r="AF8">
            <v>1.496173821</v>
          </cell>
          <cell r="AG8">
            <v>1.2073279720000001</v>
          </cell>
          <cell r="AH8">
            <v>2.2671350010000002</v>
          </cell>
          <cell r="AI8">
            <v>1.4534432639999999</v>
          </cell>
          <cell r="AJ8">
            <v>1.525481826</v>
          </cell>
          <cell r="AK8">
            <v>4.3786437960000004</v>
          </cell>
        </row>
        <row r="9">
          <cell r="A9">
            <v>5</v>
          </cell>
          <cell r="B9" t="str">
            <v>1.05</v>
          </cell>
          <cell r="C9" t="str">
            <v>Gross fixed capital formation, % GDP</v>
          </cell>
          <cell r="D9" t="str">
            <v>1.05 Gross fixed capital formation, % GDP</v>
          </cell>
          <cell r="E9" t="str">
            <v>higher</v>
          </cell>
          <cell r="F9" t="str">
            <v>World Bank</v>
          </cell>
          <cell r="G9" t="e">
            <v>#VALUE!</v>
          </cell>
          <cell r="H9">
            <v>23.188603279364433</v>
          </cell>
          <cell r="I9">
            <v>30.951200083494367</v>
          </cell>
          <cell r="J9">
            <v>29.360809307860734</v>
          </cell>
          <cell r="K9">
            <v>15.298099260413572</v>
          </cell>
          <cell r="L9">
            <v>22.870069091563629</v>
          </cell>
          <cell r="M9">
            <v>23.833863882759811</v>
          </cell>
          <cell r="N9">
            <v>41.904585614630406</v>
          </cell>
          <cell r="O9">
            <v>25.3</v>
          </cell>
          <cell r="P9">
            <v>19.652906892219271</v>
          </cell>
          <cell r="Q9">
            <v>16.655010751077782</v>
          </cell>
          <cell r="R9">
            <v>31.329371243781129</v>
          </cell>
          <cell r="S9">
            <v>29.329856252739305</v>
          </cell>
          <cell r="T9">
            <v>25.962386599777275</v>
          </cell>
          <cell r="U9">
            <v>29.007654096179579</v>
          </cell>
          <cell r="V9">
            <v>19.22110595456699</v>
          </cell>
          <cell r="W9">
            <v>24.405586159334984</v>
          </cell>
          <cell r="Y9">
            <v>25.365674403305714</v>
          </cell>
          <cell r="Z9">
            <v>11.999791153981597</v>
          </cell>
          <cell r="AB9">
            <v>21.254167248917014</v>
          </cell>
          <cell r="AC9">
            <v>23.619887524961968</v>
          </cell>
          <cell r="AD9">
            <v>21.862485656502429</v>
          </cell>
          <cell r="AE9">
            <v>22.190722327021092</v>
          </cell>
          <cell r="AF9">
            <v>32.160378520266292</v>
          </cell>
          <cell r="AG9">
            <v>17.588302919644626</v>
          </cell>
          <cell r="AH9">
            <v>22.966687578569598</v>
          </cell>
          <cell r="AI9">
            <v>18.268553051407679</v>
          </cell>
          <cell r="AJ9">
            <v>21.271271080745933</v>
          </cell>
          <cell r="AK9">
            <v>30.784993698544028</v>
          </cell>
        </row>
        <row r="10">
          <cell r="A10">
            <v>6</v>
          </cell>
          <cell r="B10" t="str">
            <v>1.06</v>
          </cell>
          <cell r="C10" t="str">
            <v>Tariff &amp; non-tariff barriers</v>
          </cell>
          <cell r="D10" t="str">
            <v>1.06 Tariff &amp; non-tariff barriers</v>
          </cell>
          <cell r="E10" t="str">
            <v>sumsum</v>
          </cell>
          <cell r="H10"/>
          <cell r="I10"/>
          <cell r="J10"/>
          <cell r="K10"/>
          <cell r="L10"/>
          <cell r="M10"/>
          <cell r="N10"/>
          <cell r="O10"/>
          <cell r="P10"/>
          <cell r="Q10"/>
          <cell r="R10"/>
          <cell r="S10"/>
          <cell r="T10"/>
          <cell r="U10"/>
          <cell r="V10"/>
          <cell r="W10"/>
          <cell r="X10"/>
          <cell r="Y10"/>
          <cell r="Z10"/>
          <cell r="AA10"/>
          <cell r="AB10"/>
          <cell r="AC10"/>
          <cell r="AD10"/>
          <cell r="AE10"/>
          <cell r="AF10"/>
          <cell r="AG10"/>
          <cell r="AH10"/>
          <cell r="AI10"/>
          <cell r="AJ10"/>
          <cell r="AK10"/>
        </row>
        <row r="11">
          <cell r="A11">
            <v>7</v>
          </cell>
          <cell r="B11" t="str">
            <v>1.06.01</v>
          </cell>
          <cell r="C11" t="str">
            <v>Tariff barriers</v>
          </cell>
          <cell r="D11" t="str">
            <v>1.06.01 Tariff barriers</v>
          </cell>
          <cell r="E11" t="str">
            <v>sum</v>
          </cell>
          <cell r="H11"/>
          <cell r="I11"/>
          <cell r="J11"/>
          <cell r="K11"/>
          <cell r="L11"/>
          <cell r="M11"/>
          <cell r="N11"/>
          <cell r="O11"/>
          <cell r="P11"/>
          <cell r="Q11"/>
          <cell r="R11"/>
          <cell r="S11"/>
          <cell r="T11"/>
          <cell r="U11"/>
          <cell r="V11"/>
          <cell r="W11"/>
          <cell r="X11"/>
          <cell r="Y11"/>
          <cell r="Z11"/>
          <cell r="AA11"/>
          <cell r="AB11"/>
          <cell r="AC11"/>
          <cell r="AD11"/>
          <cell r="AE11"/>
          <cell r="AF11"/>
          <cell r="AG11"/>
          <cell r="AH11"/>
          <cell r="AI11"/>
          <cell r="AJ11"/>
          <cell r="AK11"/>
        </row>
        <row r="12">
          <cell r="A12">
            <v>8</v>
          </cell>
          <cell r="B12" t="str">
            <v>1.06.01.a</v>
          </cell>
          <cell r="C12" t="str">
            <v>Tariff barriers in force</v>
          </cell>
          <cell r="D12" t="str">
            <v>1.06.01.a Tariff barriers in force</v>
          </cell>
          <cell r="E12" t="str">
            <v>lower</v>
          </cell>
          <cell r="F12" t="str">
            <v>Global Trade Alert</v>
          </cell>
          <cell r="G12" t="str">
            <v>Count of 'harmful' tariff measures currently in force</v>
          </cell>
          <cell r="H12">
            <v>2773</v>
          </cell>
          <cell r="I12">
            <v>82</v>
          </cell>
          <cell r="J12">
            <v>7</v>
          </cell>
          <cell r="K12">
            <v>1</v>
          </cell>
          <cell r="L12">
            <v>106</v>
          </cell>
          <cell r="M12">
            <v>37</v>
          </cell>
          <cell r="N12">
            <v>930</v>
          </cell>
          <cell r="O12">
            <v>120</v>
          </cell>
          <cell r="P12">
            <v>213</v>
          </cell>
          <cell r="Q12">
            <v>0</v>
          </cell>
          <cell r="R12">
            <v>2919</v>
          </cell>
          <cell r="S12">
            <v>574</v>
          </cell>
          <cell r="T12">
            <v>2554</v>
          </cell>
          <cell r="U12">
            <v>5</v>
          </cell>
          <cell r="V12">
            <v>82</v>
          </cell>
          <cell r="W12">
            <v>531</v>
          </cell>
          <cell r="X12">
            <v>19</v>
          </cell>
          <cell r="Y12">
            <v>346</v>
          </cell>
          <cell r="Z12">
            <v>988</v>
          </cell>
          <cell r="AA12">
            <v>3</v>
          </cell>
          <cell r="AB12">
            <v>50</v>
          </cell>
          <cell r="AC12">
            <v>76</v>
          </cell>
          <cell r="AD12">
            <v>1288</v>
          </cell>
          <cell r="AE12">
            <v>82</v>
          </cell>
          <cell r="AF12">
            <v>320</v>
          </cell>
          <cell r="AG12">
            <v>245</v>
          </cell>
          <cell r="AH12">
            <v>124</v>
          </cell>
          <cell r="AI12">
            <v>1323</v>
          </cell>
          <cell r="AJ12">
            <v>5516</v>
          </cell>
          <cell r="AK12">
            <v>167</v>
          </cell>
        </row>
        <row r="13">
          <cell r="A13">
            <v>9</v>
          </cell>
          <cell r="B13" t="str">
            <v>1.06.01.b</v>
          </cell>
          <cell r="C13" t="str">
            <v>New tariff barriers 2023</v>
          </cell>
          <cell r="D13" t="str">
            <v>1.06.01.b New tariff barriers 2023</v>
          </cell>
          <cell r="E13" t="str">
            <v>lower</v>
          </cell>
          <cell r="F13" t="str">
            <v>Global Trade Alert</v>
          </cell>
          <cell r="G13" t="str">
            <v>Count of new (2021) 'harmful' tariff measures currently in force</v>
          </cell>
          <cell r="H13">
            <v>1082</v>
          </cell>
          <cell r="I13">
            <v>0</v>
          </cell>
          <cell r="J13">
            <v>0</v>
          </cell>
          <cell r="K13">
            <v>0</v>
          </cell>
          <cell r="L13">
            <v>2</v>
          </cell>
          <cell r="M13">
            <v>0</v>
          </cell>
          <cell r="N13">
            <v>70</v>
          </cell>
          <cell r="O13">
            <v>0</v>
          </cell>
          <cell r="P13">
            <v>0</v>
          </cell>
          <cell r="Q13">
            <v>0</v>
          </cell>
          <cell r="R13">
            <v>336</v>
          </cell>
          <cell r="S13">
            <v>0</v>
          </cell>
          <cell r="T13">
            <v>1</v>
          </cell>
          <cell r="U13">
            <v>0</v>
          </cell>
          <cell r="V13">
            <v>0</v>
          </cell>
          <cell r="W13">
            <v>0</v>
          </cell>
          <cell r="X13">
            <v>0</v>
          </cell>
          <cell r="Y13">
            <v>43</v>
          </cell>
          <cell r="Z13">
            <v>141</v>
          </cell>
          <cell r="AA13">
            <v>0</v>
          </cell>
          <cell r="AB13">
            <v>0</v>
          </cell>
          <cell r="AC13">
            <v>0</v>
          </cell>
          <cell r="AD13">
            <v>57</v>
          </cell>
          <cell r="AE13">
            <v>6</v>
          </cell>
          <cell r="AF13">
            <v>0</v>
          </cell>
          <cell r="AG13">
            <v>55</v>
          </cell>
          <cell r="AH13">
            <v>0</v>
          </cell>
          <cell r="AI13">
            <v>7</v>
          </cell>
          <cell r="AJ13">
            <v>326</v>
          </cell>
          <cell r="AK13">
            <v>0</v>
          </cell>
        </row>
        <row r="14">
          <cell r="A14">
            <v>10</v>
          </cell>
          <cell r="B14" t="str">
            <v>1.06.01.c</v>
          </cell>
          <cell r="C14" t="str">
            <v>Net percentage of imports affected by new tariff barriers (2023)</v>
          </cell>
          <cell r="D14" t="str">
            <v>1.06.01.c Net percentage of imports affected by new tariff barriers (2023)</v>
          </cell>
          <cell r="E14" t="str">
            <v>lower</v>
          </cell>
          <cell r="F14" t="str">
            <v>Global Trade Alert</v>
          </cell>
          <cell r="G14" t="str">
            <v>Estimates of the import shares potentially affected 'harmful' tariff measures currently in force (up to 2018)</v>
          </cell>
          <cell r="H14">
            <v>-0.11953779347198798</v>
          </cell>
          <cell r="I14">
            <v>8.7962820357980503E-2</v>
          </cell>
          <cell r="J14">
            <v>-3.5577630875235099E-2</v>
          </cell>
          <cell r="K14">
            <v>-2.2578574280216999E-3</v>
          </cell>
          <cell r="L14">
            <v>-0.102328256567745</v>
          </cell>
          <cell r="M14">
            <v>-7.3263963526230998E-3</v>
          </cell>
          <cell r="N14">
            <v>-0.41610405689920105</v>
          </cell>
          <cell r="O14">
            <v>-1.2667145970701999E-2</v>
          </cell>
          <cell r="P14">
            <v>0.35405509043143701</v>
          </cell>
          <cell r="Q14">
            <v>0</v>
          </cell>
          <cell r="R14">
            <v>0.23832185201325795</v>
          </cell>
          <cell r="S14">
            <v>0.37358972447402605</v>
          </cell>
          <cell r="T14">
            <v>6.8422016480069042E-3</v>
          </cell>
          <cell r="U14">
            <v>1.9E-2</v>
          </cell>
          <cell r="V14">
            <v>-6.4514711521139703E-2</v>
          </cell>
          <cell r="W14">
            <v>-0.1844880588422913</v>
          </cell>
          <cell r="X14">
            <v>0.13241465357209539</v>
          </cell>
          <cell r="Y14">
            <v>-0.41566000300816641</v>
          </cell>
          <cell r="Z14">
            <v>-0.20088056074806798</v>
          </cell>
          <cell r="AA14">
            <v>2.9420878089003091E-3</v>
          </cell>
          <cell r="AB14">
            <v>-5.5569774475894305E-2</v>
          </cell>
          <cell r="AC14">
            <v>2.8391930783798008E-2</v>
          </cell>
          <cell r="AD14">
            <v>-0.55688545999624206</v>
          </cell>
          <cell r="AE14">
            <v>3.7970629259423162E-2</v>
          </cell>
          <cell r="AF14">
            <v>-4.7618663877670997E-2</v>
          </cell>
          <cell r="AG14">
            <v>-0.10918860522764401</v>
          </cell>
          <cell r="AH14">
            <v>-8.5604172469028281E-2</v>
          </cell>
          <cell r="AI14">
            <v>2.0728648311774012E-2</v>
          </cell>
          <cell r="AJ14">
            <v>4.5406762508345022E-2</v>
          </cell>
          <cell r="AK14">
            <v>-7.9230480077055285E-2</v>
          </cell>
          <cell r="AL14"/>
          <cell r="AM14">
            <v>2020</v>
          </cell>
        </row>
        <row r="15">
          <cell r="A15">
            <v>11</v>
          </cell>
          <cell r="B15" t="str">
            <v>1.06.02</v>
          </cell>
          <cell r="C15" t="str">
            <v>Non-tariff barriers</v>
          </cell>
          <cell r="D15" t="str">
            <v>1.06.02 Non-tariff barriers</v>
          </cell>
          <cell r="E15" t="str">
            <v>sum</v>
          </cell>
          <cell r="H15"/>
          <cell r="I15"/>
          <cell r="J15"/>
          <cell r="K15"/>
          <cell r="L15"/>
          <cell r="M15"/>
          <cell r="N15"/>
          <cell r="O15"/>
          <cell r="P15"/>
          <cell r="Q15"/>
          <cell r="R15"/>
          <cell r="S15"/>
          <cell r="T15"/>
          <cell r="U15"/>
          <cell r="V15"/>
          <cell r="W15"/>
          <cell r="X15"/>
          <cell r="Y15"/>
          <cell r="Z15"/>
          <cell r="AA15"/>
          <cell r="AB15"/>
          <cell r="AC15"/>
          <cell r="AD15"/>
          <cell r="AE15"/>
          <cell r="AF15"/>
          <cell r="AG15"/>
          <cell r="AH15"/>
          <cell r="AI15"/>
          <cell r="AJ15"/>
          <cell r="AK15"/>
        </row>
        <row r="16">
          <cell r="A16">
            <v>12</v>
          </cell>
          <cell r="B16" t="str">
            <v>1.06.02.a</v>
          </cell>
          <cell r="C16" t="str">
            <v>Non-tariff barriers in force</v>
          </cell>
          <cell r="D16" t="str">
            <v>1.06.02.a Non-tariff barriers in force</v>
          </cell>
          <cell r="E16" t="str">
            <v>lower</v>
          </cell>
          <cell r="F16" t="str">
            <v>Global Trade Alert</v>
          </cell>
          <cell r="G16" t="str">
            <v>Count of 'harmful' non-tariff measures currently in force</v>
          </cell>
          <cell r="H16">
            <v>4604</v>
          </cell>
          <cell r="I16">
            <v>229</v>
          </cell>
          <cell r="J16">
            <v>5</v>
          </cell>
          <cell r="K16">
            <v>10</v>
          </cell>
          <cell r="L16">
            <v>32748</v>
          </cell>
          <cell r="M16">
            <v>19</v>
          </cell>
          <cell r="N16">
            <v>219162</v>
          </cell>
          <cell r="O16">
            <v>133</v>
          </cell>
          <cell r="P16">
            <v>292</v>
          </cell>
          <cell r="Q16">
            <v>73</v>
          </cell>
          <cell r="R16">
            <v>14894</v>
          </cell>
          <cell r="S16">
            <v>5437</v>
          </cell>
          <cell r="T16">
            <v>8128</v>
          </cell>
          <cell r="U16">
            <v>5</v>
          </cell>
          <cell r="V16">
            <v>1196</v>
          </cell>
          <cell r="W16">
            <v>1121</v>
          </cell>
          <cell r="X16">
            <v>79</v>
          </cell>
          <cell r="Y16">
            <v>137</v>
          </cell>
          <cell r="Z16">
            <v>1982</v>
          </cell>
          <cell r="AA16">
            <v>0</v>
          </cell>
          <cell r="AB16">
            <v>171</v>
          </cell>
          <cell r="AC16">
            <v>352</v>
          </cell>
          <cell r="AD16">
            <v>18931</v>
          </cell>
          <cell r="AE16">
            <v>465</v>
          </cell>
          <cell r="AF16">
            <v>3814</v>
          </cell>
          <cell r="AG16">
            <v>330</v>
          </cell>
          <cell r="AH16">
            <v>848</v>
          </cell>
          <cell r="AI16">
            <v>13703</v>
          </cell>
          <cell r="AJ16">
            <v>153314</v>
          </cell>
          <cell r="AK16">
            <v>754</v>
          </cell>
        </row>
        <row r="17">
          <cell r="A17">
            <v>13</v>
          </cell>
          <cell r="B17" t="str">
            <v>1.06.02.b</v>
          </cell>
          <cell r="C17" t="str">
            <v>New non-tariff barriers 2023</v>
          </cell>
          <cell r="D17" t="str">
            <v>1.06.02.b New non-tariff barriers 2023</v>
          </cell>
          <cell r="E17" t="str">
            <v>lower</v>
          </cell>
          <cell r="F17" t="str">
            <v>Global Trade Alert</v>
          </cell>
          <cell r="G17" t="str">
            <v>Count of new (2021) 'harmful' non-tariff measures currently in force</v>
          </cell>
          <cell r="H17">
            <v>574</v>
          </cell>
          <cell r="I17">
            <v>67</v>
          </cell>
          <cell r="J17">
            <v>0</v>
          </cell>
          <cell r="K17">
            <v>0</v>
          </cell>
          <cell r="L17">
            <v>3820</v>
          </cell>
          <cell r="M17">
            <v>2</v>
          </cell>
          <cell r="N17">
            <v>24707</v>
          </cell>
          <cell r="O17">
            <v>2</v>
          </cell>
          <cell r="P17">
            <v>0</v>
          </cell>
          <cell r="Q17">
            <v>0</v>
          </cell>
          <cell r="R17">
            <v>1752</v>
          </cell>
          <cell r="S17">
            <v>600</v>
          </cell>
          <cell r="T17">
            <v>538</v>
          </cell>
          <cell r="U17">
            <v>0</v>
          </cell>
          <cell r="V17">
            <v>96</v>
          </cell>
          <cell r="W17">
            <v>187</v>
          </cell>
          <cell r="X17">
            <v>21</v>
          </cell>
          <cell r="Y17">
            <v>19</v>
          </cell>
          <cell r="Z17">
            <v>226</v>
          </cell>
          <cell r="AA17">
            <v>0</v>
          </cell>
          <cell r="AB17">
            <v>58</v>
          </cell>
          <cell r="AC17">
            <v>79</v>
          </cell>
          <cell r="AD17">
            <v>1649</v>
          </cell>
          <cell r="AE17">
            <v>7</v>
          </cell>
          <cell r="AF17">
            <v>272</v>
          </cell>
          <cell r="AG17">
            <v>46</v>
          </cell>
          <cell r="AH17">
            <v>90</v>
          </cell>
          <cell r="AI17">
            <v>745</v>
          </cell>
          <cell r="AJ17">
            <v>24533</v>
          </cell>
          <cell r="AK17">
            <v>31</v>
          </cell>
        </row>
        <row r="18">
          <cell r="A18">
            <v>14</v>
          </cell>
          <cell r="B18" t="str">
            <v>1.06.02.c</v>
          </cell>
          <cell r="C18" t="str">
            <v>Net percentage of imports affected by new non-tariff barriers (2023)</v>
          </cell>
          <cell r="D18" t="str">
            <v>1.06.02.c Net percentage of imports affected by new non-tariff barriers (2023)</v>
          </cell>
          <cell r="E18" t="str">
            <v>lower</v>
          </cell>
          <cell r="F18" t="str">
            <v>Global Trade Alert</v>
          </cell>
          <cell r="G18" t="str">
            <v>Estimates of the import shares potentially affected 'harmful' non-tariff measures currently in force (up to 2018)</v>
          </cell>
          <cell r="H18">
            <v>0.10107995191936794</v>
          </cell>
          <cell r="I18">
            <v>1.6026345512906298E-2</v>
          </cell>
          <cell r="J18">
            <v>0</v>
          </cell>
          <cell r="K18">
            <v>0</v>
          </cell>
          <cell r="L18">
            <v>0.12812518608657608</v>
          </cell>
          <cell r="M18">
            <v>9.3219080063272793E-3</v>
          </cell>
          <cell r="N18">
            <v>-8.273625142540203E-2</v>
          </cell>
          <cell r="O18">
            <v>9.1893914505671796E-4</v>
          </cell>
          <cell r="P18">
            <v>-0.129217391605428</v>
          </cell>
          <cell r="Q18">
            <v>3.9145252871218162E-3</v>
          </cell>
          <cell r="R18">
            <v>0.610051183579293</v>
          </cell>
          <cell r="S18">
            <v>-0.47305385034873104</v>
          </cell>
          <cell r="T18">
            <v>1.398308714192192E-2</v>
          </cell>
          <cell r="U18">
            <v>1.9E-2</v>
          </cell>
          <cell r="V18">
            <v>5.9372575435877699E-2</v>
          </cell>
          <cell r="W18">
            <v>-3.2354532656094004E-2</v>
          </cell>
          <cell r="X18">
            <v>5.2241284860317996E-3</v>
          </cell>
          <cell r="Y18">
            <v>-1.57465565982914E-3</v>
          </cell>
          <cell r="Z18">
            <v>3.0206068368006989E-2</v>
          </cell>
          <cell r="AA18">
            <v>0</v>
          </cell>
          <cell r="AB18">
            <v>3.5286938807446702E-3</v>
          </cell>
          <cell r="AC18">
            <v>3.4822487496032499E-2</v>
          </cell>
          <cell r="AD18">
            <v>0.13896738430553002</v>
          </cell>
          <cell r="AE18">
            <v>0.9172368542251027</v>
          </cell>
          <cell r="AF18">
            <v>-0.10868697215266589</v>
          </cell>
          <cell r="AG18">
            <v>-0.29131297933334299</v>
          </cell>
          <cell r="AH18">
            <v>0.153313958833076</v>
          </cell>
          <cell r="AI18">
            <v>2.18014605115407E-2</v>
          </cell>
          <cell r="AJ18">
            <v>-7.7404135034424004E-2</v>
          </cell>
          <cell r="AK18">
            <v>-0.14898815165929802</v>
          </cell>
          <cell r="AL18"/>
        </row>
        <row r="19">
          <cell r="A19">
            <v>15</v>
          </cell>
          <cell r="B19" t="str">
            <v>1.07</v>
          </cell>
          <cell r="C19" t="str">
            <v>Trade liberalization</v>
          </cell>
          <cell r="D19" t="str">
            <v>1.07 Trade liberalization</v>
          </cell>
          <cell r="E19" t="str">
            <v>sum</v>
          </cell>
          <cell r="H19"/>
          <cell r="I19"/>
          <cell r="J19"/>
          <cell r="K19"/>
          <cell r="L19"/>
          <cell r="M19"/>
          <cell r="N19"/>
          <cell r="O19"/>
          <cell r="P19"/>
          <cell r="Q19"/>
          <cell r="R19"/>
          <cell r="S19"/>
          <cell r="T19"/>
          <cell r="U19"/>
          <cell r="V19"/>
          <cell r="W19"/>
          <cell r="X19"/>
          <cell r="Y19"/>
          <cell r="Z19"/>
          <cell r="AA19"/>
          <cell r="AB19"/>
          <cell r="AC19"/>
          <cell r="AD19"/>
          <cell r="AE19"/>
          <cell r="AF19"/>
          <cell r="AG19"/>
          <cell r="AH19"/>
          <cell r="AI19"/>
          <cell r="AJ19"/>
          <cell r="AK19"/>
        </row>
        <row r="20">
          <cell r="A20">
            <v>16</v>
          </cell>
          <cell r="B20" t="str">
            <v>1.07.01</v>
          </cell>
          <cell r="C20" t="str">
            <v>Regional Trade Agreements, number in force</v>
          </cell>
          <cell r="D20" t="str">
            <v>1.07.01 Regional Trade Agreements, number in force</v>
          </cell>
          <cell r="E20" t="str">
            <v>higher</v>
          </cell>
          <cell r="F20" t="str">
            <v>WTO</v>
          </cell>
          <cell r="G20" t="str">
            <v>Any reciprocal trade agreement between two or more partners, not necessarily belonging to the same region.</v>
          </cell>
          <cell r="H20">
            <v>19</v>
          </cell>
          <cell r="I20">
            <v>5</v>
          </cell>
          <cell r="J20">
            <v>11</v>
          </cell>
          <cell r="K20">
            <v>10</v>
          </cell>
          <cell r="L20">
            <v>15</v>
          </cell>
          <cell r="M20">
            <v>31</v>
          </cell>
          <cell r="N20">
            <v>18</v>
          </cell>
          <cell r="O20">
            <v>4</v>
          </cell>
          <cell r="P20">
            <v>8</v>
          </cell>
          <cell r="Q20">
            <v>8</v>
          </cell>
          <cell r="R20">
            <v>19</v>
          </cell>
          <cell r="S20">
            <v>16</v>
          </cell>
          <cell r="T20">
            <v>18</v>
          </cell>
          <cell r="U20">
            <v>10</v>
          </cell>
          <cell r="V20">
            <v>17</v>
          </cell>
          <cell r="W20">
            <v>23</v>
          </cell>
          <cell r="X20">
            <v>9</v>
          </cell>
          <cell r="Y20">
            <v>15</v>
          </cell>
          <cell r="Z20">
            <v>10</v>
          </cell>
          <cell r="AA20">
            <v>6</v>
          </cell>
          <cell r="AB20">
            <v>21</v>
          </cell>
          <cell r="AC20">
            <v>12</v>
          </cell>
          <cell r="AD20">
            <v>10</v>
          </cell>
          <cell r="AE20">
            <v>28</v>
          </cell>
          <cell r="AF20">
            <v>23</v>
          </cell>
          <cell r="AG20">
            <v>6</v>
          </cell>
          <cell r="AH20">
            <v>15</v>
          </cell>
          <cell r="AI20">
            <v>38</v>
          </cell>
          <cell r="AJ20">
            <v>14</v>
          </cell>
          <cell r="AK20">
            <v>16</v>
          </cell>
          <cell r="AL20"/>
          <cell r="AM20">
            <v>2023</v>
          </cell>
        </row>
        <row r="21">
          <cell r="A21">
            <v>17</v>
          </cell>
          <cell r="B21" t="str">
            <v>1.07.02</v>
          </cell>
          <cell r="C21" t="str">
            <v>Capital account liberalization, index</v>
          </cell>
          <cell r="D21" t="str">
            <v>1.07.02 Capital account liberalization, index</v>
          </cell>
          <cell r="E21" t="str">
            <v>higher</v>
          </cell>
          <cell r="F21" t="str">
            <v>KAOPEN</v>
          </cell>
          <cell r="G21" t="e">
            <v>#VALUE!</v>
          </cell>
          <cell r="H21">
            <v>2.2993614673614502</v>
          </cell>
          <cell r="I21">
            <v>-1.2417454719543457</v>
          </cell>
          <cell r="K21">
            <v>2.2993614673614502</v>
          </cell>
          <cell r="L21">
            <v>2.2993614673614502</v>
          </cell>
          <cell r="M21">
            <v>1.033781886100769</v>
          </cell>
          <cell r="N21">
            <v>-1.2417454719543457</v>
          </cell>
          <cell r="P21">
            <v>1.033781886100769</v>
          </cell>
          <cell r="Q21">
            <v>2.2993614673614502</v>
          </cell>
          <cell r="R21">
            <v>-1.2417454719543457</v>
          </cell>
          <cell r="S21">
            <v>-0.16598562896251678</v>
          </cell>
          <cell r="T21">
            <v>2.2993614673614502</v>
          </cell>
          <cell r="U21">
            <v>-1.2417454719543457</v>
          </cell>
          <cell r="V21">
            <v>-0.16598562896251678</v>
          </cell>
          <cell r="W21">
            <v>1.033781886100769</v>
          </cell>
          <cell r="X21">
            <v>-1.2417454719543457</v>
          </cell>
          <cell r="Y21">
            <v>2.2993614673614502</v>
          </cell>
          <cell r="Z21">
            <v>-1.2417454719543457</v>
          </cell>
          <cell r="AA21">
            <v>-0.66550719738006592</v>
          </cell>
          <cell r="AB21">
            <v>2.2993614673614502</v>
          </cell>
          <cell r="AC21">
            <v>-4.197794571518898E-2</v>
          </cell>
          <cell r="AD21">
            <v>-1.2417454719543457</v>
          </cell>
          <cell r="AE21">
            <v>2.2993614673614502</v>
          </cell>
          <cell r="AF21">
            <v>2.2993614673614502</v>
          </cell>
          <cell r="AG21">
            <v>-1.2417454719543457</v>
          </cell>
          <cell r="AH21">
            <v>-0.16598562896251678</v>
          </cell>
          <cell r="AI21">
            <v>2.2993614673614502</v>
          </cell>
          <cell r="AJ21">
            <v>2.2993614673614502</v>
          </cell>
          <cell r="AK21">
            <v>-0.16598562896251678</v>
          </cell>
          <cell r="AL21"/>
          <cell r="AM21">
            <v>2021</v>
          </cell>
        </row>
        <row r="22">
          <cell r="A22">
            <v>18</v>
          </cell>
          <cell r="B22" t="str">
            <v>1.07.03</v>
          </cell>
          <cell r="C22" t="str">
            <v>Investment Freedom, index</v>
          </cell>
          <cell r="D22" t="str">
            <v>1.07.03 Investment Freedom, index</v>
          </cell>
          <cell r="E22" t="str">
            <v>higher</v>
          </cell>
          <cell r="F22" t="str">
            <v>Freedom House</v>
          </cell>
          <cell r="G22" t="str">
            <v xml:space="preserve">Investment freedom evaluates a variety of regulatory restrictions that typically are imposed on investment. Points are deducted from the ideal score of 100 for each of the restrictions found in a country’s investment regime. </v>
          </cell>
          <cell r="H22">
            <v>80</v>
          </cell>
          <cell r="I22">
            <v>50</v>
          </cell>
          <cell r="J22">
            <v>65</v>
          </cell>
          <cell r="K22">
            <v>50</v>
          </cell>
          <cell r="L22">
            <v>80</v>
          </cell>
          <cell r="M22">
            <v>60</v>
          </cell>
          <cell r="N22">
            <v>20</v>
          </cell>
          <cell r="O22">
            <v>70</v>
          </cell>
          <cell r="P22">
            <v>30</v>
          </cell>
          <cell r="R22">
            <v>40</v>
          </cell>
          <cell r="S22">
            <v>50</v>
          </cell>
          <cell r="T22">
            <v>70</v>
          </cell>
          <cell r="U22">
            <v>35</v>
          </cell>
          <cell r="V22">
            <v>60</v>
          </cell>
          <cell r="W22">
            <v>75</v>
          </cell>
          <cell r="X22">
            <v>30</v>
          </cell>
          <cell r="Y22">
            <v>70</v>
          </cell>
          <cell r="Z22">
            <v>60</v>
          </cell>
          <cell r="AA22">
            <v>25</v>
          </cell>
          <cell r="AB22">
            <v>75</v>
          </cell>
          <cell r="AC22">
            <v>60</v>
          </cell>
          <cell r="AD22">
            <v>30</v>
          </cell>
          <cell r="AE22">
            <v>90</v>
          </cell>
          <cell r="AF22">
            <v>60</v>
          </cell>
          <cell r="AG22">
            <v>30</v>
          </cell>
          <cell r="AH22">
            <v>55</v>
          </cell>
          <cell r="AI22">
            <v>80</v>
          </cell>
          <cell r="AJ22">
            <v>80</v>
          </cell>
          <cell r="AK22">
            <v>40</v>
          </cell>
          <cell r="AL22"/>
          <cell r="AM22">
            <v>2023</v>
          </cell>
        </row>
        <row r="23">
          <cell r="A23">
            <v>19</v>
          </cell>
          <cell r="B23" t="str">
            <v>1.08</v>
          </cell>
          <cell r="C23" t="str">
            <v>Exchange rate stability, parity change from national currency to SDR, 2023/2021</v>
          </cell>
          <cell r="D23" t="str">
            <v>1.08 Exchange rate stability, parity change from national currency to SDR, 2023/2021</v>
          </cell>
          <cell r="E23" t="str">
            <v>lower</v>
          </cell>
          <cell r="F23" t="str">
            <v>IFS</v>
          </cell>
          <cell r="G23" t="str">
            <v>Parity changes are in aboslute values. Period average for all countries</v>
          </cell>
          <cell r="H23">
            <v>5.886519429688386E-2</v>
          </cell>
          <cell r="I23">
            <v>0.17010702157831359</v>
          </cell>
          <cell r="J23">
            <v>6.4023099870354372E-2</v>
          </cell>
          <cell r="K23">
            <v>6.0790432262242011E-2</v>
          </cell>
          <cell r="L23">
            <v>8.2070722913494265E-3</v>
          </cell>
          <cell r="M23">
            <v>3.6567770800661314E-2</v>
          </cell>
          <cell r="N23">
            <v>2.8698282864395797E-2</v>
          </cell>
          <cell r="O23">
            <v>4.1217968383480796E-2</v>
          </cell>
          <cell r="P23">
            <v>6.351620968695515E-2</v>
          </cell>
          <cell r="Q23">
            <v>5.672944050792339E-2</v>
          </cell>
          <cell r="R23">
            <v>4.6468655434222628E-2</v>
          </cell>
          <cell r="S23">
            <v>2.7291031303278146E-3</v>
          </cell>
          <cell r="T23">
            <v>0.19874673989269986</v>
          </cell>
          <cell r="U23">
            <v>0.70813438128218831</v>
          </cell>
          <cell r="V23">
            <v>3.0809353412553531E-2</v>
          </cell>
          <cell r="W23">
            <v>0.17963618226109312</v>
          </cell>
          <cell r="X23">
            <v>4.9000000000000002E-2</v>
          </cell>
          <cell r="Y23">
            <v>7.8654279439883457E-2</v>
          </cell>
          <cell r="Z23">
            <v>0.61165669236563036</v>
          </cell>
          <cell r="AA23">
            <v>6.7908114897610172E-2</v>
          </cell>
          <cell r="AB23">
            <v>9.6512394792805045E-2</v>
          </cell>
          <cell r="AC23">
            <v>5.770701233930553E-2</v>
          </cell>
          <cell r="AD23">
            <v>8.2798780447734366E-2</v>
          </cell>
          <cell r="AE23">
            <v>6.4015766845384348E-2</v>
          </cell>
          <cell r="AF23">
            <v>6.8866633528752663E-2</v>
          </cell>
          <cell r="AG23">
            <v>0.14648290059289026</v>
          </cell>
          <cell r="AH23">
            <v>1.9219759066544606E-2</v>
          </cell>
          <cell r="AI23">
            <v>3.6272825883360893E-2</v>
          </cell>
          <cell r="AJ23">
            <v>6.351620968695515E-2</v>
          </cell>
          <cell r="AK23">
            <v>3.8141281096870761E-2</v>
          </cell>
          <cell r="AL23" t="str">
            <v>y</v>
          </cell>
          <cell r="AM23">
            <v>2023</v>
          </cell>
        </row>
        <row r="24">
          <cell r="A24">
            <v>20</v>
          </cell>
          <cell r="B24" t="str">
            <v>1.09</v>
          </cell>
          <cell r="C24" t="str">
            <v>Domestic credit to private sector, % of GDP</v>
          </cell>
          <cell r="D24" t="str">
            <v>1.09 Domestic credit to private sector, % of GDP</v>
          </cell>
          <cell r="E24" t="str">
            <v>higher</v>
          </cell>
          <cell r="F24" t="str">
            <v>IMF</v>
          </cell>
          <cell r="G24" t="e">
            <v>#VALUE!</v>
          </cell>
          <cell r="H24">
            <v>127.74459597574101</v>
          </cell>
          <cell r="I24">
            <v>37.641380233910297</v>
          </cell>
          <cell r="J24">
            <v>37.020686122082701</v>
          </cell>
          <cell r="K24">
            <v>180.03682277688301</v>
          </cell>
          <cell r="M24">
            <v>109.489987060866</v>
          </cell>
          <cell r="N24">
            <v>194.67404546074499</v>
          </cell>
          <cell r="P24">
            <v>55.550382782856701</v>
          </cell>
          <cell r="Q24">
            <v>247.94971597899001</v>
          </cell>
          <cell r="R24">
            <v>50.142158139697401</v>
          </cell>
          <cell r="S24">
            <v>36.012840250241702</v>
          </cell>
          <cell r="T24">
            <v>193.54316482037899</v>
          </cell>
          <cell r="V24">
            <v>117.18815525909901</v>
          </cell>
          <cell r="W24">
            <v>33.328200280848201</v>
          </cell>
          <cell r="X24">
            <v>28.982899946700901</v>
          </cell>
          <cell r="Y24">
            <v>141.88310171725399</v>
          </cell>
          <cell r="Z24">
            <v>11.9606394076485</v>
          </cell>
          <cell r="AA24">
            <v>16.405171564685698</v>
          </cell>
          <cell r="AB24">
            <v>45.589747403342898</v>
          </cell>
          <cell r="AC24">
            <v>48.301012013127199</v>
          </cell>
          <cell r="AD24">
            <v>54.221159984347103</v>
          </cell>
          <cell r="AE24">
            <v>129.07160831167201</v>
          </cell>
          <cell r="AF24">
            <v>176.11808050280999</v>
          </cell>
          <cell r="AG24">
            <v>47.008492943732101</v>
          </cell>
          <cell r="AH24">
            <v>154.277565375824</v>
          </cell>
          <cell r="AI24">
            <v>120.825912311243</v>
          </cell>
          <cell r="AJ24">
            <v>194.946426568444</v>
          </cell>
          <cell r="AK24">
            <v>125.912020256471</v>
          </cell>
          <cell r="AL24"/>
          <cell r="AM24">
            <v>2022</v>
          </cell>
        </row>
        <row r="25">
          <cell r="A25">
            <v>21</v>
          </cell>
          <cell r="B25" t="str">
            <v>1.10</v>
          </cell>
          <cell r="C25" t="str">
            <v>Foreign trade and payments risk</v>
          </cell>
          <cell r="D25" t="str">
            <v>1.10 Foreign trade and payments risk</v>
          </cell>
          <cell r="E25" t="str">
            <v>sum</v>
          </cell>
          <cell r="H25"/>
          <cell r="I25"/>
          <cell r="J25"/>
          <cell r="K25"/>
          <cell r="L25"/>
          <cell r="M25"/>
          <cell r="N25"/>
          <cell r="O25"/>
          <cell r="P25"/>
          <cell r="Q25"/>
          <cell r="R25"/>
          <cell r="S25"/>
          <cell r="T25"/>
          <cell r="U25"/>
          <cell r="V25"/>
          <cell r="W25"/>
          <cell r="X25"/>
          <cell r="Y25"/>
          <cell r="Z25"/>
          <cell r="AA25"/>
          <cell r="AB25"/>
          <cell r="AC25"/>
          <cell r="AD25"/>
          <cell r="AE25"/>
          <cell r="AF25"/>
          <cell r="AG25"/>
          <cell r="AH25"/>
          <cell r="AI25"/>
          <cell r="AJ25"/>
          <cell r="AK25"/>
        </row>
        <row r="26">
          <cell r="A26">
            <v>22</v>
          </cell>
          <cell r="B26" t="str">
            <v>1.10.01</v>
          </cell>
          <cell r="C26" t="str">
            <v>Country credit rating</v>
          </cell>
          <cell r="D26" t="str">
            <v>1.10.01 Country credit rating</v>
          </cell>
          <cell r="E26" t="str">
            <v>higher</v>
          </cell>
          <cell r="F26" t="str">
            <v xml:space="preserve">SP, Moodys, Fitch and SWI https://wikirating.org/list-of-countries-by-credit-rating/ </v>
          </cell>
          <cell r="G26" t="str">
            <v>IMD WCC created Index of the three country credit rating (Fitch, Moodys, &amp; S&amp;P)Each rating, including the outlook is converted to a numerical score and averaged for each country, with a possible range 0-60.</v>
          </cell>
          <cell r="H26">
            <v>60</v>
          </cell>
          <cell r="I26">
            <v>23</v>
          </cell>
          <cell r="J26"/>
          <cell r="K26">
            <v>18</v>
          </cell>
          <cell r="L26">
            <v>59</v>
          </cell>
          <cell r="M26">
            <v>44</v>
          </cell>
          <cell r="N26">
            <v>48</v>
          </cell>
          <cell r="O26">
            <v>54</v>
          </cell>
          <cell r="P26">
            <v>11</v>
          </cell>
          <cell r="Q26">
            <v>53</v>
          </cell>
          <cell r="R26">
            <v>33</v>
          </cell>
          <cell r="S26">
            <v>36</v>
          </cell>
          <cell r="T26">
            <v>47</v>
          </cell>
          <cell r="U26">
            <v>6</v>
          </cell>
          <cell r="V26">
            <v>41</v>
          </cell>
          <cell r="W26">
            <v>35</v>
          </cell>
          <cell r="X26"/>
          <cell r="Y26">
            <v>58</v>
          </cell>
          <cell r="Z26">
            <v>9</v>
          </cell>
          <cell r="AA26">
            <v>16.5</v>
          </cell>
          <cell r="AB26">
            <v>37</v>
          </cell>
          <cell r="AC26">
            <v>37</v>
          </cell>
          <cell r="AD26">
            <v>1.5</v>
          </cell>
          <cell r="AE26">
            <v>60</v>
          </cell>
          <cell r="AF26">
            <v>53</v>
          </cell>
          <cell r="AG26">
            <v>1</v>
          </cell>
          <cell r="AH26">
            <v>39</v>
          </cell>
          <cell r="AI26">
            <v>52</v>
          </cell>
          <cell r="AJ26">
            <v>58</v>
          </cell>
          <cell r="AK26">
            <v>29</v>
          </cell>
        </row>
        <row r="27">
          <cell r="A27">
            <v>23</v>
          </cell>
          <cell r="B27" t="str">
            <v>1.10.02</v>
          </cell>
          <cell r="C27" t="str">
            <v>Gross debt, % GDP</v>
          </cell>
          <cell r="D27" t="str">
            <v>1.10.02 Gross debt, % GDP</v>
          </cell>
          <cell r="E27" t="str">
            <v>lower</v>
          </cell>
          <cell r="F27" t="str">
            <v>IMF WEO</v>
          </cell>
          <cell r="G27" t="str">
            <v>Private nonguaranteed external debt comprises long-term external obligations of private debtors that are not guaranteed for repayment by a public entity. Data are in current U.S. dollars.</v>
          </cell>
          <cell r="H27">
            <v>49.381</v>
          </cell>
          <cell r="I27">
            <v>39.793999999999997</v>
          </cell>
          <cell r="J27">
            <v>2.3290000000000002</v>
          </cell>
          <cell r="K27">
            <v>25.850999999999999</v>
          </cell>
          <cell r="L27">
            <v>107.129</v>
          </cell>
          <cell r="M27">
            <v>39.411999999999999</v>
          </cell>
          <cell r="N27">
            <v>83.644000000000005</v>
          </cell>
          <cell r="O27">
            <v>25.035</v>
          </cell>
          <cell r="P27">
            <v>54.665999999999997</v>
          </cell>
          <cell r="Q27">
            <v>6.4569999999999999</v>
          </cell>
          <cell r="R27">
            <v>82.748000000000005</v>
          </cell>
          <cell r="S27">
            <v>39.893999999999998</v>
          </cell>
          <cell r="T27">
            <v>252.363</v>
          </cell>
          <cell r="U27">
            <v>122.81100000000001</v>
          </cell>
          <cell r="V27">
            <v>67.31</v>
          </cell>
          <cell r="W27">
            <v>53.094999999999999</v>
          </cell>
          <cell r="X27">
            <v>59.274999999999999</v>
          </cell>
          <cell r="Y27">
            <v>45.905999999999999</v>
          </cell>
          <cell r="Z27">
            <v>77.113</v>
          </cell>
          <cell r="AA27">
            <v>52.113</v>
          </cell>
          <cell r="AB27">
            <v>32.085999999999999</v>
          </cell>
          <cell r="AC27">
            <v>56.606999999999999</v>
          </cell>
          <cell r="AD27">
            <v>19.657</v>
          </cell>
          <cell r="AE27">
            <v>162.142</v>
          </cell>
          <cell r="AF27">
            <v>55.183</v>
          </cell>
          <cell r="AG27">
            <v>115.536</v>
          </cell>
          <cell r="AH27">
            <v>62.44</v>
          </cell>
          <cell r="AI27">
            <v>101.084</v>
          </cell>
          <cell r="AJ27">
            <v>122.148</v>
          </cell>
          <cell r="AK27">
            <v>34.027999999999999</v>
          </cell>
        </row>
        <row r="28">
          <cell r="A28">
            <v>24</v>
          </cell>
          <cell r="B28" t="str">
            <v>1.11</v>
          </cell>
          <cell r="C28" t="str">
            <v>Trade costs</v>
          </cell>
          <cell r="D28" t="str">
            <v>1.11 Trade costs</v>
          </cell>
          <cell r="E28" t="str">
            <v>sum</v>
          </cell>
          <cell r="H28"/>
          <cell r="I28"/>
          <cell r="J28"/>
          <cell r="K28"/>
          <cell r="L28"/>
          <cell r="M28"/>
          <cell r="N28"/>
          <cell r="O28"/>
          <cell r="P28"/>
          <cell r="Q28"/>
          <cell r="R28"/>
          <cell r="S28"/>
          <cell r="T28"/>
          <cell r="U28"/>
          <cell r="V28"/>
          <cell r="W28"/>
          <cell r="X28"/>
          <cell r="Y28"/>
          <cell r="Z28"/>
          <cell r="AA28"/>
          <cell r="AB28"/>
          <cell r="AC28"/>
          <cell r="AD28"/>
          <cell r="AE28"/>
          <cell r="AF28"/>
          <cell r="AG28"/>
          <cell r="AH28"/>
          <cell r="AI28"/>
          <cell r="AJ28"/>
          <cell r="AK28"/>
        </row>
        <row r="29">
          <cell r="A29">
            <v>25</v>
          </cell>
          <cell r="B29" t="str">
            <v>1.11.01</v>
          </cell>
          <cell r="C29" t="str">
            <v>Logistics performance, index</v>
          </cell>
          <cell r="D29" t="str">
            <v>1.11.01 Logistics performance, index</v>
          </cell>
          <cell r="E29" t="str">
            <v>higher</v>
          </cell>
          <cell r="F29" t="str">
            <v>Transparency International</v>
          </cell>
          <cell r="G29" t="str">
            <v>LPI 2018 ranks countries on six dimensions of trade -- including customs performance, infrastructure quality, and timeliness of shipments. The data used in the ranking comes from a survey of logistics professionals.</v>
          </cell>
          <cell r="H29">
            <v>3.7</v>
          </cell>
          <cell r="I29">
            <v>2.6</v>
          </cell>
          <cell r="J29">
            <v>3.0339649999999998</v>
          </cell>
          <cell r="K29">
            <v>2.4</v>
          </cell>
          <cell r="L29">
            <v>4</v>
          </cell>
          <cell r="M29">
            <v>3</v>
          </cell>
          <cell r="N29">
            <v>3.7</v>
          </cell>
          <cell r="O29">
            <v>3.9</v>
          </cell>
          <cell r="P29">
            <v>2.8816489999999999</v>
          </cell>
          <cell r="Q29">
            <v>4</v>
          </cell>
          <cell r="R29">
            <v>3.4</v>
          </cell>
          <cell r="S29">
            <v>3</v>
          </cell>
          <cell r="T29">
            <v>3.9</v>
          </cell>
          <cell r="U29">
            <v>2.4</v>
          </cell>
          <cell r="V29">
            <v>3.6</v>
          </cell>
          <cell r="W29">
            <v>2.9</v>
          </cell>
          <cell r="X29">
            <v>2.5396610000000002</v>
          </cell>
          <cell r="Y29">
            <v>3.6</v>
          </cell>
          <cell r="Z29">
            <v>3.2759819999999999</v>
          </cell>
          <cell r="AA29">
            <v>2.7</v>
          </cell>
          <cell r="AB29">
            <v>3</v>
          </cell>
          <cell r="AC29">
            <v>3.3</v>
          </cell>
          <cell r="AD29">
            <v>2.6</v>
          </cell>
          <cell r="AE29">
            <v>4.3</v>
          </cell>
          <cell r="AF29">
            <v>3.8</v>
          </cell>
          <cell r="AG29">
            <v>2.8</v>
          </cell>
          <cell r="AH29">
            <v>3.5</v>
          </cell>
          <cell r="AI29">
            <v>3.7</v>
          </cell>
          <cell r="AJ29">
            <v>3.8</v>
          </cell>
          <cell r="AK29">
            <v>3.3</v>
          </cell>
        </row>
        <row r="30">
          <cell r="A30">
            <v>26</v>
          </cell>
          <cell r="B30" t="str">
            <v>1.11.02</v>
          </cell>
          <cell r="C30" t="str">
            <v>Corruption perceptions, index</v>
          </cell>
          <cell r="D30" t="str">
            <v>1.11.02 Corruption perceptions, index</v>
          </cell>
          <cell r="E30" t="str">
            <v>higher</v>
          </cell>
          <cell r="F30" t="str">
            <v>World Bank</v>
          </cell>
          <cell r="G30" t="e">
            <v>#VALUE!</v>
          </cell>
          <cell r="H30">
            <v>75</v>
          </cell>
          <cell r="I30">
            <v>24</v>
          </cell>
          <cell r="J30">
            <v>60</v>
          </cell>
          <cell r="K30">
            <v>22</v>
          </cell>
          <cell r="L30">
            <v>76</v>
          </cell>
          <cell r="M30">
            <v>66</v>
          </cell>
          <cell r="N30">
            <v>42</v>
          </cell>
          <cell r="O30">
            <v>67</v>
          </cell>
          <cell r="P30">
            <v>34</v>
          </cell>
          <cell r="Q30">
            <v>75</v>
          </cell>
          <cell r="R30">
            <v>39</v>
          </cell>
          <cell r="S30">
            <v>34</v>
          </cell>
          <cell r="T30">
            <v>73</v>
          </cell>
          <cell r="U30">
            <v>28</v>
          </cell>
          <cell r="V30">
            <v>50</v>
          </cell>
          <cell r="W30">
            <v>31</v>
          </cell>
          <cell r="X30">
            <v>20</v>
          </cell>
          <cell r="Y30">
            <v>85</v>
          </cell>
          <cell r="Z30">
            <v>29</v>
          </cell>
          <cell r="AA30">
            <v>29</v>
          </cell>
          <cell r="AB30">
            <v>33</v>
          </cell>
          <cell r="AC30">
            <v>34</v>
          </cell>
          <cell r="AD30">
            <v>26</v>
          </cell>
          <cell r="AE30">
            <v>83</v>
          </cell>
          <cell r="AF30">
            <v>63</v>
          </cell>
          <cell r="AG30">
            <v>34</v>
          </cell>
          <cell r="AH30">
            <v>35</v>
          </cell>
          <cell r="AI30">
            <v>71</v>
          </cell>
          <cell r="AJ30">
            <v>69</v>
          </cell>
          <cell r="AK30">
            <v>41</v>
          </cell>
        </row>
        <row r="31">
          <cell r="A31">
            <v>27</v>
          </cell>
          <cell r="B31" t="str">
            <v>1.11.03</v>
          </cell>
          <cell r="C31" t="str">
            <v>Rule of law, index</v>
          </cell>
          <cell r="D31" t="str">
            <v>1.11.03 Rule of law, index</v>
          </cell>
          <cell r="E31" t="str">
            <v>higher</v>
          </cell>
          <cell r="F31" t="str">
            <v>World Bank</v>
          </cell>
          <cell r="G31" t="str">
            <v>Perceptions of the extent to which agents have confidence in and abide by the rules of society, and in particular the quality of contract enforcement, property rights, the police, and the courts, as well as the likelihood of crime and violence.</v>
          </cell>
          <cell r="H31">
            <v>91.037734990000004</v>
          </cell>
          <cell r="I31">
            <v>29.71698189</v>
          </cell>
          <cell r="J31">
            <v>80.188682560000004</v>
          </cell>
          <cell r="K31">
            <v>21.226415630000002</v>
          </cell>
          <cell r="L31">
            <v>92.92453003</v>
          </cell>
          <cell r="M31">
            <v>72.641510010000005</v>
          </cell>
          <cell r="N31">
            <v>52.830188749999998</v>
          </cell>
          <cell r="O31">
            <v>86.792449950000005</v>
          </cell>
          <cell r="P31">
            <v>26.886793140000002</v>
          </cell>
          <cell r="Q31">
            <v>87.735847469999996</v>
          </cell>
          <cell r="R31">
            <v>55.18867874</v>
          </cell>
          <cell r="S31">
            <v>45.283020020000002</v>
          </cell>
          <cell r="T31">
            <v>92.452827450000001</v>
          </cell>
          <cell r="U31">
            <v>23.584905620000001</v>
          </cell>
          <cell r="V31">
            <v>68.39622498</v>
          </cell>
          <cell r="W31">
            <v>20.754716869999999</v>
          </cell>
          <cell r="X31">
            <v>5.6603775020000002</v>
          </cell>
          <cell r="Y31">
            <v>96.69811249</v>
          </cell>
          <cell r="Z31">
            <v>25</v>
          </cell>
          <cell r="AA31">
            <v>27.358489989999999</v>
          </cell>
          <cell r="AB31">
            <v>32.547168730000003</v>
          </cell>
          <cell r="AC31">
            <v>33.490566250000001</v>
          </cell>
          <cell r="AD31">
            <v>12.264150620000001</v>
          </cell>
          <cell r="AE31">
            <v>99.056602479999995</v>
          </cell>
          <cell r="AF31">
            <v>84.905662539999994</v>
          </cell>
          <cell r="AG31">
            <v>52.358489990000002</v>
          </cell>
          <cell r="AH31">
            <v>54.716979979999998</v>
          </cell>
          <cell r="AI31">
            <v>89.150939940000001</v>
          </cell>
          <cell r="AJ31">
            <v>88.679244999999995</v>
          </cell>
          <cell r="AK31">
            <v>47.641510009999998</v>
          </cell>
        </row>
        <row r="32">
          <cell r="A32">
            <v>28</v>
          </cell>
          <cell r="B32" t="str">
            <v>1.12</v>
          </cell>
          <cell r="C32" t="str">
            <v xml:space="preserve">Monetary policy intervention </v>
          </cell>
          <cell r="D32" t="str">
            <v xml:space="preserve">1.12 Monetary policy intervention </v>
          </cell>
          <cell r="E32" t="str">
            <v>sum</v>
          </cell>
          <cell r="H32"/>
          <cell r="I32"/>
          <cell r="J32"/>
          <cell r="K32"/>
          <cell r="L32"/>
          <cell r="M32"/>
          <cell r="N32"/>
          <cell r="O32"/>
          <cell r="P32"/>
          <cell r="Q32"/>
          <cell r="R32"/>
          <cell r="S32"/>
          <cell r="T32"/>
          <cell r="U32"/>
          <cell r="V32"/>
          <cell r="W32"/>
          <cell r="X32"/>
          <cell r="Y32"/>
          <cell r="Z32"/>
          <cell r="AA32"/>
          <cell r="AB32"/>
          <cell r="AC32"/>
          <cell r="AD32"/>
          <cell r="AE32"/>
          <cell r="AF32"/>
          <cell r="AG32"/>
          <cell r="AH32"/>
          <cell r="AI32"/>
          <cell r="AJ32"/>
          <cell r="AK32"/>
        </row>
        <row r="33">
          <cell r="A33">
            <v>29</v>
          </cell>
          <cell r="B33" t="str">
            <v>1.12.01</v>
          </cell>
          <cell r="C33" t="str">
            <v>Current account balance, % GDP</v>
          </cell>
          <cell r="D33" t="str">
            <v>1.12.01 Current account balance, % GDP</v>
          </cell>
          <cell r="E33" t="str">
            <v>lower</v>
          </cell>
          <cell r="F33" t="str">
            <v>IMF</v>
          </cell>
          <cell r="G33" t="str">
            <v>Current account balance is the sum of net exports of goods and services, net primary income, and net secondary income.</v>
          </cell>
          <cell r="H33">
            <v>1.2190000000000001</v>
          </cell>
          <cell r="I33">
            <v>-0.747</v>
          </cell>
          <cell r="J33">
            <v>19.004999999999999</v>
          </cell>
          <cell r="K33">
            <v>1.32</v>
          </cell>
          <cell r="L33">
            <v>-0.61399999999999999</v>
          </cell>
          <cell r="M33">
            <v>-3.5459999999999998</v>
          </cell>
          <cell r="N33">
            <v>1.496</v>
          </cell>
          <cell r="O33">
            <v>13.074999999999999</v>
          </cell>
          <cell r="P33">
            <v>1.21</v>
          </cell>
          <cell r="Q33">
            <v>9.4009999999999998</v>
          </cell>
          <cell r="R33">
            <v>-1.206</v>
          </cell>
          <cell r="S33">
            <v>-0.114</v>
          </cell>
          <cell r="T33">
            <v>3.4350000000000001</v>
          </cell>
          <cell r="U33">
            <v>-0.26</v>
          </cell>
          <cell r="V33">
            <v>1.202</v>
          </cell>
          <cell r="W33">
            <v>-0.31900000000000001</v>
          </cell>
          <cell r="X33">
            <v>-6.1449999999999996</v>
          </cell>
          <cell r="Y33">
            <v>-6.86</v>
          </cell>
          <cell r="Z33">
            <v>-0.66100000000000003</v>
          </cell>
          <cell r="AA33">
            <v>16.597000000000001</v>
          </cell>
          <cell r="AB33">
            <v>0.626</v>
          </cell>
          <cell r="AC33">
            <v>-2.5670000000000002</v>
          </cell>
          <cell r="AD33">
            <v>2.532</v>
          </cell>
          <cell r="AE33">
            <v>19.768999999999998</v>
          </cell>
          <cell r="AF33">
            <v>2.0720000000000001</v>
          </cell>
          <cell r="AG33">
            <v>-0.99399999999999999</v>
          </cell>
          <cell r="AH33">
            <v>1.276</v>
          </cell>
          <cell r="AI33">
            <v>-2.1970000000000001</v>
          </cell>
          <cell r="AJ33">
            <v>-2.9710000000000001</v>
          </cell>
          <cell r="AK33">
            <v>5.1150000000000002</v>
          </cell>
        </row>
        <row r="34">
          <cell r="A34">
            <v>30</v>
          </cell>
          <cell r="B34" t="str">
            <v>1.12.02</v>
          </cell>
          <cell r="C34" t="str">
            <v>Change (1-year) in total reserves (includes gold), % GDP</v>
          </cell>
          <cell r="D34" t="str">
            <v>1.12.02 Change (1-year) in total reserves (includes gold), % GDP</v>
          </cell>
          <cell r="E34" t="str">
            <v>lower</v>
          </cell>
          <cell r="F34" t="str">
            <v>IMF</v>
          </cell>
          <cell r="G34" t="e">
            <v>#VALUE!</v>
          </cell>
          <cell r="H34">
            <v>0.25512637900000001</v>
          </cell>
          <cell r="I34">
            <v>-2.4356962750000002</v>
          </cell>
          <cell r="J34">
            <v>-0.54858236100000002</v>
          </cell>
          <cell r="K34">
            <v>-10.270079819999999</v>
          </cell>
          <cell r="L34">
            <v>0.54471022199999997</v>
          </cell>
          <cell r="M34">
            <v>0.87590746399999997</v>
          </cell>
          <cell r="N34">
            <v>1.0036104809999999</v>
          </cell>
          <cell r="O34"/>
          <cell r="P34">
            <v>-3.5599070309999998</v>
          </cell>
          <cell r="Q34">
            <v>-5.3249244649999996</v>
          </cell>
          <cell r="R34">
            <v>0.65825568199999995</v>
          </cell>
          <cell r="S34">
            <v>0.27109951700000001</v>
          </cell>
          <cell r="T34">
            <v>1.8893822929999999</v>
          </cell>
          <cell r="U34">
            <v>1.222516908</v>
          </cell>
          <cell r="V34">
            <v>-0.87271500599999996</v>
          </cell>
          <cell r="W34">
            <v>-1.7635722599999999</v>
          </cell>
          <cell r="X34">
            <v>1.3933263259999999</v>
          </cell>
          <cell r="Y34">
            <v>0.27719674300000002</v>
          </cell>
          <cell r="Z34">
            <v>1.4105184550000001</v>
          </cell>
          <cell r="AA34">
            <v>0.19092803699999999</v>
          </cell>
          <cell r="AB34">
            <v>-2.839706466</v>
          </cell>
          <cell r="AC34">
            <v>4.5694610000000004E-3</v>
          </cell>
          <cell r="AD34">
            <v>4.3047834700000003</v>
          </cell>
          <cell r="AE34">
            <v>12.25475398</v>
          </cell>
          <cell r="AF34">
            <v>-0.71628357899999995</v>
          </cell>
          <cell r="AG34">
            <v>-3.1649336670000001</v>
          </cell>
          <cell r="AH34">
            <v>-8.9321399999999995E-2</v>
          </cell>
          <cell r="AI34">
            <v>-0.37119217799999998</v>
          </cell>
          <cell r="AJ34">
            <v>8.2196534000000002E-2</v>
          </cell>
          <cell r="AK34">
            <v>-8.3412656999999992</v>
          </cell>
        </row>
        <row r="35">
          <cell r="A35">
            <v>31</v>
          </cell>
          <cell r="B35" t="str">
            <v>1.13</v>
          </cell>
          <cell r="C35" t="str">
            <v>Export concentration</v>
          </cell>
          <cell r="D35" t="str">
            <v>1.13 Export concentration</v>
          </cell>
          <cell r="E35" t="str">
            <v>sum</v>
          </cell>
          <cell r="H35"/>
          <cell r="I35"/>
          <cell r="J35"/>
          <cell r="K35"/>
          <cell r="L35"/>
          <cell r="M35"/>
          <cell r="N35"/>
          <cell r="O35"/>
          <cell r="P35"/>
          <cell r="Q35"/>
          <cell r="R35"/>
          <cell r="S35"/>
          <cell r="T35"/>
          <cell r="U35"/>
          <cell r="V35"/>
          <cell r="W35"/>
          <cell r="X35"/>
          <cell r="Y35"/>
          <cell r="Z35"/>
          <cell r="AA35"/>
          <cell r="AB35"/>
          <cell r="AC35"/>
          <cell r="AD35"/>
          <cell r="AE35"/>
          <cell r="AF35"/>
          <cell r="AG35"/>
          <cell r="AH35"/>
          <cell r="AI35"/>
          <cell r="AJ35"/>
          <cell r="AK35"/>
        </row>
        <row r="36">
          <cell r="A36">
            <v>32</v>
          </cell>
          <cell r="B36" t="str">
            <v>1.13.01</v>
          </cell>
          <cell r="C36" t="str">
            <v>Export market concentration, Top 5 as % total</v>
          </cell>
          <cell r="D36" t="str">
            <v>1.13.01 Export market concentration, Top 5 as % total</v>
          </cell>
          <cell r="E36" t="str">
            <v>lower</v>
          </cell>
          <cell r="F36" t="str">
            <v>UNCTAD</v>
          </cell>
          <cell r="G36" t="str">
            <v>Top five named export countries as a percentage of total exports</v>
          </cell>
          <cell r="H36">
            <v>69.778538800000007</v>
          </cell>
          <cell r="I36">
            <v>52.68422262</v>
          </cell>
          <cell r="J36">
            <v>77.215570249999999</v>
          </cell>
          <cell r="K36">
            <v>63.916220879999997</v>
          </cell>
          <cell r="L36">
            <v>86.516362389999998</v>
          </cell>
          <cell r="M36">
            <v>72.167522520000006</v>
          </cell>
          <cell r="N36">
            <v>37.923869840000002</v>
          </cell>
          <cell r="O36">
            <v>69.786451810000003</v>
          </cell>
          <cell r="P36">
            <v>66.584538539999997</v>
          </cell>
          <cell r="Q36">
            <v>73.035108960000002</v>
          </cell>
          <cell r="R36">
            <v>35.342439050000003</v>
          </cell>
          <cell r="S36">
            <v>52.4752546</v>
          </cell>
          <cell r="T36">
            <v>56.738635379999998</v>
          </cell>
          <cell r="U36">
            <v>82.984938619999994</v>
          </cell>
          <cell r="V36">
            <v>51.781400929999997</v>
          </cell>
          <cell r="W36">
            <v>90.258611000000002</v>
          </cell>
          <cell r="X36">
            <v>61.013604819999998</v>
          </cell>
          <cell r="Y36">
            <v>61.391738080000003</v>
          </cell>
          <cell r="Z36">
            <v>46.485419880000002</v>
          </cell>
          <cell r="AA36">
            <v>81.093354289999994</v>
          </cell>
          <cell r="AB36">
            <v>60.13997586</v>
          </cell>
          <cell r="AC36">
            <v>63.25301838</v>
          </cell>
          <cell r="AD36">
            <v>34.214916459999998</v>
          </cell>
          <cell r="AE36">
            <v>48.98295856</v>
          </cell>
          <cell r="AF36">
            <v>82.546586880000007</v>
          </cell>
          <cell r="AG36">
            <v>50.459738000000002</v>
          </cell>
          <cell r="AH36">
            <v>46.294093289999999</v>
          </cell>
          <cell r="AI36">
            <v>43.172653859999997</v>
          </cell>
          <cell r="AJ36">
            <v>48.041912019999998</v>
          </cell>
          <cell r="AK36">
            <v>62.141037249999997</v>
          </cell>
        </row>
        <row r="37">
          <cell r="A37">
            <v>33</v>
          </cell>
          <cell r="B37" t="str">
            <v>1.13.02</v>
          </cell>
          <cell r="C37" t="str">
            <v>Export product concentration, Top 5 as % total</v>
          </cell>
          <cell r="D37" t="str">
            <v>1.13.02 Export product concentration, Top 5 as % total</v>
          </cell>
          <cell r="E37" t="str">
            <v>lower</v>
          </cell>
          <cell r="F37" t="str">
            <v>UNCTAD</v>
          </cell>
          <cell r="G37" t="str">
            <v>Top five named export products, as a percentage of total exports, using the UNCTAD product data based on the SITC commodity classification, Revision 3, at the two-digit level; giving 65 product catagories</v>
          </cell>
          <cell r="H37">
            <v>74.343391650000001</v>
          </cell>
          <cell r="I37">
            <v>93.504683249999999</v>
          </cell>
          <cell r="J37">
            <v>98.097673929999999</v>
          </cell>
          <cell r="K37">
            <v>75.620533980000005</v>
          </cell>
          <cell r="L37">
            <v>45.348778080000002</v>
          </cell>
          <cell r="M37">
            <v>77.335891829999994</v>
          </cell>
          <cell r="N37">
            <v>45.255177340000003</v>
          </cell>
          <cell r="O37">
            <v>62.53787492</v>
          </cell>
          <cell r="P37">
            <v>85.813131260000006</v>
          </cell>
          <cell r="Q37">
            <v>81.030602529999996</v>
          </cell>
          <cell r="R37">
            <v>43.885951439999999</v>
          </cell>
          <cell r="S37">
            <v>53.796501409999998</v>
          </cell>
          <cell r="T37">
            <v>50.730725540000002</v>
          </cell>
          <cell r="U37">
            <v>61.042071819999997</v>
          </cell>
          <cell r="V37">
            <v>60.084643159999999</v>
          </cell>
          <cell r="W37">
            <v>59.215183510000003</v>
          </cell>
          <cell r="X37">
            <v>80.727485110000003</v>
          </cell>
          <cell r="Y37">
            <v>63.05322073</v>
          </cell>
          <cell r="Z37">
            <v>73.63889288</v>
          </cell>
          <cell r="AA37">
            <v>74.39682191</v>
          </cell>
          <cell r="AB37">
            <v>74.940589660000001</v>
          </cell>
          <cell r="AC37">
            <v>70.394176529999996</v>
          </cell>
          <cell r="AD37">
            <v>71.029064450000007</v>
          </cell>
          <cell r="AE37">
            <v>60.87984187</v>
          </cell>
          <cell r="AF37">
            <v>61.734280169999998</v>
          </cell>
          <cell r="AG37">
            <v>71.515343340000001</v>
          </cell>
          <cell r="AH37">
            <v>38.84464577</v>
          </cell>
          <cell r="AI37">
            <v>46.094802569999999</v>
          </cell>
          <cell r="AJ37">
            <v>37.179931379999999</v>
          </cell>
          <cell r="AK37">
            <v>57.842477539999997</v>
          </cell>
        </row>
        <row r="38">
          <cell r="A38">
            <v>34</v>
          </cell>
          <cell r="B38" t="str">
            <v>1.14</v>
          </cell>
          <cell r="C38" t="str">
            <v>Exports of goods and services</v>
          </cell>
          <cell r="D38" t="str">
            <v>1.14 Exports of goods and services</v>
          </cell>
          <cell r="E38" t="str">
            <v>sum</v>
          </cell>
          <cell r="H38"/>
          <cell r="I38"/>
          <cell r="J38"/>
          <cell r="K38"/>
          <cell r="L38"/>
          <cell r="M38"/>
          <cell r="N38"/>
          <cell r="O38"/>
          <cell r="P38"/>
          <cell r="Q38"/>
          <cell r="R38"/>
          <cell r="S38"/>
          <cell r="T38"/>
          <cell r="U38"/>
          <cell r="V38"/>
          <cell r="W38"/>
          <cell r="X38"/>
          <cell r="Y38"/>
          <cell r="Z38"/>
          <cell r="AA38"/>
          <cell r="AB38"/>
          <cell r="AC38"/>
          <cell r="AD38"/>
          <cell r="AE38"/>
          <cell r="AF38"/>
          <cell r="AG38"/>
          <cell r="AH38"/>
          <cell r="AI38"/>
          <cell r="AJ38"/>
          <cell r="AK38"/>
        </row>
        <row r="39">
          <cell r="A39">
            <v>35</v>
          </cell>
          <cell r="B39" t="str">
            <v>1.14.01</v>
          </cell>
          <cell r="C39" t="str">
            <v>Merchandise exports, US$ millions</v>
          </cell>
          <cell r="D39" t="str">
            <v>1.14.01 Merchandise exports, US$ millions</v>
          </cell>
          <cell r="E39" t="str">
            <v>higher</v>
          </cell>
          <cell r="F39" t="str">
            <v>WTO</v>
          </cell>
          <cell r="G39" t="e">
            <v>#VALUE!</v>
          </cell>
          <cell r="H39">
            <v>370866</v>
          </cell>
          <cell r="I39">
            <v>55788</v>
          </cell>
          <cell r="J39">
            <v>9090</v>
          </cell>
          <cell r="K39">
            <v>23470</v>
          </cell>
          <cell r="L39">
            <v>569257</v>
          </cell>
          <cell r="M39">
            <v>94937</v>
          </cell>
          <cell r="N39">
            <v>3380024</v>
          </cell>
          <cell r="O39">
            <v>432337</v>
          </cell>
          <cell r="P39">
            <v>31126</v>
          </cell>
          <cell r="Q39">
            <v>573871</v>
          </cell>
          <cell r="R39">
            <v>432001</v>
          </cell>
          <cell r="S39">
            <v>258857</v>
          </cell>
          <cell r="T39">
            <v>717315</v>
          </cell>
          <cell r="U39">
            <v>8371</v>
          </cell>
          <cell r="V39">
            <v>312846</v>
          </cell>
          <cell r="W39">
            <v>593012</v>
          </cell>
          <cell r="X39">
            <v>13594</v>
          </cell>
          <cell r="Y39">
            <v>41483</v>
          </cell>
          <cell r="Z39">
            <v>28488</v>
          </cell>
          <cell r="AA39">
            <v>12036</v>
          </cell>
          <cell r="AB39">
            <v>60756</v>
          </cell>
          <cell r="AC39">
            <v>72918</v>
          </cell>
          <cell r="AD39">
            <v>423915</v>
          </cell>
          <cell r="AE39">
            <v>476252</v>
          </cell>
          <cell r="AF39">
            <v>632226</v>
          </cell>
          <cell r="AG39">
            <v>11911</v>
          </cell>
          <cell r="AH39">
            <v>284562</v>
          </cell>
          <cell r="AI39">
            <v>520691</v>
          </cell>
          <cell r="AJ39">
            <v>2019542</v>
          </cell>
          <cell r="AK39">
            <v>353782</v>
          </cell>
        </row>
        <row r="40">
          <cell r="A40">
            <v>36</v>
          </cell>
          <cell r="B40" t="str">
            <v>1.14.02</v>
          </cell>
          <cell r="C40" t="str">
            <v>Commercial services exports, US$ millions</v>
          </cell>
          <cell r="D40" t="str">
            <v>1.14.02 Commercial services exports, US$ millions</v>
          </cell>
          <cell r="E40" t="str">
            <v>higher</v>
          </cell>
          <cell r="F40" t="str">
            <v>WTO</v>
          </cell>
          <cell r="G40" t="e">
            <v>#VALUE!</v>
          </cell>
          <cell r="H40">
            <v>74689</v>
          </cell>
          <cell r="I40">
            <v>4264</v>
          </cell>
          <cell r="J40">
            <v>329</v>
          </cell>
          <cell r="K40">
            <v>5042</v>
          </cell>
          <cell r="L40">
            <v>147291</v>
          </cell>
          <cell r="M40">
            <v>9563</v>
          </cell>
          <cell r="N40">
            <v>379582</v>
          </cell>
          <cell r="O40">
            <v>54279</v>
          </cell>
          <cell r="P40">
            <v>3064</v>
          </cell>
          <cell r="Q40">
            <v>98756</v>
          </cell>
          <cell r="R40">
            <v>343898</v>
          </cell>
          <cell r="S40">
            <v>33092</v>
          </cell>
          <cell r="T40">
            <v>200883</v>
          </cell>
          <cell r="U40">
            <v>1770</v>
          </cell>
          <cell r="V40">
            <v>42450</v>
          </cell>
          <cell r="W40">
            <v>51901</v>
          </cell>
          <cell r="X40">
            <v>2481</v>
          </cell>
          <cell r="Y40">
            <v>16312</v>
          </cell>
          <cell r="Z40">
            <v>6382</v>
          </cell>
          <cell r="AA40">
            <v>212</v>
          </cell>
          <cell r="AB40">
            <v>5544</v>
          </cell>
          <cell r="AC40">
            <v>47920</v>
          </cell>
          <cell r="AD40">
            <v>40188</v>
          </cell>
          <cell r="AE40">
            <v>327687</v>
          </cell>
          <cell r="AF40">
            <v>123510</v>
          </cell>
          <cell r="AG40">
            <v>4977</v>
          </cell>
          <cell r="AH40">
            <v>62398</v>
          </cell>
          <cell r="AI40">
            <v>581034</v>
          </cell>
          <cell r="AJ40">
            <v>966125</v>
          </cell>
          <cell r="AK40">
            <v>19412</v>
          </cell>
        </row>
        <row r="41">
          <cell r="A41">
            <v>37</v>
          </cell>
          <cell r="B41" t="str">
            <v>1.15</v>
          </cell>
          <cell r="C41" t="str">
            <v>Technological innovation</v>
          </cell>
          <cell r="D41" t="str">
            <v>1.15 Technological innovation</v>
          </cell>
          <cell r="E41" t="str">
            <v>sum</v>
          </cell>
          <cell r="H41"/>
          <cell r="I41"/>
          <cell r="J41"/>
          <cell r="K41"/>
          <cell r="L41"/>
          <cell r="M41"/>
          <cell r="N41"/>
          <cell r="O41"/>
          <cell r="P41"/>
          <cell r="Q41"/>
          <cell r="R41"/>
          <cell r="S41"/>
          <cell r="T41"/>
          <cell r="U41"/>
          <cell r="V41"/>
          <cell r="W41"/>
          <cell r="X41"/>
          <cell r="Y41"/>
          <cell r="Z41"/>
          <cell r="AA41"/>
          <cell r="AB41"/>
          <cell r="AC41"/>
          <cell r="AD41"/>
          <cell r="AE41"/>
          <cell r="AF41"/>
          <cell r="AG41"/>
          <cell r="AH41"/>
          <cell r="AI41"/>
          <cell r="AJ41"/>
          <cell r="AK41"/>
        </row>
        <row r="42">
          <cell r="A42">
            <v>38</v>
          </cell>
          <cell r="B42" t="str">
            <v>1.15.01</v>
          </cell>
          <cell r="C42" t="str">
            <v>R&amp;D expenditure, % GDP</v>
          </cell>
          <cell r="D42" t="str">
            <v>1.15.01 R&amp;D expenditure, % GDP</v>
          </cell>
          <cell r="E42" t="str">
            <v>higher</v>
          </cell>
          <cell r="F42" t="str">
            <v>UNESCO</v>
          </cell>
          <cell r="G42" t="e">
            <v>#VALUE!</v>
          </cell>
          <cell r="H42">
            <v>1.8289200000000001</v>
          </cell>
          <cell r="I42"/>
          <cell r="J42">
            <v>0.27762999999999999</v>
          </cell>
          <cell r="K42">
            <v>0.11823</v>
          </cell>
          <cell r="L42">
            <v>1.55182</v>
          </cell>
          <cell r="M42">
            <v>0.33495999999999998</v>
          </cell>
          <cell r="N42">
            <v>2.4325999999999999</v>
          </cell>
          <cell r="O42"/>
          <cell r="P42"/>
          <cell r="Q42">
            <v>1.06948</v>
          </cell>
          <cell r="R42">
            <v>0.64636000000000005</v>
          </cell>
          <cell r="S42">
            <v>0.28067999999999999</v>
          </cell>
          <cell r="T42">
            <v>3.2958099999999999</v>
          </cell>
          <cell r="U42"/>
          <cell r="V42">
            <v>0.95087999999999995</v>
          </cell>
          <cell r="W42">
            <v>0.26855000000000001</v>
          </cell>
          <cell r="X42">
            <v>3.9940000000000003E-2</v>
          </cell>
          <cell r="Y42">
            <v>1.45475</v>
          </cell>
          <cell r="Z42">
            <v>0.16442999999999999</v>
          </cell>
          <cell r="AA42">
            <v>3.1579999999999997E-2</v>
          </cell>
          <cell r="AB42">
            <v>0.16435</v>
          </cell>
          <cell r="AC42">
            <v>0.32222000000000001</v>
          </cell>
          <cell r="AD42">
            <v>0.93584000000000001</v>
          </cell>
          <cell r="AE42">
            <v>2.1630500000000001</v>
          </cell>
          <cell r="AF42">
            <v>4.9301199999999996</v>
          </cell>
          <cell r="AG42">
            <v>0.11597</v>
          </cell>
          <cell r="AH42">
            <v>1.2097199999999999</v>
          </cell>
          <cell r="AI42">
            <v>2.9147599999999998</v>
          </cell>
          <cell r="AJ42">
            <v>3.4570500000000002</v>
          </cell>
          <cell r="AK42">
            <v>0.42532999999999999</v>
          </cell>
        </row>
        <row r="43">
          <cell r="A43">
            <v>39</v>
          </cell>
          <cell r="B43" t="str">
            <v>1.15.02</v>
          </cell>
          <cell r="C43" t="str">
            <v>Researchers in R&amp;D, per capita</v>
          </cell>
          <cell r="D43" t="str">
            <v>1.15.02 Researchers in R&amp;D, per capita</v>
          </cell>
          <cell r="E43" t="str">
            <v>higher</v>
          </cell>
          <cell r="F43" t="str">
            <v>UNESCO</v>
          </cell>
          <cell r="G43" t="str">
            <v>Researchers in R&amp;D are professionals engaged in the conception or creation of new knowledge. Products, processes, methods, or systems and in the management of the projects concerned.</v>
          </cell>
          <cell r="H43">
            <v>4.695856</v>
          </cell>
          <cell r="I43"/>
          <cell r="J43">
            <v>0.51356360000000001</v>
          </cell>
          <cell r="K43">
            <v>3.0774369999999999E-2</v>
          </cell>
          <cell r="L43">
            <v>5.076244</v>
          </cell>
          <cell r="M43">
            <v>0.51866670000000004</v>
          </cell>
          <cell r="N43">
            <v>1.687057</v>
          </cell>
          <cell r="O43">
            <v>25.8</v>
          </cell>
          <cell r="P43"/>
          <cell r="Q43">
            <v>4.8089579999999996</v>
          </cell>
          <cell r="R43">
            <v>0.26038329999999998</v>
          </cell>
          <cell r="S43">
            <v>0.39960760000000001</v>
          </cell>
          <cell r="T43">
            <v>5.6384179999999997</v>
          </cell>
          <cell r="U43"/>
          <cell r="V43">
            <v>0.72645720000000003</v>
          </cell>
          <cell r="W43">
            <v>0.3840865</v>
          </cell>
          <cell r="X43">
            <v>1.8967359999999999E-2</v>
          </cell>
          <cell r="Y43">
            <v>5.1022699999999999</v>
          </cell>
          <cell r="Z43">
            <v>0.41530240000000002</v>
          </cell>
          <cell r="AA43">
            <v>3.3391919999999999E-2</v>
          </cell>
          <cell r="AB43"/>
          <cell r="AC43">
            <v>0.17200789999999999</v>
          </cell>
          <cell r="AD43">
            <v>2.697892</v>
          </cell>
          <cell r="AE43">
            <v>7.2247479999999999</v>
          </cell>
          <cell r="AF43"/>
          <cell r="AG43">
            <v>0.1045512</v>
          </cell>
          <cell r="AH43">
            <v>1.6990590000000001</v>
          </cell>
          <cell r="AI43"/>
          <cell r="AJ43">
            <v>4.4517810000000004</v>
          </cell>
          <cell r="AK43">
            <v>0.77930849999999996</v>
          </cell>
        </row>
        <row r="44">
          <cell r="A44">
            <v>40</v>
          </cell>
          <cell r="B44" t="str">
            <v>1.15.03</v>
          </cell>
          <cell r="C44" t="str">
            <v>Patent applications, per million inhabitants</v>
          </cell>
          <cell r="D44" t="str">
            <v>1.15.03 Patent applications, per million inhabitants</v>
          </cell>
          <cell r="E44" t="str">
            <v>higher</v>
          </cell>
          <cell r="F44" t="str">
            <v>WIPO, TIPO for Taiwan</v>
          </cell>
          <cell r="G44" t="str">
            <v>Total patent applications (Direct and PCT national phase entries per 100'000 inhabitants.</v>
          </cell>
          <cell r="H44">
            <v>445.04846989999999</v>
          </cell>
          <cell r="I44">
            <v>0.53406123900000002</v>
          </cell>
          <cell r="J44">
            <v>2.2624434390000001</v>
          </cell>
          <cell r="K44">
            <v>2.4342456810000002</v>
          </cell>
          <cell r="L44">
            <v>657.67875059999994</v>
          </cell>
          <cell r="M44">
            <v>41.504866610000001</v>
          </cell>
          <cell r="N44">
            <v>1123.6684969999999</v>
          </cell>
          <cell r="O44">
            <v>2486.2429999999999</v>
          </cell>
          <cell r="P44">
            <v>2.4991669440000002</v>
          </cell>
          <cell r="Q44">
            <v>329.05125120000002</v>
          </cell>
          <cell r="R44">
            <v>39.794718080000003</v>
          </cell>
          <cell r="S44">
            <v>5.8466340920000004</v>
          </cell>
          <cell r="T44">
            <v>3246.5507189999998</v>
          </cell>
          <cell r="U44"/>
          <cell r="V44">
            <v>53.90175181</v>
          </cell>
          <cell r="W44">
            <v>13.965728179999999</v>
          </cell>
          <cell r="X44"/>
          <cell r="Y44">
            <v>504.97560979999997</v>
          </cell>
          <cell r="Z44">
            <v>1.832381171</v>
          </cell>
          <cell r="AA44">
            <v>0.33258501699999998</v>
          </cell>
          <cell r="AB44">
            <v>7.006617361</v>
          </cell>
          <cell r="AC44">
            <v>6.0410504620000003</v>
          </cell>
          <cell r="AD44">
            <v>171.68095750000001</v>
          </cell>
          <cell r="AE44">
            <v>1525.456803</v>
          </cell>
          <cell r="AF44">
            <v>5276.9337949999999</v>
          </cell>
          <cell r="AG44">
            <v>11.60921593</v>
          </cell>
          <cell r="AH44">
            <v>20.206056109999999</v>
          </cell>
          <cell r="AI44">
            <v>805.71167260000004</v>
          </cell>
          <cell r="AJ44">
            <v>1545.033402</v>
          </cell>
          <cell r="AK44">
            <v>10.627174200000001</v>
          </cell>
        </row>
        <row r="45">
          <cell r="A45">
            <v>41</v>
          </cell>
          <cell r="B45" t="str">
            <v>1.15.04</v>
          </cell>
          <cell r="C45" t="str">
            <v>High-technology exports, % of manufactured exports</v>
          </cell>
          <cell r="D45" t="str">
            <v>1.15.04 High-technology exports, % of manufactured exports</v>
          </cell>
          <cell r="E45" t="str">
            <v>higher</v>
          </cell>
          <cell r="F45" t="str">
            <v>COMTRADE</v>
          </cell>
          <cell r="G45" t="str">
            <v>High-technology exports are products with high R&amp;D intensity, such as in aerospace, computers, pharmaceuticals, scientific instruments, and electrical machinery.</v>
          </cell>
          <cell r="H45">
            <v>25.607748090000001</v>
          </cell>
          <cell r="I45"/>
          <cell r="J45">
            <v>1.0442378539999999</v>
          </cell>
          <cell r="K45">
            <v>6.3855944979999997</v>
          </cell>
          <cell r="L45">
            <v>13.669665609999999</v>
          </cell>
          <cell r="M45">
            <v>6.5153174470000002</v>
          </cell>
          <cell r="N45">
            <v>23.118674510000002</v>
          </cell>
          <cell r="O45"/>
          <cell r="P45">
            <v>6.7115792340000002</v>
          </cell>
          <cell r="Q45">
            <v>34.813791440000003</v>
          </cell>
          <cell r="R45">
            <v>12.48172829</v>
          </cell>
          <cell r="S45">
            <v>7.9413033899999999</v>
          </cell>
          <cell r="T45">
            <v>13.36995553</v>
          </cell>
          <cell r="U45">
            <v>7.2864463769999999</v>
          </cell>
          <cell r="V45">
            <v>28.209326090000001</v>
          </cell>
          <cell r="W45">
            <v>19.351523619999998</v>
          </cell>
          <cell r="X45">
            <v>2.6110073319999998</v>
          </cell>
          <cell r="Y45">
            <v>11.96137163</v>
          </cell>
          <cell r="Z45">
            <v>1.4313173379999999</v>
          </cell>
          <cell r="AA45">
            <v>40.054062160000001</v>
          </cell>
          <cell r="AB45">
            <v>4.5837239329999999</v>
          </cell>
          <cell r="AC45">
            <v>66.611041080000007</v>
          </cell>
          <cell r="AD45">
            <v>9.6881141829999997</v>
          </cell>
          <cell r="AE45">
            <v>25.00822136</v>
          </cell>
          <cell r="AF45">
            <v>16.938263209999999</v>
          </cell>
          <cell r="AG45">
            <v>1.0863531239999999</v>
          </cell>
          <cell r="AH45">
            <v>21.787776000000001</v>
          </cell>
          <cell r="AI45">
            <v>26.523136990000001</v>
          </cell>
          <cell r="AJ45">
            <v>17.85045375</v>
          </cell>
          <cell r="AK45">
            <v>38.632807120000002</v>
          </cell>
        </row>
        <row r="46">
          <cell r="A46">
            <v>42</v>
          </cell>
          <cell r="B46" t="str">
            <v>1.15.05</v>
          </cell>
          <cell r="C46" t="str">
            <v>Scientific articles, per million people</v>
          </cell>
          <cell r="D46" t="str">
            <v>1.15.05 Scientific articles, per million people</v>
          </cell>
          <cell r="E46" t="str">
            <v>higher</v>
          </cell>
          <cell r="F46" t="str">
            <v>NSF National Science &amp; engineering Indicators</v>
          </cell>
          <cell r="G46" t="str">
            <v>Article counts are from a selection of journals, books and conference proceedings in S&amp;E from Scopus</v>
          </cell>
          <cell r="H46">
            <v>2368.5622509999998</v>
          </cell>
          <cell r="I46">
            <v>41.871409919999998</v>
          </cell>
          <cell r="J46">
            <v>937.51131220000002</v>
          </cell>
          <cell r="K46">
            <v>12.064359079999999</v>
          </cell>
          <cell r="L46">
            <v>1776.6194969999999</v>
          </cell>
          <cell r="M46">
            <v>456.79408949999998</v>
          </cell>
          <cell r="N46">
            <v>636.7622384</v>
          </cell>
          <cell r="O46">
            <v>1386.384675</v>
          </cell>
          <cell r="P46">
            <v>198.48772629999999</v>
          </cell>
          <cell r="Q46">
            <v>2468.8879969999998</v>
          </cell>
          <cell r="R46">
            <v>146.34090549999999</v>
          </cell>
          <cell r="S46">
            <v>116.2308675</v>
          </cell>
          <cell r="T46">
            <v>828.65008669999997</v>
          </cell>
          <cell r="U46">
            <v>11.22509028</v>
          </cell>
          <cell r="V46">
            <v>811.78335170000003</v>
          </cell>
          <cell r="W46">
            <v>161.7954617</v>
          </cell>
          <cell r="X46">
            <v>3.0321419289999998</v>
          </cell>
          <cell r="Y46">
            <v>1797.7795120000001</v>
          </cell>
          <cell r="Z46">
            <v>99.735626159999995</v>
          </cell>
          <cell r="AA46">
            <v>6.928577368</v>
          </cell>
          <cell r="AB46">
            <v>137.2865826</v>
          </cell>
          <cell r="AC46">
            <v>35.506767050000001</v>
          </cell>
          <cell r="AD46">
            <v>574.25828479999996</v>
          </cell>
          <cell r="AE46">
            <v>2253.0317540000001</v>
          </cell>
          <cell r="AF46">
            <v>1488.8957479999999</v>
          </cell>
          <cell r="AG46">
            <v>110.8631006</v>
          </cell>
          <cell r="AH46">
            <v>263.85641709999999</v>
          </cell>
          <cell r="AI46">
            <v>1557.4918500000001</v>
          </cell>
          <cell r="AJ46">
            <v>1371.287196</v>
          </cell>
          <cell r="AK46">
            <v>105.87148860000001</v>
          </cell>
        </row>
        <row r="47">
          <cell r="A47">
            <v>43</v>
          </cell>
          <cell r="B47" t="str">
            <v>1.16</v>
          </cell>
          <cell r="C47" t="str">
            <v>Technological infrastructure</v>
          </cell>
          <cell r="D47" t="str">
            <v>1.16 Technological infrastructure</v>
          </cell>
          <cell r="E47" t="str">
            <v>sum</v>
          </cell>
          <cell r="H47"/>
          <cell r="I47"/>
          <cell r="J47"/>
          <cell r="K47"/>
          <cell r="L47"/>
          <cell r="M47"/>
          <cell r="N47"/>
          <cell r="O47"/>
          <cell r="P47"/>
          <cell r="Q47"/>
          <cell r="R47"/>
          <cell r="S47"/>
          <cell r="T47"/>
          <cell r="U47"/>
          <cell r="V47"/>
          <cell r="W47"/>
          <cell r="X47"/>
          <cell r="Y47"/>
          <cell r="Z47"/>
          <cell r="AA47"/>
          <cell r="AB47"/>
          <cell r="AC47"/>
          <cell r="AD47"/>
          <cell r="AE47"/>
          <cell r="AF47"/>
          <cell r="AG47"/>
          <cell r="AH47"/>
          <cell r="AI47"/>
          <cell r="AJ47"/>
          <cell r="AK47"/>
        </row>
        <row r="48">
          <cell r="A48">
            <v>44</v>
          </cell>
          <cell r="B48" t="str">
            <v>1.16.01</v>
          </cell>
          <cell r="C48" t="str">
            <v>Fixed internet speed, Mbps</v>
          </cell>
          <cell r="D48" t="str">
            <v>1.16.01 Fixed internet speed, Mbps</v>
          </cell>
          <cell r="E48" t="str">
            <v>higher</v>
          </cell>
          <cell r="F48" t="str">
            <v>Ookla, M-Lab, SpeedTestNet.io</v>
          </cell>
          <cell r="G48" t="str">
            <v>average connection speed in Mbps: data transfer rates for Internet access by end users. Values presented are a weighted average of three internet speed tests Ookla, M-Lab, SpeedTestNet.io</v>
          </cell>
          <cell r="H48">
            <v>75.021955869999999</v>
          </cell>
          <cell r="I48">
            <v>36.975258359999998</v>
          </cell>
          <cell r="J48">
            <v>60.818022040000002</v>
          </cell>
          <cell r="K48">
            <v>31.655390489999998</v>
          </cell>
          <cell r="L48">
            <v>204.69472039999999</v>
          </cell>
          <cell r="M48">
            <v>192.0726171</v>
          </cell>
          <cell r="N48">
            <v>147.0473016</v>
          </cell>
          <cell r="O48">
            <v>183.7149991</v>
          </cell>
          <cell r="P48">
            <v>62.130142540000001</v>
          </cell>
          <cell r="Q48">
            <v>148.9627917</v>
          </cell>
          <cell r="R48">
            <v>67.370527850000002</v>
          </cell>
          <cell r="S48">
            <v>23.897470129999999</v>
          </cell>
          <cell r="T48">
            <v>184.1641248</v>
          </cell>
          <cell r="U48">
            <v>28.606389700000001</v>
          </cell>
          <cell r="V48">
            <v>99.297053439999999</v>
          </cell>
          <cell r="W48">
            <v>61.662655119999997</v>
          </cell>
          <cell r="X48">
            <v>11.61856779</v>
          </cell>
          <cell r="Y48">
            <v>154.4618571</v>
          </cell>
          <cell r="Z48">
            <v>10.643694229999999</v>
          </cell>
          <cell r="AA48">
            <v>11.67489593</v>
          </cell>
          <cell r="AB48">
            <v>89.081165769999998</v>
          </cell>
          <cell r="AC48">
            <v>67.257277799999997</v>
          </cell>
          <cell r="AD48">
            <v>83.871063660000004</v>
          </cell>
          <cell r="AE48">
            <v>226.23077180000001</v>
          </cell>
          <cell r="AF48">
            <v>156.7029977</v>
          </cell>
          <cell r="AG48">
            <v>24.472370640000001</v>
          </cell>
          <cell r="AH48">
            <v>194.1298922</v>
          </cell>
          <cell r="AI48">
            <v>116.49715310000001</v>
          </cell>
          <cell r="AJ48">
            <v>205.40973869999999</v>
          </cell>
          <cell r="AK48">
            <v>85.113361810000001</v>
          </cell>
        </row>
        <row r="49">
          <cell r="A49">
            <v>45</v>
          </cell>
          <cell r="B49" t="str">
            <v>1.16.02</v>
          </cell>
          <cell r="C49" t="str">
            <v>Internet users, % population</v>
          </cell>
          <cell r="D49" t="str">
            <v>1.16.02 Internet users, % population</v>
          </cell>
          <cell r="E49" t="str">
            <v>higher</v>
          </cell>
          <cell r="F49" t="str">
            <v>ITU via World Bank (Taiwan Internet World Stats, dataportal.com)</v>
          </cell>
          <cell r="G49" t="str">
            <v>Internet users are individuals who have used the Internet (from any location) in the last 3 months. The Internet can be used via a computer, mobile phone, personal digital assistant, games machine, digital TV etc.</v>
          </cell>
          <cell r="H49">
            <v>96.24</v>
          </cell>
          <cell r="I49">
            <v>38.917444660000001</v>
          </cell>
          <cell r="J49">
            <v>98.08</v>
          </cell>
          <cell r="K49">
            <v>60.152402299999999</v>
          </cell>
          <cell r="L49">
            <v>92.834016640000002</v>
          </cell>
          <cell r="M49">
            <v>90.193368820000003</v>
          </cell>
          <cell r="N49">
            <v>75.611316029999998</v>
          </cell>
          <cell r="O49">
            <v>89</v>
          </cell>
          <cell r="P49">
            <v>69.718113520000003</v>
          </cell>
          <cell r="Q49">
            <v>95.613570519999996</v>
          </cell>
          <cell r="R49">
            <v>46.31</v>
          </cell>
          <cell r="S49">
            <v>66.484612769999998</v>
          </cell>
          <cell r="T49">
            <v>82.914079279999996</v>
          </cell>
          <cell r="U49">
            <v>62</v>
          </cell>
          <cell r="V49">
            <v>97.398640400000005</v>
          </cell>
          <cell r="W49">
            <v>75.626504760000003</v>
          </cell>
          <cell r="X49">
            <v>44.021673239999998</v>
          </cell>
          <cell r="Y49">
            <v>95.910202690000006</v>
          </cell>
          <cell r="Z49">
            <v>21.0372074</v>
          </cell>
          <cell r="AA49">
            <v>32.054162910000002</v>
          </cell>
          <cell r="AB49">
            <v>74.674951250000007</v>
          </cell>
          <cell r="AC49">
            <v>52.675738080000002</v>
          </cell>
          <cell r="AD49">
            <v>90.417991630000003</v>
          </cell>
          <cell r="AE49">
            <v>95.953864760000002</v>
          </cell>
          <cell r="AF49">
            <v>97.168554130000004</v>
          </cell>
          <cell r="AG49">
            <v>44.453087240000002</v>
          </cell>
          <cell r="AH49">
            <v>87.977281009999999</v>
          </cell>
          <cell r="AI49">
            <v>96.680236570000005</v>
          </cell>
          <cell r="AJ49">
            <v>91.753208330000007</v>
          </cell>
          <cell r="AK49">
            <v>78.589999180000007</v>
          </cell>
        </row>
        <row r="50">
          <cell r="A50">
            <v>46</v>
          </cell>
          <cell r="B50" t="str">
            <v>1.16.03</v>
          </cell>
          <cell r="C50" t="str">
            <v>Fixed broadband subscriptions (per 100 people)</v>
          </cell>
          <cell r="D50" t="str">
            <v>1.16.03 Fixed broadband subscriptions (per 100 people)</v>
          </cell>
          <cell r="E50" t="str">
            <v>higher</v>
          </cell>
          <cell r="F50" t="str">
            <v>ITU via World Bank)</v>
          </cell>
          <cell r="G50" t="e">
            <v>#VALUE!</v>
          </cell>
          <cell r="H50">
            <v>35.198321550000003</v>
          </cell>
          <cell r="I50">
            <v>6.9344258319999996</v>
          </cell>
          <cell r="J50">
            <v>20.085879349999999</v>
          </cell>
          <cell r="K50">
            <v>3.0405224479999999</v>
          </cell>
          <cell r="L50">
            <v>43.076431939999999</v>
          </cell>
          <cell r="M50">
            <v>22.718116999999999</v>
          </cell>
          <cell r="N50">
            <v>41.35308483</v>
          </cell>
          <cell r="O50">
            <v>28.070630000000001</v>
          </cell>
          <cell r="P50">
            <v>14.85059163</v>
          </cell>
          <cell r="Q50">
            <v>39.829346639999997</v>
          </cell>
          <cell r="R50">
            <v>2.3638607220000001</v>
          </cell>
          <cell r="S50">
            <v>4.8797788239999997</v>
          </cell>
          <cell r="T50">
            <v>35.961419550000002</v>
          </cell>
          <cell r="U50">
            <v>2.03035451</v>
          </cell>
          <cell r="V50">
            <v>12.44260822</v>
          </cell>
          <cell r="W50">
            <v>19.488081659999999</v>
          </cell>
          <cell r="X50">
            <v>2.08059328</v>
          </cell>
          <cell r="Y50">
            <v>35.926201210000002</v>
          </cell>
          <cell r="Z50">
            <v>1.329531998</v>
          </cell>
          <cell r="AA50">
            <v>0.211067219</v>
          </cell>
          <cell r="AB50">
            <v>9.2908848119999998</v>
          </cell>
          <cell r="AC50">
            <v>7.5666943460000002</v>
          </cell>
          <cell r="AD50">
            <v>23.728569319999998</v>
          </cell>
          <cell r="AE50">
            <v>37.3597149</v>
          </cell>
          <cell r="AF50">
            <v>45.42500252</v>
          </cell>
          <cell r="AG50">
            <v>10.07871742</v>
          </cell>
          <cell r="AH50">
            <v>18.451252440000001</v>
          </cell>
          <cell r="AI50">
            <v>41.484878389999999</v>
          </cell>
          <cell r="AJ50">
            <v>37.578129339999997</v>
          </cell>
          <cell r="AK50">
            <v>21.651042579999999</v>
          </cell>
        </row>
        <row r="51">
          <cell r="A51">
            <v>47</v>
          </cell>
          <cell r="B51" t="str">
            <v>1.16.04</v>
          </cell>
          <cell r="C51" t="str">
            <v>Mobile subscriptions (per 100 people)</v>
          </cell>
          <cell r="D51" t="str">
            <v>1.16.04 Mobile subscriptions (per 100 people)</v>
          </cell>
          <cell r="E51" t="str">
            <v>higher</v>
          </cell>
          <cell r="F51" t="str">
            <v>ITU via World Bank)</v>
          </cell>
          <cell r="G51" t="e">
            <v>#VALUE!</v>
          </cell>
          <cell r="H51">
            <v>107.031203</v>
          </cell>
          <cell r="I51">
            <v>105.26424900000001</v>
          </cell>
          <cell r="J51">
            <v>117.755155</v>
          </cell>
          <cell r="K51">
            <v>116.32560700000001</v>
          </cell>
          <cell r="L51">
            <v>91.230625399999994</v>
          </cell>
          <cell r="M51">
            <v>134.74532600000001</v>
          </cell>
          <cell r="N51">
            <v>124.877538</v>
          </cell>
          <cell r="O51">
            <v>129.21059399999999</v>
          </cell>
          <cell r="P51">
            <v>97.165440799999999</v>
          </cell>
          <cell r="Q51">
            <v>291.91033599999997</v>
          </cell>
          <cell r="R51">
            <v>80.648577200000005</v>
          </cell>
          <cell r="S51">
            <v>114.90055700000001</v>
          </cell>
          <cell r="T51">
            <v>167.523157</v>
          </cell>
          <cell r="U51">
            <v>64.955357899999996</v>
          </cell>
          <cell r="V51">
            <v>141.292316</v>
          </cell>
          <cell r="W51">
            <v>100.28819900000001</v>
          </cell>
          <cell r="X51">
            <v>106.69647399999999</v>
          </cell>
          <cell r="Y51">
            <v>114.689869</v>
          </cell>
          <cell r="Z51">
            <v>81.746912699999996</v>
          </cell>
          <cell r="AA51">
            <v>48.424850599999999</v>
          </cell>
          <cell r="AB51">
            <v>122.026402</v>
          </cell>
          <cell r="AC51">
            <v>144.042822</v>
          </cell>
          <cell r="AD51">
            <v>168.984724</v>
          </cell>
          <cell r="AE51">
            <v>156.47905299999999</v>
          </cell>
          <cell r="AF51">
            <v>148.58806000000001</v>
          </cell>
          <cell r="AG51">
            <v>143.07941700000001</v>
          </cell>
          <cell r="AH51">
            <v>176.31692699999999</v>
          </cell>
          <cell r="AI51">
            <v>120.81911700000001</v>
          </cell>
          <cell r="AJ51">
            <v>110.166472</v>
          </cell>
          <cell r="AK51">
            <v>139.94968700000001</v>
          </cell>
        </row>
        <row r="55">
          <cell r="A55">
            <v>48</v>
          </cell>
          <cell r="B55" t="str">
            <v>2.01</v>
          </cell>
          <cell r="C55" t="str">
            <v>Inequality (Gini coefficient)</v>
          </cell>
          <cell r="D55" t="str">
            <v>2.01 Inequality (Gini coefficient)</v>
          </cell>
          <cell r="E55" t="str">
            <v>lower</v>
          </cell>
          <cell r="F55" t="str">
            <v>World Bank</v>
          </cell>
          <cell r="G55" t="e">
            <v>#VALUE!</v>
          </cell>
          <cell r="H55">
            <v>34.299999999999997</v>
          </cell>
          <cell r="I55">
            <v>33.4</v>
          </cell>
          <cell r="J55"/>
          <cell r="K55"/>
          <cell r="L55">
            <v>31.7</v>
          </cell>
          <cell r="M55">
            <v>43</v>
          </cell>
          <cell r="N55">
            <v>37.1</v>
          </cell>
          <cell r="O55"/>
          <cell r="P55">
            <v>45.5</v>
          </cell>
          <cell r="Q55"/>
          <cell r="R55">
            <v>32.799999999999997</v>
          </cell>
          <cell r="S55">
            <v>38.299999999999997</v>
          </cell>
          <cell r="T55"/>
          <cell r="U55">
            <v>38.799999999999997</v>
          </cell>
          <cell r="V55">
            <v>40.700000000000003</v>
          </cell>
          <cell r="W55">
            <v>43.5</v>
          </cell>
          <cell r="X55">
            <v>30.7</v>
          </cell>
          <cell r="Y55"/>
          <cell r="Z55">
            <v>29.6</v>
          </cell>
          <cell r="AA55"/>
          <cell r="AB55">
            <v>40.299999999999997</v>
          </cell>
          <cell r="AC55">
            <v>40.700000000000003</v>
          </cell>
          <cell r="AD55">
            <v>36</v>
          </cell>
          <cell r="AE55"/>
          <cell r="AF55">
            <v>31.4</v>
          </cell>
          <cell r="AG55">
            <v>37.700000000000003</v>
          </cell>
          <cell r="AH55">
            <v>34.9</v>
          </cell>
          <cell r="AI55">
            <v>32.4</v>
          </cell>
          <cell r="AJ55">
            <v>39.799999999999997</v>
          </cell>
          <cell r="AK55">
            <v>36.1</v>
          </cell>
          <cell r="AL55"/>
          <cell r="AM55">
            <v>2023</v>
          </cell>
        </row>
        <row r="56">
          <cell r="A56">
            <v>49</v>
          </cell>
          <cell r="B56" t="str">
            <v>2.02</v>
          </cell>
          <cell r="C56" t="str">
            <v>Educational attainment</v>
          </cell>
          <cell r="D56" t="str">
            <v>2.02 Educational attainment</v>
          </cell>
          <cell r="E56" t="str">
            <v>sum</v>
          </cell>
          <cell r="H56"/>
          <cell r="I56"/>
          <cell r="J56"/>
          <cell r="K56"/>
          <cell r="L56"/>
          <cell r="M56"/>
          <cell r="N56"/>
          <cell r="O56"/>
          <cell r="P56"/>
          <cell r="Q56"/>
          <cell r="R56"/>
          <cell r="S56"/>
          <cell r="T56"/>
          <cell r="U56"/>
          <cell r="V56"/>
          <cell r="W56"/>
          <cell r="X56"/>
          <cell r="Y56"/>
          <cell r="Z56"/>
          <cell r="AA56"/>
          <cell r="AB56"/>
          <cell r="AC56"/>
          <cell r="AD56"/>
          <cell r="AE56"/>
          <cell r="AF56"/>
          <cell r="AG56"/>
          <cell r="AH56"/>
          <cell r="AI56"/>
          <cell r="AJ56"/>
          <cell r="AK56"/>
        </row>
        <row r="57">
          <cell r="A57">
            <v>50</v>
          </cell>
          <cell r="B57" t="str">
            <v>2.02.01</v>
          </cell>
          <cell r="C57" t="str">
            <v>Mean years of schooling</v>
          </cell>
          <cell r="D57" t="str">
            <v>2.02.01 Mean years of schooling</v>
          </cell>
          <cell r="E57" t="str">
            <v>higher</v>
          </cell>
          <cell r="F57" t="str">
            <v>HDR</v>
          </cell>
          <cell r="G57" t="str">
            <v>Average number of years of education received by people ages 25 and older, converted from education attainment levels using official durations of each level.</v>
          </cell>
          <cell r="H57">
            <v>12.726819989999999</v>
          </cell>
          <cell r="I57">
            <v>7.3790597919999996</v>
          </cell>
          <cell r="J57">
            <v>9.2200000000000006</v>
          </cell>
          <cell r="K57">
            <v>5.197100163</v>
          </cell>
          <cell r="L57">
            <v>13.86876597</v>
          </cell>
          <cell r="M57">
            <v>11.11136804</v>
          </cell>
          <cell r="N57">
            <v>8.1069104460000005</v>
          </cell>
          <cell r="O57">
            <v>12.6</v>
          </cell>
          <cell r="P57">
            <v>8.9697504039999991</v>
          </cell>
          <cell r="Q57">
            <v>12.34776974</v>
          </cell>
          <cell r="R57">
            <v>6.5707001690000002</v>
          </cell>
          <cell r="S57">
            <v>8.5565099720000006</v>
          </cell>
          <cell r="T57">
            <v>12.66923046</v>
          </cell>
          <cell r="U57">
            <v>5.9469705299999998</v>
          </cell>
          <cell r="V57">
            <v>10.74828052</v>
          </cell>
          <cell r="W57">
            <v>9.2210502620000003</v>
          </cell>
          <cell r="X57">
            <v>6.5181576970000004</v>
          </cell>
          <cell r="Y57">
            <v>12.94468975</v>
          </cell>
          <cell r="Z57">
            <v>4.4223190189999997</v>
          </cell>
          <cell r="AA57">
            <v>4.9336311459999997</v>
          </cell>
          <cell r="AB57">
            <v>10.01696229</v>
          </cell>
          <cell r="AC57">
            <v>8.9714095589999996</v>
          </cell>
          <cell r="AD57">
            <v>12.41152954</v>
          </cell>
          <cell r="AE57">
            <v>11.924880030000001</v>
          </cell>
          <cell r="AF57">
            <v>12.614092339999999</v>
          </cell>
          <cell r="AG57">
            <v>11.24960995</v>
          </cell>
          <cell r="AH57">
            <v>8.834560711</v>
          </cell>
          <cell r="AI57">
            <v>13.4061203</v>
          </cell>
          <cell r="AJ57">
            <v>13.57549953</v>
          </cell>
          <cell r="AK57">
            <v>8.4553487940000007</v>
          </cell>
        </row>
        <row r="58">
          <cell r="A58">
            <v>51</v>
          </cell>
          <cell r="B58" t="str">
            <v>2.02.02</v>
          </cell>
          <cell r="C58" t="str">
            <v>University education index</v>
          </cell>
          <cell r="D58" t="str">
            <v>2.02.02 University education index</v>
          </cell>
          <cell r="E58" t="str">
            <v>higher</v>
          </cell>
          <cell r="F58" t="str">
            <v>THES</v>
          </cell>
          <cell r="G58" t="str">
            <v>IMD constructed index to capture the quality of universities. Measures the (1) number, (2) score, (3) score per capita, of the universities in THES 1'000.</v>
          </cell>
          <cell r="H58">
            <v>46.482259290000002</v>
          </cell>
          <cell r="I58">
            <v>2.47330381</v>
          </cell>
          <cell r="J58">
            <v>27.91072754</v>
          </cell>
          <cell r="K58">
            <v>0</v>
          </cell>
          <cell r="L58">
            <v>31.137209129999999</v>
          </cell>
          <cell r="M58">
            <v>2.2594413019999999</v>
          </cell>
          <cell r="N58">
            <v>45.724846020000001</v>
          </cell>
          <cell r="O58">
            <v>15.76898197</v>
          </cell>
          <cell r="P58">
            <v>0</v>
          </cell>
          <cell r="Q58">
            <v>19.6498566</v>
          </cell>
          <cell r="R58">
            <v>25.934823470000001</v>
          </cell>
          <cell r="S58">
            <v>0.60941174200000003</v>
          </cell>
          <cell r="T58">
            <v>17.137291340000001</v>
          </cell>
          <cell r="U58">
            <v>0</v>
          </cell>
          <cell r="V58">
            <v>10.8466176</v>
          </cell>
          <cell r="W58">
            <v>1.3194891630000001</v>
          </cell>
          <cell r="X58">
            <v>0</v>
          </cell>
          <cell r="Y58">
            <v>25.043023760000001</v>
          </cell>
          <cell r="Z58">
            <v>11.98583165</v>
          </cell>
          <cell r="AA58">
            <v>0</v>
          </cell>
          <cell r="AB58">
            <v>0</v>
          </cell>
          <cell r="AC58">
            <v>0</v>
          </cell>
          <cell r="AD58">
            <v>11.4159723</v>
          </cell>
          <cell r="AE58">
            <v>9.7572513349999994</v>
          </cell>
          <cell r="AF58">
            <v>24.377647419999999</v>
          </cell>
          <cell r="AG58">
            <v>0</v>
          </cell>
          <cell r="AH58">
            <v>2.9086724679999998</v>
          </cell>
          <cell r="AI58">
            <v>80.618774799999997</v>
          </cell>
          <cell r="AJ58">
            <v>118.5653219</v>
          </cell>
          <cell r="AK58">
            <v>1.4236997680000001</v>
          </cell>
        </row>
        <row r="59">
          <cell r="A59">
            <v>52</v>
          </cell>
          <cell r="B59" t="str">
            <v>2.02.03</v>
          </cell>
          <cell r="C59" t="str">
            <v>Tertiary enrollment, % age group</v>
          </cell>
          <cell r="D59" t="str">
            <v>2.02.03 Tertiary enrollment, % age group</v>
          </cell>
          <cell r="E59" t="str">
            <v>higher</v>
          </cell>
          <cell r="F59" t="str">
            <v>World Bank</v>
          </cell>
          <cell r="G59" t="e">
            <v>#VALUE!</v>
          </cell>
          <cell r="H59">
            <v>106.240760803223</v>
          </cell>
          <cell r="I59">
            <v>22.840000152587901</v>
          </cell>
          <cell r="J59">
            <v>32.698329925537102</v>
          </cell>
          <cell r="K59">
            <v>14.998999595642101</v>
          </cell>
          <cell r="L59">
            <v>77.802291870117202</v>
          </cell>
          <cell r="M59">
            <v>99.3372802734375</v>
          </cell>
          <cell r="N59">
            <v>71.981552124023395</v>
          </cell>
          <cell r="O59">
            <v>89.81</v>
          </cell>
          <cell r="P59">
            <v>57.937660217285199</v>
          </cell>
          <cell r="Q59">
            <v>97.349021911621094</v>
          </cell>
          <cell r="R59">
            <v>33.117000579833999</v>
          </cell>
          <cell r="S59">
            <v>42.633171081542997</v>
          </cell>
          <cell r="T59">
            <v>63.1702690124512</v>
          </cell>
          <cell r="U59">
            <v>12.4589996337891</v>
          </cell>
          <cell r="V59">
            <v>40.270999908447301</v>
          </cell>
          <cell r="W59">
            <v>46.406131744384801</v>
          </cell>
          <cell r="Y59">
            <v>79.412887573242202</v>
          </cell>
          <cell r="Z59">
            <v>13.429059982299799</v>
          </cell>
          <cell r="AC59">
            <v>34.890998840332003</v>
          </cell>
          <cell r="AD59">
            <v>56.617000579833999</v>
          </cell>
          <cell r="AE59">
            <v>97.098907470703097</v>
          </cell>
          <cell r="AF59">
            <v>103.276039123535</v>
          </cell>
          <cell r="AG59">
            <v>22.965000152587901</v>
          </cell>
          <cell r="AH59">
            <v>48.752998352050803</v>
          </cell>
          <cell r="AI59">
            <v>82.651649475097699</v>
          </cell>
          <cell r="AJ59">
            <v>79.361930847167997</v>
          </cell>
          <cell r="AK59">
            <v>42.2239990234375</v>
          </cell>
          <cell r="AL59"/>
          <cell r="AM59">
            <v>2022</v>
          </cell>
        </row>
        <row r="60">
          <cell r="A60">
            <v>53</v>
          </cell>
          <cell r="B60" t="str">
            <v>2.03</v>
          </cell>
          <cell r="C60" t="str">
            <v>Labor standards</v>
          </cell>
          <cell r="D60" t="str">
            <v>2.03 Labor standards</v>
          </cell>
          <cell r="E60" t="str">
            <v>sum</v>
          </cell>
          <cell r="H60"/>
          <cell r="I60"/>
          <cell r="J60"/>
          <cell r="K60"/>
          <cell r="L60"/>
          <cell r="M60"/>
          <cell r="N60"/>
          <cell r="O60"/>
          <cell r="P60"/>
          <cell r="Q60"/>
          <cell r="R60"/>
          <cell r="S60"/>
          <cell r="T60"/>
          <cell r="U60"/>
          <cell r="V60"/>
          <cell r="W60"/>
          <cell r="X60"/>
          <cell r="Y60"/>
          <cell r="Z60"/>
          <cell r="AA60"/>
          <cell r="AB60"/>
          <cell r="AC60"/>
          <cell r="AD60"/>
          <cell r="AE60"/>
          <cell r="AF60"/>
          <cell r="AG60"/>
          <cell r="AH60"/>
          <cell r="AI60"/>
          <cell r="AJ60"/>
          <cell r="AK60"/>
        </row>
        <row r="61">
          <cell r="A61">
            <v>54</v>
          </cell>
          <cell r="B61" t="str">
            <v>2.03.01</v>
          </cell>
          <cell r="C61" t="str">
            <v>Gender non-discrimination in hiring, index</v>
          </cell>
          <cell r="D61" t="str">
            <v>2.03.01 Gender non-discrimination in hiring, index</v>
          </cell>
          <cell r="E61" t="str">
            <v>higher</v>
          </cell>
          <cell r="F61" t="str">
            <v>World Bank Women, Business and the Law [https://wbl.worldbank.org/]</v>
          </cell>
          <cell r="G61" t="e">
            <v>#VALUE!</v>
          </cell>
          <cell r="H61">
            <v>100</v>
          </cell>
          <cell r="I61">
            <v>50</v>
          </cell>
          <cell r="J61">
            <v>25</v>
          </cell>
          <cell r="K61">
            <v>100</v>
          </cell>
          <cell r="L61">
            <v>100</v>
          </cell>
          <cell r="M61">
            <v>75</v>
          </cell>
          <cell r="N61">
            <v>100</v>
          </cell>
          <cell r="O61">
            <v>100</v>
          </cell>
          <cell r="P61">
            <v>100</v>
          </cell>
          <cell r="Q61">
            <v>100</v>
          </cell>
          <cell r="R61">
            <v>100</v>
          </cell>
          <cell r="S61">
            <v>100</v>
          </cell>
          <cell r="T61">
            <v>50</v>
          </cell>
          <cell r="U61">
            <v>75</v>
          </cell>
          <cell r="V61">
            <v>50</v>
          </cell>
          <cell r="W61">
            <v>100</v>
          </cell>
          <cell r="X61">
            <v>25</v>
          </cell>
          <cell r="Y61">
            <v>100</v>
          </cell>
          <cell r="Z61">
            <v>100</v>
          </cell>
          <cell r="AA61">
            <v>50</v>
          </cell>
          <cell r="AB61">
            <v>100</v>
          </cell>
          <cell r="AC61">
            <v>100</v>
          </cell>
          <cell r="AD61">
            <v>50</v>
          </cell>
          <cell r="AE61">
            <v>75</v>
          </cell>
          <cell r="AF61">
            <v>100</v>
          </cell>
          <cell r="AG61">
            <v>75</v>
          </cell>
          <cell r="AH61">
            <v>100</v>
          </cell>
          <cell r="AI61">
            <v>100</v>
          </cell>
          <cell r="AJ61">
            <v>100</v>
          </cell>
          <cell r="AK61">
            <v>100</v>
          </cell>
        </row>
        <row r="62">
          <cell r="A62">
            <v>55</v>
          </cell>
          <cell r="B62" t="str">
            <v>2.03.02</v>
          </cell>
          <cell r="C62" t="str">
            <v>Freedom of association and assembly, index</v>
          </cell>
          <cell r="D62" t="str">
            <v>2.03.02 Freedom of association and assembly, index</v>
          </cell>
          <cell r="E62" t="str">
            <v>higher</v>
          </cell>
          <cell r="F62" t="str">
            <v>World Bank</v>
          </cell>
          <cell r="H62">
            <v>0.77016638500000001</v>
          </cell>
          <cell r="I62">
            <v>0.414163697</v>
          </cell>
          <cell r="J62"/>
          <cell r="K62">
            <v>0.30340323600000002</v>
          </cell>
          <cell r="L62">
            <v>0.74119430399999997</v>
          </cell>
          <cell r="M62">
            <v>0.70959865600000005</v>
          </cell>
          <cell r="N62">
            <v>0.20784206299999999</v>
          </cell>
          <cell r="O62">
            <v>0.72142018600000002</v>
          </cell>
          <cell r="P62">
            <v>0.58575774899999999</v>
          </cell>
          <cell r="Q62"/>
          <cell r="R62">
            <v>0.45394353399999998</v>
          </cell>
          <cell r="S62">
            <v>0.495522189</v>
          </cell>
          <cell r="T62">
            <v>0.86974497799999995</v>
          </cell>
          <cell r="U62">
            <v>0.16690598700000001</v>
          </cell>
          <cell r="V62">
            <v>0.4748232</v>
          </cell>
          <cell r="W62">
            <v>0.562087436</v>
          </cell>
          <cell r="X62">
            <v>0.248397434</v>
          </cell>
          <cell r="Y62">
            <v>0.80647551699999998</v>
          </cell>
          <cell r="Z62">
            <v>0.45083450800000002</v>
          </cell>
          <cell r="AA62">
            <v>0.65925843699999997</v>
          </cell>
          <cell r="AB62">
            <v>0.57517157100000005</v>
          </cell>
          <cell r="AC62">
            <v>0.512187167</v>
          </cell>
          <cell r="AD62">
            <v>0.25725363499999998</v>
          </cell>
          <cell r="AE62">
            <v>0.35054782899999998</v>
          </cell>
          <cell r="AF62">
            <v>0.61806192699999996</v>
          </cell>
          <cell r="AG62">
            <v>0.48650010999999999</v>
          </cell>
          <cell r="AH62">
            <v>0.34675282499999999</v>
          </cell>
          <cell r="AI62">
            <v>0.71087325000000001</v>
          </cell>
          <cell r="AJ62">
            <v>0.75055914899999998</v>
          </cell>
          <cell r="AK62">
            <v>0.25484071699999999</v>
          </cell>
        </row>
        <row r="63">
          <cell r="A63">
            <v>56</v>
          </cell>
          <cell r="B63" t="str">
            <v>2.04</v>
          </cell>
          <cell r="C63" t="str">
            <v>Political stability and absence of violence</v>
          </cell>
          <cell r="D63" t="str">
            <v>2.04 Political stability and absence of violence</v>
          </cell>
          <cell r="E63" t="str">
            <v>higher</v>
          </cell>
          <cell r="F63" t="str">
            <v>World Bank Political Stability and Absence of Violence</v>
          </cell>
          <cell r="G63" t="str">
            <v>Political Stability and Absence of Violence/Terrorism measures perceptions of the likelihood of political instability and/or politically-motivated violence, including terrorism.</v>
          </cell>
          <cell r="H63">
            <v>81.60377502</v>
          </cell>
          <cell r="I63">
            <v>13.20754719</v>
          </cell>
          <cell r="J63">
            <v>94.811317439999996</v>
          </cell>
          <cell r="K63">
            <v>44.81132126</v>
          </cell>
          <cell r="L63">
            <v>73.584907529999995</v>
          </cell>
          <cell r="M63">
            <v>51.415092469999998</v>
          </cell>
          <cell r="N63">
            <v>28.30188751</v>
          </cell>
          <cell r="O63">
            <v>72.17</v>
          </cell>
          <cell r="P63">
            <v>38.679245000000002</v>
          </cell>
          <cell r="Q63">
            <v>66.509437559999995</v>
          </cell>
          <cell r="R63">
            <v>24.528301240000001</v>
          </cell>
          <cell r="S63">
            <v>29.245283130000001</v>
          </cell>
          <cell r="T63">
            <v>86.792449950000005</v>
          </cell>
          <cell r="U63">
            <v>74.056602479999995</v>
          </cell>
          <cell r="V63">
            <v>51.88679123</v>
          </cell>
          <cell r="W63">
            <v>21.69811249</v>
          </cell>
          <cell r="X63">
            <v>2.8301887510000001</v>
          </cell>
          <cell r="Y63">
            <v>96.22641754</v>
          </cell>
          <cell r="Z63">
            <v>6.6037735939999997</v>
          </cell>
          <cell r="AA63">
            <v>23.584905620000001</v>
          </cell>
          <cell r="AB63">
            <v>27.830188750000001</v>
          </cell>
          <cell r="AC63">
            <v>20.28301811</v>
          </cell>
          <cell r="AD63">
            <v>16.037734990000001</v>
          </cell>
          <cell r="AE63">
            <v>97.169815060000005</v>
          </cell>
          <cell r="AF63">
            <v>64.622642519999999</v>
          </cell>
          <cell r="AG63">
            <v>18.867923739999998</v>
          </cell>
          <cell r="AH63">
            <v>31.60377312</v>
          </cell>
          <cell r="AI63">
            <v>62.264152529999997</v>
          </cell>
          <cell r="AJ63">
            <v>45.283020020000002</v>
          </cell>
          <cell r="AK63">
            <v>45.754718779999997</v>
          </cell>
        </row>
        <row r="64">
          <cell r="A64">
            <v>57</v>
          </cell>
          <cell r="B64" t="str">
            <v>2.05</v>
          </cell>
          <cell r="C64" t="str">
            <v>Goods produced by forced labor or child labor</v>
          </cell>
          <cell r="D64" t="str">
            <v>2.05 Goods produced by forced labor or child labor</v>
          </cell>
          <cell r="E64" t="str">
            <v>sumsum</v>
          </cell>
          <cell r="H64"/>
          <cell r="I64"/>
          <cell r="J64"/>
          <cell r="K64"/>
          <cell r="L64"/>
          <cell r="M64"/>
          <cell r="N64"/>
          <cell r="O64"/>
          <cell r="P64"/>
          <cell r="Q64"/>
          <cell r="R64"/>
          <cell r="S64"/>
          <cell r="T64"/>
          <cell r="U64"/>
          <cell r="V64"/>
          <cell r="W64"/>
          <cell r="X64"/>
          <cell r="Y64"/>
          <cell r="Z64"/>
          <cell r="AA64"/>
          <cell r="AB64"/>
          <cell r="AC64"/>
          <cell r="AD64"/>
          <cell r="AE64"/>
          <cell r="AF64"/>
          <cell r="AG64"/>
          <cell r="AH64"/>
          <cell r="AI64"/>
          <cell r="AJ64"/>
          <cell r="AK64"/>
        </row>
        <row r="65">
          <cell r="A65">
            <v>58</v>
          </cell>
          <cell r="B65" t="str">
            <v>2.05.01</v>
          </cell>
          <cell r="C65" t="str">
            <v>Goods produced by forced labor</v>
          </cell>
          <cell r="D65" t="str">
            <v>2.05.01 Goods produced by forced labor</v>
          </cell>
          <cell r="E65" t="str">
            <v>sum</v>
          </cell>
          <cell r="H65"/>
          <cell r="I65"/>
          <cell r="J65"/>
          <cell r="K65"/>
          <cell r="L65"/>
          <cell r="M65"/>
          <cell r="N65"/>
          <cell r="O65"/>
          <cell r="P65"/>
          <cell r="Q65"/>
          <cell r="R65"/>
          <cell r="S65"/>
          <cell r="T65"/>
          <cell r="U65"/>
          <cell r="V65"/>
          <cell r="W65"/>
          <cell r="X65"/>
          <cell r="Y65"/>
          <cell r="Z65"/>
          <cell r="AA65"/>
          <cell r="AB65"/>
          <cell r="AC65"/>
          <cell r="AD65"/>
          <cell r="AE65"/>
          <cell r="AF65"/>
          <cell r="AG65"/>
          <cell r="AH65"/>
          <cell r="AI65"/>
          <cell r="AJ65"/>
          <cell r="AK65"/>
        </row>
        <row r="66">
          <cell r="A66">
            <v>59</v>
          </cell>
          <cell r="B66" t="str">
            <v>2.05.01.a</v>
          </cell>
          <cell r="C66" t="str">
            <v>Goods produced by forced labor, number of goods categories</v>
          </cell>
          <cell r="D66" t="str">
            <v>2.05.01.a Goods produced by forced labor, number of goods categories</v>
          </cell>
          <cell r="E66" t="str">
            <v>lower</v>
          </cell>
          <cell r="F66" t="str">
            <v>US Bureau of International Labor Affairs</v>
          </cell>
          <cell r="G66" t="e">
            <v>#VALUE!</v>
          </cell>
          <cell r="H66">
            <v>0</v>
          </cell>
          <cell r="I66">
            <v>2</v>
          </cell>
          <cell r="J66">
            <v>0</v>
          </cell>
          <cell r="K66">
            <v>1</v>
          </cell>
          <cell r="L66">
            <v>0</v>
          </cell>
          <cell r="M66">
            <v>0</v>
          </cell>
          <cell r="N66">
            <v>18</v>
          </cell>
          <cell r="O66">
            <v>1</v>
          </cell>
          <cell r="P66">
            <v>0</v>
          </cell>
          <cell r="Q66">
            <v>0</v>
          </cell>
          <cell r="R66">
            <v>10</v>
          </cell>
          <cell r="S66">
            <v>2</v>
          </cell>
          <cell r="T66">
            <v>0</v>
          </cell>
          <cell r="U66">
            <v>0</v>
          </cell>
          <cell r="V66">
            <v>4</v>
          </cell>
          <cell r="W66">
            <v>2</v>
          </cell>
          <cell r="X66">
            <v>0</v>
          </cell>
          <cell r="Y66">
            <v>0</v>
          </cell>
          <cell r="Z66">
            <v>6</v>
          </cell>
          <cell r="AA66">
            <v>0</v>
          </cell>
          <cell r="AB66">
            <v>3</v>
          </cell>
          <cell r="AC66">
            <v>0</v>
          </cell>
          <cell r="AD66">
            <v>3</v>
          </cell>
          <cell r="AE66">
            <v>0</v>
          </cell>
          <cell r="AF66">
            <v>0</v>
          </cell>
          <cell r="AG66">
            <v>0</v>
          </cell>
          <cell r="AH66">
            <v>3</v>
          </cell>
          <cell r="AI66">
            <v>0</v>
          </cell>
          <cell r="AJ66">
            <v>0</v>
          </cell>
          <cell r="AK66">
            <v>1</v>
          </cell>
        </row>
        <row r="67">
          <cell r="A67">
            <v>60</v>
          </cell>
          <cell r="B67" t="str">
            <v>2.05.01.b</v>
          </cell>
          <cell r="C67" t="str">
            <v>% population in forced labor</v>
          </cell>
          <cell r="D67" t="str">
            <v>2.05.01.b % population in forced labor</v>
          </cell>
          <cell r="E67" t="str">
            <v>lower</v>
          </cell>
          <cell r="F67" t="str">
            <v>Global Slavery Index</v>
          </cell>
          <cell r="G67" t="str">
            <v>% population in forced labor</v>
          </cell>
          <cell r="H67">
            <v>1.609539032</v>
          </cell>
          <cell r="I67">
            <v>7.0562992099999997</v>
          </cell>
          <cell r="J67"/>
          <cell r="K67">
            <v>4.9826292990000001</v>
          </cell>
          <cell r="L67">
            <v>1.8260604140000001</v>
          </cell>
          <cell r="M67">
            <v>3.1733758449999998</v>
          </cell>
          <cell r="N67">
            <v>4.0098066330000002</v>
          </cell>
          <cell r="O67">
            <v>1.6852709050000001</v>
          </cell>
          <cell r="P67">
            <v>7.6345400809999999</v>
          </cell>
          <cell r="Q67">
            <v>2.762860775</v>
          </cell>
          <cell r="R67">
            <v>8.0072460169999999</v>
          </cell>
          <cell r="S67">
            <v>6.7028322219999996</v>
          </cell>
          <cell r="T67">
            <v>1.1408095359999999</v>
          </cell>
          <cell r="U67">
            <v>5.1618075369999996</v>
          </cell>
          <cell r="V67">
            <v>6.2550435069999999</v>
          </cell>
          <cell r="W67">
            <v>6.5893306730000001</v>
          </cell>
          <cell r="X67">
            <v>12.079667089999999</v>
          </cell>
          <cell r="Y67">
            <v>1.6117432119999999</v>
          </cell>
          <cell r="Z67">
            <v>10.63333225</v>
          </cell>
          <cell r="AA67">
            <v>10.34617519</v>
          </cell>
          <cell r="AB67">
            <v>7.098518372</v>
          </cell>
          <cell r="AC67">
            <v>7.8424558639999997</v>
          </cell>
          <cell r="AD67">
            <v>13.015791889999999</v>
          </cell>
          <cell r="AE67">
            <v>2.1335029599999999</v>
          </cell>
          <cell r="AF67">
            <v>3.5029354100000001</v>
          </cell>
          <cell r="AG67">
            <v>6.4705958370000003</v>
          </cell>
          <cell r="AH67">
            <v>5.7416377069999998</v>
          </cell>
          <cell r="AI67">
            <v>1.80371964</v>
          </cell>
          <cell r="AJ67">
            <v>3.295266867</v>
          </cell>
          <cell r="AK67">
            <v>4.0675201420000002</v>
          </cell>
        </row>
        <row r="68">
          <cell r="A68">
            <v>61</v>
          </cell>
          <cell r="B68" t="str">
            <v>2.05.02</v>
          </cell>
          <cell r="C68" t="str">
            <v>Goods produced by child labor, number of goods categories</v>
          </cell>
          <cell r="D68" t="str">
            <v>2.05.02 Goods produced by child labor, number of goods categories</v>
          </cell>
          <cell r="E68" t="str">
            <v>lower</v>
          </cell>
          <cell r="F68" t="str">
            <v>US Bureau of International Labor Affairs [https://www.dol.gov/agencies/ilab/reports/child-labor/list-of-goods]</v>
          </cell>
          <cell r="G68" t="e">
            <v>#VALUE!</v>
          </cell>
          <cell r="H68">
            <v>0</v>
          </cell>
          <cell r="I68">
            <v>15</v>
          </cell>
          <cell r="J68">
            <v>0</v>
          </cell>
          <cell r="K68">
            <v>13</v>
          </cell>
          <cell r="L68">
            <v>0</v>
          </cell>
          <cell r="M68">
            <v>0</v>
          </cell>
          <cell r="N68">
            <v>6</v>
          </cell>
          <cell r="O68">
            <v>0</v>
          </cell>
          <cell r="P68">
            <v>8</v>
          </cell>
          <cell r="Q68">
            <v>0</v>
          </cell>
          <cell r="R68">
            <v>25</v>
          </cell>
          <cell r="S68">
            <v>7</v>
          </cell>
          <cell r="T68">
            <v>0</v>
          </cell>
          <cell r="U68">
            <v>0</v>
          </cell>
          <cell r="V68">
            <v>1</v>
          </cell>
          <cell r="W68">
            <v>15</v>
          </cell>
          <cell r="X68">
            <v>0</v>
          </cell>
          <cell r="Y68">
            <v>0</v>
          </cell>
          <cell r="Z68">
            <v>14</v>
          </cell>
          <cell r="AA68">
            <v>0</v>
          </cell>
          <cell r="AB68">
            <v>5</v>
          </cell>
          <cell r="AC68">
            <v>13</v>
          </cell>
          <cell r="AD68">
            <v>1</v>
          </cell>
          <cell r="AE68">
            <v>0</v>
          </cell>
          <cell r="AF68">
            <v>0</v>
          </cell>
          <cell r="AG68">
            <v>0</v>
          </cell>
          <cell r="AH68">
            <v>4</v>
          </cell>
          <cell r="AI68">
            <v>0</v>
          </cell>
          <cell r="AJ68">
            <v>0</v>
          </cell>
          <cell r="AK68">
            <v>16</v>
          </cell>
        </row>
        <row r="69">
          <cell r="A69">
            <v>62</v>
          </cell>
          <cell r="B69" t="str">
            <v>2.06</v>
          </cell>
          <cell r="C69" t="str">
            <v>Government response to human trafficking</v>
          </cell>
          <cell r="D69" t="str">
            <v>2.06 Government response to human trafficking</v>
          </cell>
          <cell r="E69" t="str">
            <v>sum</v>
          </cell>
          <cell r="H69"/>
          <cell r="I69"/>
          <cell r="J69"/>
          <cell r="K69"/>
          <cell r="L69"/>
          <cell r="M69"/>
          <cell r="N69"/>
          <cell r="O69"/>
          <cell r="P69"/>
          <cell r="Q69"/>
          <cell r="R69"/>
          <cell r="S69"/>
          <cell r="T69"/>
          <cell r="U69"/>
          <cell r="V69"/>
          <cell r="W69"/>
          <cell r="X69"/>
          <cell r="Y69"/>
          <cell r="Z69"/>
          <cell r="AA69"/>
          <cell r="AB69"/>
          <cell r="AC69"/>
          <cell r="AD69"/>
          <cell r="AE69"/>
          <cell r="AF69"/>
          <cell r="AG69"/>
          <cell r="AH69"/>
          <cell r="AI69"/>
          <cell r="AJ69"/>
          <cell r="AK69"/>
        </row>
        <row r="70">
          <cell r="A70">
            <v>63</v>
          </cell>
          <cell r="B70" t="str">
            <v>2.06.01</v>
          </cell>
          <cell r="C70" t="str">
            <v>Government response to human trafficking, Criminalization</v>
          </cell>
          <cell r="D70" t="str">
            <v>2.06.01 Government response to human trafficking, Criminalization</v>
          </cell>
          <cell r="E70" t="str">
            <v>higher</v>
          </cell>
          <cell r="F70" t="str">
            <v>US Department of State</v>
          </cell>
          <cell r="G70" t="str">
            <v>Number of conventions Ratified or Accession</v>
          </cell>
          <cell r="H70">
            <v>6</v>
          </cell>
          <cell r="I70">
            <v>5</v>
          </cell>
          <cell r="J70">
            <v>2</v>
          </cell>
          <cell r="K70">
            <v>6</v>
          </cell>
          <cell r="L70">
            <v>6</v>
          </cell>
          <cell r="M70">
            <v>7</v>
          </cell>
          <cell r="N70">
            <v>4</v>
          </cell>
          <cell r="O70"/>
          <cell r="P70">
            <v>7</v>
          </cell>
          <cell r="Q70">
            <v>4</v>
          </cell>
          <cell r="R70">
            <v>5</v>
          </cell>
          <cell r="S70">
            <v>6</v>
          </cell>
          <cell r="T70">
            <v>4</v>
          </cell>
          <cell r="U70">
            <v>5</v>
          </cell>
          <cell r="V70">
            <v>5</v>
          </cell>
          <cell r="W70">
            <v>6</v>
          </cell>
          <cell r="X70">
            <v>4</v>
          </cell>
          <cell r="Y70">
            <v>6</v>
          </cell>
          <cell r="Z70">
            <v>4</v>
          </cell>
          <cell r="AA70">
            <v>3</v>
          </cell>
          <cell r="AB70">
            <v>6</v>
          </cell>
          <cell r="AC70">
            <v>7</v>
          </cell>
          <cell r="AD70">
            <v>6</v>
          </cell>
          <cell r="AE70">
            <v>3</v>
          </cell>
          <cell r="AF70">
            <v>3</v>
          </cell>
          <cell r="AG70">
            <v>6</v>
          </cell>
          <cell r="AH70">
            <v>6</v>
          </cell>
          <cell r="AI70">
            <v>6</v>
          </cell>
          <cell r="AJ70">
            <v>5</v>
          </cell>
          <cell r="AK70">
            <v>5</v>
          </cell>
        </row>
        <row r="71">
          <cell r="A71">
            <v>64</v>
          </cell>
          <cell r="B71" t="str">
            <v>2.06.02</v>
          </cell>
          <cell r="C71" t="str">
            <v>Government response to human trafficking, Strategy</v>
          </cell>
          <cell r="D71" t="str">
            <v>2.06.02 Government response to human trafficking, Strategy</v>
          </cell>
          <cell r="E71" t="str">
            <v>higher</v>
          </cell>
          <cell r="F71" t="str">
            <v>Global Slavery Index</v>
          </cell>
          <cell r="G71" t="str">
            <v>Government response score</v>
          </cell>
          <cell r="H71">
            <v>66.666664119999993</v>
          </cell>
          <cell r="I71">
            <v>48.717948909999997</v>
          </cell>
          <cell r="J71">
            <v>34.61538315</v>
          </cell>
          <cell r="K71">
            <v>42.307693479999998</v>
          </cell>
          <cell r="L71">
            <v>60.256408690000001</v>
          </cell>
          <cell r="M71">
            <v>55.128204349999997</v>
          </cell>
          <cell r="N71">
            <v>39.743591309999999</v>
          </cell>
          <cell r="O71">
            <v>47.297298429999998</v>
          </cell>
          <cell r="P71">
            <v>51.282051090000003</v>
          </cell>
          <cell r="Q71">
            <v>32.051280980000001</v>
          </cell>
          <cell r="R71">
            <v>46.153846739999999</v>
          </cell>
          <cell r="S71">
            <v>50</v>
          </cell>
          <cell r="T71">
            <v>43.589744570000001</v>
          </cell>
          <cell r="U71">
            <v>46.153846739999999</v>
          </cell>
          <cell r="V71">
            <v>44.871795650000003</v>
          </cell>
          <cell r="W71">
            <v>55.128204349999997</v>
          </cell>
          <cell r="X71">
            <v>42.307693479999998</v>
          </cell>
          <cell r="Y71">
            <v>53.846153260000001</v>
          </cell>
          <cell r="Z71">
            <v>37.179485319999998</v>
          </cell>
          <cell r="AA71">
            <v>30.769229889999998</v>
          </cell>
          <cell r="AB71">
            <v>55.128204349999997</v>
          </cell>
          <cell r="AC71">
            <v>58.974357599999998</v>
          </cell>
          <cell r="AD71">
            <v>24.358974459999999</v>
          </cell>
          <cell r="AE71">
            <v>47.435897830000002</v>
          </cell>
          <cell r="AF71">
            <v>38.461540220000003</v>
          </cell>
          <cell r="AG71">
            <v>48.717948909999997</v>
          </cell>
          <cell r="AH71">
            <v>55.128204349999997</v>
          </cell>
          <cell r="AI71">
            <v>67.948715210000003</v>
          </cell>
          <cell r="AJ71">
            <v>66.666664119999993</v>
          </cell>
          <cell r="AK71">
            <v>47.435897830000002</v>
          </cell>
        </row>
        <row r="72">
          <cell r="A72">
            <v>65</v>
          </cell>
          <cell r="B72" t="str">
            <v>2.06.03</v>
          </cell>
          <cell r="C72" t="str">
            <v>Government response to human trafficking, Action</v>
          </cell>
          <cell r="D72" t="str">
            <v>2.06.03 Government response to human trafficking, Action</v>
          </cell>
          <cell r="E72" t="str">
            <v>lower</v>
          </cell>
          <cell r="F72" t="str">
            <v>US Department of State</v>
          </cell>
          <cell r="G72" t="str">
            <v>The country’s tier ranking is based on the government’s efforts to combat trafficking as measured against the TVPA minimum standards and compared to its efforts in the preceding year. Score 1-4 corresponding to countries Tier</v>
          </cell>
          <cell r="H72">
            <v>1</v>
          </cell>
          <cell r="I72">
            <v>2</v>
          </cell>
          <cell r="J72">
            <v>3</v>
          </cell>
          <cell r="K72">
            <v>4</v>
          </cell>
          <cell r="L72">
            <v>1</v>
          </cell>
          <cell r="M72">
            <v>1</v>
          </cell>
          <cell r="N72">
            <v>4</v>
          </cell>
          <cell r="O72">
            <v>1</v>
          </cell>
          <cell r="P72">
            <v>2</v>
          </cell>
          <cell r="Q72">
            <v>2</v>
          </cell>
          <cell r="R72">
            <v>2</v>
          </cell>
          <cell r="S72">
            <v>2</v>
          </cell>
          <cell r="T72">
            <v>2</v>
          </cell>
          <cell r="U72">
            <v>2</v>
          </cell>
          <cell r="V72">
            <v>3</v>
          </cell>
          <cell r="W72">
            <v>2</v>
          </cell>
          <cell r="X72">
            <v>4</v>
          </cell>
          <cell r="Y72">
            <v>2</v>
          </cell>
          <cell r="Z72">
            <v>2</v>
          </cell>
          <cell r="AA72">
            <v>4</v>
          </cell>
          <cell r="AB72">
            <v>2</v>
          </cell>
          <cell r="AC72">
            <v>1</v>
          </cell>
          <cell r="AD72">
            <v>4</v>
          </cell>
          <cell r="AE72">
            <v>1</v>
          </cell>
          <cell r="AF72">
            <v>2</v>
          </cell>
          <cell r="AG72">
            <v>2</v>
          </cell>
          <cell r="AH72">
            <v>2</v>
          </cell>
          <cell r="AI72">
            <v>1</v>
          </cell>
          <cell r="AJ72">
            <v>1</v>
          </cell>
          <cell r="AK72">
            <v>3</v>
          </cell>
        </row>
        <row r="73">
          <cell r="A73">
            <v>66</v>
          </cell>
          <cell r="B73" t="str">
            <v>2.07</v>
          </cell>
          <cell r="C73" t="str">
            <v>Trade in goods at risk of modern slavery</v>
          </cell>
          <cell r="D73" t="str">
            <v>2.07 Trade in goods at risk of modern slavery</v>
          </cell>
          <cell r="E73" t="str">
            <v>sum</v>
          </cell>
          <cell r="H73"/>
          <cell r="I73"/>
          <cell r="J73"/>
          <cell r="K73"/>
          <cell r="L73"/>
          <cell r="M73"/>
          <cell r="N73"/>
          <cell r="O73"/>
          <cell r="P73"/>
          <cell r="Q73"/>
          <cell r="R73"/>
          <cell r="S73"/>
          <cell r="T73"/>
          <cell r="U73"/>
          <cell r="V73"/>
          <cell r="W73"/>
          <cell r="X73"/>
          <cell r="Y73"/>
          <cell r="Z73"/>
          <cell r="AA73"/>
          <cell r="AB73"/>
          <cell r="AC73"/>
          <cell r="AD73"/>
          <cell r="AE73"/>
          <cell r="AF73"/>
          <cell r="AG73"/>
          <cell r="AH73"/>
          <cell r="AI73"/>
          <cell r="AJ73"/>
          <cell r="AK73"/>
        </row>
        <row r="74">
          <cell r="A74">
            <v>67</v>
          </cell>
          <cell r="B74" t="str">
            <v>2.07.01</v>
          </cell>
          <cell r="C74" t="str">
            <v>Imports of goods at risk of modern slavery, US$ millions</v>
          </cell>
          <cell r="D74" t="str">
            <v>2.07.01 Imports of goods at risk of modern slavery, US$ millions</v>
          </cell>
          <cell r="E74" t="str">
            <v>lower</v>
          </cell>
          <cell r="F74" t="str">
            <v>Comtrade + Global Slavery list</v>
          </cell>
          <cell r="G74" t="str">
            <v>Value of imports in goods and country combinations identified as at risk of modern slavery</v>
          </cell>
          <cell r="H74">
            <v>11850.311079999999</v>
          </cell>
          <cell r="I74">
            <v>1490.2049039999999</v>
          </cell>
          <cell r="J74">
            <v>72.730369339999996</v>
          </cell>
          <cell r="K74">
            <v>482.92726270000003</v>
          </cell>
          <cell r="L74">
            <v>7528.8115280000002</v>
          </cell>
          <cell r="M74">
            <v>4688.3973740000001</v>
          </cell>
          <cell r="N74">
            <v>9532.09512</v>
          </cell>
          <cell r="O74">
            <v>7619.5908950000003</v>
          </cell>
          <cell r="P74">
            <v>300.43737199999998</v>
          </cell>
          <cell r="Q74">
            <v>58509.633390000003</v>
          </cell>
          <cell r="R74">
            <v>12284.70305</v>
          </cell>
          <cell r="S74">
            <v>4582.4215469999999</v>
          </cell>
          <cell r="T74">
            <v>32541.913229999998</v>
          </cell>
          <cell r="U74">
            <v>113.0300586</v>
          </cell>
          <cell r="V74">
            <v>9249.7229779999998</v>
          </cell>
          <cell r="W74">
            <v>7773.3677909999997</v>
          </cell>
          <cell r="X74">
            <v>599.21330920000003</v>
          </cell>
          <cell r="Y74">
            <v>1134.5410360000001</v>
          </cell>
          <cell r="Z74">
            <v>1372.3367840000001</v>
          </cell>
          <cell r="AA74">
            <v>99.503974189999994</v>
          </cell>
          <cell r="AB74">
            <v>1296.7322730000001</v>
          </cell>
          <cell r="AC74">
            <v>4843.4792989999996</v>
          </cell>
          <cell r="AD74">
            <v>9794.5961950000001</v>
          </cell>
          <cell r="AE74">
            <v>9464.8993489999993</v>
          </cell>
          <cell r="AF74">
            <v>14065.40531</v>
          </cell>
          <cell r="AG74">
            <v>220.67730639999999</v>
          </cell>
          <cell r="AH74">
            <v>5044.6682570000003</v>
          </cell>
          <cell r="AI74">
            <v>15768.52174</v>
          </cell>
          <cell r="AJ74">
            <v>124860.12</v>
          </cell>
          <cell r="AK74">
            <v>7166.3243140000004</v>
          </cell>
        </row>
        <row r="75">
          <cell r="A75">
            <v>68</v>
          </cell>
          <cell r="B75" t="str">
            <v>2.07.02</v>
          </cell>
          <cell r="C75" t="str">
            <v>Exports of goods at risk of modern slavery, US$ millions</v>
          </cell>
          <cell r="D75" t="str">
            <v>2.07.02 Exports of goods at risk of modern slavery, US$ millions</v>
          </cell>
          <cell r="E75" t="str">
            <v>lower</v>
          </cell>
          <cell r="F75" t="str">
            <v>Comtrade + Global Slavery list</v>
          </cell>
          <cell r="G75" t="str">
            <v>Value of exports in goods and country combinations identified as at risk of modern slavery</v>
          </cell>
          <cell r="H75">
            <v>0</v>
          </cell>
          <cell r="I75">
            <v>0</v>
          </cell>
          <cell r="J75">
            <v>0</v>
          </cell>
          <cell r="K75">
            <v>0</v>
          </cell>
          <cell r="L75">
            <v>0</v>
          </cell>
          <cell r="M75">
            <v>0</v>
          </cell>
          <cell r="N75">
            <v>452725.12089999998</v>
          </cell>
          <cell r="O75">
            <v>0</v>
          </cell>
          <cell r="P75">
            <v>0</v>
          </cell>
          <cell r="Q75">
            <v>0</v>
          </cell>
          <cell r="R75">
            <v>27234.00448</v>
          </cell>
          <cell r="S75">
            <v>0</v>
          </cell>
          <cell r="T75">
            <v>0</v>
          </cell>
          <cell r="U75">
            <v>0</v>
          </cell>
          <cell r="V75">
            <v>19552.791140000001</v>
          </cell>
          <cell r="W75">
            <v>0</v>
          </cell>
          <cell r="X75">
            <v>743.51324039999997</v>
          </cell>
          <cell r="Y75">
            <v>0</v>
          </cell>
          <cell r="Z75">
            <v>123.8703201</v>
          </cell>
          <cell r="AA75">
            <v>0</v>
          </cell>
          <cell r="AB75">
            <v>0</v>
          </cell>
          <cell r="AC75">
            <v>0</v>
          </cell>
          <cell r="AD75">
            <v>0</v>
          </cell>
          <cell r="AE75">
            <v>0</v>
          </cell>
          <cell r="AF75">
            <v>0</v>
          </cell>
          <cell r="AG75">
            <v>0</v>
          </cell>
          <cell r="AH75">
            <v>0</v>
          </cell>
          <cell r="AI75">
            <v>0</v>
          </cell>
          <cell r="AJ75">
            <v>0</v>
          </cell>
          <cell r="AK75">
            <v>0</v>
          </cell>
        </row>
        <row r="76">
          <cell r="A76">
            <v>69</v>
          </cell>
          <cell r="B76" t="str">
            <v>2.08</v>
          </cell>
          <cell r="C76" t="str">
            <v>Social mobility, index</v>
          </cell>
          <cell r="D76" t="str">
            <v>2.08 Social mobility, index</v>
          </cell>
          <cell r="E76" t="str">
            <v>higher</v>
          </cell>
          <cell r="F76" t="str">
            <v xml:space="preserve">Social Progress Index 2021 </v>
          </cell>
          <cell r="H76">
            <v>75.099999999999994</v>
          </cell>
          <cell r="I76">
            <v>40.200000000000003</v>
          </cell>
          <cell r="J76"/>
          <cell r="K76"/>
          <cell r="L76">
            <v>76.099999999999994</v>
          </cell>
          <cell r="M76">
            <v>60.3</v>
          </cell>
          <cell r="N76">
            <v>61.5</v>
          </cell>
          <cell r="O76"/>
          <cell r="P76">
            <v>53.9</v>
          </cell>
          <cell r="Q76"/>
          <cell r="R76">
            <v>42.7</v>
          </cell>
          <cell r="S76">
            <v>49.3</v>
          </cell>
          <cell r="T76">
            <v>76.099999999999994</v>
          </cell>
          <cell r="U76">
            <v>43.8</v>
          </cell>
          <cell r="V76">
            <v>62</v>
          </cell>
          <cell r="W76">
            <v>52.6</v>
          </cell>
          <cell r="X76"/>
          <cell r="Y76">
            <v>74.3</v>
          </cell>
          <cell r="Z76">
            <v>36.700000000000003</v>
          </cell>
          <cell r="AA76"/>
          <cell r="AB76">
            <v>49.9</v>
          </cell>
          <cell r="AC76">
            <v>51.7</v>
          </cell>
          <cell r="AD76">
            <v>64.7</v>
          </cell>
          <cell r="AE76">
            <v>74.599999999999994</v>
          </cell>
          <cell r="AF76">
            <v>71.400000000000006</v>
          </cell>
          <cell r="AG76">
            <v>52.3</v>
          </cell>
          <cell r="AH76">
            <v>55.4</v>
          </cell>
          <cell r="AI76">
            <v>74.400000000000006</v>
          </cell>
          <cell r="AJ76">
            <v>70.400000000000006</v>
          </cell>
          <cell r="AK76">
            <v>57.8</v>
          </cell>
        </row>
        <row r="77">
          <cell r="A77">
            <v>70</v>
          </cell>
          <cell r="B77" t="str">
            <v>2.09</v>
          </cell>
          <cell r="C77" t="str">
            <v>Life expectancy at birth</v>
          </cell>
          <cell r="D77" t="str">
            <v>2.09 Life expectancy at birth</v>
          </cell>
          <cell r="E77" t="str">
            <v>higher</v>
          </cell>
          <cell r="F77" t="str">
            <v>UN HDI</v>
          </cell>
          <cell r="H77">
            <v>83.578999999999994</v>
          </cell>
          <cell r="I77">
            <v>73.697999999999993</v>
          </cell>
          <cell r="J77">
            <v>74.551000000000002</v>
          </cell>
          <cell r="K77">
            <v>69.896000000000001</v>
          </cell>
          <cell r="L77">
            <v>82.846999999999994</v>
          </cell>
          <cell r="M77">
            <v>79.519000000000005</v>
          </cell>
          <cell r="N77">
            <v>78.587000000000003</v>
          </cell>
          <cell r="O77"/>
          <cell r="P77">
            <v>77.894000000000005</v>
          </cell>
          <cell r="Q77">
            <v>84.314999999999998</v>
          </cell>
          <cell r="R77">
            <v>67.744</v>
          </cell>
          <cell r="S77">
            <v>68.25</v>
          </cell>
          <cell r="T77">
            <v>84.82</v>
          </cell>
          <cell r="U77">
            <v>68.998999999999995</v>
          </cell>
          <cell r="V77">
            <v>76.260000000000005</v>
          </cell>
          <cell r="W77">
            <v>74.831999999999994</v>
          </cell>
          <cell r="X77">
            <v>67.256</v>
          </cell>
          <cell r="Y77">
            <v>83.006</v>
          </cell>
          <cell r="Z77">
            <v>66.430999999999997</v>
          </cell>
          <cell r="AA77">
            <v>65.957999999999998</v>
          </cell>
          <cell r="AB77">
            <v>73.385000000000005</v>
          </cell>
          <cell r="AC77">
            <v>72.186999999999998</v>
          </cell>
          <cell r="AD77">
            <v>70.116</v>
          </cell>
          <cell r="AE77">
            <v>84.132999999999996</v>
          </cell>
          <cell r="AF77">
            <v>84.024000000000001</v>
          </cell>
          <cell r="AG77">
            <v>76.61</v>
          </cell>
          <cell r="AH77">
            <v>79.680000000000007</v>
          </cell>
          <cell r="AI77">
            <v>82.156000000000006</v>
          </cell>
          <cell r="AJ77">
            <v>78.203000000000003</v>
          </cell>
          <cell r="AK77">
            <v>74.58</v>
          </cell>
        </row>
        <row r="78">
          <cell r="A78">
            <v>71</v>
          </cell>
          <cell r="B78" t="str">
            <v>2.10</v>
          </cell>
          <cell r="C78" t="str">
            <v>Uneven economic development</v>
          </cell>
          <cell r="D78" t="str">
            <v>2.10 Uneven economic development</v>
          </cell>
          <cell r="E78" t="str">
            <v>lower</v>
          </cell>
          <cell r="H78">
            <v>2.6</v>
          </cell>
          <cell r="I78">
            <v>5.9</v>
          </cell>
          <cell r="J78">
            <v>6.9</v>
          </cell>
          <cell r="K78">
            <v>6.4</v>
          </cell>
          <cell r="L78">
            <v>2.5</v>
          </cell>
          <cell r="M78">
            <v>4.9000000000000004</v>
          </cell>
          <cell r="N78">
            <v>6.1</v>
          </cell>
          <cell r="O78"/>
          <cell r="P78">
            <v>6.2</v>
          </cell>
          <cell r="Q78"/>
          <cell r="R78">
            <v>5.8</v>
          </cell>
          <cell r="S78">
            <v>4.4000000000000004</v>
          </cell>
          <cell r="T78">
            <v>2.9</v>
          </cell>
          <cell r="U78">
            <v>5.3</v>
          </cell>
          <cell r="V78">
            <v>3.5</v>
          </cell>
          <cell r="W78">
            <v>5.7</v>
          </cell>
          <cell r="X78">
            <v>7.3</v>
          </cell>
          <cell r="Y78">
            <v>2.6</v>
          </cell>
          <cell r="Z78">
            <v>4.9000000000000004</v>
          </cell>
          <cell r="AA78">
            <v>8.1999999999999993</v>
          </cell>
          <cell r="AB78">
            <v>6.2</v>
          </cell>
          <cell r="AC78">
            <v>4.7</v>
          </cell>
          <cell r="AD78">
            <v>5.2</v>
          </cell>
          <cell r="AE78">
            <v>3.4</v>
          </cell>
          <cell r="AF78">
            <v>2.8</v>
          </cell>
          <cell r="AG78">
            <v>6</v>
          </cell>
          <cell r="AH78">
            <v>4.3</v>
          </cell>
          <cell r="AI78">
            <v>3.7</v>
          </cell>
          <cell r="AJ78">
            <v>4</v>
          </cell>
          <cell r="AK78">
            <v>3.5</v>
          </cell>
        </row>
        <row r="79">
          <cell r="A79">
            <v>72</v>
          </cell>
          <cell r="B79">
            <v>2.11</v>
          </cell>
          <cell r="C79" t="str">
            <v>Universal Health Coverage Index</v>
          </cell>
          <cell r="D79" t="str">
            <v>2.11 Universal Health Coverage Index</v>
          </cell>
          <cell r="H79">
            <v>86.78</v>
          </cell>
          <cell r="I79">
            <v>51.62</v>
          </cell>
          <cell r="J79">
            <v>78.34</v>
          </cell>
          <cell r="K79">
            <v>57.98</v>
          </cell>
          <cell r="L79">
            <v>91.04</v>
          </cell>
          <cell r="M79">
            <v>82.28</v>
          </cell>
          <cell r="N79">
            <v>81.040000000000006</v>
          </cell>
          <cell r="O79"/>
          <cell r="P79">
            <v>76.63</v>
          </cell>
          <cell r="Q79"/>
          <cell r="R79">
            <v>63.33</v>
          </cell>
          <cell r="S79">
            <v>54.78</v>
          </cell>
          <cell r="T79">
            <v>83.49</v>
          </cell>
          <cell r="U79">
            <v>51.83</v>
          </cell>
          <cell r="V79">
            <v>75.989999999999995</v>
          </cell>
          <cell r="W79">
            <v>74.55</v>
          </cell>
          <cell r="X79">
            <v>52.45</v>
          </cell>
          <cell r="Y79">
            <v>84.83</v>
          </cell>
          <cell r="Z79">
            <v>45.21</v>
          </cell>
          <cell r="AA79">
            <v>30.39</v>
          </cell>
          <cell r="AB79">
            <v>71.11</v>
          </cell>
          <cell r="AC79">
            <v>58.21</v>
          </cell>
          <cell r="AD79">
            <v>79.16</v>
          </cell>
          <cell r="AE79">
            <v>88.51</v>
          </cell>
          <cell r="AF79">
            <v>89.09</v>
          </cell>
          <cell r="AG79">
            <v>66.739999999999995</v>
          </cell>
          <cell r="AH79">
            <v>81.98</v>
          </cell>
          <cell r="AI79">
            <v>87.8</v>
          </cell>
          <cell r="AJ79">
            <v>85.73</v>
          </cell>
          <cell r="AK79">
            <v>68.08</v>
          </cell>
        </row>
        <row r="83">
          <cell r="A83">
            <v>73</v>
          </cell>
          <cell r="B83" t="str">
            <v>3.01</v>
          </cell>
          <cell r="C83" t="str">
            <v>Air pollution, PM2.5 micrograms per cubic metre</v>
          </cell>
          <cell r="D83" t="str">
            <v>3.01 Air pollution, PM2.5 micrograms per cubic metre</v>
          </cell>
          <cell r="E83" t="str">
            <v>lower</v>
          </cell>
          <cell r="F83" t="str">
            <v>OECD</v>
          </cell>
          <cell r="G83" t="str">
            <v>Levels of particulate matter 2.5 (PM 2.5), to capture the air pollution in a country.</v>
          </cell>
          <cell r="H83">
            <v>8.25</v>
          </cell>
          <cell r="I83">
            <v>42.28</v>
          </cell>
          <cell r="J83">
            <v>7.62</v>
          </cell>
          <cell r="K83">
            <v>24.13</v>
          </cell>
          <cell r="L83">
            <v>6.56</v>
          </cell>
          <cell r="M83">
            <v>24.19</v>
          </cell>
          <cell r="N83">
            <v>34.840000000000003</v>
          </cell>
          <cell r="O83">
            <v>16.239999999999998</v>
          </cell>
          <cell r="P83">
            <v>17.22</v>
          </cell>
          <cell r="Q83">
            <v>17.77</v>
          </cell>
          <cell r="R83">
            <v>48.3</v>
          </cell>
          <cell r="S83">
            <v>18.07</v>
          </cell>
          <cell r="T83">
            <v>12.95</v>
          </cell>
          <cell r="U83">
            <v>22.59</v>
          </cell>
          <cell r="V83">
            <v>16.29</v>
          </cell>
          <cell r="W83">
            <v>15.05</v>
          </cell>
          <cell r="X83">
            <v>32.83</v>
          </cell>
          <cell r="Y83">
            <v>6.49</v>
          </cell>
          <cell r="Z83">
            <v>44.31</v>
          </cell>
          <cell r="AA83">
            <v>17</v>
          </cell>
          <cell r="AB83">
            <v>27.18</v>
          </cell>
          <cell r="AC83">
            <v>20.149999999999999</v>
          </cell>
          <cell r="AD83">
            <v>11.42</v>
          </cell>
          <cell r="AE83">
            <v>14.01</v>
          </cell>
          <cell r="AF83">
            <v>25.85</v>
          </cell>
          <cell r="AG83">
            <v>19.989999999999998</v>
          </cell>
          <cell r="AH83">
            <v>30.83</v>
          </cell>
          <cell r="AI83">
            <v>9.84</v>
          </cell>
          <cell r="AJ83">
            <v>7.84</v>
          </cell>
          <cell r="AK83">
            <v>20.63</v>
          </cell>
        </row>
        <row r="84">
          <cell r="A84">
            <v>74</v>
          </cell>
          <cell r="B84" t="str">
            <v>3.02</v>
          </cell>
          <cell r="C84" t="str">
            <v>Deforestation, index</v>
          </cell>
          <cell r="D84" t="str">
            <v>3.02 Deforestation, index</v>
          </cell>
          <cell r="E84" t="str">
            <v>higher</v>
          </cell>
          <cell r="F84" t="str">
            <v>Yale Environmental Performance Index</v>
          </cell>
          <cell r="G84" t="str">
            <v>The change in a country’s forest cover.</v>
          </cell>
          <cell r="H84">
            <v>2.1989999999999999E-2</v>
          </cell>
          <cell r="I84">
            <v>9.7249999999999993E-3</v>
          </cell>
          <cell r="J84">
            <v>1.895E-3</v>
          </cell>
          <cell r="K84">
            <v>1.4713E-2</v>
          </cell>
          <cell r="L84">
            <v>4.9459999999999999E-3</v>
          </cell>
          <cell r="M84">
            <v>3.7919999999999998E-3</v>
          </cell>
          <cell r="N84">
            <v>3.241E-3</v>
          </cell>
          <cell r="O84">
            <v>6.6299999999999996E-4</v>
          </cell>
          <cell r="P84">
            <v>2.1670000000000001E-3</v>
          </cell>
          <cell r="Q84">
            <v>1.1820000000000001E-3</v>
          </cell>
          <cell r="R84">
            <v>3.3300000000000001E-3</v>
          </cell>
          <cell r="S84">
            <v>6.3290000000000004E-3</v>
          </cell>
          <cell r="T84">
            <v>1.9109999999999999E-3</v>
          </cell>
          <cell r="U84">
            <v>1.7316000000000002E-2</v>
          </cell>
          <cell r="V84">
            <v>1.1061E-2</v>
          </cell>
          <cell r="W84">
            <v>4.7470000000000004E-3</v>
          </cell>
          <cell r="X84">
            <v>6.8269999999999997E-3</v>
          </cell>
          <cell r="Y84">
            <v>5.9760000000000004E-3</v>
          </cell>
          <cell r="Z84">
            <v>7.3755200000000002E-5</v>
          </cell>
          <cell r="AA84">
            <v>2.3770000000000002E-3</v>
          </cell>
          <cell r="AB84">
            <v>3.0300000000000001E-3</v>
          </cell>
          <cell r="AC84">
            <v>3.5669999999999999E-3</v>
          </cell>
          <cell r="AD84">
            <v>6.6990000000000001E-3</v>
          </cell>
          <cell r="AE84">
            <v>1.1138E-2</v>
          </cell>
          <cell r="AF84">
            <v>3.9389999999999998E-3</v>
          </cell>
          <cell r="AG84">
            <v>2.8630000000000001E-3</v>
          </cell>
          <cell r="AH84">
            <v>6.1739999999999998E-3</v>
          </cell>
          <cell r="AI84">
            <v>7.4520000000000003E-3</v>
          </cell>
          <cell r="AJ84">
            <v>7.4469999999999996E-3</v>
          </cell>
          <cell r="AK84">
            <v>1.2178E-2</v>
          </cell>
        </row>
        <row r="85">
          <cell r="A85">
            <v>75</v>
          </cell>
          <cell r="B85" t="str">
            <v>3.03</v>
          </cell>
          <cell r="C85" t="str">
            <v>% of wastewater treated</v>
          </cell>
          <cell r="D85" t="str">
            <v>3.03 % of wastewater treated</v>
          </cell>
          <cell r="E85" t="str">
            <v>higher</v>
          </cell>
          <cell r="F85" t="str">
            <v>WHO</v>
          </cell>
          <cell r="G85" t="str">
            <v>% of wastewater treated</v>
          </cell>
          <cell r="H85">
            <v>95.819599999999994</v>
          </cell>
          <cell r="I85">
            <v>17.520530000000001</v>
          </cell>
          <cell r="J85">
            <v>21.2</v>
          </cell>
          <cell r="K85">
            <v>46.791429999999998</v>
          </cell>
          <cell r="L85">
            <v>68.890159999999995</v>
          </cell>
          <cell r="M85">
            <v>89.100719999999995</v>
          </cell>
          <cell r="N85">
            <v>61.672350000000002</v>
          </cell>
          <cell r="O85">
            <v>64.5</v>
          </cell>
          <cell r="P85">
            <v>31.111709999999999</v>
          </cell>
          <cell r="Q85">
            <v>91.120239999999995</v>
          </cell>
          <cell r="R85">
            <v>20.714929999999999</v>
          </cell>
          <cell r="S85">
            <v>24.5</v>
          </cell>
          <cell r="T85">
            <v>91.668909999999997</v>
          </cell>
          <cell r="U85">
            <v>10.246869999999999</v>
          </cell>
          <cell r="V85">
            <v>89.316119999999998</v>
          </cell>
          <cell r="W85">
            <v>64.348730000000003</v>
          </cell>
          <cell r="X85">
            <v>15.123710000000001</v>
          </cell>
          <cell r="Y85">
            <v>84.477000000000004</v>
          </cell>
          <cell r="Z85">
            <v>38.109479999999998</v>
          </cell>
          <cell r="AA85">
            <v>5.0648</v>
          </cell>
          <cell r="AB85">
            <v>48.652799999999999</v>
          </cell>
          <cell r="AC85">
            <v>66.58663</v>
          </cell>
          <cell r="AD85">
            <v>14.73645</v>
          </cell>
          <cell r="AE85">
            <v>100</v>
          </cell>
          <cell r="AF85">
            <v>99.053179999999998</v>
          </cell>
          <cell r="AG85">
            <v>1.6</v>
          </cell>
          <cell r="AH85">
            <v>24.610119999999998</v>
          </cell>
          <cell r="AI85">
            <v>97.453310000000002</v>
          </cell>
          <cell r="AJ85">
            <v>97.850210000000004</v>
          </cell>
          <cell r="AK85">
            <v>39.92022</v>
          </cell>
        </row>
        <row r="86">
          <cell r="A86">
            <v>76</v>
          </cell>
          <cell r="B86" t="str">
            <v>3.04</v>
          </cell>
          <cell r="C86" t="str">
            <v>Energy intensity, energy consumed for each 1000 US$ of GDP in TOE</v>
          </cell>
          <cell r="D86" t="str">
            <v>3.04 Energy intensity, energy consumed for each 1000 US$ of GDP in TOE</v>
          </cell>
          <cell r="E86" t="str">
            <v>lower</v>
          </cell>
          <cell r="F86" t="str">
            <v>IEA</v>
          </cell>
          <cell r="G86" t="str">
            <v xml:space="preserve">The amount of energy consumed (production + imports - exports - bunkers - stock changes) for each dollar of gross domestic product. </v>
          </cell>
          <cell r="H86">
            <v>5.6000000000000001E-2</v>
          </cell>
          <cell r="I86">
            <v>9.6000000000000002E-2</v>
          </cell>
          <cell r="J86">
            <v>0.105</v>
          </cell>
          <cell r="K86">
            <v>0.30599999999999999</v>
          </cell>
          <cell r="L86">
            <v>0.113</v>
          </cell>
          <cell r="M86">
            <v>0.1</v>
          </cell>
          <cell r="N86">
            <v>0.14499999999999999</v>
          </cell>
          <cell r="O86">
            <v>0.12</v>
          </cell>
          <cell r="P86">
            <v>0.127</v>
          </cell>
          <cell r="Q86">
            <v>2.3E-2</v>
          </cell>
          <cell r="R86">
            <v>0.224</v>
          </cell>
          <cell r="S86">
            <v>0.14299999999999999</v>
          </cell>
          <cell r="T86">
            <v>0.06</v>
          </cell>
          <cell r="U86">
            <v>0.17799999999999999</v>
          </cell>
          <cell r="V86">
            <v>0.158</v>
          </cell>
          <cell r="W86">
            <v>8.2000000000000003E-2</v>
          </cell>
          <cell r="X86">
            <v>0.28599999999999998</v>
          </cell>
          <cell r="Y86">
            <v>6.4000000000000001E-2</v>
          </cell>
          <cell r="Z86">
            <v>0.26800000000000002</v>
          </cell>
          <cell r="AA86"/>
          <cell r="AB86">
            <v>8.6999999999999994E-2</v>
          </cell>
          <cell r="AC86">
            <v>9.2999999999999999E-2</v>
          </cell>
          <cell r="AD86">
            <v>0.36199999999999999</v>
          </cell>
          <cell r="AE86">
            <v>5.0999999999999997E-2</v>
          </cell>
          <cell r="AF86">
            <v>0.107</v>
          </cell>
          <cell r="AG86">
            <v>0.10100000000000001</v>
          </cell>
          <cell r="AH86">
            <v>0.215</v>
          </cell>
          <cell r="AI86">
            <v>3.9E-2</v>
          </cell>
          <cell r="AJ86">
            <v>7.4999999999999997E-2</v>
          </cell>
          <cell r="AK86">
            <v>0.20899999999999999</v>
          </cell>
        </row>
        <row r="87">
          <cell r="A87">
            <v>77</v>
          </cell>
          <cell r="B87" t="str">
            <v>3.05</v>
          </cell>
          <cell r="C87" t="str">
            <v>Ecological footprint</v>
          </cell>
          <cell r="D87" t="str">
            <v>3.05 Ecological footprint</v>
          </cell>
          <cell r="E87" t="str">
            <v>lower</v>
          </cell>
          <cell r="F87" t="str">
            <v>Global Footprint Networ</v>
          </cell>
          <cell r="G87" t="e">
            <v>#VALUE!</v>
          </cell>
          <cell r="H87">
            <v>6.14244244379144</v>
          </cell>
          <cell r="I87">
            <v>0.70853851945427304</v>
          </cell>
          <cell r="J87">
            <v>5.8563450974987497</v>
          </cell>
          <cell r="K87">
            <v>1.4348697625160201</v>
          </cell>
          <cell r="L87">
            <v>7.8838666175079704</v>
          </cell>
          <cell r="M87">
            <v>3.99788634439183</v>
          </cell>
          <cell r="N87">
            <v>3.5100197764754801</v>
          </cell>
          <cell r="P87">
            <v>1.81739005906707</v>
          </cell>
          <cell r="R87">
            <v>1.0690298693198901</v>
          </cell>
          <cell r="S87">
            <v>1.6839772722945601</v>
          </cell>
          <cell r="T87">
            <v>4.2357589035089003</v>
          </cell>
          <cell r="U87">
            <v>1.6840071600945099</v>
          </cell>
          <cell r="V87">
            <v>4.2643439864488899</v>
          </cell>
          <cell r="W87">
            <v>2.5206109172798499</v>
          </cell>
          <cell r="X87">
            <v>1.17967264539884</v>
          </cell>
          <cell r="Y87">
            <v>5.7534029526947599</v>
          </cell>
          <cell r="Z87">
            <v>0.70530040473242805</v>
          </cell>
          <cell r="AA87">
            <v>1.3224458713181899</v>
          </cell>
          <cell r="AB87">
            <v>2.3469729018570802</v>
          </cell>
          <cell r="AC87">
            <v>1.2837647950958999</v>
          </cell>
          <cell r="AD87">
            <v>5.8165369809093903</v>
          </cell>
          <cell r="AE87">
            <v>6.7957833452163197</v>
          </cell>
          <cell r="AF87">
            <v>5.9755730027504503</v>
          </cell>
          <cell r="AH87">
            <v>2.41775058349273</v>
          </cell>
          <cell r="AI87">
            <v>3.87387407229892</v>
          </cell>
          <cell r="AJ87">
            <v>7.7761823730302302</v>
          </cell>
          <cell r="AK87">
            <v>2.3444763347681201</v>
          </cell>
          <cell r="AL87"/>
          <cell r="AM87">
            <v>2022</v>
          </cell>
        </row>
        <row r="88">
          <cell r="A88">
            <v>78</v>
          </cell>
          <cell r="B88" t="str">
            <v>3.06</v>
          </cell>
          <cell r="C88" t="str">
            <v>Renewable energy, %</v>
          </cell>
          <cell r="D88" t="str">
            <v>3.06 Renewable energy, %</v>
          </cell>
          <cell r="E88" t="str">
            <v>higher</v>
          </cell>
          <cell r="F88" t="str">
            <v>IEA</v>
          </cell>
          <cell r="G88" t="str">
            <v>Share of renewables in total energy requirements, %</v>
          </cell>
          <cell r="H88">
            <v>8.8000000000000007</v>
          </cell>
          <cell r="I88">
            <v>16</v>
          </cell>
          <cell r="J88">
            <v>0</v>
          </cell>
          <cell r="K88">
            <v>46.5</v>
          </cell>
          <cell r="L88">
            <v>17.100000000000001</v>
          </cell>
          <cell r="M88">
            <v>27</v>
          </cell>
          <cell r="N88">
            <v>10.4</v>
          </cell>
          <cell r="O88">
            <v>1.8</v>
          </cell>
          <cell r="P88">
            <v>18.399999999999999</v>
          </cell>
          <cell r="Q88">
            <v>0.9</v>
          </cell>
          <cell r="R88">
            <v>24.5</v>
          </cell>
          <cell r="S88">
            <v>26.4</v>
          </cell>
          <cell r="T88">
            <v>7.7</v>
          </cell>
          <cell r="U88">
            <v>79.099999999999994</v>
          </cell>
          <cell r="V88">
            <v>4.3</v>
          </cell>
          <cell r="W88">
            <v>9.5</v>
          </cell>
          <cell r="X88">
            <v>53.2</v>
          </cell>
          <cell r="Y88">
            <v>44.1</v>
          </cell>
          <cell r="Z88">
            <v>34.200000000000003</v>
          </cell>
          <cell r="AA88"/>
          <cell r="AB88">
            <v>27.8</v>
          </cell>
          <cell r="AC88">
            <v>34.5</v>
          </cell>
          <cell r="AD88">
            <v>2.6</v>
          </cell>
          <cell r="AE88">
            <v>1.2</v>
          </cell>
          <cell r="AF88">
            <v>2.5</v>
          </cell>
          <cell r="AG88">
            <v>41.1</v>
          </cell>
          <cell r="AH88">
            <v>17.100000000000001</v>
          </cell>
          <cell r="AI88">
            <v>13.7</v>
          </cell>
          <cell r="AJ88">
            <v>8.1999999999999993</v>
          </cell>
          <cell r="AK88">
            <v>20.100000000000001</v>
          </cell>
        </row>
        <row r="89">
          <cell r="A89">
            <v>79</v>
          </cell>
          <cell r="B89" t="str">
            <v>3.07</v>
          </cell>
          <cell r="C89" t="str">
            <v>Environmental standards in trade, count</v>
          </cell>
          <cell r="D89" t="str">
            <v>3.07 Environmental standards in trade, count</v>
          </cell>
          <cell r="E89" t="str">
            <v>sum</v>
          </cell>
          <cell r="H89"/>
          <cell r="I89"/>
          <cell r="J89"/>
          <cell r="K89"/>
          <cell r="L89"/>
          <cell r="M89"/>
          <cell r="N89"/>
          <cell r="O89"/>
          <cell r="P89"/>
          <cell r="Q89"/>
          <cell r="R89"/>
          <cell r="S89"/>
          <cell r="T89"/>
          <cell r="U89"/>
          <cell r="V89"/>
          <cell r="W89"/>
          <cell r="X89"/>
          <cell r="Y89"/>
          <cell r="Z89"/>
          <cell r="AA89"/>
          <cell r="AB89"/>
          <cell r="AC89"/>
          <cell r="AD89"/>
          <cell r="AE89"/>
          <cell r="AF89"/>
          <cell r="AG89"/>
          <cell r="AH89"/>
          <cell r="AI89"/>
          <cell r="AJ89"/>
          <cell r="AK89"/>
        </row>
        <row r="90">
          <cell r="A90">
            <v>80</v>
          </cell>
          <cell r="B90" t="str">
            <v>3.07.01</v>
          </cell>
          <cell r="C90" t="str">
            <v>Convention: Hazardous Wastes</v>
          </cell>
          <cell r="D90" t="str">
            <v>3.07.01 Convention: Hazardous Wastes</v>
          </cell>
          <cell r="E90" t="str">
            <v>higher</v>
          </cell>
          <cell r="F90" t="str">
            <v>UN Treaty Collection [https://treaties.un.org/]</v>
          </cell>
          <cell r="G90" t="str">
            <v>Count of whether the convention is (1) ratified, (2) implemented or (0) not.</v>
          </cell>
          <cell r="H90">
            <v>2</v>
          </cell>
          <cell r="I90">
            <v>2</v>
          </cell>
          <cell r="J90">
            <v>2</v>
          </cell>
          <cell r="K90">
            <v>2</v>
          </cell>
          <cell r="L90">
            <v>2</v>
          </cell>
          <cell r="M90">
            <v>2</v>
          </cell>
          <cell r="N90">
            <v>2</v>
          </cell>
          <cell r="O90">
            <v>2</v>
          </cell>
          <cell r="P90">
            <v>2</v>
          </cell>
          <cell r="Q90">
            <v>2</v>
          </cell>
          <cell r="R90">
            <v>2</v>
          </cell>
          <cell r="S90">
            <v>2</v>
          </cell>
          <cell r="T90">
            <v>2</v>
          </cell>
          <cell r="U90">
            <v>2</v>
          </cell>
          <cell r="V90">
            <v>2</v>
          </cell>
          <cell r="W90">
            <v>2</v>
          </cell>
          <cell r="X90">
            <v>2</v>
          </cell>
          <cell r="Y90">
            <v>2</v>
          </cell>
          <cell r="Z90">
            <v>2</v>
          </cell>
          <cell r="AA90">
            <v>2</v>
          </cell>
          <cell r="AB90">
            <v>2</v>
          </cell>
          <cell r="AC90">
            <v>2</v>
          </cell>
          <cell r="AD90">
            <v>2</v>
          </cell>
          <cell r="AE90">
            <v>2</v>
          </cell>
          <cell r="AF90">
            <v>2</v>
          </cell>
          <cell r="AG90">
            <v>2</v>
          </cell>
          <cell r="AH90">
            <v>2</v>
          </cell>
          <cell r="AI90">
            <v>2</v>
          </cell>
          <cell r="AJ90">
            <v>1</v>
          </cell>
          <cell r="AK90">
            <v>2</v>
          </cell>
        </row>
        <row r="91">
          <cell r="A91">
            <v>81</v>
          </cell>
          <cell r="B91" t="str">
            <v>3.07.02</v>
          </cell>
          <cell r="C91" t="str">
            <v>Convention: Prevention of Marine Pollution</v>
          </cell>
          <cell r="D91" t="str">
            <v>3.07.02 Convention: Prevention of Marine Pollution</v>
          </cell>
          <cell r="E91" t="str">
            <v>higher</v>
          </cell>
          <cell r="F91" t="str">
            <v>International Maritime Organization [http://www.imo.org/]</v>
          </cell>
          <cell r="G91" t="str">
            <v>Count of whether the convention is (1) ratified, (2) implemented or (0) not.</v>
          </cell>
          <cell r="H91">
            <v>2</v>
          </cell>
          <cell r="I91">
            <v>0</v>
          </cell>
          <cell r="J91">
            <v>0</v>
          </cell>
          <cell r="K91">
            <v>0</v>
          </cell>
          <cell r="L91">
            <v>2</v>
          </cell>
          <cell r="M91">
            <v>2</v>
          </cell>
          <cell r="N91">
            <v>2</v>
          </cell>
          <cell r="O91">
            <v>2</v>
          </cell>
          <cell r="P91">
            <v>0</v>
          </cell>
          <cell r="Q91">
            <v>2</v>
          </cell>
          <cell r="R91">
            <v>0</v>
          </cell>
          <cell r="S91">
            <v>0</v>
          </cell>
          <cell r="T91">
            <v>2</v>
          </cell>
          <cell r="U91">
            <v>0</v>
          </cell>
          <cell r="V91">
            <v>0</v>
          </cell>
          <cell r="W91">
            <v>2</v>
          </cell>
          <cell r="X91">
            <v>0</v>
          </cell>
          <cell r="Y91">
            <v>2</v>
          </cell>
          <cell r="Z91">
            <v>0</v>
          </cell>
          <cell r="AA91">
            <v>2</v>
          </cell>
          <cell r="AB91">
            <v>0</v>
          </cell>
          <cell r="AC91">
            <v>2</v>
          </cell>
          <cell r="AD91">
            <v>0</v>
          </cell>
          <cell r="AE91">
            <v>0</v>
          </cell>
          <cell r="AF91">
            <v>2</v>
          </cell>
          <cell r="AG91">
            <v>0</v>
          </cell>
          <cell r="AH91">
            <v>0</v>
          </cell>
          <cell r="AI91">
            <v>2</v>
          </cell>
          <cell r="AJ91">
            <v>2</v>
          </cell>
          <cell r="AK91">
            <v>0</v>
          </cell>
        </row>
        <row r="92">
          <cell r="A92">
            <v>82</v>
          </cell>
          <cell r="B92" t="str">
            <v>3.07.03</v>
          </cell>
          <cell r="C92" t="str">
            <v>Convention: Protection of the Ozone Layer (Vienna)</v>
          </cell>
          <cell r="D92" t="str">
            <v>3.07.03 Convention: Protection of the Ozone Layer (Vienna)</v>
          </cell>
          <cell r="E92" t="str">
            <v>higher</v>
          </cell>
          <cell r="F92" t="str">
            <v>UN Treaty Collection [https://treaties.un.org/]</v>
          </cell>
          <cell r="G92" t="str">
            <v>Count of whether the convention is (1) ratified, (2) implemented or (0) not.</v>
          </cell>
          <cell r="H92">
            <v>2</v>
          </cell>
          <cell r="I92">
            <v>2</v>
          </cell>
          <cell r="J92">
            <v>2</v>
          </cell>
          <cell r="K92">
            <v>2</v>
          </cell>
          <cell r="L92">
            <v>2</v>
          </cell>
          <cell r="M92">
            <v>2</v>
          </cell>
          <cell r="N92">
            <v>2</v>
          </cell>
          <cell r="O92">
            <v>2</v>
          </cell>
          <cell r="P92">
            <v>2</v>
          </cell>
          <cell r="Q92">
            <v>2</v>
          </cell>
          <cell r="R92">
            <v>2</v>
          </cell>
          <cell r="S92">
            <v>2</v>
          </cell>
          <cell r="T92">
            <v>2</v>
          </cell>
          <cell r="U92">
            <v>2</v>
          </cell>
          <cell r="V92">
            <v>2</v>
          </cell>
          <cell r="W92">
            <v>2</v>
          </cell>
          <cell r="X92">
            <v>2</v>
          </cell>
          <cell r="Y92">
            <v>2</v>
          </cell>
          <cell r="Z92">
            <v>2</v>
          </cell>
          <cell r="AA92">
            <v>2</v>
          </cell>
          <cell r="AB92">
            <v>2</v>
          </cell>
          <cell r="AC92">
            <v>2</v>
          </cell>
          <cell r="AD92">
            <v>0</v>
          </cell>
          <cell r="AE92">
            <v>2</v>
          </cell>
          <cell r="AF92">
            <v>2</v>
          </cell>
          <cell r="AG92">
            <v>2</v>
          </cell>
          <cell r="AH92">
            <v>2</v>
          </cell>
          <cell r="AI92">
            <v>2</v>
          </cell>
          <cell r="AJ92">
            <v>2</v>
          </cell>
          <cell r="AK92">
            <v>2</v>
          </cell>
        </row>
        <row r="93">
          <cell r="A93">
            <v>83</v>
          </cell>
          <cell r="B93" t="str">
            <v>3.07.04</v>
          </cell>
          <cell r="C93" t="str">
            <v>Convention on Climate Change (Kyoto)</v>
          </cell>
          <cell r="D93" t="str">
            <v>3.07.04 Convention on Climate Change (Kyoto)</v>
          </cell>
          <cell r="E93" t="str">
            <v>higher</v>
          </cell>
          <cell r="F93" t="str">
            <v>UN Treaty Collection [https://treaties.un.org/]</v>
          </cell>
          <cell r="G93" t="str">
            <v>Count of whether the convention is (1) ratified, (2) implemented or (0) not.</v>
          </cell>
          <cell r="H93">
            <v>2</v>
          </cell>
          <cell r="I93">
            <v>2</v>
          </cell>
          <cell r="J93">
            <v>2</v>
          </cell>
          <cell r="K93">
            <v>2</v>
          </cell>
          <cell r="L93">
            <v>0</v>
          </cell>
          <cell r="M93">
            <v>2</v>
          </cell>
          <cell r="N93">
            <v>2</v>
          </cell>
          <cell r="O93">
            <v>2</v>
          </cell>
          <cell r="P93">
            <v>2</v>
          </cell>
          <cell r="Q93">
            <v>2</v>
          </cell>
          <cell r="R93">
            <v>2</v>
          </cell>
          <cell r="S93">
            <v>2</v>
          </cell>
          <cell r="T93">
            <v>2</v>
          </cell>
          <cell r="U93">
            <v>2</v>
          </cell>
          <cell r="V93">
            <v>2</v>
          </cell>
          <cell r="W93">
            <v>2</v>
          </cell>
          <cell r="X93">
            <v>2</v>
          </cell>
          <cell r="Y93">
            <v>2</v>
          </cell>
          <cell r="Z93">
            <v>2</v>
          </cell>
          <cell r="AA93">
            <v>2</v>
          </cell>
          <cell r="AB93">
            <v>2</v>
          </cell>
          <cell r="AC93">
            <v>2</v>
          </cell>
          <cell r="AD93">
            <v>2</v>
          </cell>
          <cell r="AE93">
            <v>2</v>
          </cell>
          <cell r="AF93">
            <v>2</v>
          </cell>
          <cell r="AG93">
            <v>2</v>
          </cell>
          <cell r="AH93">
            <v>2</v>
          </cell>
          <cell r="AI93">
            <v>2</v>
          </cell>
          <cell r="AJ93">
            <v>1</v>
          </cell>
          <cell r="AK93">
            <v>2</v>
          </cell>
        </row>
        <row r="94">
          <cell r="A94">
            <v>84</v>
          </cell>
          <cell r="B94" t="str">
            <v>3.07.05</v>
          </cell>
          <cell r="C94" t="str">
            <v>The International Timber Agreement</v>
          </cell>
          <cell r="D94" t="str">
            <v>3.07.05 The International Timber Agreement</v>
          </cell>
          <cell r="E94" t="str">
            <v>higher</v>
          </cell>
          <cell r="F94" t="str">
            <v>UN Treaty Collection [https://treaties.un.org/]</v>
          </cell>
          <cell r="G94" t="str">
            <v>Count of whether the convention is (1) ratified, (2) implemented or (0) not.</v>
          </cell>
          <cell r="H94">
            <v>2</v>
          </cell>
          <cell r="I94">
            <v>0</v>
          </cell>
          <cell r="J94">
            <v>0</v>
          </cell>
          <cell r="K94">
            <v>2</v>
          </cell>
          <cell r="L94">
            <v>2</v>
          </cell>
          <cell r="M94">
            <v>0</v>
          </cell>
          <cell r="N94">
            <v>2</v>
          </cell>
          <cell r="O94">
            <v>2</v>
          </cell>
          <cell r="P94">
            <v>2</v>
          </cell>
          <cell r="Q94">
            <v>2</v>
          </cell>
          <cell r="R94">
            <v>2</v>
          </cell>
          <cell r="S94">
            <v>2</v>
          </cell>
          <cell r="T94">
            <v>2</v>
          </cell>
          <cell r="U94">
            <v>0</v>
          </cell>
          <cell r="V94">
            <v>2</v>
          </cell>
          <cell r="W94">
            <v>2</v>
          </cell>
          <cell r="X94">
            <v>2</v>
          </cell>
          <cell r="Y94">
            <v>2</v>
          </cell>
          <cell r="Z94">
            <v>0</v>
          </cell>
          <cell r="AA94">
            <v>2</v>
          </cell>
          <cell r="AB94">
            <v>2</v>
          </cell>
          <cell r="AC94">
            <v>2</v>
          </cell>
          <cell r="AD94">
            <v>0</v>
          </cell>
          <cell r="AE94">
            <v>0</v>
          </cell>
          <cell r="AF94">
            <v>1</v>
          </cell>
          <cell r="AG94">
            <v>0</v>
          </cell>
          <cell r="AH94">
            <v>2</v>
          </cell>
          <cell r="AI94">
            <v>2</v>
          </cell>
          <cell r="AJ94">
            <v>1</v>
          </cell>
          <cell r="AK94">
            <v>2</v>
          </cell>
        </row>
        <row r="95">
          <cell r="A95">
            <v>85</v>
          </cell>
          <cell r="B95" t="str">
            <v>3.07.06</v>
          </cell>
          <cell r="C95" t="str">
            <v>Convention: International Trade in Endangered Species</v>
          </cell>
          <cell r="D95" t="str">
            <v>3.07.06 Convention: International Trade in Endangered Species</v>
          </cell>
          <cell r="E95" t="str">
            <v>higher</v>
          </cell>
          <cell r="F95" t="str">
            <v>CITES [https://www.cites.org/]</v>
          </cell>
          <cell r="G95" t="str">
            <v>Count of whether the convention is (1) ratified, (2) implemented or (0) not.</v>
          </cell>
          <cell r="H95">
            <v>2</v>
          </cell>
          <cell r="I95">
            <v>2</v>
          </cell>
          <cell r="J95">
            <v>2</v>
          </cell>
          <cell r="K95">
            <v>2</v>
          </cell>
          <cell r="L95">
            <v>2</v>
          </cell>
          <cell r="M95">
            <v>2</v>
          </cell>
          <cell r="N95">
            <v>2</v>
          </cell>
          <cell r="O95">
            <v>2</v>
          </cell>
          <cell r="P95">
            <v>2</v>
          </cell>
          <cell r="Q95">
            <v>2</v>
          </cell>
          <cell r="R95">
            <v>2</v>
          </cell>
          <cell r="S95">
            <v>2</v>
          </cell>
          <cell r="T95">
            <v>2</v>
          </cell>
          <cell r="U95">
            <v>2</v>
          </cell>
          <cell r="V95">
            <v>2</v>
          </cell>
          <cell r="W95">
            <v>2</v>
          </cell>
          <cell r="X95">
            <v>2</v>
          </cell>
          <cell r="Y95">
            <v>2</v>
          </cell>
          <cell r="Z95">
            <v>2</v>
          </cell>
          <cell r="AA95">
            <v>2</v>
          </cell>
          <cell r="AB95">
            <v>2</v>
          </cell>
          <cell r="AC95">
            <v>2</v>
          </cell>
          <cell r="AD95">
            <v>1</v>
          </cell>
          <cell r="AE95">
            <v>1</v>
          </cell>
          <cell r="AF95">
            <v>1</v>
          </cell>
          <cell r="AG95">
            <v>2</v>
          </cell>
          <cell r="AH95">
            <v>2</v>
          </cell>
          <cell r="AI95">
            <v>2</v>
          </cell>
          <cell r="AJ95">
            <v>2</v>
          </cell>
          <cell r="AK95">
            <v>2</v>
          </cell>
        </row>
        <row r="96">
          <cell r="A96">
            <v>86</v>
          </cell>
          <cell r="B96" t="str">
            <v>3.07.07</v>
          </cell>
          <cell r="C96" t="str">
            <v>Convention: Prior Informed Consent - Hazardous Chemicals (Rotterdam)</v>
          </cell>
          <cell r="D96" t="str">
            <v>3.07.07 Convention: Prior Informed Consent - Hazardous Chemicals (Rotterdam)</v>
          </cell>
          <cell r="E96" t="str">
            <v>higher</v>
          </cell>
          <cell r="F96" t="str">
            <v>UN Treaty Collection [https://treaties.un.org/]</v>
          </cell>
          <cell r="G96" t="str">
            <v>Count of whether the convention is (1) ratified, (2) implemented or (0) not.</v>
          </cell>
          <cell r="H96">
            <v>2</v>
          </cell>
          <cell r="I96">
            <v>0</v>
          </cell>
          <cell r="J96">
            <v>0</v>
          </cell>
          <cell r="K96">
            <v>2</v>
          </cell>
          <cell r="L96">
            <v>2</v>
          </cell>
          <cell r="M96">
            <v>2</v>
          </cell>
          <cell r="N96">
            <v>1</v>
          </cell>
          <cell r="O96">
            <v>2</v>
          </cell>
          <cell r="P96">
            <v>2</v>
          </cell>
          <cell r="Q96">
            <v>2</v>
          </cell>
          <cell r="R96">
            <v>2</v>
          </cell>
          <cell r="S96">
            <v>2</v>
          </cell>
          <cell r="T96">
            <v>2</v>
          </cell>
          <cell r="U96">
            <v>2</v>
          </cell>
          <cell r="V96">
            <v>2</v>
          </cell>
          <cell r="W96">
            <v>2</v>
          </cell>
          <cell r="X96">
            <v>0</v>
          </cell>
          <cell r="Y96">
            <v>2</v>
          </cell>
          <cell r="Z96">
            <v>2</v>
          </cell>
          <cell r="AA96">
            <v>0</v>
          </cell>
          <cell r="AB96">
            <v>2</v>
          </cell>
          <cell r="AC96">
            <v>2</v>
          </cell>
          <cell r="AD96">
            <v>2</v>
          </cell>
          <cell r="AE96">
            <v>2</v>
          </cell>
          <cell r="AF96">
            <v>2</v>
          </cell>
          <cell r="AG96">
            <v>2</v>
          </cell>
          <cell r="AH96">
            <v>2</v>
          </cell>
          <cell r="AI96">
            <v>2</v>
          </cell>
          <cell r="AJ96">
            <v>1</v>
          </cell>
          <cell r="AK96">
            <v>2</v>
          </cell>
        </row>
        <row r="97">
          <cell r="A97">
            <v>87</v>
          </cell>
          <cell r="B97" t="str">
            <v>3.08</v>
          </cell>
          <cell r="C97" t="str">
            <v>Transfer emissions, million tonnes carbon</v>
          </cell>
          <cell r="D97" t="str">
            <v>3.08 Transfer emissions, million tonnes carbon</v>
          </cell>
          <cell r="E97" t="str">
            <v>lower</v>
          </cell>
          <cell r="F97" t="str">
            <v>Global Carbon Project</v>
          </cell>
          <cell r="G97" t="str">
            <v>Transfer emissions as a share of a country's total territorial emissions (MtCO2). Countries with dirty export industries contribute to an unsustainable model for global trade.</v>
          </cell>
          <cell r="H97">
            <v>13.18179714</v>
          </cell>
          <cell r="I97">
            <v>-13.967315810000001</v>
          </cell>
          <cell r="J97">
            <v>0.439695367</v>
          </cell>
          <cell r="K97">
            <v>-5.9566463550000002</v>
          </cell>
          <cell r="L97">
            <v>9.5995644749999993</v>
          </cell>
          <cell r="M97">
            <v>-1.5515799370000001</v>
          </cell>
          <cell r="N97">
            <v>276.32570170000002</v>
          </cell>
          <cell r="O97">
            <v>-2.0812122739999999</v>
          </cell>
          <cell r="P97">
            <v>-1.8407757840000001</v>
          </cell>
          <cell r="Q97">
            <v>-15.67035475</v>
          </cell>
          <cell r="R97">
            <v>61.816992050000003</v>
          </cell>
          <cell r="S97">
            <v>-2.3365242130000001</v>
          </cell>
          <cell r="T97">
            <v>-44.427576950000002</v>
          </cell>
          <cell r="U97">
            <v>-0.34947273099999998</v>
          </cell>
          <cell r="V97">
            <v>5.0868322150000003</v>
          </cell>
          <cell r="W97">
            <v>-10.35963375</v>
          </cell>
          <cell r="X97"/>
          <cell r="Y97">
            <v>-1.7894278219999999</v>
          </cell>
          <cell r="Z97">
            <v>-6.2433148449999996</v>
          </cell>
          <cell r="AA97"/>
          <cell r="AB97">
            <v>-2.3134490699999999</v>
          </cell>
          <cell r="AC97">
            <v>-10.98103708</v>
          </cell>
          <cell r="AD97">
            <v>96.129202620000001</v>
          </cell>
          <cell r="AE97">
            <v>-29.72168989</v>
          </cell>
          <cell r="AF97">
            <v>-19.943836269999998</v>
          </cell>
          <cell r="AG97">
            <v>-4.9897680199999996</v>
          </cell>
          <cell r="AH97">
            <v>-2.879372198</v>
          </cell>
          <cell r="AI97">
            <v>-45.287944920000001</v>
          </cell>
          <cell r="AJ97">
            <v>-147.36909600000001</v>
          </cell>
          <cell r="AK97">
            <v>34.213589859999999</v>
          </cell>
          <cell r="AL97" t="str">
            <v>y</v>
          </cell>
          <cell r="AM97">
            <v>2022</v>
          </cell>
        </row>
        <row r="98">
          <cell r="A98">
            <v>88</v>
          </cell>
          <cell r="B98" t="str">
            <v>3.09</v>
          </cell>
          <cell r="C98" t="str">
            <v>Share of natural resources in trade, %</v>
          </cell>
          <cell r="D98" t="str">
            <v>3.09 Share of natural resources in trade, %</v>
          </cell>
          <cell r="E98" t="str">
            <v>lower</v>
          </cell>
          <cell r="F98" t="str">
            <v>UNCTAD</v>
          </cell>
          <cell r="G98" t="str">
            <v xml:space="preserve">Natural resources (ores and metals, mineral fuels, lubricants and related materials) as a percentage of a country's total trade  </v>
          </cell>
          <cell r="H98">
            <v>76.096486949999999</v>
          </cell>
          <cell r="I98">
            <v>0.94908526100000001</v>
          </cell>
          <cell r="J98">
            <v>80.925913069999993</v>
          </cell>
          <cell r="K98">
            <v>4.30198342</v>
          </cell>
          <cell r="L98">
            <v>45.693059359999999</v>
          </cell>
          <cell r="M98">
            <v>54.07266611</v>
          </cell>
          <cell r="N98">
            <v>13.286547880000001</v>
          </cell>
          <cell r="O98">
            <v>14.08220369</v>
          </cell>
          <cell r="P98">
            <v>43</v>
          </cell>
          <cell r="Q98">
            <v>12</v>
          </cell>
          <cell r="R98">
            <v>39.892930470000003</v>
          </cell>
          <cell r="S98">
            <v>48.544570720000003</v>
          </cell>
          <cell r="T98">
            <v>15.99657835</v>
          </cell>
          <cell r="U98">
            <v>19.996094580000001</v>
          </cell>
          <cell r="V98">
            <v>33.03365488</v>
          </cell>
          <cell r="W98">
            <v>15.08604145</v>
          </cell>
          <cell r="X98">
            <v>26.184398829999999</v>
          </cell>
          <cell r="Y98">
            <v>6.6377826869999996</v>
          </cell>
          <cell r="Z98">
            <v>7.1835343299999996</v>
          </cell>
          <cell r="AA98">
            <v>70.734623159999998</v>
          </cell>
          <cell r="AB98">
            <v>71.670317389999994</v>
          </cell>
          <cell r="AC98">
            <v>11.62160225</v>
          </cell>
          <cell r="AD98">
            <v>76.891473309999995</v>
          </cell>
          <cell r="AE98">
            <v>22.20940908</v>
          </cell>
          <cell r="AF98">
            <v>19.997320779999999</v>
          </cell>
          <cell r="AG98">
            <v>7.9668614929999997</v>
          </cell>
          <cell r="AH98">
            <v>15.54040127</v>
          </cell>
          <cell r="AI98">
            <v>36.903733899999999</v>
          </cell>
          <cell r="AJ98">
            <v>30.71960425</v>
          </cell>
          <cell r="AK98">
            <v>9.7100461340000006</v>
          </cell>
        </row>
        <row r="99">
          <cell r="A99">
            <v>89</v>
          </cell>
          <cell r="B99" t="str">
            <v>3.10</v>
          </cell>
          <cell r="C99" t="str">
            <v>Carbon</v>
          </cell>
          <cell r="D99" t="str">
            <v>3.10 Carbon</v>
          </cell>
          <cell r="E99" t="str">
            <v>sum</v>
          </cell>
          <cell r="H99"/>
          <cell r="I99"/>
          <cell r="J99"/>
          <cell r="K99"/>
          <cell r="L99"/>
          <cell r="M99"/>
          <cell r="N99"/>
          <cell r="O99"/>
          <cell r="P99"/>
          <cell r="Q99"/>
          <cell r="R99"/>
          <cell r="S99"/>
          <cell r="T99"/>
          <cell r="U99"/>
          <cell r="V99"/>
          <cell r="W99"/>
          <cell r="X99"/>
          <cell r="Y99"/>
          <cell r="Z99"/>
          <cell r="AA99"/>
          <cell r="AB99"/>
          <cell r="AC99"/>
          <cell r="AD99"/>
          <cell r="AE99"/>
          <cell r="AF99"/>
          <cell r="AG99"/>
          <cell r="AH99"/>
          <cell r="AI99"/>
          <cell r="AJ99"/>
          <cell r="AK99"/>
        </row>
        <row r="100">
          <cell r="A100">
            <v>90</v>
          </cell>
          <cell r="B100" t="str">
            <v>3.10.1</v>
          </cell>
          <cell r="C100" t="str">
            <v>Carbon pricing</v>
          </cell>
          <cell r="D100" t="str">
            <v>3.10.1 Carbon pricing</v>
          </cell>
          <cell r="E100" t="str">
            <v>higher</v>
          </cell>
          <cell r="F100" t="str">
            <v>World Bank Carbon Pricingdash Board</v>
          </cell>
          <cell r="G100" t="str">
            <v>Count of whether the (2) Carbon pricing is currently in effect at the national level, (1) Carbon pricing is scheduled for implementation but is not currently in effect, or (0) Carbon pricing is neither scheduled for implementation nor currently in effect</v>
          </cell>
          <cell r="H100">
            <v>2</v>
          </cell>
          <cell r="I100">
            <v>0</v>
          </cell>
          <cell r="J100">
            <v>1</v>
          </cell>
          <cell r="K100">
            <v>0</v>
          </cell>
          <cell r="L100">
            <v>2</v>
          </cell>
          <cell r="M100">
            <v>2</v>
          </cell>
          <cell r="N100">
            <v>2</v>
          </cell>
          <cell r="O100">
            <v>0</v>
          </cell>
          <cell r="P100">
            <v>0</v>
          </cell>
          <cell r="Q100">
            <v>0</v>
          </cell>
          <cell r="R100">
            <v>1</v>
          </cell>
          <cell r="S100">
            <v>2</v>
          </cell>
          <cell r="T100">
            <v>2</v>
          </cell>
          <cell r="U100">
            <v>0</v>
          </cell>
          <cell r="V100">
            <v>1</v>
          </cell>
          <cell r="W100">
            <v>2</v>
          </cell>
          <cell r="X100">
            <v>0</v>
          </cell>
          <cell r="Y100">
            <v>2</v>
          </cell>
          <cell r="Z100">
            <v>1</v>
          </cell>
          <cell r="AA100">
            <v>0</v>
          </cell>
          <cell r="AB100">
            <v>0</v>
          </cell>
          <cell r="AC100">
            <v>1</v>
          </cell>
          <cell r="AD100">
            <v>0</v>
          </cell>
          <cell r="AE100">
            <v>2</v>
          </cell>
          <cell r="AF100">
            <v>2</v>
          </cell>
          <cell r="AG100">
            <v>0</v>
          </cell>
          <cell r="AH100">
            <v>1</v>
          </cell>
          <cell r="AI100">
            <v>2</v>
          </cell>
          <cell r="AJ100">
            <v>0</v>
          </cell>
          <cell r="AK100">
            <v>1</v>
          </cell>
        </row>
        <row r="101">
          <cell r="A101">
            <v>91</v>
          </cell>
          <cell r="B101" t="str">
            <v>3.10.2</v>
          </cell>
          <cell r="C101" t="str">
            <v>CO2 emissions per capita, tonnes per person</v>
          </cell>
          <cell r="D101" t="str">
            <v>3.10.2 CO2 emissions per capita, tonnes per person</v>
          </cell>
          <cell r="E101" t="str">
            <v>lower</v>
          </cell>
          <cell r="F101" t="str">
            <v>EDGAR - Emissions Database for Global Atmospheric Research</v>
          </cell>
          <cell r="G101" t="str">
            <v>CO2 emissions by country/region name and include all human activities leading to climate relevant emissions, except biomass/biofuel combustion (short-cycle carbon)</v>
          </cell>
          <cell r="H101">
            <v>15.12338128</v>
          </cell>
          <cell r="I101">
            <v>0.62965951099999995</v>
          </cell>
          <cell r="J101">
            <v>20.651219829999999</v>
          </cell>
          <cell r="K101">
            <v>1.026324244</v>
          </cell>
          <cell r="L101">
            <v>15.220776710000001</v>
          </cell>
          <cell r="M101">
            <v>4.9566962810000001</v>
          </cell>
          <cell r="N101">
            <v>8.8468962720000004</v>
          </cell>
          <cell r="O101">
            <v>11.519206629999999</v>
          </cell>
          <cell r="P101">
            <v>2.5902750550000002</v>
          </cell>
          <cell r="Q101">
            <v>4.2442967920000001</v>
          </cell>
          <cell r="R101">
            <v>1.9080384610000001</v>
          </cell>
          <cell r="S101">
            <v>2.4952189159999998</v>
          </cell>
          <cell r="T101">
            <v>8.6131366410000005</v>
          </cell>
          <cell r="U101">
            <v>2.7352404809999999</v>
          </cell>
          <cell r="V101">
            <v>8.2326766500000002</v>
          </cell>
          <cell r="W101">
            <v>3.5638019729999999</v>
          </cell>
          <cell r="X101">
            <v>0.67111783999999997</v>
          </cell>
          <cell r="Y101">
            <v>6.5848544689999997</v>
          </cell>
          <cell r="Z101">
            <v>0.92357595400000003</v>
          </cell>
          <cell r="AA101">
            <v>0.51846073199999998</v>
          </cell>
          <cell r="AB101">
            <v>1.809143983</v>
          </cell>
          <cell r="AC101">
            <v>1.3762582839999999</v>
          </cell>
          <cell r="AD101">
            <v>13.308881769999999</v>
          </cell>
          <cell r="AE101">
            <v>8.8476335650000006</v>
          </cell>
          <cell r="AF101">
            <v>12.264372270000001</v>
          </cell>
          <cell r="AG101">
            <v>0.87417081100000005</v>
          </cell>
          <cell r="AH101">
            <v>4.0600548329999997</v>
          </cell>
          <cell r="AI101">
            <v>5.0047793580000004</v>
          </cell>
          <cell r="AJ101">
            <v>14.439328339999999</v>
          </cell>
          <cell r="AK101">
            <v>3.2726744270000001</v>
          </cell>
        </row>
      </sheetData>
      <sheetData sheetId="5"/>
      <sheetData sheetId="6"/>
      <sheetData sheetId="7">
        <row r="1">
          <cell r="B1" t="str">
            <v>NA.</v>
          </cell>
          <cell r="C1" t="str">
            <v>Data</v>
          </cell>
          <cell r="H1" t="str">
            <v>Australia</v>
          </cell>
          <cell r="I1" t="str">
            <v>Bangladesh</v>
          </cell>
          <cell r="J1" t="str">
            <v>Brunei</v>
          </cell>
          <cell r="K1" t="str">
            <v>Cambodia</v>
          </cell>
          <cell r="L1" t="str">
            <v>Canada</v>
          </cell>
          <cell r="M1" t="str">
            <v>Chile</v>
          </cell>
          <cell r="N1" t="str">
            <v>China</v>
          </cell>
          <cell r="O1" t="str">
            <v>Taiwan</v>
          </cell>
          <cell r="P1" t="str">
            <v>Ecuador</v>
          </cell>
          <cell r="Q1" t="str">
            <v>Hong Kong, SAR</v>
          </cell>
          <cell r="R1" t="str">
            <v>India</v>
          </cell>
          <cell r="S1" t="str">
            <v>Indonesia</v>
          </cell>
          <cell r="T1" t="str">
            <v>Japan</v>
          </cell>
          <cell r="U1" t="str">
            <v>Laos</v>
          </cell>
          <cell r="V1" t="str">
            <v>Malaysia</v>
          </cell>
          <cell r="W1" t="str">
            <v>Mexico</v>
          </cell>
          <cell r="X1" t="str">
            <v>Myanmar</v>
          </cell>
          <cell r="Y1" t="str">
            <v>New Zealand</v>
          </cell>
          <cell r="Z1" t="str">
            <v>Pakistan</v>
          </cell>
          <cell r="AA1" t="str">
            <v>Papua New Guinea</v>
          </cell>
          <cell r="AB1" t="str">
            <v>Peru</v>
          </cell>
          <cell r="AC1" t="str">
            <v>Philippines</v>
          </cell>
          <cell r="AD1" t="str">
            <v>Russia</v>
          </cell>
          <cell r="AE1" t="str">
            <v>Singapore</v>
          </cell>
          <cell r="AF1" t="str">
            <v>South Korea</v>
          </cell>
          <cell r="AG1" t="str">
            <v>Sri Lanka</v>
          </cell>
          <cell r="AH1" t="str">
            <v>Thailand</v>
          </cell>
          <cell r="AI1" t="str">
            <v>United Kingdom</v>
          </cell>
          <cell r="AJ1" t="str">
            <v>United States</v>
          </cell>
          <cell r="AK1" t="str">
            <v>Vietnam</v>
          </cell>
        </row>
        <row r="4">
          <cell r="B4" t="str">
            <v>1 Economic Pillar</v>
          </cell>
          <cell r="C4" t="str">
            <v>Economic Pillar</v>
          </cell>
          <cell r="D4" t="str">
            <v>1 Economic Pillar</v>
          </cell>
          <cell r="H4">
            <v>12</v>
          </cell>
          <cell r="I4">
            <v>23</v>
          </cell>
          <cell r="J4">
            <v>21</v>
          </cell>
          <cell r="K4">
            <v>17</v>
          </cell>
          <cell r="L4">
            <v>9</v>
          </cell>
          <cell r="M4">
            <v>13</v>
          </cell>
          <cell r="N4">
            <v>7</v>
          </cell>
          <cell r="O4">
            <v>6</v>
          </cell>
          <cell r="P4">
            <v>24</v>
          </cell>
          <cell r="Q4">
            <v>3</v>
          </cell>
          <cell r="R4">
            <v>19</v>
          </cell>
          <cell r="S4">
            <v>18</v>
          </cell>
          <cell r="T4">
            <v>10</v>
          </cell>
          <cell r="U4">
            <v>29</v>
          </cell>
          <cell r="V4">
            <v>11</v>
          </cell>
          <cell r="W4">
            <v>22</v>
          </cell>
          <cell r="X4">
            <v>26</v>
          </cell>
          <cell r="Y4">
            <v>8</v>
          </cell>
          <cell r="Z4">
            <v>28</v>
          </cell>
          <cell r="AA4">
            <v>27</v>
          </cell>
          <cell r="AB4">
            <v>20</v>
          </cell>
          <cell r="AC4">
            <v>16</v>
          </cell>
          <cell r="AD4">
            <v>25</v>
          </cell>
          <cell r="AE4">
            <v>1</v>
          </cell>
          <cell r="AF4">
            <v>2</v>
          </cell>
          <cell r="AG4">
            <v>30</v>
          </cell>
          <cell r="AH4">
            <v>14</v>
          </cell>
          <cell r="AI4">
            <v>5</v>
          </cell>
          <cell r="AJ4">
            <v>4</v>
          </cell>
          <cell r="AK4">
            <v>15</v>
          </cell>
        </row>
        <row r="5">
          <cell r="A5">
            <v>1</v>
          </cell>
          <cell r="B5" t="str">
            <v>1.01</v>
          </cell>
          <cell r="C5" t="str">
            <v>Consumer price inflation</v>
          </cell>
          <cell r="D5" t="str">
            <v>1.01 Consumer price inflation</v>
          </cell>
          <cell r="H5">
            <v>16</v>
          </cell>
          <cell r="I5">
            <v>13</v>
          </cell>
          <cell r="J5">
            <v>8</v>
          </cell>
          <cell r="K5">
            <v>11</v>
          </cell>
          <cell r="L5">
            <v>19</v>
          </cell>
          <cell r="M5">
            <v>25</v>
          </cell>
          <cell r="N5">
            <v>1</v>
          </cell>
          <cell r="O5">
            <v>4</v>
          </cell>
          <cell r="P5">
            <v>7</v>
          </cell>
          <cell r="Q5">
            <v>1</v>
          </cell>
          <cell r="R5">
            <v>18</v>
          </cell>
          <cell r="S5">
            <v>9</v>
          </cell>
          <cell r="T5">
            <v>3</v>
          </cell>
          <cell r="U5">
            <v>29</v>
          </cell>
          <cell r="V5">
            <v>6</v>
          </cell>
          <cell r="W5">
            <v>21</v>
          </cell>
          <cell r="X5">
            <v>28</v>
          </cell>
          <cell r="Y5">
            <v>20</v>
          </cell>
          <cell r="Z5">
            <v>26</v>
          </cell>
          <cell r="AA5">
            <v>16</v>
          </cell>
          <cell r="AB5">
            <v>21</v>
          </cell>
          <cell r="AC5">
            <v>12</v>
          </cell>
          <cell r="AD5">
            <v>27</v>
          </cell>
          <cell r="AE5">
            <v>13</v>
          </cell>
          <cell r="AF5">
            <v>10</v>
          </cell>
          <cell r="AG5">
            <v>30</v>
          </cell>
          <cell r="AH5">
            <v>13</v>
          </cell>
          <cell r="AI5">
            <v>24</v>
          </cell>
          <cell r="AJ5">
            <v>23</v>
          </cell>
          <cell r="AK5">
            <v>5</v>
          </cell>
        </row>
        <row r="6">
          <cell r="A6">
            <v>2</v>
          </cell>
          <cell r="B6" t="str">
            <v>1.02</v>
          </cell>
          <cell r="C6" t="str">
            <v>Real GDP Growth per capita, % GDP</v>
          </cell>
          <cell r="D6" t="str">
            <v>1.02 Real GDP Growth per capita, % GDP</v>
          </cell>
          <cell r="H6">
            <v>11</v>
          </cell>
          <cell r="I6">
            <v>4</v>
          </cell>
          <cell r="J6">
            <v>28</v>
          </cell>
          <cell r="K6">
            <v>7</v>
          </cell>
          <cell r="L6">
            <v>19</v>
          </cell>
          <cell r="M6">
            <v>23</v>
          </cell>
          <cell r="N6">
            <v>10</v>
          </cell>
          <cell r="O6">
            <v>13</v>
          </cell>
          <cell r="P6">
            <v>21</v>
          </cell>
          <cell r="Q6">
            <v>29</v>
          </cell>
          <cell r="R6">
            <v>5</v>
          </cell>
          <cell r="S6">
            <v>6</v>
          </cell>
          <cell r="T6">
            <v>24</v>
          </cell>
          <cell r="U6">
            <v>22</v>
          </cell>
          <cell r="V6">
            <v>1</v>
          </cell>
          <cell r="W6">
            <v>17</v>
          </cell>
          <cell r="X6">
            <v>25</v>
          </cell>
          <cell r="Y6">
            <v>16</v>
          </cell>
          <cell r="Z6">
            <v>8</v>
          </cell>
          <cell r="AA6">
            <v>15</v>
          </cell>
          <cell r="AB6">
            <v>20</v>
          </cell>
          <cell r="AC6">
            <v>3</v>
          </cell>
          <cell r="AD6">
            <v>27</v>
          </cell>
          <cell r="AE6">
            <v>26</v>
          </cell>
          <cell r="AF6">
            <v>12</v>
          </cell>
          <cell r="AG6">
            <v>30</v>
          </cell>
          <cell r="AH6">
            <v>14</v>
          </cell>
          <cell r="AI6">
            <v>9</v>
          </cell>
          <cell r="AJ6">
            <v>18</v>
          </cell>
          <cell r="AK6">
            <v>2</v>
          </cell>
        </row>
        <row r="7">
          <cell r="A7">
            <v>3</v>
          </cell>
          <cell r="B7" t="str">
            <v>1.03</v>
          </cell>
          <cell r="C7" t="str">
            <v>Growth in labor force, %</v>
          </cell>
          <cell r="D7" t="str">
            <v>1.03 Growth in labor force, %</v>
          </cell>
          <cell r="H7">
            <v>11</v>
          </cell>
          <cell r="I7">
            <v>5</v>
          </cell>
          <cell r="J7">
            <v>18</v>
          </cell>
          <cell r="K7">
            <v>17</v>
          </cell>
          <cell r="L7">
            <v>21</v>
          </cell>
          <cell r="M7">
            <v>2</v>
          </cell>
          <cell r="N7">
            <v>23</v>
          </cell>
          <cell r="O7">
            <v>28</v>
          </cell>
          <cell r="P7">
            <v>6</v>
          </cell>
          <cell r="Q7">
            <v>26</v>
          </cell>
          <cell r="R7">
            <v>3</v>
          </cell>
          <cell r="S7">
            <v>10</v>
          </cell>
          <cell r="T7">
            <v>24</v>
          </cell>
          <cell r="U7">
            <v>13</v>
          </cell>
          <cell r="V7">
            <v>9</v>
          </cell>
          <cell r="W7">
            <v>4</v>
          </cell>
          <cell r="X7">
            <v>30</v>
          </cell>
          <cell r="Y7">
            <v>19</v>
          </cell>
          <cell r="Z7">
            <v>7</v>
          </cell>
          <cell r="AA7">
            <v>8</v>
          </cell>
          <cell r="AB7">
            <v>16</v>
          </cell>
          <cell r="AC7">
            <v>1</v>
          </cell>
          <cell r="AD7">
            <v>22</v>
          </cell>
          <cell r="AE7">
            <v>27</v>
          </cell>
          <cell r="AF7">
            <v>14</v>
          </cell>
          <cell r="AG7">
            <v>29</v>
          </cell>
          <cell r="AH7">
            <v>25</v>
          </cell>
          <cell r="AI7">
            <v>20</v>
          </cell>
          <cell r="AJ7">
            <v>12</v>
          </cell>
          <cell r="AK7">
            <v>15</v>
          </cell>
        </row>
        <row r="8">
          <cell r="A8">
            <v>4</v>
          </cell>
          <cell r="B8" t="str">
            <v>1.04</v>
          </cell>
          <cell r="C8" t="str">
            <v>Foreign direct investment, net inflows, % GDP</v>
          </cell>
          <cell r="D8" t="str">
            <v>1.04 Foreign direct investment, net inflows, % GDP</v>
          </cell>
          <cell r="H8">
            <v>19</v>
          </cell>
          <cell r="I8">
            <v>28</v>
          </cell>
          <cell r="J8">
            <v>20</v>
          </cell>
          <cell r="K8">
            <v>3</v>
          </cell>
          <cell r="L8">
            <v>9</v>
          </cell>
          <cell r="M8">
            <v>6</v>
          </cell>
          <cell r="N8">
            <v>16</v>
          </cell>
          <cell r="O8">
            <v>23</v>
          </cell>
          <cell r="P8">
            <v>26</v>
          </cell>
          <cell r="Q8">
            <v>1</v>
          </cell>
          <cell r="R8">
            <v>21</v>
          </cell>
          <cell r="S8">
            <v>18</v>
          </cell>
          <cell r="T8">
            <v>25</v>
          </cell>
          <cell r="U8">
            <v>4</v>
          </cell>
          <cell r="V8">
            <v>5</v>
          </cell>
          <cell r="W8">
            <v>13</v>
          </cell>
          <cell r="X8">
            <v>10</v>
          </cell>
          <cell r="Y8">
            <v>17</v>
          </cell>
          <cell r="Z8">
            <v>27</v>
          </cell>
          <cell r="AA8">
            <v>30</v>
          </cell>
          <cell r="AB8">
            <v>8</v>
          </cell>
          <cell r="AC8">
            <v>11</v>
          </cell>
          <cell r="AD8">
            <v>14</v>
          </cell>
          <cell r="AE8">
            <v>2</v>
          </cell>
          <cell r="AF8">
            <v>22</v>
          </cell>
          <cell r="AG8">
            <v>24</v>
          </cell>
          <cell r="AH8">
            <v>12</v>
          </cell>
          <cell r="AI8">
            <v>29</v>
          </cell>
          <cell r="AJ8">
            <v>15</v>
          </cell>
          <cell r="AK8">
            <v>7</v>
          </cell>
        </row>
        <row r="9">
          <cell r="A9">
            <v>5</v>
          </cell>
          <cell r="B9" t="str">
            <v>1.05</v>
          </cell>
          <cell r="C9" t="str">
            <v>Gross fixed capital formation, % GDP</v>
          </cell>
          <cell r="D9" t="str">
            <v>1.05 Gross fixed capital formation, % GDP</v>
          </cell>
          <cell r="H9">
            <v>19</v>
          </cell>
          <cell r="I9">
            <v>5</v>
          </cell>
          <cell r="J9">
            <v>4</v>
          </cell>
          <cell r="K9">
            <v>11</v>
          </cell>
          <cell r="L9">
            <v>15</v>
          </cell>
          <cell r="M9">
            <v>13</v>
          </cell>
          <cell r="N9">
            <v>1</v>
          </cell>
          <cell r="O9">
            <v>10</v>
          </cell>
          <cell r="P9">
            <v>21</v>
          </cell>
          <cell r="Q9">
            <v>26</v>
          </cell>
          <cell r="R9">
            <v>8</v>
          </cell>
          <cell r="S9">
            <v>6</v>
          </cell>
          <cell r="T9">
            <v>12</v>
          </cell>
          <cell r="U9" t="str">
            <v/>
          </cell>
          <cell r="V9">
            <v>25</v>
          </cell>
          <cell r="W9">
            <v>23</v>
          </cell>
          <cell r="X9">
            <v>7</v>
          </cell>
          <cell r="Y9">
            <v>14</v>
          </cell>
          <cell r="Z9">
            <v>28</v>
          </cell>
          <cell r="AA9" t="str">
            <v/>
          </cell>
          <cell r="AB9">
            <v>17</v>
          </cell>
          <cell r="AC9">
            <v>20</v>
          </cell>
          <cell r="AD9">
            <v>24</v>
          </cell>
          <cell r="AE9">
            <v>18</v>
          </cell>
          <cell r="AF9">
            <v>3</v>
          </cell>
          <cell r="AG9">
            <v>9</v>
          </cell>
          <cell r="AH9">
            <v>16</v>
          </cell>
          <cell r="AI9">
            <v>27</v>
          </cell>
          <cell r="AJ9">
            <v>22</v>
          </cell>
          <cell r="AK9">
            <v>2</v>
          </cell>
        </row>
        <row r="10">
          <cell r="A10">
            <v>6</v>
          </cell>
          <cell r="B10" t="str">
            <v>1.06</v>
          </cell>
          <cell r="C10" t="str">
            <v>Tariff &amp; non-tariff barriers</v>
          </cell>
          <cell r="D10" t="str">
            <v>1.06 Tariff &amp; non-tariff barriers</v>
          </cell>
          <cell r="H10">
            <v>27</v>
          </cell>
          <cell r="I10">
            <v>8</v>
          </cell>
          <cell r="J10">
            <v>2</v>
          </cell>
          <cell r="K10">
            <v>6</v>
          </cell>
          <cell r="L10">
            <v>22</v>
          </cell>
          <cell r="M10">
            <v>7</v>
          </cell>
          <cell r="N10">
            <v>28</v>
          </cell>
          <cell r="O10">
            <v>4</v>
          </cell>
          <cell r="P10">
            <v>13</v>
          </cell>
          <cell r="Q10">
            <v>25</v>
          </cell>
          <cell r="R10">
            <v>29</v>
          </cell>
          <cell r="S10">
            <v>20</v>
          </cell>
          <cell r="T10">
            <v>21</v>
          </cell>
          <cell r="U10">
            <v>3</v>
          </cell>
          <cell r="V10">
            <v>14</v>
          </cell>
          <cell r="W10">
            <v>17</v>
          </cell>
          <cell r="X10">
            <v>5</v>
          </cell>
          <cell r="Y10">
            <v>15</v>
          </cell>
          <cell r="Z10">
            <v>26</v>
          </cell>
          <cell r="AA10">
            <v>1</v>
          </cell>
          <cell r="AB10">
            <v>10</v>
          </cell>
          <cell r="AC10">
            <v>9</v>
          </cell>
          <cell r="AD10">
            <v>23</v>
          </cell>
          <cell r="AE10">
            <v>12</v>
          </cell>
          <cell r="AF10">
            <v>16</v>
          </cell>
          <cell r="AG10">
            <v>19</v>
          </cell>
          <cell r="AH10">
            <v>11</v>
          </cell>
          <cell r="AI10">
            <v>24</v>
          </cell>
          <cell r="AJ10">
            <v>30</v>
          </cell>
          <cell r="AK10">
            <v>18</v>
          </cell>
        </row>
        <row r="11">
          <cell r="A11">
            <v>7</v>
          </cell>
          <cell r="B11" t="str">
            <v>1.06.01</v>
          </cell>
          <cell r="C11" t="str">
            <v>Tariff barriers</v>
          </cell>
          <cell r="D11" t="str">
            <v>1.06.01 Tariff barriers</v>
          </cell>
          <cell r="H11">
            <v>27</v>
          </cell>
          <cell r="I11">
            <v>11</v>
          </cell>
          <cell r="J11">
            <v>3</v>
          </cell>
          <cell r="K11">
            <v>10</v>
          </cell>
          <cell r="L11">
            <v>16</v>
          </cell>
          <cell r="M11">
            <v>6</v>
          </cell>
          <cell r="N11">
            <v>23</v>
          </cell>
          <cell r="O11">
            <v>8</v>
          </cell>
          <cell r="P11">
            <v>25</v>
          </cell>
          <cell r="Q11">
            <v>1</v>
          </cell>
          <cell r="R11">
            <v>30</v>
          </cell>
          <cell r="S11">
            <v>20</v>
          </cell>
          <cell r="T11">
            <v>21</v>
          </cell>
          <cell r="U11">
            <v>4</v>
          </cell>
          <cell r="V11">
            <v>12</v>
          </cell>
          <cell r="W11">
            <v>13</v>
          </cell>
          <cell r="X11">
            <v>5</v>
          </cell>
          <cell r="Y11">
            <v>22</v>
          </cell>
          <cell r="Z11">
            <v>28</v>
          </cell>
          <cell r="AA11">
            <v>2</v>
          </cell>
          <cell r="AB11">
            <v>7</v>
          </cell>
          <cell r="AC11">
            <v>9</v>
          </cell>
          <cell r="AD11">
            <v>19</v>
          </cell>
          <cell r="AE11">
            <v>15</v>
          </cell>
          <cell r="AF11">
            <v>17</v>
          </cell>
          <cell r="AG11">
            <v>26</v>
          </cell>
          <cell r="AH11">
            <v>14</v>
          </cell>
          <cell r="AI11">
            <v>24</v>
          </cell>
          <cell r="AJ11">
            <v>29</v>
          </cell>
          <cell r="AK11">
            <v>18</v>
          </cell>
        </row>
        <row r="12">
          <cell r="A12">
            <v>8</v>
          </cell>
          <cell r="B12" t="str">
            <v>1.06.01.a</v>
          </cell>
          <cell r="C12" t="str">
            <v>Tariff barriers in force</v>
          </cell>
          <cell r="D12" t="str">
            <v>1.06.01.a Tariff barriers in force</v>
          </cell>
          <cell r="H12">
            <v>26</v>
          </cell>
          <cell r="I12">
            <v>8</v>
          </cell>
          <cell r="J12">
            <v>4</v>
          </cell>
          <cell r="K12">
            <v>1</v>
          </cell>
          <cell r="L12">
            <v>12</v>
          </cell>
          <cell r="M12">
            <v>6</v>
          </cell>
          <cell r="N12">
            <v>22</v>
          </cell>
          <cell r="O12">
            <v>13</v>
          </cell>
          <cell r="P12">
            <v>16</v>
          </cell>
          <cell r="Q12" t="str">
            <v/>
          </cell>
          <cell r="R12">
            <v>27</v>
          </cell>
          <cell r="S12">
            <v>20</v>
          </cell>
          <cell r="T12">
            <v>28</v>
          </cell>
          <cell r="U12">
            <v>3</v>
          </cell>
          <cell r="V12">
            <v>10</v>
          </cell>
          <cell r="W12">
            <v>21</v>
          </cell>
          <cell r="X12">
            <v>5</v>
          </cell>
          <cell r="Y12">
            <v>19</v>
          </cell>
          <cell r="Z12">
            <v>23</v>
          </cell>
          <cell r="AA12">
            <v>2</v>
          </cell>
          <cell r="AB12">
            <v>7</v>
          </cell>
          <cell r="AC12">
            <v>9</v>
          </cell>
          <cell r="AD12">
            <v>24</v>
          </cell>
          <cell r="AE12">
            <v>10</v>
          </cell>
          <cell r="AF12">
            <v>18</v>
          </cell>
          <cell r="AG12">
            <v>17</v>
          </cell>
          <cell r="AH12">
            <v>14</v>
          </cell>
          <cell r="AI12">
            <v>25</v>
          </cell>
          <cell r="AJ12">
            <v>29</v>
          </cell>
          <cell r="AK12">
            <v>15</v>
          </cell>
        </row>
        <row r="13">
          <cell r="A13">
            <v>9</v>
          </cell>
          <cell r="B13" t="str">
            <v>1.06.01.b</v>
          </cell>
          <cell r="C13" t="str">
            <v>New tariff barriers 2022</v>
          </cell>
          <cell r="D13" t="str">
            <v>1.06.01.b New tariff barriers 2022</v>
          </cell>
          <cell r="H13">
            <v>29</v>
          </cell>
          <cell r="I13">
            <v>1</v>
          </cell>
          <cell r="J13">
            <v>1</v>
          </cell>
          <cell r="K13">
            <v>1</v>
          </cell>
          <cell r="L13">
            <v>21</v>
          </cell>
          <cell r="M13">
            <v>1</v>
          </cell>
          <cell r="N13">
            <v>1</v>
          </cell>
          <cell r="O13">
            <v>1</v>
          </cell>
          <cell r="P13">
            <v>1</v>
          </cell>
          <cell r="Q13">
            <v>1</v>
          </cell>
          <cell r="R13">
            <v>27</v>
          </cell>
          <cell r="S13">
            <v>1</v>
          </cell>
          <cell r="T13">
            <v>20</v>
          </cell>
          <cell r="U13" t="str">
            <v/>
          </cell>
          <cell r="V13">
            <v>1</v>
          </cell>
          <cell r="W13">
            <v>1</v>
          </cell>
          <cell r="X13">
            <v>1</v>
          </cell>
          <cell r="Y13">
            <v>24</v>
          </cell>
          <cell r="Z13">
            <v>25</v>
          </cell>
          <cell r="AA13">
            <v>1</v>
          </cell>
          <cell r="AB13">
            <v>1</v>
          </cell>
          <cell r="AC13">
            <v>1</v>
          </cell>
          <cell r="AD13">
            <v>1</v>
          </cell>
          <cell r="AE13">
            <v>22</v>
          </cell>
          <cell r="AF13">
            <v>1</v>
          </cell>
          <cell r="AG13">
            <v>26</v>
          </cell>
          <cell r="AH13">
            <v>1</v>
          </cell>
          <cell r="AI13">
            <v>23</v>
          </cell>
          <cell r="AJ13">
            <v>28</v>
          </cell>
          <cell r="AK13">
            <v>1</v>
          </cell>
        </row>
        <row r="14">
          <cell r="A14">
            <v>10</v>
          </cell>
          <cell r="B14" t="str">
            <v>1.06.01.c</v>
          </cell>
          <cell r="C14" t="str">
            <v>Percentage of trade affected by tariff barrier (up to 2018)</v>
          </cell>
          <cell r="D14" t="str">
            <v>1.06.01.c Percentage of trade affected by tariff barrier (up to 2018)</v>
          </cell>
          <cell r="H14">
            <v>9</v>
          </cell>
          <cell r="I14">
            <v>8</v>
          </cell>
          <cell r="J14" t="str">
            <v/>
          </cell>
          <cell r="K14">
            <v>7</v>
          </cell>
          <cell r="L14">
            <v>11</v>
          </cell>
          <cell r="M14">
            <v>1</v>
          </cell>
          <cell r="N14">
            <v>21</v>
          </cell>
          <cell r="O14" t="str">
            <v/>
          </cell>
          <cell r="P14">
            <v>24</v>
          </cell>
          <cell r="Q14" t="str">
            <v/>
          </cell>
          <cell r="R14">
            <v>22</v>
          </cell>
          <cell r="S14">
            <v>19</v>
          </cell>
          <cell r="T14">
            <v>5</v>
          </cell>
          <cell r="U14" t="str">
            <v/>
          </cell>
          <cell r="V14">
            <v>12</v>
          </cell>
          <cell r="W14">
            <v>10</v>
          </cell>
          <cell r="X14" t="str">
            <v/>
          </cell>
          <cell r="Y14">
            <v>6</v>
          </cell>
          <cell r="Z14">
            <v>23</v>
          </cell>
          <cell r="AA14" t="str">
            <v/>
          </cell>
          <cell r="AB14">
            <v>3</v>
          </cell>
          <cell r="AC14">
            <v>4</v>
          </cell>
          <cell r="AD14">
            <v>15</v>
          </cell>
          <cell r="AE14">
            <v>2</v>
          </cell>
          <cell r="AF14">
            <v>17</v>
          </cell>
          <cell r="AG14">
            <v>18</v>
          </cell>
          <cell r="AH14">
            <v>14</v>
          </cell>
          <cell r="AI14">
            <v>16</v>
          </cell>
          <cell r="AJ14">
            <v>13</v>
          </cell>
          <cell r="AK14">
            <v>20</v>
          </cell>
        </row>
        <row r="15">
          <cell r="A15">
            <v>11</v>
          </cell>
          <cell r="B15" t="str">
            <v>1.06.02</v>
          </cell>
          <cell r="C15" t="str">
            <v>Non-tariff barriers</v>
          </cell>
          <cell r="D15" t="str">
            <v>1.06.02 Non-tariff barriers</v>
          </cell>
          <cell r="H15">
            <v>21</v>
          </cell>
          <cell r="I15">
            <v>6</v>
          </cell>
          <cell r="J15">
            <v>1</v>
          </cell>
          <cell r="K15">
            <v>5</v>
          </cell>
          <cell r="L15">
            <v>25</v>
          </cell>
          <cell r="M15">
            <v>8</v>
          </cell>
          <cell r="N15">
            <v>27</v>
          </cell>
          <cell r="O15">
            <v>2</v>
          </cell>
          <cell r="P15">
            <v>3</v>
          </cell>
          <cell r="Q15">
            <v>26</v>
          </cell>
          <cell r="R15">
            <v>18</v>
          </cell>
          <cell r="S15">
            <v>23</v>
          </cell>
          <cell r="T15">
            <v>20</v>
          </cell>
          <cell r="U15" t="str">
            <v/>
          </cell>
          <cell r="V15">
            <v>17</v>
          </cell>
          <cell r="W15">
            <v>19</v>
          </cell>
          <cell r="X15">
            <v>4</v>
          </cell>
          <cell r="Y15">
            <v>10</v>
          </cell>
          <cell r="Z15">
            <v>7</v>
          </cell>
          <cell r="AA15" t="str">
            <v/>
          </cell>
          <cell r="AB15">
            <v>13</v>
          </cell>
          <cell r="AC15">
            <v>11</v>
          </cell>
          <cell r="AD15">
            <v>24</v>
          </cell>
          <cell r="AE15">
            <v>14</v>
          </cell>
          <cell r="AF15">
            <v>15</v>
          </cell>
          <cell r="AG15">
            <v>9</v>
          </cell>
          <cell r="AH15">
            <v>12</v>
          </cell>
          <cell r="AI15">
            <v>22</v>
          </cell>
          <cell r="AJ15">
            <v>28</v>
          </cell>
          <cell r="AK15">
            <v>16</v>
          </cell>
        </row>
        <row r="16">
          <cell r="A16">
            <v>12</v>
          </cell>
          <cell r="B16" t="str">
            <v>1.06.02.a</v>
          </cell>
          <cell r="C16" t="str">
            <v>Non-tariff barriers in force</v>
          </cell>
          <cell r="D16" t="str">
            <v>1.06.02.a Non-tariff barriers in force</v>
          </cell>
          <cell r="H16">
            <v>18</v>
          </cell>
          <cell r="I16">
            <v>7</v>
          </cell>
          <cell r="J16" t="str">
            <v/>
          </cell>
          <cell r="K16">
            <v>1</v>
          </cell>
          <cell r="L16">
            <v>24</v>
          </cell>
          <cell r="M16">
            <v>2</v>
          </cell>
          <cell r="N16">
            <v>26</v>
          </cell>
          <cell r="O16">
            <v>3</v>
          </cell>
          <cell r="P16">
            <v>9</v>
          </cell>
          <cell r="Q16" t="str">
            <v/>
          </cell>
          <cell r="R16">
            <v>21</v>
          </cell>
          <cell r="S16">
            <v>19</v>
          </cell>
          <cell r="T16">
            <v>20</v>
          </cell>
          <cell r="U16" t="str">
            <v/>
          </cell>
          <cell r="V16">
            <v>15</v>
          </cell>
          <cell r="W16">
            <v>14</v>
          </cell>
          <cell r="X16">
            <v>4</v>
          </cell>
          <cell r="Y16">
            <v>6</v>
          </cell>
          <cell r="Z16">
            <v>16</v>
          </cell>
          <cell r="AA16" t="str">
            <v/>
          </cell>
          <cell r="AB16">
            <v>5</v>
          </cell>
          <cell r="AC16">
            <v>8</v>
          </cell>
          <cell r="AD16">
            <v>23</v>
          </cell>
          <cell r="AE16">
            <v>10</v>
          </cell>
          <cell r="AF16">
            <v>17</v>
          </cell>
          <cell r="AG16">
            <v>11</v>
          </cell>
          <cell r="AH16">
            <v>13</v>
          </cell>
          <cell r="AI16">
            <v>22</v>
          </cell>
          <cell r="AJ16">
            <v>25</v>
          </cell>
          <cell r="AK16">
            <v>12</v>
          </cell>
        </row>
        <row r="17">
          <cell r="A17">
            <v>13</v>
          </cell>
          <cell r="B17" t="str">
            <v>1.06.02.b</v>
          </cell>
          <cell r="C17" t="str">
            <v>New non-tariff barriers 2022</v>
          </cell>
          <cell r="D17" t="str">
            <v>1.06.02.b New non-tariff barriers 2022</v>
          </cell>
          <cell r="H17">
            <v>17</v>
          </cell>
          <cell r="I17">
            <v>8</v>
          </cell>
          <cell r="J17" t="str">
            <v/>
          </cell>
          <cell r="K17" t="str">
            <v/>
          </cell>
          <cell r="L17">
            <v>22</v>
          </cell>
          <cell r="M17">
            <v>1</v>
          </cell>
          <cell r="N17">
            <v>23</v>
          </cell>
          <cell r="O17">
            <v>1</v>
          </cell>
          <cell r="P17" t="str">
            <v/>
          </cell>
          <cell r="Q17" t="str">
            <v/>
          </cell>
          <cell r="R17">
            <v>21</v>
          </cell>
          <cell r="S17">
            <v>19</v>
          </cell>
          <cell r="T17">
            <v>16</v>
          </cell>
          <cell r="U17" t="str">
            <v/>
          </cell>
          <cell r="V17">
            <v>13</v>
          </cell>
          <cell r="W17">
            <v>10</v>
          </cell>
          <cell r="X17">
            <v>4</v>
          </cell>
          <cell r="Y17">
            <v>5</v>
          </cell>
          <cell r="Z17">
            <v>14</v>
          </cell>
          <cell r="AA17" t="str">
            <v/>
          </cell>
          <cell r="AB17">
            <v>11</v>
          </cell>
          <cell r="AC17">
            <v>11</v>
          </cell>
          <cell r="AD17">
            <v>20</v>
          </cell>
          <cell r="AE17">
            <v>3</v>
          </cell>
          <cell r="AF17">
            <v>15</v>
          </cell>
          <cell r="AG17">
            <v>7</v>
          </cell>
          <cell r="AH17">
            <v>8</v>
          </cell>
          <cell r="AI17">
            <v>18</v>
          </cell>
          <cell r="AJ17">
            <v>24</v>
          </cell>
          <cell r="AK17">
            <v>6</v>
          </cell>
        </row>
        <row r="18">
          <cell r="A18">
            <v>14</v>
          </cell>
          <cell r="B18" t="str">
            <v>1.06.02.c</v>
          </cell>
          <cell r="C18" t="str">
            <v>Percentage of trade affected by non-tariff barrier (up to 2018)</v>
          </cell>
          <cell r="D18" t="str">
            <v>1.06.02.c Percentage of trade affected by non-tariff barrier (up to 2018)</v>
          </cell>
          <cell r="H18">
            <v>17</v>
          </cell>
          <cell r="I18">
            <v>4</v>
          </cell>
          <cell r="J18">
            <v>1</v>
          </cell>
          <cell r="K18">
            <v>6</v>
          </cell>
          <cell r="L18">
            <v>22</v>
          </cell>
          <cell r="M18">
            <v>15</v>
          </cell>
          <cell r="N18">
            <v>14</v>
          </cell>
          <cell r="O18" t="str">
            <v/>
          </cell>
          <cell r="P18">
            <v>2</v>
          </cell>
          <cell r="Q18">
            <v>23</v>
          </cell>
          <cell r="R18">
            <v>9</v>
          </cell>
          <cell r="S18">
            <v>20</v>
          </cell>
          <cell r="T18">
            <v>13</v>
          </cell>
          <cell r="U18" t="str">
            <v/>
          </cell>
          <cell r="V18">
            <v>19</v>
          </cell>
          <cell r="W18">
            <v>24</v>
          </cell>
          <cell r="X18" t="str">
            <v/>
          </cell>
          <cell r="Y18">
            <v>8</v>
          </cell>
          <cell r="Z18">
            <v>3</v>
          </cell>
          <cell r="AA18" t="str">
            <v/>
          </cell>
          <cell r="AB18">
            <v>11</v>
          </cell>
          <cell r="AC18">
            <v>5</v>
          </cell>
          <cell r="AD18">
            <v>18</v>
          </cell>
          <cell r="AE18">
            <v>25</v>
          </cell>
          <cell r="AF18">
            <v>12</v>
          </cell>
          <cell r="AG18">
            <v>7</v>
          </cell>
          <cell r="AH18">
            <v>10</v>
          </cell>
          <cell r="AI18">
            <v>16</v>
          </cell>
          <cell r="AJ18">
            <v>26</v>
          </cell>
          <cell r="AK18">
            <v>21</v>
          </cell>
        </row>
        <row r="19">
          <cell r="A19">
            <v>15</v>
          </cell>
          <cell r="B19" t="str">
            <v>1.07</v>
          </cell>
          <cell r="C19" t="str">
            <v>Trade liberalization</v>
          </cell>
          <cell r="D19" t="str">
            <v>1.07 Trade liberalization</v>
          </cell>
          <cell r="H19">
            <v>4</v>
          </cell>
          <cell r="I19">
            <v>25</v>
          </cell>
          <cell r="J19">
            <v>14</v>
          </cell>
          <cell r="K19">
            <v>13</v>
          </cell>
          <cell r="L19">
            <v>7</v>
          </cell>
          <cell r="M19">
            <v>6</v>
          </cell>
          <cell r="N19">
            <v>27</v>
          </cell>
          <cell r="O19">
            <v>16</v>
          </cell>
          <cell r="P19">
            <v>20</v>
          </cell>
          <cell r="Q19">
            <v>12</v>
          </cell>
          <cell r="R19">
            <v>23</v>
          </cell>
          <cell r="S19">
            <v>19</v>
          </cell>
          <cell r="T19">
            <v>10</v>
          </cell>
          <cell r="U19">
            <v>26</v>
          </cell>
          <cell r="V19">
            <v>15</v>
          </cell>
          <cell r="W19">
            <v>9</v>
          </cell>
          <cell r="X19">
            <v>29</v>
          </cell>
          <cell r="Y19">
            <v>11</v>
          </cell>
          <cell r="Z19">
            <v>22</v>
          </cell>
          <cell r="AA19">
            <v>28</v>
          </cell>
          <cell r="AB19">
            <v>3</v>
          </cell>
          <cell r="AC19">
            <v>17</v>
          </cell>
          <cell r="AD19">
            <v>24</v>
          </cell>
          <cell r="AE19">
            <v>2</v>
          </cell>
          <cell r="AF19">
            <v>8</v>
          </cell>
          <cell r="AG19">
            <v>30</v>
          </cell>
          <cell r="AH19">
            <v>18</v>
          </cell>
          <cell r="AI19">
            <v>1</v>
          </cell>
          <cell r="AJ19">
            <v>5</v>
          </cell>
          <cell r="AK19">
            <v>21</v>
          </cell>
        </row>
        <row r="20">
          <cell r="A20">
            <v>16</v>
          </cell>
          <cell r="B20" t="str">
            <v>1.07.01</v>
          </cell>
          <cell r="C20" t="str">
            <v>Regional Trade Agreements, number in force</v>
          </cell>
          <cell r="D20" t="str">
            <v>1.07.01 Regional Trade Agreements, number in force</v>
          </cell>
          <cell r="H20">
            <v>9</v>
          </cell>
          <cell r="I20">
            <v>29</v>
          </cell>
          <cell r="J20">
            <v>20</v>
          </cell>
          <cell r="K20">
            <v>26</v>
          </cell>
          <cell r="L20">
            <v>12</v>
          </cell>
          <cell r="M20">
            <v>2</v>
          </cell>
          <cell r="N20">
            <v>10</v>
          </cell>
          <cell r="O20">
            <v>29</v>
          </cell>
          <cell r="P20">
            <v>23</v>
          </cell>
          <cell r="Q20">
            <v>23</v>
          </cell>
          <cell r="R20">
            <v>7</v>
          </cell>
          <cell r="S20">
            <v>16</v>
          </cell>
          <cell r="T20">
            <v>7</v>
          </cell>
          <cell r="U20">
            <v>22</v>
          </cell>
          <cell r="V20">
            <v>10</v>
          </cell>
          <cell r="W20">
            <v>4</v>
          </cell>
          <cell r="X20">
            <v>23</v>
          </cell>
          <cell r="Y20">
            <v>16</v>
          </cell>
          <cell r="Z20">
            <v>20</v>
          </cell>
          <cell r="AA20">
            <v>27</v>
          </cell>
          <cell r="AB20">
            <v>5</v>
          </cell>
          <cell r="AC20">
            <v>19</v>
          </cell>
          <cell r="AD20">
            <v>18</v>
          </cell>
          <cell r="AE20">
            <v>3</v>
          </cell>
          <cell r="AF20">
            <v>6</v>
          </cell>
          <cell r="AG20">
            <v>27</v>
          </cell>
          <cell r="AH20">
            <v>14</v>
          </cell>
          <cell r="AI20">
            <v>1</v>
          </cell>
          <cell r="AJ20">
            <v>14</v>
          </cell>
          <cell r="AK20">
            <v>12</v>
          </cell>
        </row>
        <row r="21">
          <cell r="A21">
            <v>17</v>
          </cell>
          <cell r="B21" t="str">
            <v>1.07.02</v>
          </cell>
          <cell r="C21" t="str">
            <v>Capital account liberalization, Index</v>
          </cell>
          <cell r="D21" t="str">
            <v>1.07.02 Capital account liberalization, Index</v>
          </cell>
          <cell r="H21">
            <v>1</v>
          </cell>
          <cell r="I21">
            <v>22</v>
          </cell>
          <cell r="J21" t="str">
            <v/>
          </cell>
          <cell r="K21">
            <v>1</v>
          </cell>
          <cell r="L21">
            <v>1</v>
          </cell>
          <cell r="M21">
            <v>12</v>
          </cell>
          <cell r="N21">
            <v>22</v>
          </cell>
          <cell r="O21" t="str">
            <v/>
          </cell>
          <cell r="P21">
            <v>12</v>
          </cell>
          <cell r="Q21">
            <v>1</v>
          </cell>
          <cell r="R21">
            <v>22</v>
          </cell>
          <cell r="S21">
            <v>16</v>
          </cell>
          <cell r="T21">
            <v>1</v>
          </cell>
          <cell r="U21">
            <v>22</v>
          </cell>
          <cell r="V21">
            <v>16</v>
          </cell>
          <cell r="W21">
            <v>12</v>
          </cell>
          <cell r="X21">
            <v>22</v>
          </cell>
          <cell r="Y21">
            <v>1</v>
          </cell>
          <cell r="Z21">
            <v>22</v>
          </cell>
          <cell r="AA21">
            <v>21</v>
          </cell>
          <cell r="AB21">
            <v>1</v>
          </cell>
          <cell r="AC21">
            <v>15</v>
          </cell>
          <cell r="AD21">
            <v>16</v>
          </cell>
          <cell r="AE21">
            <v>1</v>
          </cell>
          <cell r="AF21">
            <v>1</v>
          </cell>
          <cell r="AG21">
            <v>22</v>
          </cell>
          <cell r="AH21">
            <v>16</v>
          </cell>
          <cell r="AI21">
            <v>1</v>
          </cell>
          <cell r="AJ21">
            <v>1</v>
          </cell>
          <cell r="AK21">
            <v>16</v>
          </cell>
        </row>
        <row r="22">
          <cell r="A22">
            <v>18</v>
          </cell>
          <cell r="B22" t="str">
            <v>1.07.03</v>
          </cell>
          <cell r="C22" t="str">
            <v>Investment Freedom, Index</v>
          </cell>
          <cell r="D22" t="str">
            <v>1.07.03 Investment Freedom, Index</v>
          </cell>
          <cell r="H22">
            <v>3</v>
          </cell>
          <cell r="I22">
            <v>19</v>
          </cell>
          <cell r="J22">
            <v>12</v>
          </cell>
          <cell r="K22">
            <v>19</v>
          </cell>
          <cell r="L22">
            <v>3</v>
          </cell>
          <cell r="M22">
            <v>9</v>
          </cell>
          <cell r="N22">
            <v>30</v>
          </cell>
          <cell r="O22">
            <v>9</v>
          </cell>
          <cell r="P22">
            <v>24</v>
          </cell>
          <cell r="Q22">
            <v>3</v>
          </cell>
          <cell r="R22">
            <v>22</v>
          </cell>
          <cell r="S22">
            <v>19</v>
          </cell>
          <cell r="T22">
            <v>13</v>
          </cell>
          <cell r="U22">
            <v>24</v>
          </cell>
          <cell r="V22">
            <v>13</v>
          </cell>
          <cell r="W22">
            <v>7</v>
          </cell>
          <cell r="X22">
            <v>26</v>
          </cell>
          <cell r="Y22">
            <v>9</v>
          </cell>
          <cell r="Z22">
            <v>13</v>
          </cell>
          <cell r="AA22">
            <v>29</v>
          </cell>
          <cell r="AB22">
            <v>7</v>
          </cell>
          <cell r="AC22">
            <v>13</v>
          </cell>
          <cell r="AD22">
            <v>26</v>
          </cell>
          <cell r="AE22">
            <v>1</v>
          </cell>
          <cell r="AF22">
            <v>13</v>
          </cell>
          <cell r="AG22">
            <v>26</v>
          </cell>
          <cell r="AH22">
            <v>18</v>
          </cell>
          <cell r="AI22">
            <v>3</v>
          </cell>
          <cell r="AJ22">
            <v>1</v>
          </cell>
          <cell r="AK22">
            <v>22</v>
          </cell>
        </row>
        <row r="23">
          <cell r="A23">
            <v>19</v>
          </cell>
          <cell r="B23" t="str">
            <v>1.08</v>
          </cell>
          <cell r="C23" t="str">
            <v>Exchange rate stability, parity change from national currency to SDR, 2022/2020</v>
          </cell>
          <cell r="D23" t="str">
            <v>1.08 Exchange rate stability, parity change from national currency to SDR, 2022/2020</v>
          </cell>
          <cell r="H23">
            <v>15</v>
          </cell>
          <cell r="I23">
            <v>10</v>
          </cell>
          <cell r="J23">
            <v>13</v>
          </cell>
          <cell r="K23">
            <v>9</v>
          </cell>
          <cell r="L23">
            <v>23</v>
          </cell>
          <cell r="M23">
            <v>20</v>
          </cell>
          <cell r="N23">
            <v>21</v>
          </cell>
          <cell r="O23">
            <v>7</v>
          </cell>
          <cell r="P23">
            <v>11</v>
          </cell>
          <cell r="Q23">
            <v>6</v>
          </cell>
          <cell r="R23">
            <v>4</v>
          </cell>
          <cell r="S23">
            <v>5</v>
          </cell>
          <cell r="T23">
            <v>28</v>
          </cell>
          <cell r="U23">
            <v>30</v>
          </cell>
          <cell r="V23">
            <v>2</v>
          </cell>
          <cell r="W23">
            <v>26</v>
          </cell>
          <cell r="X23">
            <v>16</v>
          </cell>
          <cell r="Y23">
            <v>3</v>
          </cell>
          <cell r="Z23">
            <v>29</v>
          </cell>
          <cell r="AA23">
            <v>22</v>
          </cell>
          <cell r="AB23">
            <v>18</v>
          </cell>
          <cell r="AC23">
            <v>19</v>
          </cell>
          <cell r="AD23">
            <v>25</v>
          </cell>
          <cell r="AE23">
            <v>14</v>
          </cell>
          <cell r="AF23">
            <v>17</v>
          </cell>
          <cell r="AG23">
            <v>27</v>
          </cell>
          <cell r="AH23">
            <v>24</v>
          </cell>
          <cell r="AI23">
            <v>1</v>
          </cell>
          <cell r="AJ23">
            <v>11</v>
          </cell>
          <cell r="AK23">
            <v>8</v>
          </cell>
        </row>
        <row r="24">
          <cell r="A24">
            <v>20</v>
          </cell>
          <cell r="B24" t="str">
            <v>1.09</v>
          </cell>
          <cell r="C24" t="str">
            <v>Domestic credit to private sector, % of GDP</v>
          </cell>
          <cell r="D24" t="str">
            <v>1.09 Domestic credit to private sector, % of GDP</v>
          </cell>
          <cell r="H24">
            <v>9</v>
          </cell>
          <cell r="I24">
            <v>21</v>
          </cell>
          <cell r="J24">
            <v>24</v>
          </cell>
          <cell r="K24">
            <v>6</v>
          </cell>
          <cell r="L24" t="str">
            <v/>
          </cell>
          <cell r="M24">
            <v>14</v>
          </cell>
          <cell r="N24">
            <v>4</v>
          </cell>
          <cell r="O24" t="str">
            <v/>
          </cell>
          <cell r="P24">
            <v>16</v>
          </cell>
          <cell r="Q24">
            <v>1</v>
          </cell>
          <cell r="R24">
            <v>17</v>
          </cell>
          <cell r="S24">
            <v>22</v>
          </cell>
          <cell r="T24">
            <v>3</v>
          </cell>
          <cell r="U24" t="str">
            <v/>
          </cell>
          <cell r="V24">
            <v>12</v>
          </cell>
          <cell r="W24">
            <v>23</v>
          </cell>
          <cell r="X24">
            <v>25</v>
          </cell>
          <cell r="Y24">
            <v>8</v>
          </cell>
          <cell r="Z24">
            <v>27</v>
          </cell>
          <cell r="AA24">
            <v>26</v>
          </cell>
          <cell r="AB24">
            <v>20</v>
          </cell>
          <cell r="AC24">
            <v>18</v>
          </cell>
          <cell r="AD24">
            <v>15</v>
          </cell>
          <cell r="AE24">
            <v>11</v>
          </cell>
          <cell r="AF24">
            <v>5</v>
          </cell>
          <cell r="AG24">
            <v>19</v>
          </cell>
          <cell r="AH24">
            <v>7</v>
          </cell>
          <cell r="AI24">
            <v>10</v>
          </cell>
          <cell r="AJ24">
            <v>2</v>
          </cell>
          <cell r="AK24">
            <v>13</v>
          </cell>
        </row>
        <row r="25">
          <cell r="A25">
            <v>21</v>
          </cell>
          <cell r="B25" t="str">
            <v>1.10</v>
          </cell>
          <cell r="C25" t="str">
            <v>Foreign trade and payments risk</v>
          </cell>
          <cell r="D25" t="str">
            <v>1.10 Foreign trade and payments risk</v>
          </cell>
          <cell r="H25">
            <v>4</v>
          </cell>
          <cell r="I25">
            <v>21</v>
          </cell>
          <cell r="J25">
            <v>1</v>
          </cell>
          <cell r="K25">
            <v>23</v>
          </cell>
          <cell r="L25">
            <v>8</v>
          </cell>
          <cell r="M25">
            <v>7</v>
          </cell>
          <cell r="N25">
            <v>10</v>
          </cell>
          <cell r="O25">
            <v>3</v>
          </cell>
          <cell r="P25">
            <v>25</v>
          </cell>
          <cell r="Q25">
            <v>2</v>
          </cell>
          <cell r="R25">
            <v>22</v>
          </cell>
          <cell r="S25">
            <v>12</v>
          </cell>
          <cell r="T25">
            <v>28</v>
          </cell>
          <cell r="U25">
            <v>30</v>
          </cell>
          <cell r="V25">
            <v>15</v>
          </cell>
          <cell r="W25">
            <v>19</v>
          </cell>
          <cell r="X25">
            <v>16</v>
          </cell>
          <cell r="Y25">
            <v>5</v>
          </cell>
          <cell r="Z25">
            <v>27</v>
          </cell>
          <cell r="AA25">
            <v>24</v>
          </cell>
          <cell r="AB25">
            <v>9</v>
          </cell>
          <cell r="AC25">
            <v>18</v>
          </cell>
          <cell r="AD25">
            <v>26</v>
          </cell>
          <cell r="AE25">
            <v>14</v>
          </cell>
          <cell r="AF25">
            <v>6</v>
          </cell>
          <cell r="AG25">
            <v>29</v>
          </cell>
          <cell r="AH25">
            <v>17</v>
          </cell>
          <cell r="AI25">
            <v>13</v>
          </cell>
          <cell r="AJ25">
            <v>11</v>
          </cell>
          <cell r="AK25">
            <v>20</v>
          </cell>
        </row>
        <row r="26">
          <cell r="A26">
            <v>22</v>
          </cell>
          <cell r="B26" t="str">
            <v>1.10.01</v>
          </cell>
          <cell r="C26" t="str">
            <v>Country credit rating</v>
          </cell>
          <cell r="D26" t="str">
            <v>1.10.01 Country credit rating</v>
          </cell>
          <cell r="H26">
            <v>1</v>
          </cell>
          <cell r="I26">
            <v>21</v>
          </cell>
          <cell r="J26"/>
          <cell r="K26">
            <v>22</v>
          </cell>
          <cell r="L26">
            <v>3</v>
          </cell>
          <cell r="M26">
            <v>12</v>
          </cell>
          <cell r="N26">
            <v>10</v>
          </cell>
          <cell r="O26">
            <v>6</v>
          </cell>
          <cell r="P26">
            <v>24</v>
          </cell>
          <cell r="Q26">
            <v>7</v>
          </cell>
          <cell r="R26">
            <v>19</v>
          </cell>
          <cell r="S26">
            <v>17</v>
          </cell>
          <cell r="T26">
            <v>11</v>
          </cell>
          <cell r="U26">
            <v>26</v>
          </cell>
          <cell r="V26">
            <v>13</v>
          </cell>
          <cell r="W26">
            <v>17</v>
          </cell>
          <cell r="X26"/>
          <cell r="Y26">
            <v>5</v>
          </cell>
          <cell r="Z26">
            <v>25</v>
          </cell>
          <cell r="AA26">
            <v>23</v>
          </cell>
          <cell r="AB26">
            <v>14</v>
          </cell>
          <cell r="AC26">
            <v>16</v>
          </cell>
          <cell r="AD26">
            <v>28</v>
          </cell>
          <cell r="AE26">
            <v>1</v>
          </cell>
          <cell r="AF26">
            <v>7</v>
          </cell>
          <cell r="AG26">
            <v>27</v>
          </cell>
          <cell r="AH26">
            <v>14</v>
          </cell>
          <cell r="AI26">
            <v>9</v>
          </cell>
          <cell r="AJ26">
            <v>3</v>
          </cell>
          <cell r="AK26">
            <v>20</v>
          </cell>
        </row>
        <row r="27">
          <cell r="A27">
            <v>23</v>
          </cell>
          <cell r="B27" t="str">
            <v>1.10.02</v>
          </cell>
          <cell r="C27" t="str">
            <v>Gross debt, % GDP</v>
          </cell>
          <cell r="D27" t="str">
            <v>1.10.02 Gross debt, % GDP</v>
          </cell>
          <cell r="H27">
            <v>14</v>
          </cell>
          <cell r="I27">
            <v>9</v>
          </cell>
          <cell r="J27">
            <v>1</v>
          </cell>
          <cell r="K27">
            <v>6</v>
          </cell>
          <cell r="L27">
            <v>25</v>
          </cell>
          <cell r="M27">
            <v>8</v>
          </cell>
          <cell r="N27">
            <v>22</v>
          </cell>
          <cell r="O27">
            <v>4</v>
          </cell>
          <cell r="P27">
            <v>16</v>
          </cell>
          <cell r="Q27">
            <v>2</v>
          </cell>
          <cell r="R27">
            <v>23</v>
          </cell>
          <cell r="S27">
            <v>10</v>
          </cell>
          <cell r="T27">
            <v>30</v>
          </cell>
          <cell r="U27">
            <v>28</v>
          </cell>
          <cell r="V27">
            <v>20</v>
          </cell>
          <cell r="W27">
            <v>15</v>
          </cell>
          <cell r="X27">
            <v>19</v>
          </cell>
          <cell r="Y27">
            <v>12</v>
          </cell>
          <cell r="Z27">
            <v>21</v>
          </cell>
          <cell r="AA27">
            <v>11</v>
          </cell>
          <cell r="AB27">
            <v>5</v>
          </cell>
          <cell r="AC27">
            <v>17</v>
          </cell>
          <cell r="AD27">
            <v>3</v>
          </cell>
          <cell r="AE27">
            <v>29</v>
          </cell>
          <cell r="AF27">
            <v>13</v>
          </cell>
          <cell r="AG27">
            <v>26</v>
          </cell>
          <cell r="AH27">
            <v>18</v>
          </cell>
          <cell r="AI27">
            <v>24</v>
          </cell>
          <cell r="AJ27">
            <v>27</v>
          </cell>
          <cell r="AK27">
            <v>7</v>
          </cell>
        </row>
        <row r="28">
          <cell r="A28">
            <v>24</v>
          </cell>
          <cell r="B28" t="str">
            <v>1.11</v>
          </cell>
          <cell r="C28" t="str">
            <v>Trade costs</v>
          </cell>
          <cell r="D28" t="str">
            <v>1.11 Trade costs</v>
          </cell>
          <cell r="H28">
            <v>6</v>
          </cell>
          <cell r="I28">
            <v>26</v>
          </cell>
          <cell r="J28">
            <v>11</v>
          </cell>
          <cell r="K28">
            <v>29</v>
          </cell>
          <cell r="L28">
            <v>4</v>
          </cell>
          <cell r="M28">
            <v>12</v>
          </cell>
          <cell r="N28">
            <v>14</v>
          </cell>
          <cell r="O28">
            <v>7</v>
          </cell>
          <cell r="P28">
            <v>20</v>
          </cell>
          <cell r="Q28">
            <v>3</v>
          </cell>
          <cell r="R28">
            <v>16</v>
          </cell>
          <cell r="S28">
            <v>19</v>
          </cell>
          <cell r="T28">
            <v>5</v>
          </cell>
          <cell r="U28">
            <v>27</v>
          </cell>
          <cell r="V28">
            <v>13</v>
          </cell>
          <cell r="W28">
            <v>23</v>
          </cell>
          <cell r="X28">
            <v>30</v>
          </cell>
          <cell r="Y28">
            <v>2</v>
          </cell>
          <cell r="Z28">
            <v>25</v>
          </cell>
          <cell r="AA28">
            <v>24</v>
          </cell>
          <cell r="AB28">
            <v>22</v>
          </cell>
          <cell r="AC28">
            <v>21</v>
          </cell>
          <cell r="AD28">
            <v>28</v>
          </cell>
          <cell r="AE28">
            <v>1</v>
          </cell>
          <cell r="AF28">
            <v>10</v>
          </cell>
          <cell r="AG28">
            <v>18</v>
          </cell>
          <cell r="AH28">
            <v>15</v>
          </cell>
          <cell r="AI28">
            <v>8</v>
          </cell>
          <cell r="AJ28">
            <v>9</v>
          </cell>
          <cell r="AK28">
            <v>17</v>
          </cell>
        </row>
        <row r="29">
          <cell r="A29">
            <v>25</v>
          </cell>
          <cell r="B29" t="str">
            <v>1.11.01</v>
          </cell>
          <cell r="C29" t="str">
            <v>Logistics performance, index</v>
          </cell>
          <cell r="D29" t="str">
            <v>1.11.01 Logistics performance, index</v>
          </cell>
          <cell r="H29">
            <v>8</v>
          </cell>
          <cell r="I29">
            <v>23</v>
          </cell>
          <cell r="J29" t="str">
            <v/>
          </cell>
          <cell r="K29">
            <v>25</v>
          </cell>
          <cell r="L29">
            <v>2</v>
          </cell>
          <cell r="M29">
            <v>17</v>
          </cell>
          <cell r="N29">
            <v>8</v>
          </cell>
          <cell r="O29">
            <v>4</v>
          </cell>
          <cell r="P29" t="str">
            <v/>
          </cell>
          <cell r="Q29">
            <v>2</v>
          </cell>
          <cell r="R29">
            <v>14</v>
          </cell>
          <cell r="S29">
            <v>17</v>
          </cell>
          <cell r="T29">
            <v>4</v>
          </cell>
          <cell r="U29">
            <v>25</v>
          </cell>
          <cell r="V29">
            <v>11</v>
          </cell>
          <cell r="W29">
            <v>20</v>
          </cell>
          <cell r="X29" t="str">
            <v/>
          </cell>
          <cell r="Y29">
            <v>11</v>
          </cell>
          <cell r="Z29" t="str">
            <v/>
          </cell>
          <cell r="AA29">
            <v>22</v>
          </cell>
          <cell r="AB29">
            <v>17</v>
          </cell>
          <cell r="AC29">
            <v>15</v>
          </cell>
          <cell r="AD29">
            <v>23</v>
          </cell>
          <cell r="AE29">
            <v>1</v>
          </cell>
          <cell r="AF29">
            <v>6</v>
          </cell>
          <cell r="AG29">
            <v>21</v>
          </cell>
          <cell r="AH29">
            <v>13</v>
          </cell>
          <cell r="AI29">
            <v>8</v>
          </cell>
          <cell r="AJ29">
            <v>6</v>
          </cell>
          <cell r="AK29">
            <v>15</v>
          </cell>
        </row>
        <row r="30">
          <cell r="A30">
            <v>26</v>
          </cell>
          <cell r="B30" t="str">
            <v>1.11.02</v>
          </cell>
          <cell r="C30" t="str">
            <v>Corruption perceptions, index</v>
          </cell>
          <cell r="D30" t="str">
            <v>1.11.02 Corruption perceptions, index</v>
          </cell>
          <cell r="H30">
            <v>4</v>
          </cell>
          <cell r="I30">
            <v>28</v>
          </cell>
          <cell r="J30">
            <v>12</v>
          </cell>
          <cell r="K30">
            <v>29</v>
          </cell>
          <cell r="L30">
            <v>5</v>
          </cell>
          <cell r="M30">
            <v>10</v>
          </cell>
          <cell r="N30">
            <v>14</v>
          </cell>
          <cell r="O30">
            <v>9</v>
          </cell>
          <cell r="P30">
            <v>17</v>
          </cell>
          <cell r="Q30">
            <v>3</v>
          </cell>
          <cell r="R30">
            <v>16</v>
          </cell>
          <cell r="S30">
            <v>21</v>
          </cell>
          <cell r="T30">
            <v>6</v>
          </cell>
          <cell r="U30">
            <v>23</v>
          </cell>
          <cell r="V30">
            <v>13</v>
          </cell>
          <cell r="W30">
            <v>23</v>
          </cell>
          <cell r="X30">
            <v>30</v>
          </cell>
          <cell r="Y30">
            <v>1</v>
          </cell>
          <cell r="Z30">
            <v>27</v>
          </cell>
          <cell r="AA30">
            <v>25</v>
          </cell>
          <cell r="AB30">
            <v>17</v>
          </cell>
          <cell r="AC30">
            <v>22</v>
          </cell>
          <cell r="AD30">
            <v>26</v>
          </cell>
          <cell r="AE30">
            <v>2</v>
          </cell>
          <cell r="AF30">
            <v>11</v>
          </cell>
          <cell r="AG30">
            <v>17</v>
          </cell>
          <cell r="AH30">
            <v>17</v>
          </cell>
          <cell r="AI30">
            <v>6</v>
          </cell>
          <cell r="AJ30">
            <v>8</v>
          </cell>
          <cell r="AK30">
            <v>15</v>
          </cell>
        </row>
        <row r="31">
          <cell r="A31">
            <v>27</v>
          </cell>
          <cell r="B31" t="str">
            <v>1.11.03</v>
          </cell>
          <cell r="C31" t="str">
            <v>Rule of law, index</v>
          </cell>
          <cell r="D31" t="str">
            <v>1.11.03 Rule of law, index</v>
          </cell>
          <cell r="H31">
            <v>3</v>
          </cell>
          <cell r="I31">
            <v>22</v>
          </cell>
          <cell r="J31">
            <v>12</v>
          </cell>
          <cell r="K31">
            <v>29</v>
          </cell>
          <cell r="L31">
            <v>4</v>
          </cell>
          <cell r="M31">
            <v>11</v>
          </cell>
          <cell r="N31">
            <v>16</v>
          </cell>
          <cell r="O31">
            <v>9</v>
          </cell>
          <cell r="P31">
            <v>20</v>
          </cell>
          <cell r="Q31">
            <v>6</v>
          </cell>
          <cell r="R31">
            <v>17</v>
          </cell>
          <cell r="S31">
            <v>19</v>
          </cell>
          <cell r="T31">
            <v>5</v>
          </cell>
          <cell r="U31">
            <v>24</v>
          </cell>
          <cell r="V31">
            <v>13</v>
          </cell>
          <cell r="W31">
            <v>27</v>
          </cell>
          <cell r="X31">
            <v>30</v>
          </cell>
          <cell r="Y31">
            <v>2</v>
          </cell>
          <cell r="Z31">
            <v>23</v>
          </cell>
          <cell r="AA31">
            <v>26</v>
          </cell>
          <cell r="AB31">
            <v>21</v>
          </cell>
          <cell r="AC31">
            <v>25</v>
          </cell>
          <cell r="AD31">
            <v>28</v>
          </cell>
          <cell r="AE31">
            <v>1</v>
          </cell>
          <cell r="AF31">
            <v>10</v>
          </cell>
          <cell r="AG31">
            <v>15</v>
          </cell>
          <cell r="AH31">
            <v>14</v>
          </cell>
          <cell r="AI31">
            <v>7</v>
          </cell>
          <cell r="AJ31">
            <v>8</v>
          </cell>
          <cell r="AK31">
            <v>18</v>
          </cell>
        </row>
        <row r="32">
          <cell r="A32">
            <v>28</v>
          </cell>
          <cell r="B32" t="str">
            <v>1.12</v>
          </cell>
          <cell r="C32" t="str">
            <v xml:space="preserve">Monetary policy intervention </v>
          </cell>
          <cell r="D32" t="str">
            <v xml:space="preserve">1.12 Monetary policy intervention </v>
          </cell>
          <cell r="H32">
            <v>22</v>
          </cell>
          <cell r="I32">
            <v>9</v>
          </cell>
          <cell r="J32">
            <v>29</v>
          </cell>
          <cell r="K32">
            <v>2</v>
          </cell>
          <cell r="L32">
            <v>18</v>
          </cell>
          <cell r="M32">
            <v>3</v>
          </cell>
          <cell r="N32">
            <v>24</v>
          </cell>
          <cell r="O32">
            <v>28</v>
          </cell>
          <cell r="P32">
            <v>25</v>
          </cell>
          <cell r="Q32">
            <v>20</v>
          </cell>
          <cell r="R32">
            <v>12</v>
          </cell>
          <cell r="S32">
            <v>19</v>
          </cell>
          <cell r="T32">
            <v>26</v>
          </cell>
          <cell r="U32">
            <v>8</v>
          </cell>
          <cell r="V32">
            <v>21</v>
          </cell>
          <cell r="W32">
            <v>15</v>
          </cell>
          <cell r="X32">
            <v>17</v>
          </cell>
          <cell r="Y32">
            <v>4</v>
          </cell>
          <cell r="Z32">
            <v>6</v>
          </cell>
          <cell r="AA32">
            <v>30</v>
          </cell>
          <cell r="AB32">
            <v>16</v>
          </cell>
          <cell r="AC32">
            <v>7</v>
          </cell>
          <cell r="AD32">
            <v>27</v>
          </cell>
          <cell r="AE32">
            <v>1</v>
          </cell>
          <cell r="AF32">
            <v>23</v>
          </cell>
          <cell r="AG32">
            <v>14</v>
          </cell>
          <cell r="AH32">
            <v>5</v>
          </cell>
          <cell r="AI32">
            <v>10</v>
          </cell>
          <cell r="AJ32">
            <v>13</v>
          </cell>
          <cell r="AK32">
            <v>11</v>
          </cell>
        </row>
        <row r="33">
          <cell r="A33">
            <v>29</v>
          </cell>
          <cell r="B33" t="str">
            <v>1.12.01</v>
          </cell>
          <cell r="C33" t="str">
            <v>Current account balance, % GDP</v>
          </cell>
          <cell r="D33" t="str">
            <v>1.12.01 Current account balance, % GDP</v>
          </cell>
          <cell r="H33">
            <v>19</v>
          </cell>
          <cell r="I33">
            <v>9</v>
          </cell>
          <cell r="J33">
            <v>29</v>
          </cell>
          <cell r="K33">
            <v>1</v>
          </cell>
          <cell r="L33">
            <v>17</v>
          </cell>
          <cell r="M33">
            <v>2</v>
          </cell>
          <cell r="N33">
            <v>23</v>
          </cell>
          <cell r="O33">
            <v>27</v>
          </cell>
          <cell r="P33">
            <v>22</v>
          </cell>
          <cell r="Q33">
            <v>26</v>
          </cell>
          <cell r="R33">
            <v>12</v>
          </cell>
          <cell r="S33">
            <v>18</v>
          </cell>
          <cell r="T33">
            <v>21</v>
          </cell>
          <cell r="U33">
            <v>4</v>
          </cell>
          <cell r="V33">
            <v>24</v>
          </cell>
          <cell r="W33">
            <v>15</v>
          </cell>
          <cell r="X33">
            <v>14</v>
          </cell>
          <cell r="Y33">
            <v>3</v>
          </cell>
          <cell r="Z33">
            <v>6</v>
          </cell>
          <cell r="AA33">
            <v>30</v>
          </cell>
          <cell r="AB33">
            <v>7</v>
          </cell>
          <cell r="AC33">
            <v>8</v>
          </cell>
          <cell r="AD33">
            <v>25</v>
          </cell>
          <cell r="AE33">
            <v>28</v>
          </cell>
          <cell r="AF33">
            <v>20</v>
          </cell>
          <cell r="AG33">
            <v>13</v>
          </cell>
          <cell r="AH33">
            <v>11</v>
          </cell>
          <cell r="AI33">
            <v>5</v>
          </cell>
          <cell r="AJ33">
            <v>10</v>
          </cell>
          <cell r="AK33">
            <v>15</v>
          </cell>
        </row>
        <row r="34">
          <cell r="A34">
            <v>30</v>
          </cell>
          <cell r="B34" t="str">
            <v>1.12.02</v>
          </cell>
          <cell r="C34" t="str">
            <v>Change (1-year) in total reserves (includes gold), % GDP</v>
          </cell>
          <cell r="D34" t="str">
            <v>1.12.02 Change (1-year) in total reserves (includes gold), % GDP</v>
          </cell>
          <cell r="H34">
            <v>21</v>
          </cell>
          <cell r="I34">
            <v>9</v>
          </cell>
          <cell r="J34">
            <v>29</v>
          </cell>
          <cell r="K34">
            <v>3</v>
          </cell>
          <cell r="L34">
            <v>19</v>
          </cell>
          <cell r="M34">
            <v>12</v>
          </cell>
          <cell r="N34">
            <v>16</v>
          </cell>
          <cell r="O34">
            <v>28</v>
          </cell>
          <cell r="P34">
            <v>22</v>
          </cell>
          <cell r="Q34">
            <v>2</v>
          </cell>
          <cell r="R34">
            <v>10</v>
          </cell>
          <cell r="S34">
            <v>15</v>
          </cell>
          <cell r="T34">
            <v>26</v>
          </cell>
          <cell r="U34">
            <v>24</v>
          </cell>
          <cell r="V34">
            <v>11</v>
          </cell>
          <cell r="W34">
            <v>14</v>
          </cell>
          <cell r="X34">
            <v>27</v>
          </cell>
          <cell r="Y34">
            <v>17</v>
          </cell>
          <cell r="Z34">
            <v>7</v>
          </cell>
          <cell r="AA34">
            <v>25</v>
          </cell>
          <cell r="AB34">
            <v>30</v>
          </cell>
          <cell r="AC34">
            <v>8</v>
          </cell>
          <cell r="AD34">
            <v>6</v>
          </cell>
          <cell r="AE34">
            <v>1</v>
          </cell>
          <cell r="AF34">
            <v>23</v>
          </cell>
          <cell r="AG34">
            <v>13</v>
          </cell>
          <cell r="AH34">
            <v>5</v>
          </cell>
          <cell r="AI34">
            <v>18</v>
          </cell>
          <cell r="AJ34">
            <v>20</v>
          </cell>
          <cell r="AK34">
            <v>4</v>
          </cell>
        </row>
        <row r="35">
          <cell r="A35">
            <v>31</v>
          </cell>
          <cell r="B35" t="str">
            <v>1.13</v>
          </cell>
          <cell r="C35" t="str">
            <v>Export concentration</v>
          </cell>
          <cell r="D35" t="str">
            <v>1.13 Export concentration</v>
          </cell>
          <cell r="H35">
            <v>23</v>
          </cell>
          <cell r="I35">
            <v>21</v>
          </cell>
          <cell r="J35">
            <v>30</v>
          </cell>
          <cell r="K35">
            <v>19</v>
          </cell>
          <cell r="L35">
            <v>16</v>
          </cell>
          <cell r="M35">
            <v>28</v>
          </cell>
          <cell r="N35">
            <v>5</v>
          </cell>
          <cell r="O35">
            <v>18</v>
          </cell>
          <cell r="P35">
            <v>24</v>
          </cell>
          <cell r="Q35">
            <v>29</v>
          </cell>
          <cell r="R35">
            <v>1</v>
          </cell>
          <cell r="S35">
            <v>6</v>
          </cell>
          <cell r="T35">
            <v>11</v>
          </cell>
          <cell r="U35">
            <v>25</v>
          </cell>
          <cell r="V35">
            <v>8</v>
          </cell>
          <cell r="W35">
            <v>26</v>
          </cell>
          <cell r="X35">
            <v>22</v>
          </cell>
          <cell r="Y35">
            <v>15</v>
          </cell>
          <cell r="Z35">
            <v>14</v>
          </cell>
          <cell r="AA35">
            <v>27</v>
          </cell>
          <cell r="AB35">
            <v>20</v>
          </cell>
          <cell r="AC35">
            <v>17</v>
          </cell>
          <cell r="AD35">
            <v>7</v>
          </cell>
          <cell r="AE35">
            <v>9</v>
          </cell>
          <cell r="AF35">
            <v>10</v>
          </cell>
          <cell r="AG35">
            <v>12</v>
          </cell>
          <cell r="AH35">
            <v>4</v>
          </cell>
          <cell r="AI35">
            <v>2</v>
          </cell>
          <cell r="AJ35">
            <v>3</v>
          </cell>
          <cell r="AK35">
            <v>13</v>
          </cell>
        </row>
        <row r="36">
          <cell r="A36">
            <v>32</v>
          </cell>
          <cell r="B36" t="str">
            <v>1.13.01</v>
          </cell>
          <cell r="C36" t="str">
            <v>Export market concentration, Top 5 as % total</v>
          </cell>
          <cell r="D36" t="str">
            <v>1.13.01 Export market concentration, Top 5 as % total</v>
          </cell>
          <cell r="H36">
            <v>23</v>
          </cell>
          <cell r="I36">
            <v>9</v>
          </cell>
          <cell r="J36">
            <v>27</v>
          </cell>
          <cell r="K36">
            <v>18</v>
          </cell>
          <cell r="L36">
            <v>29</v>
          </cell>
          <cell r="M36">
            <v>24</v>
          </cell>
          <cell r="N36">
            <v>3</v>
          </cell>
          <cell r="O36">
            <v>22</v>
          </cell>
          <cell r="P36">
            <v>15</v>
          </cell>
          <cell r="Q36">
            <v>26</v>
          </cell>
          <cell r="R36">
            <v>1</v>
          </cell>
          <cell r="S36">
            <v>11</v>
          </cell>
          <cell r="T36">
            <v>13</v>
          </cell>
          <cell r="U36">
            <v>28</v>
          </cell>
          <cell r="V36">
            <v>12</v>
          </cell>
          <cell r="W36">
            <v>30</v>
          </cell>
          <cell r="X36">
            <v>21</v>
          </cell>
          <cell r="Y36">
            <v>19</v>
          </cell>
          <cell r="Z36">
            <v>6</v>
          </cell>
          <cell r="AA36">
            <v>25</v>
          </cell>
          <cell r="AB36">
            <v>17</v>
          </cell>
          <cell r="AC36">
            <v>20</v>
          </cell>
          <cell r="AD36">
            <v>2</v>
          </cell>
          <cell r="AE36">
            <v>10</v>
          </cell>
          <cell r="AF36">
            <v>14</v>
          </cell>
          <cell r="AG36">
            <v>7</v>
          </cell>
          <cell r="AH36">
            <v>5</v>
          </cell>
          <cell r="AI36">
            <v>4</v>
          </cell>
          <cell r="AJ36">
            <v>8</v>
          </cell>
          <cell r="AK36">
            <v>16</v>
          </cell>
        </row>
        <row r="37">
          <cell r="A37">
            <v>33</v>
          </cell>
          <cell r="B37" t="str">
            <v>1.13.02</v>
          </cell>
          <cell r="C37" t="str">
            <v>Export product concentration, Top 5 as % total</v>
          </cell>
          <cell r="D37" t="str">
            <v>1.13.02 Export product concentration, Top 5 as % total</v>
          </cell>
          <cell r="H37">
            <v>23</v>
          </cell>
          <cell r="I37">
            <v>29</v>
          </cell>
          <cell r="J37">
            <v>30</v>
          </cell>
          <cell r="K37">
            <v>20</v>
          </cell>
          <cell r="L37">
            <v>5</v>
          </cell>
          <cell r="M37">
            <v>27</v>
          </cell>
          <cell r="N37">
            <v>7</v>
          </cell>
          <cell r="O37">
            <v>16</v>
          </cell>
          <cell r="P37">
            <v>28</v>
          </cell>
          <cell r="Q37">
            <v>26</v>
          </cell>
          <cell r="R37">
            <v>3</v>
          </cell>
          <cell r="S37">
            <v>6</v>
          </cell>
          <cell r="T37">
            <v>9</v>
          </cell>
          <cell r="U37">
            <v>14</v>
          </cell>
          <cell r="V37">
            <v>10</v>
          </cell>
          <cell r="W37">
            <v>12</v>
          </cell>
          <cell r="X37">
            <v>21</v>
          </cell>
          <cell r="Y37">
            <v>15</v>
          </cell>
          <cell r="Z37">
            <v>24</v>
          </cell>
          <cell r="AA37">
            <v>25</v>
          </cell>
          <cell r="AB37">
            <v>22</v>
          </cell>
          <cell r="AC37">
            <v>18</v>
          </cell>
          <cell r="AD37">
            <v>17</v>
          </cell>
          <cell r="AE37">
            <v>11</v>
          </cell>
          <cell r="AF37">
            <v>8</v>
          </cell>
          <cell r="AG37">
            <v>19</v>
          </cell>
          <cell r="AH37">
            <v>2</v>
          </cell>
          <cell r="AI37">
            <v>4</v>
          </cell>
          <cell r="AJ37">
            <v>1</v>
          </cell>
          <cell r="AK37">
            <v>13</v>
          </cell>
        </row>
        <row r="38">
          <cell r="A38">
            <v>34</v>
          </cell>
          <cell r="B38" t="str">
            <v>1.14</v>
          </cell>
          <cell r="C38" t="str">
            <v>Exports of goods and services</v>
          </cell>
          <cell r="D38" t="str">
            <v>1.14 Exports of goods and services</v>
          </cell>
          <cell r="H38">
            <v>13</v>
          </cell>
          <cell r="I38">
            <v>22</v>
          </cell>
          <cell r="J38">
            <v>29</v>
          </cell>
          <cell r="K38">
            <v>26</v>
          </cell>
          <cell r="L38">
            <v>8</v>
          </cell>
          <cell r="M38">
            <v>19</v>
          </cell>
          <cell r="N38">
            <v>1</v>
          </cell>
          <cell r="O38">
            <v>11</v>
          </cell>
          <cell r="P38">
            <v>24</v>
          </cell>
          <cell r="Q38">
            <v>9</v>
          </cell>
          <cell r="R38">
            <v>6</v>
          </cell>
          <cell r="S38">
            <v>16</v>
          </cell>
          <cell r="T38">
            <v>5</v>
          </cell>
          <cell r="U38">
            <v>30</v>
          </cell>
          <cell r="V38">
            <v>14</v>
          </cell>
          <cell r="W38">
            <v>12</v>
          </cell>
          <cell r="X38">
            <v>27</v>
          </cell>
          <cell r="Y38">
            <v>20</v>
          </cell>
          <cell r="Z38">
            <v>23</v>
          </cell>
          <cell r="AA38">
            <v>28</v>
          </cell>
          <cell r="AB38">
            <v>21</v>
          </cell>
          <cell r="AC38">
            <v>18</v>
          </cell>
          <cell r="AD38">
            <v>10</v>
          </cell>
          <cell r="AE38">
            <v>4</v>
          </cell>
          <cell r="AF38">
            <v>7</v>
          </cell>
          <cell r="AG38">
            <v>25</v>
          </cell>
          <cell r="AH38">
            <v>15</v>
          </cell>
          <cell r="AI38">
            <v>3</v>
          </cell>
          <cell r="AJ38">
            <v>2</v>
          </cell>
          <cell r="AK38">
            <v>17</v>
          </cell>
        </row>
        <row r="39">
          <cell r="A39">
            <v>35</v>
          </cell>
          <cell r="B39" t="str">
            <v>1.14.01</v>
          </cell>
          <cell r="C39" t="str">
            <v>Merchandise exports, US$</v>
          </cell>
          <cell r="D39" t="str">
            <v>1.14.01 Merchandise exports, US$</v>
          </cell>
          <cell r="H39">
            <v>13</v>
          </cell>
          <cell r="I39">
            <v>21</v>
          </cell>
          <cell r="J39">
            <v>28</v>
          </cell>
          <cell r="K39">
            <v>25</v>
          </cell>
          <cell r="L39">
            <v>6</v>
          </cell>
          <cell r="M39">
            <v>18</v>
          </cell>
          <cell r="N39">
            <v>1</v>
          </cell>
          <cell r="O39">
            <v>11</v>
          </cell>
          <cell r="P39">
            <v>23</v>
          </cell>
          <cell r="Q39">
            <v>5</v>
          </cell>
          <cell r="R39">
            <v>12</v>
          </cell>
          <cell r="S39">
            <v>16</v>
          </cell>
          <cell r="T39">
            <v>3</v>
          </cell>
          <cell r="U39">
            <v>30</v>
          </cell>
          <cell r="V39">
            <v>15</v>
          </cell>
          <cell r="W39">
            <v>7</v>
          </cell>
          <cell r="X39">
            <v>26</v>
          </cell>
          <cell r="Y39">
            <v>22</v>
          </cell>
          <cell r="Z39">
            <v>24</v>
          </cell>
          <cell r="AA39">
            <v>27</v>
          </cell>
          <cell r="AB39">
            <v>20</v>
          </cell>
          <cell r="AC39">
            <v>19</v>
          </cell>
          <cell r="AD39">
            <v>8</v>
          </cell>
          <cell r="AE39">
            <v>10</v>
          </cell>
          <cell r="AF39">
            <v>4</v>
          </cell>
          <cell r="AG39">
            <v>29</v>
          </cell>
          <cell r="AH39">
            <v>17</v>
          </cell>
          <cell r="AI39">
            <v>9</v>
          </cell>
          <cell r="AJ39">
            <v>2</v>
          </cell>
          <cell r="AK39">
            <v>14</v>
          </cell>
        </row>
        <row r="40">
          <cell r="A40">
            <v>36</v>
          </cell>
          <cell r="B40" t="str">
            <v>1.14.02</v>
          </cell>
          <cell r="C40" t="str">
            <v>Commercial services exports, US$</v>
          </cell>
          <cell r="D40" t="str">
            <v>1.14.02 Commercial services exports, US$</v>
          </cell>
          <cell r="H40">
            <v>12</v>
          </cell>
          <cell r="I40">
            <v>23</v>
          </cell>
          <cell r="J40">
            <v>29</v>
          </cell>
          <cell r="K40">
            <v>26</v>
          </cell>
          <cell r="L40">
            <v>8</v>
          </cell>
          <cell r="M40">
            <v>20</v>
          </cell>
          <cell r="N40">
            <v>3</v>
          </cell>
          <cell r="O40">
            <v>10</v>
          </cell>
          <cell r="P40">
            <v>25</v>
          </cell>
          <cell r="Q40">
            <v>9</v>
          </cell>
          <cell r="R40">
            <v>4</v>
          </cell>
          <cell r="S40">
            <v>17</v>
          </cell>
          <cell r="T40">
            <v>6</v>
          </cell>
          <cell r="U40">
            <v>28</v>
          </cell>
          <cell r="V40">
            <v>16</v>
          </cell>
          <cell r="W40">
            <v>15</v>
          </cell>
          <cell r="X40">
            <v>27</v>
          </cell>
          <cell r="Y40">
            <v>19</v>
          </cell>
          <cell r="Z40">
            <v>22</v>
          </cell>
          <cell r="AA40">
            <v>30</v>
          </cell>
          <cell r="AB40">
            <v>24</v>
          </cell>
          <cell r="AC40">
            <v>13</v>
          </cell>
          <cell r="AD40">
            <v>11</v>
          </cell>
          <cell r="AE40">
            <v>5</v>
          </cell>
          <cell r="AF40">
            <v>7</v>
          </cell>
          <cell r="AG40">
            <v>21</v>
          </cell>
          <cell r="AH40">
            <v>14</v>
          </cell>
          <cell r="AI40">
            <v>2</v>
          </cell>
          <cell r="AJ40">
            <v>1</v>
          </cell>
          <cell r="AK40">
            <v>18</v>
          </cell>
        </row>
        <row r="41">
          <cell r="A41">
            <v>37</v>
          </cell>
          <cell r="B41" t="str">
            <v>1.15</v>
          </cell>
          <cell r="C41" t="str">
            <v>Technological innovation</v>
          </cell>
          <cell r="D41" t="str">
            <v>1.15 Technological innovation</v>
          </cell>
          <cell r="H41">
            <v>7</v>
          </cell>
          <cell r="I41">
            <v>29</v>
          </cell>
          <cell r="J41">
            <v>20</v>
          </cell>
          <cell r="K41">
            <v>28</v>
          </cell>
          <cell r="L41">
            <v>10</v>
          </cell>
          <cell r="M41">
            <v>18</v>
          </cell>
          <cell r="N41">
            <v>11</v>
          </cell>
          <cell r="O41">
            <v>3</v>
          </cell>
          <cell r="P41">
            <v>23</v>
          </cell>
          <cell r="Q41">
            <v>4</v>
          </cell>
          <cell r="R41">
            <v>21</v>
          </cell>
          <cell r="S41">
            <v>22</v>
          </cell>
          <cell r="T41">
            <v>5</v>
          </cell>
          <cell r="U41">
            <v>17</v>
          </cell>
          <cell r="V41">
            <v>12</v>
          </cell>
          <cell r="W41">
            <v>19</v>
          </cell>
          <cell r="X41">
            <v>26</v>
          </cell>
          <cell r="Y41">
            <v>9</v>
          </cell>
          <cell r="Z41">
            <v>25</v>
          </cell>
          <cell r="AA41">
            <v>30</v>
          </cell>
          <cell r="AB41">
            <v>24</v>
          </cell>
          <cell r="AC41">
            <v>13</v>
          </cell>
          <cell r="AD41">
            <v>15</v>
          </cell>
          <cell r="AE41">
            <v>2</v>
          </cell>
          <cell r="AF41">
            <v>1</v>
          </cell>
          <cell r="AG41">
            <v>27</v>
          </cell>
          <cell r="AH41">
            <v>14</v>
          </cell>
          <cell r="AI41">
            <v>8</v>
          </cell>
          <cell r="AJ41">
            <v>6</v>
          </cell>
          <cell r="AK41">
            <v>16</v>
          </cell>
        </row>
        <row r="42">
          <cell r="A42">
            <v>38</v>
          </cell>
          <cell r="B42" t="str">
            <v>1.15.01</v>
          </cell>
          <cell r="C42" t="str">
            <v>R&amp;D expenditure, % GDP</v>
          </cell>
          <cell r="D42" t="str">
            <v>1.15.01 R&amp;D expenditure, % GDP</v>
          </cell>
          <cell r="H42">
            <v>7</v>
          </cell>
          <cell r="I42" t="str">
            <v/>
          </cell>
          <cell r="J42">
            <v>21</v>
          </cell>
          <cell r="K42" t="str">
            <v/>
          </cell>
          <cell r="L42">
            <v>9</v>
          </cell>
          <cell r="M42">
            <v>17</v>
          </cell>
          <cell r="N42">
            <v>5</v>
          </cell>
          <cell r="O42">
            <v>2</v>
          </cell>
          <cell r="P42" t="str">
            <v/>
          </cell>
          <cell r="Q42">
            <v>13</v>
          </cell>
          <cell r="R42">
            <v>15</v>
          </cell>
          <cell r="S42">
            <v>20</v>
          </cell>
          <cell r="T42">
            <v>4</v>
          </cell>
          <cell r="U42" t="str">
            <v/>
          </cell>
          <cell r="V42">
            <v>14</v>
          </cell>
          <cell r="W42">
            <v>19</v>
          </cell>
          <cell r="X42">
            <v>24</v>
          </cell>
          <cell r="Y42">
            <v>10</v>
          </cell>
          <cell r="Z42">
            <v>23</v>
          </cell>
          <cell r="AA42" t="str">
            <v/>
          </cell>
          <cell r="AB42">
            <v>22</v>
          </cell>
          <cell r="AC42">
            <v>18</v>
          </cell>
          <cell r="AD42">
            <v>12</v>
          </cell>
          <cell r="AE42">
            <v>6</v>
          </cell>
          <cell r="AF42">
            <v>1</v>
          </cell>
          <cell r="AG42">
            <v>25</v>
          </cell>
          <cell r="AH42">
            <v>11</v>
          </cell>
          <cell r="AI42">
            <v>8</v>
          </cell>
          <cell r="AJ42">
            <v>3</v>
          </cell>
          <cell r="AK42">
            <v>16</v>
          </cell>
        </row>
        <row r="43">
          <cell r="A43">
            <v>39</v>
          </cell>
          <cell r="B43" t="str">
            <v>1.15.02</v>
          </cell>
          <cell r="C43" t="str">
            <v>Researchers in R&amp;D, per capita</v>
          </cell>
          <cell r="D43" t="str">
            <v>1.15.02 Researchers in R&amp;D, per capita</v>
          </cell>
          <cell r="H43" t="str">
            <v/>
          </cell>
          <cell r="I43" t="str">
            <v/>
          </cell>
          <cell r="J43" t="str">
            <v/>
          </cell>
          <cell r="K43" t="str">
            <v/>
          </cell>
          <cell r="L43">
            <v>9</v>
          </cell>
          <cell r="M43">
            <v>15</v>
          </cell>
          <cell r="N43">
            <v>12</v>
          </cell>
          <cell r="O43">
            <v>3</v>
          </cell>
          <cell r="P43" t="str">
            <v/>
          </cell>
          <cell r="Q43">
            <v>8</v>
          </cell>
          <cell r="R43">
            <v>19</v>
          </cell>
          <cell r="S43">
            <v>17</v>
          </cell>
          <cell r="T43">
            <v>5</v>
          </cell>
          <cell r="U43" t="str">
            <v/>
          </cell>
          <cell r="V43">
            <v>14</v>
          </cell>
          <cell r="W43">
            <v>18</v>
          </cell>
          <cell r="X43">
            <v>22</v>
          </cell>
          <cell r="Y43">
            <v>4</v>
          </cell>
          <cell r="Z43">
            <v>16</v>
          </cell>
          <cell r="AA43" t="str">
            <v/>
          </cell>
          <cell r="AB43" t="str">
            <v/>
          </cell>
          <cell r="AC43">
            <v>20</v>
          </cell>
          <cell r="AD43">
            <v>10</v>
          </cell>
          <cell r="AE43">
            <v>2</v>
          </cell>
          <cell r="AF43">
            <v>1</v>
          </cell>
          <cell r="AG43">
            <v>21</v>
          </cell>
          <cell r="AH43">
            <v>11</v>
          </cell>
          <cell r="AI43">
            <v>7</v>
          </cell>
          <cell r="AJ43">
            <v>6</v>
          </cell>
          <cell r="AK43">
            <v>13</v>
          </cell>
        </row>
        <row r="44">
          <cell r="A44">
            <v>40</v>
          </cell>
          <cell r="B44" t="str">
            <v>1.15.03</v>
          </cell>
          <cell r="C44" t="str">
            <v>Patent applications, per million inhabitants</v>
          </cell>
          <cell r="D44" t="str">
            <v>1.15.03 Patent applications, per million inhabitants</v>
          </cell>
          <cell r="H44">
            <v>10</v>
          </cell>
          <cell r="I44">
            <v>28</v>
          </cell>
          <cell r="J44">
            <v>20</v>
          </cell>
          <cell r="K44">
            <v>27</v>
          </cell>
          <cell r="L44">
            <v>8</v>
          </cell>
          <cell r="M44">
            <v>14</v>
          </cell>
          <cell r="N44">
            <v>6</v>
          </cell>
          <cell r="O44">
            <v>3</v>
          </cell>
          <cell r="P44">
            <v>24</v>
          </cell>
          <cell r="Q44">
            <v>11</v>
          </cell>
          <cell r="R44">
            <v>15</v>
          </cell>
          <cell r="S44">
            <v>22</v>
          </cell>
          <cell r="T44">
            <v>2</v>
          </cell>
          <cell r="U44">
            <v>26</v>
          </cell>
          <cell r="V44">
            <v>13</v>
          </cell>
          <cell r="W44">
            <v>17</v>
          </cell>
          <cell r="X44">
            <v>29</v>
          </cell>
          <cell r="Y44">
            <v>9</v>
          </cell>
          <cell r="Z44">
            <v>25</v>
          </cell>
          <cell r="AA44" t="str">
            <v/>
          </cell>
          <cell r="AB44">
            <v>23</v>
          </cell>
          <cell r="AC44">
            <v>21</v>
          </cell>
          <cell r="AD44">
            <v>12</v>
          </cell>
          <cell r="AE44">
            <v>4</v>
          </cell>
          <cell r="AF44">
            <v>1</v>
          </cell>
          <cell r="AG44">
            <v>18</v>
          </cell>
          <cell r="AH44">
            <v>16</v>
          </cell>
          <cell r="AI44">
            <v>7</v>
          </cell>
          <cell r="AJ44">
            <v>5</v>
          </cell>
          <cell r="AK44">
            <v>19</v>
          </cell>
        </row>
        <row r="45">
          <cell r="A45">
            <v>41</v>
          </cell>
          <cell r="B45" t="str">
            <v>1.15.04</v>
          </cell>
          <cell r="C45" t="str">
            <v>High-technology exports, % of manufactured exports</v>
          </cell>
          <cell r="D45" t="str">
            <v>1.15.04 High-technology exports, % of manufactured exports</v>
          </cell>
          <cell r="H45">
            <v>11</v>
          </cell>
          <cell r="I45" t="str">
            <v/>
          </cell>
          <cell r="J45">
            <v>26</v>
          </cell>
          <cell r="K45">
            <v>24</v>
          </cell>
          <cell r="L45">
            <v>16</v>
          </cell>
          <cell r="M45">
            <v>17</v>
          </cell>
          <cell r="N45">
            <v>7</v>
          </cell>
          <cell r="O45" t="str">
            <v/>
          </cell>
          <cell r="P45">
            <v>22</v>
          </cell>
          <cell r="Q45">
            <v>1</v>
          </cell>
          <cell r="R45">
            <v>18</v>
          </cell>
          <cell r="S45">
            <v>20</v>
          </cell>
          <cell r="T45">
            <v>14</v>
          </cell>
          <cell r="U45">
            <v>10</v>
          </cell>
          <cell r="V45">
            <v>4</v>
          </cell>
          <cell r="W45">
            <v>13</v>
          </cell>
          <cell r="X45">
            <v>21</v>
          </cell>
          <cell r="Y45">
            <v>15</v>
          </cell>
          <cell r="Z45">
            <v>25</v>
          </cell>
          <cell r="AA45" t="str">
            <v/>
          </cell>
          <cell r="AB45">
            <v>23</v>
          </cell>
          <cell r="AC45">
            <v>2</v>
          </cell>
          <cell r="AD45">
            <v>19</v>
          </cell>
          <cell r="AE45">
            <v>3</v>
          </cell>
          <cell r="AF45">
            <v>6</v>
          </cell>
          <cell r="AG45">
            <v>27</v>
          </cell>
          <cell r="AH45">
            <v>8</v>
          </cell>
          <cell r="AI45">
            <v>9</v>
          </cell>
          <cell r="AJ45">
            <v>12</v>
          </cell>
          <cell r="AK45">
            <v>5</v>
          </cell>
        </row>
        <row r="46">
          <cell r="A46">
            <v>42</v>
          </cell>
          <cell r="B46" t="str">
            <v>1.15.05</v>
          </cell>
          <cell r="C46" t="str">
            <v>Scientific articles, per million people</v>
          </cell>
          <cell r="D46" t="str">
            <v>1.15.05 Scientific articles, per million people</v>
          </cell>
          <cell r="H46">
            <v>1</v>
          </cell>
          <cell r="I46">
            <v>26</v>
          </cell>
          <cell r="J46">
            <v>12</v>
          </cell>
          <cell r="K46">
            <v>27</v>
          </cell>
          <cell r="L46">
            <v>5</v>
          </cell>
          <cell r="M46">
            <v>15</v>
          </cell>
          <cell r="N46">
            <v>14</v>
          </cell>
          <cell r="O46">
            <v>9</v>
          </cell>
          <cell r="P46">
            <v>17</v>
          </cell>
          <cell r="Q46">
            <v>2</v>
          </cell>
          <cell r="R46">
            <v>21</v>
          </cell>
          <cell r="S46">
            <v>20</v>
          </cell>
          <cell r="T46">
            <v>10</v>
          </cell>
          <cell r="U46">
            <v>30</v>
          </cell>
          <cell r="V46">
            <v>11</v>
          </cell>
          <cell r="W46">
            <v>18</v>
          </cell>
          <cell r="X46">
            <v>28</v>
          </cell>
          <cell r="Y46">
            <v>4</v>
          </cell>
          <cell r="Z46">
            <v>25</v>
          </cell>
          <cell r="AA46">
            <v>29</v>
          </cell>
          <cell r="AB46">
            <v>24</v>
          </cell>
          <cell r="AC46">
            <v>19</v>
          </cell>
          <cell r="AD46">
            <v>13</v>
          </cell>
          <cell r="AE46">
            <v>3</v>
          </cell>
          <cell r="AF46">
            <v>7</v>
          </cell>
          <cell r="AG46">
            <v>23</v>
          </cell>
          <cell r="AH46">
            <v>16</v>
          </cell>
          <cell r="AI46">
            <v>6</v>
          </cell>
          <cell r="AJ46">
            <v>8</v>
          </cell>
          <cell r="AK46">
            <v>22</v>
          </cell>
        </row>
        <row r="47">
          <cell r="A47">
            <v>43</v>
          </cell>
          <cell r="B47" t="str">
            <v>1.16</v>
          </cell>
          <cell r="C47" t="str">
            <v>Technological infrastructure</v>
          </cell>
          <cell r="D47" t="str">
            <v>1.16 Technological infrastructure</v>
          </cell>
          <cell r="H47">
            <v>13</v>
          </cell>
          <cell r="I47">
            <v>25</v>
          </cell>
          <cell r="J47">
            <v>16</v>
          </cell>
          <cell r="K47">
            <v>24</v>
          </cell>
          <cell r="L47">
            <v>6</v>
          </cell>
          <cell r="M47">
            <v>9</v>
          </cell>
          <cell r="N47">
            <v>12</v>
          </cell>
          <cell r="O47">
            <v>10</v>
          </cell>
          <cell r="P47">
            <v>20</v>
          </cell>
          <cell r="Q47">
            <v>1</v>
          </cell>
          <cell r="R47">
            <v>27</v>
          </cell>
          <cell r="S47">
            <v>23</v>
          </cell>
          <cell r="T47">
            <v>5</v>
          </cell>
          <cell r="U47">
            <v>28</v>
          </cell>
          <cell r="V47">
            <v>15</v>
          </cell>
          <cell r="W47">
            <v>18</v>
          </cell>
          <cell r="X47">
            <v>26</v>
          </cell>
          <cell r="Y47">
            <v>7</v>
          </cell>
          <cell r="Z47">
            <v>29</v>
          </cell>
          <cell r="AA47">
            <v>30</v>
          </cell>
          <cell r="AB47">
            <v>19</v>
          </cell>
          <cell r="AC47">
            <v>21</v>
          </cell>
          <cell r="AD47">
            <v>14</v>
          </cell>
          <cell r="AE47">
            <v>3</v>
          </cell>
          <cell r="AF47">
            <v>2</v>
          </cell>
          <cell r="AG47">
            <v>22</v>
          </cell>
          <cell r="AH47">
            <v>11</v>
          </cell>
          <cell r="AI47">
            <v>8</v>
          </cell>
          <cell r="AJ47">
            <v>4</v>
          </cell>
          <cell r="AK47">
            <v>17</v>
          </cell>
        </row>
        <row r="48">
          <cell r="A48">
            <v>44</v>
          </cell>
          <cell r="B48" t="str">
            <v>1.16.01</v>
          </cell>
          <cell r="C48" t="str">
            <v>Fixed internet speed, Mbps</v>
          </cell>
          <cell r="D48" t="str">
            <v>1.16.01 Fixed internet speed, Mbps</v>
          </cell>
          <cell r="H48">
            <v>17</v>
          </cell>
          <cell r="I48">
            <v>23</v>
          </cell>
          <cell r="J48">
            <v>22</v>
          </cell>
          <cell r="K48">
            <v>27</v>
          </cell>
          <cell r="L48">
            <v>6</v>
          </cell>
          <cell r="M48">
            <v>4</v>
          </cell>
          <cell r="N48">
            <v>10</v>
          </cell>
          <cell r="O48">
            <v>7</v>
          </cell>
          <cell r="P48">
            <v>21</v>
          </cell>
          <cell r="Q48">
            <v>11</v>
          </cell>
          <cell r="R48">
            <v>19</v>
          </cell>
          <cell r="S48">
            <v>25</v>
          </cell>
          <cell r="T48">
            <v>5</v>
          </cell>
          <cell r="U48">
            <v>24</v>
          </cell>
          <cell r="V48">
            <v>12</v>
          </cell>
          <cell r="W48">
            <v>20</v>
          </cell>
          <cell r="X48">
            <v>28</v>
          </cell>
          <cell r="Y48">
            <v>8</v>
          </cell>
          <cell r="Z48">
            <v>30</v>
          </cell>
          <cell r="AA48">
            <v>29</v>
          </cell>
          <cell r="AB48">
            <v>18</v>
          </cell>
          <cell r="AC48">
            <v>15</v>
          </cell>
          <cell r="AD48">
            <v>14</v>
          </cell>
          <cell r="AE48">
            <v>1</v>
          </cell>
          <cell r="AF48">
            <v>9</v>
          </cell>
          <cell r="AG48">
            <v>26</v>
          </cell>
          <cell r="AH48">
            <v>3</v>
          </cell>
          <cell r="AI48">
            <v>13</v>
          </cell>
          <cell r="AJ48">
            <v>2</v>
          </cell>
          <cell r="AK48">
            <v>16</v>
          </cell>
        </row>
        <row r="49">
          <cell r="A49">
            <v>45</v>
          </cell>
          <cell r="B49" t="str">
            <v>1.16.02</v>
          </cell>
          <cell r="C49" t="str">
            <v>Internet users, % population</v>
          </cell>
          <cell r="D49" t="str">
            <v>1.16.02 Internet users, % population</v>
          </cell>
          <cell r="H49">
            <v>5</v>
          </cell>
          <cell r="I49">
            <v>28</v>
          </cell>
          <cell r="J49">
            <v>1</v>
          </cell>
          <cell r="K49">
            <v>24</v>
          </cell>
          <cell r="L49">
            <v>8</v>
          </cell>
          <cell r="M49">
            <v>11</v>
          </cell>
          <cell r="N49">
            <v>19</v>
          </cell>
          <cell r="O49">
            <v>12</v>
          </cell>
          <cell r="P49">
            <v>16</v>
          </cell>
          <cell r="Q49">
            <v>7</v>
          </cell>
          <cell r="R49">
            <v>26</v>
          </cell>
          <cell r="S49">
            <v>22</v>
          </cell>
          <cell r="T49">
            <v>15</v>
          </cell>
          <cell r="U49">
            <v>23</v>
          </cell>
          <cell r="V49">
            <v>3</v>
          </cell>
          <cell r="W49">
            <v>17</v>
          </cell>
          <cell r="X49">
            <v>27</v>
          </cell>
          <cell r="Y49">
            <v>6</v>
          </cell>
          <cell r="Z49">
            <v>30</v>
          </cell>
          <cell r="AA49">
            <v>29</v>
          </cell>
          <cell r="AB49">
            <v>20</v>
          </cell>
          <cell r="AC49">
            <v>25</v>
          </cell>
          <cell r="AD49">
            <v>13</v>
          </cell>
          <cell r="AE49">
            <v>10</v>
          </cell>
          <cell r="AF49">
            <v>2</v>
          </cell>
          <cell r="AG49">
            <v>21</v>
          </cell>
          <cell r="AH49">
            <v>14</v>
          </cell>
          <cell r="AI49">
            <v>4</v>
          </cell>
          <cell r="AJ49">
            <v>9</v>
          </cell>
          <cell r="AK49">
            <v>18</v>
          </cell>
        </row>
        <row r="50">
          <cell r="A50">
            <v>46</v>
          </cell>
          <cell r="B50" t="str">
            <v>1.16.03</v>
          </cell>
          <cell r="C50" t="str">
            <v>Fixed broadband subscriptions (per 100 people)</v>
          </cell>
          <cell r="D50" t="str">
            <v>1.16.03 Fixed broadband subscriptions (per 100 people)</v>
          </cell>
          <cell r="H50">
            <v>8</v>
          </cell>
          <cell r="I50">
            <v>23</v>
          </cell>
          <cell r="J50">
            <v>16</v>
          </cell>
          <cell r="K50">
            <v>26</v>
          </cell>
          <cell r="L50">
            <v>2</v>
          </cell>
          <cell r="M50">
            <v>13</v>
          </cell>
          <cell r="N50">
            <v>5</v>
          </cell>
          <cell r="O50">
            <v>10</v>
          </cell>
          <cell r="P50">
            <v>18</v>
          </cell>
          <cell r="Q50">
            <v>4</v>
          </cell>
          <cell r="R50">
            <v>27</v>
          </cell>
          <cell r="S50">
            <v>24</v>
          </cell>
          <cell r="T50">
            <v>7</v>
          </cell>
          <cell r="U50">
            <v>25</v>
          </cell>
          <cell r="V50">
            <v>19</v>
          </cell>
          <cell r="W50">
            <v>15</v>
          </cell>
          <cell r="X50">
            <v>28</v>
          </cell>
          <cell r="Y50">
            <v>9</v>
          </cell>
          <cell r="Z50">
            <v>29</v>
          </cell>
          <cell r="AA50">
            <v>30</v>
          </cell>
          <cell r="AB50">
            <v>21</v>
          </cell>
          <cell r="AC50">
            <v>22</v>
          </cell>
          <cell r="AD50">
            <v>12</v>
          </cell>
          <cell r="AE50">
            <v>11</v>
          </cell>
          <cell r="AF50">
            <v>1</v>
          </cell>
          <cell r="AG50">
            <v>20</v>
          </cell>
          <cell r="AH50">
            <v>17</v>
          </cell>
          <cell r="AI50">
            <v>3</v>
          </cell>
          <cell r="AJ50">
            <v>6</v>
          </cell>
          <cell r="AK50">
            <v>14</v>
          </cell>
        </row>
        <row r="51">
          <cell r="A51">
            <v>47</v>
          </cell>
          <cell r="B51" t="str">
            <v>1.16.04</v>
          </cell>
          <cell r="C51" t="str">
            <v>Mobile subscriptions (per 100 people)</v>
          </cell>
          <cell r="D51" t="str">
            <v>1.16.04 Mobile subscriptions (per 100 people)</v>
          </cell>
          <cell r="H51">
            <v>23</v>
          </cell>
          <cell r="I51">
            <v>21</v>
          </cell>
          <cell r="J51">
            <v>12</v>
          </cell>
          <cell r="K51">
            <v>18</v>
          </cell>
          <cell r="L51">
            <v>26</v>
          </cell>
          <cell r="M51">
            <v>11</v>
          </cell>
          <cell r="N51">
            <v>17</v>
          </cell>
          <cell r="O51">
            <v>16</v>
          </cell>
          <cell r="P51">
            <v>25</v>
          </cell>
          <cell r="Q51">
            <v>1</v>
          </cell>
          <cell r="R51">
            <v>27</v>
          </cell>
          <cell r="S51">
            <v>13</v>
          </cell>
          <cell r="T51">
            <v>4</v>
          </cell>
          <cell r="U51">
            <v>29</v>
          </cell>
          <cell r="V51">
            <v>8</v>
          </cell>
          <cell r="W51">
            <v>24</v>
          </cell>
          <cell r="X51">
            <v>15</v>
          </cell>
          <cell r="Y51">
            <v>20</v>
          </cell>
          <cell r="Z51">
            <v>28</v>
          </cell>
          <cell r="AA51">
            <v>30</v>
          </cell>
          <cell r="AB51">
            <v>14</v>
          </cell>
          <cell r="AC51">
            <v>6</v>
          </cell>
          <cell r="AD51">
            <v>2</v>
          </cell>
          <cell r="AE51">
            <v>5</v>
          </cell>
          <cell r="AF51">
            <v>9</v>
          </cell>
          <cell r="AG51">
            <v>7</v>
          </cell>
          <cell r="AH51">
            <v>3</v>
          </cell>
          <cell r="AI51">
            <v>19</v>
          </cell>
          <cell r="AJ51">
            <v>22</v>
          </cell>
          <cell r="AK51">
            <v>10</v>
          </cell>
        </row>
        <row r="52">
          <cell r="A52"/>
          <cell r="B52"/>
          <cell r="H52"/>
          <cell r="I52"/>
          <cell r="J52"/>
          <cell r="K52"/>
          <cell r="L52"/>
          <cell r="M52"/>
          <cell r="N52"/>
          <cell r="O52"/>
          <cell r="P52"/>
          <cell r="Q52"/>
          <cell r="R52"/>
          <cell r="S52"/>
          <cell r="T52"/>
          <cell r="U52"/>
          <cell r="V52"/>
          <cell r="W52"/>
          <cell r="X52"/>
          <cell r="Y52"/>
          <cell r="Z52"/>
          <cell r="AA52"/>
          <cell r="AB52"/>
          <cell r="AC52"/>
          <cell r="AD52"/>
          <cell r="AE52"/>
          <cell r="AF52"/>
          <cell r="AG52"/>
          <cell r="AH52"/>
          <cell r="AI52"/>
          <cell r="AJ52"/>
          <cell r="AK52"/>
        </row>
        <row r="53">
          <cell r="A53"/>
          <cell r="B53"/>
          <cell r="H53"/>
          <cell r="I53"/>
          <cell r="J53"/>
          <cell r="K53"/>
          <cell r="L53"/>
          <cell r="M53"/>
          <cell r="N53"/>
          <cell r="O53"/>
          <cell r="P53"/>
          <cell r="Q53"/>
          <cell r="R53"/>
          <cell r="S53"/>
          <cell r="T53"/>
          <cell r="U53"/>
          <cell r="V53"/>
          <cell r="W53"/>
          <cell r="X53"/>
          <cell r="Y53"/>
          <cell r="Z53"/>
          <cell r="AA53"/>
          <cell r="AB53"/>
          <cell r="AC53"/>
          <cell r="AD53"/>
          <cell r="AE53"/>
          <cell r="AF53"/>
          <cell r="AG53"/>
          <cell r="AH53"/>
          <cell r="AI53"/>
          <cell r="AJ53"/>
          <cell r="AK53"/>
        </row>
        <row r="54">
          <cell r="A54"/>
          <cell r="B54" t="str">
            <v>2</v>
          </cell>
          <cell r="C54" t="str">
            <v>Societal Pillar</v>
          </cell>
          <cell r="D54" t="str">
            <v>2 Societal Pillar</v>
          </cell>
          <cell r="H54">
            <v>3</v>
          </cell>
          <cell r="I54">
            <v>26</v>
          </cell>
          <cell r="J54">
            <v>18</v>
          </cell>
          <cell r="K54">
            <v>22</v>
          </cell>
          <cell r="L54">
            <v>1</v>
          </cell>
          <cell r="M54">
            <v>11</v>
          </cell>
          <cell r="N54">
            <v>25</v>
          </cell>
          <cell r="O54">
            <v>6</v>
          </cell>
          <cell r="P54">
            <v>16</v>
          </cell>
          <cell r="Q54">
            <v>10</v>
          </cell>
          <cell r="R54">
            <v>28</v>
          </cell>
          <cell r="S54">
            <v>23</v>
          </cell>
          <cell r="T54">
            <v>5</v>
          </cell>
          <cell r="U54">
            <v>19</v>
          </cell>
          <cell r="V54">
            <v>17</v>
          </cell>
          <cell r="W54">
            <v>21</v>
          </cell>
          <cell r="X54">
            <v>30</v>
          </cell>
          <cell r="Y54">
            <v>2</v>
          </cell>
          <cell r="Z54">
            <v>27</v>
          </cell>
          <cell r="AA54">
            <v>29</v>
          </cell>
          <cell r="AB54">
            <v>20</v>
          </cell>
          <cell r="AC54">
            <v>14</v>
          </cell>
          <cell r="AD54">
            <v>24</v>
          </cell>
          <cell r="AE54">
            <v>8</v>
          </cell>
          <cell r="AF54">
            <v>7</v>
          </cell>
          <cell r="AG54">
            <v>13</v>
          </cell>
          <cell r="AH54">
            <v>12</v>
          </cell>
          <cell r="AI54">
            <v>4</v>
          </cell>
          <cell r="AJ54">
            <v>9</v>
          </cell>
          <cell r="AK54">
            <v>15</v>
          </cell>
        </row>
        <row r="55">
          <cell r="A55">
            <v>48</v>
          </cell>
          <cell r="B55" t="str">
            <v>2.01</v>
          </cell>
          <cell r="C55" t="str">
            <v>Inequality (Gini coefficient)</v>
          </cell>
          <cell r="D55" t="str">
            <v>2.01 Inequality (Gini coefficient)</v>
          </cell>
          <cell r="H55">
            <v>4</v>
          </cell>
          <cell r="I55" t="str">
            <v/>
          </cell>
          <cell r="J55" t="str">
            <v/>
          </cell>
          <cell r="K55" t="str">
            <v/>
          </cell>
          <cell r="L55" t="str">
            <v/>
          </cell>
          <cell r="M55">
            <v>17</v>
          </cell>
          <cell r="N55">
            <v>12</v>
          </cell>
          <cell r="O55">
            <v>1</v>
          </cell>
          <cell r="P55">
            <v>19</v>
          </cell>
          <cell r="Q55" t="str">
            <v/>
          </cell>
          <cell r="R55">
            <v>6</v>
          </cell>
          <cell r="S55">
            <v>11</v>
          </cell>
          <cell r="T55" t="str">
            <v/>
          </cell>
          <cell r="U55">
            <v>13</v>
          </cell>
          <cell r="V55" t="str">
            <v/>
          </cell>
          <cell r="W55">
            <v>18</v>
          </cell>
          <cell r="X55" t="str">
            <v/>
          </cell>
          <cell r="Y55" t="str">
            <v/>
          </cell>
          <cell r="Z55">
            <v>2</v>
          </cell>
          <cell r="AA55" t="str">
            <v/>
          </cell>
          <cell r="AB55">
            <v>15</v>
          </cell>
          <cell r="AC55">
            <v>16</v>
          </cell>
          <cell r="AD55">
            <v>7</v>
          </cell>
          <cell r="AE55">
            <v>9</v>
          </cell>
          <cell r="AF55" t="str">
            <v/>
          </cell>
          <cell r="AG55">
            <v>10</v>
          </cell>
          <cell r="AH55">
            <v>5</v>
          </cell>
          <cell r="AI55">
            <v>3</v>
          </cell>
          <cell r="AJ55">
            <v>14</v>
          </cell>
          <cell r="AK55">
            <v>8</v>
          </cell>
        </row>
        <row r="56">
          <cell r="A56">
            <v>49</v>
          </cell>
          <cell r="B56" t="str">
            <v>2.02</v>
          </cell>
          <cell r="C56" t="str">
            <v>Educational attainment</v>
          </cell>
          <cell r="D56" t="str">
            <v>2.02 Educational attainment</v>
          </cell>
          <cell r="H56">
            <v>2</v>
          </cell>
          <cell r="I56">
            <v>25</v>
          </cell>
          <cell r="J56">
            <v>16</v>
          </cell>
          <cell r="K56">
            <v>29</v>
          </cell>
          <cell r="L56">
            <v>4</v>
          </cell>
          <cell r="M56">
            <v>12</v>
          </cell>
          <cell r="N56">
            <v>13</v>
          </cell>
          <cell r="O56">
            <v>9</v>
          </cell>
          <cell r="P56">
            <v>17</v>
          </cell>
          <cell r="Q56">
            <v>7</v>
          </cell>
          <cell r="R56">
            <v>24</v>
          </cell>
          <cell r="S56">
            <v>22</v>
          </cell>
          <cell r="T56">
            <v>11</v>
          </cell>
          <cell r="U56">
            <v>28</v>
          </cell>
          <cell r="V56">
            <v>15</v>
          </cell>
          <cell r="W56">
            <v>18</v>
          </cell>
          <cell r="X56">
            <v>26</v>
          </cell>
          <cell r="Y56">
            <v>6</v>
          </cell>
          <cell r="Z56">
            <v>27</v>
          </cell>
          <cell r="AA56">
            <v>30</v>
          </cell>
          <cell r="AB56">
            <v>14</v>
          </cell>
          <cell r="AC56">
            <v>21</v>
          </cell>
          <cell r="AD56">
            <v>8</v>
          </cell>
          <cell r="AE56">
            <v>10</v>
          </cell>
          <cell r="AF56">
            <v>5</v>
          </cell>
          <cell r="AG56">
            <v>19</v>
          </cell>
          <cell r="AH56">
            <v>20</v>
          </cell>
          <cell r="AI56">
            <v>3</v>
          </cell>
          <cell r="AJ56">
            <v>1</v>
          </cell>
          <cell r="AK56">
            <v>23</v>
          </cell>
        </row>
        <row r="57">
          <cell r="A57">
            <v>50</v>
          </cell>
          <cell r="B57" t="str">
            <v>2.02.01</v>
          </cell>
          <cell r="C57" t="str">
            <v>Mean years of schooling</v>
          </cell>
          <cell r="D57" t="str">
            <v>2.02.01 Mean years of schooling</v>
          </cell>
          <cell r="H57">
            <v>7</v>
          </cell>
          <cell r="I57">
            <v>24</v>
          </cell>
          <cell r="J57">
            <v>17</v>
          </cell>
          <cell r="K57">
            <v>28</v>
          </cell>
          <cell r="L57">
            <v>1</v>
          </cell>
          <cell r="M57">
            <v>12</v>
          </cell>
          <cell r="N57">
            <v>23</v>
          </cell>
          <cell r="O57">
            <v>9</v>
          </cell>
          <cell r="P57">
            <v>19</v>
          </cell>
          <cell r="Q57">
            <v>10</v>
          </cell>
          <cell r="R57">
            <v>25</v>
          </cell>
          <cell r="S57">
            <v>21</v>
          </cell>
          <cell r="T57">
            <v>4</v>
          </cell>
          <cell r="U57">
            <v>27</v>
          </cell>
          <cell r="V57">
            <v>14</v>
          </cell>
          <cell r="W57">
            <v>16</v>
          </cell>
          <cell r="X57">
            <v>26</v>
          </cell>
          <cell r="Y57">
            <v>5</v>
          </cell>
          <cell r="Z57">
            <v>30</v>
          </cell>
          <cell r="AA57">
            <v>29</v>
          </cell>
          <cell r="AB57">
            <v>15</v>
          </cell>
          <cell r="AC57">
            <v>18</v>
          </cell>
          <cell r="AD57">
            <v>6</v>
          </cell>
          <cell r="AE57">
            <v>11</v>
          </cell>
          <cell r="AF57">
            <v>8</v>
          </cell>
          <cell r="AG57">
            <v>13</v>
          </cell>
          <cell r="AH57">
            <v>20</v>
          </cell>
          <cell r="AI57">
            <v>3</v>
          </cell>
          <cell r="AJ57">
            <v>2</v>
          </cell>
          <cell r="AK57">
            <v>22</v>
          </cell>
        </row>
        <row r="58">
          <cell r="A58">
            <v>51</v>
          </cell>
          <cell r="B58" t="str">
            <v>2.02.02</v>
          </cell>
          <cell r="C58" t="str">
            <v>University education Index</v>
          </cell>
          <cell r="D58" t="str">
            <v>2.02.02 University education Index</v>
          </cell>
          <cell r="H58">
            <v>3</v>
          </cell>
          <cell r="I58">
            <v>22</v>
          </cell>
          <cell r="J58">
            <v>6</v>
          </cell>
          <cell r="K58">
            <v>25</v>
          </cell>
          <cell r="L58">
            <v>5</v>
          </cell>
          <cell r="M58">
            <v>17</v>
          </cell>
          <cell r="N58">
            <v>4</v>
          </cell>
          <cell r="O58">
            <v>14</v>
          </cell>
          <cell r="P58">
            <v>25</v>
          </cell>
          <cell r="Q58">
            <v>9</v>
          </cell>
          <cell r="R58">
            <v>8</v>
          </cell>
          <cell r="S58">
            <v>25</v>
          </cell>
          <cell r="T58">
            <v>11</v>
          </cell>
          <cell r="U58">
            <v>25</v>
          </cell>
          <cell r="V58">
            <v>15</v>
          </cell>
          <cell r="W58">
            <v>24</v>
          </cell>
          <cell r="X58">
            <v>25</v>
          </cell>
          <cell r="Y58">
            <v>7</v>
          </cell>
          <cell r="Z58">
            <v>12</v>
          </cell>
          <cell r="AA58">
            <v>25</v>
          </cell>
          <cell r="AB58">
            <v>23</v>
          </cell>
          <cell r="AC58">
            <v>21</v>
          </cell>
          <cell r="AD58">
            <v>13</v>
          </cell>
          <cell r="AE58">
            <v>16</v>
          </cell>
          <cell r="AF58">
            <v>10</v>
          </cell>
          <cell r="AG58">
            <v>19</v>
          </cell>
          <cell r="AH58">
            <v>18</v>
          </cell>
          <cell r="AI58">
            <v>2</v>
          </cell>
          <cell r="AJ58">
            <v>1</v>
          </cell>
          <cell r="AK58">
            <v>20</v>
          </cell>
        </row>
        <row r="59">
          <cell r="A59">
            <v>52</v>
          </cell>
          <cell r="B59" t="str">
            <v>2.02.03</v>
          </cell>
          <cell r="C59" t="str">
            <v>Tertiary enrollment</v>
          </cell>
          <cell r="D59" t="str">
            <v>2.02.03 Tertiary enrollment</v>
          </cell>
          <cell r="H59">
            <v>1</v>
          </cell>
          <cell r="I59">
            <v>24</v>
          </cell>
          <cell r="J59">
            <v>22</v>
          </cell>
          <cell r="K59">
            <v>27</v>
          </cell>
          <cell r="L59">
            <v>10</v>
          </cell>
          <cell r="M59">
            <v>4</v>
          </cell>
          <cell r="N59">
            <v>14</v>
          </cell>
          <cell r="O59">
            <v>5</v>
          </cell>
          <cell r="P59">
            <v>15</v>
          </cell>
          <cell r="Q59">
            <v>6</v>
          </cell>
          <cell r="R59">
            <v>23</v>
          </cell>
          <cell r="S59">
            <v>19</v>
          </cell>
          <cell r="T59">
            <v>13</v>
          </cell>
          <cell r="U59">
            <v>28</v>
          </cell>
          <cell r="V59">
            <v>18</v>
          </cell>
          <cell r="W59">
            <v>16</v>
          </cell>
          <cell r="X59">
            <v>26</v>
          </cell>
          <cell r="Y59">
            <v>9</v>
          </cell>
          <cell r="Z59">
            <v>29</v>
          </cell>
          <cell r="AA59" t="str">
            <v/>
          </cell>
          <cell r="AB59">
            <v>11</v>
          </cell>
          <cell r="AC59">
            <v>20</v>
          </cell>
          <cell r="AD59">
            <v>8</v>
          </cell>
          <cell r="AE59">
            <v>3</v>
          </cell>
          <cell r="AF59">
            <v>2</v>
          </cell>
          <cell r="AG59">
            <v>25</v>
          </cell>
          <cell r="AH59">
            <v>17</v>
          </cell>
          <cell r="AI59">
            <v>12</v>
          </cell>
          <cell r="AJ59">
            <v>7</v>
          </cell>
          <cell r="AK59">
            <v>21</v>
          </cell>
        </row>
        <row r="60">
          <cell r="A60">
            <v>53</v>
          </cell>
          <cell r="B60" t="str">
            <v>2.03</v>
          </cell>
          <cell r="C60" t="str">
            <v>Labor standards</v>
          </cell>
          <cell r="D60" t="str">
            <v>2.03 Labor standards</v>
          </cell>
          <cell r="H60">
            <v>8</v>
          </cell>
          <cell r="I60">
            <v>27</v>
          </cell>
          <cell r="J60">
            <v>30</v>
          </cell>
          <cell r="K60">
            <v>18</v>
          </cell>
          <cell r="L60">
            <v>1</v>
          </cell>
          <cell r="M60">
            <v>15</v>
          </cell>
          <cell r="N60">
            <v>24</v>
          </cell>
          <cell r="O60">
            <v>4</v>
          </cell>
          <cell r="P60">
            <v>11</v>
          </cell>
          <cell r="Q60">
            <v>1</v>
          </cell>
          <cell r="R60">
            <v>16</v>
          </cell>
          <cell r="S60">
            <v>13</v>
          </cell>
          <cell r="T60">
            <v>17</v>
          </cell>
          <cell r="U60">
            <v>22</v>
          </cell>
          <cell r="V60">
            <v>26</v>
          </cell>
          <cell r="W60">
            <v>10</v>
          </cell>
          <cell r="X60">
            <v>29</v>
          </cell>
          <cell r="Y60">
            <v>3</v>
          </cell>
          <cell r="Z60">
            <v>14</v>
          </cell>
          <cell r="AA60">
            <v>21</v>
          </cell>
          <cell r="AB60">
            <v>6</v>
          </cell>
          <cell r="AC60">
            <v>12</v>
          </cell>
          <cell r="AD60">
            <v>28</v>
          </cell>
          <cell r="AE60">
            <v>25</v>
          </cell>
          <cell r="AF60">
            <v>7</v>
          </cell>
          <cell r="AG60">
            <v>23</v>
          </cell>
          <cell r="AH60">
            <v>20</v>
          </cell>
          <cell r="AI60">
            <v>9</v>
          </cell>
          <cell r="AJ60">
            <v>5</v>
          </cell>
          <cell r="AK60">
            <v>19</v>
          </cell>
        </row>
        <row r="61">
          <cell r="A61">
            <v>54</v>
          </cell>
          <cell r="B61" t="str">
            <v>2.03.01</v>
          </cell>
          <cell r="C61" t="str">
            <v>Gender non-discrimination in hiring</v>
          </cell>
          <cell r="D61" t="str">
            <v>2.03.01 Gender non-discrimination in hiring</v>
          </cell>
          <cell r="H61">
            <v>1</v>
          </cell>
          <cell r="I61">
            <v>24</v>
          </cell>
          <cell r="J61">
            <v>29</v>
          </cell>
          <cell r="K61">
            <v>1</v>
          </cell>
          <cell r="L61">
            <v>1</v>
          </cell>
          <cell r="M61">
            <v>21</v>
          </cell>
          <cell r="N61">
            <v>1</v>
          </cell>
          <cell r="O61">
            <v>1</v>
          </cell>
          <cell r="P61">
            <v>1</v>
          </cell>
          <cell r="Q61">
            <v>1</v>
          </cell>
          <cell r="R61">
            <v>1</v>
          </cell>
          <cell r="S61">
            <v>1</v>
          </cell>
          <cell r="T61">
            <v>24</v>
          </cell>
          <cell r="U61">
            <v>1</v>
          </cell>
          <cell r="V61">
            <v>24</v>
          </cell>
          <cell r="W61">
            <v>1</v>
          </cell>
          <cell r="X61">
            <v>29</v>
          </cell>
          <cell r="Y61">
            <v>1</v>
          </cell>
          <cell r="Z61">
            <v>1</v>
          </cell>
          <cell r="AA61">
            <v>24</v>
          </cell>
          <cell r="AB61">
            <v>1</v>
          </cell>
          <cell r="AC61">
            <v>1</v>
          </cell>
          <cell r="AD61">
            <v>24</v>
          </cell>
          <cell r="AE61">
            <v>21</v>
          </cell>
          <cell r="AF61">
            <v>1</v>
          </cell>
          <cell r="AG61">
            <v>21</v>
          </cell>
          <cell r="AH61">
            <v>1</v>
          </cell>
          <cell r="AI61">
            <v>1</v>
          </cell>
          <cell r="AJ61">
            <v>1</v>
          </cell>
          <cell r="AK61">
            <v>1</v>
          </cell>
        </row>
        <row r="62">
          <cell r="A62">
            <v>55</v>
          </cell>
          <cell r="B62" t="str">
            <v>2.03.02</v>
          </cell>
          <cell r="C62" t="str">
            <v>Freedom of association and assembly</v>
          </cell>
          <cell r="D62" t="str">
            <v>2.03.02 Freedom of association and assembly</v>
          </cell>
          <cell r="H62">
            <v>9</v>
          </cell>
          <cell r="I62">
            <v>20</v>
          </cell>
          <cell r="J62" t="str">
            <v/>
          </cell>
          <cell r="K62">
            <v>23</v>
          </cell>
          <cell r="L62">
            <v>1</v>
          </cell>
          <cell r="M62">
            <v>8</v>
          </cell>
          <cell r="N62">
            <v>28</v>
          </cell>
          <cell r="O62">
            <v>4</v>
          </cell>
          <cell r="P62">
            <v>13</v>
          </cell>
          <cell r="Q62" t="str">
            <v/>
          </cell>
          <cell r="R62">
            <v>18</v>
          </cell>
          <cell r="S62">
            <v>15</v>
          </cell>
          <cell r="T62">
            <v>2</v>
          </cell>
          <cell r="U62">
            <v>26</v>
          </cell>
          <cell r="V62">
            <v>17</v>
          </cell>
          <cell r="W62">
            <v>12</v>
          </cell>
          <cell r="X62">
            <v>27</v>
          </cell>
          <cell r="Y62">
            <v>3</v>
          </cell>
          <cell r="Z62">
            <v>16</v>
          </cell>
          <cell r="AA62">
            <v>11</v>
          </cell>
          <cell r="AB62">
            <v>6</v>
          </cell>
          <cell r="AC62">
            <v>14</v>
          </cell>
          <cell r="AD62">
            <v>21</v>
          </cell>
          <cell r="AE62">
            <v>22</v>
          </cell>
          <cell r="AF62">
            <v>7</v>
          </cell>
          <cell r="AG62">
            <v>18</v>
          </cell>
          <cell r="AH62">
            <v>25</v>
          </cell>
          <cell r="AI62">
            <v>10</v>
          </cell>
          <cell r="AJ62">
            <v>5</v>
          </cell>
          <cell r="AK62">
            <v>24</v>
          </cell>
        </row>
        <row r="63">
          <cell r="A63">
            <v>56</v>
          </cell>
          <cell r="B63" t="str">
            <v>2.04</v>
          </cell>
          <cell r="C63" t="str">
            <v>Political stability and absence of violence</v>
          </cell>
          <cell r="D63" t="str">
            <v>2.04 Political stability and absence of violence</v>
          </cell>
          <cell r="H63">
            <v>6</v>
          </cell>
          <cell r="I63">
            <v>28</v>
          </cell>
          <cell r="J63">
            <v>3</v>
          </cell>
          <cell r="K63">
            <v>16</v>
          </cell>
          <cell r="L63">
            <v>5</v>
          </cell>
          <cell r="M63">
            <v>13</v>
          </cell>
          <cell r="N63">
            <v>20</v>
          </cell>
          <cell r="O63">
            <v>7</v>
          </cell>
          <cell r="P63">
            <v>17</v>
          </cell>
          <cell r="Q63">
            <v>11</v>
          </cell>
          <cell r="R63">
            <v>24</v>
          </cell>
          <cell r="S63">
            <v>21</v>
          </cell>
          <cell r="T63">
            <v>4</v>
          </cell>
          <cell r="U63">
            <v>8</v>
          </cell>
          <cell r="V63">
            <v>12</v>
          </cell>
          <cell r="W63">
            <v>25</v>
          </cell>
          <cell r="X63">
            <v>30</v>
          </cell>
          <cell r="Y63">
            <v>2</v>
          </cell>
          <cell r="Z63">
            <v>29</v>
          </cell>
          <cell r="AA63">
            <v>23</v>
          </cell>
          <cell r="AB63">
            <v>19</v>
          </cell>
          <cell r="AC63">
            <v>27</v>
          </cell>
          <cell r="AD63">
            <v>26</v>
          </cell>
          <cell r="AE63">
            <v>1</v>
          </cell>
          <cell r="AF63">
            <v>9</v>
          </cell>
          <cell r="AG63">
            <v>18</v>
          </cell>
          <cell r="AH63">
            <v>22</v>
          </cell>
          <cell r="AI63">
            <v>10</v>
          </cell>
          <cell r="AJ63">
            <v>14</v>
          </cell>
          <cell r="AK63">
            <v>15</v>
          </cell>
        </row>
        <row r="64">
          <cell r="A64">
            <v>57</v>
          </cell>
          <cell r="B64" t="str">
            <v>2.05</v>
          </cell>
          <cell r="C64" t="str">
            <v>Goods produced by forced labor or child labor</v>
          </cell>
          <cell r="D64" t="str">
            <v>2.05 Goods produced by forced labor or child labor</v>
          </cell>
          <cell r="H64">
            <v>3</v>
          </cell>
          <cell r="I64">
            <v>22</v>
          </cell>
          <cell r="J64">
            <v>1</v>
          </cell>
          <cell r="K64">
            <v>15</v>
          </cell>
          <cell r="L64">
            <v>6</v>
          </cell>
          <cell r="M64">
            <v>10</v>
          </cell>
          <cell r="N64">
            <v>29</v>
          </cell>
          <cell r="O64">
            <v>8</v>
          </cell>
          <cell r="P64">
            <v>17</v>
          </cell>
          <cell r="Q64">
            <v>9</v>
          </cell>
          <cell r="R64">
            <v>27</v>
          </cell>
          <cell r="S64">
            <v>21</v>
          </cell>
          <cell r="T64">
            <v>1</v>
          </cell>
          <cell r="U64">
            <v>14</v>
          </cell>
          <cell r="V64">
            <v>23</v>
          </cell>
          <cell r="W64">
            <v>20</v>
          </cell>
          <cell r="X64">
            <v>30</v>
          </cell>
          <cell r="Y64">
            <v>4</v>
          </cell>
          <cell r="Z64">
            <v>26</v>
          </cell>
          <cell r="AA64">
            <v>25</v>
          </cell>
          <cell r="AB64">
            <v>24</v>
          </cell>
          <cell r="AC64">
            <v>19</v>
          </cell>
          <cell r="AD64">
            <v>28</v>
          </cell>
          <cell r="AE64">
            <v>7</v>
          </cell>
          <cell r="AF64">
            <v>12</v>
          </cell>
          <cell r="AG64">
            <v>16</v>
          </cell>
          <cell r="AH64">
            <v>18</v>
          </cell>
          <cell r="AI64">
            <v>5</v>
          </cell>
          <cell r="AJ64">
            <v>11</v>
          </cell>
          <cell r="AK64">
            <v>13</v>
          </cell>
        </row>
        <row r="65">
          <cell r="A65">
            <v>58</v>
          </cell>
          <cell r="B65" t="str">
            <v>2.05.01</v>
          </cell>
          <cell r="C65" t="str">
            <v>Goods produced by forced labor</v>
          </cell>
          <cell r="D65" t="str">
            <v>2.05.01 Goods produced by forced labor</v>
          </cell>
          <cell r="H65">
            <v>3</v>
          </cell>
          <cell r="I65">
            <v>22</v>
          </cell>
          <cell r="J65">
            <v>1</v>
          </cell>
          <cell r="K65">
            <v>15</v>
          </cell>
          <cell r="L65">
            <v>6</v>
          </cell>
          <cell r="M65">
            <v>10</v>
          </cell>
          <cell r="N65">
            <v>29</v>
          </cell>
          <cell r="O65">
            <v>8</v>
          </cell>
          <cell r="P65">
            <v>17</v>
          </cell>
          <cell r="Q65">
            <v>9</v>
          </cell>
          <cell r="R65">
            <v>27</v>
          </cell>
          <cell r="S65">
            <v>21</v>
          </cell>
          <cell r="T65">
            <v>1</v>
          </cell>
          <cell r="U65">
            <v>14</v>
          </cell>
          <cell r="V65">
            <v>23</v>
          </cell>
          <cell r="W65">
            <v>20</v>
          </cell>
          <cell r="X65">
            <v>30</v>
          </cell>
          <cell r="Y65">
            <v>4</v>
          </cell>
          <cell r="Z65">
            <v>26</v>
          </cell>
          <cell r="AA65">
            <v>25</v>
          </cell>
          <cell r="AB65">
            <v>24</v>
          </cell>
          <cell r="AC65">
            <v>19</v>
          </cell>
          <cell r="AD65">
            <v>28</v>
          </cell>
          <cell r="AE65">
            <v>7</v>
          </cell>
          <cell r="AF65">
            <v>12</v>
          </cell>
          <cell r="AG65">
            <v>16</v>
          </cell>
          <cell r="AH65">
            <v>18</v>
          </cell>
          <cell r="AI65">
            <v>5</v>
          </cell>
          <cell r="AJ65">
            <v>11</v>
          </cell>
          <cell r="AK65">
            <v>13</v>
          </cell>
        </row>
        <row r="66">
          <cell r="A66">
            <v>59</v>
          </cell>
          <cell r="B66" t="str">
            <v>2.05.01.a</v>
          </cell>
          <cell r="C66" t="str">
            <v>Goods produced by forced labor, number of goods categories</v>
          </cell>
          <cell r="D66" t="str">
            <v>2.05.01.a Goods produced by forced labor, number of goods categories</v>
          </cell>
          <cell r="H66">
            <v>1</v>
          </cell>
          <cell r="I66">
            <v>20</v>
          </cell>
          <cell r="J66">
            <v>1</v>
          </cell>
          <cell r="K66">
            <v>17</v>
          </cell>
          <cell r="L66">
            <v>1</v>
          </cell>
          <cell r="M66">
            <v>1</v>
          </cell>
          <cell r="N66">
            <v>30</v>
          </cell>
          <cell r="O66">
            <v>17</v>
          </cell>
          <cell r="P66">
            <v>1</v>
          </cell>
          <cell r="Q66">
            <v>1</v>
          </cell>
          <cell r="R66">
            <v>28</v>
          </cell>
          <cell r="S66">
            <v>20</v>
          </cell>
          <cell r="T66">
            <v>1</v>
          </cell>
          <cell r="U66">
            <v>1</v>
          </cell>
          <cell r="V66">
            <v>26</v>
          </cell>
          <cell r="W66">
            <v>20</v>
          </cell>
          <cell r="X66">
            <v>29</v>
          </cell>
          <cell r="Y66">
            <v>1</v>
          </cell>
          <cell r="Z66">
            <v>27</v>
          </cell>
          <cell r="AA66">
            <v>1</v>
          </cell>
          <cell r="AB66">
            <v>23</v>
          </cell>
          <cell r="AC66">
            <v>1</v>
          </cell>
          <cell r="AD66">
            <v>23</v>
          </cell>
          <cell r="AE66">
            <v>1</v>
          </cell>
          <cell r="AF66">
            <v>1</v>
          </cell>
          <cell r="AG66">
            <v>1</v>
          </cell>
          <cell r="AH66">
            <v>23</v>
          </cell>
          <cell r="AI66">
            <v>1</v>
          </cell>
          <cell r="AJ66">
            <v>1</v>
          </cell>
          <cell r="AK66">
            <v>17</v>
          </cell>
        </row>
        <row r="67">
          <cell r="A67">
            <v>60</v>
          </cell>
          <cell r="B67" t="str">
            <v>2.05.01.b</v>
          </cell>
          <cell r="C67" t="str">
            <v>% population in forced labor</v>
          </cell>
          <cell r="D67" t="str">
            <v>2.05.01.b % population in forced labor</v>
          </cell>
          <cell r="H67">
            <v>2</v>
          </cell>
          <cell r="I67">
            <v>21</v>
          </cell>
          <cell r="J67" t="str">
            <v/>
          </cell>
          <cell r="K67">
            <v>14</v>
          </cell>
          <cell r="L67">
            <v>6</v>
          </cell>
          <cell r="M67">
            <v>9</v>
          </cell>
          <cell r="N67">
            <v>12</v>
          </cell>
          <cell r="O67">
            <v>4</v>
          </cell>
          <cell r="P67">
            <v>23</v>
          </cell>
          <cell r="Q67">
            <v>8</v>
          </cell>
          <cell r="R67">
            <v>25</v>
          </cell>
          <cell r="S67">
            <v>20</v>
          </cell>
          <cell r="T67">
            <v>1</v>
          </cell>
          <cell r="U67">
            <v>15</v>
          </cell>
          <cell r="V67">
            <v>17</v>
          </cell>
          <cell r="W67">
            <v>19</v>
          </cell>
          <cell r="X67">
            <v>28</v>
          </cell>
          <cell r="Y67">
            <v>3</v>
          </cell>
          <cell r="Z67">
            <v>27</v>
          </cell>
          <cell r="AA67">
            <v>26</v>
          </cell>
          <cell r="AB67">
            <v>22</v>
          </cell>
          <cell r="AC67">
            <v>24</v>
          </cell>
          <cell r="AD67">
            <v>29</v>
          </cell>
          <cell r="AE67">
            <v>7</v>
          </cell>
          <cell r="AF67">
            <v>11</v>
          </cell>
          <cell r="AG67">
            <v>18</v>
          </cell>
          <cell r="AH67">
            <v>16</v>
          </cell>
          <cell r="AI67">
            <v>5</v>
          </cell>
          <cell r="AJ67">
            <v>10</v>
          </cell>
          <cell r="AK67">
            <v>13</v>
          </cell>
        </row>
        <row r="68">
          <cell r="A68">
            <v>61</v>
          </cell>
          <cell r="B68" t="str">
            <v>2.05.02</v>
          </cell>
          <cell r="C68" t="str">
            <v>Goods produced by child labor, number of goods categories</v>
          </cell>
          <cell r="D68" t="str">
            <v>2.05.02 Goods produced by child labor, number of goods categories</v>
          </cell>
          <cell r="H68">
            <v>1</v>
          </cell>
          <cell r="I68">
            <v>27</v>
          </cell>
          <cell r="J68">
            <v>1</v>
          </cell>
          <cell r="K68">
            <v>24</v>
          </cell>
          <cell r="L68">
            <v>1</v>
          </cell>
          <cell r="M68">
            <v>1</v>
          </cell>
          <cell r="N68">
            <v>20</v>
          </cell>
          <cell r="O68">
            <v>1</v>
          </cell>
          <cell r="P68">
            <v>22</v>
          </cell>
          <cell r="Q68">
            <v>1</v>
          </cell>
          <cell r="R68">
            <v>30</v>
          </cell>
          <cell r="S68">
            <v>21</v>
          </cell>
          <cell r="T68">
            <v>1</v>
          </cell>
          <cell r="U68">
            <v>1</v>
          </cell>
          <cell r="V68">
            <v>16</v>
          </cell>
          <cell r="W68">
            <v>27</v>
          </cell>
          <cell r="X68">
            <v>23</v>
          </cell>
          <cell r="Y68">
            <v>1</v>
          </cell>
          <cell r="Z68">
            <v>26</v>
          </cell>
          <cell r="AA68">
            <v>1</v>
          </cell>
          <cell r="AB68">
            <v>19</v>
          </cell>
          <cell r="AC68">
            <v>24</v>
          </cell>
          <cell r="AD68">
            <v>16</v>
          </cell>
          <cell r="AE68">
            <v>1</v>
          </cell>
          <cell r="AF68">
            <v>1</v>
          </cell>
          <cell r="AG68">
            <v>1</v>
          </cell>
          <cell r="AH68">
            <v>18</v>
          </cell>
          <cell r="AI68">
            <v>1</v>
          </cell>
          <cell r="AJ68">
            <v>1</v>
          </cell>
          <cell r="AK68">
            <v>29</v>
          </cell>
        </row>
        <row r="69">
          <cell r="A69">
            <v>62</v>
          </cell>
          <cell r="B69" t="str">
            <v>2.06</v>
          </cell>
          <cell r="C69" t="str">
            <v>Government response to human trafficking</v>
          </cell>
          <cell r="D69" t="str">
            <v>2.06 Government response to human trafficking</v>
          </cell>
          <cell r="H69">
            <v>3</v>
          </cell>
          <cell r="I69">
            <v>14</v>
          </cell>
          <cell r="J69">
            <v>30</v>
          </cell>
          <cell r="K69">
            <v>21</v>
          </cell>
          <cell r="L69">
            <v>5</v>
          </cell>
          <cell r="M69">
            <v>4</v>
          </cell>
          <cell r="N69">
            <v>28</v>
          </cell>
          <cell r="O69">
            <v>7</v>
          </cell>
          <cell r="P69">
            <v>8</v>
          </cell>
          <cell r="Q69">
            <v>25</v>
          </cell>
          <cell r="R69">
            <v>15</v>
          </cell>
          <cell r="S69">
            <v>18</v>
          </cell>
          <cell r="T69">
            <v>19</v>
          </cell>
          <cell r="U69">
            <v>15</v>
          </cell>
          <cell r="V69">
            <v>24</v>
          </cell>
          <cell r="W69">
            <v>9</v>
          </cell>
          <cell r="X69">
            <v>26</v>
          </cell>
          <cell r="Y69">
            <v>12</v>
          </cell>
          <cell r="Z69">
            <v>20</v>
          </cell>
          <cell r="AA69">
            <v>29</v>
          </cell>
          <cell r="AB69">
            <v>9</v>
          </cell>
          <cell r="AC69">
            <v>2</v>
          </cell>
          <cell r="AD69">
            <v>27</v>
          </cell>
          <cell r="AE69">
            <v>17</v>
          </cell>
          <cell r="AF69">
            <v>22</v>
          </cell>
          <cell r="AG69">
            <v>13</v>
          </cell>
          <cell r="AH69">
            <v>9</v>
          </cell>
          <cell r="AI69">
            <v>1</v>
          </cell>
          <cell r="AJ69">
            <v>6</v>
          </cell>
          <cell r="AK69">
            <v>23</v>
          </cell>
        </row>
        <row r="70">
          <cell r="A70">
            <v>63</v>
          </cell>
          <cell r="B70" t="str">
            <v>2.06.01</v>
          </cell>
          <cell r="C70" t="str">
            <v>Government response to human trafficking, Criminalization</v>
          </cell>
          <cell r="D70" t="str">
            <v>2.06.01 Government response to human trafficking, Criminalization</v>
          </cell>
          <cell r="H70">
            <v>4</v>
          </cell>
          <cell r="I70">
            <v>15</v>
          </cell>
          <cell r="J70">
            <v>29</v>
          </cell>
          <cell r="K70">
            <v>4</v>
          </cell>
          <cell r="L70">
            <v>4</v>
          </cell>
          <cell r="M70">
            <v>1</v>
          </cell>
          <cell r="N70">
            <v>21</v>
          </cell>
          <cell r="O70" t="str">
            <v/>
          </cell>
          <cell r="P70">
            <v>1</v>
          </cell>
          <cell r="Q70">
            <v>21</v>
          </cell>
          <cell r="R70">
            <v>15</v>
          </cell>
          <cell r="S70">
            <v>4</v>
          </cell>
          <cell r="T70">
            <v>21</v>
          </cell>
          <cell r="U70">
            <v>15</v>
          </cell>
          <cell r="V70">
            <v>15</v>
          </cell>
          <cell r="W70">
            <v>4</v>
          </cell>
          <cell r="X70">
            <v>21</v>
          </cell>
          <cell r="Y70">
            <v>4</v>
          </cell>
          <cell r="Z70">
            <v>21</v>
          </cell>
          <cell r="AA70">
            <v>26</v>
          </cell>
          <cell r="AB70">
            <v>4</v>
          </cell>
          <cell r="AC70">
            <v>1</v>
          </cell>
          <cell r="AD70">
            <v>4</v>
          </cell>
          <cell r="AE70">
            <v>26</v>
          </cell>
          <cell r="AF70">
            <v>26</v>
          </cell>
          <cell r="AG70">
            <v>4</v>
          </cell>
          <cell r="AH70">
            <v>4</v>
          </cell>
          <cell r="AI70">
            <v>4</v>
          </cell>
          <cell r="AJ70">
            <v>15</v>
          </cell>
          <cell r="AK70">
            <v>15</v>
          </cell>
        </row>
        <row r="71">
          <cell r="A71">
            <v>64</v>
          </cell>
          <cell r="B71" t="str">
            <v>2.06.02</v>
          </cell>
          <cell r="C71" t="str">
            <v>Government response to human trafficking, Strategy</v>
          </cell>
          <cell r="D71" t="str">
            <v>2.06.02 Government response to human trafficking, Strategy</v>
          </cell>
          <cell r="H71">
            <v>2</v>
          </cell>
          <cell r="I71">
            <v>13</v>
          </cell>
          <cell r="J71">
            <v>27</v>
          </cell>
          <cell r="K71">
            <v>22</v>
          </cell>
          <cell r="L71">
            <v>4</v>
          </cell>
          <cell r="M71">
            <v>6</v>
          </cell>
          <cell r="N71">
            <v>24</v>
          </cell>
          <cell r="O71">
            <v>17</v>
          </cell>
          <cell r="P71">
            <v>11</v>
          </cell>
          <cell r="Q71">
            <v>28</v>
          </cell>
          <cell r="R71">
            <v>18</v>
          </cell>
          <cell r="S71">
            <v>12</v>
          </cell>
          <cell r="T71">
            <v>21</v>
          </cell>
          <cell r="U71">
            <v>18</v>
          </cell>
          <cell r="V71">
            <v>20</v>
          </cell>
          <cell r="W71">
            <v>6</v>
          </cell>
          <cell r="X71">
            <v>22</v>
          </cell>
          <cell r="Y71">
            <v>10</v>
          </cell>
          <cell r="Z71">
            <v>26</v>
          </cell>
          <cell r="AA71">
            <v>29</v>
          </cell>
          <cell r="AB71">
            <v>6</v>
          </cell>
          <cell r="AC71">
            <v>5</v>
          </cell>
          <cell r="AD71">
            <v>30</v>
          </cell>
          <cell r="AE71">
            <v>15</v>
          </cell>
          <cell r="AF71">
            <v>25</v>
          </cell>
          <cell r="AG71">
            <v>13</v>
          </cell>
          <cell r="AH71">
            <v>6</v>
          </cell>
          <cell r="AI71">
            <v>1</v>
          </cell>
          <cell r="AJ71">
            <v>2</v>
          </cell>
          <cell r="AK71">
            <v>15</v>
          </cell>
        </row>
        <row r="72">
          <cell r="A72">
            <v>65</v>
          </cell>
          <cell r="B72" t="str">
            <v>2.06.03</v>
          </cell>
          <cell r="C72" t="str">
            <v>Government response to human trafficking, Action</v>
          </cell>
          <cell r="D72" t="str">
            <v>2.06.03 Government response to human trafficking, Action</v>
          </cell>
          <cell r="H72">
            <v>1</v>
          </cell>
          <cell r="I72">
            <v>9</v>
          </cell>
          <cell r="J72">
            <v>24</v>
          </cell>
          <cell r="K72">
            <v>24</v>
          </cell>
          <cell r="L72">
            <v>1</v>
          </cell>
          <cell r="M72">
            <v>1</v>
          </cell>
          <cell r="N72">
            <v>24</v>
          </cell>
          <cell r="O72">
            <v>1</v>
          </cell>
          <cell r="P72">
            <v>9</v>
          </cell>
          <cell r="Q72">
            <v>21</v>
          </cell>
          <cell r="R72">
            <v>9</v>
          </cell>
          <cell r="S72">
            <v>21</v>
          </cell>
          <cell r="T72">
            <v>9</v>
          </cell>
          <cell r="U72">
            <v>9</v>
          </cell>
          <cell r="V72">
            <v>24</v>
          </cell>
          <cell r="W72">
            <v>9</v>
          </cell>
          <cell r="X72">
            <v>24</v>
          </cell>
          <cell r="Y72">
            <v>9</v>
          </cell>
          <cell r="Z72">
            <v>9</v>
          </cell>
          <cell r="AA72">
            <v>21</v>
          </cell>
          <cell r="AB72">
            <v>9</v>
          </cell>
          <cell r="AC72">
            <v>1</v>
          </cell>
          <cell r="AD72">
            <v>24</v>
          </cell>
          <cell r="AE72">
            <v>1</v>
          </cell>
          <cell r="AF72">
            <v>9</v>
          </cell>
          <cell r="AG72">
            <v>9</v>
          </cell>
          <cell r="AH72">
            <v>9</v>
          </cell>
          <cell r="AI72">
            <v>1</v>
          </cell>
          <cell r="AJ72">
            <v>1</v>
          </cell>
          <cell r="AK72">
            <v>24</v>
          </cell>
        </row>
        <row r="73">
          <cell r="A73">
            <v>66</v>
          </cell>
          <cell r="B73" t="str">
            <v>2.07</v>
          </cell>
          <cell r="C73" t="str">
            <v>Trade in goods at risk of modern slavery</v>
          </cell>
          <cell r="D73" t="str">
            <v>2.07 Trade in goods at risk of modern slavery</v>
          </cell>
          <cell r="H73">
            <v>13</v>
          </cell>
          <cell r="I73">
            <v>12</v>
          </cell>
          <cell r="J73">
            <v>3</v>
          </cell>
          <cell r="K73">
            <v>4</v>
          </cell>
          <cell r="L73">
            <v>15</v>
          </cell>
          <cell r="M73">
            <v>9</v>
          </cell>
          <cell r="N73">
            <v>30</v>
          </cell>
          <cell r="O73">
            <v>22</v>
          </cell>
          <cell r="P73">
            <v>5</v>
          </cell>
          <cell r="Q73">
            <v>18</v>
          </cell>
          <cell r="R73">
            <v>29</v>
          </cell>
          <cell r="S73">
            <v>25</v>
          </cell>
          <cell r="T73">
            <v>17</v>
          </cell>
          <cell r="U73">
            <v>2</v>
          </cell>
          <cell r="V73">
            <v>26</v>
          </cell>
          <cell r="W73">
            <v>11</v>
          </cell>
          <cell r="X73">
            <v>21</v>
          </cell>
          <cell r="Y73">
            <v>8</v>
          </cell>
          <cell r="Z73">
            <v>20</v>
          </cell>
          <cell r="AA73">
            <v>1</v>
          </cell>
          <cell r="AB73">
            <v>23</v>
          </cell>
          <cell r="AC73">
            <v>7</v>
          </cell>
          <cell r="AD73">
            <v>27</v>
          </cell>
          <cell r="AE73">
            <v>10</v>
          </cell>
          <cell r="AF73">
            <v>14</v>
          </cell>
          <cell r="AG73">
            <v>6</v>
          </cell>
          <cell r="AH73">
            <v>24</v>
          </cell>
          <cell r="AI73">
            <v>16</v>
          </cell>
          <cell r="AJ73">
            <v>19</v>
          </cell>
          <cell r="AK73">
            <v>28</v>
          </cell>
        </row>
        <row r="74">
          <cell r="A74">
            <v>67</v>
          </cell>
          <cell r="B74" t="str">
            <v>2.07.01</v>
          </cell>
          <cell r="C74" t="str">
            <v>Imports of goods at risk of modern slavery, US$ millions</v>
          </cell>
          <cell r="D74" t="str">
            <v>2.07.01 Imports of goods at risk of modern slavery, US$ millions</v>
          </cell>
          <cell r="H74">
            <v>21</v>
          </cell>
          <cell r="I74">
            <v>1</v>
          </cell>
          <cell r="J74">
            <v>4</v>
          </cell>
          <cell r="K74">
            <v>5</v>
          </cell>
          <cell r="L74">
            <v>24</v>
          </cell>
          <cell r="M74">
            <v>14</v>
          </cell>
          <cell r="N74">
            <v>27</v>
          </cell>
          <cell r="O74">
            <v>16</v>
          </cell>
          <cell r="P74">
            <v>6</v>
          </cell>
          <cell r="Q74">
            <v>29</v>
          </cell>
          <cell r="R74">
            <v>25</v>
          </cell>
          <cell r="S74">
            <v>12</v>
          </cell>
          <cell r="T74">
            <v>28</v>
          </cell>
          <cell r="U74">
            <v>3</v>
          </cell>
          <cell r="V74">
            <v>15</v>
          </cell>
          <cell r="W74">
            <v>20</v>
          </cell>
          <cell r="X74">
            <v>7</v>
          </cell>
          <cell r="Y74">
            <v>10</v>
          </cell>
          <cell r="Z74">
            <v>13</v>
          </cell>
          <cell r="AA74">
            <v>1</v>
          </cell>
          <cell r="AB74">
            <v>11</v>
          </cell>
          <cell r="AC74">
            <v>9</v>
          </cell>
          <cell r="AD74">
            <v>22</v>
          </cell>
          <cell r="AE74">
            <v>19</v>
          </cell>
          <cell r="AF74">
            <v>23</v>
          </cell>
          <cell r="AG74">
            <v>8</v>
          </cell>
          <cell r="AH74">
            <v>17</v>
          </cell>
          <cell r="AI74">
            <v>26</v>
          </cell>
          <cell r="AJ74">
            <v>30</v>
          </cell>
          <cell r="AK74">
            <v>18</v>
          </cell>
        </row>
        <row r="75">
          <cell r="A75">
            <v>68</v>
          </cell>
          <cell r="B75" t="str">
            <v>2.07.02</v>
          </cell>
          <cell r="C75" t="str">
            <v>Exports of goods at risk of modern slavery, US$ millions</v>
          </cell>
          <cell r="D75" t="str">
            <v>2.07.02 Exports of goods at risk of modern slavery, US$ millions</v>
          </cell>
          <cell r="H75">
            <v>1</v>
          </cell>
          <cell r="I75">
            <v>29</v>
          </cell>
          <cell r="J75">
            <v>1</v>
          </cell>
          <cell r="K75">
            <v>18</v>
          </cell>
          <cell r="L75">
            <v>1</v>
          </cell>
          <cell r="M75">
            <v>1</v>
          </cell>
          <cell r="N75">
            <v>30</v>
          </cell>
          <cell r="O75">
            <v>21</v>
          </cell>
          <cell r="P75">
            <v>1</v>
          </cell>
          <cell r="Q75">
            <v>1</v>
          </cell>
          <cell r="R75">
            <v>28</v>
          </cell>
          <cell r="S75">
            <v>27</v>
          </cell>
          <cell r="T75">
            <v>1</v>
          </cell>
          <cell r="U75">
            <v>1</v>
          </cell>
          <cell r="V75">
            <v>25</v>
          </cell>
          <cell r="W75">
            <v>1</v>
          </cell>
          <cell r="X75">
            <v>20</v>
          </cell>
          <cell r="Y75">
            <v>1</v>
          </cell>
          <cell r="Z75">
            <v>19</v>
          </cell>
          <cell r="AA75">
            <v>1</v>
          </cell>
          <cell r="AB75">
            <v>23</v>
          </cell>
          <cell r="AC75">
            <v>1</v>
          </cell>
          <cell r="AD75">
            <v>24</v>
          </cell>
          <cell r="AE75">
            <v>1</v>
          </cell>
          <cell r="AF75">
            <v>1</v>
          </cell>
          <cell r="AG75">
            <v>1</v>
          </cell>
          <cell r="AH75">
            <v>22</v>
          </cell>
          <cell r="AI75">
            <v>1</v>
          </cell>
          <cell r="AJ75">
            <v>1</v>
          </cell>
          <cell r="AK75">
            <v>26</v>
          </cell>
        </row>
        <row r="76">
          <cell r="A76">
            <v>69</v>
          </cell>
          <cell r="B76" t="str">
            <v>2.08</v>
          </cell>
          <cell r="C76" t="str">
            <v>Social mobility, Index</v>
          </cell>
          <cell r="D76" t="str">
            <v>2.08 Social mobility, Index</v>
          </cell>
          <cell r="H76">
            <v>3</v>
          </cell>
          <cell r="I76">
            <v>23</v>
          </cell>
          <cell r="J76" t="str">
            <v/>
          </cell>
          <cell r="K76" t="str">
            <v/>
          </cell>
          <cell r="L76">
            <v>1</v>
          </cell>
          <cell r="M76">
            <v>12</v>
          </cell>
          <cell r="N76">
            <v>11</v>
          </cell>
          <cell r="O76" t="str">
            <v/>
          </cell>
          <cell r="P76">
            <v>15</v>
          </cell>
          <cell r="Q76" t="str">
            <v/>
          </cell>
          <cell r="R76">
            <v>22</v>
          </cell>
          <cell r="S76">
            <v>20</v>
          </cell>
          <cell r="T76">
            <v>1</v>
          </cell>
          <cell r="U76">
            <v>21</v>
          </cell>
          <cell r="V76">
            <v>10</v>
          </cell>
          <cell r="W76">
            <v>16</v>
          </cell>
          <cell r="X76" t="str">
            <v/>
          </cell>
          <cell r="Y76">
            <v>6</v>
          </cell>
          <cell r="Z76">
            <v>24</v>
          </cell>
          <cell r="AA76" t="str">
            <v/>
          </cell>
          <cell r="AB76">
            <v>19</v>
          </cell>
          <cell r="AC76">
            <v>18</v>
          </cell>
          <cell r="AD76">
            <v>9</v>
          </cell>
          <cell r="AE76">
            <v>4</v>
          </cell>
          <cell r="AF76">
            <v>7</v>
          </cell>
          <cell r="AG76">
            <v>17</v>
          </cell>
          <cell r="AH76">
            <v>14</v>
          </cell>
          <cell r="AI76">
            <v>5</v>
          </cell>
          <cell r="AJ76">
            <v>8</v>
          </cell>
          <cell r="AK76">
            <v>13</v>
          </cell>
        </row>
        <row r="77">
          <cell r="A77">
            <v>70</v>
          </cell>
          <cell r="B77" t="str">
            <v>2.09</v>
          </cell>
          <cell r="C77" t="str">
            <v>Life expectancy at birth</v>
          </cell>
          <cell r="D77" t="str">
            <v>2.09 Life expectancy at birth</v>
          </cell>
          <cell r="H77">
            <v>3</v>
          </cell>
          <cell r="I77">
            <v>18</v>
          </cell>
          <cell r="J77">
            <v>15</v>
          </cell>
          <cell r="K77">
            <v>21</v>
          </cell>
          <cell r="L77">
            <v>6</v>
          </cell>
          <cell r="M77">
            <v>9</v>
          </cell>
          <cell r="N77">
            <v>11</v>
          </cell>
          <cell r="O77" t="str">
            <v/>
          </cell>
          <cell r="P77">
            <v>16</v>
          </cell>
          <cell r="Q77">
            <v>1</v>
          </cell>
          <cell r="R77">
            <v>26</v>
          </cell>
          <cell r="S77">
            <v>25</v>
          </cell>
          <cell r="T77">
            <v>2</v>
          </cell>
          <cell r="U77">
            <v>24</v>
          </cell>
          <cell r="V77">
            <v>14</v>
          </cell>
          <cell r="W77">
            <v>20</v>
          </cell>
          <cell r="X77">
            <v>28</v>
          </cell>
          <cell r="Y77">
            <v>7</v>
          </cell>
          <cell r="Z77">
            <v>27</v>
          </cell>
          <cell r="AA77">
            <v>29</v>
          </cell>
          <cell r="AB77">
            <v>19</v>
          </cell>
          <cell r="AC77">
            <v>23</v>
          </cell>
          <cell r="AD77">
            <v>22</v>
          </cell>
          <cell r="AE77">
            <v>5</v>
          </cell>
          <cell r="AF77">
            <v>4</v>
          </cell>
          <cell r="AG77">
            <v>13</v>
          </cell>
          <cell r="AH77">
            <v>10</v>
          </cell>
          <cell r="AI77">
            <v>8</v>
          </cell>
          <cell r="AJ77">
            <v>12</v>
          </cell>
          <cell r="AK77">
            <v>17</v>
          </cell>
        </row>
        <row r="78">
          <cell r="A78">
            <v>71</v>
          </cell>
          <cell r="B78" t="str">
            <v>2.10</v>
          </cell>
          <cell r="C78" t="str">
            <v>Uneven Economic Development</v>
          </cell>
          <cell r="D78" t="str">
            <v>2.10 Uneven Economic Development</v>
          </cell>
          <cell r="H78">
            <v>2</v>
          </cell>
          <cell r="I78">
            <v>20</v>
          </cell>
          <cell r="J78">
            <v>26</v>
          </cell>
          <cell r="K78">
            <v>25</v>
          </cell>
          <cell r="L78">
            <v>1</v>
          </cell>
          <cell r="M78">
            <v>14</v>
          </cell>
          <cell r="N78">
            <v>22</v>
          </cell>
          <cell r="O78" t="str">
            <v/>
          </cell>
          <cell r="P78">
            <v>23</v>
          </cell>
          <cell r="Q78" t="str">
            <v/>
          </cell>
          <cell r="R78">
            <v>19</v>
          </cell>
          <cell r="S78">
            <v>12</v>
          </cell>
          <cell r="T78">
            <v>5</v>
          </cell>
          <cell r="U78">
            <v>17</v>
          </cell>
          <cell r="V78">
            <v>7</v>
          </cell>
          <cell r="W78">
            <v>18</v>
          </cell>
          <cell r="X78">
            <v>27</v>
          </cell>
          <cell r="Y78">
            <v>2</v>
          </cell>
          <cell r="Z78">
            <v>14</v>
          </cell>
          <cell r="AA78">
            <v>28</v>
          </cell>
          <cell r="AB78">
            <v>23</v>
          </cell>
          <cell r="AC78">
            <v>13</v>
          </cell>
          <cell r="AD78">
            <v>16</v>
          </cell>
          <cell r="AE78">
            <v>6</v>
          </cell>
          <cell r="AF78">
            <v>4</v>
          </cell>
          <cell r="AG78">
            <v>21</v>
          </cell>
          <cell r="AH78">
            <v>11</v>
          </cell>
          <cell r="AI78">
            <v>9</v>
          </cell>
          <cell r="AJ78">
            <v>10</v>
          </cell>
          <cell r="AK78">
            <v>7</v>
          </cell>
        </row>
        <row r="81">
          <cell r="A81"/>
          <cell r="B81" t="str">
            <v>3 Environmental Pillar</v>
          </cell>
          <cell r="C81" t="str">
            <v>Environmental Pillar</v>
          </cell>
          <cell r="D81" t="str">
            <v>3 Environmental Pillar</v>
          </cell>
          <cell r="H81">
            <v>10</v>
          </cell>
          <cell r="I81">
            <v>22</v>
          </cell>
          <cell r="J81">
            <v>29</v>
          </cell>
          <cell r="K81">
            <v>11</v>
          </cell>
          <cell r="L81">
            <v>19</v>
          </cell>
          <cell r="M81">
            <v>14</v>
          </cell>
          <cell r="N81">
            <v>20</v>
          </cell>
          <cell r="O81">
            <v>27</v>
          </cell>
          <cell r="P81">
            <v>18</v>
          </cell>
          <cell r="Q81">
            <v>7</v>
          </cell>
          <cell r="R81">
            <v>28</v>
          </cell>
          <cell r="S81">
            <v>9</v>
          </cell>
          <cell r="T81">
            <v>12</v>
          </cell>
          <cell r="U81">
            <v>6</v>
          </cell>
          <cell r="V81">
            <v>13</v>
          </cell>
          <cell r="W81">
            <v>3</v>
          </cell>
          <cell r="X81">
            <v>21</v>
          </cell>
          <cell r="Y81">
            <v>1</v>
          </cell>
          <cell r="Z81">
            <v>26</v>
          </cell>
          <cell r="AA81">
            <v>25</v>
          </cell>
          <cell r="AB81">
            <v>23</v>
          </cell>
          <cell r="AC81">
            <v>4</v>
          </cell>
          <cell r="AD81">
            <v>30</v>
          </cell>
          <cell r="AE81">
            <v>5</v>
          </cell>
          <cell r="AF81">
            <v>17</v>
          </cell>
          <cell r="AG81">
            <v>16</v>
          </cell>
          <cell r="AH81">
            <v>24</v>
          </cell>
          <cell r="AI81">
            <v>2</v>
          </cell>
          <cell r="AJ81">
            <v>15</v>
          </cell>
          <cell r="AK81">
            <v>8</v>
          </cell>
        </row>
        <row r="82">
          <cell r="A82">
            <v>72</v>
          </cell>
          <cell r="B82" t="str">
            <v>3.01</v>
          </cell>
          <cell r="C82" t="str">
            <v>Air pollution</v>
          </cell>
          <cell r="D82" t="str">
            <v>3.01 Air pollution</v>
          </cell>
          <cell r="H82">
            <v>5</v>
          </cell>
          <cell r="I82">
            <v>28</v>
          </cell>
          <cell r="J82">
            <v>3</v>
          </cell>
          <cell r="K82">
            <v>21</v>
          </cell>
          <cell r="L82">
            <v>2</v>
          </cell>
          <cell r="M82">
            <v>22</v>
          </cell>
          <cell r="N82">
            <v>27</v>
          </cell>
          <cell r="O82">
            <v>11</v>
          </cell>
          <cell r="P82">
            <v>14</v>
          </cell>
          <cell r="Q82">
            <v>15</v>
          </cell>
          <cell r="R82">
            <v>30</v>
          </cell>
          <cell r="S82">
            <v>16</v>
          </cell>
          <cell r="T82">
            <v>8</v>
          </cell>
          <cell r="U82">
            <v>20</v>
          </cell>
          <cell r="V82">
            <v>12</v>
          </cell>
          <cell r="W82">
            <v>10</v>
          </cell>
          <cell r="X82">
            <v>26</v>
          </cell>
          <cell r="Y82">
            <v>1</v>
          </cell>
          <cell r="Z82">
            <v>29</v>
          </cell>
          <cell r="AA82">
            <v>13</v>
          </cell>
          <cell r="AB82">
            <v>24</v>
          </cell>
          <cell r="AC82">
            <v>18</v>
          </cell>
          <cell r="AD82">
            <v>7</v>
          </cell>
          <cell r="AE82">
            <v>9</v>
          </cell>
          <cell r="AF82">
            <v>23</v>
          </cell>
          <cell r="AG82">
            <v>17</v>
          </cell>
          <cell r="AH82">
            <v>25</v>
          </cell>
          <cell r="AI82">
            <v>6</v>
          </cell>
          <cell r="AJ82">
            <v>4</v>
          </cell>
          <cell r="AK82">
            <v>19</v>
          </cell>
        </row>
        <row r="83">
          <cell r="A83">
            <v>73</v>
          </cell>
          <cell r="B83" t="str">
            <v>3.02</v>
          </cell>
          <cell r="C83" t="str">
            <v>Deforestation</v>
          </cell>
          <cell r="D83" t="str">
            <v>3.02 Deforestation</v>
          </cell>
          <cell r="H83">
            <v>1</v>
          </cell>
          <cell r="I83">
            <v>7</v>
          </cell>
          <cell r="J83">
            <v>25</v>
          </cell>
          <cell r="K83">
            <v>3</v>
          </cell>
          <cell r="L83">
            <v>17</v>
          </cell>
          <cell r="M83">
            <v>15</v>
          </cell>
          <cell r="N83">
            <v>21</v>
          </cell>
          <cell r="O83">
            <v>29</v>
          </cell>
          <cell r="P83">
            <v>26</v>
          </cell>
          <cell r="Q83">
            <v>28</v>
          </cell>
          <cell r="R83">
            <v>20</v>
          </cell>
          <cell r="S83">
            <v>8</v>
          </cell>
          <cell r="T83">
            <v>27</v>
          </cell>
          <cell r="U83">
            <v>2</v>
          </cell>
          <cell r="V83">
            <v>5</v>
          </cell>
          <cell r="W83">
            <v>16</v>
          </cell>
          <cell r="X83">
            <v>10</v>
          </cell>
          <cell r="Y83">
            <v>14</v>
          </cell>
          <cell r="Z83">
            <v>30</v>
          </cell>
          <cell r="AA83">
            <v>24</v>
          </cell>
          <cell r="AB83">
            <v>23</v>
          </cell>
          <cell r="AC83">
            <v>18</v>
          </cell>
          <cell r="AD83">
            <v>13</v>
          </cell>
          <cell r="AE83">
            <v>6</v>
          </cell>
          <cell r="AF83">
            <v>19</v>
          </cell>
          <cell r="AG83">
            <v>22</v>
          </cell>
          <cell r="AH83">
            <v>11</v>
          </cell>
          <cell r="AI83">
            <v>12</v>
          </cell>
          <cell r="AJ83">
            <v>9</v>
          </cell>
          <cell r="AK83">
            <v>4</v>
          </cell>
        </row>
        <row r="84">
          <cell r="A84">
            <v>74</v>
          </cell>
          <cell r="B84" t="str">
            <v>3.03</v>
          </cell>
          <cell r="C84" t="str">
            <v>% of wastewater treated</v>
          </cell>
          <cell r="D84" t="str">
            <v>3.03 % of wastewater treated</v>
          </cell>
          <cell r="H84">
            <v>5</v>
          </cell>
          <cell r="I84">
            <v>24</v>
          </cell>
          <cell r="J84">
            <v>22</v>
          </cell>
          <cell r="K84">
            <v>17</v>
          </cell>
          <cell r="L84">
            <v>11</v>
          </cell>
          <cell r="M84">
            <v>9</v>
          </cell>
          <cell r="N84">
            <v>15</v>
          </cell>
          <cell r="O84">
            <v>13</v>
          </cell>
          <cell r="P84" t="str">
            <v/>
          </cell>
          <cell r="Q84">
            <v>7</v>
          </cell>
          <cell r="R84">
            <v>23</v>
          </cell>
          <cell r="S84">
            <v>21</v>
          </cell>
          <cell r="T84">
            <v>6</v>
          </cell>
          <cell r="U84">
            <v>27</v>
          </cell>
          <cell r="V84">
            <v>8</v>
          </cell>
          <cell r="W84">
            <v>14</v>
          </cell>
          <cell r="X84">
            <v>25</v>
          </cell>
          <cell r="Y84">
            <v>10</v>
          </cell>
          <cell r="Z84">
            <v>19</v>
          </cell>
          <cell r="AA84">
            <v>28</v>
          </cell>
          <cell r="AB84">
            <v>16</v>
          </cell>
          <cell r="AC84">
            <v>12</v>
          </cell>
          <cell r="AD84">
            <v>26</v>
          </cell>
          <cell r="AE84">
            <v>1</v>
          </cell>
          <cell r="AF84">
            <v>2</v>
          </cell>
          <cell r="AG84">
            <v>29</v>
          </cell>
          <cell r="AH84">
            <v>20</v>
          </cell>
          <cell r="AI84">
            <v>4</v>
          </cell>
          <cell r="AJ84">
            <v>3</v>
          </cell>
          <cell r="AK84">
            <v>18</v>
          </cell>
        </row>
        <row r="85">
          <cell r="A85">
            <v>75</v>
          </cell>
          <cell r="B85" t="str">
            <v>3.04</v>
          </cell>
          <cell r="C85" t="str">
            <v xml:space="preserve">Energy intensity </v>
          </cell>
          <cell r="D85" t="str">
            <v xml:space="preserve">3.04 Energy intensity </v>
          </cell>
          <cell r="H85">
            <v>5</v>
          </cell>
          <cell r="I85">
            <v>14</v>
          </cell>
          <cell r="J85">
            <v>15</v>
          </cell>
          <cell r="K85">
            <v>28</v>
          </cell>
          <cell r="L85">
            <v>17</v>
          </cell>
          <cell r="M85">
            <v>13</v>
          </cell>
          <cell r="N85">
            <v>20</v>
          </cell>
          <cell r="O85">
            <v>16</v>
          </cell>
          <cell r="P85">
            <v>17</v>
          </cell>
          <cell r="Q85">
            <v>1</v>
          </cell>
          <cell r="R85">
            <v>25</v>
          </cell>
          <cell r="S85">
            <v>19</v>
          </cell>
          <cell r="T85">
            <v>4</v>
          </cell>
          <cell r="U85">
            <v>21</v>
          </cell>
          <cell r="V85">
            <v>22</v>
          </cell>
          <cell r="W85">
            <v>8</v>
          </cell>
          <cell r="X85">
            <v>27</v>
          </cell>
          <cell r="Y85">
            <v>6</v>
          </cell>
          <cell r="Z85">
            <v>26</v>
          </cell>
          <cell r="AA85" t="str">
            <v/>
          </cell>
          <cell r="AB85">
            <v>10</v>
          </cell>
          <cell r="AC85">
            <v>9</v>
          </cell>
          <cell r="AD85">
            <v>29</v>
          </cell>
          <cell r="AE85">
            <v>3</v>
          </cell>
          <cell r="AF85">
            <v>12</v>
          </cell>
          <cell r="AG85">
            <v>11</v>
          </cell>
          <cell r="AH85">
            <v>24</v>
          </cell>
          <cell r="AI85">
            <v>2</v>
          </cell>
          <cell r="AJ85">
            <v>7</v>
          </cell>
          <cell r="AK85">
            <v>23</v>
          </cell>
        </row>
        <row r="86">
          <cell r="A86">
            <v>76</v>
          </cell>
          <cell r="B86" t="str">
            <v>3.05</v>
          </cell>
          <cell r="C86" t="str">
            <v>Ecological footprint</v>
          </cell>
          <cell r="D86" t="str">
            <v>3.05 Ecological footprint</v>
          </cell>
          <cell r="H86">
            <v>26</v>
          </cell>
          <cell r="I86">
            <v>2</v>
          </cell>
          <cell r="J86">
            <v>23</v>
          </cell>
          <cell r="K86">
            <v>5</v>
          </cell>
          <cell r="L86">
            <v>27</v>
          </cell>
          <cell r="M86">
            <v>19</v>
          </cell>
          <cell r="N86">
            <v>16</v>
          </cell>
          <cell r="O86" t="str">
            <v/>
          </cell>
          <cell r="P86">
            <v>8</v>
          </cell>
          <cell r="Q86" t="str">
            <v/>
          </cell>
          <cell r="R86">
            <v>3</v>
          </cell>
          <cell r="S86">
            <v>9</v>
          </cell>
          <cell r="T86">
            <v>20</v>
          </cell>
          <cell r="U86">
            <v>11</v>
          </cell>
          <cell r="V86">
            <v>18</v>
          </cell>
          <cell r="W86">
            <v>15</v>
          </cell>
          <cell r="X86">
            <v>7</v>
          </cell>
          <cell r="Y86">
            <v>21</v>
          </cell>
          <cell r="Z86">
            <v>1</v>
          </cell>
          <cell r="AA86">
            <v>10</v>
          </cell>
          <cell r="AB86">
            <v>14</v>
          </cell>
          <cell r="AC86">
            <v>4</v>
          </cell>
          <cell r="AD86">
            <v>22</v>
          </cell>
          <cell r="AE86">
            <v>24</v>
          </cell>
          <cell r="AF86">
            <v>25</v>
          </cell>
          <cell r="AG86">
            <v>6</v>
          </cell>
          <cell r="AH86">
            <v>13</v>
          </cell>
          <cell r="AI86">
            <v>17</v>
          </cell>
          <cell r="AJ86">
            <v>28</v>
          </cell>
          <cell r="AK86">
            <v>12</v>
          </cell>
        </row>
        <row r="87">
          <cell r="A87">
            <v>77</v>
          </cell>
          <cell r="B87" t="str">
            <v>3.06</v>
          </cell>
          <cell r="C87" t="str">
            <v>Renewable energy</v>
          </cell>
          <cell r="D87" t="str">
            <v>3.06 Renewable energy</v>
          </cell>
          <cell r="H87">
            <v>20</v>
          </cell>
          <cell r="I87">
            <v>14</v>
          </cell>
          <cell r="J87">
            <v>29</v>
          </cell>
          <cell r="K87">
            <v>3</v>
          </cell>
          <cell r="L87">
            <v>15</v>
          </cell>
          <cell r="M87">
            <v>11</v>
          </cell>
          <cell r="N87">
            <v>18</v>
          </cell>
          <cell r="O87">
            <v>26</v>
          </cell>
          <cell r="P87">
            <v>12</v>
          </cell>
          <cell r="Q87">
            <v>28</v>
          </cell>
          <cell r="R87">
            <v>10</v>
          </cell>
          <cell r="S87">
            <v>9</v>
          </cell>
          <cell r="T87">
            <v>22</v>
          </cell>
          <cell r="U87">
            <v>1</v>
          </cell>
          <cell r="V87">
            <v>23</v>
          </cell>
          <cell r="W87">
            <v>19</v>
          </cell>
          <cell r="X87">
            <v>2</v>
          </cell>
          <cell r="Y87">
            <v>5</v>
          </cell>
          <cell r="Z87">
            <v>6</v>
          </cell>
          <cell r="AA87" t="str">
            <v/>
          </cell>
          <cell r="AB87">
            <v>8</v>
          </cell>
          <cell r="AC87">
            <v>7</v>
          </cell>
          <cell r="AD87">
            <v>24</v>
          </cell>
          <cell r="AE87">
            <v>27</v>
          </cell>
          <cell r="AF87">
            <v>25</v>
          </cell>
          <cell r="AG87">
            <v>4</v>
          </cell>
          <cell r="AH87">
            <v>13</v>
          </cell>
          <cell r="AI87">
            <v>17</v>
          </cell>
          <cell r="AJ87">
            <v>21</v>
          </cell>
          <cell r="AK87">
            <v>16</v>
          </cell>
        </row>
        <row r="88">
          <cell r="A88">
            <v>78</v>
          </cell>
          <cell r="B88" t="str">
            <v>3.07</v>
          </cell>
          <cell r="C88" t="str">
            <v>Environmental standards in trade</v>
          </cell>
          <cell r="D88" t="str">
            <v>3.07 Environmental standards in trade</v>
          </cell>
          <cell r="H88">
            <v>1</v>
          </cell>
          <cell r="I88">
            <v>27</v>
          </cell>
          <cell r="J88">
            <v>27</v>
          </cell>
          <cell r="K88">
            <v>19</v>
          </cell>
          <cell r="L88">
            <v>1</v>
          </cell>
          <cell r="M88">
            <v>9</v>
          </cell>
          <cell r="N88">
            <v>1</v>
          </cell>
          <cell r="O88">
            <v>27</v>
          </cell>
          <cell r="P88">
            <v>9</v>
          </cell>
          <cell r="Q88">
            <v>1</v>
          </cell>
          <cell r="R88">
            <v>9</v>
          </cell>
          <cell r="S88">
            <v>9</v>
          </cell>
          <cell r="T88">
            <v>25</v>
          </cell>
          <cell r="U88">
            <v>20</v>
          </cell>
          <cell r="V88">
            <v>9</v>
          </cell>
          <cell r="W88">
            <v>1</v>
          </cell>
          <cell r="X88">
            <v>20</v>
          </cell>
          <cell r="Y88">
            <v>1</v>
          </cell>
          <cell r="Z88">
            <v>20</v>
          </cell>
          <cell r="AA88">
            <v>9</v>
          </cell>
          <cell r="AB88">
            <v>9</v>
          </cell>
          <cell r="AC88">
            <v>1</v>
          </cell>
          <cell r="AD88">
            <v>30</v>
          </cell>
          <cell r="AE88">
            <v>20</v>
          </cell>
          <cell r="AF88">
            <v>9</v>
          </cell>
          <cell r="AG88">
            <v>20</v>
          </cell>
          <cell r="AH88">
            <v>9</v>
          </cell>
          <cell r="AI88">
            <v>1</v>
          </cell>
          <cell r="AJ88">
            <v>26</v>
          </cell>
          <cell r="AK88">
            <v>9</v>
          </cell>
        </row>
        <row r="89">
          <cell r="A89">
            <v>79</v>
          </cell>
          <cell r="B89" t="str">
            <v>3.07.01</v>
          </cell>
          <cell r="C89" t="str">
            <v>Convention: Hazardous Wastes</v>
          </cell>
          <cell r="D89" t="str">
            <v>3.07.01 Convention: Hazardous Wastes</v>
          </cell>
          <cell r="H89">
            <v>1</v>
          </cell>
          <cell r="I89">
            <v>1</v>
          </cell>
          <cell r="J89">
            <v>1</v>
          </cell>
          <cell r="K89">
            <v>1</v>
          </cell>
          <cell r="L89">
            <v>1</v>
          </cell>
          <cell r="M89">
            <v>1</v>
          </cell>
          <cell r="N89">
            <v>1</v>
          </cell>
          <cell r="O89">
            <v>1</v>
          </cell>
          <cell r="P89">
            <v>1</v>
          </cell>
          <cell r="Q89">
            <v>1</v>
          </cell>
          <cell r="R89">
            <v>1</v>
          </cell>
          <cell r="S89">
            <v>1</v>
          </cell>
          <cell r="T89">
            <v>1</v>
          </cell>
          <cell r="U89">
            <v>1</v>
          </cell>
          <cell r="V89">
            <v>1</v>
          </cell>
          <cell r="W89">
            <v>1</v>
          </cell>
          <cell r="X89">
            <v>1</v>
          </cell>
          <cell r="Y89">
            <v>1</v>
          </cell>
          <cell r="Z89">
            <v>1</v>
          </cell>
          <cell r="AA89">
            <v>1</v>
          </cell>
          <cell r="AB89">
            <v>1</v>
          </cell>
          <cell r="AC89">
            <v>1</v>
          </cell>
          <cell r="AD89">
            <v>1</v>
          </cell>
          <cell r="AE89">
            <v>1</v>
          </cell>
          <cell r="AF89">
            <v>1</v>
          </cell>
          <cell r="AG89">
            <v>1</v>
          </cell>
          <cell r="AH89">
            <v>1</v>
          </cell>
          <cell r="AI89">
            <v>1</v>
          </cell>
          <cell r="AJ89">
            <v>30</v>
          </cell>
          <cell r="AK89">
            <v>1</v>
          </cell>
        </row>
        <row r="90">
          <cell r="A90">
            <v>80</v>
          </cell>
          <cell r="B90" t="str">
            <v>3.07.02</v>
          </cell>
          <cell r="C90" t="str">
            <v>Convention: Prevention of Marine Pollution</v>
          </cell>
          <cell r="D90" t="str">
            <v>3.07.02 Convention: Prevention of Marine Pollution</v>
          </cell>
          <cell r="H90">
            <v>1</v>
          </cell>
          <cell r="I90">
            <v>15</v>
          </cell>
          <cell r="J90">
            <v>15</v>
          </cell>
          <cell r="K90">
            <v>15</v>
          </cell>
          <cell r="L90">
            <v>1</v>
          </cell>
          <cell r="M90">
            <v>1</v>
          </cell>
          <cell r="N90">
            <v>1</v>
          </cell>
          <cell r="O90">
            <v>1</v>
          </cell>
          <cell r="P90">
            <v>15</v>
          </cell>
          <cell r="Q90">
            <v>1</v>
          </cell>
          <cell r="R90">
            <v>15</v>
          </cell>
          <cell r="S90">
            <v>15</v>
          </cell>
          <cell r="T90">
            <v>1</v>
          </cell>
          <cell r="U90">
            <v>15</v>
          </cell>
          <cell r="V90">
            <v>15</v>
          </cell>
          <cell r="W90">
            <v>1</v>
          </cell>
          <cell r="X90">
            <v>15</v>
          </cell>
          <cell r="Y90">
            <v>1</v>
          </cell>
          <cell r="Z90">
            <v>15</v>
          </cell>
          <cell r="AA90">
            <v>1</v>
          </cell>
          <cell r="AB90">
            <v>15</v>
          </cell>
          <cell r="AC90">
            <v>1</v>
          </cell>
          <cell r="AD90">
            <v>15</v>
          </cell>
          <cell r="AE90">
            <v>15</v>
          </cell>
          <cell r="AF90">
            <v>1</v>
          </cell>
          <cell r="AG90">
            <v>15</v>
          </cell>
          <cell r="AH90">
            <v>15</v>
          </cell>
          <cell r="AI90">
            <v>1</v>
          </cell>
          <cell r="AJ90">
            <v>1</v>
          </cell>
          <cell r="AK90">
            <v>15</v>
          </cell>
        </row>
        <row r="91">
          <cell r="A91">
            <v>81</v>
          </cell>
          <cell r="B91" t="str">
            <v>3.07.03</v>
          </cell>
          <cell r="C91" t="str">
            <v>Convention: Protection of the Ozone Layer (Vienna)</v>
          </cell>
          <cell r="D91" t="str">
            <v>3.07.03 Convention: Protection of the Ozone Layer (Vienna)</v>
          </cell>
          <cell r="H91">
            <v>1</v>
          </cell>
          <cell r="I91">
            <v>1</v>
          </cell>
          <cell r="J91">
            <v>1</v>
          </cell>
          <cell r="K91">
            <v>1</v>
          </cell>
          <cell r="L91">
            <v>1</v>
          </cell>
          <cell r="M91">
            <v>1</v>
          </cell>
          <cell r="N91">
            <v>1</v>
          </cell>
          <cell r="O91">
            <v>29</v>
          </cell>
          <cell r="P91">
            <v>1</v>
          </cell>
          <cell r="Q91">
            <v>1</v>
          </cell>
          <cell r="R91">
            <v>1</v>
          </cell>
          <cell r="S91">
            <v>1</v>
          </cell>
          <cell r="T91">
            <v>1</v>
          </cell>
          <cell r="U91">
            <v>1</v>
          </cell>
          <cell r="V91">
            <v>1</v>
          </cell>
          <cell r="W91">
            <v>1</v>
          </cell>
          <cell r="X91">
            <v>1</v>
          </cell>
          <cell r="Y91">
            <v>1</v>
          </cell>
          <cell r="Z91">
            <v>1</v>
          </cell>
          <cell r="AA91">
            <v>1</v>
          </cell>
          <cell r="AB91">
            <v>1</v>
          </cell>
          <cell r="AC91">
            <v>1</v>
          </cell>
          <cell r="AD91">
            <v>29</v>
          </cell>
          <cell r="AE91">
            <v>1</v>
          </cell>
          <cell r="AF91">
            <v>1</v>
          </cell>
          <cell r="AG91">
            <v>1</v>
          </cell>
          <cell r="AH91">
            <v>1</v>
          </cell>
          <cell r="AI91">
            <v>1</v>
          </cell>
          <cell r="AJ91">
            <v>1</v>
          </cell>
          <cell r="AK91">
            <v>1</v>
          </cell>
        </row>
        <row r="92">
          <cell r="A92">
            <v>82</v>
          </cell>
          <cell r="B92" t="str">
            <v>3.07.04</v>
          </cell>
          <cell r="C92" t="str">
            <v>Convention on Climate Change (Kyoto)</v>
          </cell>
          <cell r="D92" t="str">
            <v>3.07.04 Convention on Climate Change (Kyoto)</v>
          </cell>
          <cell r="H92">
            <v>1</v>
          </cell>
          <cell r="I92">
            <v>1</v>
          </cell>
          <cell r="J92">
            <v>1</v>
          </cell>
          <cell r="K92">
            <v>1</v>
          </cell>
          <cell r="L92">
            <v>1</v>
          </cell>
          <cell r="M92">
            <v>1</v>
          </cell>
          <cell r="N92">
            <v>1</v>
          </cell>
          <cell r="O92">
            <v>30</v>
          </cell>
          <cell r="P92">
            <v>1</v>
          </cell>
          <cell r="Q92">
            <v>1</v>
          </cell>
          <cell r="R92">
            <v>1</v>
          </cell>
          <cell r="S92">
            <v>1</v>
          </cell>
          <cell r="T92">
            <v>28</v>
          </cell>
          <cell r="U92">
            <v>1</v>
          </cell>
          <cell r="V92">
            <v>1</v>
          </cell>
          <cell r="W92">
            <v>1</v>
          </cell>
          <cell r="X92">
            <v>1</v>
          </cell>
          <cell r="Y92">
            <v>1</v>
          </cell>
          <cell r="Z92">
            <v>1</v>
          </cell>
          <cell r="AA92">
            <v>1</v>
          </cell>
          <cell r="AB92">
            <v>1</v>
          </cell>
          <cell r="AC92">
            <v>1</v>
          </cell>
          <cell r="AD92">
            <v>1</v>
          </cell>
          <cell r="AE92">
            <v>1</v>
          </cell>
          <cell r="AF92">
            <v>1</v>
          </cell>
          <cell r="AG92">
            <v>1</v>
          </cell>
          <cell r="AH92">
            <v>1</v>
          </cell>
          <cell r="AI92">
            <v>1</v>
          </cell>
          <cell r="AJ92">
            <v>28</v>
          </cell>
          <cell r="AK92">
            <v>1</v>
          </cell>
        </row>
        <row r="93">
          <cell r="A93">
            <v>83</v>
          </cell>
          <cell r="B93" t="str">
            <v>3.07.05</v>
          </cell>
          <cell r="C93" t="str">
            <v>The International Timber Agreement</v>
          </cell>
          <cell r="D93" t="str">
            <v>3.07.05 The International Timber Agreement</v>
          </cell>
          <cell r="H93">
            <v>1</v>
          </cell>
          <cell r="I93">
            <v>21</v>
          </cell>
          <cell r="J93">
            <v>21</v>
          </cell>
          <cell r="K93">
            <v>19</v>
          </cell>
          <cell r="L93">
            <v>1</v>
          </cell>
          <cell r="M93">
            <v>21</v>
          </cell>
          <cell r="N93">
            <v>1</v>
          </cell>
          <cell r="O93">
            <v>1</v>
          </cell>
          <cell r="P93">
            <v>1</v>
          </cell>
          <cell r="Q93">
            <v>1</v>
          </cell>
          <cell r="R93">
            <v>1</v>
          </cell>
          <cell r="S93">
            <v>1</v>
          </cell>
          <cell r="T93">
            <v>19</v>
          </cell>
          <cell r="U93">
            <v>21</v>
          </cell>
          <cell r="V93">
            <v>1</v>
          </cell>
          <cell r="W93">
            <v>1</v>
          </cell>
          <cell r="X93">
            <v>1</v>
          </cell>
          <cell r="Y93">
            <v>1</v>
          </cell>
          <cell r="Z93">
            <v>21</v>
          </cell>
          <cell r="AA93">
            <v>1</v>
          </cell>
          <cell r="AB93">
            <v>1</v>
          </cell>
          <cell r="AC93">
            <v>1</v>
          </cell>
          <cell r="AD93">
            <v>21</v>
          </cell>
          <cell r="AE93">
            <v>21</v>
          </cell>
          <cell r="AF93">
            <v>21</v>
          </cell>
          <cell r="AG93">
            <v>21</v>
          </cell>
          <cell r="AH93">
            <v>1</v>
          </cell>
          <cell r="AI93">
            <v>1</v>
          </cell>
          <cell r="AJ93">
            <v>21</v>
          </cell>
          <cell r="AK93">
            <v>1</v>
          </cell>
        </row>
        <row r="94">
          <cell r="A94">
            <v>84</v>
          </cell>
          <cell r="B94" t="str">
            <v>3.07.06</v>
          </cell>
          <cell r="C94" t="str">
            <v>Convention: International Trade in Endangered Species</v>
          </cell>
          <cell r="D94" t="str">
            <v>3.07.06 Convention: International Trade in Endangered Species</v>
          </cell>
          <cell r="H94">
            <v>1</v>
          </cell>
          <cell r="I94">
            <v>1</v>
          </cell>
          <cell r="J94">
            <v>1</v>
          </cell>
          <cell r="K94">
            <v>1</v>
          </cell>
          <cell r="L94">
            <v>1</v>
          </cell>
          <cell r="M94">
            <v>1</v>
          </cell>
          <cell r="N94">
            <v>1</v>
          </cell>
          <cell r="O94">
            <v>1</v>
          </cell>
          <cell r="P94">
            <v>1</v>
          </cell>
          <cell r="Q94">
            <v>1</v>
          </cell>
          <cell r="R94">
            <v>1</v>
          </cell>
          <cell r="S94">
            <v>1</v>
          </cell>
          <cell r="T94">
            <v>29</v>
          </cell>
          <cell r="U94">
            <v>1</v>
          </cell>
          <cell r="V94">
            <v>1</v>
          </cell>
          <cell r="W94">
            <v>1</v>
          </cell>
          <cell r="X94">
            <v>1</v>
          </cell>
          <cell r="Y94">
            <v>1</v>
          </cell>
          <cell r="Z94">
            <v>1</v>
          </cell>
          <cell r="AA94">
            <v>1</v>
          </cell>
          <cell r="AB94">
            <v>1</v>
          </cell>
          <cell r="AC94">
            <v>1</v>
          </cell>
          <cell r="AD94">
            <v>29</v>
          </cell>
          <cell r="AE94">
            <v>1</v>
          </cell>
          <cell r="AF94">
            <v>1</v>
          </cell>
          <cell r="AG94">
            <v>1</v>
          </cell>
          <cell r="AH94">
            <v>1</v>
          </cell>
          <cell r="AI94">
            <v>1</v>
          </cell>
          <cell r="AJ94">
            <v>1</v>
          </cell>
          <cell r="AK94">
            <v>1</v>
          </cell>
        </row>
        <row r="95">
          <cell r="A95">
            <v>85</v>
          </cell>
          <cell r="B95" t="str">
            <v>3.07.07</v>
          </cell>
          <cell r="C95" t="str">
            <v>Convention: Prior Informed Consent - Hazardous Chemicals (Rotterdam)</v>
          </cell>
          <cell r="D95" t="str">
            <v>3.07.07 Convention: Prior Informed Consent - Hazardous Chemicals (Rotterdam)</v>
          </cell>
          <cell r="H95">
            <v>1</v>
          </cell>
          <cell r="I95">
            <v>26</v>
          </cell>
          <cell r="J95">
            <v>26</v>
          </cell>
          <cell r="K95">
            <v>1</v>
          </cell>
          <cell r="L95">
            <v>1</v>
          </cell>
          <cell r="M95">
            <v>1</v>
          </cell>
          <cell r="N95">
            <v>1</v>
          </cell>
          <cell r="O95">
            <v>26</v>
          </cell>
          <cell r="P95">
            <v>1</v>
          </cell>
          <cell r="Q95">
            <v>1</v>
          </cell>
          <cell r="R95">
            <v>1</v>
          </cell>
          <cell r="S95">
            <v>1</v>
          </cell>
          <cell r="T95">
            <v>24</v>
          </cell>
          <cell r="U95">
            <v>1</v>
          </cell>
          <cell r="V95">
            <v>1</v>
          </cell>
          <cell r="W95">
            <v>1</v>
          </cell>
          <cell r="X95">
            <v>26</v>
          </cell>
          <cell r="Y95">
            <v>1</v>
          </cell>
          <cell r="Z95">
            <v>1</v>
          </cell>
          <cell r="AA95">
            <v>26</v>
          </cell>
          <cell r="AB95">
            <v>1</v>
          </cell>
          <cell r="AC95">
            <v>1</v>
          </cell>
          <cell r="AD95">
            <v>1</v>
          </cell>
          <cell r="AE95">
            <v>1</v>
          </cell>
          <cell r="AF95">
            <v>1</v>
          </cell>
          <cell r="AG95">
            <v>1</v>
          </cell>
          <cell r="AH95">
            <v>1</v>
          </cell>
          <cell r="AI95">
            <v>1</v>
          </cell>
          <cell r="AJ95">
            <v>24</v>
          </cell>
          <cell r="AK95">
            <v>1</v>
          </cell>
        </row>
        <row r="96">
          <cell r="A96">
            <v>86</v>
          </cell>
          <cell r="B96" t="str">
            <v>3.08</v>
          </cell>
          <cell r="C96" t="str">
            <v>Transfer emissions</v>
          </cell>
          <cell r="D96" t="str">
            <v>3.08 Transfer emissions</v>
          </cell>
          <cell r="H96">
            <v>24</v>
          </cell>
          <cell r="I96">
            <v>7</v>
          </cell>
          <cell r="J96">
            <v>20</v>
          </cell>
          <cell r="K96">
            <v>10</v>
          </cell>
          <cell r="L96">
            <v>23</v>
          </cell>
          <cell r="M96">
            <v>19</v>
          </cell>
          <cell r="N96">
            <v>28</v>
          </cell>
          <cell r="O96">
            <v>14</v>
          </cell>
          <cell r="P96">
            <v>16</v>
          </cell>
          <cell r="Q96">
            <v>6</v>
          </cell>
          <cell r="R96">
            <v>26</v>
          </cell>
          <cell r="S96">
            <v>13</v>
          </cell>
          <cell r="T96">
            <v>2</v>
          </cell>
          <cell r="U96">
            <v>18</v>
          </cell>
          <cell r="V96">
            <v>22</v>
          </cell>
          <cell r="W96">
            <v>8</v>
          </cell>
          <cell r="X96" t="str">
            <v/>
          </cell>
          <cell r="Y96">
            <v>17</v>
          </cell>
          <cell r="Z96">
            <v>11</v>
          </cell>
          <cell r="AA96" t="str">
            <v/>
          </cell>
          <cell r="AB96">
            <v>15</v>
          </cell>
          <cell r="AC96">
            <v>9</v>
          </cell>
          <cell r="AD96">
            <v>27</v>
          </cell>
          <cell r="AE96">
            <v>4</v>
          </cell>
          <cell r="AF96">
            <v>5</v>
          </cell>
          <cell r="AG96">
            <v>12</v>
          </cell>
          <cell r="AH96">
            <v>21</v>
          </cell>
          <cell r="AI96">
            <v>3</v>
          </cell>
          <cell r="AJ96">
            <v>1</v>
          </cell>
          <cell r="AK96">
            <v>25</v>
          </cell>
        </row>
        <row r="97">
          <cell r="A97">
            <v>87</v>
          </cell>
          <cell r="B97" t="str">
            <v>3.09</v>
          </cell>
          <cell r="C97" t="str">
            <v>Share of natural resources in trade</v>
          </cell>
          <cell r="D97" t="str">
            <v>3.09 Share of natural resources in trade</v>
          </cell>
          <cell r="H97">
            <v>29</v>
          </cell>
          <cell r="I97">
            <v>1</v>
          </cell>
          <cell r="J97">
            <v>30</v>
          </cell>
          <cell r="K97">
            <v>6</v>
          </cell>
          <cell r="L97">
            <v>23</v>
          </cell>
          <cell r="M97">
            <v>25</v>
          </cell>
          <cell r="N97">
            <v>8</v>
          </cell>
          <cell r="O97">
            <v>10</v>
          </cell>
          <cell r="P97">
            <v>24</v>
          </cell>
          <cell r="Q97">
            <v>7</v>
          </cell>
          <cell r="R97">
            <v>21</v>
          </cell>
          <cell r="S97">
            <v>22</v>
          </cell>
          <cell r="T97">
            <v>13</v>
          </cell>
          <cell r="U97">
            <v>18</v>
          </cell>
          <cell r="V97">
            <v>16</v>
          </cell>
          <cell r="W97">
            <v>12</v>
          </cell>
          <cell r="X97">
            <v>19</v>
          </cell>
          <cell r="Y97">
            <v>2</v>
          </cell>
          <cell r="Z97">
            <v>4</v>
          </cell>
          <cell r="AA97">
            <v>27</v>
          </cell>
          <cell r="AB97">
            <v>26</v>
          </cell>
          <cell r="AC97">
            <v>9</v>
          </cell>
          <cell r="AD97">
            <v>28</v>
          </cell>
          <cell r="AE97">
            <v>15</v>
          </cell>
          <cell r="AF97">
            <v>14</v>
          </cell>
          <cell r="AG97">
            <v>3</v>
          </cell>
          <cell r="AH97">
            <v>11</v>
          </cell>
          <cell r="AI97">
            <v>20</v>
          </cell>
          <cell r="AJ97">
            <v>17</v>
          </cell>
          <cell r="AK97">
            <v>5</v>
          </cell>
        </row>
        <row r="98">
          <cell r="A98">
            <v>88</v>
          </cell>
          <cell r="B98" t="str">
            <v>3.10</v>
          </cell>
          <cell r="C98" t="str">
            <v>Carbon</v>
          </cell>
          <cell r="D98" t="str">
            <v>3.10 Carbon</v>
          </cell>
          <cell r="H98">
            <v>25</v>
          </cell>
          <cell r="I98">
            <v>12</v>
          </cell>
          <cell r="J98">
            <v>30</v>
          </cell>
          <cell r="K98">
            <v>15</v>
          </cell>
          <cell r="L98">
            <v>11</v>
          </cell>
          <cell r="M98">
            <v>3</v>
          </cell>
          <cell r="N98">
            <v>7</v>
          </cell>
          <cell r="O98">
            <v>27</v>
          </cell>
          <cell r="P98">
            <v>21</v>
          </cell>
          <cell r="Q98">
            <v>24</v>
          </cell>
          <cell r="R98">
            <v>20</v>
          </cell>
          <cell r="S98">
            <v>1</v>
          </cell>
          <cell r="T98">
            <v>6</v>
          </cell>
          <cell r="U98">
            <v>22</v>
          </cell>
          <cell r="V98">
            <v>26</v>
          </cell>
          <cell r="W98">
            <v>2</v>
          </cell>
          <cell r="X98">
            <v>13</v>
          </cell>
          <cell r="Y98">
            <v>5</v>
          </cell>
          <cell r="Z98">
            <v>16</v>
          </cell>
          <cell r="AA98">
            <v>14</v>
          </cell>
          <cell r="AB98">
            <v>19</v>
          </cell>
          <cell r="AC98">
            <v>18</v>
          </cell>
          <cell r="AD98">
            <v>28</v>
          </cell>
          <cell r="AE98">
            <v>8</v>
          </cell>
          <cell r="AF98">
            <v>10</v>
          </cell>
          <cell r="AG98">
            <v>17</v>
          </cell>
          <cell r="AH98">
            <v>23</v>
          </cell>
          <cell r="AI98">
            <v>4</v>
          </cell>
          <cell r="AJ98">
            <v>29</v>
          </cell>
          <cell r="AK98">
            <v>9</v>
          </cell>
        </row>
        <row r="99">
          <cell r="A99">
            <v>89</v>
          </cell>
          <cell r="B99" t="str">
            <v>3.10.1</v>
          </cell>
          <cell r="C99" t="str">
            <v>Carbon pricing</v>
          </cell>
          <cell r="D99" t="str">
            <v>3.10.1 Carbon pricing</v>
          </cell>
          <cell r="H99">
            <v>11</v>
          </cell>
          <cell r="I99">
            <v>13</v>
          </cell>
          <cell r="J99">
            <v>13</v>
          </cell>
          <cell r="K99">
            <v>13</v>
          </cell>
          <cell r="L99">
            <v>1</v>
          </cell>
          <cell r="M99">
            <v>1</v>
          </cell>
          <cell r="N99">
            <v>1</v>
          </cell>
          <cell r="O99">
            <v>13</v>
          </cell>
          <cell r="P99">
            <v>13</v>
          </cell>
          <cell r="Q99">
            <v>13</v>
          </cell>
          <cell r="R99">
            <v>13</v>
          </cell>
          <cell r="S99">
            <v>1</v>
          </cell>
          <cell r="T99">
            <v>1</v>
          </cell>
          <cell r="U99">
            <v>13</v>
          </cell>
          <cell r="V99">
            <v>13</v>
          </cell>
          <cell r="W99">
            <v>1</v>
          </cell>
          <cell r="X99">
            <v>13</v>
          </cell>
          <cell r="Y99">
            <v>1</v>
          </cell>
          <cell r="Z99">
            <v>13</v>
          </cell>
          <cell r="AA99">
            <v>13</v>
          </cell>
          <cell r="AB99">
            <v>13</v>
          </cell>
          <cell r="AC99">
            <v>13</v>
          </cell>
          <cell r="AD99">
            <v>13</v>
          </cell>
          <cell r="AE99">
            <v>1</v>
          </cell>
          <cell r="AF99">
            <v>1</v>
          </cell>
          <cell r="AG99">
            <v>13</v>
          </cell>
          <cell r="AH99">
            <v>13</v>
          </cell>
          <cell r="AI99">
            <v>1</v>
          </cell>
          <cell r="AJ99">
            <v>13</v>
          </cell>
          <cell r="AK99">
            <v>11</v>
          </cell>
        </row>
        <row r="100">
          <cell r="A100">
            <v>90</v>
          </cell>
          <cell r="B100" t="str">
            <v>3.10.2</v>
          </cell>
          <cell r="C100" t="str">
            <v>CO2 emissions per capita</v>
          </cell>
          <cell r="D100" t="str">
            <v>3.10.2 CO2 emissions per capita</v>
          </cell>
          <cell r="H100">
            <v>28</v>
          </cell>
          <cell r="I100">
            <v>1</v>
          </cell>
          <cell r="J100">
            <v>30</v>
          </cell>
          <cell r="K100">
            <v>4</v>
          </cell>
          <cell r="L100">
            <v>29</v>
          </cell>
          <cell r="M100">
            <v>17</v>
          </cell>
          <cell r="N100">
            <v>22</v>
          </cell>
          <cell r="O100">
            <v>24</v>
          </cell>
          <cell r="P100">
            <v>11</v>
          </cell>
          <cell r="Q100">
            <v>16</v>
          </cell>
          <cell r="R100">
            <v>9</v>
          </cell>
          <cell r="S100">
            <v>10</v>
          </cell>
          <cell r="T100">
            <v>21</v>
          </cell>
          <cell r="U100">
            <v>12</v>
          </cell>
          <cell r="V100">
            <v>20</v>
          </cell>
          <cell r="W100">
            <v>13</v>
          </cell>
          <cell r="X100">
            <v>2</v>
          </cell>
          <cell r="Y100">
            <v>19</v>
          </cell>
          <cell r="Z100">
            <v>5</v>
          </cell>
          <cell r="AA100">
            <v>3</v>
          </cell>
          <cell r="AB100">
            <v>8</v>
          </cell>
          <cell r="AC100">
            <v>7</v>
          </cell>
          <cell r="AD100">
            <v>26</v>
          </cell>
          <cell r="AE100">
            <v>23</v>
          </cell>
          <cell r="AF100">
            <v>25</v>
          </cell>
          <cell r="AG100">
            <v>6</v>
          </cell>
          <cell r="AH100">
            <v>15</v>
          </cell>
          <cell r="AI100">
            <v>18</v>
          </cell>
          <cell r="AJ100">
            <v>27</v>
          </cell>
          <cell r="AK100">
            <v>14</v>
          </cell>
        </row>
      </sheetData>
      <sheetData sheetId="8"/>
      <sheetData sheetId="9"/>
      <sheetData sheetId="10"/>
      <sheetData sheetId="11"/>
      <sheetData sheetId="12"/>
      <sheetData sheetId="13"/>
      <sheetData sheetId="14">
        <row r="3">
          <cell r="N3">
            <v>1</v>
          </cell>
        </row>
        <row r="4">
          <cell r="N4">
            <v>1</v>
          </cell>
        </row>
        <row r="5">
          <cell r="N5">
            <v>1</v>
          </cell>
        </row>
        <row r="6">
          <cell r="N6">
            <v>1</v>
          </cell>
        </row>
        <row r="7">
          <cell r="N7">
            <v>1</v>
          </cell>
        </row>
        <row r="8">
          <cell r="N8">
            <v>1</v>
          </cell>
        </row>
        <row r="9">
          <cell r="N9">
            <v>1</v>
          </cell>
        </row>
        <row r="10">
          <cell r="N10">
            <v>1</v>
          </cell>
        </row>
        <row r="11">
          <cell r="N11">
            <v>1</v>
          </cell>
        </row>
        <row r="12">
          <cell r="N12">
            <v>1</v>
          </cell>
        </row>
        <row r="13">
          <cell r="N13">
            <v>1</v>
          </cell>
        </row>
        <row r="14">
          <cell r="N14">
            <v>1</v>
          </cell>
        </row>
        <row r="15">
          <cell r="N15">
            <v>1</v>
          </cell>
        </row>
        <row r="16">
          <cell r="N16">
            <v>1</v>
          </cell>
        </row>
        <row r="17">
          <cell r="N17">
            <v>1</v>
          </cell>
        </row>
        <row r="18">
          <cell r="N18">
            <v>1</v>
          </cell>
        </row>
        <row r="19">
          <cell r="N19">
            <v>1</v>
          </cell>
        </row>
        <row r="20">
          <cell r="N20">
            <v>1</v>
          </cell>
        </row>
        <row r="21">
          <cell r="N21">
            <v>1</v>
          </cell>
        </row>
        <row r="22">
          <cell r="N22">
            <v>1</v>
          </cell>
        </row>
        <row r="23">
          <cell r="N23">
            <v>1</v>
          </cell>
        </row>
        <row r="24">
          <cell r="N24">
            <v>1</v>
          </cell>
        </row>
        <row r="25">
          <cell r="N25">
            <v>1</v>
          </cell>
        </row>
        <row r="26">
          <cell r="N26">
            <v>1</v>
          </cell>
        </row>
        <row r="27">
          <cell r="N27">
            <v>1</v>
          </cell>
        </row>
        <row r="28">
          <cell r="N28">
            <v>1</v>
          </cell>
        </row>
        <row r="29">
          <cell r="N29">
            <v>1</v>
          </cell>
        </row>
        <row r="30">
          <cell r="N30">
            <v>1</v>
          </cell>
        </row>
        <row r="31">
          <cell r="N31">
            <v>1</v>
          </cell>
        </row>
        <row r="32">
          <cell r="N32">
            <v>1</v>
          </cell>
        </row>
      </sheetData>
      <sheetData sheetId="15"/>
      <sheetData sheetId="16"/>
      <sheetData sheetId="17"/>
      <sheetData sheetId="18">
        <row r="6">
          <cell r="C6" t="e">
            <v>#N/A</v>
          </cell>
          <cell r="I6" t="e">
            <v>#N/A</v>
          </cell>
        </row>
      </sheetData>
      <sheetData sheetId="19"/>
      <sheetData sheetId="20"/>
      <sheetData sheetId="21"/>
      <sheetData sheetId="22">
        <row r="2">
          <cell r="B2"/>
          <cell r="D2"/>
        </row>
        <row r="3">
          <cell r="B3"/>
          <cell r="C3" t="str">
            <v>Population, millions (2023 est)</v>
          </cell>
          <cell r="D3" t="str">
            <v>Population (2023 est)</v>
          </cell>
          <cell r="F3" t="str">
            <v>GDP Per Capita US$</v>
          </cell>
          <cell r="G3" t="str">
            <v>Wealth</v>
          </cell>
          <cell r="H3" t="str">
            <v>Year for GDP</v>
          </cell>
          <cell r="I3" t="str">
            <v>Membership</v>
          </cell>
        </row>
        <row r="4">
          <cell r="B4" t="str">
            <v>Australia</v>
          </cell>
          <cell r="C4">
            <v>26.62</v>
          </cell>
          <cell r="D4" t="str">
            <v>Medium</v>
          </cell>
          <cell r="E4" t="str">
            <v>2023 est.</v>
          </cell>
          <cell r="F4">
            <v>65434.328000000001</v>
          </cell>
          <cell r="G4" t="str">
            <v>High</v>
          </cell>
          <cell r="H4" t="str">
            <v>2023 est.</v>
          </cell>
          <cell r="I4" t="str">
            <v>APEC, CPTPP, RCEP</v>
          </cell>
        </row>
        <row r="5">
          <cell r="B5" t="str">
            <v>Bangladesh</v>
          </cell>
          <cell r="C5">
            <v>170.279</v>
          </cell>
          <cell r="D5" t="str">
            <v>Large</v>
          </cell>
          <cell r="E5" t="str">
            <v>2023 est.</v>
          </cell>
          <cell r="F5">
            <v>2621.288</v>
          </cell>
          <cell r="G5" t="str">
            <v>Low</v>
          </cell>
          <cell r="H5" t="str">
            <v>2023 est.</v>
          </cell>
        </row>
        <row r="6">
          <cell r="B6" t="str">
            <v>Brunei</v>
          </cell>
          <cell r="C6">
            <v>0.442</v>
          </cell>
          <cell r="D6" t="str">
            <v>Small</v>
          </cell>
          <cell r="E6">
            <v>2023</v>
          </cell>
          <cell r="F6">
            <v>34248.034</v>
          </cell>
          <cell r="G6" t="str">
            <v>High</v>
          </cell>
          <cell r="H6" t="str">
            <v>2023 est.</v>
          </cell>
          <cell r="I6" t="str">
            <v>APEC, CPTPP, RCEP</v>
          </cell>
        </row>
        <row r="7">
          <cell r="B7" t="str">
            <v>Cambodia</v>
          </cell>
          <cell r="C7">
            <v>17.012</v>
          </cell>
          <cell r="D7" t="str">
            <v>Medium</v>
          </cell>
          <cell r="E7">
            <v>2023</v>
          </cell>
          <cell r="F7">
            <v>2460.3510000000001</v>
          </cell>
          <cell r="G7" t="str">
            <v>Low</v>
          </cell>
          <cell r="H7">
            <v>2023</v>
          </cell>
          <cell r="I7" t="str">
            <v>RCEP</v>
          </cell>
        </row>
        <row r="8">
          <cell r="B8" t="str">
            <v>Canada</v>
          </cell>
          <cell r="C8">
            <v>39.966000000000001</v>
          </cell>
          <cell r="D8" t="str">
            <v>Medium</v>
          </cell>
          <cell r="E8">
            <v>2023</v>
          </cell>
          <cell r="F8">
            <v>53547.718999999997</v>
          </cell>
          <cell r="G8" t="str">
            <v>High</v>
          </cell>
          <cell r="H8">
            <v>2023</v>
          </cell>
          <cell r="I8" t="str">
            <v>APEC, CPTPP</v>
          </cell>
        </row>
        <row r="9">
          <cell r="B9" t="str">
            <v>Chile</v>
          </cell>
          <cell r="C9">
            <v>19.960999999999999</v>
          </cell>
          <cell r="D9" t="str">
            <v>Medium</v>
          </cell>
          <cell r="E9" t="str">
            <v>2023 est.</v>
          </cell>
          <cell r="F9">
            <v>16815.782999999999</v>
          </cell>
          <cell r="G9" t="str">
            <v>Medium</v>
          </cell>
          <cell r="H9" t="str">
            <v>2023 est.</v>
          </cell>
          <cell r="I9" t="str">
            <v>APEC, CPTPP</v>
          </cell>
        </row>
        <row r="10">
          <cell r="B10" t="str">
            <v>China</v>
          </cell>
          <cell r="C10">
            <v>1411.3969999999999</v>
          </cell>
          <cell r="D10" t="str">
            <v>Large</v>
          </cell>
          <cell r="E10">
            <v>2023</v>
          </cell>
          <cell r="F10">
            <v>12513.870999999999</v>
          </cell>
          <cell r="G10" t="str">
            <v>Medium</v>
          </cell>
          <cell r="H10">
            <v>2023</v>
          </cell>
          <cell r="I10" t="str">
            <v>APEC, RCEP</v>
          </cell>
        </row>
        <row r="11">
          <cell r="B11" t="str">
            <v>Taiwan</v>
          </cell>
          <cell r="C11">
            <v>23.32</v>
          </cell>
          <cell r="D11" t="str">
            <v>Medium</v>
          </cell>
          <cell r="E11">
            <v>2023</v>
          </cell>
          <cell r="F11">
            <v>32443.705000000002</v>
          </cell>
          <cell r="G11" t="str">
            <v>High</v>
          </cell>
          <cell r="H11">
            <v>2023</v>
          </cell>
          <cell r="I11" t="str">
            <v>APEC</v>
          </cell>
        </row>
        <row r="12">
          <cell r="B12" t="str">
            <v>Ecuador</v>
          </cell>
          <cell r="C12">
            <v>18.259</v>
          </cell>
          <cell r="D12" t="str">
            <v>Medium</v>
          </cell>
          <cell r="E12">
            <v>2023</v>
          </cell>
          <cell r="F12">
            <v>6581.5739999999996</v>
          </cell>
          <cell r="G12" t="str">
            <v>Medium</v>
          </cell>
          <cell r="H12">
            <v>2023</v>
          </cell>
          <cell r="I12" t="str">
            <v>CPTPP (applicant)</v>
          </cell>
        </row>
        <row r="13">
          <cell r="B13" t="str">
            <v>Hong Kong, SAR</v>
          </cell>
          <cell r="C13">
            <v>7.5350000000000001</v>
          </cell>
          <cell r="D13" t="str">
            <v>Small</v>
          </cell>
          <cell r="E13" t="str">
            <v>2023 est.</v>
          </cell>
          <cell r="F13">
            <v>50029.777000000002</v>
          </cell>
          <cell r="G13" t="str">
            <v>High</v>
          </cell>
          <cell r="H13" t="str">
            <v>2023 est.</v>
          </cell>
          <cell r="I13" t="str">
            <v>APEC</v>
          </cell>
        </row>
        <row r="14">
          <cell r="B14" t="str">
            <v>India</v>
          </cell>
          <cell r="C14">
            <v>1428.6279999999999</v>
          </cell>
          <cell r="D14" t="str">
            <v>Large</v>
          </cell>
          <cell r="E14" t="str">
            <v>2023 est.</v>
          </cell>
          <cell r="F14">
            <v>2500.3560000000002</v>
          </cell>
          <cell r="G14" t="str">
            <v>Low</v>
          </cell>
          <cell r="H14" t="str">
            <v>2023 est.</v>
          </cell>
        </row>
        <row r="15">
          <cell r="B15" t="str">
            <v>Indonesia</v>
          </cell>
          <cell r="C15">
            <v>277.43200000000002</v>
          </cell>
          <cell r="D15" t="str">
            <v>Large</v>
          </cell>
          <cell r="E15">
            <v>2023</v>
          </cell>
          <cell r="F15">
            <v>4942.3609999999999</v>
          </cell>
          <cell r="G15" t="str">
            <v>Medium</v>
          </cell>
          <cell r="H15">
            <v>2023</v>
          </cell>
          <cell r="I15" t="str">
            <v>APEC, RCEP</v>
          </cell>
        </row>
        <row r="16">
          <cell r="B16" t="str">
            <v>Japan</v>
          </cell>
          <cell r="C16">
            <v>124.621</v>
          </cell>
          <cell r="D16" t="str">
            <v>Large</v>
          </cell>
          <cell r="E16">
            <v>2023</v>
          </cell>
          <cell r="F16">
            <v>33805.938999999998</v>
          </cell>
          <cell r="G16" t="str">
            <v>High</v>
          </cell>
          <cell r="H16">
            <v>2023</v>
          </cell>
          <cell r="I16" t="str">
            <v>APEC, CPTPP, RCEP</v>
          </cell>
        </row>
        <row r="17">
          <cell r="B17" t="str">
            <v>Laos</v>
          </cell>
          <cell r="C17">
            <v>7.5819999999999999</v>
          </cell>
          <cell r="D17" t="str">
            <v>Small</v>
          </cell>
          <cell r="E17">
            <v>2023</v>
          </cell>
          <cell r="F17">
            <v>2004.3489999999999</v>
          </cell>
          <cell r="G17" t="str">
            <v>Low</v>
          </cell>
          <cell r="H17">
            <v>2023</v>
          </cell>
          <cell r="I17" t="str">
            <v>RCEP</v>
          </cell>
        </row>
        <row r="18">
          <cell r="B18" t="str">
            <v>Malaysia</v>
          </cell>
          <cell r="C18">
            <v>33.058999999999997</v>
          </cell>
          <cell r="D18" t="str">
            <v>Medium</v>
          </cell>
          <cell r="E18">
            <v>2023</v>
          </cell>
          <cell r="F18">
            <v>12570.46</v>
          </cell>
          <cell r="G18" t="str">
            <v>Medium</v>
          </cell>
          <cell r="H18">
            <v>2023</v>
          </cell>
          <cell r="I18" t="str">
            <v>APEC, CPTPP, RCEP</v>
          </cell>
        </row>
        <row r="19">
          <cell r="B19" t="str">
            <v>Mexico</v>
          </cell>
          <cell r="C19">
            <v>131.13499999999999</v>
          </cell>
          <cell r="D19" t="str">
            <v>Large</v>
          </cell>
          <cell r="E19" t="str">
            <v>2023 est.</v>
          </cell>
          <cell r="F19">
            <v>13641.612999999999</v>
          </cell>
          <cell r="G19" t="str">
            <v>Medium</v>
          </cell>
          <cell r="H19" t="str">
            <v>2023 est.</v>
          </cell>
          <cell r="I19" t="str">
            <v>APEC, CPTPP</v>
          </cell>
        </row>
        <row r="20">
          <cell r="B20" t="str">
            <v>Myanmar</v>
          </cell>
          <cell r="C20">
            <v>54.204999999999998</v>
          </cell>
          <cell r="D20" t="str">
            <v>Large</v>
          </cell>
          <cell r="E20" t="str">
            <v>2023 est.</v>
          </cell>
          <cell r="F20">
            <v>1189.8420000000001</v>
          </cell>
          <cell r="G20" t="str">
            <v>Low</v>
          </cell>
          <cell r="H20" t="str">
            <v>2023 est.</v>
          </cell>
          <cell r="I20" t="str">
            <v>RCEP</v>
          </cell>
        </row>
        <row r="21">
          <cell r="B21" t="str">
            <v>New Zealand</v>
          </cell>
          <cell r="C21">
            <v>5.2389999999999999</v>
          </cell>
          <cell r="D21" t="str">
            <v>Small</v>
          </cell>
          <cell r="E21">
            <v>2023</v>
          </cell>
          <cell r="F21">
            <v>47536.739000000001</v>
          </cell>
          <cell r="G21" t="str">
            <v>High</v>
          </cell>
          <cell r="H21">
            <v>2023</v>
          </cell>
          <cell r="I21" t="str">
            <v>APEC, CPTPP, RCEP</v>
          </cell>
        </row>
        <row r="22">
          <cell r="B22" t="str">
            <v>Pakistan</v>
          </cell>
          <cell r="C22">
            <v>231.55199999999999</v>
          </cell>
          <cell r="D22" t="str">
            <v>Large</v>
          </cell>
          <cell r="E22">
            <v>2023</v>
          </cell>
          <cell r="F22">
            <v>1460.74</v>
          </cell>
          <cell r="G22" t="str">
            <v>Low</v>
          </cell>
          <cell r="H22">
            <v>2023</v>
          </cell>
        </row>
        <row r="23">
          <cell r="B23" t="str">
            <v>Papua New Guinea</v>
          </cell>
          <cell r="C23">
            <v>12.278</v>
          </cell>
          <cell r="D23" t="str">
            <v>Small</v>
          </cell>
          <cell r="E23" t="str">
            <v>2023 est.</v>
          </cell>
          <cell r="F23">
            <v>2524.6329999999998</v>
          </cell>
          <cell r="G23" t="str">
            <v>Low</v>
          </cell>
          <cell r="H23" t="str">
            <v>2023 est.</v>
          </cell>
          <cell r="I23" t="str">
            <v>APEC</v>
          </cell>
        </row>
        <row r="24">
          <cell r="B24" t="str">
            <v>Peru</v>
          </cell>
          <cell r="C24">
            <v>33.731000000000002</v>
          </cell>
          <cell r="D24" t="str">
            <v>Medium</v>
          </cell>
          <cell r="E24" t="str">
            <v>2023 est.</v>
          </cell>
          <cell r="F24">
            <v>7932.9049999999997</v>
          </cell>
          <cell r="G24" t="str">
            <v>Medium</v>
          </cell>
          <cell r="H24" t="str">
            <v>2023 est.</v>
          </cell>
          <cell r="I24" t="str">
            <v>APEC, CPTPP</v>
          </cell>
        </row>
        <row r="25">
          <cell r="B25" t="str">
            <v>Philippines</v>
          </cell>
          <cell r="C25">
            <v>112.89</v>
          </cell>
          <cell r="D25" t="str">
            <v>Large</v>
          </cell>
          <cell r="E25">
            <v>2023</v>
          </cell>
          <cell r="F25">
            <v>3867.672</v>
          </cell>
          <cell r="G25" t="str">
            <v>Medium</v>
          </cell>
          <cell r="H25">
            <v>2023</v>
          </cell>
          <cell r="I25" t="str">
            <v>APEC, RCEP</v>
          </cell>
        </row>
        <row r="26">
          <cell r="B26" t="str">
            <v>Russia</v>
          </cell>
          <cell r="C26">
            <v>146.32599999999999</v>
          </cell>
          <cell r="D26" t="str">
            <v>Large</v>
          </cell>
          <cell r="E26">
            <v>2023</v>
          </cell>
          <cell r="F26">
            <v>13647.814</v>
          </cell>
          <cell r="G26" t="str">
            <v>Medium</v>
          </cell>
          <cell r="H26">
            <v>2023</v>
          </cell>
          <cell r="I26" t="str">
            <v>APEC</v>
          </cell>
        </row>
        <row r="27">
          <cell r="B27" t="str">
            <v>Singapore</v>
          </cell>
          <cell r="C27">
            <v>5.9180000000000001</v>
          </cell>
          <cell r="D27" t="str">
            <v>Small</v>
          </cell>
          <cell r="E27">
            <v>2023</v>
          </cell>
          <cell r="F27">
            <v>84734.277000000002</v>
          </cell>
          <cell r="G27" t="str">
            <v>High</v>
          </cell>
          <cell r="H27">
            <v>2023</v>
          </cell>
          <cell r="I27" t="str">
            <v>APEC, CPTPP, RCEP</v>
          </cell>
        </row>
        <row r="28">
          <cell r="B28" t="str">
            <v>South Korea</v>
          </cell>
          <cell r="C28">
            <v>51.603000000000002</v>
          </cell>
          <cell r="D28" t="str">
            <v>Large</v>
          </cell>
          <cell r="E28">
            <v>2023</v>
          </cell>
          <cell r="F28">
            <v>33192.046000000002</v>
          </cell>
          <cell r="G28" t="str">
            <v>High</v>
          </cell>
          <cell r="H28">
            <v>2023</v>
          </cell>
          <cell r="I28" t="str">
            <v>APEC, RCEP</v>
          </cell>
        </row>
        <row r="29">
          <cell r="B29" t="str">
            <v>Sri Lanka</v>
          </cell>
          <cell r="C29">
            <v>22.396000000000001</v>
          </cell>
          <cell r="D29" t="str">
            <v>Medium</v>
          </cell>
          <cell r="E29" t="str">
            <v>2022 est.</v>
          </cell>
          <cell r="F29">
            <v>3341.9960000000001</v>
          </cell>
          <cell r="G29" t="str">
            <v>Medium</v>
          </cell>
          <cell r="H29" t="str">
            <v>2022 est.</v>
          </cell>
        </row>
        <row r="30">
          <cell r="B30" t="str">
            <v>Thailand</v>
          </cell>
          <cell r="C30">
            <v>70.183000000000007</v>
          </cell>
          <cell r="D30" t="str">
            <v>Large</v>
          </cell>
          <cell r="E30">
            <v>2023</v>
          </cell>
          <cell r="F30">
            <v>7337.1940000000004</v>
          </cell>
          <cell r="G30" t="str">
            <v>Medium</v>
          </cell>
          <cell r="H30">
            <v>2023</v>
          </cell>
          <cell r="I30" t="str">
            <v>APEC, RCEP</v>
          </cell>
        </row>
        <row r="31">
          <cell r="B31" t="str">
            <v>United Kingdom</v>
          </cell>
          <cell r="C31">
            <v>68.122</v>
          </cell>
          <cell r="D31" t="str">
            <v>Large</v>
          </cell>
          <cell r="E31" t="str">
            <v>2023 est.</v>
          </cell>
          <cell r="F31">
            <v>49098.976999999999</v>
          </cell>
          <cell r="G31" t="str">
            <v>High</v>
          </cell>
          <cell r="H31" t="str">
            <v>2023 est.</v>
          </cell>
          <cell r="I31" t="str">
            <v>CPTPP</v>
          </cell>
        </row>
        <row r="32">
          <cell r="B32" t="str">
            <v>United States</v>
          </cell>
          <cell r="C32">
            <v>335.13499999999999</v>
          </cell>
          <cell r="D32" t="str">
            <v>Large</v>
          </cell>
          <cell r="E32">
            <v>2023</v>
          </cell>
          <cell r="F32">
            <v>81632.252999999997</v>
          </cell>
          <cell r="G32" t="str">
            <v>High</v>
          </cell>
          <cell r="H32">
            <v>2023</v>
          </cell>
          <cell r="I32" t="str">
            <v>APEC</v>
          </cell>
        </row>
        <row r="33">
          <cell r="B33" t="str">
            <v>Vietnam</v>
          </cell>
          <cell r="C33">
            <v>100.3</v>
          </cell>
          <cell r="D33" t="str">
            <v>Large</v>
          </cell>
          <cell r="E33">
            <v>2023</v>
          </cell>
          <cell r="F33">
            <v>4324.049</v>
          </cell>
          <cell r="G33" t="str">
            <v>Medium</v>
          </cell>
          <cell r="H33">
            <v>2023</v>
          </cell>
          <cell r="I33" t="str">
            <v>APEC, CPTPP, RCEP</v>
          </cell>
        </row>
      </sheetData>
      <sheetData sheetId="23">
        <row r="3">
          <cell r="A3" t="str">
            <v>_None</v>
          </cell>
        </row>
      </sheetData>
      <sheetData sheetId="24"/>
      <sheetData sheetId="25">
        <row r="1">
          <cell r="B1">
            <v>2</v>
          </cell>
        </row>
        <row r="2">
          <cell r="B2" t="str">
            <v>CODE</v>
          </cell>
        </row>
        <row r="3">
          <cell r="B3">
            <v>1</v>
          </cell>
        </row>
        <row r="4">
          <cell r="B4">
            <v>2</v>
          </cell>
        </row>
        <row r="5">
          <cell r="B5">
            <v>3</v>
          </cell>
        </row>
        <row r="6">
          <cell r="B6">
            <v>4</v>
          </cell>
        </row>
        <row r="7">
          <cell r="B7">
            <v>5</v>
          </cell>
        </row>
        <row r="8">
          <cell r="B8">
            <v>6</v>
          </cell>
        </row>
        <row r="9">
          <cell r="B9">
            <v>7</v>
          </cell>
        </row>
        <row r="10">
          <cell r="B10">
            <v>8</v>
          </cell>
        </row>
        <row r="11">
          <cell r="B11"/>
        </row>
        <row r="12">
          <cell r="B12"/>
        </row>
        <row r="13">
          <cell r="B13"/>
        </row>
        <row r="14">
          <cell r="B14"/>
        </row>
        <row r="15">
          <cell r="B15"/>
        </row>
        <row r="16">
          <cell r="B16"/>
        </row>
        <row r="17">
          <cell r="B17"/>
        </row>
        <row r="18">
          <cell r="B18"/>
        </row>
        <row r="19">
          <cell r="B19"/>
        </row>
        <row r="20">
          <cell r="B20"/>
        </row>
        <row r="21">
          <cell r="B21"/>
        </row>
        <row r="22">
          <cell r="B22"/>
        </row>
        <row r="23">
          <cell r="B23"/>
        </row>
        <row r="24">
          <cell r="B24"/>
        </row>
        <row r="25">
          <cell r="B25"/>
        </row>
        <row r="26">
          <cell r="B26"/>
        </row>
        <row r="27">
          <cell r="B27"/>
        </row>
        <row r="28">
          <cell r="B28"/>
        </row>
        <row r="29">
          <cell r="B29"/>
        </row>
        <row r="30">
          <cell r="B30"/>
        </row>
        <row r="31">
          <cell r="B31"/>
        </row>
        <row r="32">
          <cell r="B32"/>
        </row>
        <row r="33">
          <cell r="B33"/>
        </row>
        <row r="34">
          <cell r="B34"/>
        </row>
        <row r="35">
          <cell r="B35"/>
        </row>
        <row r="36">
          <cell r="B36"/>
        </row>
        <row r="37">
          <cell r="B37"/>
        </row>
        <row r="38">
          <cell r="B38"/>
        </row>
        <row r="39">
          <cell r="B39"/>
        </row>
        <row r="40">
          <cell r="B40"/>
        </row>
        <row r="41">
          <cell r="B41"/>
        </row>
        <row r="42">
          <cell r="B42"/>
        </row>
        <row r="43">
          <cell r="B43"/>
        </row>
        <row r="44">
          <cell r="B44"/>
        </row>
        <row r="45">
          <cell r="B45"/>
        </row>
        <row r="46">
          <cell r="B46"/>
        </row>
        <row r="47">
          <cell r="B47"/>
        </row>
        <row r="48">
          <cell r="B48"/>
        </row>
        <row r="49">
          <cell r="B49"/>
        </row>
        <row r="50">
          <cell r="B50"/>
        </row>
        <row r="51">
          <cell r="B51"/>
        </row>
        <row r="52">
          <cell r="B52"/>
        </row>
        <row r="53">
          <cell r="B53"/>
        </row>
        <row r="54">
          <cell r="B54"/>
        </row>
        <row r="55">
          <cell r="B55"/>
        </row>
        <row r="56">
          <cell r="B56"/>
        </row>
        <row r="57">
          <cell r="B57"/>
        </row>
        <row r="58">
          <cell r="B58"/>
        </row>
        <row r="59">
          <cell r="B59"/>
        </row>
        <row r="60">
          <cell r="B60"/>
        </row>
        <row r="61">
          <cell r="B61"/>
        </row>
        <row r="62">
          <cell r="B62"/>
        </row>
        <row r="63">
          <cell r="B63"/>
        </row>
        <row r="64">
          <cell r="B64"/>
        </row>
        <row r="65">
          <cell r="B65"/>
        </row>
        <row r="66">
          <cell r="B66"/>
        </row>
        <row r="67">
          <cell r="B67"/>
        </row>
        <row r="68">
          <cell r="B68"/>
        </row>
        <row r="69">
          <cell r="B69"/>
        </row>
        <row r="70">
          <cell r="B70"/>
        </row>
        <row r="71">
          <cell r="B71"/>
        </row>
        <row r="72">
          <cell r="B72"/>
        </row>
        <row r="73">
          <cell r="B73"/>
        </row>
        <row r="74">
          <cell r="B74"/>
        </row>
        <row r="75">
          <cell r="B75"/>
        </row>
        <row r="76">
          <cell r="B76"/>
        </row>
        <row r="77">
          <cell r="B77"/>
        </row>
        <row r="78">
          <cell r="B78"/>
        </row>
        <row r="79">
          <cell r="B79"/>
        </row>
        <row r="80">
          <cell r="B80"/>
        </row>
        <row r="81">
          <cell r="B81"/>
        </row>
        <row r="82">
          <cell r="B82"/>
        </row>
        <row r="83">
          <cell r="B83"/>
        </row>
        <row r="84">
          <cell r="B84"/>
        </row>
        <row r="85">
          <cell r="B85"/>
        </row>
        <row r="86">
          <cell r="B86"/>
        </row>
        <row r="87">
          <cell r="B87"/>
        </row>
        <row r="88">
          <cell r="B88"/>
        </row>
        <row r="89">
          <cell r="B89"/>
        </row>
        <row r="90">
          <cell r="B90"/>
        </row>
        <row r="91">
          <cell r="B91"/>
        </row>
        <row r="92">
          <cell r="B92"/>
        </row>
        <row r="93">
          <cell r="B93"/>
        </row>
        <row r="94">
          <cell r="B94"/>
        </row>
        <row r="95">
          <cell r="B95"/>
        </row>
        <row r="96">
          <cell r="B96"/>
        </row>
        <row r="97">
          <cell r="B97"/>
        </row>
        <row r="98">
          <cell r="B98"/>
        </row>
        <row r="99">
          <cell r="B99"/>
        </row>
        <row r="100">
          <cell r="B100"/>
        </row>
        <row r="101">
          <cell r="B101"/>
        </row>
        <row r="102">
          <cell r="B102"/>
        </row>
        <row r="103">
          <cell r="B103"/>
        </row>
        <row r="104">
          <cell r="B104"/>
        </row>
        <row r="105">
          <cell r="B105"/>
        </row>
        <row r="106">
          <cell r="B106"/>
        </row>
        <row r="107">
          <cell r="B107"/>
        </row>
        <row r="108">
          <cell r="B108"/>
        </row>
        <row r="109">
          <cell r="B109"/>
        </row>
        <row r="110">
          <cell r="B110"/>
        </row>
        <row r="111">
          <cell r="B111"/>
        </row>
        <row r="112">
          <cell r="B112"/>
        </row>
        <row r="113">
          <cell r="B113"/>
        </row>
        <row r="114">
          <cell r="B114"/>
        </row>
        <row r="115">
          <cell r="B115"/>
        </row>
        <row r="116">
          <cell r="B116"/>
        </row>
        <row r="117">
          <cell r="B117"/>
        </row>
        <row r="118">
          <cell r="B118"/>
        </row>
        <row r="119">
          <cell r="B119"/>
        </row>
        <row r="120">
          <cell r="B120"/>
        </row>
        <row r="121">
          <cell r="B121"/>
        </row>
        <row r="122">
          <cell r="B122"/>
        </row>
        <row r="123">
          <cell r="B123"/>
        </row>
        <row r="124">
          <cell r="B124"/>
        </row>
      </sheetData>
      <sheetData sheetId="26"/>
      <sheetData sheetId="27"/>
      <sheetData sheetId="28"/>
      <sheetData sheetId="29"/>
      <sheetData sheetId="30"/>
      <sheetData sheetId="31">
        <row r="2">
          <cell r="P2" t="e">
            <v>#N/A</v>
          </cell>
          <cell r="Q2" t="e">
            <v>#N/A</v>
          </cell>
        </row>
        <row r="7">
          <cell r="A7" t="str">
            <v>Fill</v>
          </cell>
          <cell r="B7"/>
        </row>
        <row r="8">
          <cell r="A8"/>
          <cell r="B8" t="e">
            <v>#N/A</v>
          </cell>
        </row>
        <row r="9">
          <cell r="A9" t="str">
            <v>Score</v>
          </cell>
          <cell r="B9" t="e">
            <v>#N/A</v>
          </cell>
        </row>
      </sheetData>
      <sheetData sheetId="32"/>
      <sheetData sheetId="33"/>
      <sheetData sheetId="34"/>
      <sheetData sheetId="35"/>
      <sheetData sheetId="36"/>
      <sheetData sheetId="37"/>
      <sheetData sheetId="38"/>
      <sheetData sheetId="39"/>
      <sheetData sheetId="4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Year2024"/>
      <sheetName val="Year2023"/>
      <sheetName val="Rank2024"/>
      <sheetName val="Score2024"/>
      <sheetName val="Value2024"/>
      <sheetName val="Value2023"/>
      <sheetName val="Score2023"/>
      <sheetName val="Rank2023"/>
      <sheetName val="Rank2022"/>
      <sheetName val="Value2022"/>
      <sheetName val="PowerPivot (2)"/>
      <sheetName val="Score2022"/>
      <sheetName val="indicator data"/>
      <sheetName val="ranking data"/>
      <sheetName val="profile circles"/>
      <sheetName val="Profile image (2)"/>
      <sheetName val="Profile image"/>
      <sheetName val="Previous year ranks"/>
      <sheetName val="Cover"/>
      <sheetName val="Background"/>
      <sheetName val="1 Homepage"/>
      <sheetName val="PowerPivot"/>
      <sheetName val="user-guide-image"/>
      <sheetName val="2 - User Guide"/>
      <sheetName val="user-guide-text"/>
      <sheetName val="3 - Ranking"/>
      <sheetName val="4 - Indicators"/>
      <sheetName val="notes and sources"/>
      <sheetName val="5 - Profile"/>
      <sheetName val="6 - Peer Comparison"/>
      <sheetName val="7a - Scatter - Rank"/>
      <sheetName val="7b - Scatter - Score"/>
      <sheetName val="7c - Scatter - Value"/>
      <sheetName val="8 - GDP per Capita"/>
      <sheetName val="9 - Peer Comparison Yearwise"/>
      <sheetName val="Appendix - Notes &amp; Sources"/>
      <sheetName val="Appendix - Methodology"/>
      <sheetName val="20240808 STI_2024 Interactive I"/>
    </sheetNames>
    <sheetDataSet>
      <sheetData sheetId="0" refreshError="1"/>
      <sheetData sheetId="1" refreshError="1"/>
      <sheetData sheetId="2">
        <row r="1">
          <cell r="B1" t="str">
            <v>NA.</v>
          </cell>
          <cell r="C1" t="str">
            <v>Data</v>
          </cell>
          <cell r="H1" t="str">
            <v>Australia</v>
          </cell>
          <cell r="I1" t="str">
            <v>Bangladesh</v>
          </cell>
          <cell r="J1" t="str">
            <v>Brunei</v>
          </cell>
          <cell r="K1" t="str">
            <v>Cambodia</v>
          </cell>
          <cell r="L1" t="str">
            <v>Canada</v>
          </cell>
          <cell r="M1" t="str">
            <v>Chile</v>
          </cell>
          <cell r="N1" t="str">
            <v>China</v>
          </cell>
          <cell r="O1" t="str">
            <v>Taiwan</v>
          </cell>
          <cell r="P1" t="str">
            <v>Ecuador</v>
          </cell>
          <cell r="Q1" t="str">
            <v>Hong Kong, SAR</v>
          </cell>
          <cell r="R1" t="str">
            <v>India</v>
          </cell>
          <cell r="S1" t="str">
            <v>Indonesia</v>
          </cell>
          <cell r="T1" t="str">
            <v>Japan</v>
          </cell>
          <cell r="U1" t="str">
            <v>Laos</v>
          </cell>
          <cell r="V1" t="str">
            <v>Malaysia</v>
          </cell>
          <cell r="W1" t="str">
            <v>Mexico</v>
          </cell>
          <cell r="X1" t="str">
            <v>Myanmar</v>
          </cell>
          <cell r="Y1" t="str">
            <v>New Zealand</v>
          </cell>
          <cell r="Z1" t="str">
            <v>Pakistan</v>
          </cell>
          <cell r="AA1" t="str">
            <v>Papua New Guinea</v>
          </cell>
          <cell r="AB1" t="str">
            <v>Peru</v>
          </cell>
          <cell r="AC1" t="str">
            <v>Philippines</v>
          </cell>
          <cell r="AD1" t="str">
            <v>Russia</v>
          </cell>
          <cell r="AE1" t="str">
            <v>Singapore</v>
          </cell>
          <cell r="AF1" t="str">
            <v>South Korea</v>
          </cell>
          <cell r="AG1" t="str">
            <v>Sri Lanka</v>
          </cell>
          <cell r="AH1" t="str">
            <v>Thailand</v>
          </cell>
          <cell r="AI1" t="str">
            <v>United Kingdom</v>
          </cell>
          <cell r="AJ1" t="str">
            <v>United States</v>
          </cell>
          <cell r="AK1" t="str">
            <v>Vietnam</v>
          </cell>
        </row>
        <row r="2">
          <cell r="B2" t="str">
            <v>0verall STI</v>
          </cell>
          <cell r="C2" t="str">
            <v>0verall STI</v>
          </cell>
          <cell r="D2" t="str">
            <v>0verall STI</v>
          </cell>
          <cell r="H2">
            <v>3</v>
          </cell>
          <cell r="I2">
            <v>25</v>
          </cell>
          <cell r="J2">
            <v>24</v>
          </cell>
          <cell r="K2">
            <v>19</v>
          </cell>
          <cell r="L2">
            <v>8</v>
          </cell>
          <cell r="M2">
            <v>11</v>
          </cell>
          <cell r="N2">
            <v>16</v>
          </cell>
          <cell r="O2">
            <v>9</v>
          </cell>
          <cell r="P2">
            <v>21</v>
          </cell>
          <cell r="Q2">
            <v>7</v>
          </cell>
          <cell r="R2">
            <v>23</v>
          </cell>
          <cell r="S2">
            <v>18</v>
          </cell>
          <cell r="T2">
            <v>5</v>
          </cell>
          <cell r="U2">
            <v>22</v>
          </cell>
          <cell r="V2">
            <v>15</v>
          </cell>
          <cell r="W2">
            <v>17</v>
          </cell>
          <cell r="X2">
            <v>27</v>
          </cell>
          <cell r="Y2">
            <v>1</v>
          </cell>
          <cell r="Z2">
            <v>28</v>
          </cell>
          <cell r="AA2">
            <v>29</v>
          </cell>
          <cell r="AB2">
            <v>20</v>
          </cell>
          <cell r="AC2">
            <v>13</v>
          </cell>
          <cell r="AD2">
            <v>30</v>
          </cell>
          <cell r="AE2">
            <v>4</v>
          </cell>
          <cell r="AF2">
            <v>6</v>
          </cell>
          <cell r="AG2">
            <v>26</v>
          </cell>
          <cell r="AH2">
            <v>12</v>
          </cell>
          <cell r="AI2">
            <v>2</v>
          </cell>
          <cell r="AJ2">
            <v>10</v>
          </cell>
          <cell r="AK2">
            <v>14</v>
          </cell>
        </row>
        <row r="4">
          <cell r="B4" t="str">
            <v>1 Economic Pillar</v>
          </cell>
          <cell r="C4" t="str">
            <v>Economic Pillar</v>
          </cell>
          <cell r="D4" t="str">
            <v>1 Economic Pillar</v>
          </cell>
          <cell r="H4">
            <v>10</v>
          </cell>
          <cell r="I4">
            <v>24</v>
          </cell>
          <cell r="J4">
            <v>21</v>
          </cell>
          <cell r="K4">
            <v>18</v>
          </cell>
          <cell r="L4">
            <v>8</v>
          </cell>
          <cell r="M4">
            <v>15</v>
          </cell>
          <cell r="N4">
            <v>5</v>
          </cell>
          <cell r="O4">
            <v>9</v>
          </cell>
          <cell r="P4">
            <v>23</v>
          </cell>
          <cell r="Q4">
            <v>1</v>
          </cell>
          <cell r="R4">
            <v>16</v>
          </cell>
          <cell r="S4">
            <v>17</v>
          </cell>
          <cell r="T4">
            <v>11</v>
          </cell>
          <cell r="U4">
            <v>28</v>
          </cell>
          <cell r="V4">
            <v>14</v>
          </cell>
          <cell r="W4">
            <v>22</v>
          </cell>
          <cell r="X4">
            <v>27</v>
          </cell>
          <cell r="Y4">
            <v>7</v>
          </cell>
          <cell r="Z4">
            <v>30</v>
          </cell>
          <cell r="AA4">
            <v>26</v>
          </cell>
          <cell r="AB4">
            <v>20</v>
          </cell>
          <cell r="AC4">
            <v>19</v>
          </cell>
          <cell r="AD4">
            <v>25</v>
          </cell>
          <cell r="AE4">
            <v>2</v>
          </cell>
          <cell r="AF4">
            <v>3</v>
          </cell>
          <cell r="AG4">
            <v>29</v>
          </cell>
          <cell r="AH4">
            <v>12</v>
          </cell>
          <cell r="AI4">
            <v>6</v>
          </cell>
          <cell r="AJ4">
            <v>4</v>
          </cell>
          <cell r="AK4">
            <v>13</v>
          </cell>
        </row>
        <row r="5">
          <cell r="A5">
            <v>1</v>
          </cell>
          <cell r="B5" t="str">
            <v>1.01</v>
          </cell>
          <cell r="C5" t="str">
            <v>Consumer price inflation</v>
          </cell>
          <cell r="D5" t="str">
            <v>1.01 Consumer price inflation</v>
          </cell>
          <cell r="H5">
            <v>19</v>
          </cell>
          <cell r="I5">
            <v>26</v>
          </cell>
          <cell r="J5">
            <v>2</v>
          </cell>
          <cell r="K5">
            <v>5</v>
          </cell>
          <cell r="L5">
            <v>14</v>
          </cell>
          <cell r="M5">
            <v>25</v>
          </cell>
          <cell r="N5">
            <v>1</v>
          </cell>
          <cell r="O5">
            <v>9</v>
          </cell>
          <cell r="P5">
            <v>6</v>
          </cell>
          <cell r="Q5">
            <v>4</v>
          </cell>
          <cell r="R5">
            <v>17</v>
          </cell>
          <cell r="S5">
            <v>13</v>
          </cell>
          <cell r="T5">
            <v>11</v>
          </cell>
          <cell r="U5">
            <v>28</v>
          </cell>
          <cell r="V5">
            <v>8</v>
          </cell>
          <cell r="W5">
            <v>18</v>
          </cell>
          <cell r="X5">
            <v>29</v>
          </cell>
          <cell r="Y5">
            <v>20</v>
          </cell>
          <cell r="Z5">
            <v>27</v>
          </cell>
          <cell r="AA5">
            <v>7</v>
          </cell>
          <cell r="AB5">
            <v>23</v>
          </cell>
          <cell r="AC5">
            <v>22</v>
          </cell>
          <cell r="AD5">
            <v>21</v>
          </cell>
          <cell r="AE5">
            <v>16</v>
          </cell>
          <cell r="AF5">
            <v>12</v>
          </cell>
          <cell r="AG5">
            <v>30</v>
          </cell>
          <cell r="AH5">
            <v>3</v>
          </cell>
          <cell r="AI5">
            <v>24</v>
          </cell>
          <cell r="AJ5">
            <v>15</v>
          </cell>
          <cell r="AK5">
            <v>10</v>
          </cell>
        </row>
        <row r="6">
          <cell r="A6">
            <v>2</v>
          </cell>
          <cell r="B6" t="str">
            <v>1.02</v>
          </cell>
          <cell r="C6" t="str">
            <v>Real GDP Growth per capita, % GDP</v>
          </cell>
          <cell r="D6" t="str">
            <v>1.02 Real GDP Growth per capita, % GDP</v>
          </cell>
          <cell r="H6">
            <v>17</v>
          </cell>
          <cell r="I6">
            <v>2</v>
          </cell>
          <cell r="J6">
            <v>20</v>
          </cell>
          <cell r="K6">
            <v>7</v>
          </cell>
          <cell r="L6">
            <v>24</v>
          </cell>
          <cell r="M6">
            <v>26</v>
          </cell>
          <cell r="N6">
            <v>4</v>
          </cell>
          <cell r="O6">
            <v>21</v>
          </cell>
          <cell r="P6">
            <v>16</v>
          </cell>
          <cell r="Q6">
            <v>12</v>
          </cell>
          <cell r="R6">
            <v>1</v>
          </cell>
          <cell r="S6">
            <v>5</v>
          </cell>
          <cell r="T6">
            <v>18</v>
          </cell>
          <cell r="U6">
            <v>8</v>
          </cell>
          <cell r="V6">
            <v>9</v>
          </cell>
          <cell r="W6">
            <v>11</v>
          </cell>
          <cell r="X6">
            <v>14</v>
          </cell>
          <cell r="Y6">
            <v>25</v>
          </cell>
          <cell r="Z6">
            <v>28</v>
          </cell>
          <cell r="AA6">
            <v>13</v>
          </cell>
          <cell r="AB6">
            <v>29</v>
          </cell>
          <cell r="AC6">
            <v>3</v>
          </cell>
          <cell r="AD6">
            <v>10</v>
          </cell>
          <cell r="AE6">
            <v>23</v>
          </cell>
          <cell r="AF6">
            <v>22</v>
          </cell>
          <cell r="AG6">
            <v>30</v>
          </cell>
          <cell r="AH6">
            <v>19</v>
          </cell>
          <cell r="AI6">
            <v>27</v>
          </cell>
          <cell r="AJ6">
            <v>15</v>
          </cell>
          <cell r="AK6">
            <v>6</v>
          </cell>
        </row>
        <row r="7">
          <cell r="A7">
            <v>3</v>
          </cell>
          <cell r="B7" t="str">
            <v>1.03</v>
          </cell>
          <cell r="C7" t="str">
            <v>Growth in labor force, %</v>
          </cell>
          <cell r="D7" t="str">
            <v>1.03 Growth in labor force, %</v>
          </cell>
          <cell r="H7">
            <v>5</v>
          </cell>
          <cell r="I7">
            <v>16</v>
          </cell>
          <cell r="J7">
            <v>20</v>
          </cell>
          <cell r="K7">
            <v>19</v>
          </cell>
          <cell r="L7">
            <v>2</v>
          </cell>
          <cell r="M7">
            <v>7</v>
          </cell>
          <cell r="N7">
            <v>28</v>
          </cell>
          <cell r="O7">
            <v>25</v>
          </cell>
          <cell r="P7">
            <v>23</v>
          </cell>
          <cell r="Q7">
            <v>13</v>
          </cell>
          <cell r="R7">
            <v>1</v>
          </cell>
          <cell r="S7">
            <v>11</v>
          </cell>
          <cell r="T7">
            <v>26</v>
          </cell>
          <cell r="U7">
            <v>10</v>
          </cell>
          <cell r="V7">
            <v>21</v>
          </cell>
          <cell r="W7">
            <v>8</v>
          </cell>
          <cell r="X7">
            <v>14</v>
          </cell>
          <cell r="Y7">
            <v>3</v>
          </cell>
          <cell r="Z7">
            <v>6</v>
          </cell>
          <cell r="AA7">
            <v>12</v>
          </cell>
          <cell r="AB7">
            <v>15</v>
          </cell>
          <cell r="AC7">
            <v>4</v>
          </cell>
          <cell r="AD7">
            <v>30</v>
          </cell>
          <cell r="AE7">
            <v>9</v>
          </cell>
          <cell r="AF7">
            <v>22</v>
          </cell>
          <cell r="AG7">
            <v>29</v>
          </cell>
          <cell r="AH7">
            <v>27</v>
          </cell>
          <cell r="AI7">
            <v>18</v>
          </cell>
          <cell r="AJ7">
            <v>17</v>
          </cell>
          <cell r="AK7">
            <v>24</v>
          </cell>
        </row>
        <row r="8">
          <cell r="A8">
            <v>4</v>
          </cell>
          <cell r="B8" t="str">
            <v>1.04</v>
          </cell>
          <cell r="C8" t="str">
            <v>Foreign direct investment, net inflows, % GDP</v>
          </cell>
          <cell r="D8" t="str">
            <v>1.04 Foreign direct investment, net inflows, % GDP</v>
          </cell>
          <cell r="H8">
            <v>7</v>
          </cell>
          <cell r="I8">
            <v>28</v>
          </cell>
          <cell r="J8">
            <v>29</v>
          </cell>
          <cell r="K8">
            <v>3</v>
          </cell>
          <cell r="L8">
            <v>13</v>
          </cell>
          <cell r="M8">
            <v>4</v>
          </cell>
          <cell r="N8">
            <v>24</v>
          </cell>
          <cell r="O8">
            <v>26</v>
          </cell>
          <cell r="P8">
            <v>25</v>
          </cell>
          <cell r="Q8">
            <v>1</v>
          </cell>
          <cell r="R8">
            <v>19</v>
          </cell>
          <cell r="S8">
            <v>16</v>
          </cell>
          <cell r="T8">
            <v>22</v>
          </cell>
          <cell r="U8">
            <v>8</v>
          </cell>
          <cell r="V8">
            <v>9</v>
          </cell>
          <cell r="W8">
            <v>11</v>
          </cell>
          <cell r="X8">
            <v>15</v>
          </cell>
          <cell r="Y8">
            <v>10</v>
          </cell>
          <cell r="Z8">
            <v>27</v>
          </cell>
          <cell r="AA8">
            <v>23</v>
          </cell>
          <cell r="AB8">
            <v>5</v>
          </cell>
          <cell r="AC8">
            <v>12</v>
          </cell>
          <cell r="AD8">
            <v>30</v>
          </cell>
          <cell r="AE8">
            <v>2</v>
          </cell>
          <cell r="AF8">
            <v>18</v>
          </cell>
          <cell r="AG8">
            <v>21</v>
          </cell>
          <cell r="AH8">
            <v>14</v>
          </cell>
          <cell r="AI8">
            <v>20</v>
          </cell>
          <cell r="AJ8">
            <v>17</v>
          </cell>
          <cell r="AK8">
            <v>6</v>
          </cell>
        </row>
        <row r="9">
          <cell r="A9">
            <v>5</v>
          </cell>
          <cell r="B9" t="str">
            <v>1.05</v>
          </cell>
          <cell r="C9" t="str">
            <v>Gross fixed capital formation, % GDP</v>
          </cell>
          <cell r="D9" t="str">
            <v>1.05 Gross fixed capital formation, % GDP</v>
          </cell>
          <cell r="H9">
            <v>15</v>
          </cell>
          <cell r="I9">
            <v>4</v>
          </cell>
          <cell r="J9">
            <v>6</v>
          </cell>
          <cell r="K9">
            <v>27</v>
          </cell>
          <cell r="L9">
            <v>17</v>
          </cell>
          <cell r="M9">
            <v>13</v>
          </cell>
          <cell r="N9">
            <v>1</v>
          </cell>
          <cell r="O9">
            <v>11</v>
          </cell>
          <cell r="P9">
            <v>22</v>
          </cell>
          <cell r="Q9">
            <v>26</v>
          </cell>
          <cell r="R9">
            <v>3</v>
          </cell>
          <cell r="S9">
            <v>7</v>
          </cell>
          <cell r="T9">
            <v>9</v>
          </cell>
          <cell r="U9">
            <v>8</v>
          </cell>
          <cell r="V9">
            <v>23</v>
          </cell>
          <cell r="W9">
            <v>12</v>
          </cell>
          <cell r="Y9">
            <v>10</v>
          </cell>
          <cell r="Z9">
            <v>28</v>
          </cell>
          <cell r="AB9">
            <v>21</v>
          </cell>
          <cell r="AC9">
            <v>14</v>
          </cell>
          <cell r="AD9">
            <v>19</v>
          </cell>
          <cell r="AE9">
            <v>18</v>
          </cell>
          <cell r="AF9">
            <v>2</v>
          </cell>
          <cell r="AG9">
            <v>25</v>
          </cell>
          <cell r="AH9">
            <v>16</v>
          </cell>
          <cell r="AI9">
            <v>24</v>
          </cell>
          <cell r="AJ9">
            <v>20</v>
          </cell>
          <cell r="AK9">
            <v>5</v>
          </cell>
        </row>
        <row r="10">
          <cell r="A10">
            <v>6</v>
          </cell>
          <cell r="B10" t="str">
            <v>1.06</v>
          </cell>
          <cell r="C10" t="str">
            <v>Tariff &amp; non-tariff barriers</v>
          </cell>
          <cell r="D10" t="str">
            <v>1.06 Tariff &amp; non-tariff barriers</v>
          </cell>
          <cell r="H10">
            <v>26</v>
          </cell>
          <cell r="I10">
            <v>13</v>
          </cell>
          <cell r="J10">
            <v>3</v>
          </cell>
          <cell r="K10">
            <v>6</v>
          </cell>
          <cell r="L10">
            <v>27</v>
          </cell>
          <cell r="M10">
            <v>8</v>
          </cell>
          <cell r="N10">
            <v>28</v>
          </cell>
          <cell r="O10">
            <v>10</v>
          </cell>
          <cell r="P10">
            <v>19</v>
          </cell>
          <cell r="Q10">
            <v>1</v>
          </cell>
          <cell r="R10">
            <v>29</v>
          </cell>
          <cell r="S10">
            <v>20</v>
          </cell>
          <cell r="T10">
            <v>23</v>
          </cell>
          <cell r="U10">
            <v>9</v>
          </cell>
          <cell r="V10">
            <v>17</v>
          </cell>
          <cell r="W10">
            <v>5</v>
          </cell>
          <cell r="X10">
            <v>16</v>
          </cell>
          <cell r="Y10">
            <v>2</v>
          </cell>
          <cell r="Z10">
            <v>21</v>
          </cell>
          <cell r="AA10">
            <v>7</v>
          </cell>
          <cell r="AB10">
            <v>12</v>
          </cell>
          <cell r="AC10">
            <v>11</v>
          </cell>
          <cell r="AD10">
            <v>24</v>
          </cell>
          <cell r="AE10">
            <v>22</v>
          </cell>
          <cell r="AF10">
            <v>18</v>
          </cell>
          <cell r="AG10">
            <v>14</v>
          </cell>
          <cell r="AH10">
            <v>15</v>
          </cell>
          <cell r="AI10">
            <v>25</v>
          </cell>
          <cell r="AJ10">
            <v>30</v>
          </cell>
          <cell r="AK10">
            <v>4</v>
          </cell>
        </row>
        <row r="11">
          <cell r="A11">
            <v>7</v>
          </cell>
          <cell r="B11" t="str">
            <v>1.06.01</v>
          </cell>
          <cell r="C11" t="str">
            <v>Tariff barriers</v>
          </cell>
          <cell r="D11" t="str">
            <v>1.06.01 Tariff barriers</v>
          </cell>
          <cell r="H11">
            <v>28</v>
          </cell>
          <cell r="I11">
            <v>20</v>
          </cell>
          <cell r="J11">
            <v>9</v>
          </cell>
          <cell r="K11">
            <v>13</v>
          </cell>
          <cell r="L11">
            <v>4</v>
          </cell>
          <cell r="M11">
            <v>12</v>
          </cell>
          <cell r="N11">
            <v>11</v>
          </cell>
          <cell r="O11">
            <v>17</v>
          </cell>
          <cell r="P11">
            <v>24</v>
          </cell>
          <cell r="Q11">
            <v>1</v>
          </cell>
          <cell r="R11">
            <v>29</v>
          </cell>
          <cell r="S11">
            <v>25</v>
          </cell>
          <cell r="T11">
            <v>26</v>
          </cell>
          <cell r="U11">
            <v>16</v>
          </cell>
          <cell r="V11">
            <v>7</v>
          </cell>
          <cell r="W11">
            <v>5</v>
          </cell>
          <cell r="X11">
            <v>21</v>
          </cell>
          <cell r="Y11">
            <v>2</v>
          </cell>
          <cell r="Z11">
            <v>27</v>
          </cell>
          <cell r="AA11">
            <v>15</v>
          </cell>
          <cell r="AB11">
            <v>8</v>
          </cell>
          <cell r="AC11">
            <v>18</v>
          </cell>
          <cell r="AD11">
            <v>3</v>
          </cell>
          <cell r="AE11">
            <v>19</v>
          </cell>
          <cell r="AF11">
            <v>14</v>
          </cell>
          <cell r="AG11">
            <v>22</v>
          </cell>
          <cell r="AH11">
            <v>6</v>
          </cell>
          <cell r="AI11">
            <v>23</v>
          </cell>
          <cell r="AJ11">
            <v>30</v>
          </cell>
          <cell r="AK11">
            <v>10</v>
          </cell>
        </row>
        <row r="12">
          <cell r="A12">
            <v>8</v>
          </cell>
          <cell r="B12" t="str">
            <v>1.06.01.a</v>
          </cell>
          <cell r="C12" t="str">
            <v>Tariff barriers in force</v>
          </cell>
          <cell r="D12" t="str">
            <v>1.06.01.a Tariff barriers in force</v>
          </cell>
          <cell r="H12">
            <v>28</v>
          </cell>
          <cell r="I12">
            <v>10</v>
          </cell>
          <cell r="J12">
            <v>5</v>
          </cell>
          <cell r="K12">
            <v>2</v>
          </cell>
          <cell r="L12">
            <v>13</v>
          </cell>
          <cell r="M12">
            <v>7</v>
          </cell>
          <cell r="N12">
            <v>23</v>
          </cell>
          <cell r="O12">
            <v>14</v>
          </cell>
          <cell r="P12">
            <v>17</v>
          </cell>
          <cell r="Q12">
            <v>1</v>
          </cell>
          <cell r="R12">
            <v>29</v>
          </cell>
          <cell r="S12">
            <v>22</v>
          </cell>
          <cell r="T12">
            <v>27</v>
          </cell>
          <cell r="U12">
            <v>4</v>
          </cell>
          <cell r="V12">
            <v>10</v>
          </cell>
          <cell r="W12">
            <v>21</v>
          </cell>
          <cell r="X12">
            <v>6</v>
          </cell>
          <cell r="Y12">
            <v>20</v>
          </cell>
          <cell r="Z12">
            <v>24</v>
          </cell>
          <cell r="AA12">
            <v>3</v>
          </cell>
          <cell r="AB12">
            <v>8</v>
          </cell>
          <cell r="AC12">
            <v>9</v>
          </cell>
          <cell r="AD12">
            <v>25</v>
          </cell>
          <cell r="AE12">
            <v>10</v>
          </cell>
          <cell r="AF12">
            <v>19</v>
          </cell>
          <cell r="AG12">
            <v>18</v>
          </cell>
          <cell r="AH12">
            <v>15</v>
          </cell>
          <cell r="AI12">
            <v>26</v>
          </cell>
          <cell r="AJ12">
            <v>30</v>
          </cell>
          <cell r="AK12">
            <v>16</v>
          </cell>
        </row>
        <row r="13">
          <cell r="A13">
            <v>9</v>
          </cell>
          <cell r="B13" t="str">
            <v>1.06.01.b</v>
          </cell>
          <cell r="C13" t="str">
            <v>New tariff barriers 2023</v>
          </cell>
          <cell r="D13" t="str">
            <v>1.06.01.b New tariff barriers 2023</v>
          </cell>
          <cell r="H13">
            <v>30</v>
          </cell>
          <cell r="I13">
            <v>1</v>
          </cell>
          <cell r="J13">
            <v>1</v>
          </cell>
          <cell r="K13">
            <v>1</v>
          </cell>
          <cell r="L13">
            <v>20</v>
          </cell>
          <cell r="M13">
            <v>1</v>
          </cell>
          <cell r="N13">
            <v>26</v>
          </cell>
          <cell r="O13">
            <v>1</v>
          </cell>
          <cell r="P13">
            <v>1</v>
          </cell>
          <cell r="Q13">
            <v>1</v>
          </cell>
          <cell r="R13">
            <v>29</v>
          </cell>
          <cell r="S13">
            <v>1</v>
          </cell>
          <cell r="T13">
            <v>19</v>
          </cell>
          <cell r="U13">
            <v>1</v>
          </cell>
          <cell r="V13">
            <v>1</v>
          </cell>
          <cell r="W13">
            <v>1</v>
          </cell>
          <cell r="X13">
            <v>1</v>
          </cell>
          <cell r="Y13">
            <v>23</v>
          </cell>
          <cell r="Z13">
            <v>27</v>
          </cell>
          <cell r="AA13">
            <v>1</v>
          </cell>
          <cell r="AB13">
            <v>1</v>
          </cell>
          <cell r="AC13">
            <v>1</v>
          </cell>
          <cell r="AD13">
            <v>25</v>
          </cell>
          <cell r="AE13">
            <v>21</v>
          </cell>
          <cell r="AF13">
            <v>1</v>
          </cell>
          <cell r="AG13">
            <v>24</v>
          </cell>
          <cell r="AH13">
            <v>1</v>
          </cell>
          <cell r="AI13">
            <v>22</v>
          </cell>
          <cell r="AJ13">
            <v>28</v>
          </cell>
          <cell r="AK13">
            <v>1</v>
          </cell>
        </row>
        <row r="14">
          <cell r="A14">
            <v>10</v>
          </cell>
          <cell r="B14" t="str">
            <v>1.06.01.c</v>
          </cell>
          <cell r="C14" t="str">
            <v>Net percentage of imports affected by new tariff barriers (2023)</v>
          </cell>
          <cell r="D14" t="str">
            <v>1.06.01.c Net percentage of imports affected by new tariff barriers (2023)</v>
          </cell>
          <cell r="H14">
            <v>6</v>
          </cell>
          <cell r="I14">
            <v>26</v>
          </cell>
          <cell r="J14">
            <v>14</v>
          </cell>
          <cell r="K14">
            <v>17</v>
          </cell>
          <cell r="L14">
            <v>8</v>
          </cell>
          <cell r="M14">
            <v>16</v>
          </cell>
          <cell r="N14">
            <v>2</v>
          </cell>
          <cell r="O14">
            <v>15</v>
          </cell>
          <cell r="P14">
            <v>29</v>
          </cell>
          <cell r="R14">
            <v>28</v>
          </cell>
          <cell r="S14">
            <v>30</v>
          </cell>
          <cell r="T14">
            <v>20</v>
          </cell>
          <cell r="U14">
            <v>21</v>
          </cell>
          <cell r="V14">
            <v>11</v>
          </cell>
          <cell r="W14">
            <v>5</v>
          </cell>
          <cell r="X14">
            <v>27</v>
          </cell>
          <cell r="Y14">
            <v>3</v>
          </cell>
          <cell r="Z14">
            <v>4</v>
          </cell>
          <cell r="AA14">
            <v>19</v>
          </cell>
          <cell r="AB14">
            <v>12</v>
          </cell>
          <cell r="AC14">
            <v>23</v>
          </cell>
          <cell r="AD14">
            <v>1</v>
          </cell>
          <cell r="AE14">
            <v>24</v>
          </cell>
          <cell r="AF14">
            <v>13</v>
          </cell>
          <cell r="AG14">
            <v>7</v>
          </cell>
          <cell r="AH14">
            <v>9</v>
          </cell>
          <cell r="AI14">
            <v>22</v>
          </cell>
          <cell r="AJ14">
            <v>25</v>
          </cell>
          <cell r="AK14">
            <v>10</v>
          </cell>
        </row>
        <row r="15">
          <cell r="A15">
            <v>11</v>
          </cell>
          <cell r="B15" t="str">
            <v>1.06.02</v>
          </cell>
          <cell r="C15" t="str">
            <v>Non-tariff barriers</v>
          </cell>
          <cell r="D15" t="str">
            <v>1.06.02 Non-tariff barriers</v>
          </cell>
          <cell r="H15">
            <v>22</v>
          </cell>
          <cell r="I15">
            <v>4</v>
          </cell>
          <cell r="J15">
            <v>6</v>
          </cell>
          <cell r="K15">
            <v>8</v>
          </cell>
          <cell r="L15">
            <v>29</v>
          </cell>
          <cell r="M15">
            <v>11</v>
          </cell>
          <cell r="N15">
            <v>30</v>
          </cell>
          <cell r="O15">
            <v>10</v>
          </cell>
          <cell r="P15">
            <v>3</v>
          </cell>
          <cell r="Q15">
            <v>1</v>
          </cell>
          <cell r="R15">
            <v>25</v>
          </cell>
          <cell r="S15">
            <v>14</v>
          </cell>
          <cell r="T15">
            <v>23</v>
          </cell>
          <cell r="U15">
            <v>6</v>
          </cell>
          <cell r="V15">
            <v>21</v>
          </cell>
          <cell r="W15">
            <v>16</v>
          </cell>
          <cell r="X15">
            <v>12</v>
          </cell>
          <cell r="Y15">
            <v>13</v>
          </cell>
          <cell r="Z15">
            <v>19</v>
          </cell>
          <cell r="AA15">
            <v>5</v>
          </cell>
          <cell r="AB15">
            <v>17</v>
          </cell>
          <cell r="AC15">
            <v>15</v>
          </cell>
          <cell r="AD15">
            <v>27</v>
          </cell>
          <cell r="AE15">
            <v>24</v>
          </cell>
          <cell r="AF15">
            <v>18</v>
          </cell>
          <cell r="AG15">
            <v>2</v>
          </cell>
          <cell r="AH15">
            <v>20</v>
          </cell>
          <cell r="AI15">
            <v>26</v>
          </cell>
          <cell r="AJ15">
            <v>28</v>
          </cell>
          <cell r="AK15">
            <v>9</v>
          </cell>
        </row>
        <row r="16">
          <cell r="A16">
            <v>12</v>
          </cell>
          <cell r="B16" t="str">
            <v>1.06.02.a</v>
          </cell>
          <cell r="C16" t="str">
            <v>Non-tariff barriers in force</v>
          </cell>
          <cell r="D16" t="str">
            <v>1.06.02.a Non-tariff barriers in force</v>
          </cell>
          <cell r="H16">
            <v>22</v>
          </cell>
          <cell r="I16">
            <v>11</v>
          </cell>
          <cell r="J16">
            <v>2</v>
          </cell>
          <cell r="K16">
            <v>4</v>
          </cell>
          <cell r="L16">
            <v>29</v>
          </cell>
          <cell r="M16">
            <v>5</v>
          </cell>
          <cell r="N16">
            <v>30</v>
          </cell>
          <cell r="O16">
            <v>8</v>
          </cell>
          <cell r="P16">
            <v>12</v>
          </cell>
          <cell r="Q16">
            <v>6</v>
          </cell>
          <cell r="R16">
            <v>26</v>
          </cell>
          <cell r="S16">
            <v>23</v>
          </cell>
          <cell r="T16">
            <v>24</v>
          </cell>
          <cell r="U16">
            <v>2</v>
          </cell>
          <cell r="V16">
            <v>19</v>
          </cell>
          <cell r="W16">
            <v>18</v>
          </cell>
          <cell r="X16">
            <v>7</v>
          </cell>
          <cell r="Y16">
            <v>9</v>
          </cell>
          <cell r="Z16">
            <v>20</v>
          </cell>
          <cell r="AA16">
            <v>1</v>
          </cell>
          <cell r="AB16">
            <v>10</v>
          </cell>
          <cell r="AC16">
            <v>14</v>
          </cell>
          <cell r="AD16">
            <v>27</v>
          </cell>
          <cell r="AE16">
            <v>15</v>
          </cell>
          <cell r="AF16">
            <v>21</v>
          </cell>
          <cell r="AG16">
            <v>13</v>
          </cell>
          <cell r="AH16">
            <v>17</v>
          </cell>
          <cell r="AI16">
            <v>25</v>
          </cell>
          <cell r="AJ16">
            <v>28</v>
          </cell>
          <cell r="AK16">
            <v>16</v>
          </cell>
        </row>
        <row r="17">
          <cell r="A17">
            <v>13</v>
          </cell>
          <cell r="B17" t="str">
            <v>1.06.02.b</v>
          </cell>
          <cell r="C17" t="str">
            <v>New non-tariff barriers 2023</v>
          </cell>
          <cell r="D17" t="str">
            <v>1.06.02.b New non-tariff barriers 2023</v>
          </cell>
          <cell r="H17">
            <v>23</v>
          </cell>
          <cell r="I17">
            <v>15</v>
          </cell>
          <cell r="J17">
            <v>1</v>
          </cell>
          <cell r="K17">
            <v>1</v>
          </cell>
          <cell r="L17">
            <v>28</v>
          </cell>
          <cell r="M17">
            <v>7</v>
          </cell>
          <cell r="N17">
            <v>29</v>
          </cell>
          <cell r="O17">
            <v>7</v>
          </cell>
          <cell r="P17">
            <v>1</v>
          </cell>
          <cell r="Q17">
            <v>1</v>
          </cell>
          <cell r="R17">
            <v>27</v>
          </cell>
          <cell r="S17">
            <v>24</v>
          </cell>
          <cell r="T17">
            <v>22</v>
          </cell>
          <cell r="U17">
            <v>1</v>
          </cell>
          <cell r="V17">
            <v>18</v>
          </cell>
          <cell r="W17">
            <v>19</v>
          </cell>
          <cell r="X17">
            <v>11</v>
          </cell>
          <cell r="Y17">
            <v>10</v>
          </cell>
          <cell r="Z17">
            <v>20</v>
          </cell>
          <cell r="AA17">
            <v>1</v>
          </cell>
          <cell r="AB17">
            <v>14</v>
          </cell>
          <cell r="AC17">
            <v>16</v>
          </cell>
          <cell r="AD17">
            <v>26</v>
          </cell>
          <cell r="AE17">
            <v>9</v>
          </cell>
          <cell r="AF17">
            <v>21</v>
          </cell>
          <cell r="AG17">
            <v>13</v>
          </cell>
          <cell r="AH17">
            <v>17</v>
          </cell>
          <cell r="AI17">
            <v>25</v>
          </cell>
          <cell r="AJ17">
            <v>30</v>
          </cell>
          <cell r="AK17">
            <v>12</v>
          </cell>
        </row>
        <row r="18">
          <cell r="A18">
            <v>14</v>
          </cell>
          <cell r="B18" t="str">
            <v>1.06.02.c</v>
          </cell>
          <cell r="C18" t="str">
            <v>Net percentage of imports affected by new non-tariff barriers (2023)</v>
          </cell>
          <cell r="D18" t="str">
            <v>1.06.02.c Net percentage of imports affected by new non-tariff barriers (2023)</v>
          </cell>
          <cell r="H18">
            <v>25</v>
          </cell>
          <cell r="I18">
            <v>19</v>
          </cell>
          <cell r="J18">
            <v>10</v>
          </cell>
          <cell r="K18">
            <v>10</v>
          </cell>
          <cell r="L18">
            <v>26</v>
          </cell>
          <cell r="M18">
            <v>17</v>
          </cell>
          <cell r="N18">
            <v>6</v>
          </cell>
          <cell r="O18">
            <v>13</v>
          </cell>
          <cell r="P18">
            <v>4</v>
          </cell>
          <cell r="R18">
            <v>29</v>
          </cell>
          <cell r="S18">
            <v>1</v>
          </cell>
          <cell r="T18">
            <v>18</v>
          </cell>
          <cell r="U18">
            <v>20</v>
          </cell>
          <cell r="V18">
            <v>24</v>
          </cell>
          <cell r="W18">
            <v>8</v>
          </cell>
          <cell r="X18">
            <v>16</v>
          </cell>
          <cell r="Y18">
            <v>9</v>
          </cell>
          <cell r="Z18">
            <v>22</v>
          </cell>
          <cell r="AA18">
            <v>10</v>
          </cell>
          <cell r="AB18">
            <v>14</v>
          </cell>
          <cell r="AC18">
            <v>23</v>
          </cell>
          <cell r="AD18">
            <v>27</v>
          </cell>
          <cell r="AE18">
            <v>30</v>
          </cell>
          <cell r="AF18">
            <v>5</v>
          </cell>
          <cell r="AG18">
            <v>2</v>
          </cell>
          <cell r="AH18">
            <v>28</v>
          </cell>
          <cell r="AI18">
            <v>21</v>
          </cell>
          <cell r="AJ18">
            <v>7</v>
          </cell>
          <cell r="AK18">
            <v>3</v>
          </cell>
        </row>
        <row r="19">
          <cell r="A19">
            <v>15</v>
          </cell>
          <cell r="B19" t="str">
            <v>1.07</v>
          </cell>
          <cell r="C19" t="str">
            <v>Trade liberalization</v>
          </cell>
          <cell r="D19" t="str">
            <v>1.07 Trade liberalization</v>
          </cell>
          <cell r="H19">
            <v>3</v>
          </cell>
          <cell r="I19">
            <v>24</v>
          </cell>
          <cell r="J19">
            <v>14</v>
          </cell>
          <cell r="K19">
            <v>13</v>
          </cell>
          <cell r="L19">
            <v>5</v>
          </cell>
          <cell r="M19">
            <v>10</v>
          </cell>
          <cell r="N19">
            <v>25</v>
          </cell>
          <cell r="O19">
            <v>19</v>
          </cell>
          <cell r="P19">
            <v>21</v>
          </cell>
          <cell r="Q19">
            <v>12</v>
          </cell>
          <cell r="R19">
            <v>23</v>
          </cell>
          <cell r="S19">
            <v>18</v>
          </cell>
          <cell r="T19">
            <v>8</v>
          </cell>
          <cell r="U19">
            <v>26</v>
          </cell>
          <cell r="V19">
            <v>15</v>
          </cell>
          <cell r="W19">
            <v>11</v>
          </cell>
          <cell r="X19">
            <v>29</v>
          </cell>
          <cell r="Y19">
            <v>9</v>
          </cell>
          <cell r="Z19">
            <v>22</v>
          </cell>
          <cell r="AA19">
            <v>28</v>
          </cell>
          <cell r="AB19">
            <v>4</v>
          </cell>
          <cell r="AC19">
            <v>16</v>
          </cell>
          <cell r="AD19">
            <v>27</v>
          </cell>
          <cell r="AE19">
            <v>2</v>
          </cell>
          <cell r="AF19">
            <v>7</v>
          </cell>
          <cell r="AG19">
            <v>30</v>
          </cell>
          <cell r="AH19">
            <v>17</v>
          </cell>
          <cell r="AI19">
            <v>1</v>
          </cell>
          <cell r="AJ19">
            <v>6</v>
          </cell>
          <cell r="AK19">
            <v>20</v>
          </cell>
        </row>
        <row r="20">
          <cell r="A20">
            <v>16</v>
          </cell>
          <cell r="B20" t="str">
            <v>1.07.01</v>
          </cell>
          <cell r="C20" t="str">
            <v>Regional Trade Agreements, number in force</v>
          </cell>
          <cell r="D20" t="str">
            <v>1.07.01 Regional Trade Agreements, number in force</v>
          </cell>
          <cell r="H20">
            <v>7</v>
          </cell>
          <cell r="I20">
            <v>29</v>
          </cell>
          <cell r="J20">
            <v>19</v>
          </cell>
          <cell r="K20">
            <v>20</v>
          </cell>
          <cell r="L20">
            <v>14</v>
          </cell>
          <cell r="M20">
            <v>2</v>
          </cell>
          <cell r="N20">
            <v>9</v>
          </cell>
          <cell r="O20">
            <v>30</v>
          </cell>
          <cell r="P20">
            <v>25</v>
          </cell>
          <cell r="Q20">
            <v>25</v>
          </cell>
          <cell r="R20">
            <v>7</v>
          </cell>
          <cell r="S20">
            <v>12</v>
          </cell>
          <cell r="T20">
            <v>9</v>
          </cell>
          <cell r="U20">
            <v>20</v>
          </cell>
          <cell r="V20">
            <v>11</v>
          </cell>
          <cell r="W20">
            <v>4</v>
          </cell>
          <cell r="X20">
            <v>24</v>
          </cell>
          <cell r="Y20">
            <v>14</v>
          </cell>
          <cell r="Z20">
            <v>20</v>
          </cell>
          <cell r="AA20">
            <v>27</v>
          </cell>
          <cell r="AB20">
            <v>6</v>
          </cell>
          <cell r="AC20">
            <v>18</v>
          </cell>
          <cell r="AD20">
            <v>20</v>
          </cell>
          <cell r="AE20">
            <v>3</v>
          </cell>
          <cell r="AF20">
            <v>4</v>
          </cell>
          <cell r="AG20">
            <v>27</v>
          </cell>
          <cell r="AH20">
            <v>14</v>
          </cell>
          <cell r="AI20">
            <v>1</v>
          </cell>
          <cell r="AJ20">
            <v>17</v>
          </cell>
          <cell r="AK20">
            <v>12</v>
          </cell>
        </row>
        <row r="21">
          <cell r="A21">
            <v>17</v>
          </cell>
          <cell r="B21" t="str">
            <v>1.07.02</v>
          </cell>
          <cell r="C21" t="str">
            <v>Capital account liberalization, Index</v>
          </cell>
          <cell r="D21" t="str">
            <v>1.07.02 Capital account liberalization, Index</v>
          </cell>
          <cell r="H21">
            <v>1</v>
          </cell>
          <cell r="I21">
            <v>21</v>
          </cell>
          <cell r="K21">
            <v>1</v>
          </cell>
          <cell r="L21">
            <v>1</v>
          </cell>
          <cell r="M21">
            <v>12</v>
          </cell>
          <cell r="N21">
            <v>21</v>
          </cell>
          <cell r="P21">
            <v>12</v>
          </cell>
          <cell r="Q21">
            <v>1</v>
          </cell>
          <cell r="R21">
            <v>21</v>
          </cell>
          <cell r="S21">
            <v>16</v>
          </cell>
          <cell r="T21">
            <v>1</v>
          </cell>
          <cell r="U21">
            <v>21</v>
          </cell>
          <cell r="V21">
            <v>16</v>
          </cell>
          <cell r="W21">
            <v>12</v>
          </cell>
          <cell r="X21">
            <v>21</v>
          </cell>
          <cell r="Y21">
            <v>1</v>
          </cell>
          <cell r="Z21">
            <v>21</v>
          </cell>
          <cell r="AA21">
            <v>20</v>
          </cell>
          <cell r="AB21">
            <v>1</v>
          </cell>
          <cell r="AC21">
            <v>15</v>
          </cell>
          <cell r="AD21">
            <v>21</v>
          </cell>
          <cell r="AE21">
            <v>1</v>
          </cell>
          <cell r="AF21">
            <v>1</v>
          </cell>
          <cell r="AG21">
            <v>21</v>
          </cell>
          <cell r="AH21">
            <v>16</v>
          </cell>
          <cell r="AI21">
            <v>1</v>
          </cell>
          <cell r="AJ21">
            <v>1</v>
          </cell>
          <cell r="AK21">
            <v>16</v>
          </cell>
        </row>
        <row r="22">
          <cell r="A22">
            <v>18</v>
          </cell>
          <cell r="B22" t="str">
            <v>1.07.03</v>
          </cell>
          <cell r="C22" t="str">
            <v>Investment Freedom, Index</v>
          </cell>
          <cell r="D22" t="str">
            <v>1.07.03 Investment Freedom, Index</v>
          </cell>
          <cell r="H22">
            <v>2</v>
          </cell>
          <cell r="I22">
            <v>18</v>
          </cell>
          <cell r="J22">
            <v>11</v>
          </cell>
          <cell r="K22">
            <v>18</v>
          </cell>
          <cell r="L22">
            <v>2</v>
          </cell>
          <cell r="M22">
            <v>12</v>
          </cell>
          <cell r="N22">
            <v>29</v>
          </cell>
          <cell r="O22">
            <v>8</v>
          </cell>
          <cell r="P22">
            <v>24</v>
          </cell>
          <cell r="R22">
            <v>21</v>
          </cell>
          <cell r="S22">
            <v>18</v>
          </cell>
          <cell r="T22">
            <v>8</v>
          </cell>
          <cell r="V22">
            <v>12</v>
          </cell>
          <cell r="W22">
            <v>6</v>
          </cell>
          <cell r="X22">
            <v>24</v>
          </cell>
          <cell r="Y22">
            <v>8</v>
          </cell>
          <cell r="Z22">
            <v>12</v>
          </cell>
          <cell r="AA22">
            <v>28</v>
          </cell>
          <cell r="AB22">
            <v>6</v>
          </cell>
          <cell r="AC22">
            <v>12</v>
          </cell>
          <cell r="AD22">
            <v>24</v>
          </cell>
          <cell r="AE22">
            <v>1</v>
          </cell>
          <cell r="AF22">
            <v>12</v>
          </cell>
          <cell r="AG22">
            <v>24</v>
          </cell>
          <cell r="AH22">
            <v>17</v>
          </cell>
          <cell r="AI22">
            <v>2</v>
          </cell>
          <cell r="AJ22">
            <v>2</v>
          </cell>
          <cell r="AK22">
            <v>21</v>
          </cell>
        </row>
        <row r="23">
          <cell r="A23">
            <v>19</v>
          </cell>
          <cell r="B23" t="str">
            <v>1.08</v>
          </cell>
          <cell r="C23" t="str">
            <v>Exchange rate stability, parity change from national currency to SDR, 2023/2021</v>
          </cell>
          <cell r="D23" t="str">
            <v>1.08 Exchange rate stability, parity change from national currency to SDR, 2023/2021</v>
          </cell>
          <cell r="H23">
            <v>14</v>
          </cell>
          <cell r="I23">
            <v>26</v>
          </cell>
          <cell r="J23">
            <v>19</v>
          </cell>
          <cell r="K23">
            <v>15</v>
          </cell>
          <cell r="L23">
            <v>2</v>
          </cell>
          <cell r="M23">
            <v>7</v>
          </cell>
          <cell r="N23">
            <v>4</v>
          </cell>
          <cell r="O23">
            <v>9</v>
          </cell>
          <cell r="P23">
            <v>16</v>
          </cell>
          <cell r="Q23">
            <v>12</v>
          </cell>
          <cell r="R23">
            <v>10</v>
          </cell>
          <cell r="S23">
            <v>1</v>
          </cell>
          <cell r="T23">
            <v>28</v>
          </cell>
          <cell r="U23">
            <v>30</v>
          </cell>
          <cell r="V23">
            <v>5</v>
          </cell>
          <cell r="W23">
            <v>27</v>
          </cell>
          <cell r="X23">
            <v>11</v>
          </cell>
          <cell r="Y23">
            <v>22</v>
          </cell>
          <cell r="Z23">
            <v>29</v>
          </cell>
          <cell r="AA23">
            <v>20</v>
          </cell>
          <cell r="AB23">
            <v>24</v>
          </cell>
          <cell r="AC23">
            <v>13</v>
          </cell>
          <cell r="AD23">
            <v>23</v>
          </cell>
          <cell r="AE23">
            <v>18</v>
          </cell>
          <cell r="AF23">
            <v>21</v>
          </cell>
          <cell r="AG23">
            <v>25</v>
          </cell>
          <cell r="AH23">
            <v>3</v>
          </cell>
          <cell r="AI23">
            <v>6</v>
          </cell>
          <cell r="AJ23">
            <v>16</v>
          </cell>
          <cell r="AK23">
            <v>8</v>
          </cell>
        </row>
        <row r="24">
          <cell r="A24">
            <v>20</v>
          </cell>
          <cell r="B24" t="str">
            <v>1.09</v>
          </cell>
          <cell r="C24" t="str">
            <v>Domestic credit to private sector, % of GDP</v>
          </cell>
          <cell r="D24" t="str">
            <v>1.09 Domestic credit to private sector, % of GDP</v>
          </cell>
          <cell r="H24">
            <v>10</v>
          </cell>
          <cell r="I24">
            <v>21</v>
          </cell>
          <cell r="J24">
            <v>22</v>
          </cell>
          <cell r="K24">
            <v>5</v>
          </cell>
          <cell r="M24">
            <v>14</v>
          </cell>
          <cell r="N24">
            <v>3</v>
          </cell>
          <cell r="P24">
            <v>15</v>
          </cell>
          <cell r="Q24">
            <v>1</v>
          </cell>
          <cell r="R24">
            <v>17</v>
          </cell>
          <cell r="S24">
            <v>23</v>
          </cell>
          <cell r="T24">
            <v>4</v>
          </cell>
          <cell r="V24">
            <v>13</v>
          </cell>
          <cell r="W24">
            <v>24</v>
          </cell>
          <cell r="X24">
            <v>25</v>
          </cell>
          <cell r="Y24">
            <v>8</v>
          </cell>
          <cell r="Z24">
            <v>27</v>
          </cell>
          <cell r="AA24">
            <v>26</v>
          </cell>
          <cell r="AB24">
            <v>20</v>
          </cell>
          <cell r="AC24">
            <v>18</v>
          </cell>
          <cell r="AD24">
            <v>16</v>
          </cell>
          <cell r="AE24">
            <v>9</v>
          </cell>
          <cell r="AF24">
            <v>6</v>
          </cell>
          <cell r="AG24">
            <v>19</v>
          </cell>
          <cell r="AH24">
            <v>7</v>
          </cell>
          <cell r="AI24">
            <v>12</v>
          </cell>
          <cell r="AJ24">
            <v>2</v>
          </cell>
          <cell r="AK24">
            <v>11</v>
          </cell>
        </row>
        <row r="25">
          <cell r="A25">
            <v>21</v>
          </cell>
          <cell r="B25" t="str">
            <v>1.10</v>
          </cell>
          <cell r="C25" t="str">
            <v>Foreign trade and payments risk</v>
          </cell>
          <cell r="D25" t="str">
            <v>1.10 Foreign trade and payments risk</v>
          </cell>
          <cell r="H25">
            <v>3</v>
          </cell>
          <cell r="I25">
            <v>21</v>
          </cell>
          <cell r="J25">
            <v>1</v>
          </cell>
          <cell r="K25">
            <v>23</v>
          </cell>
          <cell r="L25">
            <v>8</v>
          </cell>
          <cell r="M25">
            <v>7</v>
          </cell>
          <cell r="N25">
            <v>12</v>
          </cell>
          <cell r="O25">
            <v>4</v>
          </cell>
          <cell r="P25">
            <v>25</v>
          </cell>
          <cell r="Q25">
            <v>2</v>
          </cell>
          <cell r="R25">
            <v>22</v>
          </cell>
          <cell r="S25">
            <v>14</v>
          </cell>
          <cell r="T25">
            <v>28</v>
          </cell>
          <cell r="U25">
            <v>29</v>
          </cell>
          <cell r="V25">
            <v>15</v>
          </cell>
          <cell r="W25">
            <v>18</v>
          </cell>
          <cell r="X25">
            <v>9</v>
          </cell>
          <cell r="Y25">
            <v>5</v>
          </cell>
          <cell r="Z25">
            <v>27</v>
          </cell>
          <cell r="AA25">
            <v>24</v>
          </cell>
          <cell r="AB25">
            <v>10</v>
          </cell>
          <cell r="AC25">
            <v>17</v>
          </cell>
          <cell r="AD25">
            <v>26</v>
          </cell>
          <cell r="AE25">
            <v>19</v>
          </cell>
          <cell r="AF25">
            <v>6</v>
          </cell>
          <cell r="AG25">
            <v>30</v>
          </cell>
          <cell r="AH25">
            <v>16</v>
          </cell>
          <cell r="AI25">
            <v>13</v>
          </cell>
          <cell r="AJ25">
            <v>11</v>
          </cell>
          <cell r="AK25">
            <v>20</v>
          </cell>
        </row>
        <row r="26">
          <cell r="A26">
            <v>22</v>
          </cell>
          <cell r="B26" t="str">
            <v>1.10.01</v>
          </cell>
          <cell r="C26" t="str">
            <v>Country credit rating</v>
          </cell>
          <cell r="D26" t="str">
            <v>1.10.01 Country credit rating</v>
          </cell>
          <cell r="H26">
            <v>1</v>
          </cell>
          <cell r="I26">
            <v>21</v>
          </cell>
          <cell r="K26">
            <v>22</v>
          </cell>
          <cell r="L26">
            <v>3</v>
          </cell>
          <cell r="M26">
            <v>12</v>
          </cell>
          <cell r="N26">
            <v>10</v>
          </cell>
          <cell r="O26">
            <v>6</v>
          </cell>
          <cell r="P26">
            <v>24</v>
          </cell>
          <cell r="Q26">
            <v>7</v>
          </cell>
          <cell r="R26">
            <v>19</v>
          </cell>
          <cell r="S26">
            <v>17</v>
          </cell>
          <cell r="T26">
            <v>11</v>
          </cell>
          <cell r="U26">
            <v>26</v>
          </cell>
          <cell r="V26">
            <v>13</v>
          </cell>
          <cell r="W26">
            <v>18</v>
          </cell>
          <cell r="Y26">
            <v>4</v>
          </cell>
          <cell r="Z26">
            <v>25</v>
          </cell>
          <cell r="AA26">
            <v>23</v>
          </cell>
          <cell r="AB26">
            <v>15</v>
          </cell>
          <cell r="AC26">
            <v>15</v>
          </cell>
          <cell r="AD26">
            <v>27</v>
          </cell>
          <cell r="AE26">
            <v>1</v>
          </cell>
          <cell r="AF26">
            <v>7</v>
          </cell>
          <cell r="AG26">
            <v>28</v>
          </cell>
          <cell r="AH26">
            <v>14</v>
          </cell>
          <cell r="AI26">
            <v>9</v>
          </cell>
          <cell r="AJ26">
            <v>4</v>
          </cell>
          <cell r="AK26">
            <v>20</v>
          </cell>
        </row>
        <row r="27">
          <cell r="A27">
            <v>23</v>
          </cell>
          <cell r="B27" t="str">
            <v>1.10.02</v>
          </cell>
          <cell r="C27" t="str">
            <v>Gross debt, % GDP</v>
          </cell>
          <cell r="D27" t="str">
            <v>1.10.02 Gross debt, % GDP</v>
          </cell>
          <cell r="H27">
            <v>12</v>
          </cell>
          <cell r="I27">
            <v>9</v>
          </cell>
          <cell r="J27">
            <v>1</v>
          </cell>
          <cell r="K27">
            <v>5</v>
          </cell>
          <cell r="L27">
            <v>25</v>
          </cell>
          <cell r="M27">
            <v>8</v>
          </cell>
          <cell r="N27">
            <v>23</v>
          </cell>
          <cell r="O27">
            <v>4</v>
          </cell>
          <cell r="P27">
            <v>15</v>
          </cell>
          <cell r="Q27">
            <v>2</v>
          </cell>
          <cell r="R27">
            <v>22</v>
          </cell>
          <cell r="S27">
            <v>10</v>
          </cell>
          <cell r="T27">
            <v>30</v>
          </cell>
          <cell r="U27">
            <v>28</v>
          </cell>
          <cell r="V27">
            <v>20</v>
          </cell>
          <cell r="W27">
            <v>14</v>
          </cell>
          <cell r="X27">
            <v>18</v>
          </cell>
          <cell r="Y27">
            <v>11</v>
          </cell>
          <cell r="Z27">
            <v>21</v>
          </cell>
          <cell r="AA27">
            <v>13</v>
          </cell>
          <cell r="AB27">
            <v>6</v>
          </cell>
          <cell r="AC27">
            <v>17</v>
          </cell>
          <cell r="AD27">
            <v>3</v>
          </cell>
          <cell r="AE27">
            <v>29</v>
          </cell>
          <cell r="AF27">
            <v>16</v>
          </cell>
          <cell r="AG27">
            <v>26</v>
          </cell>
          <cell r="AH27">
            <v>19</v>
          </cell>
          <cell r="AI27">
            <v>24</v>
          </cell>
          <cell r="AJ27">
            <v>27</v>
          </cell>
          <cell r="AK27">
            <v>7</v>
          </cell>
        </row>
        <row r="28">
          <cell r="A28">
            <v>24</v>
          </cell>
          <cell r="B28" t="str">
            <v>1.11</v>
          </cell>
          <cell r="C28" t="str">
            <v>Trade costs</v>
          </cell>
          <cell r="D28" t="str">
            <v>1.11 Trade costs</v>
          </cell>
          <cell r="H28">
            <v>6</v>
          </cell>
          <cell r="I28">
            <v>26</v>
          </cell>
          <cell r="J28">
            <v>12</v>
          </cell>
          <cell r="K28">
            <v>29</v>
          </cell>
          <cell r="L28">
            <v>2</v>
          </cell>
          <cell r="M28">
            <v>13</v>
          </cell>
          <cell r="N28">
            <v>14</v>
          </cell>
          <cell r="O28">
            <v>7</v>
          </cell>
          <cell r="P28">
            <v>23</v>
          </cell>
          <cell r="Q28">
            <v>4</v>
          </cell>
          <cell r="R28">
            <v>15</v>
          </cell>
          <cell r="S28">
            <v>19</v>
          </cell>
          <cell r="T28">
            <v>5</v>
          </cell>
          <cell r="U28">
            <v>27</v>
          </cell>
          <cell r="V28">
            <v>11</v>
          </cell>
          <cell r="W28">
            <v>24</v>
          </cell>
          <cell r="X28">
            <v>30</v>
          </cell>
          <cell r="Y28">
            <v>3</v>
          </cell>
          <cell r="Z28">
            <v>21</v>
          </cell>
          <cell r="AA28">
            <v>25</v>
          </cell>
          <cell r="AB28">
            <v>22</v>
          </cell>
          <cell r="AC28">
            <v>18</v>
          </cell>
          <cell r="AD28">
            <v>28</v>
          </cell>
          <cell r="AE28">
            <v>1</v>
          </cell>
          <cell r="AF28">
            <v>10</v>
          </cell>
          <cell r="AG28">
            <v>20</v>
          </cell>
          <cell r="AH28">
            <v>16</v>
          </cell>
          <cell r="AI28">
            <v>9</v>
          </cell>
          <cell r="AJ28">
            <v>8</v>
          </cell>
          <cell r="AK28">
            <v>17</v>
          </cell>
        </row>
        <row r="29">
          <cell r="A29">
            <v>25</v>
          </cell>
          <cell r="B29" t="str">
            <v>1.11.01</v>
          </cell>
          <cell r="C29" t="str">
            <v>Logistics performance, index</v>
          </cell>
          <cell r="D29" t="str">
            <v>1.11.01 Logistics performance, index</v>
          </cell>
          <cell r="H29">
            <v>8</v>
          </cell>
          <cell r="I29">
            <v>26</v>
          </cell>
          <cell r="J29">
            <v>18</v>
          </cell>
          <cell r="K29">
            <v>29</v>
          </cell>
          <cell r="L29">
            <v>2</v>
          </cell>
          <cell r="M29">
            <v>19</v>
          </cell>
          <cell r="N29">
            <v>8</v>
          </cell>
          <cell r="O29">
            <v>4</v>
          </cell>
          <cell r="P29">
            <v>23</v>
          </cell>
          <cell r="Q29">
            <v>2</v>
          </cell>
          <cell r="R29">
            <v>14</v>
          </cell>
          <cell r="S29">
            <v>19</v>
          </cell>
          <cell r="T29">
            <v>4</v>
          </cell>
          <cell r="U29">
            <v>29</v>
          </cell>
          <cell r="V29">
            <v>11</v>
          </cell>
          <cell r="W29">
            <v>22</v>
          </cell>
          <cell r="X29">
            <v>28</v>
          </cell>
          <cell r="Y29">
            <v>11</v>
          </cell>
          <cell r="Z29">
            <v>17</v>
          </cell>
          <cell r="AA29">
            <v>25</v>
          </cell>
          <cell r="AB29">
            <v>19</v>
          </cell>
          <cell r="AC29">
            <v>15</v>
          </cell>
          <cell r="AD29">
            <v>26</v>
          </cell>
          <cell r="AE29">
            <v>1</v>
          </cell>
          <cell r="AF29">
            <v>6</v>
          </cell>
          <cell r="AG29">
            <v>24</v>
          </cell>
          <cell r="AH29">
            <v>13</v>
          </cell>
          <cell r="AI29">
            <v>8</v>
          </cell>
          <cell r="AJ29">
            <v>6</v>
          </cell>
          <cell r="AK29">
            <v>15</v>
          </cell>
        </row>
        <row r="30">
          <cell r="A30">
            <v>26</v>
          </cell>
          <cell r="B30" t="str">
            <v>1.11.02</v>
          </cell>
          <cell r="C30" t="str">
            <v>Corruption perceptions, index</v>
          </cell>
          <cell r="D30" t="str">
            <v>1.11.02 Corruption perceptions, index</v>
          </cell>
          <cell r="H30">
            <v>4</v>
          </cell>
          <cell r="I30">
            <v>28</v>
          </cell>
          <cell r="J30">
            <v>12</v>
          </cell>
          <cell r="K30">
            <v>29</v>
          </cell>
          <cell r="L30">
            <v>3</v>
          </cell>
          <cell r="M30">
            <v>10</v>
          </cell>
          <cell r="N30">
            <v>14</v>
          </cell>
          <cell r="O30">
            <v>9</v>
          </cell>
          <cell r="P30">
            <v>18</v>
          </cell>
          <cell r="Q30">
            <v>4</v>
          </cell>
          <cell r="R30">
            <v>16</v>
          </cell>
          <cell r="S30">
            <v>18</v>
          </cell>
          <cell r="T30">
            <v>6</v>
          </cell>
          <cell r="U30">
            <v>26</v>
          </cell>
          <cell r="V30">
            <v>13</v>
          </cell>
          <cell r="W30">
            <v>23</v>
          </cell>
          <cell r="X30">
            <v>30</v>
          </cell>
          <cell r="Y30">
            <v>1</v>
          </cell>
          <cell r="Z30">
            <v>24</v>
          </cell>
          <cell r="AA30">
            <v>24</v>
          </cell>
          <cell r="AB30">
            <v>22</v>
          </cell>
          <cell r="AC30">
            <v>18</v>
          </cell>
          <cell r="AD30">
            <v>27</v>
          </cell>
          <cell r="AE30">
            <v>2</v>
          </cell>
          <cell r="AF30">
            <v>11</v>
          </cell>
          <cell r="AG30">
            <v>18</v>
          </cell>
          <cell r="AH30">
            <v>17</v>
          </cell>
          <cell r="AI30">
            <v>7</v>
          </cell>
          <cell r="AJ30">
            <v>8</v>
          </cell>
          <cell r="AK30">
            <v>15</v>
          </cell>
        </row>
        <row r="31">
          <cell r="A31">
            <v>27</v>
          </cell>
          <cell r="B31" t="str">
            <v>1.11.03</v>
          </cell>
          <cell r="C31" t="str">
            <v>Rule of law, index</v>
          </cell>
          <cell r="D31" t="str">
            <v>1.11.03 Rule of law, index</v>
          </cell>
          <cell r="H31">
            <v>5</v>
          </cell>
          <cell r="I31">
            <v>22</v>
          </cell>
          <cell r="J31">
            <v>11</v>
          </cell>
          <cell r="K31">
            <v>27</v>
          </cell>
          <cell r="L31">
            <v>3</v>
          </cell>
          <cell r="M31">
            <v>12</v>
          </cell>
          <cell r="N31">
            <v>16</v>
          </cell>
          <cell r="O31">
            <v>9</v>
          </cell>
          <cell r="P31">
            <v>24</v>
          </cell>
          <cell r="Q31">
            <v>8</v>
          </cell>
          <cell r="R31">
            <v>14</v>
          </cell>
          <cell r="S31">
            <v>19</v>
          </cell>
          <cell r="T31">
            <v>4</v>
          </cell>
          <cell r="U31">
            <v>26</v>
          </cell>
          <cell r="V31">
            <v>13</v>
          </cell>
          <cell r="W31">
            <v>28</v>
          </cell>
          <cell r="X31">
            <v>30</v>
          </cell>
          <cell r="Y31">
            <v>2</v>
          </cell>
          <cell r="Z31">
            <v>25</v>
          </cell>
          <cell r="AA31">
            <v>23</v>
          </cell>
          <cell r="AB31">
            <v>21</v>
          </cell>
          <cell r="AC31">
            <v>20</v>
          </cell>
          <cell r="AD31">
            <v>29</v>
          </cell>
          <cell r="AE31">
            <v>1</v>
          </cell>
          <cell r="AF31">
            <v>10</v>
          </cell>
          <cell r="AG31">
            <v>17</v>
          </cell>
          <cell r="AH31">
            <v>15</v>
          </cell>
          <cell r="AI31">
            <v>6</v>
          </cell>
          <cell r="AJ31">
            <v>7</v>
          </cell>
          <cell r="AK31">
            <v>18</v>
          </cell>
        </row>
        <row r="32">
          <cell r="A32">
            <v>28</v>
          </cell>
          <cell r="B32" t="str">
            <v>1.12</v>
          </cell>
          <cell r="C32" t="str">
            <v xml:space="preserve">Monetary policy intervention </v>
          </cell>
          <cell r="D32" t="str">
            <v xml:space="preserve">1.12 Monetary policy intervention </v>
          </cell>
          <cell r="H32">
            <v>22</v>
          </cell>
          <cell r="I32">
            <v>6</v>
          </cell>
          <cell r="J32">
            <v>28</v>
          </cell>
          <cell r="K32">
            <v>1</v>
          </cell>
          <cell r="L32">
            <v>15</v>
          </cell>
          <cell r="M32">
            <v>12</v>
          </cell>
          <cell r="N32">
            <v>23</v>
          </cell>
          <cell r="O32">
            <v>29</v>
          </cell>
          <cell r="P32">
            <v>7</v>
          </cell>
          <cell r="Q32">
            <v>24</v>
          </cell>
          <cell r="R32">
            <v>14</v>
          </cell>
          <cell r="S32">
            <v>17</v>
          </cell>
          <cell r="T32">
            <v>25</v>
          </cell>
          <cell r="U32">
            <v>20</v>
          </cell>
          <cell r="V32">
            <v>16</v>
          </cell>
          <cell r="W32">
            <v>13</v>
          </cell>
          <cell r="X32">
            <v>5</v>
          </cell>
          <cell r="Y32">
            <v>2</v>
          </cell>
          <cell r="Z32">
            <v>18</v>
          </cell>
          <cell r="AA32">
            <v>27</v>
          </cell>
          <cell r="AB32">
            <v>9</v>
          </cell>
          <cell r="AC32">
            <v>11</v>
          </cell>
          <cell r="AD32">
            <v>26</v>
          </cell>
          <cell r="AE32">
            <v>30</v>
          </cell>
          <cell r="AF32">
            <v>21</v>
          </cell>
          <cell r="AG32">
            <v>4</v>
          </cell>
          <cell r="AH32">
            <v>19</v>
          </cell>
          <cell r="AI32">
            <v>10</v>
          </cell>
          <cell r="AJ32">
            <v>8</v>
          </cell>
          <cell r="AK32">
            <v>3</v>
          </cell>
        </row>
        <row r="33">
          <cell r="A33">
            <v>29</v>
          </cell>
          <cell r="B33" t="str">
            <v>1.12.01</v>
          </cell>
          <cell r="C33" t="str">
            <v>Current account balance, % GDP</v>
          </cell>
          <cell r="D33" t="str">
            <v>1.12.01 Current account balance, % GDP</v>
          </cell>
          <cell r="H33">
            <v>18</v>
          </cell>
          <cell r="I33">
            <v>9</v>
          </cell>
          <cell r="J33">
            <v>29</v>
          </cell>
          <cell r="K33">
            <v>20</v>
          </cell>
          <cell r="L33">
            <v>11</v>
          </cell>
          <cell r="M33">
            <v>3</v>
          </cell>
          <cell r="N33">
            <v>21</v>
          </cell>
          <cell r="O33">
            <v>27</v>
          </cell>
          <cell r="P33">
            <v>17</v>
          </cell>
          <cell r="Q33">
            <v>26</v>
          </cell>
          <cell r="R33">
            <v>7</v>
          </cell>
          <cell r="S33">
            <v>14</v>
          </cell>
          <cell r="T33">
            <v>24</v>
          </cell>
          <cell r="U33">
            <v>13</v>
          </cell>
          <cell r="V33">
            <v>16</v>
          </cell>
          <cell r="W33">
            <v>12</v>
          </cell>
          <cell r="X33">
            <v>2</v>
          </cell>
          <cell r="Y33">
            <v>1</v>
          </cell>
          <cell r="Z33">
            <v>10</v>
          </cell>
          <cell r="AA33">
            <v>28</v>
          </cell>
          <cell r="AB33">
            <v>15</v>
          </cell>
          <cell r="AC33">
            <v>5</v>
          </cell>
          <cell r="AD33">
            <v>23</v>
          </cell>
          <cell r="AE33">
            <v>30</v>
          </cell>
          <cell r="AF33">
            <v>22</v>
          </cell>
          <cell r="AG33">
            <v>8</v>
          </cell>
          <cell r="AH33">
            <v>19</v>
          </cell>
          <cell r="AI33">
            <v>6</v>
          </cell>
          <cell r="AJ33">
            <v>4</v>
          </cell>
          <cell r="AK33">
            <v>25</v>
          </cell>
        </row>
        <row r="34">
          <cell r="A34">
            <v>30</v>
          </cell>
          <cell r="B34" t="str">
            <v>1.12.02</v>
          </cell>
          <cell r="C34" t="str">
            <v>Change (1-year) in total reserves (includes gold), % GDP</v>
          </cell>
          <cell r="D34" t="str">
            <v>1.12.02 Change (1-year) in total reserves (includes gold), % GDP</v>
          </cell>
          <cell r="H34">
            <v>17</v>
          </cell>
          <cell r="I34">
            <v>7</v>
          </cell>
          <cell r="J34">
            <v>11</v>
          </cell>
          <cell r="K34">
            <v>1</v>
          </cell>
          <cell r="L34">
            <v>20</v>
          </cell>
          <cell r="M34">
            <v>22</v>
          </cell>
          <cell r="N34">
            <v>23</v>
          </cell>
          <cell r="P34">
            <v>4</v>
          </cell>
          <cell r="Q34">
            <v>3</v>
          </cell>
          <cell r="R34">
            <v>21</v>
          </cell>
          <cell r="S34">
            <v>18</v>
          </cell>
          <cell r="T34">
            <v>27</v>
          </cell>
          <cell r="U34">
            <v>24</v>
          </cell>
          <cell r="V34">
            <v>9</v>
          </cell>
          <cell r="W34">
            <v>8</v>
          </cell>
          <cell r="X34">
            <v>25</v>
          </cell>
          <cell r="Y34">
            <v>19</v>
          </cell>
          <cell r="Z34">
            <v>26</v>
          </cell>
          <cell r="AA34">
            <v>16</v>
          </cell>
          <cell r="AB34">
            <v>6</v>
          </cell>
          <cell r="AC34">
            <v>14</v>
          </cell>
          <cell r="AD34">
            <v>28</v>
          </cell>
          <cell r="AE34">
            <v>29</v>
          </cell>
          <cell r="AF34">
            <v>10</v>
          </cell>
          <cell r="AG34">
            <v>5</v>
          </cell>
          <cell r="AH34">
            <v>13</v>
          </cell>
          <cell r="AI34">
            <v>12</v>
          </cell>
          <cell r="AJ34">
            <v>15</v>
          </cell>
          <cell r="AK34">
            <v>2</v>
          </cell>
        </row>
        <row r="35">
          <cell r="A35">
            <v>31</v>
          </cell>
          <cell r="B35" t="str">
            <v>1.13</v>
          </cell>
          <cell r="C35" t="str">
            <v>Export concentration</v>
          </cell>
          <cell r="D35" t="str">
            <v>1.13 Export concentration</v>
          </cell>
          <cell r="H35">
            <v>21</v>
          </cell>
          <cell r="I35">
            <v>22</v>
          </cell>
          <cell r="J35">
            <v>30</v>
          </cell>
          <cell r="K35">
            <v>19</v>
          </cell>
          <cell r="L35">
            <v>17</v>
          </cell>
          <cell r="M35">
            <v>25</v>
          </cell>
          <cell r="N35">
            <v>2</v>
          </cell>
          <cell r="O35">
            <v>15</v>
          </cell>
          <cell r="P35">
            <v>27</v>
          </cell>
          <cell r="Q35">
            <v>28</v>
          </cell>
          <cell r="R35">
            <v>1</v>
          </cell>
          <cell r="S35">
            <v>7</v>
          </cell>
          <cell r="T35">
            <v>8</v>
          </cell>
          <cell r="U35">
            <v>23</v>
          </cell>
          <cell r="V35">
            <v>10</v>
          </cell>
          <cell r="W35">
            <v>26</v>
          </cell>
          <cell r="X35">
            <v>20</v>
          </cell>
          <cell r="Y35">
            <v>14</v>
          </cell>
          <cell r="Z35">
            <v>11</v>
          </cell>
          <cell r="AA35">
            <v>29</v>
          </cell>
          <cell r="AB35">
            <v>18</v>
          </cell>
          <cell r="AC35">
            <v>16</v>
          </cell>
          <cell r="AD35">
            <v>6</v>
          </cell>
          <cell r="AE35">
            <v>9</v>
          </cell>
          <cell r="AF35">
            <v>24</v>
          </cell>
          <cell r="AG35">
            <v>13</v>
          </cell>
          <cell r="AH35">
            <v>3</v>
          </cell>
          <cell r="AI35">
            <v>5</v>
          </cell>
          <cell r="AJ35">
            <v>4</v>
          </cell>
          <cell r="AK35">
            <v>12</v>
          </cell>
        </row>
        <row r="36">
          <cell r="A36">
            <v>32</v>
          </cell>
          <cell r="B36" t="str">
            <v>1.13.01</v>
          </cell>
          <cell r="C36" t="str">
            <v>Export market concentration, Top 5 as % total</v>
          </cell>
          <cell r="D36" t="str">
            <v>1.13.01 Export market concentration, Top 5 as % total</v>
          </cell>
          <cell r="H36">
            <v>21</v>
          </cell>
          <cell r="I36">
            <v>12</v>
          </cell>
          <cell r="J36">
            <v>25</v>
          </cell>
          <cell r="K36">
            <v>19</v>
          </cell>
          <cell r="L36">
            <v>29</v>
          </cell>
          <cell r="M36">
            <v>23</v>
          </cell>
          <cell r="N36">
            <v>3</v>
          </cell>
          <cell r="O36">
            <v>22</v>
          </cell>
          <cell r="P36">
            <v>20</v>
          </cell>
          <cell r="Q36">
            <v>24</v>
          </cell>
          <cell r="R36">
            <v>2</v>
          </cell>
          <cell r="S36">
            <v>11</v>
          </cell>
          <cell r="T36">
            <v>13</v>
          </cell>
          <cell r="U36">
            <v>28</v>
          </cell>
          <cell r="V36">
            <v>10</v>
          </cell>
          <cell r="W36">
            <v>30</v>
          </cell>
          <cell r="X36">
            <v>15</v>
          </cell>
          <cell r="Y36">
            <v>16</v>
          </cell>
          <cell r="Z36">
            <v>6</v>
          </cell>
          <cell r="AA36">
            <v>26</v>
          </cell>
          <cell r="AB36">
            <v>14</v>
          </cell>
          <cell r="AC36">
            <v>18</v>
          </cell>
          <cell r="AD36">
            <v>1</v>
          </cell>
          <cell r="AE36">
            <v>8</v>
          </cell>
          <cell r="AF36">
            <v>27</v>
          </cell>
          <cell r="AG36">
            <v>9</v>
          </cell>
          <cell r="AH36">
            <v>5</v>
          </cell>
          <cell r="AI36">
            <v>4</v>
          </cell>
          <cell r="AJ36">
            <v>7</v>
          </cell>
          <cell r="AK36">
            <v>17</v>
          </cell>
        </row>
        <row r="37">
          <cell r="A37">
            <v>33</v>
          </cell>
          <cell r="B37" t="str">
            <v>1.13.02</v>
          </cell>
          <cell r="C37" t="str">
            <v>Export product concentration, Top 5 as % total</v>
          </cell>
          <cell r="D37" t="str">
            <v>1.13.02 Export product concentration, Top 5 as % total</v>
          </cell>
          <cell r="H37">
            <v>21</v>
          </cell>
          <cell r="I37">
            <v>29</v>
          </cell>
          <cell r="J37">
            <v>30</v>
          </cell>
          <cell r="K37">
            <v>24</v>
          </cell>
          <cell r="L37">
            <v>5</v>
          </cell>
          <cell r="M37">
            <v>25</v>
          </cell>
          <cell r="N37">
            <v>4</v>
          </cell>
          <cell r="O37">
            <v>15</v>
          </cell>
          <cell r="P37">
            <v>28</v>
          </cell>
          <cell r="Q37">
            <v>27</v>
          </cell>
          <cell r="R37">
            <v>3</v>
          </cell>
          <cell r="S37">
            <v>8</v>
          </cell>
          <cell r="T37">
            <v>7</v>
          </cell>
          <cell r="U37">
            <v>13</v>
          </cell>
          <cell r="V37">
            <v>11</v>
          </cell>
          <cell r="W37">
            <v>10</v>
          </cell>
          <cell r="X37">
            <v>26</v>
          </cell>
          <cell r="Y37">
            <v>16</v>
          </cell>
          <cell r="Z37">
            <v>20</v>
          </cell>
          <cell r="AA37">
            <v>22</v>
          </cell>
          <cell r="AB37">
            <v>23</v>
          </cell>
          <cell r="AC37">
            <v>17</v>
          </cell>
          <cell r="AD37">
            <v>18</v>
          </cell>
          <cell r="AE37">
            <v>12</v>
          </cell>
          <cell r="AF37">
            <v>14</v>
          </cell>
          <cell r="AG37">
            <v>19</v>
          </cell>
          <cell r="AH37">
            <v>2</v>
          </cell>
          <cell r="AI37">
            <v>6</v>
          </cell>
          <cell r="AJ37">
            <v>1</v>
          </cell>
          <cell r="AK37">
            <v>9</v>
          </cell>
        </row>
        <row r="38">
          <cell r="A38">
            <v>34</v>
          </cell>
          <cell r="B38" t="str">
            <v>1.14</v>
          </cell>
          <cell r="C38" t="str">
            <v>Exports of goods and services</v>
          </cell>
          <cell r="D38" t="str">
            <v>1.14 Exports of goods and services</v>
          </cell>
          <cell r="H38">
            <v>11</v>
          </cell>
          <cell r="I38">
            <v>22</v>
          </cell>
          <cell r="J38">
            <v>30</v>
          </cell>
          <cell r="K38">
            <v>24</v>
          </cell>
          <cell r="L38">
            <v>7</v>
          </cell>
          <cell r="M38">
            <v>19</v>
          </cell>
          <cell r="N38">
            <v>2</v>
          </cell>
          <cell r="O38">
            <v>12</v>
          </cell>
          <cell r="P38">
            <v>25</v>
          </cell>
          <cell r="Q38">
            <v>9</v>
          </cell>
          <cell r="R38">
            <v>4</v>
          </cell>
          <cell r="S38">
            <v>17</v>
          </cell>
          <cell r="T38">
            <v>6</v>
          </cell>
          <cell r="U38">
            <v>28</v>
          </cell>
          <cell r="V38">
            <v>15</v>
          </cell>
          <cell r="W38">
            <v>10</v>
          </cell>
          <cell r="X38">
            <v>27</v>
          </cell>
          <cell r="Y38">
            <v>20</v>
          </cell>
          <cell r="Z38">
            <v>23</v>
          </cell>
          <cell r="AA38">
            <v>29</v>
          </cell>
          <cell r="AB38">
            <v>21</v>
          </cell>
          <cell r="AC38">
            <v>18</v>
          </cell>
          <cell r="AD38">
            <v>13</v>
          </cell>
          <cell r="AE38">
            <v>5</v>
          </cell>
          <cell r="AF38">
            <v>8</v>
          </cell>
          <cell r="AG38">
            <v>26</v>
          </cell>
          <cell r="AH38">
            <v>14</v>
          </cell>
          <cell r="AI38">
            <v>3</v>
          </cell>
          <cell r="AJ38">
            <v>1</v>
          </cell>
          <cell r="AK38">
            <v>16</v>
          </cell>
        </row>
        <row r="39">
          <cell r="A39">
            <v>35</v>
          </cell>
          <cell r="B39" t="str">
            <v>1.14.01</v>
          </cell>
          <cell r="C39" t="str">
            <v>Merchandise exports, US$</v>
          </cell>
          <cell r="D39" t="str">
            <v>1.14.01 Merchandise exports, US$</v>
          </cell>
          <cell r="H39">
            <v>13</v>
          </cell>
          <cell r="I39">
            <v>21</v>
          </cell>
          <cell r="J39">
            <v>29</v>
          </cell>
          <cell r="K39">
            <v>25</v>
          </cell>
          <cell r="L39">
            <v>7</v>
          </cell>
          <cell r="M39">
            <v>18</v>
          </cell>
          <cell r="N39">
            <v>1</v>
          </cell>
          <cell r="O39">
            <v>10</v>
          </cell>
          <cell r="P39">
            <v>23</v>
          </cell>
          <cell r="Q39">
            <v>6</v>
          </cell>
          <cell r="R39">
            <v>11</v>
          </cell>
          <cell r="S39">
            <v>17</v>
          </cell>
          <cell r="T39">
            <v>3</v>
          </cell>
          <cell r="U39">
            <v>30</v>
          </cell>
          <cell r="V39">
            <v>15</v>
          </cell>
          <cell r="W39">
            <v>5</v>
          </cell>
          <cell r="X39">
            <v>26</v>
          </cell>
          <cell r="Y39">
            <v>22</v>
          </cell>
          <cell r="Z39">
            <v>24</v>
          </cell>
          <cell r="AA39">
            <v>27</v>
          </cell>
          <cell r="AB39">
            <v>20</v>
          </cell>
          <cell r="AC39">
            <v>19</v>
          </cell>
          <cell r="AD39">
            <v>12</v>
          </cell>
          <cell r="AE39">
            <v>9</v>
          </cell>
          <cell r="AF39">
            <v>4</v>
          </cell>
          <cell r="AG39">
            <v>28</v>
          </cell>
          <cell r="AH39">
            <v>16</v>
          </cell>
          <cell r="AI39">
            <v>8</v>
          </cell>
          <cell r="AJ39">
            <v>2</v>
          </cell>
          <cell r="AK39">
            <v>14</v>
          </cell>
        </row>
        <row r="40">
          <cell r="A40">
            <v>36</v>
          </cell>
          <cell r="B40" t="str">
            <v>1.14.02</v>
          </cell>
          <cell r="C40" t="str">
            <v>Commercial services exports, US$</v>
          </cell>
          <cell r="D40" t="str">
            <v>1.14.02 Commercial services exports, US$</v>
          </cell>
          <cell r="H40">
            <v>10</v>
          </cell>
          <cell r="I40">
            <v>25</v>
          </cell>
          <cell r="J40">
            <v>29</v>
          </cell>
          <cell r="K40">
            <v>23</v>
          </cell>
          <cell r="L40">
            <v>7</v>
          </cell>
          <cell r="M40">
            <v>20</v>
          </cell>
          <cell r="N40">
            <v>3</v>
          </cell>
          <cell r="O40">
            <v>12</v>
          </cell>
          <cell r="P40">
            <v>26</v>
          </cell>
          <cell r="Q40">
            <v>9</v>
          </cell>
          <cell r="R40">
            <v>4</v>
          </cell>
          <cell r="S40">
            <v>17</v>
          </cell>
          <cell r="T40">
            <v>6</v>
          </cell>
          <cell r="U40">
            <v>28</v>
          </cell>
          <cell r="V40">
            <v>15</v>
          </cell>
          <cell r="W40">
            <v>13</v>
          </cell>
          <cell r="X40">
            <v>27</v>
          </cell>
          <cell r="Y40">
            <v>19</v>
          </cell>
          <cell r="Z40">
            <v>21</v>
          </cell>
          <cell r="AA40">
            <v>30</v>
          </cell>
          <cell r="AB40">
            <v>22</v>
          </cell>
          <cell r="AC40">
            <v>14</v>
          </cell>
          <cell r="AD40">
            <v>16</v>
          </cell>
          <cell r="AE40">
            <v>5</v>
          </cell>
          <cell r="AF40">
            <v>8</v>
          </cell>
          <cell r="AG40">
            <v>24</v>
          </cell>
          <cell r="AH40">
            <v>11</v>
          </cell>
          <cell r="AI40">
            <v>2</v>
          </cell>
          <cell r="AJ40">
            <v>1</v>
          </cell>
          <cell r="AK40">
            <v>18</v>
          </cell>
        </row>
        <row r="41">
          <cell r="A41">
            <v>37</v>
          </cell>
          <cell r="B41" t="str">
            <v>1.15</v>
          </cell>
          <cell r="C41" t="str">
            <v>Technological innovation</v>
          </cell>
          <cell r="D41" t="str">
            <v>1.15 Technological innovation</v>
          </cell>
          <cell r="H41">
            <v>8</v>
          </cell>
          <cell r="I41">
            <v>29</v>
          </cell>
          <cell r="J41">
            <v>18</v>
          </cell>
          <cell r="K41">
            <v>26</v>
          </cell>
          <cell r="L41">
            <v>9</v>
          </cell>
          <cell r="M41">
            <v>21</v>
          </cell>
          <cell r="N41">
            <v>11</v>
          </cell>
          <cell r="O41">
            <v>2</v>
          </cell>
          <cell r="P41">
            <v>22</v>
          </cell>
          <cell r="Q41">
            <v>7</v>
          </cell>
          <cell r="R41">
            <v>20</v>
          </cell>
          <cell r="S41">
            <v>24</v>
          </cell>
          <cell r="T41">
            <v>5</v>
          </cell>
          <cell r="U41">
            <v>23</v>
          </cell>
          <cell r="V41">
            <v>13</v>
          </cell>
          <cell r="W41">
            <v>19</v>
          </cell>
          <cell r="X41">
            <v>30</v>
          </cell>
          <cell r="Y41">
            <v>10</v>
          </cell>
          <cell r="Z41">
            <v>27</v>
          </cell>
          <cell r="AA41">
            <v>17</v>
          </cell>
          <cell r="AB41">
            <v>25</v>
          </cell>
          <cell r="AC41">
            <v>12</v>
          </cell>
          <cell r="AD41">
            <v>16</v>
          </cell>
          <cell r="AE41">
            <v>3</v>
          </cell>
          <cell r="AF41">
            <v>1</v>
          </cell>
          <cell r="AG41">
            <v>28</v>
          </cell>
          <cell r="AH41">
            <v>14</v>
          </cell>
          <cell r="AI41">
            <v>4</v>
          </cell>
          <cell r="AJ41">
            <v>6</v>
          </cell>
          <cell r="AK41">
            <v>15</v>
          </cell>
        </row>
        <row r="42">
          <cell r="A42">
            <v>38</v>
          </cell>
          <cell r="B42" t="str">
            <v>1.15.01</v>
          </cell>
          <cell r="C42" t="str">
            <v>R&amp;D expenditure, % GDP</v>
          </cell>
          <cell r="D42" t="str">
            <v>1.15.01 R&amp;D expenditure, % GDP</v>
          </cell>
          <cell r="H42">
            <v>7</v>
          </cell>
          <cell r="J42">
            <v>19</v>
          </cell>
          <cell r="K42">
            <v>23</v>
          </cell>
          <cell r="L42">
            <v>8</v>
          </cell>
          <cell r="M42">
            <v>16</v>
          </cell>
          <cell r="N42">
            <v>5</v>
          </cell>
          <cell r="Q42">
            <v>11</v>
          </cell>
          <cell r="R42">
            <v>14</v>
          </cell>
          <cell r="S42">
            <v>18</v>
          </cell>
          <cell r="T42">
            <v>3</v>
          </cell>
          <cell r="V42">
            <v>12</v>
          </cell>
          <cell r="W42">
            <v>20</v>
          </cell>
          <cell r="X42">
            <v>25</v>
          </cell>
          <cell r="Y42">
            <v>9</v>
          </cell>
          <cell r="Z42">
            <v>21</v>
          </cell>
          <cell r="AA42">
            <v>26</v>
          </cell>
          <cell r="AB42">
            <v>22</v>
          </cell>
          <cell r="AC42">
            <v>17</v>
          </cell>
          <cell r="AD42">
            <v>13</v>
          </cell>
          <cell r="AE42">
            <v>6</v>
          </cell>
          <cell r="AF42">
            <v>1</v>
          </cell>
          <cell r="AG42">
            <v>24</v>
          </cell>
          <cell r="AH42">
            <v>10</v>
          </cell>
          <cell r="AI42">
            <v>4</v>
          </cell>
          <cell r="AJ42">
            <v>2</v>
          </cell>
          <cell r="AK42">
            <v>15</v>
          </cell>
        </row>
        <row r="43">
          <cell r="A43">
            <v>39</v>
          </cell>
          <cell r="B43" t="str">
            <v>1.15.02</v>
          </cell>
          <cell r="C43" t="str">
            <v>Researchers in R&amp;D, per capita</v>
          </cell>
          <cell r="D43" t="str">
            <v>1.15.02 Researchers in R&amp;D, per capita</v>
          </cell>
          <cell r="H43">
            <v>7</v>
          </cell>
          <cell r="J43">
            <v>15</v>
          </cell>
          <cell r="K43">
            <v>23</v>
          </cell>
          <cell r="L43">
            <v>5</v>
          </cell>
          <cell r="M43">
            <v>14</v>
          </cell>
          <cell r="N43">
            <v>11</v>
          </cell>
          <cell r="O43">
            <v>1</v>
          </cell>
          <cell r="Q43">
            <v>6</v>
          </cell>
          <cell r="R43">
            <v>19</v>
          </cell>
          <cell r="S43">
            <v>17</v>
          </cell>
          <cell r="T43">
            <v>3</v>
          </cell>
          <cell r="V43">
            <v>13</v>
          </cell>
          <cell r="W43">
            <v>18</v>
          </cell>
          <cell r="X43">
            <v>24</v>
          </cell>
          <cell r="Y43">
            <v>4</v>
          </cell>
          <cell r="Z43">
            <v>16</v>
          </cell>
          <cell r="AA43">
            <v>22</v>
          </cell>
          <cell r="AC43">
            <v>20</v>
          </cell>
          <cell r="AD43">
            <v>9</v>
          </cell>
          <cell r="AE43">
            <v>2</v>
          </cell>
          <cell r="AG43">
            <v>21</v>
          </cell>
          <cell r="AH43">
            <v>10</v>
          </cell>
          <cell r="AJ43">
            <v>8</v>
          </cell>
          <cell r="AK43">
            <v>12</v>
          </cell>
        </row>
        <row r="44">
          <cell r="A44">
            <v>40</v>
          </cell>
          <cell r="B44" t="str">
            <v>1.15.03</v>
          </cell>
          <cell r="C44" t="str">
            <v>Patent applications, per million inhabitants</v>
          </cell>
          <cell r="D44" t="str">
            <v>1.15.03 Patent applications, per million inhabitants</v>
          </cell>
          <cell r="H44">
            <v>10</v>
          </cell>
          <cell r="I44">
            <v>27</v>
          </cell>
          <cell r="J44">
            <v>25</v>
          </cell>
          <cell r="K44">
            <v>24</v>
          </cell>
          <cell r="L44">
            <v>8</v>
          </cell>
          <cell r="M44">
            <v>14</v>
          </cell>
          <cell r="N44">
            <v>6</v>
          </cell>
          <cell r="O44">
            <v>3</v>
          </cell>
          <cell r="P44">
            <v>23</v>
          </cell>
          <cell r="Q44">
            <v>11</v>
          </cell>
          <cell r="R44">
            <v>15</v>
          </cell>
          <cell r="S44">
            <v>22</v>
          </cell>
          <cell r="T44">
            <v>2</v>
          </cell>
          <cell r="V44">
            <v>13</v>
          </cell>
          <cell r="W44">
            <v>17</v>
          </cell>
          <cell r="Y44">
            <v>9</v>
          </cell>
          <cell r="Z44">
            <v>26</v>
          </cell>
          <cell r="AA44">
            <v>28</v>
          </cell>
          <cell r="AB44">
            <v>20</v>
          </cell>
          <cell r="AC44">
            <v>21</v>
          </cell>
          <cell r="AD44">
            <v>12</v>
          </cell>
          <cell r="AE44">
            <v>5</v>
          </cell>
          <cell r="AF44">
            <v>1</v>
          </cell>
          <cell r="AG44">
            <v>18</v>
          </cell>
          <cell r="AH44">
            <v>16</v>
          </cell>
          <cell r="AI44">
            <v>7</v>
          </cell>
          <cell r="AJ44">
            <v>4</v>
          </cell>
          <cell r="AK44">
            <v>19</v>
          </cell>
        </row>
        <row r="45">
          <cell r="A45">
            <v>41</v>
          </cell>
          <cell r="B45" t="str">
            <v>1.15.04</v>
          </cell>
          <cell r="C45" t="str">
            <v>High-technology exports, % of manufactured exports</v>
          </cell>
          <cell r="D45" t="str">
            <v>1.15.04 High-technology exports, % of manufactured exports</v>
          </cell>
          <cell r="H45">
            <v>7</v>
          </cell>
          <cell r="J45">
            <v>28</v>
          </cell>
          <cell r="K45">
            <v>23</v>
          </cell>
          <cell r="L45">
            <v>14</v>
          </cell>
          <cell r="M45">
            <v>22</v>
          </cell>
          <cell r="N45">
            <v>9</v>
          </cell>
          <cell r="P45">
            <v>21</v>
          </cell>
          <cell r="Q45">
            <v>4</v>
          </cell>
          <cell r="R45">
            <v>16</v>
          </cell>
          <cell r="S45">
            <v>19</v>
          </cell>
          <cell r="T45">
            <v>15</v>
          </cell>
          <cell r="U45">
            <v>20</v>
          </cell>
          <cell r="V45">
            <v>5</v>
          </cell>
          <cell r="W45">
            <v>11</v>
          </cell>
          <cell r="X45">
            <v>25</v>
          </cell>
          <cell r="Y45">
            <v>17</v>
          </cell>
          <cell r="Z45">
            <v>26</v>
          </cell>
          <cell r="AA45">
            <v>2</v>
          </cell>
          <cell r="AB45">
            <v>24</v>
          </cell>
          <cell r="AC45">
            <v>1</v>
          </cell>
          <cell r="AD45">
            <v>18</v>
          </cell>
          <cell r="AE45">
            <v>8</v>
          </cell>
          <cell r="AF45">
            <v>13</v>
          </cell>
          <cell r="AG45">
            <v>27</v>
          </cell>
          <cell r="AH45">
            <v>10</v>
          </cell>
          <cell r="AI45">
            <v>6</v>
          </cell>
          <cell r="AJ45">
            <v>12</v>
          </cell>
          <cell r="AK45">
            <v>3</v>
          </cell>
        </row>
        <row r="46">
          <cell r="A46">
            <v>42</v>
          </cell>
          <cell r="B46" t="str">
            <v>1.15.05</v>
          </cell>
          <cell r="C46" t="str">
            <v>Scientific articles, per million people</v>
          </cell>
          <cell r="D46" t="str">
            <v>1.15.05 Scientific articles, per million people</v>
          </cell>
          <cell r="H46">
            <v>2</v>
          </cell>
          <cell r="I46">
            <v>25</v>
          </cell>
          <cell r="J46">
            <v>10</v>
          </cell>
          <cell r="K46">
            <v>27</v>
          </cell>
          <cell r="L46">
            <v>5</v>
          </cell>
          <cell r="M46">
            <v>15</v>
          </cell>
          <cell r="N46">
            <v>13</v>
          </cell>
          <cell r="O46">
            <v>8</v>
          </cell>
          <cell r="P46">
            <v>17</v>
          </cell>
          <cell r="Q46">
            <v>1</v>
          </cell>
          <cell r="R46">
            <v>19</v>
          </cell>
          <cell r="S46">
            <v>21</v>
          </cell>
          <cell r="T46">
            <v>11</v>
          </cell>
          <cell r="U46">
            <v>28</v>
          </cell>
          <cell r="V46">
            <v>12</v>
          </cell>
          <cell r="W46">
            <v>18</v>
          </cell>
          <cell r="X46">
            <v>30</v>
          </cell>
          <cell r="Y46">
            <v>4</v>
          </cell>
          <cell r="Z46">
            <v>24</v>
          </cell>
          <cell r="AA46">
            <v>29</v>
          </cell>
          <cell r="AB46">
            <v>20</v>
          </cell>
          <cell r="AC46">
            <v>26</v>
          </cell>
          <cell r="AD46">
            <v>14</v>
          </cell>
          <cell r="AE46">
            <v>3</v>
          </cell>
          <cell r="AF46">
            <v>7</v>
          </cell>
          <cell r="AG46">
            <v>22</v>
          </cell>
          <cell r="AH46">
            <v>16</v>
          </cell>
          <cell r="AI46">
            <v>6</v>
          </cell>
          <cell r="AJ46">
            <v>9</v>
          </cell>
          <cell r="AK46">
            <v>23</v>
          </cell>
        </row>
        <row r="47">
          <cell r="A47">
            <v>43</v>
          </cell>
          <cell r="B47" t="str">
            <v>1.16</v>
          </cell>
          <cell r="C47" t="str">
            <v>Technological infrastructure</v>
          </cell>
          <cell r="D47" t="str">
            <v>1.16 Technological infrastructure</v>
          </cell>
          <cell r="H47">
            <v>13</v>
          </cell>
          <cell r="I47">
            <v>26</v>
          </cell>
          <cell r="J47">
            <v>16</v>
          </cell>
          <cell r="K47">
            <v>24</v>
          </cell>
          <cell r="L47">
            <v>4</v>
          </cell>
          <cell r="M47">
            <v>11</v>
          </cell>
          <cell r="N47">
            <v>12</v>
          </cell>
          <cell r="O47">
            <v>10</v>
          </cell>
          <cell r="P47">
            <v>20</v>
          </cell>
          <cell r="Q47">
            <v>1</v>
          </cell>
          <cell r="R47">
            <v>25</v>
          </cell>
          <cell r="S47">
            <v>22</v>
          </cell>
          <cell r="T47">
            <v>6</v>
          </cell>
          <cell r="U47">
            <v>27</v>
          </cell>
          <cell r="V47">
            <v>15</v>
          </cell>
          <cell r="W47">
            <v>18</v>
          </cell>
          <cell r="X47">
            <v>28</v>
          </cell>
          <cell r="Y47">
            <v>7</v>
          </cell>
          <cell r="Z47">
            <v>29</v>
          </cell>
          <cell r="AA47">
            <v>30</v>
          </cell>
          <cell r="AB47">
            <v>19</v>
          </cell>
          <cell r="AC47">
            <v>21</v>
          </cell>
          <cell r="AD47">
            <v>14</v>
          </cell>
          <cell r="AE47">
            <v>2</v>
          </cell>
          <cell r="AF47">
            <v>3</v>
          </cell>
          <cell r="AG47">
            <v>23</v>
          </cell>
          <cell r="AH47">
            <v>9</v>
          </cell>
          <cell r="AI47">
            <v>8</v>
          </cell>
          <cell r="AJ47">
            <v>5</v>
          </cell>
          <cell r="AK47">
            <v>17</v>
          </cell>
        </row>
        <row r="48">
          <cell r="A48">
            <v>44</v>
          </cell>
          <cell r="B48" t="str">
            <v>1.16.01</v>
          </cell>
          <cell r="C48" t="str">
            <v>Fixed internet speed, Mbps</v>
          </cell>
          <cell r="D48" t="str">
            <v>1.16.01 Fixed internet speed, Mbps</v>
          </cell>
          <cell r="H48">
            <v>17</v>
          </cell>
          <cell r="I48">
            <v>23</v>
          </cell>
          <cell r="J48">
            <v>22</v>
          </cell>
          <cell r="K48">
            <v>24</v>
          </cell>
          <cell r="L48">
            <v>3</v>
          </cell>
          <cell r="M48">
            <v>5</v>
          </cell>
          <cell r="N48">
            <v>11</v>
          </cell>
          <cell r="O48">
            <v>7</v>
          </cell>
          <cell r="P48">
            <v>20</v>
          </cell>
          <cell r="Q48">
            <v>10</v>
          </cell>
          <cell r="R48">
            <v>18</v>
          </cell>
          <cell r="S48">
            <v>27</v>
          </cell>
          <cell r="T48">
            <v>6</v>
          </cell>
          <cell r="U48">
            <v>25</v>
          </cell>
          <cell r="V48">
            <v>13</v>
          </cell>
          <cell r="W48">
            <v>21</v>
          </cell>
          <cell r="X48">
            <v>29</v>
          </cell>
          <cell r="Y48">
            <v>9</v>
          </cell>
          <cell r="Z48">
            <v>30</v>
          </cell>
          <cell r="AA48">
            <v>28</v>
          </cell>
          <cell r="AB48">
            <v>14</v>
          </cell>
          <cell r="AC48">
            <v>19</v>
          </cell>
          <cell r="AD48">
            <v>16</v>
          </cell>
          <cell r="AE48">
            <v>1</v>
          </cell>
          <cell r="AF48">
            <v>8</v>
          </cell>
          <cell r="AG48">
            <v>26</v>
          </cell>
          <cell r="AH48">
            <v>4</v>
          </cell>
          <cell r="AI48">
            <v>12</v>
          </cell>
          <cell r="AJ48">
            <v>2</v>
          </cell>
          <cell r="AK48">
            <v>15</v>
          </cell>
        </row>
        <row r="49">
          <cell r="A49">
            <v>45</v>
          </cell>
          <cell r="B49" t="str">
            <v>1.16.02</v>
          </cell>
          <cell r="C49" t="str">
            <v>Internet users, % population</v>
          </cell>
          <cell r="D49" t="str">
            <v>1.16.02 Internet users, % population</v>
          </cell>
          <cell r="H49">
            <v>5</v>
          </cell>
          <cell r="I49">
            <v>28</v>
          </cell>
          <cell r="J49">
            <v>1</v>
          </cell>
          <cell r="K49">
            <v>23</v>
          </cell>
          <cell r="L49">
            <v>9</v>
          </cell>
          <cell r="M49">
            <v>12</v>
          </cell>
          <cell r="N49">
            <v>18</v>
          </cell>
          <cell r="O49">
            <v>13</v>
          </cell>
          <cell r="P49">
            <v>20</v>
          </cell>
          <cell r="Q49">
            <v>8</v>
          </cell>
          <cell r="R49">
            <v>25</v>
          </cell>
          <cell r="S49">
            <v>21</v>
          </cell>
          <cell r="T49">
            <v>15</v>
          </cell>
          <cell r="U49">
            <v>22</v>
          </cell>
          <cell r="V49">
            <v>2</v>
          </cell>
          <cell r="W49">
            <v>17</v>
          </cell>
          <cell r="X49">
            <v>27</v>
          </cell>
          <cell r="Y49">
            <v>7</v>
          </cell>
          <cell r="Z49">
            <v>30</v>
          </cell>
          <cell r="AA49">
            <v>29</v>
          </cell>
          <cell r="AB49">
            <v>19</v>
          </cell>
          <cell r="AC49">
            <v>24</v>
          </cell>
          <cell r="AD49">
            <v>11</v>
          </cell>
          <cell r="AE49">
            <v>6</v>
          </cell>
          <cell r="AF49">
            <v>3</v>
          </cell>
          <cell r="AG49">
            <v>26</v>
          </cell>
          <cell r="AH49">
            <v>14</v>
          </cell>
          <cell r="AI49">
            <v>4</v>
          </cell>
          <cell r="AJ49">
            <v>10</v>
          </cell>
          <cell r="AK49">
            <v>16</v>
          </cell>
        </row>
        <row r="50">
          <cell r="A50">
            <v>46</v>
          </cell>
          <cell r="B50" t="str">
            <v>1.16.03</v>
          </cell>
          <cell r="C50" t="str">
            <v>Fixed broadband subscriptions (per 100 people)</v>
          </cell>
          <cell r="D50" t="str">
            <v>1.16.03 Fixed broadband subscriptions (per 100 people)</v>
          </cell>
          <cell r="H50">
            <v>10</v>
          </cell>
          <cell r="I50">
            <v>23</v>
          </cell>
          <cell r="J50">
            <v>15</v>
          </cell>
          <cell r="K50">
            <v>25</v>
          </cell>
          <cell r="L50">
            <v>2</v>
          </cell>
          <cell r="M50">
            <v>13</v>
          </cell>
          <cell r="N50">
            <v>4</v>
          </cell>
          <cell r="O50">
            <v>11</v>
          </cell>
          <cell r="P50">
            <v>18</v>
          </cell>
          <cell r="Q50">
            <v>5</v>
          </cell>
          <cell r="R50">
            <v>26</v>
          </cell>
          <cell r="S50">
            <v>24</v>
          </cell>
          <cell r="T50">
            <v>8</v>
          </cell>
          <cell r="U50">
            <v>28</v>
          </cell>
          <cell r="V50">
            <v>19</v>
          </cell>
          <cell r="W50">
            <v>16</v>
          </cell>
          <cell r="X50">
            <v>27</v>
          </cell>
          <cell r="Y50">
            <v>9</v>
          </cell>
          <cell r="Z50">
            <v>29</v>
          </cell>
          <cell r="AA50">
            <v>30</v>
          </cell>
          <cell r="AB50">
            <v>21</v>
          </cell>
          <cell r="AC50">
            <v>22</v>
          </cell>
          <cell r="AD50">
            <v>12</v>
          </cell>
          <cell r="AE50">
            <v>7</v>
          </cell>
          <cell r="AF50">
            <v>1</v>
          </cell>
          <cell r="AG50">
            <v>20</v>
          </cell>
          <cell r="AH50">
            <v>17</v>
          </cell>
          <cell r="AI50">
            <v>3</v>
          </cell>
          <cell r="AJ50">
            <v>6</v>
          </cell>
          <cell r="AK50">
            <v>14</v>
          </cell>
        </row>
        <row r="51">
          <cell r="A51">
            <v>47</v>
          </cell>
          <cell r="B51" t="str">
            <v>1.16.04</v>
          </cell>
          <cell r="C51" t="str">
            <v>Mobile subscriptions (per 100 people)</v>
          </cell>
          <cell r="D51" t="str">
            <v>1.16.04 Mobile subscriptions (per 100 people)</v>
          </cell>
          <cell r="H51">
            <v>21</v>
          </cell>
          <cell r="I51">
            <v>23</v>
          </cell>
          <cell r="J51">
            <v>16</v>
          </cell>
          <cell r="K51">
            <v>17</v>
          </cell>
          <cell r="L51">
            <v>26</v>
          </cell>
          <cell r="M51">
            <v>11</v>
          </cell>
          <cell r="N51">
            <v>13</v>
          </cell>
          <cell r="O51">
            <v>12</v>
          </cell>
          <cell r="P51">
            <v>25</v>
          </cell>
          <cell r="Q51">
            <v>1</v>
          </cell>
          <cell r="R51">
            <v>28</v>
          </cell>
          <cell r="S51">
            <v>18</v>
          </cell>
          <cell r="T51">
            <v>4</v>
          </cell>
          <cell r="U51">
            <v>29</v>
          </cell>
          <cell r="V51">
            <v>9</v>
          </cell>
          <cell r="W51">
            <v>24</v>
          </cell>
          <cell r="X51">
            <v>22</v>
          </cell>
          <cell r="Y51">
            <v>19</v>
          </cell>
          <cell r="Z51">
            <v>27</v>
          </cell>
          <cell r="AA51">
            <v>30</v>
          </cell>
          <cell r="AB51">
            <v>14</v>
          </cell>
          <cell r="AC51">
            <v>7</v>
          </cell>
          <cell r="AD51">
            <v>3</v>
          </cell>
          <cell r="AE51">
            <v>5</v>
          </cell>
          <cell r="AF51">
            <v>6</v>
          </cell>
          <cell r="AG51">
            <v>8</v>
          </cell>
          <cell r="AH51">
            <v>2</v>
          </cell>
          <cell r="AI51">
            <v>15</v>
          </cell>
          <cell r="AJ51">
            <v>20</v>
          </cell>
          <cell r="AK51">
            <v>10</v>
          </cell>
        </row>
        <row r="54">
          <cell r="B54" t="str">
            <v>2</v>
          </cell>
          <cell r="C54" t="str">
            <v>Societal Pillar</v>
          </cell>
          <cell r="D54" t="str">
            <v>2 Societal Pillar</v>
          </cell>
          <cell r="H54">
            <v>3</v>
          </cell>
          <cell r="I54">
            <v>26</v>
          </cell>
          <cell r="J54">
            <v>17</v>
          </cell>
          <cell r="K54">
            <v>25</v>
          </cell>
          <cell r="L54">
            <v>2</v>
          </cell>
          <cell r="M54">
            <v>11</v>
          </cell>
          <cell r="N54">
            <v>24</v>
          </cell>
          <cell r="O54">
            <v>5</v>
          </cell>
          <cell r="P54">
            <v>13</v>
          </cell>
          <cell r="Q54">
            <v>10</v>
          </cell>
          <cell r="R54">
            <v>28</v>
          </cell>
          <cell r="S54">
            <v>20</v>
          </cell>
          <cell r="T54">
            <v>8</v>
          </cell>
          <cell r="U54">
            <v>23</v>
          </cell>
          <cell r="V54">
            <v>15</v>
          </cell>
          <cell r="W54">
            <v>21</v>
          </cell>
          <cell r="X54">
            <v>29</v>
          </cell>
          <cell r="Y54">
            <v>1</v>
          </cell>
          <cell r="Z54">
            <v>27</v>
          </cell>
          <cell r="AA54">
            <v>30</v>
          </cell>
          <cell r="AB54">
            <v>18</v>
          </cell>
          <cell r="AC54">
            <v>19</v>
          </cell>
          <cell r="AD54">
            <v>22</v>
          </cell>
          <cell r="AE54">
            <v>6</v>
          </cell>
          <cell r="AF54">
            <v>7</v>
          </cell>
          <cell r="AG54">
            <v>16</v>
          </cell>
          <cell r="AH54">
            <v>12</v>
          </cell>
          <cell r="AI54">
            <v>4</v>
          </cell>
          <cell r="AJ54">
            <v>9</v>
          </cell>
          <cell r="AK54">
            <v>14</v>
          </cell>
        </row>
        <row r="55">
          <cell r="A55">
            <v>48</v>
          </cell>
          <cell r="B55" t="str">
            <v>2.01</v>
          </cell>
          <cell r="C55" t="str">
            <v>Inequality (Gini coefficient)</v>
          </cell>
          <cell r="D55" t="str">
            <v>2.01 Inequality (Gini coefficient)</v>
          </cell>
          <cell r="H55">
            <v>8</v>
          </cell>
          <cell r="I55">
            <v>7</v>
          </cell>
          <cell r="L55">
            <v>4</v>
          </cell>
          <cell r="M55">
            <v>20</v>
          </cell>
          <cell r="N55">
            <v>12</v>
          </cell>
          <cell r="P55">
            <v>22</v>
          </cell>
          <cell r="R55">
            <v>6</v>
          </cell>
          <cell r="S55">
            <v>14</v>
          </cell>
          <cell r="U55">
            <v>15</v>
          </cell>
          <cell r="V55">
            <v>18</v>
          </cell>
          <cell r="W55">
            <v>21</v>
          </cell>
          <cell r="X55">
            <v>2</v>
          </cell>
          <cell r="Z55">
            <v>1</v>
          </cell>
          <cell r="AB55">
            <v>17</v>
          </cell>
          <cell r="AC55">
            <v>18</v>
          </cell>
          <cell r="AD55">
            <v>10</v>
          </cell>
          <cell r="AF55">
            <v>3</v>
          </cell>
          <cell r="AG55">
            <v>13</v>
          </cell>
          <cell r="AH55">
            <v>9</v>
          </cell>
          <cell r="AI55">
            <v>5</v>
          </cell>
          <cell r="AJ55">
            <v>16</v>
          </cell>
          <cell r="AK55">
            <v>11</v>
          </cell>
        </row>
        <row r="56">
          <cell r="A56">
            <v>49</v>
          </cell>
          <cell r="B56" t="str">
            <v>2.02</v>
          </cell>
          <cell r="C56" t="str">
            <v>Educational attainment</v>
          </cell>
          <cell r="D56" t="str">
            <v>2.02 Educational attainment</v>
          </cell>
          <cell r="H56">
            <v>3</v>
          </cell>
          <cell r="I56">
            <v>25</v>
          </cell>
          <cell r="J56">
            <v>16</v>
          </cell>
          <cell r="K56">
            <v>29</v>
          </cell>
          <cell r="L56">
            <v>5</v>
          </cell>
          <cell r="M56">
            <v>10</v>
          </cell>
          <cell r="N56">
            <v>13</v>
          </cell>
          <cell r="O56">
            <v>8</v>
          </cell>
          <cell r="P56">
            <v>15</v>
          </cell>
          <cell r="Q56">
            <v>6</v>
          </cell>
          <cell r="R56">
            <v>24</v>
          </cell>
          <cell r="S56">
            <v>21</v>
          </cell>
          <cell r="T56">
            <v>11</v>
          </cell>
          <cell r="U56">
            <v>27</v>
          </cell>
          <cell r="V56">
            <v>14</v>
          </cell>
          <cell r="W56">
            <v>18</v>
          </cell>
          <cell r="X56">
            <v>26</v>
          </cell>
          <cell r="Y56">
            <v>7</v>
          </cell>
          <cell r="Z56">
            <v>28</v>
          </cell>
          <cell r="AA56">
            <v>30</v>
          </cell>
          <cell r="AB56">
            <v>17</v>
          </cell>
          <cell r="AC56">
            <v>23</v>
          </cell>
          <cell r="AD56">
            <v>12</v>
          </cell>
          <cell r="AE56">
            <v>9</v>
          </cell>
          <cell r="AF56">
            <v>4</v>
          </cell>
          <cell r="AG56">
            <v>20</v>
          </cell>
          <cell r="AH56">
            <v>19</v>
          </cell>
          <cell r="AI56">
            <v>2</v>
          </cell>
          <cell r="AJ56">
            <v>1</v>
          </cell>
          <cell r="AK56">
            <v>22</v>
          </cell>
        </row>
        <row r="57">
          <cell r="A57">
            <v>50</v>
          </cell>
          <cell r="B57" t="str">
            <v>2.02.01</v>
          </cell>
          <cell r="C57" t="str">
            <v>Mean years of schooling</v>
          </cell>
          <cell r="D57" t="str">
            <v>2.02.01 Mean years of schooling</v>
          </cell>
          <cell r="H57">
            <v>5</v>
          </cell>
          <cell r="I57">
            <v>24</v>
          </cell>
          <cell r="J57">
            <v>17</v>
          </cell>
          <cell r="K57">
            <v>28</v>
          </cell>
          <cell r="L57">
            <v>1</v>
          </cell>
          <cell r="M57">
            <v>13</v>
          </cell>
          <cell r="N57">
            <v>23</v>
          </cell>
          <cell r="O57">
            <v>8</v>
          </cell>
          <cell r="P57">
            <v>19</v>
          </cell>
          <cell r="Q57">
            <v>10</v>
          </cell>
          <cell r="R57">
            <v>25</v>
          </cell>
          <cell r="S57">
            <v>21</v>
          </cell>
          <cell r="T57">
            <v>6</v>
          </cell>
          <cell r="U57">
            <v>27</v>
          </cell>
          <cell r="V57">
            <v>14</v>
          </cell>
          <cell r="W57">
            <v>16</v>
          </cell>
          <cell r="X57">
            <v>26</v>
          </cell>
          <cell r="Y57">
            <v>4</v>
          </cell>
          <cell r="Z57">
            <v>30</v>
          </cell>
          <cell r="AA57">
            <v>29</v>
          </cell>
          <cell r="AB57">
            <v>15</v>
          </cell>
          <cell r="AC57">
            <v>18</v>
          </cell>
          <cell r="AD57">
            <v>9</v>
          </cell>
          <cell r="AE57">
            <v>11</v>
          </cell>
          <cell r="AF57">
            <v>7</v>
          </cell>
          <cell r="AG57">
            <v>12</v>
          </cell>
          <cell r="AH57">
            <v>20</v>
          </cell>
          <cell r="AI57">
            <v>3</v>
          </cell>
          <cell r="AJ57">
            <v>2</v>
          </cell>
          <cell r="AK57">
            <v>22</v>
          </cell>
        </row>
        <row r="58">
          <cell r="A58">
            <v>51</v>
          </cell>
          <cell r="B58" t="str">
            <v>2.02.02</v>
          </cell>
          <cell r="C58" t="str">
            <v>University education Index</v>
          </cell>
          <cell r="D58" t="str">
            <v>2.02.02 University education Index</v>
          </cell>
          <cell r="H58">
            <v>3</v>
          </cell>
          <cell r="I58">
            <v>18</v>
          </cell>
          <cell r="J58">
            <v>6</v>
          </cell>
          <cell r="K58">
            <v>23</v>
          </cell>
          <cell r="L58">
            <v>5</v>
          </cell>
          <cell r="M58">
            <v>19</v>
          </cell>
          <cell r="N58">
            <v>4</v>
          </cell>
          <cell r="O58">
            <v>12</v>
          </cell>
          <cell r="P58">
            <v>23</v>
          </cell>
          <cell r="Q58">
            <v>10</v>
          </cell>
          <cell r="R58">
            <v>7</v>
          </cell>
          <cell r="S58">
            <v>22</v>
          </cell>
          <cell r="T58">
            <v>11</v>
          </cell>
          <cell r="U58">
            <v>23</v>
          </cell>
          <cell r="V58">
            <v>15</v>
          </cell>
          <cell r="W58">
            <v>21</v>
          </cell>
          <cell r="X58">
            <v>23</v>
          </cell>
          <cell r="Y58">
            <v>8</v>
          </cell>
          <cell r="Z58">
            <v>13</v>
          </cell>
          <cell r="AA58">
            <v>23</v>
          </cell>
          <cell r="AB58">
            <v>23</v>
          </cell>
          <cell r="AC58">
            <v>23</v>
          </cell>
          <cell r="AD58">
            <v>14</v>
          </cell>
          <cell r="AE58">
            <v>16</v>
          </cell>
          <cell r="AF58">
            <v>9</v>
          </cell>
          <cell r="AG58">
            <v>23</v>
          </cell>
          <cell r="AH58">
            <v>17</v>
          </cell>
          <cell r="AI58">
            <v>2</v>
          </cell>
          <cell r="AJ58">
            <v>1</v>
          </cell>
          <cell r="AK58">
            <v>20</v>
          </cell>
        </row>
        <row r="59">
          <cell r="A59">
            <v>52</v>
          </cell>
          <cell r="B59" t="str">
            <v>2.02.03</v>
          </cell>
          <cell r="C59" t="str">
            <v>Tertiary enrollment</v>
          </cell>
          <cell r="D59" t="str">
            <v>2.02.03 Tertiary enrollment</v>
          </cell>
          <cell r="H59">
            <v>1</v>
          </cell>
          <cell r="I59">
            <v>24</v>
          </cell>
          <cell r="J59">
            <v>22</v>
          </cell>
          <cell r="K59">
            <v>25</v>
          </cell>
          <cell r="L59">
            <v>10</v>
          </cell>
          <cell r="M59">
            <v>3</v>
          </cell>
          <cell r="N59">
            <v>11</v>
          </cell>
          <cell r="O59">
            <v>6</v>
          </cell>
          <cell r="P59">
            <v>13</v>
          </cell>
          <cell r="Q59">
            <v>4</v>
          </cell>
          <cell r="R59">
            <v>21</v>
          </cell>
          <cell r="S59">
            <v>17</v>
          </cell>
          <cell r="T59">
            <v>12</v>
          </cell>
          <cell r="U59">
            <v>27</v>
          </cell>
          <cell r="V59">
            <v>19</v>
          </cell>
          <cell r="W59">
            <v>16</v>
          </cell>
          <cell r="Y59">
            <v>8</v>
          </cell>
          <cell r="Z59">
            <v>26</v>
          </cell>
          <cell r="AC59">
            <v>20</v>
          </cell>
          <cell r="AD59">
            <v>14</v>
          </cell>
          <cell r="AE59">
            <v>5</v>
          </cell>
          <cell r="AF59">
            <v>2</v>
          </cell>
          <cell r="AG59">
            <v>23</v>
          </cell>
          <cell r="AH59">
            <v>15</v>
          </cell>
          <cell r="AI59">
            <v>7</v>
          </cell>
          <cell r="AJ59">
            <v>9</v>
          </cell>
          <cell r="AK59">
            <v>18</v>
          </cell>
        </row>
        <row r="60">
          <cell r="A60">
            <v>53</v>
          </cell>
          <cell r="B60" t="str">
            <v>2.03</v>
          </cell>
          <cell r="C60" t="str">
            <v>Labor standards</v>
          </cell>
          <cell r="D60" t="str">
            <v>2.03 Labor standards</v>
          </cell>
          <cell r="H60">
            <v>3</v>
          </cell>
          <cell r="I60">
            <v>26</v>
          </cell>
          <cell r="J60">
            <v>30</v>
          </cell>
          <cell r="K60">
            <v>19</v>
          </cell>
          <cell r="L60">
            <v>5</v>
          </cell>
          <cell r="M60">
            <v>14</v>
          </cell>
          <cell r="N60">
            <v>22</v>
          </cell>
          <cell r="O60">
            <v>6</v>
          </cell>
          <cell r="P60">
            <v>9</v>
          </cell>
          <cell r="Q60">
            <v>1</v>
          </cell>
          <cell r="R60">
            <v>15</v>
          </cell>
          <cell r="S60">
            <v>13</v>
          </cell>
          <cell r="T60">
            <v>17</v>
          </cell>
          <cell r="U60">
            <v>27</v>
          </cell>
          <cell r="V60">
            <v>25</v>
          </cell>
          <cell r="W60">
            <v>11</v>
          </cell>
          <cell r="X60">
            <v>29</v>
          </cell>
          <cell r="Y60">
            <v>2</v>
          </cell>
          <cell r="Z60">
            <v>16</v>
          </cell>
          <cell r="AA60">
            <v>23</v>
          </cell>
          <cell r="AB60">
            <v>10</v>
          </cell>
          <cell r="AC60">
            <v>12</v>
          </cell>
          <cell r="AD60">
            <v>28</v>
          </cell>
          <cell r="AE60">
            <v>24</v>
          </cell>
          <cell r="AF60">
            <v>8</v>
          </cell>
          <cell r="AG60">
            <v>21</v>
          </cell>
          <cell r="AH60">
            <v>18</v>
          </cell>
          <cell r="AI60">
            <v>7</v>
          </cell>
          <cell r="AJ60">
            <v>4</v>
          </cell>
          <cell r="AK60">
            <v>20</v>
          </cell>
        </row>
        <row r="61">
          <cell r="A61">
            <v>54</v>
          </cell>
          <cell r="B61" t="str">
            <v>2.03.01</v>
          </cell>
          <cell r="C61" t="str">
            <v>Gender non-discrimination in hiring</v>
          </cell>
          <cell r="D61" t="str">
            <v>2.03.01 Gender non-discrimination in hiring</v>
          </cell>
          <cell r="H61">
            <v>1</v>
          </cell>
          <cell r="I61">
            <v>24</v>
          </cell>
          <cell r="J61">
            <v>29</v>
          </cell>
          <cell r="K61">
            <v>1</v>
          </cell>
          <cell r="L61">
            <v>1</v>
          </cell>
          <cell r="M61">
            <v>20</v>
          </cell>
          <cell r="N61">
            <v>1</v>
          </cell>
          <cell r="O61">
            <v>1</v>
          </cell>
          <cell r="P61">
            <v>1</v>
          </cell>
          <cell r="Q61">
            <v>1</v>
          </cell>
          <cell r="R61">
            <v>1</v>
          </cell>
          <cell r="S61">
            <v>1</v>
          </cell>
          <cell r="T61">
            <v>24</v>
          </cell>
          <cell r="U61">
            <v>20</v>
          </cell>
          <cell r="V61">
            <v>24</v>
          </cell>
          <cell r="W61">
            <v>1</v>
          </cell>
          <cell r="X61">
            <v>29</v>
          </cell>
          <cell r="Y61">
            <v>1</v>
          </cell>
          <cell r="Z61">
            <v>1</v>
          </cell>
          <cell r="AA61">
            <v>24</v>
          </cell>
          <cell r="AB61">
            <v>1</v>
          </cell>
          <cell r="AC61">
            <v>1</v>
          </cell>
          <cell r="AD61">
            <v>24</v>
          </cell>
          <cell r="AE61">
            <v>20</v>
          </cell>
          <cell r="AF61">
            <v>1</v>
          </cell>
          <cell r="AG61">
            <v>20</v>
          </cell>
          <cell r="AH61">
            <v>1</v>
          </cell>
          <cell r="AI61">
            <v>1</v>
          </cell>
          <cell r="AJ61">
            <v>1</v>
          </cell>
          <cell r="AK61">
            <v>1</v>
          </cell>
        </row>
        <row r="62">
          <cell r="A62">
            <v>55</v>
          </cell>
          <cell r="B62" t="str">
            <v>2.03.02</v>
          </cell>
          <cell r="C62" t="str">
            <v>Freedom of association and assembly</v>
          </cell>
          <cell r="D62" t="str">
            <v>2.03.02 Freedom of association and assembly</v>
          </cell>
          <cell r="H62">
            <v>3</v>
          </cell>
          <cell r="I62">
            <v>20</v>
          </cell>
          <cell r="K62">
            <v>23</v>
          </cell>
          <cell r="L62">
            <v>5</v>
          </cell>
          <cell r="M62">
            <v>8</v>
          </cell>
          <cell r="N62">
            <v>27</v>
          </cell>
          <cell r="O62">
            <v>6</v>
          </cell>
          <cell r="P62">
            <v>11</v>
          </cell>
          <cell r="R62">
            <v>18</v>
          </cell>
          <cell r="S62">
            <v>15</v>
          </cell>
          <cell r="T62">
            <v>1</v>
          </cell>
          <cell r="U62">
            <v>28</v>
          </cell>
          <cell r="V62">
            <v>17</v>
          </cell>
          <cell r="W62">
            <v>13</v>
          </cell>
          <cell r="X62">
            <v>26</v>
          </cell>
          <cell r="Y62">
            <v>2</v>
          </cell>
          <cell r="Z62">
            <v>19</v>
          </cell>
          <cell r="AA62">
            <v>9</v>
          </cell>
          <cell r="AB62">
            <v>12</v>
          </cell>
          <cell r="AC62">
            <v>14</v>
          </cell>
          <cell r="AD62">
            <v>24</v>
          </cell>
          <cell r="AE62">
            <v>21</v>
          </cell>
          <cell r="AF62">
            <v>10</v>
          </cell>
          <cell r="AG62">
            <v>16</v>
          </cell>
          <cell r="AH62">
            <v>22</v>
          </cell>
          <cell r="AI62">
            <v>7</v>
          </cell>
          <cell r="AJ62">
            <v>4</v>
          </cell>
          <cell r="AK62">
            <v>25</v>
          </cell>
        </row>
        <row r="63">
          <cell r="A63">
            <v>56</v>
          </cell>
          <cell r="B63" t="str">
            <v>2.04</v>
          </cell>
          <cell r="C63" t="str">
            <v>Political stability and absence of violence</v>
          </cell>
          <cell r="D63" t="str">
            <v>2.04 Political stability and absence of violence</v>
          </cell>
          <cell r="H63">
            <v>5</v>
          </cell>
          <cell r="I63">
            <v>28</v>
          </cell>
          <cell r="J63">
            <v>3</v>
          </cell>
          <cell r="K63">
            <v>16</v>
          </cell>
          <cell r="L63">
            <v>7</v>
          </cell>
          <cell r="M63">
            <v>13</v>
          </cell>
          <cell r="N63">
            <v>20</v>
          </cell>
          <cell r="O63">
            <v>8</v>
          </cell>
          <cell r="P63">
            <v>17</v>
          </cell>
          <cell r="Q63">
            <v>9</v>
          </cell>
          <cell r="R63">
            <v>22</v>
          </cell>
          <cell r="S63">
            <v>19</v>
          </cell>
          <cell r="T63">
            <v>4</v>
          </cell>
          <cell r="U63">
            <v>6</v>
          </cell>
          <cell r="V63">
            <v>12</v>
          </cell>
          <cell r="W63">
            <v>24</v>
          </cell>
          <cell r="X63">
            <v>30</v>
          </cell>
          <cell r="Y63">
            <v>2</v>
          </cell>
          <cell r="Z63">
            <v>29</v>
          </cell>
          <cell r="AA63">
            <v>23</v>
          </cell>
          <cell r="AB63">
            <v>21</v>
          </cell>
          <cell r="AC63">
            <v>25</v>
          </cell>
          <cell r="AD63">
            <v>27</v>
          </cell>
          <cell r="AE63">
            <v>1</v>
          </cell>
          <cell r="AF63">
            <v>10</v>
          </cell>
          <cell r="AG63">
            <v>26</v>
          </cell>
          <cell r="AH63">
            <v>18</v>
          </cell>
          <cell r="AI63">
            <v>11</v>
          </cell>
          <cell r="AJ63">
            <v>15</v>
          </cell>
          <cell r="AK63">
            <v>14</v>
          </cell>
        </row>
        <row r="64">
          <cell r="A64">
            <v>57</v>
          </cell>
          <cell r="B64" t="str">
            <v>2.05</v>
          </cell>
          <cell r="C64" t="str">
            <v>Goods produced by forced labor or child labor</v>
          </cell>
          <cell r="D64" t="str">
            <v>2.05 Goods produced by forced labor or child labor</v>
          </cell>
          <cell r="H64">
            <v>3</v>
          </cell>
          <cell r="I64">
            <v>28</v>
          </cell>
          <cell r="J64">
            <v>1</v>
          </cell>
          <cell r="K64">
            <v>24</v>
          </cell>
          <cell r="L64">
            <v>6</v>
          </cell>
          <cell r="M64">
            <v>10</v>
          </cell>
          <cell r="N64">
            <v>23</v>
          </cell>
          <cell r="O64">
            <v>8</v>
          </cell>
          <cell r="P64">
            <v>22</v>
          </cell>
          <cell r="Q64">
            <v>9</v>
          </cell>
          <cell r="R64">
            <v>30</v>
          </cell>
          <cell r="S64">
            <v>21</v>
          </cell>
          <cell r="T64">
            <v>1</v>
          </cell>
          <cell r="U64">
            <v>13</v>
          </cell>
          <cell r="V64">
            <v>16</v>
          </cell>
          <cell r="W64">
            <v>27</v>
          </cell>
          <cell r="X64">
            <v>17</v>
          </cell>
          <cell r="Y64">
            <v>4</v>
          </cell>
          <cell r="Z64">
            <v>29</v>
          </cell>
          <cell r="AA64">
            <v>15</v>
          </cell>
          <cell r="AB64">
            <v>20</v>
          </cell>
          <cell r="AC64">
            <v>25</v>
          </cell>
          <cell r="AD64">
            <v>19</v>
          </cell>
          <cell r="AE64">
            <v>7</v>
          </cell>
          <cell r="AF64">
            <v>12</v>
          </cell>
          <cell r="AG64">
            <v>14</v>
          </cell>
          <cell r="AH64">
            <v>18</v>
          </cell>
          <cell r="AI64">
            <v>5</v>
          </cell>
          <cell r="AJ64">
            <v>11</v>
          </cell>
          <cell r="AK64">
            <v>26</v>
          </cell>
        </row>
        <row r="65">
          <cell r="A65">
            <v>58</v>
          </cell>
          <cell r="B65" t="str">
            <v>2.05.01</v>
          </cell>
          <cell r="C65" t="str">
            <v>Goods produced by forced labor</v>
          </cell>
          <cell r="D65" t="str">
            <v>2.05.01 Goods produced by forced labor</v>
          </cell>
          <cell r="H65">
            <v>3</v>
          </cell>
          <cell r="I65">
            <v>26</v>
          </cell>
          <cell r="J65">
            <v>1</v>
          </cell>
          <cell r="K65">
            <v>20</v>
          </cell>
          <cell r="L65">
            <v>6</v>
          </cell>
          <cell r="M65">
            <v>10</v>
          </cell>
          <cell r="N65">
            <v>28</v>
          </cell>
          <cell r="O65">
            <v>8</v>
          </cell>
          <cell r="P65">
            <v>18</v>
          </cell>
          <cell r="Q65">
            <v>9</v>
          </cell>
          <cell r="R65">
            <v>30</v>
          </cell>
          <cell r="S65">
            <v>19</v>
          </cell>
          <cell r="T65">
            <v>1</v>
          </cell>
          <cell r="U65">
            <v>13</v>
          </cell>
          <cell r="V65">
            <v>15</v>
          </cell>
          <cell r="W65">
            <v>25</v>
          </cell>
          <cell r="X65">
            <v>22</v>
          </cell>
          <cell r="Y65">
            <v>4</v>
          </cell>
          <cell r="Z65">
            <v>29</v>
          </cell>
          <cell r="AA65">
            <v>17</v>
          </cell>
          <cell r="AB65">
            <v>21</v>
          </cell>
          <cell r="AC65">
            <v>24</v>
          </cell>
          <cell r="AD65">
            <v>27</v>
          </cell>
          <cell r="AE65">
            <v>7</v>
          </cell>
          <cell r="AF65">
            <v>12</v>
          </cell>
          <cell r="AG65">
            <v>14</v>
          </cell>
          <cell r="AH65">
            <v>16</v>
          </cell>
          <cell r="AI65">
            <v>5</v>
          </cell>
          <cell r="AJ65">
            <v>11</v>
          </cell>
          <cell r="AK65">
            <v>23</v>
          </cell>
        </row>
        <row r="66">
          <cell r="A66">
            <v>59</v>
          </cell>
          <cell r="B66" t="str">
            <v>2.05.01.a</v>
          </cell>
          <cell r="C66" t="str">
            <v>Goods produced by forced labor, number of goods categories</v>
          </cell>
          <cell r="D66" t="str">
            <v>2.05.01.a Goods produced by forced labor, number of goods categories</v>
          </cell>
          <cell r="H66">
            <v>1</v>
          </cell>
          <cell r="I66">
            <v>21</v>
          </cell>
          <cell r="J66">
            <v>1</v>
          </cell>
          <cell r="K66">
            <v>18</v>
          </cell>
          <cell r="L66">
            <v>1</v>
          </cell>
          <cell r="M66">
            <v>1</v>
          </cell>
          <cell r="N66">
            <v>30</v>
          </cell>
          <cell r="O66">
            <v>18</v>
          </cell>
          <cell r="P66">
            <v>1</v>
          </cell>
          <cell r="Q66">
            <v>1</v>
          </cell>
          <cell r="R66">
            <v>29</v>
          </cell>
          <cell r="S66">
            <v>21</v>
          </cell>
          <cell r="T66">
            <v>1</v>
          </cell>
          <cell r="U66">
            <v>1</v>
          </cell>
          <cell r="V66">
            <v>27</v>
          </cell>
          <cell r="W66">
            <v>21</v>
          </cell>
          <cell r="X66">
            <v>1</v>
          </cell>
          <cell r="Y66">
            <v>1</v>
          </cell>
          <cell r="Z66">
            <v>28</v>
          </cell>
          <cell r="AA66">
            <v>1</v>
          </cell>
          <cell r="AB66">
            <v>24</v>
          </cell>
          <cell r="AC66">
            <v>1</v>
          </cell>
          <cell r="AD66">
            <v>24</v>
          </cell>
          <cell r="AE66">
            <v>1</v>
          </cell>
          <cell r="AF66">
            <v>1</v>
          </cell>
          <cell r="AG66">
            <v>1</v>
          </cell>
          <cell r="AH66">
            <v>24</v>
          </cell>
          <cell r="AI66">
            <v>1</v>
          </cell>
          <cell r="AJ66">
            <v>1</v>
          </cell>
          <cell r="AK66">
            <v>18</v>
          </cell>
        </row>
        <row r="67">
          <cell r="A67">
            <v>60</v>
          </cell>
          <cell r="B67" t="str">
            <v>2.05.01.b</v>
          </cell>
          <cell r="C67" t="str">
            <v>% population in forced labor</v>
          </cell>
          <cell r="D67" t="str">
            <v>2.05.01.b % population in forced labor</v>
          </cell>
          <cell r="H67">
            <v>2</v>
          </cell>
          <cell r="I67">
            <v>21</v>
          </cell>
          <cell r="K67">
            <v>14</v>
          </cell>
          <cell r="L67">
            <v>6</v>
          </cell>
          <cell r="M67">
            <v>9</v>
          </cell>
          <cell r="N67">
            <v>12</v>
          </cell>
          <cell r="O67">
            <v>4</v>
          </cell>
          <cell r="P67">
            <v>23</v>
          </cell>
          <cell r="Q67">
            <v>8</v>
          </cell>
          <cell r="R67">
            <v>25</v>
          </cell>
          <cell r="S67">
            <v>20</v>
          </cell>
          <cell r="T67">
            <v>1</v>
          </cell>
          <cell r="U67">
            <v>15</v>
          </cell>
          <cell r="V67">
            <v>17</v>
          </cell>
          <cell r="W67">
            <v>19</v>
          </cell>
          <cell r="X67">
            <v>28</v>
          </cell>
          <cell r="Y67">
            <v>3</v>
          </cell>
          <cell r="Z67">
            <v>27</v>
          </cell>
          <cell r="AA67">
            <v>26</v>
          </cell>
          <cell r="AB67">
            <v>22</v>
          </cell>
          <cell r="AC67">
            <v>24</v>
          </cell>
          <cell r="AD67">
            <v>29</v>
          </cell>
          <cell r="AE67">
            <v>7</v>
          </cell>
          <cell r="AF67">
            <v>11</v>
          </cell>
          <cell r="AG67">
            <v>18</v>
          </cell>
          <cell r="AH67">
            <v>16</v>
          </cell>
          <cell r="AI67">
            <v>5</v>
          </cell>
          <cell r="AJ67">
            <v>10</v>
          </cell>
          <cell r="AK67">
            <v>13</v>
          </cell>
        </row>
        <row r="68">
          <cell r="A68">
            <v>61</v>
          </cell>
          <cell r="B68" t="str">
            <v>2.05.02</v>
          </cell>
          <cell r="C68" t="str">
            <v>Goods produced by child labor, number of goods categories</v>
          </cell>
          <cell r="D68" t="str">
            <v>2.05.02 Goods produced by child labor, number of goods categories</v>
          </cell>
          <cell r="H68">
            <v>1</v>
          </cell>
          <cell r="I68">
            <v>27</v>
          </cell>
          <cell r="J68">
            <v>1</v>
          </cell>
          <cell r="K68">
            <v>24</v>
          </cell>
          <cell r="L68">
            <v>1</v>
          </cell>
          <cell r="M68">
            <v>1</v>
          </cell>
          <cell r="N68">
            <v>21</v>
          </cell>
          <cell r="O68">
            <v>1</v>
          </cell>
          <cell r="P68">
            <v>23</v>
          </cell>
          <cell r="Q68">
            <v>1</v>
          </cell>
          <cell r="R68">
            <v>30</v>
          </cell>
          <cell r="S68">
            <v>22</v>
          </cell>
          <cell r="T68">
            <v>1</v>
          </cell>
          <cell r="U68">
            <v>1</v>
          </cell>
          <cell r="V68">
            <v>17</v>
          </cell>
          <cell r="W68">
            <v>27</v>
          </cell>
          <cell r="X68">
            <v>1</v>
          </cell>
          <cell r="Y68">
            <v>1</v>
          </cell>
          <cell r="Z68">
            <v>26</v>
          </cell>
          <cell r="AA68">
            <v>1</v>
          </cell>
          <cell r="AB68">
            <v>20</v>
          </cell>
          <cell r="AC68">
            <v>24</v>
          </cell>
          <cell r="AD68">
            <v>17</v>
          </cell>
          <cell r="AE68">
            <v>1</v>
          </cell>
          <cell r="AF68">
            <v>1</v>
          </cell>
          <cell r="AG68">
            <v>1</v>
          </cell>
          <cell r="AH68">
            <v>19</v>
          </cell>
          <cell r="AI68">
            <v>1</v>
          </cell>
          <cell r="AJ68">
            <v>1</v>
          </cell>
          <cell r="AK68">
            <v>29</v>
          </cell>
        </row>
        <row r="69">
          <cell r="A69">
            <v>62</v>
          </cell>
          <cell r="B69" t="str">
            <v>2.06</v>
          </cell>
          <cell r="C69" t="str">
            <v>Government response to human trafficking</v>
          </cell>
          <cell r="D69" t="str">
            <v>2.06 Government response to human trafficking</v>
          </cell>
          <cell r="H69">
            <v>3</v>
          </cell>
          <cell r="I69">
            <v>15</v>
          </cell>
          <cell r="J69">
            <v>29</v>
          </cell>
          <cell r="K69">
            <v>24</v>
          </cell>
          <cell r="L69">
            <v>5</v>
          </cell>
          <cell r="M69">
            <v>4</v>
          </cell>
          <cell r="N69">
            <v>28</v>
          </cell>
          <cell r="O69">
            <v>7</v>
          </cell>
          <cell r="P69">
            <v>8</v>
          </cell>
          <cell r="Q69">
            <v>23</v>
          </cell>
          <cell r="R69">
            <v>16</v>
          </cell>
          <cell r="S69">
            <v>13</v>
          </cell>
          <cell r="T69">
            <v>19</v>
          </cell>
          <cell r="U69">
            <v>16</v>
          </cell>
          <cell r="V69">
            <v>21</v>
          </cell>
          <cell r="W69">
            <v>9</v>
          </cell>
          <cell r="X69">
            <v>26</v>
          </cell>
          <cell r="Y69">
            <v>12</v>
          </cell>
          <cell r="Z69">
            <v>22</v>
          </cell>
          <cell r="AA69">
            <v>30</v>
          </cell>
          <cell r="AB69">
            <v>9</v>
          </cell>
          <cell r="AC69">
            <v>2</v>
          </cell>
          <cell r="AD69">
            <v>27</v>
          </cell>
          <cell r="AE69">
            <v>18</v>
          </cell>
          <cell r="AF69">
            <v>25</v>
          </cell>
          <cell r="AG69">
            <v>14</v>
          </cell>
          <cell r="AH69">
            <v>9</v>
          </cell>
          <cell r="AI69">
            <v>1</v>
          </cell>
          <cell r="AJ69">
            <v>6</v>
          </cell>
          <cell r="AK69">
            <v>20</v>
          </cell>
        </row>
        <row r="70">
          <cell r="A70">
            <v>63</v>
          </cell>
          <cell r="B70" t="str">
            <v>2.06.01</v>
          </cell>
          <cell r="C70" t="str">
            <v>Government response to human trafficking, Criminalization</v>
          </cell>
          <cell r="D70" t="str">
            <v>2.06.01 Government response to human trafficking, Criminalization</v>
          </cell>
          <cell r="H70">
            <v>4</v>
          </cell>
          <cell r="I70">
            <v>15</v>
          </cell>
          <cell r="J70">
            <v>29</v>
          </cell>
          <cell r="K70">
            <v>4</v>
          </cell>
          <cell r="L70">
            <v>4</v>
          </cell>
          <cell r="M70">
            <v>1</v>
          </cell>
          <cell r="N70">
            <v>21</v>
          </cell>
          <cell r="P70">
            <v>1</v>
          </cell>
          <cell r="Q70">
            <v>21</v>
          </cell>
          <cell r="R70">
            <v>15</v>
          </cell>
          <cell r="S70">
            <v>4</v>
          </cell>
          <cell r="T70">
            <v>21</v>
          </cell>
          <cell r="U70">
            <v>15</v>
          </cell>
          <cell r="V70">
            <v>15</v>
          </cell>
          <cell r="W70">
            <v>4</v>
          </cell>
          <cell r="X70">
            <v>21</v>
          </cell>
          <cell r="Y70">
            <v>4</v>
          </cell>
          <cell r="Z70">
            <v>21</v>
          </cell>
          <cell r="AA70">
            <v>26</v>
          </cell>
          <cell r="AB70">
            <v>4</v>
          </cell>
          <cell r="AC70">
            <v>1</v>
          </cell>
          <cell r="AD70">
            <v>4</v>
          </cell>
          <cell r="AE70">
            <v>26</v>
          </cell>
          <cell r="AF70">
            <v>26</v>
          </cell>
          <cell r="AG70">
            <v>4</v>
          </cell>
          <cell r="AH70">
            <v>4</v>
          </cell>
          <cell r="AI70">
            <v>4</v>
          </cell>
          <cell r="AJ70">
            <v>15</v>
          </cell>
          <cell r="AK70">
            <v>15</v>
          </cell>
        </row>
        <row r="71">
          <cell r="A71">
            <v>64</v>
          </cell>
          <cell r="B71" t="str">
            <v>2.06.02</v>
          </cell>
          <cell r="C71" t="str">
            <v>Government response to human trafficking, Strategy</v>
          </cell>
          <cell r="D71" t="str">
            <v>2.06.02 Government response to human trafficking, Strategy</v>
          </cell>
          <cell r="H71">
            <v>2</v>
          </cell>
          <cell r="I71">
            <v>13</v>
          </cell>
          <cell r="J71">
            <v>27</v>
          </cell>
          <cell r="K71">
            <v>22</v>
          </cell>
          <cell r="L71">
            <v>4</v>
          </cell>
          <cell r="M71">
            <v>6</v>
          </cell>
          <cell r="N71">
            <v>24</v>
          </cell>
          <cell r="O71">
            <v>17</v>
          </cell>
          <cell r="P71">
            <v>11</v>
          </cell>
          <cell r="Q71">
            <v>28</v>
          </cell>
          <cell r="R71">
            <v>18</v>
          </cell>
          <cell r="S71">
            <v>12</v>
          </cell>
          <cell r="T71">
            <v>21</v>
          </cell>
          <cell r="U71">
            <v>18</v>
          </cell>
          <cell r="V71">
            <v>20</v>
          </cell>
          <cell r="W71">
            <v>6</v>
          </cell>
          <cell r="X71">
            <v>22</v>
          </cell>
          <cell r="Y71">
            <v>10</v>
          </cell>
          <cell r="Z71">
            <v>26</v>
          </cell>
          <cell r="AA71">
            <v>29</v>
          </cell>
          <cell r="AB71">
            <v>6</v>
          </cell>
          <cell r="AC71">
            <v>5</v>
          </cell>
          <cell r="AD71">
            <v>30</v>
          </cell>
          <cell r="AE71">
            <v>15</v>
          </cell>
          <cell r="AF71">
            <v>25</v>
          </cell>
          <cell r="AG71">
            <v>13</v>
          </cell>
          <cell r="AH71">
            <v>6</v>
          </cell>
          <cell r="AI71">
            <v>1</v>
          </cell>
          <cell r="AJ71">
            <v>2</v>
          </cell>
          <cell r="AK71">
            <v>15</v>
          </cell>
        </row>
        <row r="72">
          <cell r="A72">
            <v>65</v>
          </cell>
          <cell r="B72" t="str">
            <v>2.06.03</v>
          </cell>
          <cell r="C72" t="str">
            <v>Government response to human trafficking, Action</v>
          </cell>
          <cell r="D72" t="str">
            <v>2.06.03 Government response to human trafficking, Action</v>
          </cell>
          <cell r="H72">
            <v>1</v>
          </cell>
          <cell r="I72">
            <v>9</v>
          </cell>
          <cell r="J72">
            <v>23</v>
          </cell>
          <cell r="K72">
            <v>26</v>
          </cell>
          <cell r="L72">
            <v>1</v>
          </cell>
          <cell r="M72">
            <v>1</v>
          </cell>
          <cell r="N72">
            <v>26</v>
          </cell>
          <cell r="O72">
            <v>1</v>
          </cell>
          <cell r="P72">
            <v>9</v>
          </cell>
          <cell r="Q72">
            <v>9</v>
          </cell>
          <cell r="R72">
            <v>9</v>
          </cell>
          <cell r="S72">
            <v>9</v>
          </cell>
          <cell r="T72">
            <v>9</v>
          </cell>
          <cell r="U72">
            <v>9</v>
          </cell>
          <cell r="V72">
            <v>23</v>
          </cell>
          <cell r="W72">
            <v>9</v>
          </cell>
          <cell r="X72">
            <v>26</v>
          </cell>
          <cell r="Y72">
            <v>9</v>
          </cell>
          <cell r="Z72">
            <v>9</v>
          </cell>
          <cell r="AA72">
            <v>26</v>
          </cell>
          <cell r="AB72">
            <v>9</v>
          </cell>
          <cell r="AC72">
            <v>1</v>
          </cell>
          <cell r="AD72">
            <v>26</v>
          </cell>
          <cell r="AE72">
            <v>1</v>
          </cell>
          <cell r="AF72">
            <v>9</v>
          </cell>
          <cell r="AG72">
            <v>9</v>
          </cell>
          <cell r="AH72">
            <v>9</v>
          </cell>
          <cell r="AI72">
            <v>1</v>
          </cell>
          <cell r="AJ72">
            <v>1</v>
          </cell>
          <cell r="AK72">
            <v>23</v>
          </cell>
        </row>
        <row r="73">
          <cell r="A73">
            <v>66</v>
          </cell>
          <cell r="B73" t="str">
            <v>2.07</v>
          </cell>
          <cell r="C73" t="str">
            <v>Trade in goods at risk of modern slavery</v>
          </cell>
          <cell r="D73" t="str">
            <v>2.07 Trade in goods at risk of modern slavery</v>
          </cell>
          <cell r="H73">
            <v>22</v>
          </cell>
          <cell r="I73">
            <v>9</v>
          </cell>
          <cell r="J73">
            <v>1</v>
          </cell>
          <cell r="K73">
            <v>6</v>
          </cell>
          <cell r="L73">
            <v>17</v>
          </cell>
          <cell r="M73">
            <v>13</v>
          </cell>
          <cell r="N73">
            <v>30</v>
          </cell>
          <cell r="O73">
            <v>18</v>
          </cell>
          <cell r="P73">
            <v>5</v>
          </cell>
          <cell r="Q73">
            <v>28</v>
          </cell>
          <cell r="R73">
            <v>27</v>
          </cell>
          <cell r="S73">
            <v>12</v>
          </cell>
          <cell r="T73">
            <v>25</v>
          </cell>
          <cell r="U73">
            <v>3</v>
          </cell>
          <cell r="V73">
            <v>26</v>
          </cell>
          <cell r="W73">
            <v>19</v>
          </cell>
          <cell r="X73">
            <v>11</v>
          </cell>
          <cell r="Y73">
            <v>7</v>
          </cell>
          <cell r="Z73">
            <v>10</v>
          </cell>
          <cell r="AA73">
            <v>2</v>
          </cell>
          <cell r="AB73">
            <v>8</v>
          </cell>
          <cell r="AC73">
            <v>14</v>
          </cell>
          <cell r="AD73">
            <v>21</v>
          </cell>
          <cell r="AE73">
            <v>20</v>
          </cell>
          <cell r="AF73">
            <v>23</v>
          </cell>
          <cell r="AG73">
            <v>4</v>
          </cell>
          <cell r="AH73">
            <v>15</v>
          </cell>
          <cell r="AI73">
            <v>24</v>
          </cell>
          <cell r="AJ73">
            <v>29</v>
          </cell>
          <cell r="AK73">
            <v>16</v>
          </cell>
        </row>
        <row r="74">
          <cell r="A74">
            <v>67</v>
          </cell>
          <cell r="B74" t="str">
            <v>2.07.01</v>
          </cell>
          <cell r="C74" t="str">
            <v>Imports of goods at risk of modern slavery, US$ millions</v>
          </cell>
          <cell r="D74" t="str">
            <v>2.07.01 Imports of goods at risk of modern slavery, US$ millions</v>
          </cell>
          <cell r="H74">
            <v>24</v>
          </cell>
          <cell r="I74">
            <v>11</v>
          </cell>
          <cell r="J74">
            <v>1</v>
          </cell>
          <cell r="K74">
            <v>6</v>
          </cell>
          <cell r="L74">
            <v>17</v>
          </cell>
          <cell r="M74">
            <v>13</v>
          </cell>
          <cell r="N74">
            <v>22</v>
          </cell>
          <cell r="O74">
            <v>18</v>
          </cell>
          <cell r="P74">
            <v>5</v>
          </cell>
          <cell r="Q74">
            <v>29</v>
          </cell>
          <cell r="R74">
            <v>25</v>
          </cell>
          <cell r="S74">
            <v>12</v>
          </cell>
          <cell r="T74">
            <v>28</v>
          </cell>
          <cell r="U74">
            <v>3</v>
          </cell>
          <cell r="V74">
            <v>20</v>
          </cell>
          <cell r="W74">
            <v>19</v>
          </cell>
          <cell r="X74">
            <v>7</v>
          </cell>
          <cell r="Y74">
            <v>8</v>
          </cell>
          <cell r="Z74">
            <v>10</v>
          </cell>
          <cell r="AA74">
            <v>2</v>
          </cell>
          <cell r="AB74">
            <v>9</v>
          </cell>
          <cell r="AC74">
            <v>14</v>
          </cell>
          <cell r="AD74">
            <v>23</v>
          </cell>
          <cell r="AE74">
            <v>21</v>
          </cell>
          <cell r="AF74">
            <v>26</v>
          </cell>
          <cell r="AG74">
            <v>4</v>
          </cell>
          <cell r="AH74">
            <v>15</v>
          </cell>
          <cell r="AI74">
            <v>27</v>
          </cell>
          <cell r="AJ74">
            <v>30</v>
          </cell>
          <cell r="AK74">
            <v>16</v>
          </cell>
        </row>
        <row r="75">
          <cell r="A75">
            <v>68</v>
          </cell>
          <cell r="B75" t="str">
            <v>2.07.02</v>
          </cell>
          <cell r="C75" t="str">
            <v>Exports of goods at risk of modern slavery, US$ millions</v>
          </cell>
          <cell r="D75" t="str">
            <v>2.07.02 Exports of goods at risk of modern slavery, US$ millions</v>
          </cell>
          <cell r="H75">
            <v>1</v>
          </cell>
          <cell r="I75">
            <v>1</v>
          </cell>
          <cell r="J75">
            <v>1</v>
          </cell>
          <cell r="K75">
            <v>1</v>
          </cell>
          <cell r="L75">
            <v>1</v>
          </cell>
          <cell r="M75">
            <v>1</v>
          </cell>
          <cell r="N75">
            <v>30</v>
          </cell>
          <cell r="O75">
            <v>1</v>
          </cell>
          <cell r="P75">
            <v>1</v>
          </cell>
          <cell r="Q75">
            <v>1</v>
          </cell>
          <cell r="R75">
            <v>29</v>
          </cell>
          <cell r="S75">
            <v>1</v>
          </cell>
          <cell r="T75">
            <v>1</v>
          </cell>
          <cell r="U75">
            <v>1</v>
          </cell>
          <cell r="V75">
            <v>28</v>
          </cell>
          <cell r="W75">
            <v>1</v>
          </cell>
          <cell r="X75">
            <v>27</v>
          </cell>
          <cell r="Y75">
            <v>1</v>
          </cell>
          <cell r="Z75">
            <v>26</v>
          </cell>
          <cell r="AA75">
            <v>1</v>
          </cell>
          <cell r="AB75">
            <v>1</v>
          </cell>
          <cell r="AC75">
            <v>1</v>
          </cell>
          <cell r="AD75">
            <v>1</v>
          </cell>
          <cell r="AE75">
            <v>1</v>
          </cell>
          <cell r="AF75">
            <v>1</v>
          </cell>
          <cell r="AG75">
            <v>1</v>
          </cell>
          <cell r="AH75">
            <v>1</v>
          </cell>
          <cell r="AI75">
            <v>1</v>
          </cell>
          <cell r="AJ75">
            <v>1</v>
          </cell>
          <cell r="AK75">
            <v>1</v>
          </cell>
        </row>
        <row r="76">
          <cell r="A76">
            <v>69</v>
          </cell>
          <cell r="B76" t="str">
            <v>2.08</v>
          </cell>
          <cell r="C76" t="str">
            <v>Social mobility, Index</v>
          </cell>
          <cell r="D76" t="str">
            <v>2.08 Social mobility, Index</v>
          </cell>
          <cell r="H76">
            <v>3</v>
          </cell>
          <cell r="I76">
            <v>23</v>
          </cell>
          <cell r="L76">
            <v>1</v>
          </cell>
          <cell r="M76">
            <v>12</v>
          </cell>
          <cell r="N76">
            <v>11</v>
          </cell>
          <cell r="P76">
            <v>15</v>
          </cell>
          <cell r="R76">
            <v>22</v>
          </cell>
          <cell r="S76">
            <v>20</v>
          </cell>
          <cell r="T76">
            <v>1</v>
          </cell>
          <cell r="U76">
            <v>21</v>
          </cell>
          <cell r="V76">
            <v>10</v>
          </cell>
          <cell r="W76">
            <v>16</v>
          </cell>
          <cell r="Y76">
            <v>6</v>
          </cell>
          <cell r="Z76">
            <v>24</v>
          </cell>
          <cell r="AB76">
            <v>19</v>
          </cell>
          <cell r="AC76">
            <v>18</v>
          </cell>
          <cell r="AD76">
            <v>9</v>
          </cell>
          <cell r="AE76">
            <v>4</v>
          </cell>
          <cell r="AF76">
            <v>7</v>
          </cell>
          <cell r="AG76">
            <v>17</v>
          </cell>
          <cell r="AH76">
            <v>14</v>
          </cell>
          <cell r="AI76">
            <v>5</v>
          </cell>
          <cell r="AJ76">
            <v>8</v>
          </cell>
          <cell r="AK76">
            <v>13</v>
          </cell>
        </row>
        <row r="77">
          <cell r="A77">
            <v>70</v>
          </cell>
          <cell r="B77" t="str">
            <v>2.09</v>
          </cell>
          <cell r="C77" t="str">
            <v>Life expectancy at birth</v>
          </cell>
          <cell r="D77" t="str">
            <v>2.09 Life expectancy at birth</v>
          </cell>
          <cell r="H77">
            <v>5</v>
          </cell>
          <cell r="I77">
            <v>19</v>
          </cell>
          <cell r="J77">
            <v>18</v>
          </cell>
          <cell r="K77">
            <v>23</v>
          </cell>
          <cell r="L77">
            <v>7</v>
          </cell>
          <cell r="M77">
            <v>10</v>
          </cell>
          <cell r="N77">
            <v>11</v>
          </cell>
          <cell r="P77">
            <v>13</v>
          </cell>
          <cell r="Q77">
            <v>2</v>
          </cell>
          <cell r="R77">
            <v>26</v>
          </cell>
          <cell r="S77">
            <v>25</v>
          </cell>
          <cell r="T77">
            <v>1</v>
          </cell>
          <cell r="U77">
            <v>24</v>
          </cell>
          <cell r="V77">
            <v>15</v>
          </cell>
          <cell r="W77">
            <v>16</v>
          </cell>
          <cell r="X77">
            <v>27</v>
          </cell>
          <cell r="Y77">
            <v>6</v>
          </cell>
          <cell r="Z77">
            <v>28</v>
          </cell>
          <cell r="AA77">
            <v>29</v>
          </cell>
          <cell r="AB77">
            <v>20</v>
          </cell>
          <cell r="AC77">
            <v>21</v>
          </cell>
          <cell r="AD77">
            <v>22</v>
          </cell>
          <cell r="AE77">
            <v>3</v>
          </cell>
          <cell r="AF77">
            <v>4</v>
          </cell>
          <cell r="AG77">
            <v>14</v>
          </cell>
          <cell r="AH77">
            <v>9</v>
          </cell>
          <cell r="AI77">
            <v>8</v>
          </cell>
          <cell r="AJ77">
            <v>12</v>
          </cell>
          <cell r="AK77">
            <v>17</v>
          </cell>
        </row>
        <row r="78">
          <cell r="A78">
            <v>71</v>
          </cell>
          <cell r="B78" t="str">
            <v>2.10</v>
          </cell>
          <cell r="C78" t="str">
            <v>Uneven Economic Development</v>
          </cell>
          <cell r="D78" t="str">
            <v>2.10 Uneven Economic Development</v>
          </cell>
          <cell r="H78">
            <v>2</v>
          </cell>
          <cell r="I78">
            <v>20</v>
          </cell>
          <cell r="J78">
            <v>26</v>
          </cell>
          <cell r="K78">
            <v>25</v>
          </cell>
          <cell r="L78">
            <v>1</v>
          </cell>
          <cell r="M78">
            <v>14</v>
          </cell>
          <cell r="N78">
            <v>22</v>
          </cell>
          <cell r="P78">
            <v>23</v>
          </cell>
          <cell r="R78">
            <v>19</v>
          </cell>
          <cell r="S78">
            <v>12</v>
          </cell>
          <cell r="T78">
            <v>5</v>
          </cell>
          <cell r="U78">
            <v>17</v>
          </cell>
          <cell r="V78">
            <v>7</v>
          </cell>
          <cell r="W78">
            <v>18</v>
          </cell>
          <cell r="X78">
            <v>27</v>
          </cell>
          <cell r="Y78">
            <v>2</v>
          </cell>
          <cell r="Z78">
            <v>14</v>
          </cell>
          <cell r="AA78">
            <v>28</v>
          </cell>
          <cell r="AB78">
            <v>23</v>
          </cell>
          <cell r="AC78">
            <v>13</v>
          </cell>
          <cell r="AD78">
            <v>16</v>
          </cell>
          <cell r="AE78">
            <v>6</v>
          </cell>
          <cell r="AF78">
            <v>4</v>
          </cell>
          <cell r="AG78">
            <v>21</v>
          </cell>
          <cell r="AH78">
            <v>11</v>
          </cell>
          <cell r="AI78">
            <v>9</v>
          </cell>
          <cell r="AJ78">
            <v>10</v>
          </cell>
          <cell r="AK78">
            <v>7</v>
          </cell>
        </row>
        <row r="79">
          <cell r="A79">
            <v>72</v>
          </cell>
          <cell r="B79">
            <v>2.11</v>
          </cell>
          <cell r="C79" t="str">
            <v>Universal Health Coverage Index</v>
          </cell>
          <cell r="D79" t="str">
            <v>2.11 Universal Health Coverage Index</v>
          </cell>
          <cell r="H79">
            <v>5</v>
          </cell>
          <cell r="I79">
            <v>26</v>
          </cell>
          <cell r="J79">
            <v>13</v>
          </cell>
          <cell r="K79">
            <v>22</v>
          </cell>
          <cell r="L79">
            <v>1</v>
          </cell>
          <cell r="M79">
            <v>9</v>
          </cell>
          <cell r="N79">
            <v>11</v>
          </cell>
          <cell r="P79">
            <v>14</v>
          </cell>
          <cell r="R79">
            <v>20</v>
          </cell>
          <cell r="S79">
            <v>23</v>
          </cell>
          <cell r="T79">
            <v>8</v>
          </cell>
          <cell r="U79">
            <v>25</v>
          </cell>
          <cell r="V79">
            <v>15</v>
          </cell>
          <cell r="W79">
            <v>16</v>
          </cell>
          <cell r="X79">
            <v>24</v>
          </cell>
          <cell r="Y79">
            <v>7</v>
          </cell>
          <cell r="Z79">
            <v>27</v>
          </cell>
          <cell r="AA79">
            <v>28</v>
          </cell>
          <cell r="AB79">
            <v>17</v>
          </cell>
          <cell r="AC79">
            <v>21</v>
          </cell>
          <cell r="AD79">
            <v>12</v>
          </cell>
          <cell r="AE79">
            <v>3</v>
          </cell>
          <cell r="AF79">
            <v>2</v>
          </cell>
          <cell r="AG79">
            <v>19</v>
          </cell>
          <cell r="AH79">
            <v>10</v>
          </cell>
          <cell r="AI79">
            <v>4</v>
          </cell>
          <cell r="AJ79">
            <v>6</v>
          </cell>
          <cell r="AK79">
            <v>18</v>
          </cell>
        </row>
        <row r="82">
          <cell r="B82" t="str">
            <v>3 Environmental Pillar</v>
          </cell>
          <cell r="C82" t="str">
            <v>Environmental Pillar</v>
          </cell>
          <cell r="D82" t="str">
            <v>3 Environmental Pillar</v>
          </cell>
          <cell r="H82">
            <v>6</v>
          </cell>
          <cell r="I82">
            <v>22</v>
          </cell>
          <cell r="J82">
            <v>29</v>
          </cell>
          <cell r="K82">
            <v>9</v>
          </cell>
          <cell r="L82">
            <v>18</v>
          </cell>
          <cell r="M82">
            <v>11</v>
          </cell>
          <cell r="N82">
            <v>20</v>
          </cell>
          <cell r="O82">
            <v>17</v>
          </cell>
          <cell r="P82">
            <v>21</v>
          </cell>
          <cell r="Q82">
            <v>7</v>
          </cell>
          <cell r="R82">
            <v>28</v>
          </cell>
          <cell r="S82">
            <v>12</v>
          </cell>
          <cell r="T82">
            <v>4</v>
          </cell>
          <cell r="U82">
            <v>8</v>
          </cell>
          <cell r="V82">
            <v>14</v>
          </cell>
          <cell r="W82">
            <v>5</v>
          </cell>
          <cell r="X82">
            <v>26</v>
          </cell>
          <cell r="Y82">
            <v>1</v>
          </cell>
          <cell r="Z82">
            <v>24</v>
          </cell>
          <cell r="AA82">
            <v>27</v>
          </cell>
          <cell r="AB82">
            <v>25</v>
          </cell>
          <cell r="AC82">
            <v>3</v>
          </cell>
          <cell r="AD82">
            <v>30</v>
          </cell>
          <cell r="AE82">
            <v>10</v>
          </cell>
          <cell r="AF82">
            <v>15</v>
          </cell>
          <cell r="AG82">
            <v>23</v>
          </cell>
          <cell r="AH82">
            <v>19</v>
          </cell>
          <cell r="AI82">
            <v>2</v>
          </cell>
          <cell r="AJ82">
            <v>16</v>
          </cell>
          <cell r="AK82">
            <v>13</v>
          </cell>
        </row>
        <row r="83">
          <cell r="A83">
            <v>72</v>
          </cell>
          <cell r="B83" t="str">
            <v>3.01</v>
          </cell>
          <cell r="C83" t="str">
            <v>Air pollution</v>
          </cell>
          <cell r="D83" t="str">
            <v>3.01 Air pollution</v>
          </cell>
          <cell r="H83">
            <v>5</v>
          </cell>
          <cell r="I83">
            <v>28</v>
          </cell>
          <cell r="J83">
            <v>3</v>
          </cell>
          <cell r="K83">
            <v>21</v>
          </cell>
          <cell r="L83">
            <v>2</v>
          </cell>
          <cell r="M83">
            <v>22</v>
          </cell>
          <cell r="N83">
            <v>27</v>
          </cell>
          <cell r="O83">
            <v>11</v>
          </cell>
          <cell r="P83">
            <v>14</v>
          </cell>
          <cell r="Q83">
            <v>15</v>
          </cell>
          <cell r="R83">
            <v>30</v>
          </cell>
          <cell r="S83">
            <v>16</v>
          </cell>
          <cell r="T83">
            <v>8</v>
          </cell>
          <cell r="U83">
            <v>20</v>
          </cell>
          <cell r="V83">
            <v>12</v>
          </cell>
          <cell r="W83">
            <v>10</v>
          </cell>
          <cell r="X83">
            <v>26</v>
          </cell>
          <cell r="Y83">
            <v>1</v>
          </cell>
          <cell r="Z83">
            <v>29</v>
          </cell>
          <cell r="AA83">
            <v>13</v>
          </cell>
          <cell r="AB83">
            <v>24</v>
          </cell>
          <cell r="AC83">
            <v>18</v>
          </cell>
          <cell r="AD83">
            <v>7</v>
          </cell>
          <cell r="AE83">
            <v>9</v>
          </cell>
          <cell r="AF83">
            <v>23</v>
          </cell>
          <cell r="AG83">
            <v>17</v>
          </cell>
          <cell r="AH83">
            <v>25</v>
          </cell>
          <cell r="AI83">
            <v>6</v>
          </cell>
          <cell r="AJ83">
            <v>4</v>
          </cell>
          <cell r="AK83">
            <v>19</v>
          </cell>
        </row>
        <row r="84">
          <cell r="A84">
            <v>73</v>
          </cell>
          <cell r="B84" t="str">
            <v>3.02</v>
          </cell>
          <cell r="C84" t="str">
            <v>Deforestation</v>
          </cell>
          <cell r="D84" t="str">
            <v>3.02 Deforestation</v>
          </cell>
          <cell r="H84">
            <v>1</v>
          </cell>
          <cell r="I84">
            <v>7</v>
          </cell>
          <cell r="J84">
            <v>27</v>
          </cell>
          <cell r="K84">
            <v>3</v>
          </cell>
          <cell r="L84">
            <v>15</v>
          </cell>
          <cell r="M84">
            <v>18</v>
          </cell>
          <cell r="N84">
            <v>21</v>
          </cell>
          <cell r="O84">
            <v>29</v>
          </cell>
          <cell r="P84">
            <v>25</v>
          </cell>
          <cell r="Q84">
            <v>28</v>
          </cell>
          <cell r="R84">
            <v>20</v>
          </cell>
          <cell r="S84">
            <v>12</v>
          </cell>
          <cell r="T84">
            <v>26</v>
          </cell>
          <cell r="U84">
            <v>2</v>
          </cell>
          <cell r="V84">
            <v>6</v>
          </cell>
          <cell r="W84">
            <v>16</v>
          </cell>
          <cell r="X84">
            <v>10</v>
          </cell>
          <cell r="Y84">
            <v>14</v>
          </cell>
          <cell r="Z84">
            <v>30</v>
          </cell>
          <cell r="AA84">
            <v>24</v>
          </cell>
          <cell r="AB84">
            <v>22</v>
          </cell>
          <cell r="AC84">
            <v>19</v>
          </cell>
          <cell r="AD84">
            <v>11</v>
          </cell>
          <cell r="AE84">
            <v>5</v>
          </cell>
          <cell r="AF84">
            <v>17</v>
          </cell>
          <cell r="AG84">
            <v>23</v>
          </cell>
          <cell r="AH84">
            <v>13</v>
          </cell>
          <cell r="AI84">
            <v>8</v>
          </cell>
          <cell r="AJ84">
            <v>9</v>
          </cell>
          <cell r="AK84">
            <v>4</v>
          </cell>
        </row>
        <row r="85">
          <cell r="A85">
            <v>74</v>
          </cell>
          <cell r="B85" t="str">
            <v>3.03</v>
          </cell>
          <cell r="C85" t="str">
            <v>% of wastewater treated</v>
          </cell>
          <cell r="D85" t="str">
            <v>3.03 % of wastewater treated</v>
          </cell>
          <cell r="H85">
            <v>5</v>
          </cell>
          <cell r="I85">
            <v>25</v>
          </cell>
          <cell r="J85">
            <v>23</v>
          </cell>
          <cell r="K85">
            <v>17</v>
          </cell>
          <cell r="L85">
            <v>11</v>
          </cell>
          <cell r="M85">
            <v>9</v>
          </cell>
          <cell r="N85">
            <v>15</v>
          </cell>
          <cell r="O85">
            <v>13</v>
          </cell>
          <cell r="P85">
            <v>20</v>
          </cell>
          <cell r="Q85">
            <v>7</v>
          </cell>
          <cell r="R85">
            <v>24</v>
          </cell>
          <cell r="S85">
            <v>22</v>
          </cell>
          <cell r="T85">
            <v>6</v>
          </cell>
          <cell r="U85">
            <v>28</v>
          </cell>
          <cell r="V85">
            <v>8</v>
          </cell>
          <cell r="W85">
            <v>14</v>
          </cell>
          <cell r="X85">
            <v>26</v>
          </cell>
          <cell r="Y85">
            <v>10</v>
          </cell>
          <cell r="Z85">
            <v>19</v>
          </cell>
          <cell r="AA85">
            <v>29</v>
          </cell>
          <cell r="AB85">
            <v>16</v>
          </cell>
          <cell r="AC85">
            <v>12</v>
          </cell>
          <cell r="AD85">
            <v>27</v>
          </cell>
          <cell r="AE85">
            <v>1</v>
          </cell>
          <cell r="AF85">
            <v>2</v>
          </cell>
          <cell r="AG85">
            <v>30</v>
          </cell>
          <cell r="AH85">
            <v>21</v>
          </cell>
          <cell r="AI85">
            <v>4</v>
          </cell>
          <cell r="AJ85">
            <v>3</v>
          </cell>
          <cell r="AK85">
            <v>18</v>
          </cell>
        </row>
        <row r="86">
          <cell r="A86">
            <v>75</v>
          </cell>
          <cell r="B86" t="str">
            <v>3.04</v>
          </cell>
          <cell r="C86" t="str">
            <v xml:space="preserve">Energy intensity </v>
          </cell>
          <cell r="D86" t="str">
            <v xml:space="preserve">3.04 Energy intensity </v>
          </cell>
          <cell r="H86">
            <v>4</v>
          </cell>
          <cell r="I86">
            <v>11</v>
          </cell>
          <cell r="J86">
            <v>14</v>
          </cell>
          <cell r="K86">
            <v>28</v>
          </cell>
          <cell r="L86">
            <v>16</v>
          </cell>
          <cell r="M86">
            <v>12</v>
          </cell>
          <cell r="N86">
            <v>20</v>
          </cell>
          <cell r="O86">
            <v>17</v>
          </cell>
          <cell r="P86">
            <v>18</v>
          </cell>
          <cell r="Q86">
            <v>1</v>
          </cell>
          <cell r="R86">
            <v>25</v>
          </cell>
          <cell r="S86">
            <v>19</v>
          </cell>
          <cell r="T86">
            <v>5</v>
          </cell>
          <cell r="U86">
            <v>22</v>
          </cell>
          <cell r="V86">
            <v>21</v>
          </cell>
          <cell r="W86">
            <v>8</v>
          </cell>
          <cell r="X86">
            <v>27</v>
          </cell>
          <cell r="Y86">
            <v>6</v>
          </cell>
          <cell r="Z86">
            <v>26</v>
          </cell>
          <cell r="AB86">
            <v>9</v>
          </cell>
          <cell r="AC86">
            <v>10</v>
          </cell>
          <cell r="AD86">
            <v>29</v>
          </cell>
          <cell r="AE86">
            <v>3</v>
          </cell>
          <cell r="AF86">
            <v>15</v>
          </cell>
          <cell r="AG86">
            <v>13</v>
          </cell>
          <cell r="AH86">
            <v>24</v>
          </cell>
          <cell r="AI86">
            <v>2</v>
          </cell>
          <cell r="AJ86">
            <v>7</v>
          </cell>
          <cell r="AK86">
            <v>23</v>
          </cell>
        </row>
        <row r="87">
          <cell r="A87">
            <v>76</v>
          </cell>
          <cell r="B87" t="str">
            <v>3.05</v>
          </cell>
          <cell r="C87" t="str">
            <v>Ecological footprint</v>
          </cell>
          <cell r="D87" t="str">
            <v>3.05 Ecological footprint</v>
          </cell>
          <cell r="H87">
            <v>24</v>
          </cell>
          <cell r="I87">
            <v>2</v>
          </cell>
          <cell r="J87">
            <v>22</v>
          </cell>
          <cell r="K87">
            <v>7</v>
          </cell>
          <cell r="L87">
            <v>27</v>
          </cell>
          <cell r="M87">
            <v>17</v>
          </cell>
          <cell r="N87">
            <v>15</v>
          </cell>
          <cell r="P87">
            <v>10</v>
          </cell>
          <cell r="R87">
            <v>3</v>
          </cell>
          <cell r="S87">
            <v>8</v>
          </cell>
          <cell r="T87">
            <v>18</v>
          </cell>
          <cell r="U87">
            <v>9</v>
          </cell>
          <cell r="V87">
            <v>19</v>
          </cell>
          <cell r="W87">
            <v>14</v>
          </cell>
          <cell r="X87">
            <v>4</v>
          </cell>
          <cell r="Y87">
            <v>20</v>
          </cell>
          <cell r="Z87">
            <v>1</v>
          </cell>
          <cell r="AA87">
            <v>6</v>
          </cell>
          <cell r="AB87">
            <v>12</v>
          </cell>
          <cell r="AC87">
            <v>5</v>
          </cell>
          <cell r="AD87">
            <v>21</v>
          </cell>
          <cell r="AE87">
            <v>25</v>
          </cell>
          <cell r="AF87">
            <v>23</v>
          </cell>
          <cell r="AH87">
            <v>13</v>
          </cell>
          <cell r="AI87">
            <v>16</v>
          </cell>
          <cell r="AJ87">
            <v>26</v>
          </cell>
          <cell r="AK87">
            <v>11</v>
          </cell>
        </row>
        <row r="88">
          <cell r="A88">
            <v>77</v>
          </cell>
          <cell r="B88" t="str">
            <v>3.06</v>
          </cell>
          <cell r="C88" t="str">
            <v>Renewable energy</v>
          </cell>
          <cell r="D88" t="str">
            <v>3.06 Renewable energy</v>
          </cell>
          <cell r="H88">
            <v>20</v>
          </cell>
          <cell r="I88">
            <v>16</v>
          </cell>
          <cell r="J88">
            <v>29</v>
          </cell>
          <cell r="K88">
            <v>3</v>
          </cell>
          <cell r="L88">
            <v>14</v>
          </cell>
          <cell r="M88">
            <v>9</v>
          </cell>
          <cell r="N88">
            <v>18</v>
          </cell>
          <cell r="O88">
            <v>26</v>
          </cell>
          <cell r="P88">
            <v>13</v>
          </cell>
          <cell r="Q88">
            <v>28</v>
          </cell>
          <cell r="R88">
            <v>11</v>
          </cell>
          <cell r="S88">
            <v>10</v>
          </cell>
          <cell r="T88">
            <v>22</v>
          </cell>
          <cell r="U88">
            <v>1</v>
          </cell>
          <cell r="V88">
            <v>23</v>
          </cell>
          <cell r="W88">
            <v>19</v>
          </cell>
          <cell r="X88">
            <v>2</v>
          </cell>
          <cell r="Y88">
            <v>4</v>
          </cell>
          <cell r="Z88">
            <v>7</v>
          </cell>
          <cell r="AB88">
            <v>8</v>
          </cell>
          <cell r="AC88">
            <v>6</v>
          </cell>
          <cell r="AD88">
            <v>24</v>
          </cell>
          <cell r="AE88">
            <v>27</v>
          </cell>
          <cell r="AF88">
            <v>25</v>
          </cell>
          <cell r="AG88">
            <v>5</v>
          </cell>
          <cell r="AH88">
            <v>14</v>
          </cell>
          <cell r="AI88">
            <v>17</v>
          </cell>
          <cell r="AJ88">
            <v>21</v>
          </cell>
          <cell r="AK88">
            <v>12</v>
          </cell>
        </row>
        <row r="89">
          <cell r="A89">
            <v>78</v>
          </cell>
          <cell r="B89" t="str">
            <v>3.07</v>
          </cell>
          <cell r="C89" t="str">
            <v>Environmental standards in trade</v>
          </cell>
          <cell r="D89" t="str">
            <v>3.07 Environmental standards in trade</v>
          </cell>
          <cell r="H89">
            <v>1</v>
          </cell>
          <cell r="I89">
            <v>27</v>
          </cell>
          <cell r="J89">
            <v>27</v>
          </cell>
          <cell r="K89">
            <v>10</v>
          </cell>
          <cell r="L89">
            <v>10</v>
          </cell>
          <cell r="M89">
            <v>10</v>
          </cell>
          <cell r="N89">
            <v>9</v>
          </cell>
          <cell r="O89">
            <v>1</v>
          </cell>
          <cell r="P89">
            <v>10</v>
          </cell>
          <cell r="Q89">
            <v>1</v>
          </cell>
          <cell r="R89">
            <v>10</v>
          </cell>
          <cell r="S89">
            <v>10</v>
          </cell>
          <cell r="T89">
            <v>1</v>
          </cell>
          <cell r="U89">
            <v>22</v>
          </cell>
          <cell r="V89">
            <v>10</v>
          </cell>
          <cell r="W89">
            <v>1</v>
          </cell>
          <cell r="X89">
            <v>22</v>
          </cell>
          <cell r="Y89">
            <v>1</v>
          </cell>
          <cell r="Z89">
            <v>22</v>
          </cell>
          <cell r="AA89">
            <v>10</v>
          </cell>
          <cell r="AB89">
            <v>10</v>
          </cell>
          <cell r="AC89">
            <v>1</v>
          </cell>
          <cell r="AD89">
            <v>30</v>
          </cell>
          <cell r="AE89">
            <v>27</v>
          </cell>
          <cell r="AF89">
            <v>21</v>
          </cell>
          <cell r="AG89">
            <v>22</v>
          </cell>
          <cell r="AH89">
            <v>10</v>
          </cell>
          <cell r="AI89">
            <v>1</v>
          </cell>
          <cell r="AJ89">
            <v>26</v>
          </cell>
          <cell r="AK89">
            <v>10</v>
          </cell>
        </row>
        <row r="90">
          <cell r="A90">
            <v>79</v>
          </cell>
          <cell r="B90" t="str">
            <v>3.07.01</v>
          </cell>
          <cell r="C90" t="str">
            <v>Convention: Hazardous Wastes</v>
          </cell>
          <cell r="D90" t="str">
            <v>3.07.01 Convention: Hazardous Wastes</v>
          </cell>
          <cell r="H90">
            <v>1</v>
          </cell>
          <cell r="I90">
            <v>1</v>
          </cell>
          <cell r="J90">
            <v>1</v>
          </cell>
          <cell r="K90">
            <v>1</v>
          </cell>
          <cell r="L90">
            <v>1</v>
          </cell>
          <cell r="M90">
            <v>1</v>
          </cell>
          <cell r="N90">
            <v>1</v>
          </cell>
          <cell r="O90">
            <v>1</v>
          </cell>
          <cell r="P90">
            <v>1</v>
          </cell>
          <cell r="Q90">
            <v>1</v>
          </cell>
          <cell r="R90">
            <v>1</v>
          </cell>
          <cell r="S90">
            <v>1</v>
          </cell>
          <cell r="T90">
            <v>1</v>
          </cell>
          <cell r="U90">
            <v>1</v>
          </cell>
          <cell r="V90">
            <v>1</v>
          </cell>
          <cell r="W90">
            <v>1</v>
          </cell>
          <cell r="X90">
            <v>1</v>
          </cell>
          <cell r="Y90">
            <v>1</v>
          </cell>
          <cell r="Z90">
            <v>1</v>
          </cell>
          <cell r="AA90">
            <v>1</v>
          </cell>
          <cell r="AB90">
            <v>1</v>
          </cell>
          <cell r="AC90">
            <v>1</v>
          </cell>
          <cell r="AD90">
            <v>1</v>
          </cell>
          <cell r="AE90">
            <v>1</v>
          </cell>
          <cell r="AF90">
            <v>1</v>
          </cell>
          <cell r="AG90">
            <v>1</v>
          </cell>
          <cell r="AH90">
            <v>1</v>
          </cell>
          <cell r="AI90">
            <v>1</v>
          </cell>
          <cell r="AJ90">
            <v>30</v>
          </cell>
          <cell r="AK90">
            <v>1</v>
          </cell>
        </row>
        <row r="91">
          <cell r="A91">
            <v>80</v>
          </cell>
          <cell r="B91" t="str">
            <v>3.07.02</v>
          </cell>
          <cell r="C91" t="str">
            <v>Convention: Prevention of Marine Pollution</v>
          </cell>
          <cell r="D91" t="str">
            <v>3.07.02 Convention: Prevention of Marine Pollution</v>
          </cell>
          <cell r="H91">
            <v>1</v>
          </cell>
          <cell r="I91">
            <v>15</v>
          </cell>
          <cell r="J91">
            <v>15</v>
          </cell>
          <cell r="K91">
            <v>15</v>
          </cell>
          <cell r="L91">
            <v>1</v>
          </cell>
          <cell r="M91">
            <v>1</v>
          </cell>
          <cell r="N91">
            <v>1</v>
          </cell>
          <cell r="O91">
            <v>1</v>
          </cell>
          <cell r="P91">
            <v>15</v>
          </cell>
          <cell r="Q91">
            <v>1</v>
          </cell>
          <cell r="R91">
            <v>15</v>
          </cell>
          <cell r="S91">
            <v>15</v>
          </cell>
          <cell r="T91">
            <v>1</v>
          </cell>
          <cell r="U91">
            <v>15</v>
          </cell>
          <cell r="V91">
            <v>15</v>
          </cell>
          <cell r="W91">
            <v>1</v>
          </cell>
          <cell r="X91">
            <v>15</v>
          </cell>
          <cell r="Y91">
            <v>1</v>
          </cell>
          <cell r="Z91">
            <v>15</v>
          </cell>
          <cell r="AA91">
            <v>1</v>
          </cell>
          <cell r="AB91">
            <v>15</v>
          </cell>
          <cell r="AC91">
            <v>1</v>
          </cell>
          <cell r="AD91">
            <v>15</v>
          </cell>
          <cell r="AE91">
            <v>15</v>
          </cell>
          <cell r="AF91">
            <v>1</v>
          </cell>
          <cell r="AG91">
            <v>15</v>
          </cell>
          <cell r="AH91">
            <v>15</v>
          </cell>
          <cell r="AI91">
            <v>1</v>
          </cell>
          <cell r="AJ91">
            <v>1</v>
          </cell>
          <cell r="AK91">
            <v>15</v>
          </cell>
        </row>
        <row r="92">
          <cell r="A92">
            <v>81</v>
          </cell>
          <cell r="B92" t="str">
            <v>3.07.03</v>
          </cell>
          <cell r="C92" t="str">
            <v>Convention: Protection of the Ozone Layer (Vienna)</v>
          </cell>
          <cell r="D92" t="str">
            <v>3.07.03 Convention: Protection of the Ozone Layer (Vienna)</v>
          </cell>
          <cell r="H92">
            <v>1</v>
          </cell>
          <cell r="I92">
            <v>1</v>
          </cell>
          <cell r="J92">
            <v>1</v>
          </cell>
          <cell r="K92">
            <v>1</v>
          </cell>
          <cell r="L92">
            <v>1</v>
          </cell>
          <cell r="M92">
            <v>1</v>
          </cell>
          <cell r="N92">
            <v>1</v>
          </cell>
          <cell r="O92">
            <v>1</v>
          </cell>
          <cell r="P92">
            <v>1</v>
          </cell>
          <cell r="Q92">
            <v>1</v>
          </cell>
          <cell r="R92">
            <v>1</v>
          </cell>
          <cell r="S92">
            <v>1</v>
          </cell>
          <cell r="T92">
            <v>1</v>
          </cell>
          <cell r="U92">
            <v>1</v>
          </cell>
          <cell r="V92">
            <v>1</v>
          </cell>
          <cell r="W92">
            <v>1</v>
          </cell>
          <cell r="X92">
            <v>1</v>
          </cell>
          <cell r="Y92">
            <v>1</v>
          </cell>
          <cell r="Z92">
            <v>1</v>
          </cell>
          <cell r="AA92">
            <v>1</v>
          </cell>
          <cell r="AB92">
            <v>1</v>
          </cell>
          <cell r="AC92">
            <v>1</v>
          </cell>
          <cell r="AD92">
            <v>30</v>
          </cell>
          <cell r="AE92">
            <v>1</v>
          </cell>
          <cell r="AF92">
            <v>1</v>
          </cell>
          <cell r="AG92">
            <v>1</v>
          </cell>
          <cell r="AH92">
            <v>1</v>
          </cell>
          <cell r="AI92">
            <v>1</v>
          </cell>
          <cell r="AJ92">
            <v>1</v>
          </cell>
          <cell r="AK92">
            <v>1</v>
          </cell>
        </row>
        <row r="93">
          <cell r="A93">
            <v>82</v>
          </cell>
          <cell r="B93" t="str">
            <v>3.07.04</v>
          </cell>
          <cell r="C93" t="str">
            <v>Convention on Climate Change (Kyoto)</v>
          </cell>
          <cell r="D93" t="str">
            <v>3.07.04 Convention on Climate Change (Kyoto)</v>
          </cell>
          <cell r="H93">
            <v>1</v>
          </cell>
          <cell r="I93">
            <v>1</v>
          </cell>
          <cell r="J93">
            <v>1</v>
          </cell>
          <cell r="K93">
            <v>1</v>
          </cell>
          <cell r="L93">
            <v>30</v>
          </cell>
          <cell r="M93">
            <v>1</v>
          </cell>
          <cell r="N93">
            <v>1</v>
          </cell>
          <cell r="O93">
            <v>1</v>
          </cell>
          <cell r="P93">
            <v>1</v>
          </cell>
          <cell r="Q93">
            <v>1</v>
          </cell>
          <cell r="R93">
            <v>1</v>
          </cell>
          <cell r="S93">
            <v>1</v>
          </cell>
          <cell r="T93">
            <v>1</v>
          </cell>
          <cell r="U93">
            <v>1</v>
          </cell>
          <cell r="V93">
            <v>1</v>
          </cell>
          <cell r="W93">
            <v>1</v>
          </cell>
          <cell r="X93">
            <v>1</v>
          </cell>
          <cell r="Y93">
            <v>1</v>
          </cell>
          <cell r="Z93">
            <v>1</v>
          </cell>
          <cell r="AA93">
            <v>1</v>
          </cell>
          <cell r="AB93">
            <v>1</v>
          </cell>
          <cell r="AC93">
            <v>1</v>
          </cell>
          <cell r="AD93">
            <v>1</v>
          </cell>
          <cell r="AE93">
            <v>1</v>
          </cell>
          <cell r="AF93">
            <v>1</v>
          </cell>
          <cell r="AG93">
            <v>1</v>
          </cell>
          <cell r="AH93">
            <v>1</v>
          </cell>
          <cell r="AI93">
            <v>1</v>
          </cell>
          <cell r="AJ93">
            <v>29</v>
          </cell>
          <cell r="AK93">
            <v>1</v>
          </cell>
        </row>
        <row r="94">
          <cell r="A94">
            <v>83</v>
          </cell>
          <cell r="B94" t="str">
            <v>3.07.05</v>
          </cell>
          <cell r="C94" t="str">
            <v>The International Timber Agreement</v>
          </cell>
          <cell r="D94" t="str">
            <v>3.07.05 The International Timber Agreement</v>
          </cell>
          <cell r="H94">
            <v>1</v>
          </cell>
          <cell r="I94">
            <v>23</v>
          </cell>
          <cell r="J94">
            <v>23</v>
          </cell>
          <cell r="K94">
            <v>1</v>
          </cell>
          <cell r="L94">
            <v>1</v>
          </cell>
          <cell r="M94">
            <v>23</v>
          </cell>
          <cell r="N94">
            <v>1</v>
          </cell>
          <cell r="O94">
            <v>1</v>
          </cell>
          <cell r="P94">
            <v>1</v>
          </cell>
          <cell r="Q94">
            <v>1</v>
          </cell>
          <cell r="R94">
            <v>1</v>
          </cell>
          <cell r="S94">
            <v>1</v>
          </cell>
          <cell r="T94">
            <v>1</v>
          </cell>
          <cell r="U94">
            <v>23</v>
          </cell>
          <cell r="V94">
            <v>1</v>
          </cell>
          <cell r="W94">
            <v>1</v>
          </cell>
          <cell r="X94">
            <v>1</v>
          </cell>
          <cell r="Y94">
            <v>1</v>
          </cell>
          <cell r="Z94">
            <v>23</v>
          </cell>
          <cell r="AA94">
            <v>1</v>
          </cell>
          <cell r="AB94">
            <v>1</v>
          </cell>
          <cell r="AC94">
            <v>1</v>
          </cell>
          <cell r="AD94">
            <v>23</v>
          </cell>
          <cell r="AE94">
            <v>23</v>
          </cell>
          <cell r="AF94">
            <v>21</v>
          </cell>
          <cell r="AG94">
            <v>23</v>
          </cell>
          <cell r="AH94">
            <v>1</v>
          </cell>
          <cell r="AI94">
            <v>1</v>
          </cell>
          <cell r="AJ94">
            <v>21</v>
          </cell>
          <cell r="AK94">
            <v>1</v>
          </cell>
        </row>
        <row r="95">
          <cell r="A95">
            <v>84</v>
          </cell>
          <cell r="B95" t="str">
            <v>3.07.06</v>
          </cell>
          <cell r="C95" t="str">
            <v>Convention: International Trade in Endangered Species</v>
          </cell>
          <cell r="D95" t="str">
            <v>3.07.06 Convention: International Trade in Endangered Species</v>
          </cell>
          <cell r="H95">
            <v>1</v>
          </cell>
          <cell r="I95">
            <v>1</v>
          </cell>
          <cell r="J95">
            <v>1</v>
          </cell>
          <cell r="K95">
            <v>1</v>
          </cell>
          <cell r="L95">
            <v>1</v>
          </cell>
          <cell r="M95">
            <v>1</v>
          </cell>
          <cell r="N95">
            <v>1</v>
          </cell>
          <cell r="O95">
            <v>1</v>
          </cell>
          <cell r="P95">
            <v>1</v>
          </cell>
          <cell r="Q95">
            <v>1</v>
          </cell>
          <cell r="R95">
            <v>1</v>
          </cell>
          <cell r="S95">
            <v>1</v>
          </cell>
          <cell r="T95">
            <v>1</v>
          </cell>
          <cell r="U95">
            <v>1</v>
          </cell>
          <cell r="V95">
            <v>1</v>
          </cell>
          <cell r="W95">
            <v>1</v>
          </cell>
          <cell r="X95">
            <v>1</v>
          </cell>
          <cell r="Y95">
            <v>1</v>
          </cell>
          <cell r="Z95">
            <v>1</v>
          </cell>
          <cell r="AA95">
            <v>1</v>
          </cell>
          <cell r="AB95">
            <v>1</v>
          </cell>
          <cell r="AC95">
            <v>1</v>
          </cell>
          <cell r="AD95">
            <v>28</v>
          </cell>
          <cell r="AE95">
            <v>28</v>
          </cell>
          <cell r="AF95">
            <v>28</v>
          </cell>
          <cell r="AG95">
            <v>1</v>
          </cell>
          <cell r="AH95">
            <v>1</v>
          </cell>
          <cell r="AI95">
            <v>1</v>
          </cell>
          <cell r="AJ95">
            <v>1</v>
          </cell>
          <cell r="AK95">
            <v>1</v>
          </cell>
        </row>
        <row r="96">
          <cell r="A96">
            <v>85</v>
          </cell>
          <cell r="B96" t="str">
            <v>3.07.07</v>
          </cell>
          <cell r="C96" t="str">
            <v>Convention: Prior Informed Consent - Hazardous Chemicals (Rotterdam)</v>
          </cell>
          <cell r="D96" t="str">
            <v>3.07.07 Convention: Prior Informed Consent - Hazardous Chemicals (Rotterdam)</v>
          </cell>
          <cell r="H96">
            <v>1</v>
          </cell>
          <cell r="I96">
            <v>27</v>
          </cell>
          <cell r="J96">
            <v>27</v>
          </cell>
          <cell r="K96">
            <v>1</v>
          </cell>
          <cell r="L96">
            <v>1</v>
          </cell>
          <cell r="M96">
            <v>1</v>
          </cell>
          <cell r="N96">
            <v>25</v>
          </cell>
          <cell r="O96">
            <v>1</v>
          </cell>
          <cell r="P96">
            <v>1</v>
          </cell>
          <cell r="Q96">
            <v>1</v>
          </cell>
          <cell r="R96">
            <v>1</v>
          </cell>
          <cell r="S96">
            <v>1</v>
          </cell>
          <cell r="T96">
            <v>1</v>
          </cell>
          <cell r="U96">
            <v>1</v>
          </cell>
          <cell r="V96">
            <v>1</v>
          </cell>
          <cell r="W96">
            <v>1</v>
          </cell>
          <cell r="X96">
            <v>27</v>
          </cell>
          <cell r="Y96">
            <v>1</v>
          </cell>
          <cell r="Z96">
            <v>1</v>
          </cell>
          <cell r="AA96">
            <v>27</v>
          </cell>
          <cell r="AB96">
            <v>1</v>
          </cell>
          <cell r="AC96">
            <v>1</v>
          </cell>
          <cell r="AD96">
            <v>1</v>
          </cell>
          <cell r="AE96">
            <v>1</v>
          </cell>
          <cell r="AF96">
            <v>1</v>
          </cell>
          <cell r="AG96">
            <v>1</v>
          </cell>
          <cell r="AH96">
            <v>1</v>
          </cell>
          <cell r="AI96">
            <v>1</v>
          </cell>
          <cell r="AJ96">
            <v>25</v>
          </cell>
          <cell r="AK96">
            <v>1</v>
          </cell>
        </row>
        <row r="97">
          <cell r="A97">
            <v>86</v>
          </cell>
          <cell r="B97" t="str">
            <v>3.08</v>
          </cell>
          <cell r="C97" t="str">
            <v>Transfer emissions</v>
          </cell>
          <cell r="D97" t="str">
            <v>3.08 Transfer emissions</v>
          </cell>
          <cell r="H97">
            <v>24</v>
          </cell>
          <cell r="I97">
            <v>7</v>
          </cell>
          <cell r="J97">
            <v>21</v>
          </cell>
          <cell r="K97">
            <v>11</v>
          </cell>
          <cell r="L97">
            <v>23</v>
          </cell>
          <cell r="M97">
            <v>19</v>
          </cell>
          <cell r="N97">
            <v>28</v>
          </cell>
          <cell r="O97">
            <v>16</v>
          </cell>
          <cell r="P97">
            <v>17</v>
          </cell>
          <cell r="Q97">
            <v>6</v>
          </cell>
          <cell r="R97">
            <v>26</v>
          </cell>
          <cell r="S97">
            <v>14</v>
          </cell>
          <cell r="T97">
            <v>3</v>
          </cell>
          <cell r="U97">
            <v>20</v>
          </cell>
          <cell r="V97">
            <v>22</v>
          </cell>
          <cell r="W97">
            <v>9</v>
          </cell>
          <cell r="Y97">
            <v>18</v>
          </cell>
          <cell r="Z97">
            <v>10</v>
          </cell>
          <cell r="AB97">
            <v>15</v>
          </cell>
          <cell r="AC97">
            <v>8</v>
          </cell>
          <cell r="AD97">
            <v>27</v>
          </cell>
          <cell r="AE97">
            <v>4</v>
          </cell>
          <cell r="AF97">
            <v>5</v>
          </cell>
          <cell r="AG97">
            <v>12</v>
          </cell>
          <cell r="AH97">
            <v>13</v>
          </cell>
          <cell r="AI97">
            <v>2</v>
          </cell>
          <cell r="AJ97">
            <v>1</v>
          </cell>
          <cell r="AK97">
            <v>25</v>
          </cell>
        </row>
        <row r="98">
          <cell r="A98">
            <v>87</v>
          </cell>
          <cell r="B98" t="str">
            <v>3.09</v>
          </cell>
          <cell r="C98" t="str">
            <v>Share of natural resources in trade</v>
          </cell>
          <cell r="D98" t="str">
            <v>3.09 Share of natural resources in trade</v>
          </cell>
          <cell r="H98">
            <v>28</v>
          </cell>
          <cell r="I98">
            <v>1</v>
          </cell>
          <cell r="J98">
            <v>30</v>
          </cell>
          <cell r="K98">
            <v>2</v>
          </cell>
          <cell r="L98">
            <v>23</v>
          </cell>
          <cell r="M98">
            <v>25</v>
          </cell>
          <cell r="N98">
            <v>9</v>
          </cell>
          <cell r="O98">
            <v>10</v>
          </cell>
          <cell r="P98">
            <v>22</v>
          </cell>
          <cell r="Q98">
            <v>8</v>
          </cell>
          <cell r="R98">
            <v>21</v>
          </cell>
          <cell r="S98">
            <v>24</v>
          </cell>
          <cell r="T98">
            <v>13</v>
          </cell>
          <cell r="U98">
            <v>14</v>
          </cell>
          <cell r="V98">
            <v>19</v>
          </cell>
          <cell r="W98">
            <v>11</v>
          </cell>
          <cell r="X98">
            <v>17</v>
          </cell>
          <cell r="Y98">
            <v>3</v>
          </cell>
          <cell r="Z98">
            <v>4</v>
          </cell>
          <cell r="AA98">
            <v>26</v>
          </cell>
          <cell r="AB98">
            <v>27</v>
          </cell>
          <cell r="AC98">
            <v>7</v>
          </cell>
          <cell r="AD98">
            <v>29</v>
          </cell>
          <cell r="AE98">
            <v>16</v>
          </cell>
          <cell r="AF98">
            <v>15</v>
          </cell>
          <cell r="AG98">
            <v>5</v>
          </cell>
          <cell r="AH98">
            <v>12</v>
          </cell>
          <cell r="AI98">
            <v>20</v>
          </cell>
          <cell r="AJ98">
            <v>18</v>
          </cell>
          <cell r="AK98">
            <v>6</v>
          </cell>
        </row>
        <row r="99">
          <cell r="A99">
            <v>88</v>
          </cell>
          <cell r="B99" t="str">
            <v>3.10</v>
          </cell>
          <cell r="C99" t="str">
            <v>Carbon</v>
          </cell>
          <cell r="D99" t="str">
            <v>3.10 Carbon</v>
          </cell>
          <cell r="H99">
            <v>15</v>
          </cell>
          <cell r="I99">
            <v>19</v>
          </cell>
          <cell r="J99">
            <v>27</v>
          </cell>
          <cell r="K99">
            <v>22</v>
          </cell>
          <cell r="L99">
            <v>16</v>
          </cell>
          <cell r="M99">
            <v>3</v>
          </cell>
          <cell r="N99">
            <v>7</v>
          </cell>
          <cell r="O99">
            <v>28</v>
          </cell>
          <cell r="P99">
            <v>24</v>
          </cell>
          <cell r="Q99">
            <v>26</v>
          </cell>
          <cell r="R99">
            <v>11</v>
          </cell>
          <cell r="S99">
            <v>1</v>
          </cell>
          <cell r="T99">
            <v>6</v>
          </cell>
          <cell r="U99">
            <v>25</v>
          </cell>
          <cell r="V99">
            <v>17</v>
          </cell>
          <cell r="W99">
            <v>2</v>
          </cell>
          <cell r="X99">
            <v>20</v>
          </cell>
          <cell r="Y99">
            <v>5</v>
          </cell>
          <cell r="Z99">
            <v>9</v>
          </cell>
          <cell r="AA99">
            <v>18</v>
          </cell>
          <cell r="AB99">
            <v>23</v>
          </cell>
          <cell r="AC99">
            <v>10</v>
          </cell>
          <cell r="AD99">
            <v>29</v>
          </cell>
          <cell r="AE99">
            <v>8</v>
          </cell>
          <cell r="AF99">
            <v>12</v>
          </cell>
          <cell r="AG99">
            <v>21</v>
          </cell>
          <cell r="AH99">
            <v>14</v>
          </cell>
          <cell r="AI99">
            <v>4</v>
          </cell>
          <cell r="AJ99">
            <v>30</v>
          </cell>
          <cell r="AK99">
            <v>13</v>
          </cell>
        </row>
        <row r="100">
          <cell r="A100">
            <v>89</v>
          </cell>
          <cell r="B100" t="str">
            <v>3.10.1</v>
          </cell>
          <cell r="C100" t="str">
            <v>Carbon pricing</v>
          </cell>
          <cell r="D100" t="str">
            <v>3.10.1 Carbon pricing</v>
          </cell>
          <cell r="H100">
            <v>1</v>
          </cell>
          <cell r="I100">
            <v>19</v>
          </cell>
          <cell r="J100">
            <v>12</v>
          </cell>
          <cell r="K100">
            <v>19</v>
          </cell>
          <cell r="L100">
            <v>1</v>
          </cell>
          <cell r="M100">
            <v>1</v>
          </cell>
          <cell r="N100">
            <v>1</v>
          </cell>
          <cell r="O100">
            <v>19</v>
          </cell>
          <cell r="P100">
            <v>19</v>
          </cell>
          <cell r="Q100">
            <v>19</v>
          </cell>
          <cell r="R100">
            <v>12</v>
          </cell>
          <cell r="S100">
            <v>1</v>
          </cell>
          <cell r="T100">
            <v>1</v>
          </cell>
          <cell r="U100">
            <v>19</v>
          </cell>
          <cell r="V100">
            <v>12</v>
          </cell>
          <cell r="W100">
            <v>1</v>
          </cell>
          <cell r="X100">
            <v>19</v>
          </cell>
          <cell r="Y100">
            <v>1</v>
          </cell>
          <cell r="Z100">
            <v>12</v>
          </cell>
          <cell r="AA100">
            <v>19</v>
          </cell>
          <cell r="AB100">
            <v>19</v>
          </cell>
          <cell r="AC100">
            <v>12</v>
          </cell>
          <cell r="AD100">
            <v>19</v>
          </cell>
          <cell r="AE100">
            <v>1</v>
          </cell>
          <cell r="AF100">
            <v>1</v>
          </cell>
          <cell r="AG100">
            <v>19</v>
          </cell>
          <cell r="AH100">
            <v>12</v>
          </cell>
          <cell r="AI100">
            <v>1</v>
          </cell>
          <cell r="AJ100">
            <v>19</v>
          </cell>
          <cell r="AK100">
            <v>12</v>
          </cell>
        </row>
        <row r="101">
          <cell r="A101">
            <v>90</v>
          </cell>
          <cell r="B101" t="str">
            <v>3.10.2</v>
          </cell>
          <cell r="C101" t="str">
            <v>CO2 emissions per capita</v>
          </cell>
          <cell r="D101" t="str">
            <v>3.10.2 CO2 emissions per capita</v>
          </cell>
          <cell r="H101">
            <v>28</v>
          </cell>
          <cell r="I101">
            <v>2</v>
          </cell>
          <cell r="J101">
            <v>30</v>
          </cell>
          <cell r="K101">
            <v>6</v>
          </cell>
          <cell r="L101">
            <v>29</v>
          </cell>
          <cell r="M101">
            <v>17</v>
          </cell>
          <cell r="N101">
            <v>22</v>
          </cell>
          <cell r="O101">
            <v>24</v>
          </cell>
          <cell r="P101">
            <v>11</v>
          </cell>
          <cell r="Q101">
            <v>16</v>
          </cell>
          <cell r="R101">
            <v>9</v>
          </cell>
          <cell r="S101">
            <v>10</v>
          </cell>
          <cell r="T101">
            <v>21</v>
          </cell>
          <cell r="U101">
            <v>12</v>
          </cell>
          <cell r="V101">
            <v>20</v>
          </cell>
          <cell r="W101">
            <v>14</v>
          </cell>
          <cell r="X101">
            <v>3</v>
          </cell>
          <cell r="Y101">
            <v>19</v>
          </cell>
          <cell r="Z101">
            <v>5</v>
          </cell>
          <cell r="AA101">
            <v>1</v>
          </cell>
          <cell r="AB101">
            <v>8</v>
          </cell>
          <cell r="AC101">
            <v>7</v>
          </cell>
          <cell r="AD101">
            <v>26</v>
          </cell>
          <cell r="AE101">
            <v>23</v>
          </cell>
          <cell r="AF101">
            <v>25</v>
          </cell>
          <cell r="AG101">
            <v>4</v>
          </cell>
          <cell r="AH101">
            <v>15</v>
          </cell>
          <cell r="AI101">
            <v>18</v>
          </cell>
          <cell r="AJ101">
            <v>27</v>
          </cell>
          <cell r="AK101">
            <v>13</v>
          </cell>
        </row>
      </sheetData>
      <sheetData sheetId="3">
        <row r="1">
          <cell r="B1" t="str">
            <v>NA.</v>
          </cell>
          <cell r="C1" t="str">
            <v>Data</v>
          </cell>
          <cell r="H1" t="str">
            <v>Australia</v>
          </cell>
          <cell r="I1" t="str">
            <v>Bangladesh</v>
          </cell>
          <cell r="J1" t="str">
            <v>Brunei</v>
          </cell>
          <cell r="K1" t="str">
            <v>Cambodia</v>
          </cell>
          <cell r="L1" t="str">
            <v>Canada</v>
          </cell>
          <cell r="M1" t="str">
            <v>Chile</v>
          </cell>
          <cell r="N1" t="str">
            <v>China</v>
          </cell>
          <cell r="O1" t="str">
            <v>Taiwan</v>
          </cell>
          <cell r="P1" t="str">
            <v>Ecuador</v>
          </cell>
          <cell r="Q1" t="str">
            <v>Hong Kong, SAR</v>
          </cell>
          <cell r="R1" t="str">
            <v>India</v>
          </cell>
          <cell r="S1" t="str">
            <v>Indonesia</v>
          </cell>
          <cell r="T1" t="str">
            <v>Japan</v>
          </cell>
          <cell r="U1" t="str">
            <v>Laos</v>
          </cell>
          <cell r="V1" t="str">
            <v>Malaysia</v>
          </cell>
          <cell r="W1" t="str">
            <v>Mexico</v>
          </cell>
          <cell r="X1" t="str">
            <v>Myanmar</v>
          </cell>
          <cell r="Y1" t="str">
            <v>New Zealand</v>
          </cell>
          <cell r="Z1" t="str">
            <v>Pakistan</v>
          </cell>
          <cell r="AA1" t="str">
            <v>Papua New Guinea</v>
          </cell>
          <cell r="AB1" t="str">
            <v>Peru</v>
          </cell>
          <cell r="AC1" t="str">
            <v>Philippines</v>
          </cell>
          <cell r="AD1" t="str">
            <v>Russia</v>
          </cell>
          <cell r="AE1" t="str">
            <v>Singapore</v>
          </cell>
          <cell r="AF1" t="str">
            <v>South Korea</v>
          </cell>
          <cell r="AG1" t="str">
            <v>Sri Lanka</v>
          </cell>
          <cell r="AH1" t="str">
            <v>Thailand</v>
          </cell>
          <cell r="AI1" t="str">
            <v>United Kingdom</v>
          </cell>
          <cell r="AJ1" t="str">
            <v>United States</v>
          </cell>
          <cell r="AK1" t="str">
            <v>Vietnam</v>
          </cell>
          <cell r="AL1" t="str">
            <v>Outlier</v>
          </cell>
          <cell r="AM1" t="str">
            <v>year</v>
          </cell>
        </row>
        <row r="2">
          <cell r="B2" t="str">
            <v>0verall STI</v>
          </cell>
          <cell r="C2" t="str">
            <v>0verall STI</v>
          </cell>
          <cell r="D2" t="str">
            <v>0verall STI</v>
          </cell>
          <cell r="H2">
            <v>87.374974855251182</v>
          </cell>
          <cell r="I2">
            <v>21.284099515663968</v>
          </cell>
          <cell r="J2">
            <v>22.140260497273943</v>
          </cell>
          <cell r="K2">
            <v>42.410404874156349</v>
          </cell>
          <cell r="L2">
            <v>79.95780340536075</v>
          </cell>
          <cell r="M2">
            <v>63.893146361289297</v>
          </cell>
          <cell r="N2">
            <v>50.881805987964235</v>
          </cell>
          <cell r="O2">
            <v>72.287616807601609</v>
          </cell>
          <cell r="P2">
            <v>32.847550506924016</v>
          </cell>
          <cell r="Q2">
            <v>81.380117210442322</v>
          </cell>
          <cell r="R2">
            <v>24.000422321579819</v>
          </cell>
          <cell r="S2">
            <v>45.263889795642157</v>
          </cell>
          <cell r="T2">
            <v>81.523584950321748</v>
          </cell>
          <cell r="U2">
            <v>24.961559818274292</v>
          </cell>
          <cell r="V2">
            <v>52.669930063935325</v>
          </cell>
          <cell r="W2">
            <v>48.870292805165697</v>
          </cell>
          <cell r="X2">
            <v>11.076486141519684</v>
          </cell>
          <cell r="Y2">
            <v>100</v>
          </cell>
          <cell r="Z2">
            <v>3.6566015250104908</v>
          </cell>
          <cell r="AA2">
            <v>3.1926892545752747</v>
          </cell>
          <cell r="AB2">
            <v>36.004535256434956</v>
          </cell>
          <cell r="AC2">
            <v>54.766843849214162</v>
          </cell>
          <cell r="AD2">
            <v>0</v>
          </cell>
          <cell r="AE2">
            <v>85.726048107042146</v>
          </cell>
          <cell r="AF2">
            <v>81.381186977620587</v>
          </cell>
          <cell r="AG2">
            <v>16.802539459846095</v>
          </cell>
          <cell r="AH2">
            <v>55.424738417414886</v>
          </cell>
          <cell r="AI2">
            <v>97.69429916297787</v>
          </cell>
          <cell r="AJ2">
            <v>72.163075544821965</v>
          </cell>
          <cell r="AK2">
            <v>54.111668537844928</v>
          </cell>
        </row>
        <row r="4">
          <cell r="B4" t="str">
            <v>1 Economic Pillar</v>
          </cell>
          <cell r="C4" t="str">
            <v>Economic Pillar</v>
          </cell>
          <cell r="D4" t="str">
            <v>1 Economic Pillar</v>
          </cell>
          <cell r="H4">
            <v>75.37573649987479</v>
          </cell>
          <cell r="I4">
            <v>32.226547073666787</v>
          </cell>
          <cell r="J4">
            <v>49.00933499556217</v>
          </cell>
          <cell r="K4">
            <v>56.699594131249498</v>
          </cell>
          <cell r="L4">
            <v>81.114038538885993</v>
          </cell>
          <cell r="M4">
            <v>66.651762747218541</v>
          </cell>
          <cell r="N4">
            <v>89.467077670874644</v>
          </cell>
          <cell r="O4">
            <v>76.65550419952956</v>
          </cell>
          <cell r="P4">
            <v>34.905247720932216</v>
          </cell>
          <cell r="Q4">
            <v>100</v>
          </cell>
          <cell r="R4">
            <v>62.297809961710222</v>
          </cell>
          <cell r="S4">
            <v>57.023920252263807</v>
          </cell>
          <cell r="T4">
            <v>72.156900850825295</v>
          </cell>
          <cell r="U4">
            <v>11.388143701066149</v>
          </cell>
          <cell r="V4">
            <v>67.255637822772087</v>
          </cell>
          <cell r="W4">
            <v>47.431971542929404</v>
          </cell>
          <cell r="X4">
            <v>22.009828384885509</v>
          </cell>
          <cell r="Y4">
            <v>85.991115240573819</v>
          </cell>
          <cell r="Z4">
            <v>0</v>
          </cell>
          <cell r="AA4">
            <v>22.766797348628693</v>
          </cell>
          <cell r="AB4">
            <v>49.358734641440826</v>
          </cell>
          <cell r="AC4">
            <v>55.989173252905587</v>
          </cell>
          <cell r="AD4">
            <v>31.39140786142675</v>
          </cell>
          <cell r="AE4">
            <v>92.36097979223392</v>
          </cell>
          <cell r="AF4">
            <v>92.170501415083208</v>
          </cell>
          <cell r="AG4">
            <v>2.3708548071012849</v>
          </cell>
          <cell r="AH4">
            <v>70.037156387047958</v>
          </cell>
          <cell r="AI4">
            <v>87.810061820344899</v>
          </cell>
          <cell r="AJ4">
            <v>89.974429498967083</v>
          </cell>
          <cell r="AK4">
            <v>68.67156529399341</v>
          </cell>
        </row>
        <row r="5">
          <cell r="A5">
            <v>1</v>
          </cell>
          <cell r="B5" t="str">
            <v>1.01</v>
          </cell>
          <cell r="C5" t="str">
            <v>Consumer price inflation</v>
          </cell>
          <cell r="D5" t="str">
            <v>1.01 Consumer price inflation</v>
          </cell>
          <cell r="H5">
            <v>80.942583309353267</v>
          </cell>
          <cell r="I5">
            <v>68.795122437599517</v>
          </cell>
          <cell r="J5">
            <v>99.495779174572036</v>
          </cell>
          <cell r="K5">
            <v>93.200120558489203</v>
          </cell>
          <cell r="L5">
            <v>87.035843425088274</v>
          </cell>
          <cell r="M5">
            <v>73.883491753361895</v>
          </cell>
          <cell r="N5">
            <v>100</v>
          </cell>
          <cell r="O5">
            <v>91.960873600219088</v>
          </cell>
          <cell r="P5">
            <v>92.940908444008627</v>
          </cell>
          <cell r="Q5">
            <v>93.363459699120796</v>
          </cell>
          <cell r="R5">
            <v>81.723770503678281</v>
          </cell>
          <cell r="S5">
            <v>87.625284671715335</v>
          </cell>
          <cell r="T5">
            <v>89.205413314781808</v>
          </cell>
          <cell r="U5">
            <v>5.3300493206681425</v>
          </cell>
          <cell r="V5">
            <v>91.971526152868975</v>
          </cell>
          <cell r="W5">
            <v>81.191142871183956</v>
          </cell>
          <cell r="X5">
            <v>4.5815350640844583</v>
          </cell>
          <cell r="Y5">
            <v>80.452565887458505</v>
          </cell>
          <cell r="Z5">
            <v>5.5484683112116056</v>
          </cell>
          <cell r="AA5">
            <v>92.536111443312933</v>
          </cell>
          <cell r="AB5">
            <v>78.549309814012133</v>
          </cell>
          <cell r="AC5">
            <v>79.582607421051122</v>
          </cell>
          <cell r="AD5">
            <v>80.005158676163276</v>
          </cell>
          <cell r="AE5">
            <v>83.690941893023961</v>
          </cell>
          <cell r="AF5">
            <v>88.051386777710803</v>
          </cell>
          <cell r="AG5">
            <v>0</v>
          </cell>
          <cell r="AH5">
            <v>96.449149116704533</v>
          </cell>
          <cell r="AI5">
            <v>74.867077448034749</v>
          </cell>
          <cell r="AJ5">
            <v>86.151681555147718</v>
          </cell>
          <cell r="AK5">
            <v>89.258676078031257</v>
          </cell>
          <cell r="AL5" t="str">
            <v>y</v>
          </cell>
          <cell r="AM5">
            <v>2023</v>
          </cell>
        </row>
        <row r="6">
          <cell r="A6">
            <v>2</v>
          </cell>
          <cell r="B6" t="str">
            <v>1.02</v>
          </cell>
          <cell r="C6" t="str">
            <v>Real GDP Growth per capita, % GDP</v>
          </cell>
          <cell r="D6" t="str">
            <v>1.02 Real GDP Growth per capita, % GDP</v>
          </cell>
          <cell r="H6">
            <v>63.171682320618494</v>
          </cell>
          <cell r="I6">
            <v>88.486358699124665</v>
          </cell>
          <cell r="J6">
            <v>58.980256852597279</v>
          </cell>
          <cell r="K6">
            <v>81.92447766915852</v>
          </cell>
          <cell r="L6">
            <v>56.801482333397225</v>
          </cell>
          <cell r="M6">
            <v>51.389687559900324</v>
          </cell>
          <cell r="N6">
            <v>83.470704747300502</v>
          </cell>
          <cell r="O6">
            <v>58.909973803590816</v>
          </cell>
          <cell r="P6">
            <v>64.583732668839062</v>
          </cell>
          <cell r="Q6">
            <v>70.532234362021583</v>
          </cell>
          <cell r="R6">
            <v>100</v>
          </cell>
          <cell r="S6">
            <v>82.243946073733312</v>
          </cell>
          <cell r="T6">
            <v>62.277170787809091</v>
          </cell>
          <cell r="U6">
            <v>73.611909782122552</v>
          </cell>
          <cell r="V6">
            <v>73.503290524567106</v>
          </cell>
          <cell r="W6">
            <v>70.621685515302545</v>
          </cell>
          <cell r="X6">
            <v>66.257747108810946</v>
          </cell>
          <cell r="Y6">
            <v>54.034885949779571</v>
          </cell>
          <cell r="Z6">
            <v>48.929780844674461</v>
          </cell>
          <cell r="AA6">
            <v>67.12031180116287</v>
          </cell>
          <cell r="AB6">
            <v>46.463484761357101</v>
          </cell>
          <cell r="AC6">
            <v>85.566417481311106</v>
          </cell>
          <cell r="AD6">
            <v>72.896300555875015</v>
          </cell>
          <cell r="AE6">
            <v>56.858986646220686</v>
          </cell>
          <cell r="AF6">
            <v>58.660788448022487</v>
          </cell>
          <cell r="AG6">
            <v>0</v>
          </cell>
          <cell r="AH6">
            <v>61.951313015142802</v>
          </cell>
          <cell r="AI6">
            <v>50.916874321129647</v>
          </cell>
          <cell r="AJ6">
            <v>66.161906587438509</v>
          </cell>
          <cell r="AK6">
            <v>82.231167337550318</v>
          </cell>
          <cell r="AM6">
            <v>2023</v>
          </cell>
        </row>
        <row r="7">
          <cell r="A7">
            <v>3</v>
          </cell>
          <cell r="B7" t="str">
            <v>1.03</v>
          </cell>
          <cell r="C7" t="str">
            <v>Growth in labor force, %</v>
          </cell>
          <cell r="D7" t="str">
            <v>1.03 Growth in labor force, %</v>
          </cell>
          <cell r="H7">
            <v>54.080418018705089</v>
          </cell>
          <cell r="I7">
            <v>36.64032716473924</v>
          </cell>
          <cell r="J7">
            <v>33.187928798568791</v>
          </cell>
          <cell r="K7">
            <v>35.247794059063303</v>
          </cell>
          <cell r="L7">
            <v>59.377501082609605</v>
          </cell>
          <cell r="M7">
            <v>45.92720423096879</v>
          </cell>
          <cell r="N7">
            <v>17.246080429411446</v>
          </cell>
          <cell r="O7">
            <v>29.295208549928372</v>
          </cell>
          <cell r="P7">
            <v>30.884523255065332</v>
          </cell>
          <cell r="Q7">
            <v>39.759061530513591</v>
          </cell>
          <cell r="R7">
            <v>100</v>
          </cell>
          <cell r="S7">
            <v>43.588452398022831</v>
          </cell>
          <cell r="T7">
            <v>24.653971920071339</v>
          </cell>
          <cell r="U7">
            <v>44.897365547265188</v>
          </cell>
          <cell r="V7">
            <v>32.404905295363008</v>
          </cell>
          <cell r="W7">
            <v>45.850665829891852</v>
          </cell>
          <cell r="X7">
            <v>38.451169954419385</v>
          </cell>
          <cell r="Y7">
            <v>58.77184595266818</v>
          </cell>
          <cell r="Z7">
            <v>50.74746067579121</v>
          </cell>
          <cell r="AA7">
            <v>42.363161367410576</v>
          </cell>
          <cell r="AB7">
            <v>36.701258118114943</v>
          </cell>
          <cell r="AC7">
            <v>58.018958795845819</v>
          </cell>
          <cell r="AD7">
            <v>0</v>
          </cell>
          <cell r="AE7">
            <v>45.313391189458322</v>
          </cell>
          <cell r="AF7">
            <v>31.119019886463164</v>
          </cell>
          <cell r="AG7">
            <v>12.356333232020516</v>
          </cell>
          <cell r="AH7">
            <v>18.32804379478036</v>
          </cell>
          <cell r="AI7">
            <v>36.095927750399539</v>
          </cell>
          <cell r="AJ7">
            <v>36.465672747176704</v>
          </cell>
          <cell r="AK7">
            <v>30.035602171755905</v>
          </cell>
          <cell r="AM7">
            <v>2023</v>
          </cell>
        </row>
        <row r="8">
          <cell r="A8">
            <v>4</v>
          </cell>
          <cell r="B8" t="str">
            <v>1.04</v>
          </cell>
          <cell r="C8" t="str">
            <v>Foreign direct investment, net inflows, % GDP</v>
          </cell>
          <cell r="D8" t="str">
            <v>1.04 Foreign direct investment, net inflows, % GDP</v>
          </cell>
          <cell r="H8">
            <v>23.715828019391409</v>
          </cell>
          <cell r="I8">
            <v>8.5451234642004312</v>
          </cell>
          <cell r="J8">
            <v>9.4239806984091415E-2</v>
          </cell>
          <cell r="K8">
            <v>55.743937494924879</v>
          </cell>
          <cell r="L8">
            <v>16.391000502822568</v>
          </cell>
          <cell r="M8">
            <v>34.905820718061499</v>
          </cell>
          <cell r="N8">
            <v>11.141590350080225</v>
          </cell>
          <cell r="O8">
            <v>9.9270679879288988</v>
          </cell>
          <cell r="P8">
            <v>10.065414841231815</v>
          </cell>
          <cell r="Q8">
            <v>100</v>
          </cell>
          <cell r="R8">
            <v>12.980317871484276</v>
          </cell>
          <cell r="S8">
            <v>14.627721320996548</v>
          </cell>
          <cell r="T8">
            <v>11.762026852820991</v>
          </cell>
          <cell r="U8">
            <v>23.59743323922288</v>
          </cell>
          <cell r="V8">
            <v>21.623882074496617</v>
          </cell>
          <cell r="W8">
            <v>17.814531786357914</v>
          </cell>
          <cell r="X8">
            <v>15.094665239853308</v>
          </cell>
          <cell r="Y8">
            <v>20.596367717421987</v>
          </cell>
          <cell r="Z8">
            <v>8.63484830569252</v>
          </cell>
          <cell r="AA8">
            <v>11.265095889836671</v>
          </cell>
          <cell r="AB8">
            <v>25.044204613338927</v>
          </cell>
          <cell r="AC8">
            <v>16.532881281091949</v>
          </cell>
          <cell r="AD8">
            <v>0</v>
          </cell>
          <cell r="AE8">
            <v>99.911210995422465</v>
          </cell>
          <cell r="AF8">
            <v>13.118609758874465</v>
          </cell>
          <cell r="AG8">
            <v>11.960742509120047</v>
          </cell>
          <cell r="AH8">
            <v>16.209084156358429</v>
          </cell>
          <cell r="AI8">
            <v>12.947320080710993</v>
          </cell>
          <cell r="AJ8">
            <v>13.236093805339467</v>
          </cell>
          <cell r="AK8">
            <v>24.673276699762134</v>
          </cell>
          <cell r="AL8" t="str">
            <v>y</v>
          </cell>
          <cell r="AM8">
            <v>2022</v>
          </cell>
        </row>
        <row r="9">
          <cell r="A9">
            <v>5</v>
          </cell>
          <cell r="B9" t="str">
            <v>1.05</v>
          </cell>
          <cell r="C9" t="str">
            <v>Gross fixed capital formation, % GDP</v>
          </cell>
          <cell r="D9" t="str">
            <v>1.05 Gross fixed capital formation, % GDP</v>
          </cell>
          <cell r="H9">
            <v>37.41477688504429</v>
          </cell>
          <cell r="I9">
            <v>63.372476792811909</v>
          </cell>
          <cell r="J9">
            <v>58.054296867762105</v>
          </cell>
          <cell r="K9">
            <v>11.029362234113195</v>
          </cell>
          <cell r="L9">
            <v>36.349615951669684</v>
          </cell>
          <cell r="M9">
            <v>39.572493114274579</v>
          </cell>
          <cell r="N9">
            <v>100</v>
          </cell>
          <cell r="O9">
            <v>44.475172245440156</v>
          </cell>
          <cell r="P9">
            <v>25.591601200631132</v>
          </cell>
          <cell r="Q9">
            <v>15.566800177215416</v>
          </cell>
          <cell r="R9">
            <v>64.637060506250876</v>
          </cell>
          <cell r="S9">
            <v>57.950791541343094</v>
          </cell>
          <cell r="T9">
            <v>46.690156871563893</v>
          </cell>
          <cell r="U9">
            <v>56.873365120694373</v>
          </cell>
          <cell r="V9">
            <v>24.147682439642896</v>
          </cell>
          <cell r="W9">
            <v>41.484301193502439</v>
          </cell>
          <cell r="X9" t="str">
            <v/>
          </cell>
          <cell r="Y9">
            <v>44.694783864547361</v>
          </cell>
          <cell r="Z9">
            <v>0</v>
          </cell>
          <cell r="AA9" t="str">
            <v/>
          </cell>
          <cell r="AB9">
            <v>30.946128411325773</v>
          </cell>
          <cell r="AC9">
            <v>38.856967856010684</v>
          </cell>
          <cell r="AD9">
            <v>32.980311954656557</v>
          </cell>
          <cell r="AE9">
            <v>34.077917460524802</v>
          </cell>
          <cell r="AF9">
            <v>67.415903469303743</v>
          </cell>
          <cell r="AG9">
            <v>18.687678235063121</v>
          </cell>
          <cell r="AH9">
            <v>36.672702897253302</v>
          </cell>
          <cell r="AI9">
            <v>20.962397536873347</v>
          </cell>
          <cell r="AJ9">
            <v>31.003322691164161</v>
          </cell>
          <cell r="AK9">
            <v>62.816691715709823</v>
          </cell>
          <cell r="AM9">
            <v>2022</v>
          </cell>
        </row>
        <row r="10">
          <cell r="A10">
            <v>6</v>
          </cell>
          <cell r="B10" t="str">
            <v>1.06</v>
          </cell>
          <cell r="C10" t="str">
            <v>Tariff &amp; non-tariff barriers</v>
          </cell>
          <cell r="D10" t="str">
            <v>1.06 Tariff &amp; non-tariff barriers</v>
          </cell>
          <cell r="H10">
            <v>41.933382612050416</v>
          </cell>
          <cell r="I10">
            <v>78.692889714188951</v>
          </cell>
          <cell r="J10">
            <v>82.222274536558743</v>
          </cell>
          <cell r="K10">
            <v>81.393255711489374</v>
          </cell>
          <cell r="L10">
            <v>38.612756818034775</v>
          </cell>
          <cell r="M10">
            <v>81.268808935660829</v>
          </cell>
          <cell r="N10">
            <v>32.532383652681773</v>
          </cell>
          <cell r="O10">
            <v>80.97345510932702</v>
          </cell>
          <cell r="P10">
            <v>72.434958364048384</v>
          </cell>
          <cell r="Q10">
            <v>100</v>
          </cell>
          <cell r="R10">
            <v>27.682658621814966</v>
          </cell>
          <cell r="S10">
            <v>70.478889060530207</v>
          </cell>
          <cell r="T10">
            <v>60.459963943241206</v>
          </cell>
          <cell r="U10">
            <v>81.18493562184085</v>
          </cell>
          <cell r="V10">
            <v>77.756191770776297</v>
          </cell>
          <cell r="W10">
            <v>81.672058771733447</v>
          </cell>
          <cell r="X10">
            <v>78.196878018831143</v>
          </cell>
          <cell r="Y10">
            <v>86.470175896598505</v>
          </cell>
          <cell r="Z10">
            <v>64.610789166195474</v>
          </cell>
          <cell r="AA10">
            <v>81.2689035731958</v>
          </cell>
          <cell r="AB10">
            <v>79.67608431483805</v>
          </cell>
          <cell r="AC10">
            <v>79.727094421335991</v>
          </cell>
          <cell r="AD10">
            <v>54.350507366758244</v>
          </cell>
          <cell r="AE10">
            <v>64.494650019851576</v>
          </cell>
          <cell r="AF10">
            <v>77.32948681192056</v>
          </cell>
          <cell r="AG10">
            <v>78.575729925523135</v>
          </cell>
          <cell r="AH10">
            <v>78.395095740411335</v>
          </cell>
          <cell r="AI10">
            <v>53.72788634181935</v>
          </cell>
          <cell r="AJ10">
            <v>0</v>
          </cell>
          <cell r="AK10">
            <v>82.106219020031361</v>
          </cell>
        </row>
        <row r="11">
          <cell r="A11">
            <v>7</v>
          </cell>
          <cell r="B11" t="str">
            <v>1.06.01</v>
          </cell>
          <cell r="C11" t="str">
            <v>Tariff barriers</v>
          </cell>
          <cell r="D11" t="str">
            <v>1.06.01 Tariff barriers</v>
          </cell>
          <cell r="H11">
            <v>20.346709304059193</v>
          </cell>
          <cell r="I11">
            <v>69.995483994743083</v>
          </cell>
          <cell r="J11">
            <v>76.635643674833403</v>
          </cell>
          <cell r="K11">
            <v>75.110406034646417</v>
          </cell>
          <cell r="L11">
            <v>78.992021040559138</v>
          </cell>
          <cell r="M11">
            <v>75.184072688792668</v>
          </cell>
          <cell r="N11">
            <v>75.449768708031073</v>
          </cell>
          <cell r="O11">
            <v>74.532591316706856</v>
          </cell>
          <cell r="P11">
            <v>57.833210324328775</v>
          </cell>
          <cell r="Q11">
            <v>99.999999999999986</v>
          </cell>
          <cell r="R11">
            <v>10.696441040249313</v>
          </cell>
          <cell r="S11">
            <v>56.546538308385031</v>
          </cell>
          <cell r="T11">
            <v>55.863147516651026</v>
          </cell>
          <cell r="U11">
            <v>74.720638984417832</v>
          </cell>
          <cell r="V11">
            <v>77.472998875440851</v>
          </cell>
          <cell r="W11">
            <v>78.915943861871554</v>
          </cell>
          <cell r="X11">
            <v>69.535788470294705</v>
          </cell>
          <cell r="Y11">
            <v>84.936759374204527</v>
          </cell>
          <cell r="Z11">
            <v>51.547938542855022</v>
          </cell>
          <cell r="AA11">
            <v>74.870457369125248</v>
          </cell>
          <cell r="AB11">
            <v>77.340031200250763</v>
          </cell>
          <cell r="AC11">
            <v>74.112653281827988</v>
          </cell>
          <cell r="AD11">
            <v>80.752306254316494</v>
          </cell>
          <cell r="AE11">
            <v>71.837193319265381</v>
          </cell>
          <cell r="AF11">
            <v>74.896804099808904</v>
          </cell>
          <cell r="AG11">
            <v>67.148396610078038</v>
          </cell>
          <cell r="AH11">
            <v>77.765993501316871</v>
          </cell>
          <cell r="AI11">
            <v>62.40307985137219</v>
          </cell>
          <cell r="AJ11">
            <v>0</v>
          </cell>
          <cell r="AK11">
            <v>76.452232876338954</v>
          </cell>
        </row>
        <row r="12">
          <cell r="A12">
            <v>8</v>
          </cell>
          <cell r="B12" t="str">
            <v>1.06.01.a</v>
          </cell>
          <cell r="C12" t="str">
            <v>Tariff barriers in force</v>
          </cell>
          <cell r="D12" t="str">
            <v>1.06.01.a Tariff barriers in force</v>
          </cell>
          <cell r="H12">
            <v>49.728063814358229</v>
          </cell>
          <cell r="I12">
            <v>98.513415518491655</v>
          </cell>
          <cell r="J12">
            <v>99.873096446700487</v>
          </cell>
          <cell r="K12">
            <v>99.981870920957221</v>
          </cell>
          <cell r="L12">
            <v>98.078317621464834</v>
          </cell>
          <cell r="M12">
            <v>99.329224075416974</v>
          </cell>
          <cell r="N12">
            <v>83.139956490210295</v>
          </cell>
          <cell r="O12">
            <v>97.82451051486585</v>
          </cell>
          <cell r="P12">
            <v>96.138506163886873</v>
          </cell>
          <cell r="Q12">
            <v>100</v>
          </cell>
          <cell r="R12">
            <v>47.081218274111677</v>
          </cell>
          <cell r="S12">
            <v>89.593908629441628</v>
          </cell>
          <cell r="T12">
            <v>53.698332124728061</v>
          </cell>
          <cell r="U12">
            <v>99.909354604786074</v>
          </cell>
          <cell r="V12">
            <v>98.513415518491655</v>
          </cell>
          <cell r="W12">
            <v>90.37345902828136</v>
          </cell>
          <cell r="X12">
            <v>99.655547498187104</v>
          </cell>
          <cell r="Y12">
            <v>93.727338651196519</v>
          </cell>
          <cell r="Z12">
            <v>82.088469905728786</v>
          </cell>
          <cell r="AA12">
            <v>99.945612762871647</v>
          </cell>
          <cell r="AB12">
            <v>99.093546047860769</v>
          </cell>
          <cell r="AC12">
            <v>98.622189992748375</v>
          </cell>
          <cell r="AD12">
            <v>76.649746192893403</v>
          </cell>
          <cell r="AE12">
            <v>98.513415518491655</v>
          </cell>
          <cell r="AF12">
            <v>94.198694706308913</v>
          </cell>
          <cell r="AG12">
            <v>95.558375634517773</v>
          </cell>
          <cell r="AH12">
            <v>97.751994198694703</v>
          </cell>
          <cell r="AI12">
            <v>76.015228426395936</v>
          </cell>
          <cell r="AJ12">
            <v>0</v>
          </cell>
          <cell r="AK12">
            <v>96.972443799854972</v>
          </cell>
          <cell r="AM12">
            <v>2023</v>
          </cell>
        </row>
        <row r="13">
          <cell r="A13">
            <v>9</v>
          </cell>
          <cell r="B13" t="str">
            <v>1.06.01.b</v>
          </cell>
          <cell r="C13" t="str">
            <v>New tariff barriers 2023</v>
          </cell>
          <cell r="D13" t="str">
            <v>1.06.01.b New tariff barriers 2023</v>
          </cell>
          <cell r="H13">
            <v>0</v>
          </cell>
          <cell r="I13">
            <v>100</v>
          </cell>
          <cell r="J13">
            <v>100</v>
          </cell>
          <cell r="K13">
            <v>100</v>
          </cell>
          <cell r="L13">
            <v>99.155826066402724</v>
          </cell>
          <cell r="M13">
            <v>100</v>
          </cell>
          <cell r="N13">
            <v>70.453912324095214</v>
          </cell>
          <cell r="O13">
            <v>100</v>
          </cell>
          <cell r="P13">
            <v>100</v>
          </cell>
          <cell r="Q13">
            <v>100</v>
          </cell>
          <cell r="R13">
            <v>18.876836422651902</v>
          </cell>
          <cell r="S13">
            <v>100</v>
          </cell>
          <cell r="T13">
            <v>99.577913033201369</v>
          </cell>
          <cell r="U13">
            <v>100</v>
          </cell>
          <cell r="V13">
            <v>100</v>
          </cell>
          <cell r="W13">
            <v>100</v>
          </cell>
          <cell r="X13">
            <v>100</v>
          </cell>
          <cell r="Y13">
            <v>81.850260427658483</v>
          </cell>
          <cell r="Z13">
            <v>40.485737681391775</v>
          </cell>
          <cell r="AA13">
            <v>100</v>
          </cell>
          <cell r="AB13">
            <v>100</v>
          </cell>
          <cell r="AC13">
            <v>100</v>
          </cell>
          <cell r="AD13">
            <v>75.941042892477526</v>
          </cell>
          <cell r="AE13">
            <v>97.467478199208188</v>
          </cell>
          <cell r="AF13">
            <v>100</v>
          </cell>
          <cell r="AG13">
            <v>76.785216826074802</v>
          </cell>
          <cell r="AH13">
            <v>100</v>
          </cell>
          <cell r="AI13">
            <v>97.045391232409486</v>
          </cell>
          <cell r="AJ13">
            <v>18.93764931827732</v>
          </cell>
          <cell r="AK13">
            <v>100</v>
          </cell>
          <cell r="AL13" t="str">
            <v>y</v>
          </cell>
          <cell r="AM13">
            <v>2023</v>
          </cell>
        </row>
        <row r="14">
          <cell r="A14">
            <v>10</v>
          </cell>
          <cell r="B14" t="str">
            <v>1.06.01.c</v>
          </cell>
          <cell r="C14" t="str">
            <v>Net percentage of imports affected by new tariff barriers (2023)</v>
          </cell>
          <cell r="D14" t="str">
            <v>1.06.01.c Net percentage of imports affected by new tariff barriers (2023)</v>
          </cell>
          <cell r="H14">
            <v>52.997385225996986</v>
          </cell>
          <cell r="I14">
            <v>30.696885729269269</v>
          </cell>
          <cell r="J14">
            <v>43.974021250465221</v>
          </cell>
          <cell r="K14">
            <v>40.393079597928526</v>
          </cell>
          <cell r="L14">
            <v>51.147842412661177</v>
          </cell>
          <cell r="M14">
            <v>40.937805455124497</v>
          </cell>
          <cell r="N14">
            <v>84.869945437911952</v>
          </cell>
          <cell r="O14">
            <v>41.511786331478476</v>
          </cell>
          <cell r="P14">
            <v>2.0994255804586999</v>
          </cell>
          <cell r="Q14">
            <v>40.150423214856147</v>
          </cell>
          <cell r="R14">
            <v>14.537504569536466</v>
          </cell>
          <cell r="S14">
            <v>0</v>
          </cell>
          <cell r="T14">
            <v>39.415078332778258</v>
          </cell>
          <cell r="U14">
            <v>38.108455807545113</v>
          </cell>
          <cell r="V14">
            <v>47.083946278974054</v>
          </cell>
          <cell r="W14">
            <v>59.977718119805473</v>
          </cell>
          <cell r="X14">
            <v>25.919559696719347</v>
          </cell>
          <cell r="Y14">
            <v>84.822222091986575</v>
          </cell>
          <cell r="Z14">
            <v>61.739452573272828</v>
          </cell>
          <cell r="AA14">
            <v>39.834231245633958</v>
          </cell>
          <cell r="AB14">
            <v>46.122616283877207</v>
          </cell>
          <cell r="AC14">
            <v>37.099086515322142</v>
          </cell>
          <cell r="AD14">
            <v>100</v>
          </cell>
          <cell r="AE14">
            <v>36.069644931549171</v>
          </cell>
          <cell r="AF14">
            <v>45.26809477369315</v>
          </cell>
          <cell r="AG14">
            <v>51.885137589835047</v>
          </cell>
          <cell r="AH14">
            <v>49.350472168097582</v>
          </cell>
          <cell r="AI14">
            <v>37.922674570105869</v>
          </cell>
          <cell r="AJ14">
            <v>35.270469050984957</v>
          </cell>
          <cell r="AK14">
            <v>48.665478898169425</v>
          </cell>
          <cell r="AM14">
            <v>2020</v>
          </cell>
        </row>
        <row r="15">
          <cell r="A15">
            <v>11</v>
          </cell>
          <cell r="B15" t="str">
            <v>1.06.02</v>
          </cell>
          <cell r="C15" t="str">
            <v>Non-tariff barriers</v>
          </cell>
          <cell r="D15" t="str">
            <v>1.06.02 Non-tariff barriers</v>
          </cell>
          <cell r="H15">
            <v>72.458001791994533</v>
          </cell>
          <cell r="I15">
            <v>90.670007719093874</v>
          </cell>
          <cell r="J15">
            <v>90.545354584863517</v>
          </cell>
          <cell r="K15">
            <v>90.540161894204999</v>
          </cell>
          <cell r="L15">
            <v>7.6825681826597343</v>
          </cell>
          <cell r="M15">
            <v>90.236757247935358</v>
          </cell>
          <cell r="N15">
            <v>0</v>
          </cell>
          <cell r="O15">
            <v>90.342993517637936</v>
          </cell>
          <cell r="P15">
            <v>91.279675276127179</v>
          </cell>
          <cell r="Q15">
            <v>99.999999999999986</v>
          </cell>
          <cell r="R15">
            <v>55.800375021768772</v>
          </cell>
          <cell r="S15">
            <v>88.955298060360633</v>
          </cell>
          <cell r="T15">
            <v>71.143008876810299</v>
          </cell>
          <cell r="U15">
            <v>90.545354584863517</v>
          </cell>
          <cell r="V15">
            <v>81.46327885665157</v>
          </cell>
          <cell r="W15">
            <v>87.249315225765514</v>
          </cell>
          <cell r="X15">
            <v>90.214028810013943</v>
          </cell>
          <cell r="Y15">
            <v>90.086180331515536</v>
          </cell>
          <cell r="Z15">
            <v>83.120949536724964</v>
          </cell>
          <cell r="AA15">
            <v>90.550547275522007</v>
          </cell>
          <cell r="AB15">
            <v>85.140510778374889</v>
          </cell>
          <cell r="AC15">
            <v>88.46205714243888</v>
          </cell>
          <cell r="AD15">
            <v>34.975339486686593</v>
          </cell>
          <cell r="AE15">
            <v>62.617293269313066</v>
          </cell>
          <cell r="AF15">
            <v>83.251744582463274</v>
          </cell>
          <cell r="AG15">
            <v>93.300809431217502</v>
          </cell>
          <cell r="AH15">
            <v>82.349748416700749</v>
          </cell>
          <cell r="AI15">
            <v>52.175161229116839</v>
          </cell>
          <cell r="AJ15">
            <v>15.392571969945296</v>
          </cell>
          <cell r="AK15">
            <v>90.514518279209824</v>
          </cell>
        </row>
        <row r="16">
          <cell r="A16">
            <v>12</v>
          </cell>
          <cell r="B16" t="str">
            <v>1.06.02.a</v>
          </cell>
          <cell r="C16" t="str">
            <v>Non-tariff barriers in force</v>
          </cell>
          <cell r="D16" t="str">
            <v>1.06.02.a Non-tariff barriers in force</v>
          </cell>
          <cell r="H16">
            <v>87.059450749573642</v>
          </cell>
          <cell r="I16">
            <v>99.356345400011392</v>
          </cell>
          <cell r="J16">
            <v>99.985946406113769</v>
          </cell>
          <cell r="K16">
            <v>99.971892812227537</v>
          </cell>
          <cell r="L16">
            <v>7.9545814828494468</v>
          </cell>
          <cell r="M16">
            <v>99.946596343232358</v>
          </cell>
          <cell r="N16">
            <v>0</v>
          </cell>
          <cell r="O16">
            <v>99.626174402626688</v>
          </cell>
          <cell r="P16">
            <v>99.179270117045036</v>
          </cell>
          <cell r="Q16">
            <v>99.79481752926128</v>
          </cell>
          <cell r="R16">
            <v>58.13715453174418</v>
          </cell>
          <cell r="S16">
            <v>84.718122008130365</v>
          </cell>
          <cell r="T16">
            <v>77.154477778569714</v>
          </cell>
          <cell r="U16">
            <v>99.985946406113769</v>
          </cell>
          <cell r="V16">
            <v>96.638380342417506</v>
          </cell>
          <cell r="W16">
            <v>96.849184250710707</v>
          </cell>
          <cell r="X16">
            <v>99.77795321659778</v>
          </cell>
          <cell r="Y16">
            <v>99.61493152751774</v>
          </cell>
          <cell r="Z16">
            <v>94.429155383504593</v>
          </cell>
          <cell r="AA16">
            <v>100</v>
          </cell>
          <cell r="AB16">
            <v>99.519367089091503</v>
          </cell>
          <cell r="AC16">
            <v>99.010626990410543</v>
          </cell>
          <cell r="AD16">
            <v>46.790282828014583</v>
          </cell>
          <cell r="AE16">
            <v>98.693015768582072</v>
          </cell>
          <cell r="AF16">
            <v>89.279918583595588</v>
          </cell>
          <cell r="AG16">
            <v>99.07246280350985</v>
          </cell>
          <cell r="AH16">
            <v>97.616510476898029</v>
          </cell>
          <cell r="AI16">
            <v>61.484720595440535</v>
          </cell>
          <cell r="AJ16">
            <v>20.344772425299176</v>
          </cell>
          <cell r="AK16">
            <v>97.880718041958858</v>
          </cell>
          <cell r="AL16" t="str">
            <v>y</v>
          </cell>
          <cell r="AM16">
            <v>2023</v>
          </cell>
        </row>
        <row r="17">
          <cell r="A17">
            <v>13</v>
          </cell>
          <cell r="B17" t="str">
            <v>1.06.02.b</v>
          </cell>
          <cell r="C17" t="str">
            <v>New non-tariff barriers 2023</v>
          </cell>
          <cell r="D17" t="str">
            <v>1.06.02.b New non-tariff barriers 2023</v>
          </cell>
          <cell r="H17">
            <v>85.728943181710832</v>
          </cell>
          <cell r="I17">
            <v>98.334214622255431</v>
          </cell>
          <cell r="J17">
            <v>100</v>
          </cell>
          <cell r="K17">
            <v>100</v>
          </cell>
          <cell r="L17">
            <v>5.0253710002360323</v>
          </cell>
          <cell r="M17">
            <v>99.950275063350929</v>
          </cell>
          <cell r="N17">
            <v>2.7680329136449102</v>
          </cell>
          <cell r="O17">
            <v>99.950275063350929</v>
          </cell>
          <cell r="P17">
            <v>100</v>
          </cell>
          <cell r="Q17">
            <v>100</v>
          </cell>
          <cell r="R17">
            <v>56.440955495396231</v>
          </cell>
          <cell r="S17">
            <v>85.082519005272715</v>
          </cell>
          <cell r="T17">
            <v>86.623992041394473</v>
          </cell>
          <cell r="U17">
            <v>100</v>
          </cell>
          <cell r="V17">
            <v>97.613203040843672</v>
          </cell>
          <cell r="W17">
            <v>95.350718423309971</v>
          </cell>
          <cell r="X17">
            <v>99.477888165184524</v>
          </cell>
          <cell r="Y17">
            <v>99.527613101833609</v>
          </cell>
          <cell r="Z17">
            <v>94.381082158652674</v>
          </cell>
          <cell r="AA17">
            <v>100</v>
          </cell>
          <cell r="AB17">
            <v>98.557976837176383</v>
          </cell>
          <cell r="AC17">
            <v>98.035865002360921</v>
          </cell>
          <cell r="AD17">
            <v>59.001789732824449</v>
          </cell>
          <cell r="AE17">
            <v>99.825962721728203</v>
          </cell>
          <cell r="AF17">
            <v>93.237408615723595</v>
          </cell>
          <cell r="AG17">
            <v>98.856326457070907</v>
          </cell>
          <cell r="AH17">
            <v>97.762377850790884</v>
          </cell>
          <cell r="AI17">
            <v>81.477461098213567</v>
          </cell>
          <cell r="AJ17">
            <v>0</v>
          </cell>
          <cell r="AK17">
            <v>99.229263481939086</v>
          </cell>
          <cell r="AL17" t="str">
            <v>y</v>
          </cell>
          <cell r="AM17">
            <v>2023</v>
          </cell>
        </row>
        <row r="18">
          <cell r="A18">
            <v>14</v>
          </cell>
          <cell r="B18" t="str">
            <v>1.06.02.c</v>
          </cell>
          <cell r="C18" t="str">
            <v>Net percentage of imports affected by new non-tariff barriers (2023)</v>
          </cell>
          <cell r="D18" t="str">
            <v>1.06.02.c Net percentage of imports affected by new non-tariff barriers (2023)</v>
          </cell>
          <cell r="H18">
            <v>34.250994290991144</v>
          </cell>
          <cell r="I18">
            <v>44.612035403460858</v>
          </cell>
          <cell r="J18">
            <v>46.56432915980475</v>
          </cell>
          <cell r="K18">
            <v>46.56432915980475</v>
          </cell>
          <cell r="L18">
            <v>30.956404032658188</v>
          </cell>
          <cell r="M18">
            <v>45.428755065055</v>
          </cell>
          <cell r="N18">
            <v>56.643075243934263</v>
          </cell>
          <cell r="O18">
            <v>46.4523860375309</v>
          </cell>
          <cell r="P18">
            <v>62.305304333412714</v>
          </cell>
          <cell r="Q18">
            <v>46.087470398027534</v>
          </cell>
          <cell r="R18">
            <v>5.072995727027541</v>
          </cell>
          <cell r="S18">
            <v>100</v>
          </cell>
          <cell r="T18">
            <v>44.86094059254826</v>
          </cell>
          <cell r="U18">
            <v>44.249791429374433</v>
          </cell>
          <cell r="V18">
            <v>39.331694107217452</v>
          </cell>
          <cell r="W18">
            <v>50.505686348382063</v>
          </cell>
          <cell r="X18">
            <v>45.927937449829138</v>
          </cell>
          <cell r="Y18">
            <v>46.756150209126332</v>
          </cell>
          <cell r="Z18">
            <v>42.88469311108318</v>
          </cell>
          <cell r="AA18">
            <v>46.56432915980475</v>
          </cell>
          <cell r="AB18">
            <v>46.134471521587791</v>
          </cell>
          <cell r="AC18">
            <v>42.322331203120278</v>
          </cell>
          <cell r="AD18">
            <v>29.635631566417494</v>
          </cell>
          <cell r="AE18">
            <v>0</v>
          </cell>
          <cell r="AF18">
            <v>59.804334309992782</v>
          </cell>
          <cell r="AG18">
            <v>82.05142821407243</v>
          </cell>
          <cell r="AH18">
            <v>27.887963774499838</v>
          </cell>
          <cell r="AI18">
            <v>43.908523742307501</v>
          </cell>
          <cell r="AJ18">
            <v>55.993528687620362</v>
          </cell>
          <cell r="AK18">
            <v>64.713734338884635</v>
          </cell>
          <cell r="AM18">
            <v>2020</v>
          </cell>
        </row>
        <row r="19">
          <cell r="A19">
            <v>15</v>
          </cell>
          <cell r="B19" t="str">
            <v>1.07</v>
          </cell>
          <cell r="C19" t="str">
            <v>Trade liberalization</v>
          </cell>
          <cell r="D19" t="str">
            <v>1.07 Trade liberalization</v>
          </cell>
          <cell r="H19">
            <v>78.955696202531641</v>
          </cell>
          <cell r="I19">
            <v>9.6518987341772178</v>
          </cell>
          <cell r="J19">
            <v>40.348101265822798</v>
          </cell>
          <cell r="K19">
            <v>52.848101265822791</v>
          </cell>
          <cell r="L19">
            <v>74.525316455696185</v>
          </cell>
          <cell r="M19">
            <v>68.028419167507835</v>
          </cell>
          <cell r="N19">
            <v>7.9113924050632924</v>
          </cell>
          <cell r="O19">
            <v>32.753164556962027</v>
          </cell>
          <cell r="P19">
            <v>26.414495116874928</v>
          </cell>
          <cell r="Q19">
            <v>55.537974683544306</v>
          </cell>
          <cell r="R19">
            <v>19.778481012658229</v>
          </cell>
          <cell r="S19">
            <v>33.27571015542339</v>
          </cell>
          <cell r="T19">
            <v>72.468354430379748</v>
          </cell>
          <cell r="U19">
            <v>7.12025316455696</v>
          </cell>
          <cell r="V19">
            <v>39.763051927575297</v>
          </cell>
          <cell r="W19">
            <v>67.237279927001524</v>
          </cell>
          <cell r="X19">
            <v>3.3227848101265818</v>
          </cell>
          <cell r="Y19">
            <v>69.145569620253156</v>
          </cell>
          <cell r="Z19">
            <v>20.569620253164558</v>
          </cell>
          <cell r="AA19">
            <v>3.4381855792507126</v>
          </cell>
          <cell r="AB19">
            <v>78.48101265822784</v>
          </cell>
          <cell r="AC19">
            <v>35.543848371441605</v>
          </cell>
          <cell r="AD19">
            <v>4.4303797468354418</v>
          </cell>
          <cell r="AE19">
            <v>94.303797468354432</v>
          </cell>
          <cell r="AF19">
            <v>72.626582278480996</v>
          </cell>
          <cell r="AG19">
            <v>0</v>
          </cell>
          <cell r="AH19">
            <v>34.857988636436055</v>
          </cell>
          <cell r="AI19">
            <v>100</v>
          </cell>
          <cell r="AJ19">
            <v>73.417721518987321</v>
          </cell>
          <cell r="AK19">
            <v>27.89596331998035</v>
          </cell>
        </row>
        <row r="20">
          <cell r="A20">
            <v>16</v>
          </cell>
          <cell r="B20" t="str">
            <v>1.07.01</v>
          </cell>
          <cell r="C20" t="str">
            <v>Regional Trade Agreements, number in force</v>
          </cell>
          <cell r="D20" t="str">
            <v>1.07.01 Regional Trade Agreements, number in force</v>
          </cell>
          <cell r="H20">
            <v>44.117647058823529</v>
          </cell>
          <cell r="I20">
            <v>2.9411764705882355</v>
          </cell>
          <cell r="J20">
            <v>20.588235294117649</v>
          </cell>
          <cell r="K20">
            <v>17.647058823529413</v>
          </cell>
          <cell r="L20">
            <v>32.352941176470587</v>
          </cell>
          <cell r="M20">
            <v>79.411764705882348</v>
          </cell>
          <cell r="N20">
            <v>41.176470588235297</v>
          </cell>
          <cell r="O20">
            <v>0</v>
          </cell>
          <cell r="P20">
            <v>11.764705882352942</v>
          </cell>
          <cell r="Q20">
            <v>11.764705882352942</v>
          </cell>
          <cell r="R20">
            <v>44.117647058823529</v>
          </cell>
          <cell r="S20">
            <v>35.294117647058826</v>
          </cell>
          <cell r="T20">
            <v>41.176470588235297</v>
          </cell>
          <cell r="U20">
            <v>17.647058823529413</v>
          </cell>
          <cell r="V20">
            <v>38.235294117647058</v>
          </cell>
          <cell r="W20">
            <v>55.882352941176471</v>
          </cell>
          <cell r="X20">
            <v>14.705882352941176</v>
          </cell>
          <cell r="Y20">
            <v>32.352941176470587</v>
          </cell>
          <cell r="Z20">
            <v>17.647058823529413</v>
          </cell>
          <cell r="AA20">
            <v>5.882352941176471</v>
          </cell>
          <cell r="AB20">
            <v>50</v>
          </cell>
          <cell r="AC20">
            <v>23.529411764705884</v>
          </cell>
          <cell r="AD20">
            <v>17.647058823529413</v>
          </cell>
          <cell r="AE20">
            <v>70.588235294117652</v>
          </cell>
          <cell r="AF20">
            <v>55.882352941176471</v>
          </cell>
          <cell r="AG20">
            <v>5.882352941176471</v>
          </cell>
          <cell r="AH20">
            <v>32.352941176470587</v>
          </cell>
          <cell r="AI20">
            <v>100</v>
          </cell>
          <cell r="AJ20">
            <v>29.411764705882351</v>
          </cell>
          <cell r="AK20">
            <v>35.294117647058826</v>
          </cell>
          <cell r="AM20">
            <v>2023</v>
          </cell>
        </row>
        <row r="21">
          <cell r="A21">
            <v>17</v>
          </cell>
          <cell r="B21" t="str">
            <v>1.07.02</v>
          </cell>
          <cell r="C21" t="str">
            <v>Capital account liberalization, Index</v>
          </cell>
          <cell r="D21" t="str">
            <v>1.07.02 Capital account liberalization, Index</v>
          </cell>
          <cell r="H21">
            <v>100</v>
          </cell>
          <cell r="I21">
            <v>0</v>
          </cell>
          <cell r="J21" t="str">
            <v/>
          </cell>
          <cell r="K21">
            <v>100</v>
          </cell>
          <cell r="L21">
            <v>100</v>
          </cell>
          <cell r="M21">
            <v>64.260339974222489</v>
          </cell>
          <cell r="N21">
            <v>0</v>
          </cell>
          <cell r="O21" t="str">
            <v/>
          </cell>
          <cell r="P21">
            <v>64.260339974222489</v>
          </cell>
          <cell r="Q21">
            <v>100</v>
          </cell>
          <cell r="R21">
            <v>0</v>
          </cell>
          <cell r="S21">
            <v>30.379196715241946</v>
          </cell>
          <cell r="T21">
            <v>100</v>
          </cell>
          <cell r="U21">
            <v>0</v>
          </cell>
          <cell r="V21">
            <v>30.379196715241946</v>
          </cell>
          <cell r="W21">
            <v>64.260339974222489</v>
          </cell>
          <cell r="X21">
            <v>0</v>
          </cell>
          <cell r="Y21">
            <v>100</v>
          </cell>
          <cell r="Z21">
            <v>0</v>
          </cell>
          <cell r="AA21">
            <v>16.272828933136346</v>
          </cell>
          <cell r="AB21">
            <v>100</v>
          </cell>
          <cell r="AC21">
            <v>33.881143574584421</v>
          </cell>
          <cell r="AD21">
            <v>0</v>
          </cell>
          <cell r="AE21">
            <v>100</v>
          </cell>
          <cell r="AF21">
            <v>100</v>
          </cell>
          <cell r="AG21">
            <v>0</v>
          </cell>
          <cell r="AH21">
            <v>30.379196715241946</v>
          </cell>
          <cell r="AI21">
            <v>100</v>
          </cell>
          <cell r="AJ21">
            <v>100</v>
          </cell>
          <cell r="AK21">
            <v>30.379196715241946</v>
          </cell>
          <cell r="AM21">
            <v>2021</v>
          </cell>
        </row>
        <row r="22">
          <cell r="A22">
            <v>18</v>
          </cell>
          <cell r="B22" t="str">
            <v>1.07.03</v>
          </cell>
          <cell r="C22" t="str">
            <v>Investment Freedom, Index</v>
          </cell>
          <cell r="D22" t="str">
            <v>1.07.03 Investment Freedom, Index</v>
          </cell>
          <cell r="H22">
            <v>85.714285714285708</v>
          </cell>
          <cell r="I22">
            <v>42.857142857142854</v>
          </cell>
          <cell r="J22">
            <v>64.285714285714292</v>
          </cell>
          <cell r="K22">
            <v>42.857142857142854</v>
          </cell>
          <cell r="L22">
            <v>85.714285714285708</v>
          </cell>
          <cell r="M22">
            <v>57.142857142857146</v>
          </cell>
          <cell r="N22">
            <v>0</v>
          </cell>
          <cell r="O22">
            <v>71.428571428571431</v>
          </cell>
          <cell r="P22">
            <v>14.285714285714286</v>
          </cell>
          <cell r="Q22" t="str">
            <v/>
          </cell>
          <cell r="R22">
            <v>28.571428571428573</v>
          </cell>
          <cell r="S22">
            <v>42.857142857142854</v>
          </cell>
          <cell r="T22">
            <v>71.428571428571431</v>
          </cell>
          <cell r="U22">
            <v>21.428571428571427</v>
          </cell>
          <cell r="V22">
            <v>57.142857142857146</v>
          </cell>
          <cell r="W22">
            <v>78.571428571428569</v>
          </cell>
          <cell r="X22">
            <v>14.285714285714286</v>
          </cell>
          <cell r="Y22">
            <v>71.428571428571431</v>
          </cell>
          <cell r="Z22">
            <v>57.142857142857146</v>
          </cell>
          <cell r="AA22">
            <v>7.1428571428571432</v>
          </cell>
          <cell r="AB22">
            <v>78.571428571428569</v>
          </cell>
          <cell r="AC22">
            <v>57.142857142857146</v>
          </cell>
          <cell r="AD22">
            <v>14.285714285714286</v>
          </cell>
          <cell r="AE22">
            <v>100</v>
          </cell>
          <cell r="AF22">
            <v>57.142857142857146</v>
          </cell>
          <cell r="AG22">
            <v>14.285714285714286</v>
          </cell>
          <cell r="AH22">
            <v>50</v>
          </cell>
          <cell r="AI22">
            <v>85.714285714285708</v>
          </cell>
          <cell r="AJ22">
            <v>85.714285714285708</v>
          </cell>
          <cell r="AK22">
            <v>28.571428571428573</v>
          </cell>
          <cell r="AM22">
            <v>2023</v>
          </cell>
        </row>
        <row r="23">
          <cell r="A23">
            <v>19</v>
          </cell>
          <cell r="B23" t="str">
            <v>1.08</v>
          </cell>
          <cell r="C23" t="str">
            <v>Exchange rate stability, parity change from national currency to SDR, 2023/2021</v>
          </cell>
          <cell r="D23" t="str">
            <v>1.08 Exchange rate stability, parity change from national currency to SDR, 2023/2021</v>
          </cell>
          <cell r="H23">
            <v>83.265006112806816</v>
          </cell>
          <cell r="I23">
            <v>50.102182323892521</v>
          </cell>
          <cell r="J23">
            <v>81.727358648421671</v>
          </cell>
          <cell r="K23">
            <v>82.691064377425434</v>
          </cell>
          <cell r="L23">
            <v>98.366936875744827</v>
          </cell>
          <cell r="M23">
            <v>89.912195793369222</v>
          </cell>
          <cell r="N23">
            <v>92.258205816012264</v>
          </cell>
          <cell r="O23">
            <v>88.525903543489761</v>
          </cell>
          <cell r="P23">
            <v>81.878470062565114</v>
          </cell>
          <cell r="Q23">
            <v>83.901705709448777</v>
          </cell>
          <cell r="R23">
            <v>86.960596556991192</v>
          </cell>
          <cell r="S23">
            <v>100.00000000000001</v>
          </cell>
          <cell r="T23">
            <v>41.564261336480925</v>
          </cell>
          <cell r="U23">
            <v>0</v>
          </cell>
          <cell r="V23">
            <v>91.628864656257619</v>
          </cell>
          <cell r="W23">
            <v>47.261399460988038</v>
          </cell>
          <cell r="X23">
            <v>86.205965535230632</v>
          </cell>
          <cell r="Y23">
            <v>77.365588963888129</v>
          </cell>
          <cell r="Z23">
            <v>5.2903277404324403</v>
          </cell>
          <cell r="AA23">
            <v>80.569178565311176</v>
          </cell>
          <cell r="AB23">
            <v>72.041822291548442</v>
          </cell>
          <cell r="AC23">
            <v>83.610277177776823</v>
          </cell>
          <cell r="AD23">
            <v>76.130052295934803</v>
          </cell>
          <cell r="AE23">
            <v>81.729544730948916</v>
          </cell>
          <cell r="AF23">
            <v>80.283430072682123</v>
          </cell>
          <cell r="AG23">
            <v>57.144880026309458</v>
          </cell>
          <cell r="AH23">
            <v>95.083893079238692</v>
          </cell>
          <cell r="AI23">
            <v>90.000123208433394</v>
          </cell>
          <cell r="AJ23">
            <v>81.878470062565114</v>
          </cell>
          <cell r="AK23">
            <v>89.443109245993284</v>
          </cell>
          <cell r="AL23" t="str">
            <v>y</v>
          </cell>
          <cell r="AM23">
            <v>2023</v>
          </cell>
        </row>
        <row r="24">
          <cell r="A24">
            <v>20</v>
          </cell>
          <cell r="B24" t="str">
            <v>1.09</v>
          </cell>
          <cell r="C24" t="str">
            <v>Domestic credit to private sector, % of GDP</v>
          </cell>
          <cell r="D24" t="str">
            <v>1.09 Domestic credit to private sector, % of GDP</v>
          </cell>
          <cell r="H24">
            <v>49.063269474292817</v>
          </cell>
          <cell r="I24">
            <v>10.882173530815226</v>
          </cell>
          <cell r="J24">
            <v>10.619155377244054</v>
          </cell>
          <cell r="K24">
            <v>71.222018328642264</v>
          </cell>
          <cell r="L24" t="str">
            <v/>
          </cell>
          <cell r="M24">
            <v>41.327907660053725</v>
          </cell>
          <cell r="N24">
            <v>77.424518417427961</v>
          </cell>
          <cell r="O24" t="str">
            <v/>
          </cell>
          <cell r="P24">
            <v>18.471085191110806</v>
          </cell>
          <cell r="Q24">
            <v>100</v>
          </cell>
          <cell r="R24">
            <v>16.179358505395186</v>
          </cell>
          <cell r="S24">
            <v>10.19208227433443</v>
          </cell>
          <cell r="T24">
            <v>76.945309524882418</v>
          </cell>
          <cell r="U24" t="str">
            <v/>
          </cell>
          <cell r="V24">
            <v>44.589994325283662</v>
          </cell>
          <cell r="W24">
            <v>9.0544703100866215</v>
          </cell>
          <cell r="X24">
            <v>7.2131561283966565</v>
          </cell>
          <cell r="Y24">
            <v>55.054439043210898</v>
          </cell>
          <cell r="Z24">
            <v>0</v>
          </cell>
          <cell r="AA24">
            <v>1.883363510553667</v>
          </cell>
          <cell r="AB24">
            <v>14.250281616542548</v>
          </cell>
          <cell r="AC24">
            <v>15.399175730276944</v>
          </cell>
          <cell r="AD24">
            <v>17.907829121032592</v>
          </cell>
          <cell r="AE24">
            <v>49.625588864330275</v>
          </cell>
          <cell r="AF24">
            <v>69.561457453957743</v>
          </cell>
          <cell r="AG24">
            <v>14.851472807678169</v>
          </cell>
          <cell r="AH24">
            <v>60.306573522758733</v>
          </cell>
          <cell r="AI24">
            <v>46.131488154149203</v>
          </cell>
          <cell r="AJ24">
            <v>77.539939483375761</v>
          </cell>
          <cell r="AK24">
            <v>48.286718395787283</v>
          </cell>
          <cell r="AM24">
            <v>2022</v>
          </cell>
        </row>
        <row r="25">
          <cell r="A25">
            <v>21</v>
          </cell>
          <cell r="B25" t="str">
            <v>1.10</v>
          </cell>
          <cell r="C25" t="str">
            <v>Foreign trade and payments risk</v>
          </cell>
          <cell r="D25" t="str">
            <v>1.10 Foreign trade and payments risk</v>
          </cell>
          <cell r="H25">
            <v>87.04661643371756</v>
          </cell>
          <cell r="I25">
            <v>46.518707125338977</v>
          </cell>
          <cell r="J25">
            <v>100</v>
          </cell>
          <cell r="K25">
            <v>44.523799602813064</v>
          </cell>
          <cell r="L25">
            <v>69.98195016345079</v>
          </cell>
          <cell r="M25">
            <v>71.12417637092878</v>
          </cell>
          <cell r="N25">
            <v>63.613861628682884</v>
          </cell>
          <cell r="O25">
            <v>86.748966542687114</v>
          </cell>
          <cell r="P25">
            <v>28.424281418616463</v>
          </cell>
          <cell r="Q25">
            <v>90.696796108518157</v>
          </cell>
          <cell r="R25">
            <v>46.360312028914457</v>
          </cell>
          <cell r="S25">
            <v>61.658032611210778</v>
          </cell>
          <cell r="T25">
            <v>15.998954609161524</v>
          </cell>
          <cell r="U25">
            <v>3.8306033828500317</v>
          </cell>
          <cell r="V25">
            <v>59.943832406360094</v>
          </cell>
          <cell r="W25">
            <v>56.857125112668584</v>
          </cell>
          <cell r="X25">
            <v>68.645609939406626</v>
          </cell>
          <cell r="Y25">
            <v>85.669919195916947</v>
          </cell>
          <cell r="Z25">
            <v>19.911275228907883</v>
          </cell>
          <cell r="AA25">
            <v>35.543867103406491</v>
          </cell>
          <cell r="AB25">
            <v>64.974250881389452</v>
          </cell>
          <cell r="AC25">
            <v>58.223636275659338</v>
          </cell>
          <cell r="AD25">
            <v>26.97876401710981</v>
          </cell>
          <cell r="AE25">
            <v>56.003589903122176</v>
          </cell>
          <cell r="AF25">
            <v>77.282561481920368</v>
          </cell>
          <cell r="AG25">
            <v>0</v>
          </cell>
          <cell r="AH25">
            <v>58.951177718822251</v>
          </cell>
          <cell r="AI25">
            <v>63.479366246035731</v>
          </cell>
          <cell r="AJ25">
            <v>64.680548502630671</v>
          </cell>
          <cell r="AK25">
            <v>55.106170115661655</v>
          </cell>
        </row>
        <row r="26">
          <cell r="A26">
            <v>22</v>
          </cell>
          <cell r="B26" t="str">
            <v>1.10.01</v>
          </cell>
          <cell r="C26" t="str">
            <v>Country credit rating</v>
          </cell>
          <cell r="D26" t="str">
            <v>1.10.01 Country credit rating</v>
          </cell>
          <cell r="H26">
            <v>100</v>
          </cell>
          <cell r="I26">
            <v>37.288135593220339</v>
          </cell>
          <cell r="J26" t="str">
            <v/>
          </cell>
          <cell r="K26">
            <v>28.813559322033896</v>
          </cell>
          <cell r="L26">
            <v>98.305084745762713</v>
          </cell>
          <cell r="M26">
            <v>72.881355932203391</v>
          </cell>
          <cell r="N26">
            <v>79.66101694915254</v>
          </cell>
          <cell r="O26">
            <v>89.830508474576277</v>
          </cell>
          <cell r="P26">
            <v>16.949152542372882</v>
          </cell>
          <cell r="Q26">
            <v>88.13559322033899</v>
          </cell>
          <cell r="R26">
            <v>54.237288135593218</v>
          </cell>
          <cell r="S26">
            <v>59.322033898305087</v>
          </cell>
          <cell r="T26">
            <v>77.966101694915253</v>
          </cell>
          <cell r="U26">
            <v>8.4745762711864412</v>
          </cell>
          <cell r="V26">
            <v>67.79661016949153</v>
          </cell>
          <cell r="W26">
            <v>57.627118644067792</v>
          </cell>
          <cell r="X26" t="str">
            <v/>
          </cell>
          <cell r="Y26">
            <v>96.610169491525426</v>
          </cell>
          <cell r="Z26">
            <v>13.559322033898304</v>
          </cell>
          <cell r="AA26">
            <v>26.271186440677965</v>
          </cell>
          <cell r="AB26">
            <v>61.016949152542374</v>
          </cell>
          <cell r="AC26">
            <v>61.016949152542374</v>
          </cell>
          <cell r="AD26">
            <v>0.84745762711864403</v>
          </cell>
          <cell r="AE26">
            <v>100</v>
          </cell>
          <cell r="AF26">
            <v>88.13559322033899</v>
          </cell>
          <cell r="AG26">
            <v>0</v>
          </cell>
          <cell r="AH26">
            <v>64.406779661016955</v>
          </cell>
          <cell r="AI26">
            <v>86.440677966101688</v>
          </cell>
          <cell r="AJ26">
            <v>96.610169491525426</v>
          </cell>
          <cell r="AK26">
            <v>47.457627118644069</v>
          </cell>
          <cell r="AM26">
            <v>2023</v>
          </cell>
        </row>
        <row r="27">
          <cell r="A27">
            <v>23</v>
          </cell>
          <cell r="B27" t="str">
            <v>1.10.02</v>
          </cell>
          <cell r="C27" t="str">
            <v>Gross debt, % GDP</v>
          </cell>
          <cell r="D27" t="str">
            <v>1.10.02 Gross debt, % GDP</v>
          </cell>
          <cell r="H27">
            <v>81.181759280737822</v>
          </cell>
          <cell r="I27">
            <v>85.016037818856645</v>
          </cell>
          <cell r="J27">
            <v>100</v>
          </cell>
          <cell r="K27">
            <v>90.59247942279849</v>
          </cell>
          <cell r="L27">
            <v>58.085700344753107</v>
          </cell>
          <cell r="M27">
            <v>85.168817040882445</v>
          </cell>
          <cell r="N27">
            <v>67.478422934480903</v>
          </cell>
          <cell r="O27">
            <v>90.918835038434779</v>
          </cell>
          <cell r="P27">
            <v>79.06804674564259</v>
          </cell>
          <cell r="Q27">
            <v>98.349024532663577</v>
          </cell>
          <cell r="R27">
            <v>67.836774198708966</v>
          </cell>
          <cell r="S27">
            <v>84.976043258116903</v>
          </cell>
          <cell r="T27">
            <v>0</v>
          </cell>
          <cell r="U27">
            <v>51.813753329547168</v>
          </cell>
          <cell r="V27">
            <v>74.011134485709931</v>
          </cell>
          <cell r="W27">
            <v>79.696361294863905</v>
          </cell>
          <cell r="X27">
            <v>77.22469744114801</v>
          </cell>
          <cell r="Y27">
            <v>82.571570266443757</v>
          </cell>
          <cell r="Z27">
            <v>70.09046769639329</v>
          </cell>
          <cell r="AA27">
            <v>80.089107881328147</v>
          </cell>
          <cell r="AB27">
            <v>88.098818560675753</v>
          </cell>
          <cell r="AC27">
            <v>78.291752321684243</v>
          </cell>
          <cell r="AD27">
            <v>93.069742515017964</v>
          </cell>
          <cell r="AE27">
            <v>36.083492645000284</v>
          </cell>
          <cell r="AF27">
            <v>78.861274866618146</v>
          </cell>
          <cell r="AG27">
            <v>54.723357623363221</v>
          </cell>
          <cell r="AH27">
            <v>75.958869593735258</v>
          </cell>
          <cell r="AI27">
            <v>60.503371541470351</v>
          </cell>
          <cell r="AJ27">
            <v>52.078917267251654</v>
          </cell>
          <cell r="AK27">
            <v>87.322124191110021</v>
          </cell>
          <cell r="AM27">
            <v>2023</v>
          </cell>
        </row>
        <row r="28">
          <cell r="A28">
            <v>24</v>
          </cell>
          <cell r="B28" t="str">
            <v>1.11</v>
          </cell>
          <cell r="C28" t="str">
            <v>Trade costs</v>
          </cell>
          <cell r="D28" t="str">
            <v>1.11 Trade costs</v>
          </cell>
          <cell r="H28">
            <v>81.879322691646223</v>
          </cell>
          <cell r="I28">
            <v>12.116882663532165</v>
          </cell>
          <cell r="J28">
            <v>57.792935146500675</v>
          </cell>
          <cell r="K28">
            <v>4.2797612216606948</v>
          </cell>
          <cell r="L28">
            <v>88.560944801339673</v>
          </cell>
          <cell r="M28">
            <v>57.572723114471621</v>
          </cell>
          <cell r="N28">
            <v>50.219437188741459</v>
          </cell>
          <cell r="O28">
            <v>79.694435198611131</v>
          </cell>
          <cell r="P28">
            <v>21.502423072058534</v>
          </cell>
          <cell r="Q28">
            <v>86.111119360661689</v>
          </cell>
          <cell r="R28">
            <v>44.044953604517339</v>
          </cell>
          <cell r="S28">
            <v>30.455611196868723</v>
          </cell>
          <cell r="T28">
            <v>84.975107792110975</v>
          </cell>
          <cell r="U28">
            <v>8.3395463395874092</v>
          </cell>
          <cell r="V28">
            <v>58.407783763054852</v>
          </cell>
          <cell r="W28">
            <v>17.97473998885998</v>
          </cell>
          <cell r="X28">
            <v>0</v>
          </cell>
          <cell r="Y28">
            <v>87.467582595866446</v>
          </cell>
          <cell r="Z28">
            <v>25.315581442581113</v>
          </cell>
          <cell r="AA28">
            <v>15.718817125571624</v>
          </cell>
          <cell r="AB28">
            <v>25.215186819524483</v>
          </cell>
          <cell r="AC28">
            <v>31.547983533196721</v>
          </cell>
          <cell r="AD28">
            <v>6.7261956462715604</v>
          </cell>
          <cell r="AE28">
            <v>100.00000000000001</v>
          </cell>
          <cell r="AF28">
            <v>75.054077153791582</v>
          </cell>
          <cell r="AG28">
            <v>29.436674672465315</v>
          </cell>
          <cell r="AH28">
            <v>43.562953595786368</v>
          </cell>
          <cell r="AI28">
            <v>79.056523207353905</v>
          </cell>
          <cell r="AJ28">
            <v>79.637098955249002</v>
          </cell>
          <cell r="AK28">
            <v>40.499367632446486</v>
          </cell>
        </row>
        <row r="29">
          <cell r="A29">
            <v>25</v>
          </cell>
          <cell r="B29" t="str">
            <v>1.11.01</v>
          </cell>
          <cell r="C29" t="str">
            <v>Logistics performance, index</v>
          </cell>
          <cell r="D29" t="str">
            <v>1.11.01 Logistics performance, index</v>
          </cell>
          <cell r="H29">
            <v>68.421052631578959</v>
          </cell>
          <cell r="I29">
            <v>10.526315789473694</v>
          </cell>
          <cell r="J29">
            <v>33.366578947368417</v>
          </cell>
          <cell r="K29">
            <v>0</v>
          </cell>
          <cell r="L29">
            <v>84.21052631578948</v>
          </cell>
          <cell r="M29">
            <v>31.578947368421058</v>
          </cell>
          <cell r="N29">
            <v>68.421052631578959</v>
          </cell>
          <cell r="O29">
            <v>78.94736842105263</v>
          </cell>
          <cell r="P29">
            <v>25.349947368421052</v>
          </cell>
          <cell r="Q29">
            <v>84.21052631578948</v>
          </cell>
          <cell r="R29">
            <v>52.631578947368425</v>
          </cell>
          <cell r="S29">
            <v>31.578947368421058</v>
          </cell>
          <cell r="T29">
            <v>78.94736842105263</v>
          </cell>
          <cell r="U29">
            <v>0</v>
          </cell>
          <cell r="V29">
            <v>63.157894736842117</v>
          </cell>
          <cell r="W29">
            <v>26.315789473684212</v>
          </cell>
          <cell r="X29">
            <v>7.3505789473684358</v>
          </cell>
          <cell r="Y29">
            <v>63.157894736842117</v>
          </cell>
          <cell r="Z29">
            <v>46.104315789473688</v>
          </cell>
          <cell r="AA29">
            <v>15.789473684210542</v>
          </cell>
          <cell r="AB29">
            <v>31.578947368421058</v>
          </cell>
          <cell r="AC29">
            <v>47.368421052631575</v>
          </cell>
          <cell r="AD29">
            <v>10.526315789473694</v>
          </cell>
          <cell r="AE29">
            <v>100</v>
          </cell>
          <cell r="AF29">
            <v>73.684210526315795</v>
          </cell>
          <cell r="AG29">
            <v>21.052631578947366</v>
          </cell>
          <cell r="AH29">
            <v>57.894736842105274</v>
          </cell>
          <cell r="AI29">
            <v>68.421052631578959</v>
          </cell>
          <cell r="AJ29">
            <v>73.684210526315795</v>
          </cell>
          <cell r="AK29">
            <v>47.368421052631575</v>
          </cell>
          <cell r="AM29">
            <v>2023</v>
          </cell>
        </row>
        <row r="30">
          <cell r="A30">
            <v>26</v>
          </cell>
          <cell r="B30" t="str">
            <v>1.11.02</v>
          </cell>
          <cell r="C30" t="str">
            <v>Corruption perceptions, index</v>
          </cell>
          <cell r="D30" t="str">
            <v>1.11.02 Corruption perceptions, index</v>
          </cell>
          <cell r="H30">
            <v>84.615384615384613</v>
          </cell>
          <cell r="I30">
            <v>6.1538461538461551</v>
          </cell>
          <cell r="J30">
            <v>61.53846153846154</v>
          </cell>
          <cell r="K30">
            <v>3.0769230769230775</v>
          </cell>
          <cell r="L30">
            <v>86.153846153846146</v>
          </cell>
          <cell r="M30">
            <v>70.769230769230774</v>
          </cell>
          <cell r="N30">
            <v>33.846153846153847</v>
          </cell>
          <cell r="O30">
            <v>72.307692307692307</v>
          </cell>
          <cell r="P30">
            <v>21.538461538461537</v>
          </cell>
          <cell r="Q30">
            <v>84.615384615384613</v>
          </cell>
          <cell r="R30">
            <v>29.23076923076923</v>
          </cell>
          <cell r="S30">
            <v>21.538461538461537</v>
          </cell>
          <cell r="T30">
            <v>81.538461538461533</v>
          </cell>
          <cell r="U30">
            <v>12.30769230769231</v>
          </cell>
          <cell r="V30">
            <v>46.153846153846153</v>
          </cell>
          <cell r="W30">
            <v>16.923076923076923</v>
          </cell>
          <cell r="X30">
            <v>0</v>
          </cell>
          <cell r="Y30">
            <v>100</v>
          </cell>
          <cell r="Z30">
            <v>13.846153846153847</v>
          </cell>
          <cell r="AA30">
            <v>13.846153846153847</v>
          </cell>
          <cell r="AB30">
            <v>20</v>
          </cell>
          <cell r="AC30">
            <v>21.538461538461537</v>
          </cell>
          <cell r="AD30">
            <v>9.2307692307692299</v>
          </cell>
          <cell r="AE30">
            <v>96.92307692307692</v>
          </cell>
          <cell r="AF30">
            <v>66.15384615384616</v>
          </cell>
          <cell r="AG30">
            <v>21.538461538461537</v>
          </cell>
          <cell r="AH30">
            <v>23.076923076923077</v>
          </cell>
          <cell r="AI30">
            <v>78.461538461538467</v>
          </cell>
          <cell r="AJ30">
            <v>75.384615384615387</v>
          </cell>
          <cell r="AK30">
            <v>32.307692307692307</v>
          </cell>
          <cell r="AM30">
            <v>2023</v>
          </cell>
        </row>
        <row r="31">
          <cell r="A31">
            <v>27</v>
          </cell>
          <cell r="B31" t="str">
            <v>1.11.03</v>
          </cell>
          <cell r="C31" t="str">
            <v>Rule of law, index</v>
          </cell>
          <cell r="D31" t="str">
            <v>1.11.03 Rule of law, index</v>
          </cell>
          <cell r="H31">
            <v>91.414141744195916</v>
          </cell>
          <cell r="I31">
            <v>25.75757680962424</v>
          </cell>
          <cell r="J31">
            <v>79.797984418741606</v>
          </cell>
          <cell r="K31">
            <v>16.66666734740393</v>
          </cell>
          <cell r="L31">
            <v>93.434346569860466</v>
          </cell>
          <cell r="M31">
            <v>71.717173284930197</v>
          </cell>
          <cell r="N31">
            <v>50.505051206416162</v>
          </cell>
          <cell r="O31">
            <v>86.868684970874043</v>
          </cell>
          <cell r="P31">
            <v>22.727273655550803</v>
          </cell>
          <cell r="Q31">
            <v>87.878787383706253</v>
          </cell>
          <cell r="R31">
            <v>53.030303154073479</v>
          </cell>
          <cell r="S31">
            <v>42.42424415702817</v>
          </cell>
          <cell r="T31">
            <v>92.929291279020902</v>
          </cell>
          <cell r="U31">
            <v>19.191919295061151</v>
          </cell>
          <cell r="V31">
            <v>67.171716511608324</v>
          </cell>
          <cell r="W31">
            <v>16.161616140987714</v>
          </cell>
          <cell r="X31">
            <v>0</v>
          </cell>
          <cell r="Y31">
            <v>97.47474805234279</v>
          </cell>
          <cell r="Z31">
            <v>20.707070872097919</v>
          </cell>
          <cell r="AA31">
            <v>23.232322819755247</v>
          </cell>
          <cell r="AB31">
            <v>28.787877921486007</v>
          </cell>
          <cell r="AC31">
            <v>29.797980334318233</v>
          </cell>
          <cell r="AD31">
            <v>7.0707066787674133</v>
          </cell>
          <cell r="AE31">
            <v>100</v>
          </cell>
          <cell r="AF31">
            <v>84.848488314056254</v>
          </cell>
          <cell r="AG31">
            <v>50.000000000000043</v>
          </cell>
          <cell r="AH31">
            <v>52.525251947657374</v>
          </cell>
          <cell r="AI31">
            <v>89.393936918531367</v>
          </cell>
          <cell r="AJ31">
            <v>88.888889796538592</v>
          </cell>
          <cell r="AK31">
            <v>44.949496104685394</v>
          </cell>
          <cell r="AM31">
            <v>2022</v>
          </cell>
        </row>
        <row r="32">
          <cell r="A32">
            <v>28</v>
          </cell>
          <cell r="B32" t="str">
            <v>1.12</v>
          </cell>
          <cell r="C32" t="str">
            <v xml:space="preserve">Monetary policy intervention </v>
          </cell>
          <cell r="D32" t="str">
            <v xml:space="preserve">1.12 Monetary policy intervention </v>
          </cell>
          <cell r="H32">
            <v>72.620868543202221</v>
          </cell>
          <cell r="I32">
            <v>84.03909349447369</v>
          </cell>
          <cell r="J32">
            <v>35.272604470528258</v>
          </cell>
          <cell r="K32">
            <v>99.999999999999986</v>
          </cell>
          <cell r="L32">
            <v>75.927697067478633</v>
          </cell>
          <cell r="M32">
            <v>81.563387515602216</v>
          </cell>
          <cell r="N32">
            <v>70.04341921883713</v>
          </cell>
          <cell r="O32">
            <v>29.699631749412131</v>
          </cell>
          <cell r="P32">
            <v>82.646061455001259</v>
          </cell>
          <cell r="Q32">
            <v>69.104233283390172</v>
          </cell>
          <cell r="R32">
            <v>76.943194302784264</v>
          </cell>
          <cell r="S32">
            <v>75.536074310939981</v>
          </cell>
          <cell r="T32">
            <v>63.41897936000877</v>
          </cell>
          <cell r="U32">
            <v>73.364789835921769</v>
          </cell>
          <cell r="V32">
            <v>75.616434383637923</v>
          </cell>
          <cell r="W32">
            <v>81.326929617828625</v>
          </cell>
          <cell r="X32">
            <v>85.971977452778248</v>
          </cell>
          <cell r="Y32">
            <v>90.48525533429185</v>
          </cell>
          <cell r="Z32">
            <v>73.761310068199506</v>
          </cell>
          <cell r="AA32">
            <v>38.675031736225925</v>
          </cell>
          <cell r="AB32">
            <v>82.052810575772142</v>
          </cell>
          <cell r="AC32">
            <v>81.676749376758877</v>
          </cell>
          <cell r="AD32">
            <v>59.087592778124154</v>
          </cell>
          <cell r="AE32">
            <v>0</v>
          </cell>
          <cell r="AF32">
            <v>73.276192545747392</v>
          </cell>
          <cell r="AG32">
            <v>86.499515486901188</v>
          </cell>
          <cell r="AH32">
            <v>73.397762656019793</v>
          </cell>
          <cell r="AI32">
            <v>81.841414556909157</v>
          </cell>
          <cell r="AJ32">
            <v>82.369390548917252</v>
          </cell>
          <cell r="AK32">
            <v>86.522791238166349</v>
          </cell>
        </row>
        <row r="33">
          <cell r="A33">
            <v>29</v>
          </cell>
          <cell r="B33" t="str">
            <v>1.12.01</v>
          </cell>
          <cell r="C33" t="str">
            <v>Current account balance, % GDP</v>
          </cell>
          <cell r="D33" t="str">
            <v>1.12.01 Current account balance, % GDP</v>
          </cell>
          <cell r="H33">
            <v>69.660896015622058</v>
          </cell>
          <cell r="I33">
            <v>77.043824401967782</v>
          </cell>
          <cell r="J33">
            <v>2.8690525367080966</v>
          </cell>
          <cell r="K33">
            <v>69.281610274512744</v>
          </cell>
          <cell r="L33">
            <v>76.544368921101054</v>
          </cell>
          <cell r="M33">
            <v>87.554921326373503</v>
          </cell>
          <cell r="N33">
            <v>68.620676705847004</v>
          </cell>
          <cell r="O33">
            <v>25.138007435502644</v>
          </cell>
          <cell r="P33">
            <v>69.694693754928835</v>
          </cell>
          <cell r="Q33">
            <v>38.934995681399975</v>
          </cell>
          <cell r="R33">
            <v>78.76750910661309</v>
          </cell>
          <cell r="S33">
            <v>74.666716737391567</v>
          </cell>
          <cell r="T33">
            <v>61.339141537421604</v>
          </cell>
          <cell r="U33">
            <v>75.214991175034726</v>
          </cell>
          <cell r="V33">
            <v>69.724736189868182</v>
          </cell>
          <cell r="W33">
            <v>75.436554132712445</v>
          </cell>
          <cell r="X33">
            <v>97.314957377295428</v>
          </cell>
          <cell r="Y33">
            <v>100</v>
          </cell>
          <cell r="Z33">
            <v>76.720868226369745</v>
          </cell>
          <cell r="AA33">
            <v>11.911825453452991</v>
          </cell>
          <cell r="AB33">
            <v>71.887791505501525</v>
          </cell>
          <cell r="AC33">
            <v>83.878478350670321</v>
          </cell>
          <cell r="AD33">
            <v>64.730181381200936</v>
          </cell>
          <cell r="AE33">
            <v>0</v>
          </cell>
          <cell r="AF33">
            <v>66.457621390213674</v>
          </cell>
          <cell r="AG33">
            <v>77.971384580720269</v>
          </cell>
          <cell r="AH33">
            <v>69.446843666679172</v>
          </cell>
          <cell r="AI33">
            <v>82.489015734725314</v>
          </cell>
          <cell r="AJ33">
            <v>85.395621315107576</v>
          </cell>
          <cell r="AK33">
            <v>55.03023020015771</v>
          </cell>
          <cell r="AM33">
            <v>2023</v>
          </cell>
        </row>
        <row r="34">
          <cell r="A34">
            <v>30</v>
          </cell>
          <cell r="B34" t="str">
            <v>1.12.02</v>
          </cell>
          <cell r="C34" t="str">
            <v>Change (1-year) in total reserves (includes gold), % GDP</v>
          </cell>
          <cell r="D34" t="str">
            <v>1.12.02 Change (1-year) in total reserves (includes gold), % GDP</v>
          </cell>
          <cell r="H34">
            <v>53.272879649647749</v>
          </cell>
          <cell r="I34">
            <v>65.218906325580534</v>
          </cell>
          <cell r="J34">
            <v>56.840980296761899</v>
          </cell>
          <cell r="K34">
            <v>100</v>
          </cell>
          <cell r="L34">
            <v>51.987259319080771</v>
          </cell>
          <cell r="M34">
            <v>50.516894454478809</v>
          </cell>
          <cell r="N34">
            <v>49.949951239128019</v>
          </cell>
          <cell r="O34" t="str">
            <v/>
          </cell>
          <cell r="P34">
            <v>70.209889904560669</v>
          </cell>
          <cell r="Q34">
            <v>78.045763188578704</v>
          </cell>
          <cell r="R34">
            <v>51.483169205787242</v>
          </cell>
          <cell r="S34">
            <v>53.201966194320178</v>
          </cell>
          <cell r="T34">
            <v>46.01752794286211</v>
          </cell>
          <cell r="U34">
            <v>48.978106433725699</v>
          </cell>
          <cell r="V34">
            <v>58.279981566924405</v>
          </cell>
          <cell r="W34">
            <v>62.234981911167466</v>
          </cell>
          <cell r="X34">
            <v>48.219790439608616</v>
          </cell>
          <cell r="Y34">
            <v>53.174897290893675</v>
          </cell>
          <cell r="Z34">
            <v>48.143465216654668</v>
          </cell>
          <cell r="AA34">
            <v>53.557891043809086</v>
          </cell>
          <cell r="AB34">
            <v>67.012527512661251</v>
          </cell>
          <cell r="AC34">
            <v>54.385238214185136</v>
          </cell>
          <cell r="AD34">
            <v>35.294247146054317</v>
          </cell>
          <cell r="AE34">
            <v>0</v>
          </cell>
          <cell r="AF34">
            <v>57.585497299079989</v>
          </cell>
          <cell r="AG34">
            <v>68.45638811515758</v>
          </cell>
          <cell r="AH34">
            <v>54.802070862896102</v>
          </cell>
          <cell r="AI34">
            <v>56.053448698650001</v>
          </cell>
          <cell r="AJ34">
            <v>54.040609379401843</v>
          </cell>
          <cell r="AK34">
            <v>91.436944062265269</v>
          </cell>
          <cell r="AM34">
            <v>2023</v>
          </cell>
        </row>
        <row r="35">
          <cell r="A35">
            <v>31</v>
          </cell>
          <cell r="B35" t="str">
            <v>1.13</v>
          </cell>
          <cell r="C35" t="str">
            <v>Export concentration</v>
          </cell>
          <cell r="D35" t="str">
            <v>1.13 Export concentration</v>
          </cell>
          <cell r="H35">
            <v>31.925416876989406</v>
          </cell>
          <cell r="I35">
            <v>31.34352068696532</v>
          </cell>
          <cell r="J35">
            <v>0</v>
          </cell>
          <cell r="K35">
            <v>37.03440348271706</v>
          </cell>
          <cell r="L35">
            <v>42.756161310780158</v>
          </cell>
          <cell r="M35">
            <v>26.320837948073244</v>
          </cell>
          <cell r="N35">
            <v>95.813389473690933</v>
          </cell>
          <cell r="O35">
            <v>43.754684752402369</v>
          </cell>
          <cell r="P35">
            <v>23.905521693745442</v>
          </cell>
          <cell r="Q35">
            <v>21.670369181191475</v>
          </cell>
          <cell r="R35">
            <v>100</v>
          </cell>
          <cell r="S35">
            <v>71.388364465590186</v>
          </cell>
          <cell r="T35">
            <v>69.815677607483678</v>
          </cell>
          <cell r="U35">
            <v>30.868903782113144</v>
          </cell>
          <cell r="V35">
            <v>65.839243427111185</v>
          </cell>
          <cell r="W35">
            <v>24.772865487994078</v>
          </cell>
          <cell r="X35">
            <v>35.077152234652807</v>
          </cell>
          <cell r="Y35">
            <v>52.387741000395231</v>
          </cell>
          <cell r="Z35">
            <v>58.020174739223549</v>
          </cell>
          <cell r="AA35">
            <v>19.539260794176691</v>
          </cell>
          <cell r="AB35">
            <v>41.832129492196628</v>
          </cell>
          <cell r="AC35">
            <v>42.997951237172245</v>
          </cell>
          <cell r="AD35">
            <v>74.011391497944302</v>
          </cell>
          <cell r="AE35">
            <v>68.092025246598752</v>
          </cell>
          <cell r="AF35">
            <v>30.652578428762698</v>
          </cell>
          <cell r="AG35">
            <v>55.81774129998535</v>
          </cell>
          <cell r="AH35">
            <v>93.118379339376759</v>
          </cell>
          <cell r="AI35">
            <v>89.250551264379439</v>
          </cell>
          <cell r="AJ35">
            <v>92.882624671706765</v>
          </cell>
          <cell r="AK35">
            <v>56.796075971629463</v>
          </cell>
        </row>
        <row r="36">
          <cell r="A36">
            <v>32</v>
          </cell>
          <cell r="B36" t="str">
            <v>1.13.01</v>
          </cell>
          <cell r="C36" t="str">
            <v>Export market concentration, Top 5 as % total</v>
          </cell>
          <cell r="D36" t="str">
            <v>1.13.01 Export market concentration, Top 5 as % total</v>
          </cell>
          <cell r="H36">
            <v>36.54304444379644</v>
          </cell>
          <cell r="I36">
            <v>67.044809747494213</v>
          </cell>
          <cell r="J36">
            <v>23.272985227500246</v>
          </cell>
          <cell r="K36">
            <v>47.003307568906195</v>
          </cell>
          <cell r="L36">
            <v>6.6773767273555666</v>
          </cell>
          <cell r="M36">
            <v>32.280328102412518</v>
          </cell>
          <cell r="N36">
            <v>93.382032692713011</v>
          </cell>
          <cell r="O36">
            <v>36.528925088611715</v>
          </cell>
          <cell r="P36">
            <v>42.242169540879331</v>
          </cell>
          <cell r="Q36">
            <v>30.732274486406347</v>
          </cell>
          <cell r="R36">
            <v>97.988136575569214</v>
          </cell>
          <cell r="S36">
            <v>67.417675991792933</v>
          </cell>
          <cell r="T36">
            <v>59.81043165272191</v>
          </cell>
          <cell r="U36">
            <v>12.978574021803142</v>
          </cell>
          <cell r="V36">
            <v>68.655734389054217</v>
          </cell>
          <cell r="W36">
            <v>0</v>
          </cell>
          <cell r="X36">
            <v>52.18250941939241</v>
          </cell>
          <cell r="Y36">
            <v>51.507797896514241</v>
          </cell>
          <cell r="Z36">
            <v>78.105470165811795</v>
          </cell>
          <cell r="AA36">
            <v>16.353769659837241</v>
          </cell>
          <cell r="AB36">
            <v>53.741344838706453</v>
          </cell>
          <cell r="AC36">
            <v>48.186674414692042</v>
          </cell>
          <cell r="AD36">
            <v>100</v>
          </cell>
          <cell r="AE36">
            <v>73.649056832376743</v>
          </cell>
          <cell r="AF36">
            <v>13.760734700089133</v>
          </cell>
          <cell r="AG36">
            <v>71.014006699757545</v>
          </cell>
          <cell r="AH36">
            <v>78.446858417950793</v>
          </cell>
          <cell r="AI36">
            <v>84.016511632086178</v>
          </cell>
          <cell r="AJ36">
            <v>75.328186911017895</v>
          </cell>
          <cell r="AK36">
            <v>50.170806875967074</v>
          </cell>
          <cell r="AM36">
            <v>2022</v>
          </cell>
        </row>
        <row r="37">
          <cell r="A37">
            <v>33</v>
          </cell>
          <cell r="B37" t="str">
            <v>1.13.02</v>
          </cell>
          <cell r="C37" t="str">
            <v>Export product concentration, Top 5 as % total</v>
          </cell>
          <cell r="D37" t="str">
            <v>1.13.02 Export product concentration, Top 5 as % total</v>
          </cell>
          <cell r="H37">
            <v>38.994029134124013</v>
          </cell>
          <cell r="I37">
            <v>7.5396600162498411</v>
          </cell>
          <cell r="J37">
            <v>0</v>
          </cell>
          <cell r="K37">
            <v>36.897526093078135</v>
          </cell>
          <cell r="L37">
            <v>86.590365369930566</v>
          </cell>
          <cell r="M37">
            <v>34.081666902958375</v>
          </cell>
          <cell r="N37">
            <v>86.744016408652783</v>
          </cell>
          <cell r="O37">
            <v>58.37346809479768</v>
          </cell>
          <cell r="P37">
            <v>20.165787758522583</v>
          </cell>
          <cell r="Q37">
            <v>28.016585459846141</v>
          </cell>
          <cell r="R37">
            <v>88.991679957523544</v>
          </cell>
          <cell r="S37">
            <v>72.722938623212571</v>
          </cell>
          <cell r="T37">
            <v>77.755587140517974</v>
          </cell>
          <cell r="U37">
            <v>60.828915446166732</v>
          </cell>
          <cell r="V37">
            <v>62.400590008545329</v>
          </cell>
          <cell r="W37">
            <v>63.827858341492067</v>
          </cell>
          <cell r="X37">
            <v>28.514170243696768</v>
          </cell>
          <cell r="Y37">
            <v>57.527498115313762</v>
          </cell>
          <cell r="Z37">
            <v>40.150504645239138</v>
          </cell>
          <cell r="AA37">
            <v>38.906320274345617</v>
          </cell>
          <cell r="AB37">
            <v>38.013694048121138</v>
          </cell>
          <cell r="AC37">
            <v>45.476894309506704</v>
          </cell>
          <cell r="AD37">
            <v>44.434689053961549</v>
          </cell>
          <cell r="AE37">
            <v>61.095225298134395</v>
          </cell>
          <cell r="AF37">
            <v>59.69261538660011</v>
          </cell>
          <cell r="AG37">
            <v>43.63643411630175</v>
          </cell>
          <cell r="AH37">
            <v>97.26727498916469</v>
          </cell>
          <cell r="AI37">
            <v>85.365722993103077</v>
          </cell>
          <cell r="AJ37">
            <v>100</v>
          </cell>
          <cell r="AK37">
            <v>66.081234630604783</v>
          </cell>
          <cell r="AM37">
            <v>2022</v>
          </cell>
        </row>
        <row r="38">
          <cell r="A38">
            <v>34</v>
          </cell>
          <cell r="B38" t="str">
            <v>1.14</v>
          </cell>
          <cell r="C38" t="str">
            <v>Exports of goods and services</v>
          </cell>
          <cell r="D38" t="str">
            <v>1.14 Exports of goods and services</v>
          </cell>
          <cell r="H38">
            <v>12.218951479214869</v>
          </cell>
          <cell r="I38">
            <v>1.1456141807063178</v>
          </cell>
          <cell r="J38">
            <v>0</v>
          </cell>
          <cell r="K38">
            <v>0.61960809558728858</v>
          </cell>
          <cell r="L38">
            <v>21.344929593017273</v>
          </cell>
          <cell r="M38">
            <v>2.2584621731541299</v>
          </cell>
          <cell r="N38">
            <v>92.488352827707445</v>
          </cell>
          <cell r="O38">
            <v>11.776779074808035</v>
          </cell>
          <cell r="P38">
            <v>0.60751913388742396</v>
          </cell>
          <cell r="Q38">
            <v>17.72963616231678</v>
          </cell>
          <cell r="R38">
            <v>33.842577408625836</v>
          </cell>
          <cell r="S38">
            <v>7.0202940710189861</v>
          </cell>
          <cell r="T38">
            <v>28.110594826272493</v>
          </cell>
          <cell r="U38">
            <v>9.6797204589211955E-2</v>
          </cell>
          <cell r="V38">
            <v>8.7112396388825726</v>
          </cell>
          <cell r="W38">
            <v>14.505467947347045</v>
          </cell>
          <cell r="X38">
            <v>0.24557408834687605</v>
          </cell>
          <cell r="Y38">
            <v>1.8047213164542839</v>
          </cell>
          <cell r="Z38">
            <v>0.81260844410063227</v>
          </cell>
          <cell r="AA38">
            <v>4.4437171939155092E-2</v>
          </cell>
          <cell r="AB38">
            <v>1.3331363965007608</v>
          </cell>
          <cell r="AC38">
            <v>4.7828750052454687</v>
          </cell>
          <cell r="AD38">
            <v>10.550375765401441</v>
          </cell>
          <cell r="AE38">
            <v>33.408546999554815</v>
          </cell>
          <cell r="AF38">
            <v>20.672982690929349</v>
          </cell>
          <cell r="AG38">
            <v>0.40531432100943848</v>
          </cell>
          <cell r="AH38">
            <v>9.7192385981362737</v>
          </cell>
          <cell r="AI38">
            <v>53.520954704401547</v>
          </cell>
          <cell r="AJ38">
            <v>100</v>
          </cell>
          <cell r="AK38">
            <v>7.6968865487597089</v>
          </cell>
        </row>
        <row r="39">
          <cell r="A39">
            <v>35</v>
          </cell>
          <cell r="B39" t="str">
            <v>1.14.01</v>
          </cell>
          <cell r="C39" t="str">
            <v>Merchandise exports, US$</v>
          </cell>
          <cell r="D39" t="str">
            <v>1.14.01 Merchandise exports, US$</v>
          </cell>
          <cell r="H39">
            <v>10.322562137377339</v>
          </cell>
          <cell r="I39">
            <v>1.3502667040042522</v>
          </cell>
          <cell r="J39">
            <v>2.047455048145301E-2</v>
          </cell>
          <cell r="K39">
            <v>0.42996556011051312</v>
          </cell>
          <cell r="L39">
            <v>15.972028819666553</v>
          </cell>
          <cell r="M39">
            <v>2.4650903156849244</v>
          </cell>
          <cell r="N39">
            <v>100.00000000000001</v>
          </cell>
          <cell r="O39">
            <v>12.07303653604966</v>
          </cell>
          <cell r="P39">
            <v>0.6479810795625357</v>
          </cell>
          <cell r="Q39">
            <v>16.103419050433484</v>
          </cell>
          <cell r="R39">
            <v>12.063468456826062</v>
          </cell>
          <cell r="S39">
            <v>7.1329461083410823</v>
          </cell>
          <cell r="T39">
            <v>20.188191538975275</v>
          </cell>
          <cell r="U39">
            <v>0</v>
          </cell>
          <cell r="V39">
            <v>8.6703598857307433</v>
          </cell>
          <cell r="W39">
            <v>16.648486325489802</v>
          </cell>
          <cell r="X39">
            <v>0.14873237435970663</v>
          </cell>
          <cell r="Y39">
            <v>0.94291142634474545</v>
          </cell>
          <cell r="Z39">
            <v>0.57286026708677351</v>
          </cell>
          <cell r="AA39">
            <v>0.10436610224551497</v>
          </cell>
          <cell r="AB39">
            <v>1.4917375896674767</v>
          </cell>
          <cell r="AC39">
            <v>1.8380678858502744</v>
          </cell>
          <cell r="AD39">
            <v>11.833208074081929</v>
          </cell>
          <cell r="AE39">
            <v>13.323578795288894</v>
          </cell>
          <cell r="AF39">
            <v>17.765160904877423</v>
          </cell>
          <cell r="AG39">
            <v>0.1008065489629258</v>
          </cell>
          <cell r="AH39">
            <v>7.864932645372722</v>
          </cell>
          <cell r="AI39">
            <v>14.58904270188874</v>
          </cell>
          <cell r="AJ39">
            <v>57.27096267918543</v>
          </cell>
          <cell r="AK39">
            <v>9.8360708711393112</v>
          </cell>
          <cell r="AL39" t="str">
            <v>y</v>
          </cell>
          <cell r="AM39">
            <v>2023</v>
          </cell>
        </row>
        <row r="40">
          <cell r="A40">
            <v>36</v>
          </cell>
          <cell r="B40" t="str">
            <v>1.14.02</v>
          </cell>
          <cell r="C40" t="str">
            <v>Commercial services exports, US$</v>
          </cell>
          <cell r="D40" t="str">
            <v>1.14.02 Commercial services exports, US$</v>
          </cell>
          <cell r="H40">
            <v>8.9245802598021395</v>
          </cell>
          <cell r="I40">
            <v>0.48555123343741385</v>
          </cell>
          <cell r="J40">
            <v>1.4020112120478137E-2</v>
          </cell>
          <cell r="K40">
            <v>0.57877898753768731</v>
          </cell>
          <cell r="L40">
            <v>17.624479235622257</v>
          </cell>
          <cell r="M40">
            <v>1.1205304994751375</v>
          </cell>
          <cell r="N40">
            <v>45.459913975605055</v>
          </cell>
          <cell r="O40">
            <v>6.4788495898965088</v>
          </cell>
          <cell r="P40">
            <v>0.34175521168892009</v>
          </cell>
          <cell r="Q40">
            <v>11.808529305986303</v>
          </cell>
          <cell r="R40">
            <v>41.183899608877347</v>
          </cell>
          <cell r="S40">
            <v>3.9400109959087275</v>
          </cell>
          <cell r="T40">
            <v>24.046409566909986</v>
          </cell>
          <cell r="U40">
            <v>0.18669516823679433</v>
          </cell>
          <cell r="V40">
            <v>5.0613803055107311</v>
          </cell>
          <cell r="W40">
            <v>6.1938938067982443</v>
          </cell>
          <cell r="X40">
            <v>0.27189431112277684</v>
          </cell>
          <cell r="Y40">
            <v>1.9292632917922907</v>
          </cell>
          <cell r="Z40">
            <v>0.73935121182350527</v>
          </cell>
          <cell r="AA40">
            <v>0</v>
          </cell>
          <cell r="AB40">
            <v>0.63893365663580715</v>
          </cell>
          <cell r="AC40">
            <v>5.7168505046476152</v>
          </cell>
          <cell r="AD40">
            <v>4.7903248045148201</v>
          </cell>
          <cell r="AE40">
            <v>39.241335185073318</v>
          </cell>
          <cell r="AF40">
            <v>14.774801574621481</v>
          </cell>
          <cell r="AG40">
            <v>0.57099003635964374</v>
          </cell>
          <cell r="AH40">
            <v>7.4517495070431927</v>
          </cell>
          <cell r="AI40">
            <v>69.599910786669682</v>
          </cell>
          <cell r="AJ40">
            <v>100.00000000000001</v>
          </cell>
          <cell r="AK40">
            <v>2.3007363479758993</v>
          </cell>
          <cell r="AL40" t="str">
            <v>y</v>
          </cell>
          <cell r="AM40">
            <v>2023</v>
          </cell>
        </row>
        <row r="41">
          <cell r="A41">
            <v>37</v>
          </cell>
          <cell r="B41" t="str">
            <v>1.15</v>
          </cell>
          <cell r="C41" t="str">
            <v>Technological innovation</v>
          </cell>
          <cell r="D41" t="str">
            <v>1.15 Technological innovation</v>
          </cell>
          <cell r="H41">
            <v>54.990464688842657</v>
          </cell>
          <cell r="I41">
            <v>0.21205828644786556</v>
          </cell>
          <cell r="J41">
            <v>11.825537263647387</v>
          </cell>
          <cell r="K41">
            <v>2.0340833885063985</v>
          </cell>
          <cell r="L41">
            <v>43.016176834031299</v>
          </cell>
          <cell r="M41">
            <v>9.2188862543526238</v>
          </cell>
          <cell r="N41">
            <v>37.96884452065774</v>
          </cell>
          <cell r="O41">
            <v>96.104518526570274</v>
          </cell>
          <cell r="P41">
            <v>6.9484018376185244</v>
          </cell>
          <cell r="Q41">
            <v>55.205116433476078</v>
          </cell>
          <cell r="R41">
            <v>9.7384588434331985</v>
          </cell>
          <cell r="S41">
            <v>5.2720427830878087</v>
          </cell>
          <cell r="T41">
            <v>57.189293349090534</v>
          </cell>
          <cell r="U41">
            <v>6.081129647113463</v>
          </cell>
          <cell r="V41">
            <v>26.558039259534723</v>
          </cell>
          <cell r="W41">
            <v>10.692402081229471</v>
          </cell>
          <cell r="X41">
            <v>0</v>
          </cell>
          <cell r="Y41">
            <v>41.132034323409485</v>
          </cell>
          <cell r="Z41">
            <v>1.5863583654826789</v>
          </cell>
          <cell r="AA41">
            <v>16.034708288363284</v>
          </cell>
          <cell r="AB41">
            <v>3.9457705795657638</v>
          </cell>
          <cell r="AC41">
            <v>29.724548575254037</v>
          </cell>
          <cell r="AD41">
            <v>18.55137333709985</v>
          </cell>
          <cell r="AE41">
            <v>64.167623599234759</v>
          </cell>
          <cell r="AF41">
            <v>100</v>
          </cell>
          <cell r="AG41">
            <v>0.99711404646303592</v>
          </cell>
          <cell r="AH41">
            <v>19.855134804076204</v>
          </cell>
          <cell r="AI41">
            <v>61.745157252311778</v>
          </cell>
          <cell r="AJ41">
            <v>55.476768635456551</v>
          </cell>
          <cell r="AK41">
            <v>19.717593695104668</v>
          </cell>
        </row>
        <row r="42">
          <cell r="A42">
            <v>38</v>
          </cell>
          <cell r="B42" t="str">
            <v>1.15.01</v>
          </cell>
          <cell r="C42" t="str">
            <v>R&amp;D expenditure, % GDP</v>
          </cell>
          <cell r="D42" t="str">
            <v>1.15.01 R&amp;D expenditure, % GDP</v>
          </cell>
          <cell r="H42">
            <v>36.691340685183754</v>
          </cell>
          <cell r="I42" t="str">
            <v/>
          </cell>
          <cell r="J42">
            <v>5.022925198120257</v>
          </cell>
          <cell r="K42">
            <v>1.7688944052717752</v>
          </cell>
          <cell r="L42">
            <v>31.034553152571995</v>
          </cell>
          <cell r="M42">
            <v>6.1932739142683326</v>
          </cell>
          <cell r="N42">
            <v>49.015012636418199</v>
          </cell>
          <cell r="O42" t="str">
            <v/>
          </cell>
          <cell r="P42" t="str">
            <v/>
          </cell>
          <cell r="Q42">
            <v>21.18794579609435</v>
          </cell>
          <cell r="R42">
            <v>12.550270080472961</v>
          </cell>
          <cell r="S42">
            <v>5.0851886480461532</v>
          </cell>
          <cell r="T42">
            <v>66.636793820199486</v>
          </cell>
          <cell r="U42" t="str">
            <v/>
          </cell>
          <cell r="V42">
            <v>18.766816235041464</v>
          </cell>
          <cell r="W42">
            <v>4.8375638455539827</v>
          </cell>
          <cell r="X42">
            <v>0.170663095534588</v>
          </cell>
          <cell r="Y42">
            <v>29.052942305258306</v>
          </cell>
          <cell r="Z42">
            <v>2.7120325648050239</v>
          </cell>
          <cell r="AA42">
            <v>0</v>
          </cell>
          <cell r="AB42">
            <v>2.710399425134836</v>
          </cell>
          <cell r="AC42">
            <v>5.9331964217909832</v>
          </cell>
          <cell r="AD42">
            <v>18.459785977046224</v>
          </cell>
          <cell r="AE42">
            <v>43.512352660180383</v>
          </cell>
          <cell r="AF42">
            <v>100</v>
          </cell>
          <cell r="AG42">
            <v>1.7227582095889797</v>
          </cell>
          <cell r="AH42">
            <v>24.050839637932935</v>
          </cell>
          <cell r="AI42">
            <v>58.857945428637919</v>
          </cell>
          <cell r="AJ42">
            <v>69.928386825462297</v>
          </cell>
          <cell r="AK42">
            <v>8.0381093142038242</v>
          </cell>
          <cell r="AM42">
            <v>2022</v>
          </cell>
        </row>
        <row r="43">
          <cell r="A43">
            <v>39</v>
          </cell>
          <cell r="B43" t="str">
            <v>1.15.02</v>
          </cell>
          <cell r="C43" t="str">
            <v>Researchers in R&amp;D, per capita</v>
          </cell>
          <cell r="D43" t="str">
            <v>1.15.02 Researchers in R&amp;D, per capita</v>
          </cell>
          <cell r="H43">
            <v>18.140811911248562</v>
          </cell>
          <cell r="I43" t="str">
            <v/>
          </cell>
          <cell r="J43">
            <v>1.9184500749307454</v>
          </cell>
          <cell r="K43">
            <v>4.5797273386486051E-2</v>
          </cell>
          <cell r="L43">
            <v>19.616268714362867</v>
          </cell>
          <cell r="M43">
            <v>1.938244084236961</v>
          </cell>
          <cell r="N43">
            <v>6.4702204263607026</v>
          </cell>
          <cell r="O43">
            <v>100</v>
          </cell>
          <cell r="P43" t="str">
            <v/>
          </cell>
          <cell r="Q43">
            <v>18.579514276585623</v>
          </cell>
          <cell r="R43">
            <v>0.936409116621017</v>
          </cell>
          <cell r="S43">
            <v>1.4764351968176246</v>
          </cell>
          <cell r="T43">
            <v>21.796840795590409</v>
          </cell>
          <cell r="U43" t="str">
            <v/>
          </cell>
          <cell r="V43">
            <v>2.7442261521453157</v>
          </cell>
          <cell r="W43">
            <v>1.4162316346999515</v>
          </cell>
          <cell r="X43">
            <v>0</v>
          </cell>
          <cell r="Y43">
            <v>19.717218898800482</v>
          </cell>
          <cell r="Z43">
            <v>1.5373125100701939</v>
          </cell>
          <cell r="AA43">
            <v>5.5950280197930823E-2</v>
          </cell>
          <cell r="AB43" t="str">
            <v/>
          </cell>
          <cell r="AC43">
            <v>0.59361679625878638</v>
          </cell>
          <cell r="AD43">
            <v>10.391068028219991</v>
          </cell>
          <cell r="AE43">
            <v>27.949930247634949</v>
          </cell>
          <cell r="AF43" t="str">
            <v/>
          </cell>
          <cell r="AG43">
            <v>0.33196435998150925</v>
          </cell>
          <cell r="AH43">
            <v>6.5167740309722522</v>
          </cell>
          <cell r="AI43" t="str">
            <v/>
          </cell>
          <cell r="AJ43">
            <v>17.194088777973789</v>
          </cell>
          <cell r="AK43">
            <v>2.9492268623108187</v>
          </cell>
          <cell r="AM43">
            <v>2022</v>
          </cell>
        </row>
        <row r="44">
          <cell r="A44">
            <v>40</v>
          </cell>
          <cell r="B44" t="str">
            <v>1.15.03</v>
          </cell>
          <cell r="C44" t="str">
            <v>Patent applications, per million inhabitants</v>
          </cell>
          <cell r="D44" t="str">
            <v>1.15.03 Patent applications, per million inhabitants</v>
          </cell>
          <cell r="H44">
            <v>8.7723503237029661</v>
          </cell>
          <cell r="I44">
            <v>3.9742677544632116E-3</v>
          </cell>
          <cell r="J44">
            <v>3.8067887224853027E-2</v>
          </cell>
          <cell r="K44">
            <v>4.1456813734230477E-2</v>
          </cell>
          <cell r="L44">
            <v>12.966640151398895</v>
          </cell>
          <cell r="M44">
            <v>0.81215375941098777</v>
          </cell>
          <cell r="N44">
            <v>22.158633146947743</v>
          </cell>
          <cell r="O44">
            <v>49.036424774107239</v>
          </cell>
          <cell r="P44">
            <v>4.2737433760682633E-2</v>
          </cell>
          <cell r="Q44">
            <v>6.4842192411861381</v>
          </cell>
          <cell r="R44">
            <v>0.77841981252060677</v>
          </cell>
          <cell r="S44">
            <v>0.10876870343121585</v>
          </cell>
          <cell r="T44">
            <v>64.034057844238575</v>
          </cell>
          <cell r="U44" t="str">
            <v/>
          </cell>
          <cell r="V44">
            <v>1.0566915049197354</v>
          </cell>
          <cell r="W44">
            <v>0.26892384983595324</v>
          </cell>
          <cell r="X44" t="str">
            <v/>
          </cell>
          <cell r="Y44">
            <v>9.9544575585859008</v>
          </cell>
          <cell r="Z44">
            <v>2.9584590342912363E-2</v>
          </cell>
          <cell r="AA44">
            <v>0</v>
          </cell>
          <cell r="AB44">
            <v>0.13165023284587907</v>
          </cell>
          <cell r="AC44">
            <v>0.11260371035901515</v>
          </cell>
          <cell r="AD44">
            <v>3.3799736013147048</v>
          </cell>
          <cell r="AE44">
            <v>30.084205186354612</v>
          </cell>
          <cell r="AF44">
            <v>99.999999999999986</v>
          </cell>
          <cell r="AG44">
            <v>0.22243989976675563</v>
          </cell>
          <cell r="AH44">
            <v>0.39201894176189744</v>
          </cell>
          <cell r="AI44">
            <v>15.886699217669761</v>
          </cell>
          <cell r="AJ44">
            <v>30.470368110743692</v>
          </cell>
          <cell r="AK44">
            <v>0.2030683989533594</v>
          </cell>
          <cell r="AL44" t="str">
            <v>y</v>
          </cell>
          <cell r="AM44">
            <v>2022</v>
          </cell>
        </row>
        <row r="45">
          <cell r="A45">
            <v>41</v>
          </cell>
          <cell r="B45" t="str">
            <v>1.15.04</v>
          </cell>
          <cell r="C45" t="str">
            <v>High-technology exports, % of manufactured exports</v>
          </cell>
          <cell r="D45" t="str">
            <v>1.15.04 High-technology exports, % of manufactured exports</v>
          </cell>
          <cell r="H45">
            <v>37.463333626415334</v>
          </cell>
          <cell r="I45" t="str">
            <v/>
          </cell>
          <cell r="J45">
            <v>0</v>
          </cell>
          <cell r="K45">
            <v>8.1464344475484918</v>
          </cell>
          <cell r="L45">
            <v>19.25582328200057</v>
          </cell>
          <cell r="M45">
            <v>8.344282967347624</v>
          </cell>
          <cell r="N45">
            <v>33.667093053109461</v>
          </cell>
          <cell r="O45" t="str">
            <v/>
          </cell>
          <cell r="P45">
            <v>8.6436139962979865</v>
          </cell>
          <cell r="Q45">
            <v>51.504041571841711</v>
          </cell>
          <cell r="R45">
            <v>17.444026358241668</v>
          </cell>
          <cell r="S45">
            <v>10.519142610389112</v>
          </cell>
          <cell r="T45">
            <v>18.79871683994449</v>
          </cell>
          <cell r="U45">
            <v>9.5203795458035056</v>
          </cell>
          <cell r="V45">
            <v>41.431161658959951</v>
          </cell>
          <cell r="W45">
            <v>27.921577483389445</v>
          </cell>
          <cell r="X45">
            <v>2.3895773495546004</v>
          </cell>
          <cell r="Y45">
            <v>16.650398120841707</v>
          </cell>
          <cell r="Z45">
            <v>0.59035893904667436</v>
          </cell>
          <cell r="AA45">
            <v>59.496303602445067</v>
          </cell>
          <cell r="AB45">
            <v>5.3982898434437736</v>
          </cell>
          <cell r="AC45">
            <v>100</v>
          </cell>
          <cell r="AD45">
            <v>13.183312140715094</v>
          </cell>
          <cell r="AE45">
            <v>36.548958207055364</v>
          </cell>
          <cell r="AF45">
            <v>24.240964287878636</v>
          </cell>
          <cell r="AG45">
            <v>6.4232612232281272E-2</v>
          </cell>
          <cell r="AH45">
            <v>31.637257150621291</v>
          </cell>
          <cell r="AI45">
            <v>38.859450029408876</v>
          </cell>
          <cell r="AJ45">
            <v>25.632202680602919</v>
          </cell>
          <cell r="AK45">
            <v>57.328659346198336</v>
          </cell>
          <cell r="AM45">
            <v>2022</v>
          </cell>
        </row>
        <row r="46">
          <cell r="A46">
            <v>42</v>
          </cell>
          <cell r="B46" t="str">
            <v>1.15.05</v>
          </cell>
          <cell r="C46" t="str">
            <v>Scientific articles, per million people</v>
          </cell>
          <cell r="D46" t="str">
            <v>1.15.05 Scientific articles, per million people</v>
          </cell>
          <cell r="H46">
            <v>95.931402637829621</v>
          </cell>
          <cell r="I46">
            <v>1.5750826600783194</v>
          </cell>
          <cell r="J46">
            <v>37.896747632123962</v>
          </cell>
          <cell r="K46">
            <v>0.36629136832418668</v>
          </cell>
          <cell r="L46">
            <v>71.925832640850516</v>
          </cell>
          <cell r="M46">
            <v>18.401803440435913</v>
          </cell>
          <cell r="N46">
            <v>25.700208516997133</v>
          </cell>
          <cell r="O46">
            <v>56.100300026390698</v>
          </cell>
          <cell r="P46">
            <v>7.9264805361201862</v>
          </cell>
          <cell r="Q46">
            <v>100</v>
          </cell>
          <cell r="R46">
            <v>5.811725094913343</v>
          </cell>
          <cell r="S46">
            <v>4.5906465015231079</v>
          </cell>
          <cell r="T46">
            <v>33.482003545552381</v>
          </cell>
          <cell r="U46">
            <v>0.33225576959196679</v>
          </cell>
          <cell r="V46">
            <v>32.797992152945952</v>
          </cell>
          <cell r="W46">
            <v>6.4384671745237201</v>
          </cell>
          <cell r="X46">
            <v>0</v>
          </cell>
          <cell r="Y46">
            <v>72.783953154810746</v>
          </cell>
          <cell r="Z46">
            <v>3.9217006151913769</v>
          </cell>
          <cell r="AA46">
            <v>0.15801553974265234</v>
          </cell>
          <cell r="AB46">
            <v>5.4445372560348213</v>
          </cell>
          <cell r="AC46">
            <v>1.3169717548097077</v>
          </cell>
          <cell r="AD46">
            <v>23.165431254683945</v>
          </cell>
          <cell r="AE46">
            <v>91.246193816084499</v>
          </cell>
          <cell r="AF46">
            <v>60.257520868701079</v>
          </cell>
          <cell r="AG46">
            <v>4.3729627752539582</v>
          </cell>
          <cell r="AH46">
            <v>10.57743398471397</v>
          </cell>
          <cell r="AI46">
            <v>63.039358320890052</v>
          </cell>
          <cell r="AJ46">
            <v>55.488038803404955</v>
          </cell>
          <cell r="AK46">
            <v>4.170533588847178</v>
          </cell>
          <cell r="AM46">
            <v>2021</v>
          </cell>
        </row>
        <row r="47">
          <cell r="A47">
            <v>43</v>
          </cell>
          <cell r="B47" t="str">
            <v>1.16</v>
          </cell>
          <cell r="C47" t="str">
            <v>Technological infrastructure</v>
          </cell>
          <cell r="D47" t="str">
            <v>1.16 Technological infrastructure</v>
          </cell>
          <cell r="H47">
            <v>64.15347846739165</v>
          </cell>
          <cell r="I47">
            <v>17.632550902221993</v>
          </cell>
          <cell r="J47">
            <v>54.201477803225984</v>
          </cell>
          <cell r="K47">
            <v>23.931363501513296</v>
          </cell>
          <cell r="L47">
            <v>84.124046006292303</v>
          </cell>
          <cell r="M47">
            <v>73.20825586121228</v>
          </cell>
          <cell r="N47">
            <v>72.414432137106758</v>
          </cell>
          <cell r="O47">
            <v>74.448331425541724</v>
          </cell>
          <cell r="P47">
            <v>37.353349642449786</v>
          </cell>
          <cell r="Q47">
            <v>100</v>
          </cell>
          <cell r="R47">
            <v>18.673810318154597</v>
          </cell>
          <cell r="S47">
            <v>26.358896857679749</v>
          </cell>
          <cell r="T47">
            <v>82.086378058379168</v>
          </cell>
          <cell r="U47">
            <v>17.236353919028474</v>
          </cell>
          <cell r="V47">
            <v>57.115218229274561</v>
          </cell>
          <cell r="W47">
            <v>43.042746391516658</v>
          </cell>
          <cell r="X47">
            <v>13.053949502513152</v>
          </cell>
          <cell r="Y47">
            <v>76.488684622236107</v>
          </cell>
          <cell r="Z47">
            <v>0.41373038064582429</v>
          </cell>
          <cell r="AA47">
            <v>0</v>
          </cell>
          <cell r="AB47">
            <v>42.400956040669193</v>
          </cell>
          <cell r="AC47">
            <v>32.380472953834627</v>
          </cell>
          <cell r="AD47">
            <v>63.142258758001113</v>
          </cell>
          <cell r="AE47">
            <v>92.570010008796245</v>
          </cell>
          <cell r="AF47">
            <v>87.753832643306168</v>
          </cell>
          <cell r="AG47">
            <v>24.783671529917431</v>
          </cell>
          <cell r="AH47">
            <v>74.920134447293492</v>
          </cell>
          <cell r="AI47">
            <v>75.949755896177265</v>
          </cell>
          <cell r="AJ47">
            <v>82.489897106424422</v>
          </cell>
          <cell r="AK47">
            <v>53.76672539377536</v>
          </cell>
        </row>
        <row r="48">
          <cell r="A48">
            <v>44</v>
          </cell>
          <cell r="B48" t="str">
            <v>1.16.01</v>
          </cell>
          <cell r="C48" t="str">
            <v>Fixed internet speed, Mbps</v>
          </cell>
          <cell r="D48" t="str">
            <v>1.16.01 Fixed internet speed, Mbps</v>
          </cell>
          <cell r="H48">
            <v>29.861836967809044</v>
          </cell>
          <cell r="I48">
            <v>12.213887966921513</v>
          </cell>
          <cell r="J48">
            <v>23.273346606210254</v>
          </cell>
          <cell r="K48">
            <v>9.7462688818956629</v>
          </cell>
          <cell r="L48">
            <v>90.010509112568158</v>
          </cell>
          <cell r="M48">
            <v>84.155750387234534</v>
          </cell>
          <cell r="N48">
            <v>63.270771576328805</v>
          </cell>
          <cell r="O48">
            <v>80.279071818019361</v>
          </cell>
          <cell r="P48">
            <v>23.881973301186029</v>
          </cell>
          <cell r="Q48">
            <v>64.159271043748802</v>
          </cell>
          <cell r="R48">
            <v>26.312724421514812</v>
          </cell>
          <cell r="S48">
            <v>6.1477598988927387</v>
          </cell>
          <cell r="T48">
            <v>80.48739863427339</v>
          </cell>
          <cell r="U48">
            <v>8.3319907974635878</v>
          </cell>
          <cell r="V48">
            <v>41.121833553204759</v>
          </cell>
          <cell r="W48">
            <v>23.665129401891946</v>
          </cell>
          <cell r="X48">
            <v>0.45219480284488278</v>
          </cell>
          <cell r="Y48">
            <v>66.710010858786589</v>
          </cell>
          <cell r="Z48">
            <v>0</v>
          </cell>
          <cell r="AA48">
            <v>0.47832259181143288</v>
          </cell>
          <cell r="AB48">
            <v>36.38319718384529</v>
          </cell>
          <cell r="AC48">
            <v>26.2601934213371</v>
          </cell>
          <cell r="AD48">
            <v>33.966492910056651</v>
          </cell>
          <cell r="AE48">
            <v>100</v>
          </cell>
          <cell r="AF48">
            <v>67.749563238111165</v>
          </cell>
          <cell r="AG48">
            <v>6.4144273248670718</v>
          </cell>
          <cell r="AH48">
            <v>85.110016797132062</v>
          </cell>
          <cell r="AI48">
            <v>49.100094535562427</v>
          </cell>
          <cell r="AJ48">
            <v>90.34217016607036</v>
          </cell>
          <cell r="AK48">
            <v>34.54273252979862</v>
          </cell>
          <cell r="AM48">
            <v>2023</v>
          </cell>
        </row>
        <row r="49">
          <cell r="A49">
            <v>45</v>
          </cell>
          <cell r="B49" t="str">
            <v>1.16.02</v>
          </cell>
          <cell r="C49" t="str">
            <v>Internet users, % population</v>
          </cell>
          <cell r="D49" t="str">
            <v>1.16.02 Internet users, % population</v>
          </cell>
          <cell r="H49">
            <v>97.61171689407324</v>
          </cell>
          <cell r="I49">
            <v>23.208189444576288</v>
          </cell>
          <cell r="J49">
            <v>100</v>
          </cell>
          <cell r="K49">
            <v>50.770738676469001</v>
          </cell>
          <cell r="L49">
            <v>93.190818786597319</v>
          </cell>
          <cell r="M49">
            <v>89.763310864201472</v>
          </cell>
          <cell r="N49">
            <v>70.836098729370306</v>
          </cell>
          <cell r="O49">
            <v>88.214342064230948</v>
          </cell>
          <cell r="P49">
            <v>63.186840036740826</v>
          </cell>
          <cell r="Q49">
            <v>96.798623989650139</v>
          </cell>
          <cell r="R49">
            <v>32.803578046832122</v>
          </cell>
          <cell r="S49">
            <v>58.989820898574223</v>
          </cell>
          <cell r="T49">
            <v>80.31493899923872</v>
          </cell>
          <cell r="U49">
            <v>53.168883444653332</v>
          </cell>
          <cell r="V49">
            <v>99.115608901227716</v>
          </cell>
          <cell r="W49">
            <v>70.855813396359153</v>
          </cell>
          <cell r="X49">
            <v>29.833375795882038</v>
          </cell>
          <cell r="Y49">
            <v>97.183646598500914</v>
          </cell>
          <cell r="Z49">
            <v>0</v>
          </cell>
          <cell r="AA49">
            <v>14.299787349608616</v>
          </cell>
          <cell r="AB49">
            <v>69.620716020099209</v>
          </cell>
          <cell r="AC49">
            <v>41.066178434450997</v>
          </cell>
          <cell r="AD49">
            <v>90.05486676764103</v>
          </cell>
          <cell r="AE49">
            <v>97.240319089887194</v>
          </cell>
          <cell r="AF49">
            <v>98.81696153625667</v>
          </cell>
          <cell r="AG49">
            <v>30.393342517545246</v>
          </cell>
          <cell r="AH49">
            <v>86.886873321879023</v>
          </cell>
          <cell r="AI49">
            <v>98.18313513469397</v>
          </cell>
          <cell r="AJ49">
            <v>91.787951271641745</v>
          </cell>
          <cell r="AK49">
            <v>74.702369732116907</v>
          </cell>
          <cell r="AM49">
            <v>2022</v>
          </cell>
        </row>
        <row r="50">
          <cell r="A50">
            <v>46</v>
          </cell>
          <cell r="B50" t="str">
            <v>1.16.03</v>
          </cell>
          <cell r="C50" t="str">
            <v>Fixed broadband subscriptions (per 100 people)</v>
          </cell>
          <cell r="D50" t="str">
            <v>1.16.03 Fixed broadband subscriptions (per 100 people)</v>
          </cell>
          <cell r="H50">
            <v>77.381572955509114</v>
          </cell>
          <cell r="I50">
            <v>14.87010269785408</v>
          </cell>
          <cell r="J50">
            <v>43.957271134858338</v>
          </cell>
          <cell r="K50">
            <v>6.2579273628000722</v>
          </cell>
          <cell r="L50">
            <v>94.805648824051701</v>
          </cell>
          <cell r="M50">
            <v>49.779010898222367</v>
          </cell>
          <cell r="N50">
            <v>90.994109088509418</v>
          </cell>
          <cell r="O50">
            <v>61.617204066693631</v>
          </cell>
          <cell r="P50">
            <v>32.378345997845969</v>
          </cell>
          <cell r="Q50">
            <v>87.62404589923797</v>
          </cell>
          <cell r="R50">
            <v>4.7613495455954853</v>
          </cell>
          <cell r="S50">
            <v>10.325824491761816</v>
          </cell>
          <cell r="T50">
            <v>79.06932252855529</v>
          </cell>
          <cell r="U50">
            <v>4.0237313538150765</v>
          </cell>
          <cell r="V50">
            <v>27.052591019940429</v>
          </cell>
          <cell r="W50">
            <v>42.635117497887087</v>
          </cell>
          <cell r="X50">
            <v>4.1348448184262594</v>
          </cell>
          <cell r="Y50">
            <v>78.991429861691529</v>
          </cell>
          <cell r="Z50">
            <v>2.473716944906724</v>
          </cell>
          <cell r="AA50">
            <v>0</v>
          </cell>
          <cell r="AB50">
            <v>20.081900707278582</v>
          </cell>
          <cell r="AC50">
            <v>16.268495714942368</v>
          </cell>
          <cell r="AD50">
            <v>52.013835877010827</v>
          </cell>
          <cell r="AE50">
            <v>82.161942847249534</v>
          </cell>
          <cell r="AF50">
            <v>100</v>
          </cell>
          <cell r="AG50">
            <v>21.824355998452003</v>
          </cell>
          <cell r="AH50">
            <v>40.341954531430893</v>
          </cell>
          <cell r="AI50">
            <v>91.285597894167694</v>
          </cell>
          <cell r="AJ50">
            <v>82.645011703224924</v>
          </cell>
          <cell r="AK50">
            <v>47.418954395959894</v>
          </cell>
          <cell r="AM50">
            <v>2023</v>
          </cell>
        </row>
        <row r="51">
          <cell r="A51">
            <v>47</v>
          </cell>
          <cell r="B51" t="str">
            <v>1.16.04</v>
          </cell>
          <cell r="C51" t="str">
            <v>Mobile subscriptions (per 100 people)</v>
          </cell>
          <cell r="D51" t="str">
            <v>1.16.04 Mobile subscriptions (per 100 people)</v>
          </cell>
          <cell r="H51">
            <v>24.069751962307329</v>
          </cell>
          <cell r="I51">
            <v>23.344060245161543</v>
          </cell>
          <cell r="J51">
            <v>28.474101561373818</v>
          </cell>
          <cell r="K51">
            <v>27.886983196740495</v>
          </cell>
          <cell r="L51">
            <v>17.580421572020327</v>
          </cell>
          <cell r="M51">
            <v>35.452000458340272</v>
          </cell>
          <cell r="N51">
            <v>31.399279211408803</v>
          </cell>
          <cell r="O51">
            <v>33.178874399972365</v>
          </cell>
          <cell r="P51">
            <v>20.017862715688597</v>
          </cell>
          <cell r="Q51">
            <v>100</v>
          </cell>
          <cell r="R51">
            <v>13.23435216151082</v>
          </cell>
          <cell r="S51">
            <v>27.301712170149759</v>
          </cell>
          <cell r="T51">
            <v>48.91392446015594</v>
          </cell>
          <cell r="U51">
            <v>6.7891140504098404</v>
          </cell>
          <cell r="V51">
            <v>38.140862995359484</v>
          </cell>
          <cell r="W51">
            <v>21.300386063998218</v>
          </cell>
          <cell r="X51">
            <v>23.932278059314662</v>
          </cell>
          <cell r="Y51">
            <v>27.215182166254912</v>
          </cell>
          <cell r="Z51">
            <v>13.685440857083631</v>
          </cell>
          <cell r="AA51">
            <v>0</v>
          </cell>
          <cell r="AB51">
            <v>30.228311670852484</v>
          </cell>
          <cell r="AC51">
            <v>39.270501583664426</v>
          </cell>
          <cell r="AD51">
            <v>49.514193095306375</v>
          </cell>
          <cell r="AE51">
            <v>44.378087762598113</v>
          </cell>
          <cell r="AF51">
            <v>41.13724037202919</v>
          </cell>
          <cell r="AG51">
            <v>38.874829127699627</v>
          </cell>
          <cell r="AH51">
            <v>52.525544259814026</v>
          </cell>
          <cell r="AI51">
            <v>29.732477186913261</v>
          </cell>
          <cell r="AJ51">
            <v>25.357413522440716</v>
          </cell>
          <cell r="AK51">
            <v>37.589442446494189</v>
          </cell>
          <cell r="AM51">
            <v>2022</v>
          </cell>
        </row>
        <row r="54">
          <cell r="B54" t="str">
            <v>2 Societal Pillar</v>
          </cell>
          <cell r="C54" t="str">
            <v>Societal Pillar</v>
          </cell>
          <cell r="D54" t="str">
            <v>2 Societal Pillar</v>
          </cell>
          <cell r="H54">
            <v>99.621949565693185</v>
          </cell>
          <cell r="I54">
            <v>21.6632784197059</v>
          </cell>
          <cell r="J54">
            <v>41.321991302362683</v>
          </cell>
          <cell r="K54">
            <v>24.189097832593461</v>
          </cell>
          <cell r="L54">
            <v>99.767434164941619</v>
          </cell>
          <cell r="M54">
            <v>65.422990406661739</v>
          </cell>
          <cell r="N54">
            <v>28.18426200752328</v>
          </cell>
          <cell r="O54">
            <v>87.129261558814221</v>
          </cell>
          <cell r="P54">
            <v>43.921421060357844</v>
          </cell>
          <cell r="Q54">
            <v>65.761943157966272</v>
          </cell>
          <cell r="R54">
            <v>13.323405653739893</v>
          </cell>
          <cell r="S54">
            <v>35.119909199187262</v>
          </cell>
          <cell r="T54">
            <v>81.938554120576129</v>
          </cell>
          <cell r="U54">
            <v>30.895084501535781</v>
          </cell>
          <cell r="V54">
            <v>43.146991530012954</v>
          </cell>
          <cell r="W54">
            <v>34.982812402938329</v>
          </cell>
          <cell r="X54">
            <v>12.719636829298048</v>
          </cell>
          <cell r="Y54">
            <v>100</v>
          </cell>
          <cell r="Z54">
            <v>17.366926261568583</v>
          </cell>
          <cell r="AA54">
            <v>0</v>
          </cell>
          <cell r="AB54">
            <v>40.004733432298941</v>
          </cell>
          <cell r="AC54">
            <v>37.436232707292362</v>
          </cell>
          <cell r="AD54">
            <v>34.499260319239916</v>
          </cell>
          <cell r="AE54">
            <v>86.979211009359375</v>
          </cell>
          <cell r="AF54">
            <v>85.391583850235776</v>
          </cell>
          <cell r="AG54">
            <v>42.498478669894652</v>
          </cell>
          <cell r="AH54">
            <v>57.565415771409619</v>
          </cell>
          <cell r="AI54">
            <v>93.726527629045904</v>
          </cell>
          <cell r="AJ54">
            <v>69.400561912246474</v>
          </cell>
          <cell r="AK54">
            <v>43.827695617525464</v>
          </cell>
        </row>
        <row r="55">
          <cell r="A55">
            <v>48</v>
          </cell>
          <cell r="B55" t="str">
            <v>2.01</v>
          </cell>
          <cell r="C55" t="str">
            <v>Inequality (Gini coefficient)</v>
          </cell>
          <cell r="D55" t="str">
            <v>2.01 Inequality (Gini coefficient)</v>
          </cell>
          <cell r="H55">
            <v>70.440251572327071</v>
          </cell>
          <cell r="I55">
            <v>76.100628930817621</v>
          </cell>
          <cell r="J55" t="str">
            <v/>
          </cell>
          <cell r="K55" t="str">
            <v/>
          </cell>
          <cell r="L55">
            <v>86.79245283018868</v>
          </cell>
          <cell r="M55">
            <v>15.72327044025158</v>
          </cell>
          <cell r="N55">
            <v>52.830188679245282</v>
          </cell>
          <cell r="O55" t="str">
            <v/>
          </cell>
          <cell r="P55">
            <v>0</v>
          </cell>
          <cell r="Q55" t="str">
            <v/>
          </cell>
          <cell r="R55">
            <v>79.87421383647802</v>
          </cell>
          <cell r="S55">
            <v>45.283018867924554</v>
          </cell>
          <cell r="T55" t="str">
            <v/>
          </cell>
          <cell r="U55">
            <v>42.138364779874237</v>
          </cell>
          <cell r="V55">
            <v>30.188679245282998</v>
          </cell>
          <cell r="W55">
            <v>12.578616352201266</v>
          </cell>
          <cell r="X55">
            <v>93.081761006289327</v>
          </cell>
          <cell r="Y55" t="str">
            <v/>
          </cell>
          <cell r="Z55">
            <v>100</v>
          </cell>
          <cell r="AA55" t="str">
            <v/>
          </cell>
          <cell r="AB55">
            <v>32.704402515723288</v>
          </cell>
          <cell r="AC55">
            <v>30.188679245282998</v>
          </cell>
          <cell r="AD55">
            <v>59.748427672955977</v>
          </cell>
          <cell r="AE55" t="str">
            <v/>
          </cell>
          <cell r="AF55">
            <v>88.679245283018886</v>
          </cell>
          <cell r="AG55">
            <v>49.056603773584897</v>
          </cell>
          <cell r="AH55">
            <v>66.666666666666686</v>
          </cell>
          <cell r="AI55">
            <v>82.389937106918254</v>
          </cell>
          <cell r="AJ55">
            <v>35.849056603773604</v>
          </cell>
          <cell r="AK55">
            <v>59.119496855345908</v>
          </cell>
          <cell r="AM55">
            <v>2023</v>
          </cell>
        </row>
        <row r="56">
          <cell r="A56">
            <v>49</v>
          </cell>
          <cell r="B56" t="str">
            <v>2.02</v>
          </cell>
          <cell r="C56" t="str">
            <v>Educational attainment</v>
          </cell>
          <cell r="D56" t="str">
            <v>2.02 Educational attainment</v>
          </cell>
          <cell r="H56">
            <v>84.191955086610974</v>
          </cell>
          <cell r="I56">
            <v>13.969286828391139</v>
          </cell>
          <cell r="J56">
            <v>33.750712822911979</v>
          </cell>
          <cell r="K56">
            <v>1.0730331186194026</v>
          </cell>
          <cell r="L56">
            <v>72.205833487403041</v>
          </cell>
          <cell r="M56">
            <v>60.448389890843977</v>
          </cell>
          <cell r="N56">
            <v>51.100511896513417</v>
          </cell>
          <cell r="O56">
            <v>66.981580114818669</v>
          </cell>
          <cell r="P56">
            <v>34.02878738015994</v>
          </cell>
          <cell r="Q56">
            <v>70.303948035109016</v>
          </cell>
          <cell r="R56">
            <v>22.499724913858309</v>
          </cell>
          <cell r="S56">
            <v>26.270755068335461</v>
          </cell>
          <cell r="T56">
            <v>56.786424840267912</v>
          </cell>
          <cell r="U56">
            <v>3.0835663562393849</v>
          </cell>
          <cell r="V56">
            <v>37.541717163731711</v>
          </cell>
          <cell r="W56">
            <v>30.752166195637827</v>
          </cell>
          <cell r="X56">
            <v>9.6728922843530452</v>
          </cell>
          <cell r="Y56">
            <v>67.129310384179945</v>
          </cell>
          <cell r="Z56">
            <v>1.1626826681959328</v>
          </cell>
          <cell r="AA56">
            <v>0</v>
          </cell>
          <cell r="AB56">
            <v>31.031676036338713</v>
          </cell>
          <cell r="AC56">
            <v>24.587891817527311</v>
          </cell>
          <cell r="AD56">
            <v>51.196111165116719</v>
          </cell>
          <cell r="AE56">
            <v>65.272719764999309</v>
          </cell>
          <cell r="AF56">
            <v>75.350478077209345</v>
          </cell>
          <cell r="AG56">
            <v>28.970659841014623</v>
          </cell>
          <cell r="AH56">
            <v>30.656610839239214</v>
          </cell>
          <cell r="AI56">
            <v>88.355179531481824</v>
          </cell>
          <cell r="AJ56">
            <v>100</v>
          </cell>
          <cell r="AK56">
            <v>25.955352901544348</v>
          </cell>
        </row>
        <row r="57">
          <cell r="A57">
            <v>50</v>
          </cell>
          <cell r="B57" t="str">
            <v>2.02.01</v>
          </cell>
          <cell r="C57" t="str">
            <v>Mean years of schooling</v>
          </cell>
          <cell r="D57" t="str">
            <v>2.02.01 Mean years of schooling</v>
          </cell>
          <cell r="H57">
            <v>87.911370423997198</v>
          </cell>
          <cell r="I57">
            <v>31.300030459462857</v>
          </cell>
          <cell r="J57">
            <v>50.788206464147017</v>
          </cell>
          <cell r="K57">
            <v>8.201826020078185</v>
          </cell>
          <cell r="L57">
            <v>100</v>
          </cell>
          <cell r="M57">
            <v>70.810211031692702</v>
          </cell>
          <cell r="N57">
            <v>39.00505074672494</v>
          </cell>
          <cell r="O57">
            <v>86.568855183528143</v>
          </cell>
          <cell r="P57">
            <v>48.139066556856157</v>
          </cell>
          <cell r="Q57">
            <v>83.898747985463601</v>
          </cell>
          <cell r="R57">
            <v>22.74274297144677</v>
          </cell>
          <cell r="S57">
            <v>43.764507168087739</v>
          </cell>
          <cell r="T57">
            <v>87.301728192386477</v>
          </cell>
          <cell r="U57">
            <v>16.139946785374164</v>
          </cell>
          <cell r="V57">
            <v>66.966569905210065</v>
          </cell>
          <cell r="W57">
            <v>50.799324527959236</v>
          </cell>
          <cell r="X57">
            <v>22.18652884911544</v>
          </cell>
          <cell r="Y57">
            <v>90.217737687055163</v>
          </cell>
          <cell r="Z57">
            <v>0</v>
          </cell>
          <cell r="AA57">
            <v>5.41274544442207</v>
          </cell>
          <cell r="AB57">
            <v>59.2248418905031</v>
          </cell>
          <cell r="AC57">
            <v>48.156630356331313</v>
          </cell>
          <cell r="AD57">
            <v>84.573708638190794</v>
          </cell>
          <cell r="AE57">
            <v>79.422041429087585</v>
          </cell>
          <cell r="AF57">
            <v>86.718036564348864</v>
          </cell>
          <cell r="AG57">
            <v>72.273638611576217</v>
          </cell>
          <cell r="AH57">
            <v>46.70794971788753</v>
          </cell>
          <cell r="AI57">
            <v>95.102437218990332</v>
          </cell>
          <cell r="AJ57">
            <v>96.895484180229744</v>
          </cell>
          <cell r="AK57">
            <v>42.693615873988101</v>
          </cell>
          <cell r="AM57">
            <v>2022</v>
          </cell>
        </row>
        <row r="58">
          <cell r="A58">
            <v>51</v>
          </cell>
          <cell r="B58" t="str">
            <v>2.02.02</v>
          </cell>
          <cell r="C58" t="str">
            <v>University education Index</v>
          </cell>
          <cell r="D58" t="str">
            <v>2.02.02 University education Index</v>
          </cell>
          <cell r="H58">
            <v>39.203924510503974</v>
          </cell>
          <cell r="I58">
            <v>2.086026310861202</v>
          </cell>
          <cell r="J58">
            <v>23.540380181914102</v>
          </cell>
          <cell r="K58">
            <v>0</v>
          </cell>
          <cell r="L58">
            <v>26.261649389408923</v>
          </cell>
          <cell r="M58">
            <v>1.905651049880577</v>
          </cell>
          <cell r="N58">
            <v>38.565109327454948</v>
          </cell>
          <cell r="O58">
            <v>13.299826387480325</v>
          </cell>
          <cell r="P58">
            <v>0</v>
          </cell>
          <cell r="Q58">
            <v>16.57302175916826</v>
          </cell>
          <cell r="R58">
            <v>21.873869233286609</v>
          </cell>
          <cell r="S58">
            <v>0.51398818159319559</v>
          </cell>
          <cell r="T58">
            <v>14.453881675851186</v>
          </cell>
          <cell r="U58">
            <v>0</v>
          </cell>
          <cell r="V58">
            <v>9.1482209374806622</v>
          </cell>
          <cell r="W58">
            <v>1.1128795010392896</v>
          </cell>
          <cell r="X58">
            <v>0</v>
          </cell>
          <cell r="Y58">
            <v>21.121710260038174</v>
          </cell>
          <cell r="Z58">
            <v>10.109053351330864</v>
          </cell>
          <cell r="AA58">
            <v>0</v>
          </cell>
          <cell r="AB58">
            <v>0</v>
          </cell>
          <cell r="AC58">
            <v>0</v>
          </cell>
          <cell r="AD58">
            <v>9.6284243326830428</v>
          </cell>
          <cell r="AE58">
            <v>8.2294309821801352</v>
          </cell>
          <cell r="AF58">
            <v>20.560520587965005</v>
          </cell>
          <cell r="AG58">
            <v>0</v>
          </cell>
          <cell r="AH58">
            <v>2.4532236082386101</v>
          </cell>
          <cell r="AI58">
            <v>67.995239673526342</v>
          </cell>
          <cell r="AJ58">
            <v>100</v>
          </cell>
          <cell r="AK58">
            <v>1.2007724898523946</v>
          </cell>
          <cell r="AM58">
            <v>2023</v>
          </cell>
        </row>
        <row r="59">
          <cell r="A59">
            <v>52</v>
          </cell>
          <cell r="B59" t="str">
            <v>2.02.03</v>
          </cell>
          <cell r="C59" t="str">
            <v>Tertiary enrollment</v>
          </cell>
          <cell r="D59" t="str">
            <v>2.02.03 Tertiary enrollment</v>
          </cell>
          <cell r="H59">
            <v>100</v>
          </cell>
          <cell r="I59">
            <v>11.06931709252466</v>
          </cell>
          <cell r="J59">
            <v>21.581307537168083</v>
          </cell>
          <cell r="K59">
            <v>2.708415719837066</v>
          </cell>
          <cell r="L59">
            <v>69.675906510513826</v>
          </cell>
          <cell r="M59">
            <v>92.638781311311604</v>
          </cell>
          <cell r="N59">
            <v>63.469220185251089</v>
          </cell>
          <cell r="O59">
            <v>82.479790741466431</v>
          </cell>
          <cell r="P59">
            <v>48.494142161961108</v>
          </cell>
          <cell r="Q59">
            <v>90.518690648667459</v>
          </cell>
          <cell r="R59">
            <v>22.027738324003582</v>
          </cell>
          <cell r="S59">
            <v>32.174882484067183</v>
          </cell>
          <cell r="T59">
            <v>54.0737012680354</v>
          </cell>
          <cell r="U59">
            <v>0</v>
          </cell>
          <cell r="V59">
            <v>29.656086565073934</v>
          </cell>
          <cell r="W59">
            <v>36.198010878963984</v>
          </cell>
          <cell r="X59" t="str">
            <v/>
          </cell>
          <cell r="Y59">
            <v>71.393293434198426</v>
          </cell>
          <cell r="Z59">
            <v>1.0343806049431172</v>
          </cell>
          <cell r="AA59" t="str">
            <v/>
          </cell>
          <cell r="AB59" t="str">
            <v/>
          </cell>
          <cell r="AC59">
            <v>23.919362279852479</v>
          </cell>
          <cell r="AD59">
            <v>47.08591563584033</v>
          </cell>
          <cell r="AE59">
            <v>90.251992265315366</v>
          </cell>
          <cell r="AF59">
            <v>96.838701211494993</v>
          </cell>
          <cell r="AG59">
            <v>11.202605269715283</v>
          </cell>
          <cell r="AH59">
            <v>38.700487456926695</v>
          </cell>
          <cell r="AI59">
            <v>74.84680279622043</v>
          </cell>
          <cell r="AJ59">
            <v>71.338958001126173</v>
          </cell>
          <cell r="AK59">
            <v>31.738580101809447</v>
          </cell>
          <cell r="AM59">
            <v>2022</v>
          </cell>
        </row>
        <row r="60">
          <cell r="A60">
            <v>53</v>
          </cell>
          <cell r="B60" t="str">
            <v>2.03</v>
          </cell>
          <cell r="C60" t="str">
            <v>Labor standards</v>
          </cell>
          <cell r="D60" t="str">
            <v>2.03 Labor standards</v>
          </cell>
          <cell r="H60">
            <v>92.915974041378291</v>
          </cell>
          <cell r="I60">
            <v>34.25659220384442</v>
          </cell>
          <cell r="J60">
            <v>0</v>
          </cell>
          <cell r="K60">
            <v>59.710420970486112</v>
          </cell>
          <cell r="L60">
            <v>90.854898800333842</v>
          </cell>
          <cell r="M60">
            <v>71.940516171966237</v>
          </cell>
          <cell r="N60">
            <v>52.912194456045967</v>
          </cell>
          <cell r="O60">
            <v>89.448167061496164</v>
          </cell>
          <cell r="P60">
            <v>79.797134711540593</v>
          </cell>
          <cell r="Q60">
            <v>100</v>
          </cell>
          <cell r="R60">
            <v>70.419865041829894</v>
          </cell>
          <cell r="S60">
            <v>73.377772574207313</v>
          </cell>
          <cell r="T60">
            <v>66.666666666666671</v>
          </cell>
          <cell r="U60">
            <v>33.333333333333336</v>
          </cell>
          <cell r="V60">
            <v>38.571912203457984</v>
          </cell>
          <cell r="W60">
            <v>78.113227483617393</v>
          </cell>
          <cell r="X60">
            <v>5.7973055295226406</v>
          </cell>
          <cell r="Y60">
            <v>95.499007454444879</v>
          </cell>
          <cell r="Z60">
            <v>70.198688785165672</v>
          </cell>
          <cell r="AA60">
            <v>51.692643878737414</v>
          </cell>
          <cell r="AB60">
            <v>79.04403350351788</v>
          </cell>
          <cell r="AC60">
            <v>74.563319929087015</v>
          </cell>
          <cell r="AD60">
            <v>23.094002791538152</v>
          </cell>
          <cell r="AE60">
            <v>46.39762294851289</v>
          </cell>
          <cell r="AF60">
            <v>82.0952555085656</v>
          </cell>
          <cell r="AG60">
            <v>56.069274766338182</v>
          </cell>
          <cell r="AH60">
            <v>62.794312851506383</v>
          </cell>
          <cell r="AI60">
            <v>88.69785751828806</v>
          </cell>
          <cell r="AJ60">
            <v>91.521114291553005</v>
          </cell>
          <cell r="AK60">
            <v>56.255680965982421</v>
          </cell>
        </row>
        <row r="61">
          <cell r="A61">
            <v>54</v>
          </cell>
          <cell r="B61" t="str">
            <v>2.03.01</v>
          </cell>
          <cell r="C61" t="str">
            <v>Gender non-discrimination in hiring</v>
          </cell>
          <cell r="D61" t="str">
            <v>2.03.01 Gender non-discrimination in hiring</v>
          </cell>
          <cell r="H61">
            <v>100</v>
          </cell>
          <cell r="I61">
            <v>33.333333333333336</v>
          </cell>
          <cell r="J61">
            <v>0</v>
          </cell>
          <cell r="K61">
            <v>100</v>
          </cell>
          <cell r="L61">
            <v>100</v>
          </cell>
          <cell r="M61">
            <v>66.666666666666671</v>
          </cell>
          <cell r="N61">
            <v>100</v>
          </cell>
          <cell r="O61">
            <v>100</v>
          </cell>
          <cell r="P61">
            <v>100</v>
          </cell>
          <cell r="Q61">
            <v>100</v>
          </cell>
          <cell r="R61">
            <v>100</v>
          </cell>
          <cell r="S61">
            <v>100</v>
          </cell>
          <cell r="T61">
            <v>33.333333333333336</v>
          </cell>
          <cell r="U61">
            <v>66.666666666666671</v>
          </cell>
          <cell r="V61">
            <v>33.333333333333336</v>
          </cell>
          <cell r="W61">
            <v>100</v>
          </cell>
          <cell r="X61">
            <v>0</v>
          </cell>
          <cell r="Y61">
            <v>100</v>
          </cell>
          <cell r="Z61">
            <v>100</v>
          </cell>
          <cell r="AA61">
            <v>33.333333333333336</v>
          </cell>
          <cell r="AB61">
            <v>100</v>
          </cell>
          <cell r="AC61">
            <v>100</v>
          </cell>
          <cell r="AD61">
            <v>33.333333333333336</v>
          </cell>
          <cell r="AE61">
            <v>66.666666666666671</v>
          </cell>
          <cell r="AF61">
            <v>100</v>
          </cell>
          <cell r="AG61">
            <v>66.666666666666671</v>
          </cell>
          <cell r="AH61">
            <v>100</v>
          </cell>
          <cell r="AI61">
            <v>100</v>
          </cell>
          <cell r="AJ61">
            <v>100</v>
          </cell>
          <cell r="AK61">
            <v>100</v>
          </cell>
          <cell r="AM61">
            <v>2023</v>
          </cell>
        </row>
        <row r="62">
          <cell r="A62">
            <v>55</v>
          </cell>
          <cell r="B62" t="str">
            <v>2.03.02</v>
          </cell>
          <cell r="C62" t="str">
            <v>Freedom of association and assembly</v>
          </cell>
          <cell r="D62" t="str">
            <v>2.03.02 Freedom of association and assembly</v>
          </cell>
          <cell r="H62">
            <v>85.831948082756583</v>
          </cell>
          <cell r="I62">
            <v>35.179851074355511</v>
          </cell>
          <cell r="J62" t="str">
            <v/>
          </cell>
          <cell r="K62">
            <v>19.420841940972224</v>
          </cell>
          <cell r="L62">
            <v>81.709797600667699</v>
          </cell>
          <cell r="M62">
            <v>77.214365677265818</v>
          </cell>
          <cell r="N62">
            <v>5.824388912091913</v>
          </cell>
          <cell r="O62">
            <v>78.896334122992371</v>
          </cell>
          <cell r="P62">
            <v>59.594269423081187</v>
          </cell>
          <cell r="Q62" t="str">
            <v/>
          </cell>
          <cell r="R62">
            <v>40.839730083659788</v>
          </cell>
          <cell r="S62">
            <v>46.755545148414626</v>
          </cell>
          <cell r="T62">
            <v>100</v>
          </cell>
          <cell r="U62">
            <v>0</v>
          </cell>
          <cell r="V62">
            <v>43.810491073582639</v>
          </cell>
          <cell r="W62">
            <v>56.22645496723478</v>
          </cell>
          <cell r="X62">
            <v>11.594611059045281</v>
          </cell>
          <cell r="Y62">
            <v>90.998014908889715</v>
          </cell>
          <cell r="Z62">
            <v>40.397377570331329</v>
          </cell>
          <cell r="AA62">
            <v>70.051954424141499</v>
          </cell>
          <cell r="AB62">
            <v>58.088067007035768</v>
          </cell>
          <cell r="AC62">
            <v>49.126639858174016</v>
          </cell>
          <cell r="AD62">
            <v>12.854672249742965</v>
          </cell>
          <cell r="AE62">
            <v>26.128579230359115</v>
          </cell>
          <cell r="AF62">
            <v>64.190511017131229</v>
          </cell>
          <cell r="AG62">
            <v>45.471882866009693</v>
          </cell>
          <cell r="AH62">
            <v>25.588625703012763</v>
          </cell>
          <cell r="AI62">
            <v>77.395715036576135</v>
          </cell>
          <cell r="AJ62">
            <v>83.042228583106009</v>
          </cell>
          <cell r="AK62">
            <v>12.511361931964837</v>
          </cell>
          <cell r="AM62">
            <v>2022</v>
          </cell>
        </row>
        <row r="63">
          <cell r="A63">
            <v>56</v>
          </cell>
          <cell r="B63" t="str">
            <v>2.04</v>
          </cell>
          <cell r="C63" t="str">
            <v>Political stability and absence of violence</v>
          </cell>
          <cell r="D63" t="str">
            <v>2.04 Political stability and absence of violence</v>
          </cell>
          <cell r="H63">
            <v>83.499998200607394</v>
          </cell>
          <cell r="I63">
            <v>10.99999951477055</v>
          </cell>
          <cell r="J63">
            <v>97.499992620468419</v>
          </cell>
          <cell r="K63">
            <v>44.499998726272594</v>
          </cell>
          <cell r="L63">
            <v>74.999998989105251</v>
          </cell>
          <cell r="M63">
            <v>51.499995936203121</v>
          </cell>
          <cell r="N63">
            <v>26.999999636077849</v>
          </cell>
          <cell r="O63">
            <v>73.500197063819812</v>
          </cell>
          <cell r="P63">
            <v>37.999998139953682</v>
          </cell>
          <cell r="Q63">
            <v>67.500001111984233</v>
          </cell>
          <cell r="R63">
            <v>22.999998342132656</v>
          </cell>
          <cell r="S63">
            <v>27.999998948669514</v>
          </cell>
          <cell r="T63">
            <v>88.999993408966304</v>
          </cell>
          <cell r="U63">
            <v>75.499995612716759</v>
          </cell>
          <cell r="V63">
            <v>51.999996603393612</v>
          </cell>
          <cell r="W63">
            <v>19.999998382568453</v>
          </cell>
          <cell r="X63">
            <v>0</v>
          </cell>
          <cell r="Y63">
            <v>98.99999866561889</v>
          </cell>
          <cell r="Z63">
            <v>3.9999997776031622</v>
          </cell>
          <cell r="AA63">
            <v>21.999999029540994</v>
          </cell>
          <cell r="AB63">
            <v>26.499998968887358</v>
          </cell>
          <cell r="AC63">
            <v>18.499998402786293</v>
          </cell>
          <cell r="AD63">
            <v>13.99999846344004</v>
          </cell>
          <cell r="AE63">
            <v>100</v>
          </cell>
          <cell r="AF63">
            <v>65.499998443222026</v>
          </cell>
          <cell r="AG63">
            <v>16.999998423004246</v>
          </cell>
          <cell r="AH63">
            <v>30.499998241043123</v>
          </cell>
          <cell r="AI63">
            <v>62.999999150848424</v>
          </cell>
          <cell r="AJ63">
            <v>44.999999393463185</v>
          </cell>
          <cell r="AK63">
            <v>45.500000060653683</v>
          </cell>
          <cell r="AM63">
            <v>2022</v>
          </cell>
        </row>
        <row r="64">
          <cell r="A64">
            <v>57</v>
          </cell>
          <cell r="B64" t="str">
            <v>2.05</v>
          </cell>
          <cell r="C64" t="str">
            <v>Goods produced by forced labor or child labor</v>
          </cell>
          <cell r="D64" t="str">
            <v>2.05 Goods produced by forced labor or child labor</v>
          </cell>
          <cell r="H64">
            <v>99.139455407291479</v>
          </cell>
          <cell r="I64">
            <v>42.940377114455629</v>
          </cell>
          <cell r="J64">
            <v>100</v>
          </cell>
          <cell r="K64">
            <v>54.050803109134321</v>
          </cell>
          <cell r="L64">
            <v>98.741941902464845</v>
          </cell>
          <cell r="M64">
            <v>96.268393686703391</v>
          </cell>
          <cell r="N64">
            <v>55.699066585917592</v>
          </cell>
          <cell r="O64">
            <v>97.441172118248858</v>
          </cell>
          <cell r="P64">
            <v>65.101660176142929</v>
          </cell>
          <cell r="Q64">
            <v>97.022061904073496</v>
          </cell>
          <cell r="R64">
            <v>0</v>
          </cell>
          <cell r="S64">
            <v>66.565753219958793</v>
          </cell>
          <cell r="T64">
            <v>100</v>
          </cell>
          <cell r="U64">
            <v>92.617814503568226</v>
          </cell>
          <cell r="V64">
            <v>81.501691715469065</v>
          </cell>
          <cell r="W64">
            <v>43.797688745943645</v>
          </cell>
          <cell r="X64">
            <v>79.917255474669432</v>
          </cell>
          <cell r="Y64">
            <v>99.135408734331364</v>
          </cell>
          <cell r="Z64">
            <v>33.008340235908648</v>
          </cell>
          <cell r="AA64">
            <v>83.099788453055098</v>
          </cell>
          <cell r="AB64">
            <v>70.024173810004683</v>
          </cell>
          <cell r="AC64">
            <v>50.359668914946859</v>
          </cell>
          <cell r="AD64">
            <v>70.64882093593161</v>
          </cell>
          <cell r="AE64">
            <v>98.177505436035119</v>
          </cell>
          <cell r="AF64">
            <v>95.66335239166537</v>
          </cell>
          <cell r="AG64">
            <v>90.214998585660354</v>
          </cell>
          <cell r="AH64">
            <v>75.387338293455002</v>
          </cell>
          <cell r="AI64">
            <v>98.782957526375796</v>
          </cell>
          <cell r="AJ64">
            <v>96.044612890865224</v>
          </cell>
          <cell r="AK64">
            <v>47.114693926405749</v>
          </cell>
        </row>
        <row r="65">
          <cell r="A65">
            <v>58</v>
          </cell>
          <cell r="B65" t="str">
            <v>2.05.01</v>
          </cell>
          <cell r="C65" t="str">
            <v>Goods produced by forced labor</v>
          </cell>
          <cell r="D65" t="str">
            <v>2.05.01 Goods produced by forced labor</v>
          </cell>
          <cell r="H65">
            <v>98.278910814582957</v>
          </cell>
          <cell r="I65">
            <v>45.880754228911272</v>
          </cell>
          <cell r="J65">
            <v>100</v>
          </cell>
          <cell r="K65">
            <v>60.10160621826865</v>
          </cell>
          <cell r="L65">
            <v>97.483883804929704</v>
          </cell>
          <cell r="M65">
            <v>92.536787373406767</v>
          </cell>
          <cell r="N65">
            <v>35.398133171835184</v>
          </cell>
          <cell r="O65">
            <v>94.882344236497715</v>
          </cell>
          <cell r="P65">
            <v>62.203320352285871</v>
          </cell>
          <cell r="Q65">
            <v>94.044123808146992</v>
          </cell>
          <cell r="R65">
            <v>0</v>
          </cell>
          <cell r="S65">
            <v>61.131506439917601</v>
          </cell>
          <cell r="T65">
            <v>100</v>
          </cell>
          <cell r="U65">
            <v>85.235629007136453</v>
          </cell>
          <cell r="V65">
            <v>67.003383430938129</v>
          </cell>
          <cell r="W65">
            <v>47.595377491887298</v>
          </cell>
          <cell r="X65">
            <v>59.834510949338856</v>
          </cell>
          <cell r="Y65">
            <v>98.270817468662699</v>
          </cell>
          <cell r="Z65">
            <v>22.016680471817303</v>
          </cell>
          <cell r="AA65">
            <v>66.199576906110195</v>
          </cell>
          <cell r="AB65">
            <v>60.048347620009373</v>
          </cell>
          <cell r="AC65">
            <v>52.719337829893718</v>
          </cell>
          <cell r="AD65">
            <v>45.297641871863235</v>
          </cell>
          <cell r="AE65">
            <v>96.355010872070238</v>
          </cell>
          <cell r="AF65">
            <v>91.326704783330726</v>
          </cell>
          <cell r="AG65">
            <v>80.42999717132075</v>
          </cell>
          <cell r="AH65">
            <v>66.774676586910005</v>
          </cell>
          <cell r="AI65">
            <v>97.565915052751592</v>
          </cell>
          <cell r="AJ65">
            <v>92.089225781730448</v>
          </cell>
          <cell r="AK65">
            <v>58.229387852811499</v>
          </cell>
        </row>
        <row r="66">
          <cell r="A66">
            <v>59</v>
          </cell>
          <cell r="B66" t="str">
            <v>2.05.01.a</v>
          </cell>
          <cell r="C66" t="str">
            <v>Goods produced by forced labor, number of goods categories</v>
          </cell>
          <cell r="D66" t="str">
            <v>2.05.01.a Goods produced by forced labor, number of goods categories</v>
          </cell>
          <cell r="H66">
            <v>100</v>
          </cell>
          <cell r="I66">
            <v>85.695894721785152</v>
          </cell>
          <cell r="J66">
            <v>100</v>
          </cell>
          <cell r="K66">
            <v>92.847947360892562</v>
          </cell>
          <cell r="L66">
            <v>100</v>
          </cell>
          <cell r="M66">
            <v>100</v>
          </cell>
          <cell r="N66">
            <v>0</v>
          </cell>
          <cell r="O66">
            <v>92.847947360892562</v>
          </cell>
          <cell r="P66">
            <v>100</v>
          </cell>
          <cell r="Q66">
            <v>100</v>
          </cell>
          <cell r="R66">
            <v>28.479473608925773</v>
          </cell>
          <cell r="S66">
            <v>85.695894721785152</v>
          </cell>
          <cell r="T66">
            <v>100</v>
          </cell>
          <cell r="U66">
            <v>100</v>
          </cell>
          <cell r="V66">
            <v>71.391789443570289</v>
          </cell>
          <cell r="W66">
            <v>85.695894721785152</v>
          </cell>
          <cell r="X66">
            <v>100</v>
          </cell>
          <cell r="Y66">
            <v>100</v>
          </cell>
          <cell r="Z66">
            <v>57.087684165355448</v>
          </cell>
          <cell r="AA66">
            <v>100</v>
          </cell>
          <cell r="AB66">
            <v>78.543842082677727</v>
          </cell>
          <cell r="AC66">
            <v>100</v>
          </cell>
          <cell r="AD66">
            <v>78.543842082677727</v>
          </cell>
          <cell r="AE66">
            <v>100</v>
          </cell>
          <cell r="AF66">
            <v>100</v>
          </cell>
          <cell r="AG66">
            <v>100</v>
          </cell>
          <cell r="AH66">
            <v>78.543842082677727</v>
          </cell>
          <cell r="AI66">
            <v>100</v>
          </cell>
          <cell r="AJ66">
            <v>100</v>
          </cell>
          <cell r="AK66">
            <v>92.847947360892562</v>
          </cell>
          <cell r="AL66" t="str">
            <v>y</v>
          </cell>
          <cell r="AM66">
            <v>2023</v>
          </cell>
        </row>
        <row r="67">
          <cell r="A67">
            <v>60</v>
          </cell>
          <cell r="B67" t="str">
            <v>2.05.01.b</v>
          </cell>
          <cell r="C67" t="str">
            <v>% population in forced labor</v>
          </cell>
          <cell r="D67" t="str">
            <v>2.05.01.b % population in forced labor</v>
          </cell>
          <cell r="H67">
            <v>96.052798379739045</v>
          </cell>
          <cell r="I67">
            <v>50.185276105989786</v>
          </cell>
          <cell r="J67" t="str">
            <v/>
          </cell>
          <cell r="K67">
            <v>67.647785506722855</v>
          </cell>
          <cell r="L67">
            <v>94.229457714278993</v>
          </cell>
          <cell r="M67">
            <v>82.883626704735519</v>
          </cell>
          <cell r="N67">
            <v>75.839988551072636</v>
          </cell>
          <cell r="O67">
            <v>95.415055339493904</v>
          </cell>
          <cell r="P67">
            <v>45.315872059360942</v>
          </cell>
          <cell r="Q67">
            <v>86.34060085104818</v>
          </cell>
          <cell r="R67">
            <v>42.177291089500429</v>
          </cell>
          <cell r="S67">
            <v>53.161844634537999</v>
          </cell>
          <cell r="T67">
            <v>100</v>
          </cell>
          <cell r="U67">
            <v>66.138913893039657</v>
          </cell>
          <cell r="V67">
            <v>56.932702576888047</v>
          </cell>
          <cell r="W67">
            <v>54.117648570532417</v>
          </cell>
          <cell r="X67">
            <v>7.8831679365143126</v>
          </cell>
          <cell r="Y67">
            <v>96.034236838361352</v>
          </cell>
          <cell r="Z67">
            <v>20.06284783314635</v>
          </cell>
          <cell r="AA67">
            <v>22.481016130852836</v>
          </cell>
          <cell r="AB67">
            <v>49.829745792613537</v>
          </cell>
          <cell r="AC67">
            <v>43.564999707070953</v>
          </cell>
          <cell r="AD67">
            <v>0</v>
          </cell>
          <cell r="AE67">
            <v>91.640464007615279</v>
          </cell>
          <cell r="AF67">
            <v>80.108384142834041</v>
          </cell>
          <cell r="AG67">
            <v>55.117522364097482</v>
          </cell>
          <cell r="AH67">
            <v>61.256126262330369</v>
          </cell>
          <cell r="AI67">
            <v>94.41759083199193</v>
          </cell>
          <cell r="AJ67">
            <v>81.857174470417846</v>
          </cell>
          <cell r="AK67">
            <v>75.353979335473127</v>
          </cell>
          <cell r="AM67">
            <v>2023</v>
          </cell>
        </row>
        <row r="68">
          <cell r="A68">
            <v>61</v>
          </cell>
          <cell r="B68" t="str">
            <v>2.05.02</v>
          </cell>
          <cell r="C68" t="str">
            <v>Goods produced by child labor, number of goods categories</v>
          </cell>
          <cell r="D68" t="str">
            <v>2.05.02 Goods produced by child labor, number of goods categories</v>
          </cell>
          <cell r="H68">
            <v>100</v>
          </cell>
          <cell r="I68">
            <v>40</v>
          </cell>
          <cell r="J68">
            <v>100</v>
          </cell>
          <cell r="K68">
            <v>48</v>
          </cell>
          <cell r="L68">
            <v>100</v>
          </cell>
          <cell r="M68">
            <v>100</v>
          </cell>
          <cell r="N68">
            <v>76</v>
          </cell>
          <cell r="O68">
            <v>100</v>
          </cell>
          <cell r="P68">
            <v>68</v>
          </cell>
          <cell r="Q68">
            <v>100</v>
          </cell>
          <cell r="R68">
            <v>0</v>
          </cell>
          <cell r="S68">
            <v>72</v>
          </cell>
          <cell r="T68">
            <v>100</v>
          </cell>
          <cell r="U68">
            <v>100</v>
          </cell>
          <cell r="V68">
            <v>96</v>
          </cell>
          <cell r="W68">
            <v>40</v>
          </cell>
          <cell r="X68">
            <v>100</v>
          </cell>
          <cell r="Y68">
            <v>100</v>
          </cell>
          <cell r="Z68">
            <v>44</v>
          </cell>
          <cell r="AA68">
            <v>100</v>
          </cell>
          <cell r="AB68">
            <v>80</v>
          </cell>
          <cell r="AC68">
            <v>48</v>
          </cell>
          <cell r="AD68">
            <v>96</v>
          </cell>
          <cell r="AE68">
            <v>100</v>
          </cell>
          <cell r="AF68">
            <v>100</v>
          </cell>
          <cell r="AG68">
            <v>100</v>
          </cell>
          <cell r="AH68">
            <v>84</v>
          </cell>
          <cell r="AI68">
            <v>100</v>
          </cell>
          <cell r="AJ68">
            <v>100</v>
          </cell>
          <cell r="AK68">
            <v>36</v>
          </cell>
          <cell r="AM68">
            <v>2023</v>
          </cell>
        </row>
        <row r="69">
          <cell r="A69">
            <v>62</v>
          </cell>
          <cell r="B69" t="str">
            <v>2.06</v>
          </cell>
          <cell r="C69" t="str">
            <v>Government response to human trafficking</v>
          </cell>
          <cell r="D69" t="str">
            <v>2.06 Government response to human trafficking</v>
          </cell>
          <cell r="H69">
            <v>98.800959343837263</v>
          </cell>
          <cell r="I69">
            <v>60.271784356366247</v>
          </cell>
          <cell r="J69">
            <v>9.0327734187863715</v>
          </cell>
          <cell r="K69">
            <v>35.25180099950903</v>
          </cell>
          <cell r="L69">
            <v>92.805756063023537</v>
          </cell>
          <cell r="M69">
            <v>96.163070613819755</v>
          </cell>
          <cell r="N69">
            <v>16.54676533628912</v>
          </cell>
          <cell r="O69">
            <v>79.182063414673777</v>
          </cell>
          <cell r="P69">
            <v>78.976820019586171</v>
          </cell>
          <cell r="Q69">
            <v>36.530775083100643</v>
          </cell>
          <cell r="R69">
            <v>57.873703044040766</v>
          </cell>
          <cell r="S69">
            <v>69.624302187976198</v>
          </cell>
          <cell r="T69">
            <v>47.322144556268043</v>
          </cell>
          <cell r="U69">
            <v>57.873703044040766</v>
          </cell>
          <cell r="V69">
            <v>43.085533762132663</v>
          </cell>
          <cell r="W69">
            <v>74.420464812627188</v>
          </cell>
          <cell r="X69">
            <v>18.944846648614611</v>
          </cell>
          <cell r="Y69">
            <v>73.221424156464437</v>
          </cell>
          <cell r="Z69">
            <v>41.32693770775164</v>
          </cell>
          <cell r="AA69">
            <v>0</v>
          </cell>
          <cell r="AB69">
            <v>74.420464812627188</v>
          </cell>
          <cell r="AC69">
            <v>99.760192582307994</v>
          </cell>
          <cell r="AD69">
            <v>18.4652282455279</v>
          </cell>
          <cell r="AE69">
            <v>56.354917975054434</v>
          </cell>
          <cell r="AF69">
            <v>34.372504756169867</v>
          </cell>
          <cell r="AG69">
            <v>68.425261531813462</v>
          </cell>
          <cell r="AH69">
            <v>74.420464812627188</v>
          </cell>
          <cell r="AI69">
            <v>100</v>
          </cell>
          <cell r="AJ69">
            <v>90.647482168390056</v>
          </cell>
          <cell r="AK69">
            <v>45.483615074458157</v>
          </cell>
        </row>
        <row r="70">
          <cell r="A70">
            <v>63</v>
          </cell>
          <cell r="B70" t="str">
            <v>2.06.01</v>
          </cell>
          <cell r="C70" t="str">
            <v>Government response to human trafficking, Criminalization</v>
          </cell>
          <cell r="D70" t="str">
            <v>2.06.01 Government response to human trafficking, Criminalization</v>
          </cell>
          <cell r="H70">
            <v>80</v>
          </cell>
          <cell r="I70">
            <v>60</v>
          </cell>
          <cell r="J70">
            <v>0</v>
          </cell>
          <cell r="K70">
            <v>80</v>
          </cell>
          <cell r="L70">
            <v>80</v>
          </cell>
          <cell r="M70">
            <v>100</v>
          </cell>
          <cell r="N70">
            <v>40</v>
          </cell>
          <cell r="O70" t="str">
            <v/>
          </cell>
          <cell r="P70">
            <v>100</v>
          </cell>
          <cell r="Q70">
            <v>40</v>
          </cell>
          <cell r="R70">
            <v>60</v>
          </cell>
          <cell r="S70">
            <v>80</v>
          </cell>
          <cell r="T70">
            <v>40</v>
          </cell>
          <cell r="U70">
            <v>60</v>
          </cell>
          <cell r="V70">
            <v>60</v>
          </cell>
          <cell r="W70">
            <v>80</v>
          </cell>
          <cell r="X70">
            <v>40</v>
          </cell>
          <cell r="Y70">
            <v>80</v>
          </cell>
          <cell r="Z70">
            <v>40</v>
          </cell>
          <cell r="AA70">
            <v>20</v>
          </cell>
          <cell r="AB70">
            <v>80</v>
          </cell>
          <cell r="AC70">
            <v>100</v>
          </cell>
          <cell r="AD70">
            <v>80</v>
          </cell>
          <cell r="AE70">
            <v>20</v>
          </cell>
          <cell r="AF70">
            <v>20</v>
          </cell>
          <cell r="AG70">
            <v>80</v>
          </cell>
          <cell r="AH70">
            <v>80</v>
          </cell>
          <cell r="AI70">
            <v>80</v>
          </cell>
          <cell r="AJ70">
            <v>60</v>
          </cell>
          <cell r="AK70">
            <v>60</v>
          </cell>
          <cell r="AM70">
            <v>2023</v>
          </cell>
        </row>
        <row r="71">
          <cell r="A71">
            <v>64</v>
          </cell>
          <cell r="B71" t="str">
            <v>2.06.02</v>
          </cell>
          <cell r="C71" t="str">
            <v>Government response to human trafficking, Strategy</v>
          </cell>
          <cell r="D71" t="str">
            <v>2.06.02 Government response to human trafficking, Strategy</v>
          </cell>
          <cell r="H71">
            <v>97.058823786804865</v>
          </cell>
          <cell r="I71">
            <v>55.882356802072742</v>
          </cell>
          <cell r="J71">
            <v>23.529409705561203</v>
          </cell>
          <cell r="K71">
            <v>41.17647573609699</v>
          </cell>
          <cell r="L71">
            <v>82.352942720829091</v>
          </cell>
          <cell r="M71">
            <v>70.588237868048523</v>
          </cell>
          <cell r="N71">
            <v>35.294123309706691</v>
          </cell>
          <cell r="O71">
            <v>52.623217248520092</v>
          </cell>
          <cell r="P71">
            <v>61.76470922846304</v>
          </cell>
          <cell r="Q71">
            <v>17.647057279170902</v>
          </cell>
          <cell r="R71">
            <v>50.000004375682465</v>
          </cell>
          <cell r="S71">
            <v>58.823533015267891</v>
          </cell>
          <cell r="T71">
            <v>44.117651949292124</v>
          </cell>
          <cell r="U71">
            <v>50.000004375682465</v>
          </cell>
          <cell r="V71">
            <v>47.058828162487316</v>
          </cell>
          <cell r="W71">
            <v>70.588237868048523</v>
          </cell>
          <cell r="X71">
            <v>41.17647573609699</v>
          </cell>
          <cell r="Y71">
            <v>67.647061654853317</v>
          </cell>
          <cell r="Z71">
            <v>29.411762131951505</v>
          </cell>
          <cell r="AA71">
            <v>14.70588106597576</v>
          </cell>
          <cell r="AB71">
            <v>70.588237868048523</v>
          </cell>
          <cell r="AC71">
            <v>79.411766507633942</v>
          </cell>
          <cell r="AD71">
            <v>0</v>
          </cell>
          <cell r="AE71">
            <v>52.941180588877593</v>
          </cell>
          <cell r="AF71">
            <v>32.352947096511542</v>
          </cell>
          <cell r="AG71">
            <v>55.882356802072742</v>
          </cell>
          <cell r="AH71">
            <v>70.588237868048523</v>
          </cell>
          <cell r="AI71">
            <v>100</v>
          </cell>
          <cell r="AJ71">
            <v>97.058823786804865</v>
          </cell>
          <cell r="AK71">
            <v>52.941180588877593</v>
          </cell>
          <cell r="AM71">
            <v>2024</v>
          </cell>
        </row>
        <row r="72">
          <cell r="A72">
            <v>65</v>
          </cell>
          <cell r="B72" t="str">
            <v>2.06.03</v>
          </cell>
          <cell r="C72" t="str">
            <v>Government response to human trafficking, Action</v>
          </cell>
          <cell r="D72" t="str">
            <v>2.06.03 Government response to human trafficking, Action</v>
          </cell>
          <cell r="H72">
            <v>100</v>
          </cell>
          <cell r="I72">
            <v>66.666666666666657</v>
          </cell>
          <cell r="J72">
            <v>33.333333333333329</v>
          </cell>
          <cell r="K72">
            <v>0</v>
          </cell>
          <cell r="L72">
            <v>100</v>
          </cell>
          <cell r="M72">
            <v>100</v>
          </cell>
          <cell r="N72">
            <v>0</v>
          </cell>
          <cell r="O72">
            <v>100</v>
          </cell>
          <cell r="P72">
            <v>66.666666666666657</v>
          </cell>
          <cell r="Q72">
            <v>66.666666666666657</v>
          </cell>
          <cell r="R72">
            <v>66.666666666666657</v>
          </cell>
          <cell r="S72">
            <v>66.666666666666657</v>
          </cell>
          <cell r="T72">
            <v>66.666666666666657</v>
          </cell>
          <cell r="U72">
            <v>66.666666666666657</v>
          </cell>
          <cell r="V72">
            <v>33.333333333333329</v>
          </cell>
          <cell r="W72">
            <v>66.666666666666657</v>
          </cell>
          <cell r="X72">
            <v>0</v>
          </cell>
          <cell r="Y72">
            <v>66.666666666666657</v>
          </cell>
          <cell r="Z72">
            <v>66.666666666666657</v>
          </cell>
          <cell r="AA72">
            <v>0</v>
          </cell>
          <cell r="AB72">
            <v>66.666666666666657</v>
          </cell>
          <cell r="AC72">
            <v>100</v>
          </cell>
          <cell r="AD72">
            <v>0</v>
          </cell>
          <cell r="AE72">
            <v>100</v>
          </cell>
          <cell r="AF72">
            <v>66.666666666666657</v>
          </cell>
          <cell r="AG72">
            <v>66.666666666666657</v>
          </cell>
          <cell r="AH72">
            <v>66.666666666666657</v>
          </cell>
          <cell r="AI72">
            <v>100</v>
          </cell>
          <cell r="AJ72">
            <v>100</v>
          </cell>
          <cell r="AK72">
            <v>33.333333333333329</v>
          </cell>
        </row>
        <row r="73">
          <cell r="A73">
            <v>66</v>
          </cell>
          <cell r="B73" t="str">
            <v>2.07</v>
          </cell>
          <cell r="C73" t="str">
            <v>Trade in goods at risk of modern slavery</v>
          </cell>
          <cell r="D73" t="str">
            <v>2.07 Trade in goods at risk of modern slavery</v>
          </cell>
          <cell r="H73">
            <v>83.250046629515438</v>
          </cell>
          <cell r="I73">
            <v>97.984082389547353</v>
          </cell>
          <cell r="J73">
            <v>100</v>
          </cell>
          <cell r="K73">
            <v>99.416622224185701</v>
          </cell>
          <cell r="L73">
            <v>89.396038553434408</v>
          </cell>
          <cell r="M73">
            <v>93.435646162340575</v>
          </cell>
          <cell r="N73">
            <v>0</v>
          </cell>
          <cell r="O73">
            <v>89.266933077328119</v>
          </cell>
          <cell r="P73">
            <v>99.676157457778885</v>
          </cell>
          <cell r="Q73">
            <v>16.891641394332588</v>
          </cell>
          <cell r="R73">
            <v>30.043407928257952</v>
          </cell>
          <cell r="S73">
            <v>93.586363886289462</v>
          </cell>
          <cell r="T73">
            <v>53.822664222420926</v>
          </cell>
          <cell r="U73">
            <v>99.942686199007568</v>
          </cell>
          <cell r="V73">
            <v>49.192144816335791</v>
          </cell>
          <cell r="W73">
            <v>89.048233168170796</v>
          </cell>
          <cell r="X73">
            <v>97.815517665059488</v>
          </cell>
          <cell r="Y73">
            <v>98.489903860713724</v>
          </cell>
          <cell r="Z73">
            <v>97.912519674953074</v>
          </cell>
          <cell r="AA73">
            <v>99.961922856304568</v>
          </cell>
          <cell r="AB73">
            <v>98.259237162901144</v>
          </cell>
          <cell r="AC73">
            <v>93.215090253794983</v>
          </cell>
          <cell r="AD73">
            <v>86.17366305316483</v>
          </cell>
          <cell r="AE73">
            <v>86.642554494430371</v>
          </cell>
          <cell r="AF73">
            <v>80.099762536434511</v>
          </cell>
          <cell r="AG73">
            <v>99.789591397538373</v>
          </cell>
          <cell r="AH73">
            <v>92.928961400668868</v>
          </cell>
          <cell r="AI73">
            <v>77.677607977517809</v>
          </cell>
          <cell r="AJ73">
            <v>13.453010634695467</v>
          </cell>
          <cell r="AK73">
            <v>89.911564117406229</v>
          </cell>
          <cell r="AM73">
            <v>1</v>
          </cell>
        </row>
        <row r="74">
          <cell r="A74">
            <v>67</v>
          </cell>
          <cell r="B74" t="str">
            <v>2.07.01</v>
          </cell>
          <cell r="C74" t="str">
            <v>Imports of goods at risk of modern slavery, US$ millions</v>
          </cell>
          <cell r="D74" t="str">
            <v>2.07.01 Imports of goods at risk of modern slavery, US$ millions</v>
          </cell>
          <cell r="H74">
            <v>80.646405503737384</v>
          </cell>
          <cell r="I74">
            <v>97.67072474128048</v>
          </cell>
          <cell r="J74">
            <v>100.00000000000001</v>
          </cell>
          <cell r="K74">
            <v>99.325940994490367</v>
          </cell>
          <cell r="L74">
            <v>87.747740823418425</v>
          </cell>
          <cell r="M74">
            <v>92.415271882015347</v>
          </cell>
          <cell r="N74">
            <v>84.455830603290067</v>
          </cell>
          <cell r="O74">
            <v>87.598566973405738</v>
          </cell>
          <cell r="P74">
            <v>99.625818824437417</v>
          </cell>
          <cell r="Q74">
            <v>3.97313734984249</v>
          </cell>
          <cell r="R74">
            <v>79.93258776124533</v>
          </cell>
          <cell r="S74">
            <v>92.589417424285742</v>
          </cell>
          <cell r="T74">
            <v>46.644780926266492</v>
          </cell>
          <cell r="U74">
            <v>99.933777244693601</v>
          </cell>
          <cell r="V74">
            <v>84.919840663741127</v>
          </cell>
          <cell r="W74">
            <v>87.345871979898575</v>
          </cell>
          <cell r="X74">
            <v>99.134853109358872</v>
          </cell>
          <cell r="Y74">
            <v>98.255171958769907</v>
          </cell>
          <cell r="Z74">
            <v>97.864412380140251</v>
          </cell>
          <cell r="AA74">
            <v>99.956004080587121</v>
          </cell>
          <cell r="AB74">
            <v>97.988650038707519</v>
          </cell>
          <cell r="AC74">
            <v>92.16043238943098</v>
          </cell>
          <cell r="AD74">
            <v>84.02447381678887</v>
          </cell>
          <cell r="AE74">
            <v>84.566250537971399</v>
          </cell>
          <cell r="AF74">
            <v>77.006435914750369</v>
          </cell>
          <cell r="AG74">
            <v>99.756885127946504</v>
          </cell>
          <cell r="AH74">
            <v>91.829827182682095</v>
          </cell>
          <cell r="AI74">
            <v>74.207777548145515</v>
          </cell>
          <cell r="AJ74">
            <v>0</v>
          </cell>
          <cell r="AK74">
            <v>88.343400554337379</v>
          </cell>
          <cell r="AL74" t="str">
            <v>y</v>
          </cell>
          <cell r="AM74">
            <v>2022</v>
          </cell>
        </row>
        <row r="75">
          <cell r="A75">
            <v>68</v>
          </cell>
          <cell r="B75" t="str">
            <v>2.07.02</v>
          </cell>
          <cell r="C75" t="str">
            <v>Exports of goods at risk of modern slavery, US$ millions</v>
          </cell>
          <cell r="D75" t="str">
            <v>2.07.02 Exports of goods at risk of modern slavery, US$ millions</v>
          </cell>
          <cell r="H75">
            <v>100</v>
          </cell>
          <cell r="I75">
            <v>100</v>
          </cell>
          <cell r="J75">
            <v>100</v>
          </cell>
          <cell r="K75">
            <v>100</v>
          </cell>
          <cell r="L75">
            <v>100</v>
          </cell>
          <cell r="M75">
            <v>100</v>
          </cell>
          <cell r="N75">
            <v>0</v>
          </cell>
          <cell r="O75">
            <v>100</v>
          </cell>
          <cell r="P75">
            <v>100</v>
          </cell>
          <cell r="Q75">
            <v>100</v>
          </cell>
          <cell r="R75">
            <v>39.236648991215688</v>
          </cell>
          <cell r="S75">
            <v>100</v>
          </cell>
          <cell r="T75">
            <v>100</v>
          </cell>
          <cell r="U75">
            <v>100</v>
          </cell>
          <cell r="V75">
            <v>56.374645076010829</v>
          </cell>
          <cell r="W75">
            <v>100</v>
          </cell>
          <cell r="X75">
            <v>98.341104921116269</v>
          </cell>
          <cell r="Y75">
            <v>100</v>
          </cell>
          <cell r="Z75">
            <v>99.723625816964542</v>
          </cell>
          <cell r="AA75">
            <v>100</v>
          </cell>
          <cell r="AB75">
            <v>100</v>
          </cell>
          <cell r="AC75">
            <v>100</v>
          </cell>
          <cell r="AD75">
            <v>100</v>
          </cell>
          <cell r="AE75">
            <v>100</v>
          </cell>
          <cell r="AF75">
            <v>100</v>
          </cell>
          <cell r="AG75">
            <v>100</v>
          </cell>
          <cell r="AH75">
            <v>100</v>
          </cell>
          <cell r="AI75">
            <v>100</v>
          </cell>
          <cell r="AJ75">
            <v>100</v>
          </cell>
          <cell r="AK75">
            <v>100</v>
          </cell>
          <cell r="AL75" t="str">
            <v>y</v>
          </cell>
          <cell r="AM75">
            <v>2022</v>
          </cell>
        </row>
        <row r="76">
          <cell r="A76">
            <v>69</v>
          </cell>
          <cell r="B76" t="str">
            <v>2.08</v>
          </cell>
          <cell r="C76" t="str">
            <v>Social mobility, Index</v>
          </cell>
          <cell r="D76" t="str">
            <v>2.08 Social mobility, Index</v>
          </cell>
          <cell r="H76">
            <v>97.461928934010132</v>
          </cell>
          <cell r="I76">
            <v>8.8832487309644694</v>
          </cell>
          <cell r="J76" t="str">
            <v/>
          </cell>
          <cell r="K76" t="str">
            <v/>
          </cell>
          <cell r="L76">
            <v>100</v>
          </cell>
          <cell r="M76">
            <v>59.898477157360411</v>
          </cell>
          <cell r="N76">
            <v>62.944162436548226</v>
          </cell>
          <cell r="O76" t="str">
            <v/>
          </cell>
          <cell r="P76">
            <v>43.654822335025386</v>
          </cell>
          <cell r="Q76" t="str">
            <v/>
          </cell>
          <cell r="R76">
            <v>15.22842639593909</v>
          </cell>
          <cell r="S76">
            <v>31.979695431472077</v>
          </cell>
          <cell r="T76">
            <v>100</v>
          </cell>
          <cell r="U76">
            <v>18.020304568527909</v>
          </cell>
          <cell r="V76">
            <v>64.213197969543145</v>
          </cell>
          <cell r="W76">
            <v>40.35532994923858</v>
          </cell>
          <cell r="X76" t="str">
            <v/>
          </cell>
          <cell r="Y76">
            <v>95.431472081218288</v>
          </cell>
          <cell r="Z76">
            <v>0</v>
          </cell>
          <cell r="AA76" t="str">
            <v/>
          </cell>
          <cell r="AB76">
            <v>33.502538071065985</v>
          </cell>
          <cell r="AC76">
            <v>38.071065989847725</v>
          </cell>
          <cell r="AD76">
            <v>71.065989847715755</v>
          </cell>
          <cell r="AE76">
            <v>96.192893401015226</v>
          </cell>
          <cell r="AF76">
            <v>88.071065989847753</v>
          </cell>
          <cell r="AG76">
            <v>39.593908629441621</v>
          </cell>
          <cell r="AH76">
            <v>47.46192893401016</v>
          </cell>
          <cell r="AI76">
            <v>95.685279187817287</v>
          </cell>
          <cell r="AJ76">
            <v>85.532994923857899</v>
          </cell>
          <cell r="AK76">
            <v>53.553299492385783</v>
          </cell>
          <cell r="AM76">
            <v>2021</v>
          </cell>
        </row>
        <row r="77">
          <cell r="A77">
            <v>70</v>
          </cell>
          <cell r="B77" t="str">
            <v>2.09</v>
          </cell>
          <cell r="C77" t="str">
            <v>Life expectancy at birth</v>
          </cell>
          <cell r="D77" t="str">
            <v>2.09 Life expectancy at birth</v>
          </cell>
          <cell r="H77">
            <v>93.420634079100836</v>
          </cell>
          <cell r="I77">
            <v>41.034884953875505</v>
          </cell>
          <cell r="J77">
            <v>45.557204962358213</v>
          </cell>
          <cell r="K77">
            <v>20.877955678082934</v>
          </cell>
          <cell r="L77">
            <v>89.539815502067654</v>
          </cell>
          <cell r="M77">
            <v>71.895875304845788</v>
          </cell>
          <cell r="N77">
            <v>66.954723783267994</v>
          </cell>
          <cell r="O77" t="str">
            <v/>
          </cell>
          <cell r="P77">
            <v>63.280670130421015</v>
          </cell>
          <cell r="Q77">
            <v>97.322659315024936</v>
          </cell>
          <cell r="R77">
            <v>9.4687731947831715</v>
          </cell>
          <cell r="S77">
            <v>12.151415544480978</v>
          </cell>
          <cell r="T77">
            <v>100</v>
          </cell>
          <cell r="U77">
            <v>16.122362421800432</v>
          </cell>
          <cell r="V77">
            <v>54.617749973491733</v>
          </cell>
          <cell r="W77">
            <v>47.046972749443313</v>
          </cell>
          <cell r="X77">
            <v>6.8815608100943813</v>
          </cell>
          <cell r="Y77">
            <v>90.382780192980633</v>
          </cell>
          <cell r="Z77">
            <v>2.5076874138479437</v>
          </cell>
          <cell r="AA77">
            <v>0</v>
          </cell>
          <cell r="AB77">
            <v>39.375463895663287</v>
          </cell>
          <cell r="AC77">
            <v>33.024069557841166</v>
          </cell>
          <cell r="AD77">
            <v>22.044321917081973</v>
          </cell>
          <cell r="AE77">
            <v>96.357756335489356</v>
          </cell>
          <cell r="AF77">
            <v>95.779874880712583</v>
          </cell>
          <cell r="AG77">
            <v>56.473332626444723</v>
          </cell>
          <cell r="AH77">
            <v>72.749443325204169</v>
          </cell>
          <cell r="AI77">
            <v>85.876365178666163</v>
          </cell>
          <cell r="AJ77">
            <v>64.918884529742385</v>
          </cell>
          <cell r="AK77">
            <v>45.710953239317156</v>
          </cell>
          <cell r="AM77">
            <v>2022</v>
          </cell>
        </row>
        <row r="78">
          <cell r="A78">
            <v>71</v>
          </cell>
          <cell r="B78" t="str">
            <v>2.10</v>
          </cell>
          <cell r="C78" t="str">
            <v>Uneven Economic Development</v>
          </cell>
          <cell r="D78" t="str">
            <v>2.10 Uneven Economic Development</v>
          </cell>
          <cell r="H78">
            <v>98.245614035087712</v>
          </cell>
          <cell r="I78">
            <v>40.350877192982431</v>
          </cell>
          <cell r="J78">
            <v>22.807017543859619</v>
          </cell>
          <cell r="K78">
            <v>31.57894736842103</v>
          </cell>
          <cell r="L78">
            <v>100</v>
          </cell>
          <cell r="M78">
            <v>57.894736842105246</v>
          </cell>
          <cell r="N78">
            <v>36.84210526315789</v>
          </cell>
          <cell r="O78" t="str">
            <v/>
          </cell>
          <cell r="P78">
            <v>35.087719298245595</v>
          </cell>
          <cell r="Q78" t="str">
            <v/>
          </cell>
          <cell r="R78">
            <v>42.105263157894719</v>
          </cell>
          <cell r="S78">
            <v>66.666666666666657</v>
          </cell>
          <cell r="T78">
            <v>92.982456140350877</v>
          </cell>
          <cell r="U78">
            <v>50.877192982456137</v>
          </cell>
          <cell r="V78">
            <v>82.456140350877192</v>
          </cell>
          <cell r="W78">
            <v>43.859649122806999</v>
          </cell>
          <cell r="X78">
            <v>15.78947368421051</v>
          </cell>
          <cell r="Y78">
            <v>98.245614035087712</v>
          </cell>
          <cell r="Z78">
            <v>57.894736842105246</v>
          </cell>
          <cell r="AA78">
            <v>0</v>
          </cell>
          <cell r="AB78">
            <v>35.087719298245595</v>
          </cell>
          <cell r="AC78">
            <v>61.403508771929808</v>
          </cell>
          <cell r="AD78">
            <v>52.631578947368418</v>
          </cell>
          <cell r="AE78">
            <v>84.21052631578948</v>
          </cell>
          <cell r="AF78">
            <v>94.736842105263165</v>
          </cell>
          <cell r="AG78">
            <v>38.596491228070164</v>
          </cell>
          <cell r="AH78">
            <v>68.421052631578945</v>
          </cell>
          <cell r="AI78">
            <v>78.94736842105263</v>
          </cell>
          <cell r="AJ78">
            <v>73.68421052631578</v>
          </cell>
          <cell r="AK78">
            <v>82.456140350877192</v>
          </cell>
          <cell r="AM78">
            <v>2023</v>
          </cell>
        </row>
        <row r="79">
          <cell r="A79">
            <v>72</v>
          </cell>
          <cell r="B79">
            <v>2.11</v>
          </cell>
          <cell r="C79" t="str">
            <v>Universal Health Coverage Index</v>
          </cell>
          <cell r="D79" t="str">
            <v>2.11 Universal Health Coverage Index</v>
          </cell>
          <cell r="H79">
            <v>92.976092333058517</v>
          </cell>
          <cell r="I79">
            <v>35.004122011541618</v>
          </cell>
          <cell r="J79">
            <v>79.060181368507827</v>
          </cell>
          <cell r="K79">
            <v>45.490519373454234</v>
          </cell>
          <cell r="L79">
            <v>100</v>
          </cell>
          <cell r="M79">
            <v>85.55647155812035</v>
          </cell>
          <cell r="N79">
            <v>83.511953833470741</v>
          </cell>
          <cell r="O79" t="str">
            <v/>
          </cell>
          <cell r="P79">
            <v>76.240725474031308</v>
          </cell>
          <cell r="Q79" t="str">
            <v/>
          </cell>
          <cell r="R79">
            <v>54.311624072547396</v>
          </cell>
          <cell r="S79">
            <v>40.214344600164878</v>
          </cell>
          <cell r="T79">
            <v>87.551525144270386</v>
          </cell>
          <cell r="U79">
            <v>35.350370981038743</v>
          </cell>
          <cell r="V79">
            <v>75.185490519373431</v>
          </cell>
          <cell r="W79">
            <v>72.811211871393226</v>
          </cell>
          <cell r="X79">
            <v>36.372629843363555</v>
          </cell>
          <cell r="Y79">
            <v>89.760923330585314</v>
          </cell>
          <cell r="Z79">
            <v>24.435284418796371</v>
          </cell>
          <cell r="AA79">
            <v>0</v>
          </cell>
          <cell r="AB79">
            <v>67.139323990107172</v>
          </cell>
          <cell r="AC79">
            <v>45.869744435284417</v>
          </cell>
          <cell r="AD79">
            <v>80.412201154163228</v>
          </cell>
          <cell r="AE79">
            <v>95.82852431986808</v>
          </cell>
          <cell r="AF79">
            <v>96.784830997526782</v>
          </cell>
          <cell r="AG79">
            <v>59.934047815333869</v>
          </cell>
          <cell r="AH79">
            <v>85.061830173124477</v>
          </cell>
          <cell r="AI79">
            <v>94.657873042044514</v>
          </cell>
          <cell r="AJ79">
            <v>91.244847485572961</v>
          </cell>
          <cell r="AK79">
            <v>62.143446001648798</v>
          </cell>
        </row>
        <row r="82">
          <cell r="B82" t="str">
            <v>3 Environmental Pillar</v>
          </cell>
          <cell r="C82" t="str">
            <v>Environmental Pillar</v>
          </cell>
          <cell r="D82" t="str">
            <v>3 Environmental Pillar</v>
          </cell>
          <cell r="H82">
            <v>83.205692389988016</v>
          </cell>
          <cell r="I82">
            <v>58.847240873945907</v>
          </cell>
          <cell r="J82">
            <v>24.290154217469802</v>
          </cell>
          <cell r="K82">
            <v>78.347466944758494</v>
          </cell>
          <cell r="L82">
            <v>60.996678231319734</v>
          </cell>
          <cell r="M82">
            <v>74.445015808624944</v>
          </cell>
          <cell r="N82">
            <v>60.23041095393264</v>
          </cell>
          <cell r="O82">
            <v>61.211270184806637</v>
          </cell>
          <cell r="P82">
            <v>59.361604913345168</v>
          </cell>
          <cell r="Q82">
            <v>79.246726820760429</v>
          </cell>
          <cell r="R82">
            <v>43.094489391279474</v>
          </cell>
          <cell r="S82">
            <v>73.372862526127705</v>
          </cell>
          <cell r="T82">
            <v>91.228988144186616</v>
          </cell>
          <cell r="U82">
            <v>78.547944731212596</v>
          </cell>
          <cell r="V82">
            <v>71.414790364743752</v>
          </cell>
          <cell r="W82">
            <v>91.039617178454307</v>
          </cell>
          <cell r="X82">
            <v>55.540598482496598</v>
          </cell>
          <cell r="Y82">
            <v>100</v>
          </cell>
          <cell r="Z82">
            <v>56.57193822284556</v>
          </cell>
          <cell r="AA82">
            <v>50.150994154591771</v>
          </cell>
          <cell r="AB82">
            <v>55.77334316818213</v>
          </cell>
          <cell r="AC82">
            <v>93.007330373190399</v>
          </cell>
          <cell r="AD82">
            <v>0</v>
          </cell>
          <cell r="AE82">
            <v>75.233892509464226</v>
          </cell>
          <cell r="AF82">
            <v>67.448939275749566</v>
          </cell>
          <cell r="AG82">
            <v>58.003799172209298</v>
          </cell>
          <cell r="AH82">
            <v>60.278193060723382</v>
          </cell>
          <cell r="AI82">
            <v>99.379667941033262</v>
          </cell>
          <cell r="AJ82">
            <v>65.346928655784808</v>
          </cell>
          <cell r="AK82">
            <v>72.491431632519621</v>
          </cell>
          <cell r="AM82">
            <v>2021</v>
          </cell>
        </row>
        <row r="83">
          <cell r="A83">
            <v>73</v>
          </cell>
          <cell r="B83" t="str">
            <v>3.01</v>
          </cell>
          <cell r="C83" t="str">
            <v>Air pollution</v>
          </cell>
          <cell r="D83" t="str">
            <v>3.01 Air pollution</v>
          </cell>
          <cell r="H83">
            <v>95.790480746232959</v>
          </cell>
          <cell r="I83">
            <v>14.398469265725883</v>
          </cell>
          <cell r="J83">
            <v>97.297297297297291</v>
          </cell>
          <cell r="K83">
            <v>57.809136570198504</v>
          </cell>
          <cell r="L83">
            <v>99.832575938770631</v>
          </cell>
          <cell r="M83">
            <v>57.665630232001895</v>
          </cell>
          <cell r="N83">
            <v>32.193255202104744</v>
          </cell>
          <cell r="O83">
            <v>76.680220043051904</v>
          </cell>
          <cell r="P83">
            <v>74.336283185840713</v>
          </cell>
          <cell r="Q83">
            <v>73.020808419038502</v>
          </cell>
          <cell r="R83">
            <v>0</v>
          </cell>
          <cell r="S83">
            <v>72.303276728055494</v>
          </cell>
          <cell r="T83">
            <v>84.549150920832332</v>
          </cell>
          <cell r="U83">
            <v>61.492465917244665</v>
          </cell>
          <cell r="V83">
            <v>76.560631427888069</v>
          </cell>
          <cell r="W83">
            <v>79.5264290839512</v>
          </cell>
          <cell r="X83">
            <v>37.000717531690981</v>
          </cell>
          <cell r="Y83">
            <v>100</v>
          </cell>
          <cell r="Z83">
            <v>9.5431714900741174</v>
          </cell>
          <cell r="AA83">
            <v>74.862473092561586</v>
          </cell>
          <cell r="AB83">
            <v>50.514231045204482</v>
          </cell>
          <cell r="AC83">
            <v>67.328390337239895</v>
          </cell>
          <cell r="AD83">
            <v>88.208562544845734</v>
          </cell>
          <cell r="AE83">
            <v>82.013872279358992</v>
          </cell>
          <cell r="AF83">
            <v>53.69528820856253</v>
          </cell>
          <cell r="AG83">
            <v>67.711073905764181</v>
          </cell>
          <cell r="AH83">
            <v>41.784262138244436</v>
          </cell>
          <cell r="AI83">
            <v>91.987562784022955</v>
          </cell>
          <cell r="AJ83">
            <v>96.771107390576418</v>
          </cell>
          <cell r="AK83">
            <v>66.180339631667067</v>
          </cell>
          <cell r="AM83">
            <v>2021</v>
          </cell>
        </row>
        <row r="84">
          <cell r="A84">
            <v>74</v>
          </cell>
          <cell r="B84" t="str">
            <v>3.02</v>
          </cell>
          <cell r="C84" t="str">
            <v>Deforestation</v>
          </cell>
          <cell r="D84" t="str">
            <v>3.02 Deforestation</v>
          </cell>
          <cell r="H84">
            <v>100</v>
          </cell>
          <cell r="I84">
            <v>44.036945658180073</v>
          </cell>
          <cell r="J84">
            <v>8.3100222585510544</v>
          </cell>
          <cell r="K84">
            <v>66.796319083128935</v>
          </cell>
          <cell r="L84">
            <v>22.231202755647882</v>
          </cell>
          <cell r="M84">
            <v>16.965702167758749</v>
          </cell>
          <cell r="N84">
            <v>14.451585335933006</v>
          </cell>
          <cell r="O84">
            <v>2.6886212843054667</v>
          </cell>
          <cell r="P84">
            <v>9.5511107853325505</v>
          </cell>
          <cell r="Q84">
            <v>5.0567277012157428</v>
          </cell>
          <cell r="R84">
            <v>14.857676802416655</v>
          </cell>
          <cell r="S84">
            <v>28.541590375275849</v>
          </cell>
          <cell r="T84">
            <v>8.3830274660087891</v>
          </cell>
          <cell r="U84">
            <v>78.673353771409197</v>
          </cell>
          <cell r="V84">
            <v>50.132880480900937</v>
          </cell>
          <cell r="W84">
            <v>21.323200487892308</v>
          </cell>
          <cell r="X84">
            <v>30.813877457397847</v>
          </cell>
          <cell r="Y84">
            <v>26.930912985739567</v>
          </cell>
          <cell r="Z84">
            <v>0</v>
          </cell>
          <cell r="AA84">
            <v>10.509304133215322</v>
          </cell>
          <cell r="AB84">
            <v>13.48882916258413</v>
          </cell>
          <cell r="AC84">
            <v>15.939066437884355</v>
          </cell>
          <cell r="AD84">
            <v>30.229835797735962</v>
          </cell>
          <cell r="AE84">
            <v>50.484218041791294</v>
          </cell>
          <cell r="AF84">
            <v>17.636437511276689</v>
          </cell>
          <cell r="AG84">
            <v>12.72683730974402</v>
          </cell>
          <cell r="AH84">
            <v>27.834352428029039</v>
          </cell>
          <cell r="AI84">
            <v>33.665643373715618</v>
          </cell>
          <cell r="AJ84">
            <v>33.64282924638507</v>
          </cell>
          <cell r="AK84">
            <v>55.229556526544059</v>
          </cell>
          <cell r="AM84">
            <v>2022</v>
          </cell>
        </row>
        <row r="85">
          <cell r="A85">
            <v>75</v>
          </cell>
          <cell r="B85" t="str">
            <v>3.03</v>
          </cell>
          <cell r="C85" t="str">
            <v>% of wastewater treated</v>
          </cell>
          <cell r="D85" t="str">
            <v>3.03 % of wastewater treated</v>
          </cell>
          <cell r="H85">
            <v>95.751626016260147</v>
          </cell>
          <cell r="I85">
            <v>16.179400406504065</v>
          </cell>
          <cell r="J85">
            <v>19.918699186991866</v>
          </cell>
          <cell r="K85">
            <v>45.926250000000003</v>
          </cell>
          <cell r="L85">
            <v>68.384308943089422</v>
          </cell>
          <cell r="M85">
            <v>88.923495934959362</v>
          </cell>
          <cell r="N85">
            <v>61.049136178861779</v>
          </cell>
          <cell r="O85">
            <v>63.922764227642276</v>
          </cell>
          <cell r="P85">
            <v>29.991575203252026</v>
          </cell>
          <cell r="Q85">
            <v>90.975853658536579</v>
          </cell>
          <cell r="R85">
            <v>19.425741869918696</v>
          </cell>
          <cell r="S85">
            <v>23.272357723577233</v>
          </cell>
          <cell r="T85">
            <v>91.533445121951203</v>
          </cell>
          <cell r="U85">
            <v>8.7874695121951216</v>
          </cell>
          <cell r="V85">
            <v>89.142398373983738</v>
          </cell>
          <cell r="W85">
            <v>63.769034552845532</v>
          </cell>
          <cell r="X85">
            <v>13.743607723577236</v>
          </cell>
          <cell r="Y85">
            <v>84.224593495934968</v>
          </cell>
          <cell r="Z85">
            <v>37.103130081300804</v>
          </cell>
          <cell r="AA85">
            <v>3.5211382113821132</v>
          </cell>
          <cell r="AB85">
            <v>47.817886178861784</v>
          </cell>
          <cell r="AC85">
            <v>66.043323170731711</v>
          </cell>
          <cell r="AD85">
            <v>13.35005081300813</v>
          </cell>
          <cell r="AE85">
            <v>100</v>
          </cell>
          <cell r="AF85">
            <v>99.037784552845537</v>
          </cell>
          <cell r="AG85">
            <v>0</v>
          </cell>
          <cell r="AH85">
            <v>23.384268292682922</v>
          </cell>
          <cell r="AI85">
            <v>97.41190040650406</v>
          </cell>
          <cell r="AJ85">
            <v>97.815254065040648</v>
          </cell>
          <cell r="AK85">
            <v>38.943313008130076</v>
          </cell>
          <cell r="AM85">
            <v>2021</v>
          </cell>
        </row>
        <row r="86">
          <cell r="A86">
            <v>76</v>
          </cell>
          <cell r="B86" t="str">
            <v>3.04</v>
          </cell>
          <cell r="C86" t="str">
            <v xml:space="preserve">Energy intensity </v>
          </cell>
          <cell r="D86" t="str">
            <v xml:space="preserve">3.04 Energy intensity </v>
          </cell>
          <cell r="H86">
            <v>90.26548672566372</v>
          </cell>
          <cell r="I86">
            <v>78.466076696165189</v>
          </cell>
          <cell r="J86">
            <v>75.811209439528028</v>
          </cell>
          <cell r="K86">
            <v>16.51917404129793</v>
          </cell>
          <cell r="L86">
            <v>73.451327433628322</v>
          </cell>
          <cell r="M86">
            <v>77.286135693215343</v>
          </cell>
          <cell r="N86">
            <v>64.011799410029496</v>
          </cell>
          <cell r="O86">
            <v>71.38643067846607</v>
          </cell>
          <cell r="P86">
            <v>69.321533923303832</v>
          </cell>
          <cell r="Q86">
            <v>100</v>
          </cell>
          <cell r="R86">
            <v>40.707964601769909</v>
          </cell>
          <cell r="S86">
            <v>64.601769911504419</v>
          </cell>
          <cell r="T86">
            <v>89.085545722713874</v>
          </cell>
          <cell r="U86">
            <v>54.277286135693224</v>
          </cell>
          <cell r="V86">
            <v>60.176991150442475</v>
          </cell>
          <cell r="W86">
            <v>82.595870206489678</v>
          </cell>
          <cell r="X86">
            <v>22.418879056047203</v>
          </cell>
          <cell r="Y86">
            <v>87.905604719764014</v>
          </cell>
          <cell r="Z86">
            <v>27.728613569321539</v>
          </cell>
          <cell r="AA86" t="str">
            <v/>
          </cell>
          <cell r="AB86">
            <v>81.120943952802364</v>
          </cell>
          <cell r="AC86">
            <v>79.35103244837758</v>
          </cell>
          <cell r="AD86">
            <v>0</v>
          </cell>
          <cell r="AE86">
            <v>91.740412979351035</v>
          </cell>
          <cell r="AF86">
            <v>75.221238938053091</v>
          </cell>
          <cell r="AG86">
            <v>76.991150442477874</v>
          </cell>
          <cell r="AH86">
            <v>43.362831858407077</v>
          </cell>
          <cell r="AI86">
            <v>95.280235988200587</v>
          </cell>
          <cell r="AJ86">
            <v>84.660766961651916</v>
          </cell>
          <cell r="AK86">
            <v>45.13274336283186</v>
          </cell>
          <cell r="AM86">
            <v>2020</v>
          </cell>
        </row>
        <row r="87">
          <cell r="A87">
            <v>77</v>
          </cell>
          <cell r="B87" t="str">
            <v>3.05</v>
          </cell>
          <cell r="C87" t="str">
            <v>Ecological footprint</v>
          </cell>
          <cell r="D87" t="str">
            <v>3.05 Ecological footprint</v>
          </cell>
          <cell r="H87">
            <v>24.258662831825024</v>
          </cell>
          <cell r="I87">
            <v>99.954891901448477</v>
          </cell>
          <cell r="J87">
            <v>28.244101397308043</v>
          </cell>
          <cell r="K87">
            <v>89.836837382857965</v>
          </cell>
          <cell r="L87">
            <v>0</v>
          </cell>
          <cell r="M87">
            <v>54.133097862917843</v>
          </cell>
          <cell r="N87">
            <v>60.929253995713616</v>
          </cell>
          <cell r="O87" t="str">
            <v/>
          </cell>
          <cell r="P87">
            <v>84.508192564199248</v>
          </cell>
          <cell r="Q87" t="str">
            <v/>
          </cell>
          <cell r="R87">
            <v>94.933118204856285</v>
          </cell>
          <cell r="S87">
            <v>86.366680496442285</v>
          </cell>
          <cell r="T87">
            <v>50.819447865600374</v>
          </cell>
          <cell r="U87">
            <v>86.3662641486778</v>
          </cell>
          <cell r="V87">
            <v>50.421247415918415</v>
          </cell>
          <cell r="W87">
            <v>74.712073988859331</v>
          </cell>
          <cell r="X87">
            <v>93.391824681895642</v>
          </cell>
          <cell r="Y87">
            <v>29.678122366854655</v>
          </cell>
          <cell r="Z87">
            <v>100</v>
          </cell>
          <cell r="AA87">
            <v>91.402942477741007</v>
          </cell>
          <cell r="AB87">
            <v>77.13091377212622</v>
          </cell>
          <cell r="AC87">
            <v>91.941783732049572</v>
          </cell>
          <cell r="AD87">
            <v>28.798642727838828</v>
          </cell>
          <cell r="AE87">
            <v>15.157389930529735</v>
          </cell>
          <cell r="AF87">
            <v>26.58321394823064</v>
          </cell>
          <cell r="AG87" t="str">
            <v/>
          </cell>
          <cell r="AH87">
            <v>76.144955301621508</v>
          </cell>
          <cell r="AI87">
            <v>55.860633256715673</v>
          </cell>
          <cell r="AJ87">
            <v>1.5000801174766141</v>
          </cell>
          <cell r="AK87">
            <v>77.16569184639566</v>
          </cell>
          <cell r="AM87">
            <v>2022</v>
          </cell>
        </row>
        <row r="88">
          <cell r="A88">
            <v>78</v>
          </cell>
          <cell r="B88" t="str">
            <v>3.06</v>
          </cell>
          <cell r="C88" t="str">
            <v>Renewable energy</v>
          </cell>
          <cell r="D88" t="str">
            <v>3.06 Renewable energy</v>
          </cell>
          <cell r="H88">
            <v>11.125158027812892</v>
          </cell>
          <cell r="I88">
            <v>20.227560050568897</v>
          </cell>
          <cell r="J88">
            <v>0</v>
          </cell>
          <cell r="K88">
            <v>58.786346396965861</v>
          </cell>
          <cell r="L88">
            <v>21.618204804045511</v>
          </cell>
          <cell r="M88">
            <v>34.134007585335013</v>
          </cell>
          <cell r="N88">
            <v>13.147914032869783</v>
          </cell>
          <cell r="O88">
            <v>2.2756005056890007</v>
          </cell>
          <cell r="P88">
            <v>23.26169405815423</v>
          </cell>
          <cell r="Q88">
            <v>1.1378002528445004</v>
          </cell>
          <cell r="R88">
            <v>30.973451327433626</v>
          </cell>
          <cell r="S88">
            <v>33.375474083438682</v>
          </cell>
          <cell r="T88">
            <v>9.7345132743362814</v>
          </cell>
          <cell r="U88">
            <v>100</v>
          </cell>
          <cell r="V88">
            <v>5.4361567635903922</v>
          </cell>
          <cell r="W88">
            <v>12.010113780025284</v>
          </cell>
          <cell r="X88">
            <v>67.25663716814158</v>
          </cell>
          <cell r="Y88">
            <v>55.752212389380517</v>
          </cell>
          <cell r="Z88">
            <v>43.236409608091023</v>
          </cell>
          <cell r="AA88" t="str">
            <v/>
          </cell>
          <cell r="AB88">
            <v>35.145385587863466</v>
          </cell>
          <cell r="AC88">
            <v>43.615676359039192</v>
          </cell>
          <cell r="AD88">
            <v>3.2869785082174459</v>
          </cell>
          <cell r="AE88">
            <v>1.5170670037926675</v>
          </cell>
          <cell r="AF88">
            <v>3.1605562579013902</v>
          </cell>
          <cell r="AG88">
            <v>51.959544879898843</v>
          </cell>
          <cell r="AH88">
            <v>21.618204804045511</v>
          </cell>
          <cell r="AI88">
            <v>17.319848293299618</v>
          </cell>
          <cell r="AJ88">
            <v>10.366624525916562</v>
          </cell>
          <cell r="AK88">
            <v>25.410872313527182</v>
          </cell>
        </row>
        <row r="89">
          <cell r="A89">
            <v>79</v>
          </cell>
          <cell r="B89" t="str">
            <v>3.07</v>
          </cell>
          <cell r="C89" t="str">
            <v>Environmental standards in trade</v>
          </cell>
          <cell r="D89" t="str">
            <v>3.07 Environmental standards in trade</v>
          </cell>
          <cell r="H89">
            <v>100</v>
          </cell>
          <cell r="I89">
            <v>25.000000000000007</v>
          </cell>
          <cell r="J89">
            <v>25.000000000000007</v>
          </cell>
          <cell r="K89">
            <v>74.999999999999986</v>
          </cell>
          <cell r="L89">
            <v>74.999999999999986</v>
          </cell>
          <cell r="M89">
            <v>74.999999999999986</v>
          </cell>
          <cell r="N89">
            <v>87.500000000000014</v>
          </cell>
          <cell r="O89">
            <v>100</v>
          </cell>
          <cell r="P89">
            <v>74.999999999999986</v>
          </cell>
          <cell r="Q89">
            <v>100</v>
          </cell>
          <cell r="R89">
            <v>74.999999999999986</v>
          </cell>
          <cell r="S89">
            <v>74.999999999999986</v>
          </cell>
          <cell r="T89">
            <v>100</v>
          </cell>
          <cell r="U89">
            <v>50.000000000000007</v>
          </cell>
          <cell r="V89">
            <v>74.999999999999986</v>
          </cell>
          <cell r="W89">
            <v>100</v>
          </cell>
          <cell r="X89">
            <v>50.000000000000007</v>
          </cell>
          <cell r="Y89">
            <v>100</v>
          </cell>
          <cell r="Z89">
            <v>50.000000000000007</v>
          </cell>
          <cell r="AA89">
            <v>74.999999999999986</v>
          </cell>
          <cell r="AB89">
            <v>74.999999999999986</v>
          </cell>
          <cell r="AC89">
            <v>100</v>
          </cell>
          <cell r="AD89">
            <v>0</v>
          </cell>
          <cell r="AE89">
            <v>25.000000000000007</v>
          </cell>
          <cell r="AF89">
            <v>62.5</v>
          </cell>
          <cell r="AG89">
            <v>50.000000000000007</v>
          </cell>
          <cell r="AH89">
            <v>74.999999999999986</v>
          </cell>
          <cell r="AI89">
            <v>100</v>
          </cell>
          <cell r="AJ89">
            <v>37.500000000000007</v>
          </cell>
          <cell r="AK89">
            <v>74.999999999999986</v>
          </cell>
          <cell r="AM89">
            <v>2023</v>
          </cell>
        </row>
        <row r="90">
          <cell r="A90">
            <v>80</v>
          </cell>
          <cell r="B90" t="str">
            <v>3.07.01</v>
          </cell>
          <cell r="C90" t="str">
            <v>Convention: Hazardous Wastes</v>
          </cell>
          <cell r="D90" t="str">
            <v>3.07.01 Convention: Hazardous Wastes</v>
          </cell>
          <cell r="H90">
            <v>100</v>
          </cell>
          <cell r="I90">
            <v>100</v>
          </cell>
          <cell r="J90">
            <v>100</v>
          </cell>
          <cell r="K90">
            <v>100</v>
          </cell>
          <cell r="L90">
            <v>100</v>
          </cell>
          <cell r="M90">
            <v>100</v>
          </cell>
          <cell r="N90">
            <v>100</v>
          </cell>
          <cell r="O90">
            <v>100</v>
          </cell>
          <cell r="P90">
            <v>100</v>
          </cell>
          <cell r="Q90">
            <v>100</v>
          </cell>
          <cell r="R90">
            <v>100</v>
          </cell>
          <cell r="S90">
            <v>100</v>
          </cell>
          <cell r="T90">
            <v>100</v>
          </cell>
          <cell r="U90">
            <v>100</v>
          </cell>
          <cell r="V90">
            <v>100</v>
          </cell>
          <cell r="W90">
            <v>100</v>
          </cell>
          <cell r="X90">
            <v>100</v>
          </cell>
          <cell r="Y90">
            <v>100</v>
          </cell>
          <cell r="Z90">
            <v>100</v>
          </cell>
          <cell r="AA90">
            <v>100</v>
          </cell>
          <cell r="AB90">
            <v>100</v>
          </cell>
          <cell r="AC90">
            <v>100</v>
          </cell>
          <cell r="AD90">
            <v>100</v>
          </cell>
          <cell r="AE90">
            <v>100</v>
          </cell>
          <cell r="AF90">
            <v>100</v>
          </cell>
          <cell r="AG90">
            <v>100</v>
          </cell>
          <cell r="AH90">
            <v>100</v>
          </cell>
          <cell r="AI90">
            <v>100</v>
          </cell>
          <cell r="AJ90">
            <v>0</v>
          </cell>
          <cell r="AK90">
            <v>100</v>
          </cell>
          <cell r="AM90">
            <v>2023</v>
          </cell>
        </row>
        <row r="91">
          <cell r="A91">
            <v>81</v>
          </cell>
          <cell r="B91" t="str">
            <v>3.07.02</v>
          </cell>
          <cell r="C91" t="str">
            <v>Convention: Prevention of Marine Pollution</v>
          </cell>
          <cell r="D91" t="str">
            <v>3.07.02 Convention: Prevention of Marine Pollution</v>
          </cell>
          <cell r="H91">
            <v>100</v>
          </cell>
          <cell r="I91">
            <v>0</v>
          </cell>
          <cell r="J91">
            <v>0</v>
          </cell>
          <cell r="K91">
            <v>0</v>
          </cell>
          <cell r="L91">
            <v>100</v>
          </cell>
          <cell r="M91">
            <v>100</v>
          </cell>
          <cell r="N91">
            <v>100</v>
          </cell>
          <cell r="O91">
            <v>100</v>
          </cell>
          <cell r="P91">
            <v>0</v>
          </cell>
          <cell r="Q91">
            <v>100</v>
          </cell>
          <cell r="R91">
            <v>0</v>
          </cell>
          <cell r="S91">
            <v>0</v>
          </cell>
          <cell r="T91">
            <v>100</v>
          </cell>
          <cell r="U91">
            <v>0</v>
          </cell>
          <cell r="V91">
            <v>0</v>
          </cell>
          <cell r="W91">
            <v>100</v>
          </cell>
          <cell r="X91">
            <v>0</v>
          </cell>
          <cell r="Y91">
            <v>100</v>
          </cell>
          <cell r="Z91">
            <v>0</v>
          </cell>
          <cell r="AA91">
            <v>100</v>
          </cell>
          <cell r="AB91">
            <v>0</v>
          </cell>
          <cell r="AC91">
            <v>100</v>
          </cell>
          <cell r="AD91">
            <v>0</v>
          </cell>
          <cell r="AE91">
            <v>0</v>
          </cell>
          <cell r="AF91">
            <v>100</v>
          </cell>
          <cell r="AG91">
            <v>0</v>
          </cell>
          <cell r="AH91">
            <v>0</v>
          </cell>
          <cell r="AI91">
            <v>100</v>
          </cell>
          <cell r="AJ91">
            <v>100</v>
          </cell>
          <cell r="AK91">
            <v>0</v>
          </cell>
          <cell r="AM91">
            <v>2023</v>
          </cell>
        </row>
        <row r="92">
          <cell r="A92">
            <v>82</v>
          </cell>
          <cell r="B92" t="str">
            <v>3.07.03</v>
          </cell>
          <cell r="C92" t="str">
            <v>Convention: Protection of the Ozone Layer (Vienna)</v>
          </cell>
          <cell r="D92" t="str">
            <v>3.07.03 Convention: Protection of the Ozone Layer (Vienna)</v>
          </cell>
          <cell r="H92">
            <v>100</v>
          </cell>
          <cell r="I92">
            <v>100</v>
          </cell>
          <cell r="J92">
            <v>100</v>
          </cell>
          <cell r="K92">
            <v>100</v>
          </cell>
          <cell r="L92">
            <v>100</v>
          </cell>
          <cell r="M92">
            <v>100</v>
          </cell>
          <cell r="N92">
            <v>100</v>
          </cell>
          <cell r="O92">
            <v>100</v>
          </cell>
          <cell r="P92">
            <v>100</v>
          </cell>
          <cell r="Q92">
            <v>100</v>
          </cell>
          <cell r="R92">
            <v>100</v>
          </cell>
          <cell r="S92">
            <v>100</v>
          </cell>
          <cell r="T92">
            <v>100</v>
          </cell>
          <cell r="U92">
            <v>100</v>
          </cell>
          <cell r="V92">
            <v>100</v>
          </cell>
          <cell r="W92">
            <v>100</v>
          </cell>
          <cell r="X92">
            <v>100</v>
          </cell>
          <cell r="Y92">
            <v>100</v>
          </cell>
          <cell r="Z92">
            <v>100</v>
          </cell>
          <cell r="AA92">
            <v>100</v>
          </cell>
          <cell r="AB92">
            <v>100</v>
          </cell>
          <cell r="AC92">
            <v>100</v>
          </cell>
          <cell r="AD92">
            <v>0</v>
          </cell>
          <cell r="AE92">
            <v>100</v>
          </cell>
          <cell r="AF92">
            <v>100</v>
          </cell>
          <cell r="AG92">
            <v>100</v>
          </cell>
          <cell r="AH92">
            <v>100</v>
          </cell>
          <cell r="AI92">
            <v>100</v>
          </cell>
          <cell r="AJ92">
            <v>100</v>
          </cell>
          <cell r="AK92">
            <v>100</v>
          </cell>
          <cell r="AM92">
            <v>2023</v>
          </cell>
        </row>
        <row r="93">
          <cell r="A93">
            <v>83</v>
          </cell>
          <cell r="B93" t="str">
            <v>3.07.04</v>
          </cell>
          <cell r="C93" t="str">
            <v>Convention on Climate Change (Kyoto)</v>
          </cell>
          <cell r="D93" t="str">
            <v>3.07.04 Convention on Climate Change (Kyoto)</v>
          </cell>
          <cell r="H93">
            <v>100</v>
          </cell>
          <cell r="I93">
            <v>100</v>
          </cell>
          <cell r="J93">
            <v>100</v>
          </cell>
          <cell r="K93">
            <v>100</v>
          </cell>
          <cell r="L93">
            <v>0</v>
          </cell>
          <cell r="M93">
            <v>100</v>
          </cell>
          <cell r="N93">
            <v>100</v>
          </cell>
          <cell r="O93">
            <v>100</v>
          </cell>
          <cell r="P93">
            <v>100</v>
          </cell>
          <cell r="Q93">
            <v>100</v>
          </cell>
          <cell r="R93">
            <v>100</v>
          </cell>
          <cell r="S93">
            <v>100</v>
          </cell>
          <cell r="T93">
            <v>100</v>
          </cell>
          <cell r="U93">
            <v>100</v>
          </cell>
          <cell r="V93">
            <v>100</v>
          </cell>
          <cell r="W93">
            <v>100</v>
          </cell>
          <cell r="X93">
            <v>100</v>
          </cell>
          <cell r="Y93">
            <v>100</v>
          </cell>
          <cell r="Z93">
            <v>100</v>
          </cell>
          <cell r="AA93">
            <v>100</v>
          </cell>
          <cell r="AB93">
            <v>100</v>
          </cell>
          <cell r="AC93">
            <v>100</v>
          </cell>
          <cell r="AD93">
            <v>100</v>
          </cell>
          <cell r="AE93">
            <v>100</v>
          </cell>
          <cell r="AF93">
            <v>100</v>
          </cell>
          <cell r="AG93">
            <v>100</v>
          </cell>
          <cell r="AH93">
            <v>100</v>
          </cell>
          <cell r="AI93">
            <v>100</v>
          </cell>
          <cell r="AJ93">
            <v>50</v>
          </cell>
          <cell r="AK93">
            <v>100</v>
          </cell>
          <cell r="AM93">
            <v>2023</v>
          </cell>
        </row>
        <row r="94">
          <cell r="A94">
            <v>84</v>
          </cell>
          <cell r="B94" t="str">
            <v>3.07.05</v>
          </cell>
          <cell r="C94" t="str">
            <v>The International Timber Agreement</v>
          </cell>
          <cell r="D94" t="str">
            <v>3.07.05 The International Timber Agreement</v>
          </cell>
          <cell r="H94">
            <v>100</v>
          </cell>
          <cell r="I94">
            <v>0</v>
          </cell>
          <cell r="J94">
            <v>0</v>
          </cell>
          <cell r="K94">
            <v>100</v>
          </cell>
          <cell r="L94">
            <v>100</v>
          </cell>
          <cell r="M94">
            <v>0</v>
          </cell>
          <cell r="N94">
            <v>100</v>
          </cell>
          <cell r="O94">
            <v>100</v>
          </cell>
          <cell r="P94">
            <v>100</v>
          </cell>
          <cell r="Q94">
            <v>100</v>
          </cell>
          <cell r="R94">
            <v>100</v>
          </cell>
          <cell r="S94">
            <v>100</v>
          </cell>
          <cell r="T94">
            <v>100</v>
          </cell>
          <cell r="U94">
            <v>0</v>
          </cell>
          <cell r="V94">
            <v>100</v>
          </cell>
          <cell r="W94">
            <v>100</v>
          </cell>
          <cell r="X94">
            <v>100</v>
          </cell>
          <cell r="Y94">
            <v>100</v>
          </cell>
          <cell r="Z94">
            <v>0</v>
          </cell>
          <cell r="AA94">
            <v>100</v>
          </cell>
          <cell r="AB94">
            <v>100</v>
          </cell>
          <cell r="AC94">
            <v>100</v>
          </cell>
          <cell r="AD94">
            <v>0</v>
          </cell>
          <cell r="AE94">
            <v>0</v>
          </cell>
          <cell r="AF94">
            <v>50</v>
          </cell>
          <cell r="AG94">
            <v>0</v>
          </cell>
          <cell r="AH94">
            <v>100</v>
          </cell>
          <cell r="AI94">
            <v>100</v>
          </cell>
          <cell r="AJ94">
            <v>50</v>
          </cell>
          <cell r="AK94">
            <v>100</v>
          </cell>
          <cell r="AM94">
            <v>2023</v>
          </cell>
        </row>
        <row r="95">
          <cell r="A95">
            <v>85</v>
          </cell>
          <cell r="B95" t="str">
            <v>3.07.06</v>
          </cell>
          <cell r="C95" t="str">
            <v>Convention: International Trade in Endangered Species</v>
          </cell>
          <cell r="D95" t="str">
            <v>3.07.06 Convention: International Trade in Endangered Species</v>
          </cell>
          <cell r="H95">
            <v>100</v>
          </cell>
          <cell r="I95">
            <v>100</v>
          </cell>
          <cell r="J95">
            <v>100</v>
          </cell>
          <cell r="K95">
            <v>100</v>
          </cell>
          <cell r="L95">
            <v>100</v>
          </cell>
          <cell r="M95">
            <v>100</v>
          </cell>
          <cell r="N95">
            <v>100</v>
          </cell>
          <cell r="O95">
            <v>100</v>
          </cell>
          <cell r="P95">
            <v>100</v>
          </cell>
          <cell r="Q95">
            <v>100</v>
          </cell>
          <cell r="R95">
            <v>100</v>
          </cell>
          <cell r="S95">
            <v>100</v>
          </cell>
          <cell r="T95">
            <v>100</v>
          </cell>
          <cell r="U95">
            <v>100</v>
          </cell>
          <cell r="V95">
            <v>100</v>
          </cell>
          <cell r="W95">
            <v>100</v>
          </cell>
          <cell r="X95">
            <v>100</v>
          </cell>
          <cell r="Y95">
            <v>100</v>
          </cell>
          <cell r="Z95">
            <v>100</v>
          </cell>
          <cell r="AA95">
            <v>100</v>
          </cell>
          <cell r="AB95">
            <v>100</v>
          </cell>
          <cell r="AC95">
            <v>100</v>
          </cell>
          <cell r="AD95">
            <v>0</v>
          </cell>
          <cell r="AE95">
            <v>0</v>
          </cell>
          <cell r="AF95">
            <v>0</v>
          </cell>
          <cell r="AG95">
            <v>100</v>
          </cell>
          <cell r="AH95">
            <v>100</v>
          </cell>
          <cell r="AI95">
            <v>100</v>
          </cell>
          <cell r="AJ95">
            <v>100</v>
          </cell>
          <cell r="AK95">
            <v>100</v>
          </cell>
          <cell r="AM95">
            <v>2023</v>
          </cell>
        </row>
        <row r="96">
          <cell r="A96">
            <v>86</v>
          </cell>
          <cell r="B96" t="str">
            <v>3.07.07</v>
          </cell>
          <cell r="C96" t="str">
            <v>Convention: Prior Informed Consent - Hazardous Chemicals (Rotterdam)</v>
          </cell>
          <cell r="D96" t="str">
            <v>3.07.07 Convention: Prior Informed Consent - Hazardous Chemicals (Rotterdam)</v>
          </cell>
          <cell r="H96">
            <v>100</v>
          </cell>
          <cell r="I96">
            <v>0</v>
          </cell>
          <cell r="J96">
            <v>0</v>
          </cell>
          <cell r="K96">
            <v>100</v>
          </cell>
          <cell r="L96">
            <v>100</v>
          </cell>
          <cell r="M96">
            <v>100</v>
          </cell>
          <cell r="N96">
            <v>50</v>
          </cell>
          <cell r="O96">
            <v>100</v>
          </cell>
          <cell r="P96">
            <v>100</v>
          </cell>
          <cell r="Q96">
            <v>100</v>
          </cell>
          <cell r="R96">
            <v>100</v>
          </cell>
          <cell r="S96">
            <v>100</v>
          </cell>
          <cell r="T96">
            <v>100</v>
          </cell>
          <cell r="U96">
            <v>100</v>
          </cell>
          <cell r="V96">
            <v>100</v>
          </cell>
          <cell r="W96">
            <v>100</v>
          </cell>
          <cell r="X96">
            <v>0</v>
          </cell>
          <cell r="Y96">
            <v>100</v>
          </cell>
          <cell r="Z96">
            <v>100</v>
          </cell>
          <cell r="AA96">
            <v>0</v>
          </cell>
          <cell r="AB96">
            <v>100</v>
          </cell>
          <cell r="AC96">
            <v>100</v>
          </cell>
          <cell r="AD96">
            <v>100</v>
          </cell>
          <cell r="AE96">
            <v>100</v>
          </cell>
          <cell r="AF96">
            <v>100</v>
          </cell>
          <cell r="AG96">
            <v>100</v>
          </cell>
          <cell r="AH96">
            <v>100</v>
          </cell>
          <cell r="AI96">
            <v>100</v>
          </cell>
          <cell r="AJ96">
            <v>50</v>
          </cell>
          <cell r="AK96">
            <v>100</v>
          </cell>
          <cell r="AM96">
            <v>2021</v>
          </cell>
        </row>
        <row r="97">
          <cell r="A97">
            <v>87</v>
          </cell>
          <cell r="B97" t="str">
            <v>3.08</v>
          </cell>
          <cell r="C97" t="str">
            <v>Transfer emissions</v>
          </cell>
          <cell r="D97" t="str">
            <v>3.08 Transfer emissions</v>
          </cell>
          <cell r="H97">
            <v>35.333895679532873</v>
          </cell>
          <cell r="I97">
            <v>49.447133689040385</v>
          </cell>
          <cell r="J97">
            <v>41.957770108828925</v>
          </cell>
          <cell r="K97">
            <v>45.282854552278927</v>
          </cell>
          <cell r="L97">
            <v>37.196089197642472</v>
          </cell>
          <cell r="M97">
            <v>42.992917826427202</v>
          </cell>
          <cell r="N97">
            <v>0</v>
          </cell>
          <cell r="O97">
            <v>43.268242741985382</v>
          </cell>
          <cell r="P97">
            <v>43.143253855080388</v>
          </cell>
          <cell r="Q97">
            <v>50.332444156067034</v>
          </cell>
          <cell r="R97">
            <v>10.051298682970959</v>
          </cell>
          <cell r="S97">
            <v>43.400964505899715</v>
          </cell>
          <cell r="T97">
            <v>65.281644238941226</v>
          </cell>
          <cell r="U97">
            <v>42.368012506341884</v>
          </cell>
          <cell r="V97">
            <v>39.541995106001274</v>
          </cell>
          <cell r="W97">
            <v>47.571710515541945</v>
          </cell>
          <cell r="X97" t="str">
            <v/>
          </cell>
          <cell r="Y97">
            <v>43.116561048880307</v>
          </cell>
          <cell r="Z97">
            <v>45.43187675533931</v>
          </cell>
          <cell r="AA97" t="str">
            <v/>
          </cell>
          <cell r="AB97">
            <v>43.388969087270638</v>
          </cell>
          <cell r="AC97">
            <v>47.894741811137017</v>
          </cell>
          <cell r="AD97">
            <v>8.0397283664537618</v>
          </cell>
          <cell r="AE97">
            <v>57.636912544104653</v>
          </cell>
          <cell r="AF97">
            <v>52.553977581562251</v>
          </cell>
          <cell r="AG97">
            <v>44.780230982264634</v>
          </cell>
          <cell r="AH97">
            <v>43.683159464952539</v>
          </cell>
          <cell r="AI97">
            <v>65.728899291144117</v>
          </cell>
          <cell r="AJ97">
            <v>100</v>
          </cell>
          <cell r="AK97">
            <v>24.400695135095962</v>
          </cell>
          <cell r="AL97" t="str">
            <v>y</v>
          </cell>
          <cell r="AM97">
            <v>2022</v>
          </cell>
        </row>
        <row r="98">
          <cell r="A98">
            <v>88</v>
          </cell>
          <cell r="B98" t="str">
            <v>3.09</v>
          </cell>
          <cell r="C98" t="str">
            <v>Share of natural resources in trade</v>
          </cell>
          <cell r="D98" t="str">
            <v>3.09 Share of natural resources in trade</v>
          </cell>
          <cell r="H98">
            <v>6.0385317340769404</v>
          </cell>
          <cell r="I98">
            <v>100</v>
          </cell>
          <cell r="J98">
            <v>0</v>
          </cell>
          <cell r="K98">
            <v>95.807662981000135</v>
          </cell>
          <cell r="L98">
            <v>44.053827431521768</v>
          </cell>
          <cell r="M98">
            <v>33.576284157476323</v>
          </cell>
          <cell r="N98">
            <v>84.573703467576948</v>
          </cell>
          <cell r="O98">
            <v>83.578845539674518</v>
          </cell>
          <cell r="P98">
            <v>47.421126982490868</v>
          </cell>
          <cell r="Q98">
            <v>86.182354263089934</v>
          </cell>
          <cell r="R98">
            <v>51.306089177509214</v>
          </cell>
          <cell r="S98">
            <v>40.488405506224474</v>
          </cell>
          <cell r="T98">
            <v>81.185183877485883</v>
          </cell>
          <cell r="U98">
            <v>76.184340084915817</v>
          </cell>
          <cell r="V98">
            <v>59.882667893917066</v>
          </cell>
          <cell r="W98">
            <v>82.323684774616837</v>
          </cell>
          <cell r="X98">
            <v>68.44671856010082</v>
          </cell>
          <cell r="Y98">
            <v>92.887067940071077</v>
          </cell>
          <cell r="Z98">
            <v>92.204680731281357</v>
          </cell>
          <cell r="AA98">
            <v>12.742803378439335</v>
          </cell>
          <cell r="AB98">
            <v>11.572846700930995</v>
          </cell>
          <cell r="AC98">
            <v>86.655488490549232</v>
          </cell>
          <cell r="AD98">
            <v>5.0445108608283107</v>
          </cell>
          <cell r="AE98">
            <v>73.416895373767943</v>
          </cell>
          <cell r="AF98">
            <v>76.182806894927225</v>
          </cell>
          <cell r="AG98">
            <v>91.22523808007567</v>
          </cell>
          <cell r="AH98">
            <v>81.755570452478779</v>
          </cell>
          <cell r="AI98">
            <v>55.043667494315947</v>
          </cell>
          <cell r="AJ98">
            <v>62.776069267205997</v>
          </cell>
          <cell r="AK98">
            <v>89.045625948706686</v>
          </cell>
        </row>
        <row r="99">
          <cell r="A99">
            <v>89</v>
          </cell>
          <cell r="B99" t="str">
            <v>3.10</v>
          </cell>
          <cell r="C99" t="str">
            <v>Carbon</v>
          </cell>
          <cell r="D99" t="str">
            <v>3.10 Carbon</v>
          </cell>
          <cell r="H99">
            <v>60.631561160552863</v>
          </cell>
          <cell r="I99">
            <v>43.051798595549371</v>
          </cell>
          <cell r="J99">
            <v>12.016410081885857</v>
          </cell>
          <cell r="K99">
            <v>41.815191810110235</v>
          </cell>
          <cell r="L99">
            <v>60.327929809233702</v>
          </cell>
          <cell r="M99">
            <v>92.32631650803944</v>
          </cell>
          <cell r="N99">
            <v>80.198574086833318</v>
          </cell>
          <cell r="O99">
            <v>9.103512429742592</v>
          </cell>
          <cell r="P99">
            <v>36.93955748670917</v>
          </cell>
          <cell r="Q99">
            <v>31.783126037367659</v>
          </cell>
          <cell r="R99">
            <v>70.448489739636997</v>
          </cell>
          <cell r="S99">
            <v>100</v>
          </cell>
          <cell r="T99">
            <v>80.927322377279438</v>
          </cell>
          <cell r="U99">
            <v>36.487626133715771</v>
          </cell>
          <cell r="V99">
            <v>50.731358732730108</v>
          </cell>
          <cell r="W99">
            <v>96.668680249859463</v>
          </cell>
          <cell r="X99">
            <v>42.92255178667358</v>
          </cell>
          <cell r="Y99">
            <v>87.250514960846004</v>
          </cell>
          <cell r="Z99">
            <v>73.517562727419914</v>
          </cell>
          <cell r="AA99">
            <v>43.398462044791856</v>
          </cell>
          <cell r="AB99">
            <v>39.374742430787997</v>
          </cell>
          <cell r="AC99">
            <v>72.106320449476215</v>
          </cell>
          <cell r="AD99">
            <v>3.5241799465899302</v>
          </cell>
          <cell r="AE99">
            <v>80.196275566155364</v>
          </cell>
          <cell r="AF99">
            <v>69.544554045237291</v>
          </cell>
          <cell r="AG99">
            <v>42.289531857100805</v>
          </cell>
          <cell r="AH99">
            <v>63.739554387134561</v>
          </cell>
          <cell r="AI99">
            <v>92.176416973029617</v>
          </cell>
          <cell r="AJ99">
            <v>0</v>
          </cell>
          <cell r="AK99">
            <v>66.194221700509871</v>
          </cell>
          <cell r="AM99">
            <v>2023</v>
          </cell>
        </row>
        <row r="100">
          <cell r="A100">
            <v>89</v>
          </cell>
          <cell r="B100" t="str">
            <v>3.10.1</v>
          </cell>
          <cell r="C100" t="str">
            <v>Carbon pricing</v>
          </cell>
          <cell r="D100" t="str">
            <v>3.10.1 Carbon pricing</v>
          </cell>
          <cell r="H100">
            <v>100</v>
          </cell>
          <cell r="I100">
            <v>0</v>
          </cell>
          <cell r="J100">
            <v>50</v>
          </cell>
          <cell r="K100">
            <v>0</v>
          </cell>
          <cell r="L100">
            <v>100</v>
          </cell>
          <cell r="M100">
            <v>100</v>
          </cell>
          <cell r="N100">
            <v>100</v>
          </cell>
          <cell r="O100">
            <v>0</v>
          </cell>
          <cell r="P100">
            <v>0</v>
          </cell>
          <cell r="Q100">
            <v>0</v>
          </cell>
          <cell r="R100">
            <v>50</v>
          </cell>
          <cell r="S100">
            <v>100</v>
          </cell>
          <cell r="T100">
            <v>100</v>
          </cell>
          <cell r="U100">
            <v>0</v>
          </cell>
          <cell r="V100">
            <v>50</v>
          </cell>
          <cell r="W100">
            <v>100</v>
          </cell>
          <cell r="X100">
            <v>0</v>
          </cell>
          <cell r="Y100">
            <v>100</v>
          </cell>
          <cell r="Z100">
            <v>50</v>
          </cell>
          <cell r="AA100">
            <v>0</v>
          </cell>
          <cell r="AB100">
            <v>0</v>
          </cell>
          <cell r="AC100">
            <v>50</v>
          </cell>
          <cell r="AD100">
            <v>0</v>
          </cell>
          <cell r="AE100">
            <v>100</v>
          </cell>
          <cell r="AF100">
            <v>100</v>
          </cell>
          <cell r="AG100">
            <v>0</v>
          </cell>
          <cell r="AH100">
            <v>50</v>
          </cell>
          <cell r="AI100">
            <v>100</v>
          </cell>
          <cell r="AJ100">
            <v>0</v>
          </cell>
          <cell r="AK100">
            <v>50</v>
          </cell>
          <cell r="AM100">
            <v>2022</v>
          </cell>
        </row>
        <row r="101">
          <cell r="A101">
            <v>90</v>
          </cell>
          <cell r="B101" t="str">
            <v>3.10.2</v>
          </cell>
          <cell r="C101" t="str">
            <v>CO2 emissions per capita</v>
          </cell>
          <cell r="D101" t="str">
            <v>3.10.2 CO2 emissions per capita</v>
          </cell>
          <cell r="H101">
            <v>27.456934836719341</v>
          </cell>
          <cell r="I101">
            <v>99.447672431279756</v>
          </cell>
          <cell r="J101">
            <v>0</v>
          </cell>
          <cell r="K101">
            <v>97.477427166724041</v>
          </cell>
          <cell r="L101">
            <v>26.973168906311003</v>
          </cell>
          <cell r="M101">
            <v>77.955154941877225</v>
          </cell>
          <cell r="N101">
            <v>58.632418437041167</v>
          </cell>
          <cell r="O101">
            <v>45.358975162640178</v>
          </cell>
          <cell r="P101">
            <v>89.709237997379532</v>
          </cell>
          <cell r="Q101">
            <v>81.493663924281179</v>
          </cell>
          <cell r="R101">
            <v>93.097927004293155</v>
          </cell>
          <cell r="S101">
            <v>90.181384604983634</v>
          </cell>
          <cell r="T101">
            <v>59.793509323174902</v>
          </cell>
          <cell r="U101">
            <v>88.989190510479077</v>
          </cell>
          <cell r="V101">
            <v>61.683265161573608</v>
          </cell>
          <cell r="W101">
            <v>84.87370148394649</v>
          </cell>
          <cell r="X101">
            <v>99.241747705534351</v>
          </cell>
          <cell r="Y101">
            <v>69.868045862469188</v>
          </cell>
          <cell r="Z101">
            <v>97.987780910931562</v>
          </cell>
          <cell r="AA101">
            <v>100</v>
          </cell>
          <cell r="AB101">
            <v>93.589138755553734</v>
          </cell>
          <cell r="AC101">
            <v>95.739294611164112</v>
          </cell>
          <cell r="AD101">
            <v>36.469606663493742</v>
          </cell>
          <cell r="AE101">
            <v>58.628756279001458</v>
          </cell>
          <cell r="AF101">
            <v>41.657715740434156</v>
          </cell>
          <cell r="AG101">
            <v>98.233177695005693</v>
          </cell>
          <cell r="AH101">
            <v>82.408799090617379</v>
          </cell>
          <cell r="AI101">
            <v>77.716324901083524</v>
          </cell>
          <cell r="AJ101">
            <v>30.854645680770947</v>
          </cell>
          <cell r="AK101">
            <v>86.319740472456857</v>
          </cell>
          <cell r="AM101">
            <v>2023</v>
          </cell>
        </row>
      </sheetData>
      <sheetData sheetId="4">
        <row r="1">
          <cell r="B1" t="str">
            <v>NA.</v>
          </cell>
          <cell r="C1" t="str">
            <v>Data</v>
          </cell>
          <cell r="E1" t="str">
            <v>COEF</v>
          </cell>
          <cell r="F1" t="str">
            <v>Source</v>
          </cell>
          <cell r="G1" t="str">
            <v>Definition</v>
          </cell>
          <cell r="H1" t="str">
            <v>Australia</v>
          </cell>
          <cell r="I1" t="str">
            <v>Bangladesh</v>
          </cell>
          <cell r="J1" t="str">
            <v>Brunei</v>
          </cell>
          <cell r="K1" t="str">
            <v>Cambodia</v>
          </cell>
          <cell r="L1" t="str">
            <v>Canada</v>
          </cell>
          <cell r="M1" t="str">
            <v>Chile</v>
          </cell>
          <cell r="N1" t="str">
            <v>China</v>
          </cell>
          <cell r="O1" t="str">
            <v>Taiwan</v>
          </cell>
          <cell r="P1" t="str">
            <v>Ecuador</v>
          </cell>
          <cell r="Q1" t="str">
            <v>Hong Kong, SAR</v>
          </cell>
          <cell r="R1" t="str">
            <v>India</v>
          </cell>
          <cell r="S1" t="str">
            <v>Indonesia</v>
          </cell>
          <cell r="T1" t="str">
            <v>Japan</v>
          </cell>
          <cell r="U1" t="str">
            <v>Laos</v>
          </cell>
          <cell r="V1" t="str">
            <v>Malaysia</v>
          </cell>
          <cell r="W1" t="str">
            <v>Mexico</v>
          </cell>
          <cell r="X1" t="str">
            <v>Myanmar</v>
          </cell>
          <cell r="Y1" t="str">
            <v>New Zealand</v>
          </cell>
          <cell r="Z1" t="str">
            <v>Pakistan</v>
          </cell>
          <cell r="AA1" t="str">
            <v>Papua New Guinea</v>
          </cell>
          <cell r="AB1" t="str">
            <v>Peru</v>
          </cell>
          <cell r="AC1" t="str">
            <v>Philippines</v>
          </cell>
          <cell r="AD1" t="str">
            <v>Russia</v>
          </cell>
          <cell r="AE1" t="str">
            <v>Singapore</v>
          </cell>
          <cell r="AF1" t="str">
            <v>South Korea</v>
          </cell>
          <cell r="AG1" t="str">
            <v>Sri Lanka</v>
          </cell>
          <cell r="AH1" t="str">
            <v>Thailand</v>
          </cell>
          <cell r="AI1" t="str">
            <v>United Kingdom</v>
          </cell>
          <cell r="AJ1" t="str">
            <v>United States</v>
          </cell>
          <cell r="AK1" t="str">
            <v>Vietnam</v>
          </cell>
          <cell r="AL1" t="str">
            <v>loutlier.</v>
          </cell>
          <cell r="AM1" t="str">
            <v>year</v>
          </cell>
        </row>
        <row r="5">
          <cell r="A5">
            <v>1</v>
          </cell>
          <cell r="B5" t="str">
            <v>1.01</v>
          </cell>
          <cell r="C5" t="str">
            <v>Consumer price inflation</v>
          </cell>
          <cell r="D5" t="str">
            <v>1.01 Consumer price inflation</v>
          </cell>
          <cell r="E5" t="str">
            <v>lower</v>
          </cell>
          <cell r="F5" t="str">
            <v>IMF</v>
          </cell>
          <cell r="H5">
            <v>5.5949999999999998</v>
          </cell>
          <cell r="I5">
            <v>9.016</v>
          </cell>
          <cell r="J5">
            <v>0.37</v>
          </cell>
          <cell r="K5">
            <v>2.1429999999999998</v>
          </cell>
          <cell r="L5">
            <v>3.879</v>
          </cell>
          <cell r="M5">
            <v>7.5830000000000002</v>
          </cell>
          <cell r="N5">
            <v>0.22800000000000001</v>
          </cell>
          <cell r="O5">
            <v>2.492</v>
          </cell>
          <cell r="P5">
            <v>2.2160000000000002</v>
          </cell>
          <cell r="Q5">
            <v>2.097</v>
          </cell>
          <cell r="R5">
            <v>5.375</v>
          </cell>
          <cell r="S5">
            <v>3.7130000000000001</v>
          </cell>
          <cell r="T5">
            <v>3.2679999999999998</v>
          </cell>
          <cell r="U5">
            <v>31.23</v>
          </cell>
          <cell r="V5">
            <v>2.4889999999999999</v>
          </cell>
          <cell r="W5">
            <v>5.5250000000000004</v>
          </cell>
          <cell r="X5">
            <v>27.1</v>
          </cell>
          <cell r="Y5">
            <v>5.7329999999999997</v>
          </cell>
          <cell r="Z5">
            <v>29.181000000000001</v>
          </cell>
          <cell r="AA5">
            <v>2.33</v>
          </cell>
          <cell r="AB5">
            <v>6.2690000000000001</v>
          </cell>
          <cell r="AC5">
            <v>5.9779999999999998</v>
          </cell>
          <cell r="AD5">
            <v>5.859</v>
          </cell>
          <cell r="AE5">
            <v>4.8209999999999997</v>
          </cell>
          <cell r="AF5">
            <v>3.593</v>
          </cell>
          <cell r="AG5">
            <v>45.213999999999999</v>
          </cell>
          <cell r="AH5">
            <v>1.228</v>
          </cell>
          <cell r="AI5">
            <v>7.306</v>
          </cell>
          <cell r="AJ5">
            <v>4.1280000000000001</v>
          </cell>
          <cell r="AK5">
            <v>3.2530000000000001</v>
          </cell>
        </row>
        <row r="6">
          <cell r="A6">
            <v>2</v>
          </cell>
          <cell r="B6" t="str">
            <v>1.02</v>
          </cell>
          <cell r="C6" t="str">
            <v>Real GDP Growth per capita, % GDP</v>
          </cell>
          <cell r="D6" t="str">
            <v>1.02 Real GDP Growth per capita, % GDP</v>
          </cell>
          <cell r="E6" t="str">
            <v>higher</v>
          </cell>
          <cell r="F6" t="str">
            <v>WEO</v>
          </cell>
          <cell r="G6" t="str">
            <v>GDP is expressed in current U.S. dollars per person. Data are derived by first converting GDP in national currency to U.S. dollars and then dividing it by total population.</v>
          </cell>
          <cell r="H6">
            <v>2.0630000000000002</v>
          </cell>
          <cell r="I6">
            <v>6.0250000000000004</v>
          </cell>
          <cell r="J6">
            <v>1.407</v>
          </cell>
          <cell r="K6">
            <v>4.9980000000000002</v>
          </cell>
          <cell r="L6">
            <v>1.0660000000000001</v>
          </cell>
          <cell r="M6">
            <v>0.219</v>
          </cell>
          <cell r="N6">
            <v>5.24</v>
          </cell>
          <cell r="O6">
            <v>1.3959999999999999</v>
          </cell>
          <cell r="P6">
            <v>2.2839999999999998</v>
          </cell>
          <cell r="Q6">
            <v>3.2149999999999999</v>
          </cell>
          <cell r="R6">
            <v>7.827</v>
          </cell>
          <cell r="S6">
            <v>5.048</v>
          </cell>
          <cell r="T6">
            <v>1.923</v>
          </cell>
          <cell r="U6">
            <v>3.6970000000000001</v>
          </cell>
          <cell r="V6">
            <v>3.68</v>
          </cell>
          <cell r="W6">
            <v>3.2290000000000001</v>
          </cell>
          <cell r="X6">
            <v>2.5459999999999998</v>
          </cell>
          <cell r="Y6">
            <v>0.63300000000000001</v>
          </cell>
          <cell r="Z6">
            <v>-0.16600000000000001</v>
          </cell>
          <cell r="AA6">
            <v>2.681</v>
          </cell>
          <cell r="AB6">
            <v>-0.55200000000000005</v>
          </cell>
          <cell r="AC6">
            <v>5.5679999999999996</v>
          </cell>
          <cell r="AD6">
            <v>3.585</v>
          </cell>
          <cell r="AE6">
            <v>1.075</v>
          </cell>
          <cell r="AF6">
            <v>1.357</v>
          </cell>
          <cell r="AG6">
            <v>-7.8239999999999998</v>
          </cell>
          <cell r="AH6">
            <v>1.8720000000000001</v>
          </cell>
          <cell r="AI6">
            <v>0.14499999999999999</v>
          </cell>
          <cell r="AJ6">
            <v>2.5310000000000001</v>
          </cell>
          <cell r="AK6">
            <v>5.0460000000000003</v>
          </cell>
        </row>
        <row r="7">
          <cell r="A7">
            <v>3</v>
          </cell>
          <cell r="B7" t="str">
            <v>1.03</v>
          </cell>
          <cell r="C7" t="str">
            <v>Growth in labor force, %</v>
          </cell>
          <cell r="D7" t="str">
            <v>1.03 Growth in labor force, %</v>
          </cell>
          <cell r="E7" t="str">
            <v>higher</v>
          </cell>
          <cell r="F7" t="str">
            <v>World Bank</v>
          </cell>
          <cell r="G7" t="e">
            <v>#VALUE!</v>
          </cell>
          <cell r="H7">
            <v>2.9976203477315173</v>
          </cell>
          <cell r="I7">
            <v>1.4231207571478124</v>
          </cell>
          <cell r="J7">
            <v>1.1114366117162464</v>
          </cell>
          <cell r="K7">
            <v>1.29740221455992</v>
          </cell>
          <cell r="L7">
            <v>3.4758434937714351</v>
          </cell>
          <cell r="M7">
            <v>2.2615443789636682</v>
          </cell>
          <cell r="N7">
            <v>-0.32780094389992565</v>
          </cell>
          <cell r="O7">
            <v>0.76</v>
          </cell>
          <cell r="P7">
            <v>0.90348407777805639</v>
          </cell>
          <cell r="Q7">
            <v>1.7046815599652141</v>
          </cell>
          <cell r="R7">
            <v>7.1432617686810405</v>
          </cell>
          <cell r="S7">
            <v>2.0504007654191918</v>
          </cell>
          <cell r="T7">
            <v>0.34098697795199551</v>
          </cell>
          <cell r="U7">
            <v>2.1685700590799013</v>
          </cell>
          <cell r="V7">
            <v>1.0407448822098844</v>
          </cell>
          <cell r="W7">
            <v>2.2546344561789389</v>
          </cell>
          <cell r="X7">
            <v>1.5866044944079594</v>
          </cell>
          <cell r="Y7">
            <v>3.4211646642795097</v>
          </cell>
          <cell r="Z7">
            <v>2.696719393958245</v>
          </cell>
          <cell r="AA7">
            <v>1.9397809158897861</v>
          </cell>
          <cell r="AB7">
            <v>1.4286216322262295</v>
          </cell>
          <cell r="AC7">
            <v>3.353193658273943</v>
          </cell>
          <cell r="AD7">
            <v>-1.8847851822651298</v>
          </cell>
          <cell r="AE7">
            <v>2.2061290493850731</v>
          </cell>
          <cell r="AF7">
            <v>0.92465454375904022</v>
          </cell>
          <cell r="AG7">
            <v>-0.76924961666295344</v>
          </cell>
          <cell r="AH7">
            <v>-0.23012078328238281</v>
          </cell>
          <cell r="AI7">
            <v>1.3739721224205477</v>
          </cell>
          <cell r="AJ7">
            <v>1.4073528743283652</v>
          </cell>
          <cell r="AK7">
            <v>0.82684308380040106</v>
          </cell>
        </row>
        <row r="8">
          <cell r="A8">
            <v>4</v>
          </cell>
          <cell r="B8" t="str">
            <v>1.04</v>
          </cell>
          <cell r="C8" t="str">
            <v>Foreign direct investment, net inflows, % GDP</v>
          </cell>
          <cell r="D8" t="str">
            <v>1.04 Foreign direct investment, net inflows, % GDP</v>
          </cell>
          <cell r="E8" t="str">
            <v>higher</v>
          </cell>
          <cell r="F8" t="str">
            <v>World Bank</v>
          </cell>
          <cell r="G8" t="e">
            <v>#VALUE!</v>
          </cell>
          <cell r="H8">
            <v>4.1397951050000001</v>
          </cell>
          <cell r="I8">
            <v>0.35525500500000001</v>
          </cell>
          <cell r="J8">
            <v>-1.7529337060000001</v>
          </cell>
          <cell r="K8">
            <v>12.12964582</v>
          </cell>
          <cell r="L8">
            <v>2.312516526</v>
          </cell>
          <cell r="M8">
            <v>6.9312920939999998</v>
          </cell>
          <cell r="N8">
            <v>1.002979243</v>
          </cell>
          <cell r="O8">
            <v>0.7</v>
          </cell>
          <cell r="P8">
            <v>0.73451251799999995</v>
          </cell>
          <cell r="Q8">
            <v>34.01745081</v>
          </cell>
          <cell r="R8">
            <v>1.461675015</v>
          </cell>
          <cell r="S8">
            <v>1.8726423759999999</v>
          </cell>
          <cell r="T8">
            <v>1.157755629</v>
          </cell>
          <cell r="U8">
            <v>4.1102599050000004</v>
          </cell>
          <cell r="V8">
            <v>3.617930528</v>
          </cell>
          <cell r="W8">
            <v>2.6676359079999998</v>
          </cell>
          <cell r="X8">
            <v>1.9891279340000001</v>
          </cell>
          <cell r="Y8">
            <v>3.3616029940000001</v>
          </cell>
          <cell r="Z8">
            <v>0.37763809599999998</v>
          </cell>
          <cell r="AA8">
            <v>1.0337893920000001</v>
          </cell>
          <cell r="AB8">
            <v>4.4711768459999996</v>
          </cell>
          <cell r="AC8">
            <v>2.3479106299999999</v>
          </cell>
          <cell r="AD8">
            <v>-1.7764431169999999</v>
          </cell>
          <cell r="AE8">
            <v>31.869627550000001</v>
          </cell>
          <cell r="AF8">
            <v>1.496173821</v>
          </cell>
          <cell r="AG8">
            <v>1.2073279720000001</v>
          </cell>
          <cell r="AH8">
            <v>2.2671350010000002</v>
          </cell>
          <cell r="AI8">
            <v>1.4534432639999999</v>
          </cell>
          <cell r="AJ8">
            <v>1.525481826</v>
          </cell>
          <cell r="AK8">
            <v>4.3786437960000004</v>
          </cell>
        </row>
        <row r="9">
          <cell r="A9">
            <v>5</v>
          </cell>
          <cell r="B9" t="str">
            <v>1.05</v>
          </cell>
          <cell r="C9" t="str">
            <v>Gross fixed capital formation, % GDP</v>
          </cell>
          <cell r="D9" t="str">
            <v>1.05 Gross fixed capital formation, % GDP</v>
          </cell>
          <cell r="E9" t="str">
            <v>higher</v>
          </cell>
          <cell r="F9" t="str">
            <v>World Bank</v>
          </cell>
          <cell r="G9" t="e">
            <v>#VALUE!</v>
          </cell>
          <cell r="H9">
            <v>23.188603279364433</v>
          </cell>
          <cell r="I9">
            <v>30.951200083494367</v>
          </cell>
          <cell r="J9">
            <v>29.360809307860734</v>
          </cell>
          <cell r="K9">
            <v>15.298099260413572</v>
          </cell>
          <cell r="L9">
            <v>22.870069091563629</v>
          </cell>
          <cell r="M9">
            <v>23.833863882759811</v>
          </cell>
          <cell r="N9">
            <v>41.904585614630406</v>
          </cell>
          <cell r="O9">
            <v>25.3</v>
          </cell>
          <cell r="P9">
            <v>19.652906892219271</v>
          </cell>
          <cell r="Q9">
            <v>16.655010751077782</v>
          </cell>
          <cell r="R9">
            <v>31.329371243781129</v>
          </cell>
          <cell r="S9">
            <v>29.329856252739305</v>
          </cell>
          <cell r="T9">
            <v>25.962386599777275</v>
          </cell>
          <cell r="U9">
            <v>29.007654096179579</v>
          </cell>
          <cell r="V9">
            <v>19.22110595456699</v>
          </cell>
          <cell r="W9">
            <v>24.405586159334984</v>
          </cell>
          <cell r="Y9">
            <v>25.365674403305714</v>
          </cell>
          <cell r="Z9">
            <v>11.999791153981597</v>
          </cell>
          <cell r="AB9">
            <v>21.254167248917014</v>
          </cell>
          <cell r="AC9">
            <v>23.619887524961968</v>
          </cell>
          <cell r="AD9">
            <v>21.862485656502429</v>
          </cell>
          <cell r="AE9">
            <v>22.190722327021092</v>
          </cell>
          <cell r="AF9">
            <v>32.160378520266292</v>
          </cell>
          <cell r="AG9">
            <v>17.588302919644626</v>
          </cell>
          <cell r="AH9">
            <v>22.966687578569598</v>
          </cell>
          <cell r="AI9">
            <v>18.268553051407679</v>
          </cell>
          <cell r="AJ9">
            <v>21.271271080745933</v>
          </cell>
          <cell r="AK9">
            <v>30.784993698544028</v>
          </cell>
        </row>
        <row r="10">
          <cell r="A10">
            <v>6</v>
          </cell>
          <cell r="B10" t="str">
            <v>1.06</v>
          </cell>
          <cell r="C10" t="str">
            <v>Tariff &amp; non-tariff barriers</v>
          </cell>
          <cell r="D10" t="str">
            <v>1.06 Tariff &amp; non-tariff barriers</v>
          </cell>
          <cell r="E10" t="str">
            <v>sumsum</v>
          </cell>
        </row>
        <row r="11">
          <cell r="A11">
            <v>7</v>
          </cell>
          <cell r="B11" t="str">
            <v>1.06.01</v>
          </cell>
          <cell r="C11" t="str">
            <v>Tariff barriers</v>
          </cell>
          <cell r="D11" t="str">
            <v>1.06.01 Tariff barriers</v>
          </cell>
          <cell r="E11" t="str">
            <v>sum</v>
          </cell>
        </row>
        <row r="12">
          <cell r="A12">
            <v>8</v>
          </cell>
          <cell r="B12" t="str">
            <v>1.06.01.a</v>
          </cell>
          <cell r="C12" t="str">
            <v>Tariff barriers in force</v>
          </cell>
          <cell r="D12" t="str">
            <v>1.06.01.a Tariff barriers in force</v>
          </cell>
          <cell r="E12" t="str">
            <v>lower</v>
          </cell>
          <cell r="F12" t="str">
            <v>Global Trade Alert</v>
          </cell>
          <cell r="G12" t="str">
            <v>Count of 'harmful' tariff measures currently in force</v>
          </cell>
          <cell r="H12">
            <v>2773</v>
          </cell>
          <cell r="I12">
            <v>82</v>
          </cell>
          <cell r="J12">
            <v>7</v>
          </cell>
          <cell r="K12">
            <v>1</v>
          </cell>
          <cell r="L12">
            <v>106</v>
          </cell>
          <cell r="M12">
            <v>37</v>
          </cell>
          <cell r="N12">
            <v>930</v>
          </cell>
          <cell r="O12">
            <v>120</v>
          </cell>
          <cell r="P12">
            <v>213</v>
          </cell>
          <cell r="Q12">
            <v>0</v>
          </cell>
          <cell r="R12">
            <v>2919</v>
          </cell>
          <cell r="S12">
            <v>574</v>
          </cell>
          <cell r="T12">
            <v>2554</v>
          </cell>
          <cell r="U12">
            <v>5</v>
          </cell>
          <cell r="V12">
            <v>82</v>
          </cell>
          <cell r="W12">
            <v>531</v>
          </cell>
          <cell r="X12">
            <v>19</v>
          </cell>
          <cell r="Y12">
            <v>346</v>
          </cell>
          <cell r="Z12">
            <v>988</v>
          </cell>
          <cell r="AA12">
            <v>3</v>
          </cell>
          <cell r="AB12">
            <v>50</v>
          </cell>
          <cell r="AC12">
            <v>76</v>
          </cell>
          <cell r="AD12">
            <v>1288</v>
          </cell>
          <cell r="AE12">
            <v>82</v>
          </cell>
          <cell r="AF12">
            <v>320</v>
          </cell>
          <cell r="AG12">
            <v>245</v>
          </cell>
          <cell r="AH12">
            <v>124</v>
          </cell>
          <cell r="AI12">
            <v>1323</v>
          </cell>
          <cell r="AJ12">
            <v>5516</v>
          </cell>
          <cell r="AK12">
            <v>167</v>
          </cell>
        </row>
        <row r="13">
          <cell r="A13">
            <v>9</v>
          </cell>
          <cell r="B13" t="str">
            <v>1.06.01.b</v>
          </cell>
          <cell r="C13" t="str">
            <v>New tariff barriers 2023</v>
          </cell>
          <cell r="D13" t="str">
            <v>1.06.01.b New tariff barriers 2023</v>
          </cell>
          <cell r="E13" t="str">
            <v>lower</v>
          </cell>
          <cell r="F13" t="str">
            <v>Global Trade Alert</v>
          </cell>
          <cell r="G13" t="str">
            <v>Count of new (2021) 'harmful' tariff measures currently in force</v>
          </cell>
          <cell r="H13">
            <v>1082</v>
          </cell>
          <cell r="I13">
            <v>0</v>
          </cell>
          <cell r="J13">
            <v>0</v>
          </cell>
          <cell r="K13">
            <v>0</v>
          </cell>
          <cell r="L13">
            <v>2</v>
          </cell>
          <cell r="M13">
            <v>0</v>
          </cell>
          <cell r="N13">
            <v>70</v>
          </cell>
          <cell r="O13">
            <v>0</v>
          </cell>
          <cell r="P13">
            <v>0</v>
          </cell>
          <cell r="Q13">
            <v>0</v>
          </cell>
          <cell r="R13">
            <v>336</v>
          </cell>
          <cell r="S13">
            <v>0</v>
          </cell>
          <cell r="T13">
            <v>1</v>
          </cell>
          <cell r="U13">
            <v>0</v>
          </cell>
          <cell r="V13">
            <v>0</v>
          </cell>
          <cell r="W13">
            <v>0</v>
          </cell>
          <cell r="X13">
            <v>0</v>
          </cell>
          <cell r="Y13">
            <v>43</v>
          </cell>
          <cell r="Z13">
            <v>141</v>
          </cell>
          <cell r="AA13">
            <v>0</v>
          </cell>
          <cell r="AB13">
            <v>0</v>
          </cell>
          <cell r="AC13">
            <v>0</v>
          </cell>
          <cell r="AD13">
            <v>57</v>
          </cell>
          <cell r="AE13">
            <v>6</v>
          </cell>
          <cell r="AF13">
            <v>0</v>
          </cell>
          <cell r="AG13">
            <v>55</v>
          </cell>
          <cell r="AH13">
            <v>0</v>
          </cell>
          <cell r="AI13">
            <v>7</v>
          </cell>
          <cell r="AJ13">
            <v>326</v>
          </cell>
          <cell r="AK13">
            <v>0</v>
          </cell>
        </row>
        <row r="14">
          <cell r="A14">
            <v>10</v>
          </cell>
          <cell r="B14" t="str">
            <v>1.06.01.c</v>
          </cell>
          <cell r="C14" t="str">
            <v>Net percentage of imports affected by new tariff barriers (2023)</v>
          </cell>
          <cell r="D14" t="str">
            <v>1.06.01.c Net percentage of imports affected by new tariff barriers (2023)</v>
          </cell>
          <cell r="E14" t="str">
            <v>lower</v>
          </cell>
          <cell r="F14" t="str">
            <v>Global Trade Alert</v>
          </cell>
          <cell r="G14" t="str">
            <v>Estimates of the import shares potentially affected 'harmful' tariff measures currently in force (up to 2018)</v>
          </cell>
          <cell r="H14">
            <v>-0.11953779347198798</v>
          </cell>
          <cell r="I14">
            <v>8.7962820357980503E-2</v>
          </cell>
          <cell r="J14">
            <v>-3.5577630875235099E-2</v>
          </cell>
          <cell r="K14">
            <v>-2.2578574280216999E-3</v>
          </cell>
          <cell r="L14">
            <v>-0.102328256567745</v>
          </cell>
          <cell r="M14">
            <v>-7.3263963526230998E-3</v>
          </cell>
          <cell r="N14">
            <v>-0.41610405689920105</v>
          </cell>
          <cell r="O14">
            <v>-1.2667145970701999E-2</v>
          </cell>
          <cell r="P14">
            <v>0.35405509043143701</v>
          </cell>
          <cell r="Q14">
            <v>0</v>
          </cell>
          <cell r="R14">
            <v>0.23832185201325795</v>
          </cell>
          <cell r="S14">
            <v>0.37358972447402605</v>
          </cell>
          <cell r="T14">
            <v>6.8422016480069042E-3</v>
          </cell>
          <cell r="U14">
            <v>1.9E-2</v>
          </cell>
          <cell r="V14">
            <v>-6.4514711521139703E-2</v>
          </cell>
          <cell r="W14">
            <v>-0.1844880588422913</v>
          </cell>
          <cell r="X14">
            <v>0.13241465357209539</v>
          </cell>
          <cell r="Y14">
            <v>-0.41566000300816641</v>
          </cell>
          <cell r="Z14">
            <v>-0.20088056074806798</v>
          </cell>
          <cell r="AA14">
            <v>2.9420878089003091E-3</v>
          </cell>
          <cell r="AB14">
            <v>-5.5569774475894305E-2</v>
          </cell>
          <cell r="AC14">
            <v>2.8391930783798008E-2</v>
          </cell>
          <cell r="AD14">
            <v>-0.55688545999624206</v>
          </cell>
          <cell r="AE14">
            <v>3.7970629259423162E-2</v>
          </cell>
          <cell r="AF14">
            <v>-4.7618663877670997E-2</v>
          </cell>
          <cell r="AG14">
            <v>-0.10918860522764401</v>
          </cell>
          <cell r="AH14">
            <v>-8.5604172469028281E-2</v>
          </cell>
          <cell r="AI14">
            <v>2.0728648311774012E-2</v>
          </cell>
          <cell r="AJ14">
            <v>4.5406762508345022E-2</v>
          </cell>
          <cell r="AK14">
            <v>-7.9230480077055285E-2</v>
          </cell>
          <cell r="AM14">
            <v>2020</v>
          </cell>
        </row>
        <row r="15">
          <cell r="A15">
            <v>11</v>
          </cell>
          <cell r="B15" t="str">
            <v>1.06.02</v>
          </cell>
          <cell r="C15" t="str">
            <v>Non-tariff barriers</v>
          </cell>
          <cell r="D15" t="str">
            <v>1.06.02 Non-tariff barriers</v>
          </cell>
          <cell r="E15" t="str">
            <v>sum</v>
          </cell>
        </row>
        <row r="16">
          <cell r="A16">
            <v>12</v>
          </cell>
          <cell r="B16" t="str">
            <v>1.06.02.a</v>
          </cell>
          <cell r="C16" t="str">
            <v>Non-tariff barriers in force</v>
          </cell>
          <cell r="D16" t="str">
            <v>1.06.02.a Non-tariff barriers in force</v>
          </cell>
          <cell r="E16" t="str">
            <v>lower</v>
          </cell>
          <cell r="F16" t="str">
            <v>Global Trade Alert</v>
          </cell>
          <cell r="G16" t="str">
            <v>Count of 'harmful' non-tariff measures currently in force</v>
          </cell>
          <cell r="H16">
            <v>4604</v>
          </cell>
          <cell r="I16">
            <v>229</v>
          </cell>
          <cell r="J16">
            <v>5</v>
          </cell>
          <cell r="K16">
            <v>10</v>
          </cell>
          <cell r="L16">
            <v>32748</v>
          </cell>
          <cell r="M16">
            <v>19</v>
          </cell>
          <cell r="N16">
            <v>219162</v>
          </cell>
          <cell r="O16">
            <v>133</v>
          </cell>
          <cell r="P16">
            <v>292</v>
          </cell>
          <cell r="Q16">
            <v>73</v>
          </cell>
          <cell r="R16">
            <v>14894</v>
          </cell>
          <cell r="S16">
            <v>5437</v>
          </cell>
          <cell r="T16">
            <v>8128</v>
          </cell>
          <cell r="U16">
            <v>5</v>
          </cell>
          <cell r="V16">
            <v>1196</v>
          </cell>
          <cell r="W16">
            <v>1121</v>
          </cell>
          <cell r="X16">
            <v>79</v>
          </cell>
          <cell r="Y16">
            <v>137</v>
          </cell>
          <cell r="Z16">
            <v>1982</v>
          </cell>
          <cell r="AA16">
            <v>0</v>
          </cell>
          <cell r="AB16">
            <v>171</v>
          </cell>
          <cell r="AC16">
            <v>352</v>
          </cell>
          <cell r="AD16">
            <v>18931</v>
          </cell>
          <cell r="AE16">
            <v>465</v>
          </cell>
          <cell r="AF16">
            <v>3814</v>
          </cell>
          <cell r="AG16">
            <v>330</v>
          </cell>
          <cell r="AH16">
            <v>848</v>
          </cell>
          <cell r="AI16">
            <v>13703</v>
          </cell>
          <cell r="AJ16">
            <v>153314</v>
          </cell>
          <cell r="AK16">
            <v>754</v>
          </cell>
        </row>
        <row r="17">
          <cell r="A17">
            <v>13</v>
          </cell>
          <cell r="B17" t="str">
            <v>1.06.02.b</v>
          </cell>
          <cell r="C17" t="str">
            <v>New non-tariff barriers 2023</v>
          </cell>
          <cell r="D17" t="str">
            <v>1.06.02.b New non-tariff barriers 2023</v>
          </cell>
          <cell r="E17" t="str">
            <v>lower</v>
          </cell>
          <cell r="F17" t="str">
            <v>Global Trade Alert</v>
          </cell>
          <cell r="G17" t="str">
            <v>Count of new (2021) 'harmful' non-tariff measures currently in force</v>
          </cell>
          <cell r="H17">
            <v>574</v>
          </cell>
          <cell r="I17">
            <v>67</v>
          </cell>
          <cell r="J17">
            <v>0</v>
          </cell>
          <cell r="K17">
            <v>0</v>
          </cell>
          <cell r="L17">
            <v>3820</v>
          </cell>
          <cell r="M17">
            <v>2</v>
          </cell>
          <cell r="N17">
            <v>24707</v>
          </cell>
          <cell r="O17">
            <v>2</v>
          </cell>
          <cell r="P17">
            <v>0</v>
          </cell>
          <cell r="Q17">
            <v>0</v>
          </cell>
          <cell r="R17">
            <v>1752</v>
          </cell>
          <cell r="S17">
            <v>600</v>
          </cell>
          <cell r="T17">
            <v>538</v>
          </cell>
          <cell r="U17">
            <v>0</v>
          </cell>
          <cell r="V17">
            <v>96</v>
          </cell>
          <cell r="W17">
            <v>187</v>
          </cell>
          <cell r="X17">
            <v>21</v>
          </cell>
          <cell r="Y17">
            <v>19</v>
          </cell>
          <cell r="Z17">
            <v>226</v>
          </cell>
          <cell r="AA17">
            <v>0</v>
          </cell>
          <cell r="AB17">
            <v>58</v>
          </cell>
          <cell r="AC17">
            <v>79</v>
          </cell>
          <cell r="AD17">
            <v>1649</v>
          </cell>
          <cell r="AE17">
            <v>7</v>
          </cell>
          <cell r="AF17">
            <v>272</v>
          </cell>
          <cell r="AG17">
            <v>46</v>
          </cell>
          <cell r="AH17">
            <v>90</v>
          </cell>
          <cell r="AI17">
            <v>745</v>
          </cell>
          <cell r="AJ17">
            <v>24533</v>
          </cell>
          <cell r="AK17">
            <v>31</v>
          </cell>
        </row>
        <row r="18">
          <cell r="A18">
            <v>14</v>
          </cell>
          <cell r="B18" t="str">
            <v>1.06.02.c</v>
          </cell>
          <cell r="C18" t="str">
            <v>Net percentage of imports affected by new non-tariff barriers (2023)</v>
          </cell>
          <cell r="D18" t="str">
            <v>1.06.02.c Net percentage of imports affected by new non-tariff barriers (2023)</v>
          </cell>
          <cell r="E18" t="str">
            <v>lower</v>
          </cell>
          <cell r="F18" t="str">
            <v>Global Trade Alert</v>
          </cell>
          <cell r="G18" t="str">
            <v>Estimates of the import shares potentially affected 'harmful' non-tariff measures currently in force (up to 2018)</v>
          </cell>
          <cell r="H18">
            <v>0.10107995191936794</v>
          </cell>
          <cell r="I18">
            <v>1.6026345512906298E-2</v>
          </cell>
          <cell r="J18">
            <v>0</v>
          </cell>
          <cell r="K18">
            <v>0</v>
          </cell>
          <cell r="L18">
            <v>0.12812518608657608</v>
          </cell>
          <cell r="M18">
            <v>9.3219080063272793E-3</v>
          </cell>
          <cell r="N18">
            <v>-8.273625142540203E-2</v>
          </cell>
          <cell r="O18">
            <v>9.1893914505671796E-4</v>
          </cell>
          <cell r="P18">
            <v>-0.129217391605428</v>
          </cell>
          <cell r="Q18">
            <v>3.9145252871218162E-3</v>
          </cell>
          <cell r="R18">
            <v>0.610051183579293</v>
          </cell>
          <cell r="S18">
            <v>-0.47305385034873104</v>
          </cell>
          <cell r="T18">
            <v>1.398308714192192E-2</v>
          </cell>
          <cell r="U18">
            <v>1.9E-2</v>
          </cell>
          <cell r="V18">
            <v>5.9372575435877699E-2</v>
          </cell>
          <cell r="W18">
            <v>-3.2354532656094004E-2</v>
          </cell>
          <cell r="X18">
            <v>5.2241284860317996E-3</v>
          </cell>
          <cell r="Y18">
            <v>-1.57465565982914E-3</v>
          </cell>
          <cell r="Z18">
            <v>3.0206068368006989E-2</v>
          </cell>
          <cell r="AA18">
            <v>0</v>
          </cell>
          <cell r="AB18">
            <v>3.5286938807446702E-3</v>
          </cell>
          <cell r="AC18">
            <v>3.4822487496032499E-2</v>
          </cell>
          <cell r="AD18">
            <v>0.13896738430553002</v>
          </cell>
          <cell r="AE18">
            <v>0.9172368542251027</v>
          </cell>
          <cell r="AF18">
            <v>-0.10868697215266589</v>
          </cell>
          <cell r="AG18">
            <v>-0.29131297933334299</v>
          </cell>
          <cell r="AH18">
            <v>0.153313958833076</v>
          </cell>
          <cell r="AI18">
            <v>2.18014605115407E-2</v>
          </cell>
          <cell r="AJ18">
            <v>-7.7404135034424004E-2</v>
          </cell>
          <cell r="AK18">
            <v>-0.14898815165929802</v>
          </cell>
        </row>
        <row r="19">
          <cell r="A19">
            <v>15</v>
          </cell>
          <cell r="B19" t="str">
            <v>1.07</v>
          </cell>
          <cell r="C19" t="str">
            <v>Trade liberalization</v>
          </cell>
          <cell r="D19" t="str">
            <v>1.07 Trade liberalization</v>
          </cell>
          <cell r="E19" t="str">
            <v>sum</v>
          </cell>
        </row>
        <row r="20">
          <cell r="A20">
            <v>16</v>
          </cell>
          <cell r="B20" t="str">
            <v>1.07.01</v>
          </cell>
          <cell r="C20" t="str">
            <v>Regional Trade Agreements, number in force</v>
          </cell>
          <cell r="D20" t="str">
            <v>1.07.01 Regional Trade Agreements, number in force</v>
          </cell>
          <cell r="E20" t="str">
            <v>higher</v>
          </cell>
          <cell r="F20" t="str">
            <v>WTO</v>
          </cell>
          <cell r="G20" t="str">
            <v>Any reciprocal trade agreement between two or more partners, not necessarily belonging to the same region.</v>
          </cell>
          <cell r="H20">
            <v>19</v>
          </cell>
          <cell r="I20">
            <v>5</v>
          </cell>
          <cell r="J20">
            <v>11</v>
          </cell>
          <cell r="K20">
            <v>10</v>
          </cell>
          <cell r="L20">
            <v>15</v>
          </cell>
          <cell r="M20">
            <v>31</v>
          </cell>
          <cell r="N20">
            <v>18</v>
          </cell>
          <cell r="O20">
            <v>4</v>
          </cell>
          <cell r="P20">
            <v>8</v>
          </cell>
          <cell r="Q20">
            <v>8</v>
          </cell>
          <cell r="R20">
            <v>19</v>
          </cell>
          <cell r="S20">
            <v>16</v>
          </cell>
          <cell r="T20">
            <v>18</v>
          </cell>
          <cell r="U20">
            <v>10</v>
          </cell>
          <cell r="V20">
            <v>17</v>
          </cell>
          <cell r="W20">
            <v>23</v>
          </cell>
          <cell r="X20">
            <v>9</v>
          </cell>
          <cell r="Y20">
            <v>15</v>
          </cell>
          <cell r="Z20">
            <v>10</v>
          </cell>
          <cell r="AA20">
            <v>6</v>
          </cell>
          <cell r="AB20">
            <v>21</v>
          </cell>
          <cell r="AC20">
            <v>12</v>
          </cell>
          <cell r="AD20">
            <v>10</v>
          </cell>
          <cell r="AE20">
            <v>28</v>
          </cell>
          <cell r="AF20">
            <v>23</v>
          </cell>
          <cell r="AG20">
            <v>6</v>
          </cell>
          <cell r="AH20">
            <v>15</v>
          </cell>
          <cell r="AI20">
            <v>38</v>
          </cell>
          <cell r="AJ20">
            <v>14</v>
          </cell>
          <cell r="AK20">
            <v>16</v>
          </cell>
          <cell r="AM20">
            <v>2023</v>
          </cell>
        </row>
        <row r="21">
          <cell r="A21">
            <v>17</v>
          </cell>
          <cell r="B21" t="str">
            <v>1.07.02</v>
          </cell>
          <cell r="C21" t="str">
            <v>Capital account liberalization, Index</v>
          </cell>
          <cell r="D21" t="str">
            <v>1.07.02 Capital account liberalization, Index</v>
          </cell>
          <cell r="E21" t="str">
            <v>higher</v>
          </cell>
          <cell r="F21" t="str">
            <v>KAOPEN</v>
          </cell>
          <cell r="G21" t="e">
            <v>#VALUE!</v>
          </cell>
          <cell r="H21">
            <v>2.2993614673614502</v>
          </cell>
          <cell r="I21">
            <v>-1.2417454719543457</v>
          </cell>
          <cell r="K21">
            <v>2.2993614673614502</v>
          </cell>
          <cell r="L21">
            <v>2.2993614673614502</v>
          </cell>
          <cell r="M21">
            <v>1.033781886100769</v>
          </cell>
          <cell r="N21">
            <v>-1.2417454719543457</v>
          </cell>
          <cell r="P21">
            <v>1.033781886100769</v>
          </cell>
          <cell r="Q21">
            <v>2.2993614673614502</v>
          </cell>
          <cell r="R21">
            <v>-1.2417454719543457</v>
          </cell>
          <cell r="S21">
            <v>-0.16598562896251678</v>
          </cell>
          <cell r="T21">
            <v>2.2993614673614502</v>
          </cell>
          <cell r="U21">
            <v>-1.2417454719543457</v>
          </cell>
          <cell r="V21">
            <v>-0.16598562896251678</v>
          </cell>
          <cell r="W21">
            <v>1.033781886100769</v>
          </cell>
          <cell r="X21">
            <v>-1.2417454719543457</v>
          </cell>
          <cell r="Y21">
            <v>2.2993614673614502</v>
          </cell>
          <cell r="Z21">
            <v>-1.2417454719543457</v>
          </cell>
          <cell r="AA21">
            <v>-0.66550719738006592</v>
          </cell>
          <cell r="AB21">
            <v>2.2993614673614502</v>
          </cell>
          <cell r="AC21">
            <v>-4.197794571518898E-2</v>
          </cell>
          <cell r="AD21">
            <v>-1.2417454719543457</v>
          </cell>
          <cell r="AE21">
            <v>2.2993614673614502</v>
          </cell>
          <cell r="AF21">
            <v>2.2993614673614502</v>
          </cell>
          <cell r="AG21">
            <v>-1.2417454719543457</v>
          </cell>
          <cell r="AH21">
            <v>-0.16598562896251678</v>
          </cell>
          <cell r="AI21">
            <v>2.2993614673614502</v>
          </cell>
          <cell r="AJ21">
            <v>2.2993614673614502</v>
          </cell>
          <cell r="AK21">
            <v>-0.16598562896251678</v>
          </cell>
          <cell r="AM21">
            <v>2021</v>
          </cell>
        </row>
        <row r="22">
          <cell r="A22">
            <v>18</v>
          </cell>
          <cell r="B22" t="str">
            <v>1.07.03</v>
          </cell>
          <cell r="C22" t="str">
            <v>Investment Freedom, Index</v>
          </cell>
          <cell r="D22" t="str">
            <v>1.07.03 Investment Freedom, Index</v>
          </cell>
          <cell r="E22" t="str">
            <v>higher</v>
          </cell>
          <cell r="F22" t="str">
            <v>Freedom House</v>
          </cell>
          <cell r="G22" t="str">
            <v xml:space="preserve">Investment freedom evaluates a variety of regulatory restrictions that typically are imposed on investment. Points are deducted from the ideal score of 100 for each of the restrictions found in a country’s investment regime. </v>
          </cell>
          <cell r="H22">
            <v>80</v>
          </cell>
          <cell r="I22">
            <v>50</v>
          </cell>
          <cell r="J22">
            <v>65</v>
          </cell>
          <cell r="K22">
            <v>50</v>
          </cell>
          <cell r="L22">
            <v>80</v>
          </cell>
          <cell r="M22">
            <v>60</v>
          </cell>
          <cell r="N22">
            <v>20</v>
          </cell>
          <cell r="O22">
            <v>70</v>
          </cell>
          <cell r="P22">
            <v>30</v>
          </cell>
          <cell r="R22">
            <v>40</v>
          </cell>
          <cell r="S22">
            <v>50</v>
          </cell>
          <cell r="T22">
            <v>70</v>
          </cell>
          <cell r="U22">
            <v>35</v>
          </cell>
          <cell r="V22">
            <v>60</v>
          </cell>
          <cell r="W22">
            <v>75</v>
          </cell>
          <cell r="X22">
            <v>30</v>
          </cell>
          <cell r="Y22">
            <v>70</v>
          </cell>
          <cell r="Z22">
            <v>60</v>
          </cell>
          <cell r="AA22">
            <v>25</v>
          </cell>
          <cell r="AB22">
            <v>75</v>
          </cell>
          <cell r="AC22">
            <v>60</v>
          </cell>
          <cell r="AD22">
            <v>30</v>
          </cell>
          <cell r="AE22">
            <v>90</v>
          </cell>
          <cell r="AF22">
            <v>60</v>
          </cell>
          <cell r="AG22">
            <v>30</v>
          </cell>
          <cell r="AH22">
            <v>55</v>
          </cell>
          <cell r="AI22">
            <v>80</v>
          </cell>
          <cell r="AJ22">
            <v>80</v>
          </cell>
          <cell r="AK22">
            <v>40</v>
          </cell>
          <cell r="AM22">
            <v>2023</v>
          </cell>
        </row>
        <row r="23">
          <cell r="A23">
            <v>19</v>
          </cell>
          <cell r="B23" t="str">
            <v>1.08</v>
          </cell>
          <cell r="C23" t="str">
            <v>Exchange rate stability, parity change from national currency to SDR, 2023/2021</v>
          </cell>
          <cell r="D23" t="str">
            <v>1.08 Exchange rate stability, parity change from national currency to SDR, 2023/2021</v>
          </cell>
          <cell r="E23" t="str">
            <v>lower</v>
          </cell>
          <cell r="F23" t="str">
            <v>IFS</v>
          </cell>
          <cell r="G23" t="str">
            <v>Parity changes are in aboslute values. Period average for all countries</v>
          </cell>
          <cell r="H23">
            <v>5.886519429688386E-2</v>
          </cell>
          <cell r="I23">
            <v>0.17010702157831359</v>
          </cell>
          <cell r="J23">
            <v>6.4023099870354372E-2</v>
          </cell>
          <cell r="K23">
            <v>6.0790432262242011E-2</v>
          </cell>
          <cell r="L23">
            <v>8.2070722913494265E-3</v>
          </cell>
          <cell r="M23">
            <v>3.6567770800661314E-2</v>
          </cell>
          <cell r="N23">
            <v>2.8698282864395797E-2</v>
          </cell>
          <cell r="O23">
            <v>4.1217968383480796E-2</v>
          </cell>
          <cell r="P23">
            <v>6.351620968695515E-2</v>
          </cell>
          <cell r="Q23">
            <v>5.672944050792339E-2</v>
          </cell>
          <cell r="R23">
            <v>4.6468655434222628E-2</v>
          </cell>
          <cell r="S23">
            <v>2.7291031303278146E-3</v>
          </cell>
          <cell r="T23">
            <v>0.19874673989269986</v>
          </cell>
          <cell r="U23">
            <v>0.70813438128218831</v>
          </cell>
          <cell r="V23">
            <v>3.0809353412553531E-2</v>
          </cell>
          <cell r="W23">
            <v>0.17963618226109312</v>
          </cell>
          <cell r="X23">
            <v>4.9000000000000002E-2</v>
          </cell>
          <cell r="Y23">
            <v>7.8654279439883457E-2</v>
          </cell>
          <cell r="Z23">
            <v>0.61165669236563036</v>
          </cell>
          <cell r="AA23">
            <v>6.7908114897610172E-2</v>
          </cell>
          <cell r="AB23">
            <v>9.6512394792805045E-2</v>
          </cell>
          <cell r="AC23">
            <v>5.770701233930553E-2</v>
          </cell>
          <cell r="AD23">
            <v>8.2798780447734366E-2</v>
          </cell>
          <cell r="AE23">
            <v>6.4015766845384348E-2</v>
          </cell>
          <cell r="AF23">
            <v>6.8866633528752663E-2</v>
          </cell>
          <cell r="AG23">
            <v>0.14648290059289026</v>
          </cell>
          <cell r="AH23">
            <v>1.9219759066544606E-2</v>
          </cell>
          <cell r="AI23">
            <v>3.6272825883360893E-2</v>
          </cell>
          <cell r="AJ23">
            <v>6.351620968695515E-2</v>
          </cell>
          <cell r="AK23">
            <v>3.8141281096870761E-2</v>
          </cell>
          <cell r="AL23" t="str">
            <v>y</v>
          </cell>
          <cell r="AM23">
            <v>2023</v>
          </cell>
        </row>
        <row r="24">
          <cell r="A24">
            <v>20</v>
          </cell>
          <cell r="B24" t="str">
            <v>1.09</v>
          </cell>
          <cell r="C24" t="str">
            <v>Domestic credit to private sector, % of GDP</v>
          </cell>
          <cell r="D24" t="str">
            <v>1.09 Domestic credit to private sector, % of GDP</v>
          </cell>
          <cell r="E24" t="str">
            <v>higher</v>
          </cell>
          <cell r="F24" t="str">
            <v>IMF</v>
          </cell>
          <cell r="G24" t="e">
            <v>#VALUE!</v>
          </cell>
          <cell r="H24">
            <v>127.74459597574101</v>
          </cell>
          <cell r="I24">
            <v>37.641380233910297</v>
          </cell>
          <cell r="J24">
            <v>37.020686122082701</v>
          </cell>
          <cell r="K24">
            <v>180.03682277688301</v>
          </cell>
          <cell r="M24">
            <v>109.489987060866</v>
          </cell>
          <cell r="N24">
            <v>194.67404546074499</v>
          </cell>
          <cell r="P24">
            <v>55.550382782856701</v>
          </cell>
          <cell r="Q24">
            <v>247.94971597899001</v>
          </cell>
          <cell r="R24">
            <v>50.142158139697401</v>
          </cell>
          <cell r="S24">
            <v>36.012840250241702</v>
          </cell>
          <cell r="T24">
            <v>193.54316482037899</v>
          </cell>
          <cell r="V24">
            <v>117.18815525909901</v>
          </cell>
          <cell r="W24">
            <v>33.328200280848201</v>
          </cell>
          <cell r="X24">
            <v>28.982899946700901</v>
          </cell>
          <cell r="Y24">
            <v>141.88310171725399</v>
          </cell>
          <cell r="Z24">
            <v>11.9606394076485</v>
          </cell>
          <cell r="AA24">
            <v>16.405171564685698</v>
          </cell>
          <cell r="AB24">
            <v>45.589747403342898</v>
          </cell>
          <cell r="AC24">
            <v>48.301012013127199</v>
          </cell>
          <cell r="AD24">
            <v>54.221159984347103</v>
          </cell>
          <cell r="AE24">
            <v>129.07160831167201</v>
          </cell>
          <cell r="AF24">
            <v>176.11808050280999</v>
          </cell>
          <cell r="AG24">
            <v>47.008492943732101</v>
          </cell>
          <cell r="AH24">
            <v>154.277565375824</v>
          </cell>
          <cell r="AI24">
            <v>120.825912311243</v>
          </cell>
          <cell r="AJ24">
            <v>194.946426568444</v>
          </cell>
          <cell r="AK24">
            <v>125.912020256471</v>
          </cell>
          <cell r="AM24">
            <v>2022</v>
          </cell>
        </row>
        <row r="25">
          <cell r="A25">
            <v>21</v>
          </cell>
          <cell r="B25" t="str">
            <v>1.10</v>
          </cell>
          <cell r="C25" t="str">
            <v>Foreign trade and payments risk</v>
          </cell>
          <cell r="D25" t="str">
            <v>1.10 Foreign trade and payments risk</v>
          </cell>
          <cell r="E25" t="str">
            <v>sum</v>
          </cell>
        </row>
        <row r="26">
          <cell r="A26">
            <v>22</v>
          </cell>
          <cell r="B26" t="str">
            <v>1.10.01</v>
          </cell>
          <cell r="C26" t="str">
            <v>Country credit rating</v>
          </cell>
          <cell r="D26" t="str">
            <v>1.10.01 Country credit rating</v>
          </cell>
          <cell r="E26" t="str">
            <v>higher</v>
          </cell>
          <cell r="F26" t="str">
            <v xml:space="preserve">SP, Moodys, Fitch and SWI https://wikirating.org/list-of-countries-by-credit-rating/ </v>
          </cell>
          <cell r="G26" t="str">
            <v>IMD WCC created Index of the three country credit rating (Fitch, Moodys, &amp; S&amp;P)Each rating, including the outlook is converted to a numerical score and averaged for each country, with a possible range 0-60.</v>
          </cell>
          <cell r="H26">
            <v>60</v>
          </cell>
          <cell r="I26">
            <v>23</v>
          </cell>
          <cell r="K26">
            <v>18</v>
          </cell>
          <cell r="L26">
            <v>59</v>
          </cell>
          <cell r="M26">
            <v>44</v>
          </cell>
          <cell r="N26">
            <v>48</v>
          </cell>
          <cell r="O26">
            <v>54</v>
          </cell>
          <cell r="P26">
            <v>11</v>
          </cell>
          <cell r="Q26">
            <v>53</v>
          </cell>
          <cell r="R26">
            <v>33</v>
          </cell>
          <cell r="S26">
            <v>36</v>
          </cell>
          <cell r="T26">
            <v>47</v>
          </cell>
          <cell r="U26">
            <v>6</v>
          </cell>
          <cell r="V26">
            <v>41</v>
          </cell>
          <cell r="W26">
            <v>35</v>
          </cell>
          <cell r="Y26">
            <v>58</v>
          </cell>
          <cell r="Z26">
            <v>9</v>
          </cell>
          <cell r="AA26">
            <v>16.5</v>
          </cell>
          <cell r="AB26">
            <v>37</v>
          </cell>
          <cell r="AC26">
            <v>37</v>
          </cell>
          <cell r="AD26">
            <v>1.5</v>
          </cell>
          <cell r="AE26">
            <v>60</v>
          </cell>
          <cell r="AF26">
            <v>53</v>
          </cell>
          <cell r="AG26">
            <v>1</v>
          </cell>
          <cell r="AH26">
            <v>39</v>
          </cell>
          <cell r="AI26">
            <v>52</v>
          </cell>
          <cell r="AJ26">
            <v>58</v>
          </cell>
          <cell r="AK26">
            <v>29</v>
          </cell>
        </row>
        <row r="27">
          <cell r="A27">
            <v>23</v>
          </cell>
          <cell r="B27" t="str">
            <v>1.10.02</v>
          </cell>
          <cell r="C27" t="str">
            <v>Gross debt, % GDP</v>
          </cell>
          <cell r="D27" t="str">
            <v>1.10.02 Gross debt, % GDP</v>
          </cell>
          <cell r="E27" t="str">
            <v>lower</v>
          </cell>
          <cell r="F27" t="str">
            <v>IMF WEO</v>
          </cell>
          <cell r="G27" t="str">
            <v>Private nonguaranteed external debt comprises long-term external obligations of private debtors that are not guaranteed for repayment by a public entity. Data are in current U.S. dollars.</v>
          </cell>
          <cell r="H27">
            <v>49.381</v>
          </cell>
          <cell r="I27">
            <v>39.793999999999997</v>
          </cell>
          <cell r="J27">
            <v>2.3290000000000002</v>
          </cell>
          <cell r="K27">
            <v>25.850999999999999</v>
          </cell>
          <cell r="L27">
            <v>107.129</v>
          </cell>
          <cell r="M27">
            <v>39.411999999999999</v>
          </cell>
          <cell r="N27">
            <v>83.644000000000005</v>
          </cell>
          <cell r="O27">
            <v>25.035</v>
          </cell>
          <cell r="P27">
            <v>54.665999999999997</v>
          </cell>
          <cell r="Q27">
            <v>6.4569999999999999</v>
          </cell>
          <cell r="R27">
            <v>82.748000000000005</v>
          </cell>
          <cell r="S27">
            <v>39.893999999999998</v>
          </cell>
          <cell r="T27">
            <v>252.363</v>
          </cell>
          <cell r="U27">
            <v>122.81100000000001</v>
          </cell>
          <cell r="V27">
            <v>67.31</v>
          </cell>
          <cell r="W27">
            <v>53.094999999999999</v>
          </cell>
          <cell r="X27">
            <v>59.274999999999999</v>
          </cell>
          <cell r="Y27">
            <v>45.905999999999999</v>
          </cell>
          <cell r="Z27">
            <v>77.113</v>
          </cell>
          <cell r="AA27">
            <v>52.113</v>
          </cell>
          <cell r="AB27">
            <v>32.085999999999999</v>
          </cell>
          <cell r="AC27">
            <v>56.606999999999999</v>
          </cell>
          <cell r="AD27">
            <v>19.657</v>
          </cell>
          <cell r="AE27">
            <v>162.142</v>
          </cell>
          <cell r="AF27">
            <v>55.183</v>
          </cell>
          <cell r="AG27">
            <v>115.536</v>
          </cell>
          <cell r="AH27">
            <v>62.44</v>
          </cell>
          <cell r="AI27">
            <v>101.084</v>
          </cell>
          <cell r="AJ27">
            <v>122.148</v>
          </cell>
          <cell r="AK27">
            <v>34.027999999999999</v>
          </cell>
        </row>
        <row r="28">
          <cell r="A28">
            <v>24</v>
          </cell>
          <cell r="B28" t="str">
            <v>1.11</v>
          </cell>
          <cell r="C28" t="str">
            <v>Trade costs</v>
          </cell>
          <cell r="D28" t="str">
            <v>1.11 Trade costs</v>
          </cell>
          <cell r="E28" t="str">
            <v>sum</v>
          </cell>
        </row>
        <row r="29">
          <cell r="A29">
            <v>25</v>
          </cell>
          <cell r="B29" t="str">
            <v>1.11.01</v>
          </cell>
          <cell r="C29" t="str">
            <v>Logistics performance, index</v>
          </cell>
          <cell r="D29" t="str">
            <v>1.11.01 Logistics performance, index</v>
          </cell>
          <cell r="E29" t="str">
            <v>higher</v>
          </cell>
          <cell r="F29" t="str">
            <v>Transparency International</v>
          </cell>
          <cell r="G29" t="str">
            <v>LPI 2018 ranks countries on six dimensions of trade -- including customs performance, infrastructure quality, and timeliness of shipments. The data used in the ranking comes from a survey of logistics professionals.</v>
          </cell>
          <cell r="H29">
            <v>3.7</v>
          </cell>
          <cell r="I29">
            <v>2.6</v>
          </cell>
          <cell r="J29">
            <v>3.0339649999999998</v>
          </cell>
          <cell r="K29">
            <v>2.4</v>
          </cell>
          <cell r="L29">
            <v>4</v>
          </cell>
          <cell r="M29">
            <v>3</v>
          </cell>
          <cell r="N29">
            <v>3.7</v>
          </cell>
          <cell r="O29">
            <v>3.9</v>
          </cell>
          <cell r="P29">
            <v>2.8816489999999999</v>
          </cell>
          <cell r="Q29">
            <v>4</v>
          </cell>
          <cell r="R29">
            <v>3.4</v>
          </cell>
          <cell r="S29">
            <v>3</v>
          </cell>
          <cell r="T29">
            <v>3.9</v>
          </cell>
          <cell r="U29">
            <v>2.4</v>
          </cell>
          <cell r="V29">
            <v>3.6</v>
          </cell>
          <cell r="W29">
            <v>2.9</v>
          </cell>
          <cell r="X29">
            <v>2.5396610000000002</v>
          </cell>
          <cell r="Y29">
            <v>3.6</v>
          </cell>
          <cell r="Z29">
            <v>3.2759819999999999</v>
          </cell>
          <cell r="AA29">
            <v>2.7</v>
          </cell>
          <cell r="AB29">
            <v>3</v>
          </cell>
          <cell r="AC29">
            <v>3.3</v>
          </cell>
          <cell r="AD29">
            <v>2.6</v>
          </cell>
          <cell r="AE29">
            <v>4.3</v>
          </cell>
          <cell r="AF29">
            <v>3.8</v>
          </cell>
          <cell r="AG29">
            <v>2.8</v>
          </cell>
          <cell r="AH29">
            <v>3.5</v>
          </cell>
          <cell r="AI29">
            <v>3.7</v>
          </cell>
          <cell r="AJ29">
            <v>3.8</v>
          </cell>
          <cell r="AK29">
            <v>3.3</v>
          </cell>
        </row>
        <row r="30">
          <cell r="A30">
            <v>26</v>
          </cell>
          <cell r="B30" t="str">
            <v>1.11.02</v>
          </cell>
          <cell r="C30" t="str">
            <v>Corruption perceptions, index</v>
          </cell>
          <cell r="D30" t="str">
            <v>1.11.02 Corruption perceptions, index</v>
          </cell>
          <cell r="E30" t="str">
            <v>higher</v>
          </cell>
          <cell r="F30" t="str">
            <v>World Bank</v>
          </cell>
          <cell r="G30" t="e">
            <v>#VALUE!</v>
          </cell>
          <cell r="H30">
            <v>75</v>
          </cell>
          <cell r="I30">
            <v>24</v>
          </cell>
          <cell r="J30">
            <v>60</v>
          </cell>
          <cell r="K30">
            <v>22</v>
          </cell>
          <cell r="L30">
            <v>76</v>
          </cell>
          <cell r="M30">
            <v>66</v>
          </cell>
          <cell r="N30">
            <v>42</v>
          </cell>
          <cell r="O30">
            <v>67</v>
          </cell>
          <cell r="P30">
            <v>34</v>
          </cell>
          <cell r="Q30">
            <v>75</v>
          </cell>
          <cell r="R30">
            <v>39</v>
          </cell>
          <cell r="S30">
            <v>34</v>
          </cell>
          <cell r="T30">
            <v>73</v>
          </cell>
          <cell r="U30">
            <v>28</v>
          </cell>
          <cell r="V30">
            <v>50</v>
          </cell>
          <cell r="W30">
            <v>31</v>
          </cell>
          <cell r="X30">
            <v>20</v>
          </cell>
          <cell r="Y30">
            <v>85</v>
          </cell>
          <cell r="Z30">
            <v>29</v>
          </cell>
          <cell r="AA30">
            <v>29</v>
          </cell>
          <cell r="AB30">
            <v>33</v>
          </cell>
          <cell r="AC30">
            <v>34</v>
          </cell>
          <cell r="AD30">
            <v>26</v>
          </cell>
          <cell r="AE30">
            <v>83</v>
          </cell>
          <cell r="AF30">
            <v>63</v>
          </cell>
          <cell r="AG30">
            <v>34</v>
          </cell>
          <cell r="AH30">
            <v>35</v>
          </cell>
          <cell r="AI30">
            <v>71</v>
          </cell>
          <cell r="AJ30">
            <v>69</v>
          </cell>
          <cell r="AK30">
            <v>41</v>
          </cell>
        </row>
        <row r="31">
          <cell r="A31">
            <v>27</v>
          </cell>
          <cell r="B31" t="str">
            <v>1.11.03</v>
          </cell>
          <cell r="C31" t="str">
            <v>Rule of law, index</v>
          </cell>
          <cell r="D31" t="str">
            <v>1.11.03 Rule of law, index</v>
          </cell>
          <cell r="E31" t="str">
            <v>higher</v>
          </cell>
          <cell r="F31" t="str">
            <v>World Bank</v>
          </cell>
          <cell r="G31" t="str">
            <v>Perceptions of the extent to which agents have confidence in and abide by the rules of society, and in particular the quality of contract enforcement, property rights, the police, and the courts, as well as the likelihood of crime and violence.</v>
          </cell>
          <cell r="H31">
            <v>91.037734990000004</v>
          </cell>
          <cell r="I31">
            <v>29.71698189</v>
          </cell>
          <cell r="J31">
            <v>80.188682560000004</v>
          </cell>
          <cell r="K31">
            <v>21.226415630000002</v>
          </cell>
          <cell r="L31">
            <v>92.92453003</v>
          </cell>
          <cell r="M31">
            <v>72.641510010000005</v>
          </cell>
          <cell r="N31">
            <v>52.830188749999998</v>
          </cell>
          <cell r="O31">
            <v>86.792449950000005</v>
          </cell>
          <cell r="P31">
            <v>26.886793140000002</v>
          </cell>
          <cell r="Q31">
            <v>87.735847469999996</v>
          </cell>
          <cell r="R31">
            <v>55.18867874</v>
          </cell>
          <cell r="S31">
            <v>45.283020020000002</v>
          </cell>
          <cell r="T31">
            <v>92.452827450000001</v>
          </cell>
          <cell r="U31">
            <v>23.584905620000001</v>
          </cell>
          <cell r="V31">
            <v>68.39622498</v>
          </cell>
          <cell r="W31">
            <v>20.754716869999999</v>
          </cell>
          <cell r="X31">
            <v>5.6603775020000002</v>
          </cell>
          <cell r="Y31">
            <v>96.69811249</v>
          </cell>
          <cell r="Z31">
            <v>25</v>
          </cell>
          <cell r="AA31">
            <v>27.358489989999999</v>
          </cell>
          <cell r="AB31">
            <v>32.547168730000003</v>
          </cell>
          <cell r="AC31">
            <v>33.490566250000001</v>
          </cell>
          <cell r="AD31">
            <v>12.264150620000001</v>
          </cell>
          <cell r="AE31">
            <v>99.056602479999995</v>
          </cell>
          <cell r="AF31">
            <v>84.905662539999994</v>
          </cell>
          <cell r="AG31">
            <v>52.358489990000002</v>
          </cell>
          <cell r="AH31">
            <v>54.716979979999998</v>
          </cell>
          <cell r="AI31">
            <v>89.150939940000001</v>
          </cell>
          <cell r="AJ31">
            <v>88.679244999999995</v>
          </cell>
          <cell r="AK31">
            <v>47.641510009999998</v>
          </cell>
        </row>
        <row r="32">
          <cell r="A32">
            <v>28</v>
          </cell>
          <cell r="B32" t="str">
            <v>1.12</v>
          </cell>
          <cell r="C32" t="str">
            <v xml:space="preserve">Monetary policy intervention </v>
          </cell>
          <cell r="D32" t="str">
            <v xml:space="preserve">1.12 Monetary policy intervention </v>
          </cell>
          <cell r="E32" t="str">
            <v>sum</v>
          </cell>
        </row>
        <row r="33">
          <cell r="A33">
            <v>29</v>
          </cell>
          <cell r="B33" t="str">
            <v>1.12.01</v>
          </cell>
          <cell r="C33" t="str">
            <v>Current account balance, % GDP</v>
          </cell>
          <cell r="D33" t="str">
            <v>1.12.01 Current account balance, % GDP</v>
          </cell>
          <cell r="E33" t="str">
            <v>lower</v>
          </cell>
          <cell r="F33" t="str">
            <v>IMF</v>
          </cell>
          <cell r="G33" t="str">
            <v>Current account balance is the sum of net exports of goods and services, net primary income, and net secondary income.</v>
          </cell>
          <cell r="H33">
            <v>1.2190000000000001</v>
          </cell>
          <cell r="I33">
            <v>-0.747</v>
          </cell>
          <cell r="J33">
            <v>19.004999999999999</v>
          </cell>
          <cell r="K33">
            <v>1.32</v>
          </cell>
          <cell r="L33">
            <v>-0.61399999999999999</v>
          </cell>
          <cell r="M33">
            <v>-3.5459999999999998</v>
          </cell>
          <cell r="N33">
            <v>1.496</v>
          </cell>
          <cell r="O33">
            <v>13.074999999999999</v>
          </cell>
          <cell r="P33">
            <v>1.21</v>
          </cell>
          <cell r="Q33">
            <v>9.4009999999999998</v>
          </cell>
          <cell r="R33">
            <v>-1.206</v>
          </cell>
          <cell r="S33">
            <v>-0.114</v>
          </cell>
          <cell r="T33">
            <v>3.4350000000000001</v>
          </cell>
          <cell r="U33">
            <v>-0.26</v>
          </cell>
          <cell r="V33">
            <v>1.202</v>
          </cell>
          <cell r="W33">
            <v>-0.31900000000000001</v>
          </cell>
          <cell r="X33">
            <v>-6.1449999999999996</v>
          </cell>
          <cell r="Y33">
            <v>-6.86</v>
          </cell>
          <cell r="Z33">
            <v>-0.66100000000000003</v>
          </cell>
          <cell r="AA33">
            <v>16.597000000000001</v>
          </cell>
          <cell r="AB33">
            <v>0.626</v>
          </cell>
          <cell r="AC33">
            <v>-2.5670000000000002</v>
          </cell>
          <cell r="AD33">
            <v>2.532</v>
          </cell>
          <cell r="AE33">
            <v>19.768999999999998</v>
          </cell>
          <cell r="AF33">
            <v>2.0720000000000001</v>
          </cell>
          <cell r="AG33">
            <v>-0.99399999999999999</v>
          </cell>
          <cell r="AH33">
            <v>1.276</v>
          </cell>
          <cell r="AI33">
            <v>-2.1970000000000001</v>
          </cell>
          <cell r="AJ33">
            <v>-2.9710000000000001</v>
          </cell>
          <cell r="AK33">
            <v>5.1150000000000002</v>
          </cell>
        </row>
        <row r="34">
          <cell r="A34">
            <v>30</v>
          </cell>
          <cell r="B34" t="str">
            <v>1.12.02</v>
          </cell>
          <cell r="C34" t="str">
            <v>Change (1-year) in total reserves (includes gold), % GDP</v>
          </cell>
          <cell r="D34" t="str">
            <v>1.12.02 Change (1-year) in total reserves (includes gold), % GDP</v>
          </cell>
          <cell r="E34" t="str">
            <v>lower</v>
          </cell>
          <cell r="F34" t="str">
            <v>IMF</v>
          </cell>
          <cell r="G34" t="e">
            <v>#VALUE!</v>
          </cell>
          <cell r="H34">
            <v>0.25512637900000001</v>
          </cell>
          <cell r="I34">
            <v>-2.4356962750000002</v>
          </cell>
          <cell r="J34">
            <v>-0.54858236100000002</v>
          </cell>
          <cell r="K34">
            <v>-10.270079819999999</v>
          </cell>
          <cell r="L34">
            <v>0.54471022199999997</v>
          </cell>
          <cell r="M34">
            <v>0.87590746399999997</v>
          </cell>
          <cell r="N34">
            <v>1.0036104809999999</v>
          </cell>
          <cell r="P34">
            <v>-3.5599070309999998</v>
          </cell>
          <cell r="Q34">
            <v>-5.3249244649999996</v>
          </cell>
          <cell r="R34">
            <v>0.65825568199999995</v>
          </cell>
          <cell r="S34">
            <v>0.27109951700000001</v>
          </cell>
          <cell r="T34">
            <v>1.8893822929999999</v>
          </cell>
          <cell r="U34">
            <v>1.222516908</v>
          </cell>
          <cell r="V34">
            <v>-0.87271500599999996</v>
          </cell>
          <cell r="W34">
            <v>-1.7635722599999999</v>
          </cell>
          <cell r="X34">
            <v>1.3933263259999999</v>
          </cell>
          <cell r="Y34">
            <v>0.27719674300000002</v>
          </cell>
          <cell r="Z34">
            <v>1.4105184550000001</v>
          </cell>
          <cell r="AA34">
            <v>0.19092803699999999</v>
          </cell>
          <cell r="AB34">
            <v>-2.839706466</v>
          </cell>
          <cell r="AC34">
            <v>4.5694610000000004E-3</v>
          </cell>
          <cell r="AD34">
            <v>4.3047834700000003</v>
          </cell>
          <cell r="AE34">
            <v>12.25475398</v>
          </cell>
          <cell r="AF34">
            <v>-0.71628357899999995</v>
          </cell>
          <cell r="AG34">
            <v>-3.1649336670000001</v>
          </cell>
          <cell r="AH34">
            <v>-8.9321399999999995E-2</v>
          </cell>
          <cell r="AI34">
            <v>-0.37119217799999998</v>
          </cell>
          <cell r="AJ34">
            <v>8.2196534000000002E-2</v>
          </cell>
          <cell r="AK34">
            <v>-8.3412656999999992</v>
          </cell>
        </row>
        <row r="35">
          <cell r="A35">
            <v>31</v>
          </cell>
          <cell r="B35" t="str">
            <v>1.13</v>
          </cell>
          <cell r="C35" t="str">
            <v>Export concentration</v>
          </cell>
          <cell r="D35" t="str">
            <v>1.13 Export concentration</v>
          </cell>
          <cell r="E35" t="str">
            <v>sum</v>
          </cell>
        </row>
        <row r="36">
          <cell r="A36">
            <v>32</v>
          </cell>
          <cell r="B36" t="str">
            <v>1.13.01</v>
          </cell>
          <cell r="C36" t="str">
            <v>Export market concentration, Top 5 as % total</v>
          </cell>
          <cell r="D36" t="str">
            <v>1.13.01 Export market concentration, Top 5 as % total</v>
          </cell>
          <cell r="E36" t="str">
            <v>lower</v>
          </cell>
          <cell r="F36" t="str">
            <v>UNCTAD</v>
          </cell>
          <cell r="G36" t="str">
            <v>Top five named export countries as a percentage of total exports</v>
          </cell>
          <cell r="H36">
            <v>69.778538800000007</v>
          </cell>
          <cell r="I36">
            <v>52.68422262</v>
          </cell>
          <cell r="J36">
            <v>77.215570249999999</v>
          </cell>
          <cell r="K36">
            <v>63.916220879999997</v>
          </cell>
          <cell r="L36">
            <v>86.516362389999998</v>
          </cell>
          <cell r="M36">
            <v>72.167522520000006</v>
          </cell>
          <cell r="N36">
            <v>37.923869840000002</v>
          </cell>
          <cell r="O36">
            <v>69.786451810000003</v>
          </cell>
          <cell r="P36">
            <v>66.584538539999997</v>
          </cell>
          <cell r="Q36">
            <v>73.035108960000002</v>
          </cell>
          <cell r="R36">
            <v>35.342439050000003</v>
          </cell>
          <cell r="S36">
            <v>52.4752546</v>
          </cell>
          <cell r="T36">
            <v>56.738635379999998</v>
          </cell>
          <cell r="U36">
            <v>82.984938619999994</v>
          </cell>
          <cell r="V36">
            <v>51.781400929999997</v>
          </cell>
          <cell r="W36">
            <v>90.258611000000002</v>
          </cell>
          <cell r="X36">
            <v>61.013604819999998</v>
          </cell>
          <cell r="Y36">
            <v>61.391738080000003</v>
          </cell>
          <cell r="Z36">
            <v>46.485419880000002</v>
          </cell>
          <cell r="AA36">
            <v>81.093354289999994</v>
          </cell>
          <cell r="AB36">
            <v>60.13997586</v>
          </cell>
          <cell r="AC36">
            <v>63.25301838</v>
          </cell>
          <cell r="AD36">
            <v>34.214916459999998</v>
          </cell>
          <cell r="AE36">
            <v>48.98295856</v>
          </cell>
          <cell r="AF36">
            <v>82.546586880000007</v>
          </cell>
          <cell r="AG36">
            <v>50.459738000000002</v>
          </cell>
          <cell r="AH36">
            <v>46.294093289999999</v>
          </cell>
          <cell r="AI36">
            <v>43.172653859999997</v>
          </cell>
          <cell r="AJ36">
            <v>48.041912019999998</v>
          </cell>
          <cell r="AK36">
            <v>62.141037249999997</v>
          </cell>
        </row>
        <row r="37">
          <cell r="A37">
            <v>33</v>
          </cell>
          <cell r="B37" t="str">
            <v>1.13.02</v>
          </cell>
          <cell r="C37" t="str">
            <v>Export product concentration, Top 5 as % total</v>
          </cell>
          <cell r="D37" t="str">
            <v>1.13.02 Export product concentration, Top 5 as % total</v>
          </cell>
          <cell r="E37" t="str">
            <v>lower</v>
          </cell>
          <cell r="F37" t="str">
            <v>UNCTAD</v>
          </cell>
          <cell r="G37" t="str">
            <v>Top five named export products, as a percentage of total exports, using the UNCTAD product data based on the SITC commodity classification, Revision 3, at the two-digit level; giving 65 product catagories</v>
          </cell>
          <cell r="H37">
            <v>74.343391650000001</v>
          </cell>
          <cell r="I37">
            <v>93.504683249999999</v>
          </cell>
          <cell r="J37">
            <v>98.097673929999999</v>
          </cell>
          <cell r="K37">
            <v>75.620533980000005</v>
          </cell>
          <cell r="L37">
            <v>45.348778080000002</v>
          </cell>
          <cell r="M37">
            <v>77.335891829999994</v>
          </cell>
          <cell r="N37">
            <v>45.255177340000003</v>
          </cell>
          <cell r="O37">
            <v>62.53787492</v>
          </cell>
          <cell r="P37">
            <v>85.813131260000006</v>
          </cell>
          <cell r="Q37">
            <v>81.030602529999996</v>
          </cell>
          <cell r="R37">
            <v>43.885951439999999</v>
          </cell>
          <cell r="S37">
            <v>53.796501409999998</v>
          </cell>
          <cell r="T37">
            <v>50.730725540000002</v>
          </cell>
          <cell r="U37">
            <v>61.042071819999997</v>
          </cell>
          <cell r="V37">
            <v>60.084643159999999</v>
          </cell>
          <cell r="W37">
            <v>59.215183510000003</v>
          </cell>
          <cell r="X37">
            <v>80.727485110000003</v>
          </cell>
          <cell r="Y37">
            <v>63.05322073</v>
          </cell>
          <cell r="Z37">
            <v>73.63889288</v>
          </cell>
          <cell r="AA37">
            <v>74.39682191</v>
          </cell>
          <cell r="AB37">
            <v>74.940589660000001</v>
          </cell>
          <cell r="AC37">
            <v>70.394176529999996</v>
          </cell>
          <cell r="AD37">
            <v>71.029064450000007</v>
          </cell>
          <cell r="AE37">
            <v>60.87984187</v>
          </cell>
          <cell r="AF37">
            <v>61.734280169999998</v>
          </cell>
          <cell r="AG37">
            <v>71.515343340000001</v>
          </cell>
          <cell r="AH37">
            <v>38.84464577</v>
          </cell>
          <cell r="AI37">
            <v>46.094802569999999</v>
          </cell>
          <cell r="AJ37">
            <v>37.179931379999999</v>
          </cell>
          <cell r="AK37">
            <v>57.842477539999997</v>
          </cell>
        </row>
        <row r="38">
          <cell r="A38">
            <v>34</v>
          </cell>
          <cell r="B38" t="str">
            <v>1.14</v>
          </cell>
          <cell r="C38" t="str">
            <v>Exports of goods and services</v>
          </cell>
          <cell r="D38" t="str">
            <v>1.14 Exports of goods and services</v>
          </cell>
          <cell r="E38" t="str">
            <v>sum</v>
          </cell>
        </row>
        <row r="39">
          <cell r="A39">
            <v>35</v>
          </cell>
          <cell r="B39" t="str">
            <v>1.14.01</v>
          </cell>
          <cell r="C39" t="str">
            <v>Merchandise exports, US$</v>
          </cell>
          <cell r="D39" t="str">
            <v>1.14.01 Merchandise exports, US$</v>
          </cell>
          <cell r="E39" t="str">
            <v>higher</v>
          </cell>
          <cell r="F39" t="str">
            <v>WTO</v>
          </cell>
          <cell r="G39" t="e">
            <v>#VALUE!</v>
          </cell>
          <cell r="H39">
            <v>370866</v>
          </cell>
          <cell r="I39">
            <v>55788</v>
          </cell>
          <cell r="J39">
            <v>9090</v>
          </cell>
          <cell r="K39">
            <v>23470</v>
          </cell>
          <cell r="L39">
            <v>569257</v>
          </cell>
          <cell r="M39">
            <v>94937</v>
          </cell>
          <cell r="N39">
            <v>3380024</v>
          </cell>
          <cell r="O39">
            <v>432337</v>
          </cell>
          <cell r="P39">
            <v>31126</v>
          </cell>
          <cell r="Q39">
            <v>573871</v>
          </cell>
          <cell r="R39">
            <v>432001</v>
          </cell>
          <cell r="S39">
            <v>258857</v>
          </cell>
          <cell r="T39">
            <v>717315</v>
          </cell>
          <cell r="U39">
            <v>8371</v>
          </cell>
          <cell r="V39">
            <v>312846</v>
          </cell>
          <cell r="W39">
            <v>593012</v>
          </cell>
          <cell r="X39">
            <v>13594</v>
          </cell>
          <cell r="Y39">
            <v>41483</v>
          </cell>
          <cell r="Z39">
            <v>28488</v>
          </cell>
          <cell r="AA39">
            <v>12036</v>
          </cell>
          <cell r="AB39">
            <v>60756</v>
          </cell>
          <cell r="AC39">
            <v>72918</v>
          </cell>
          <cell r="AD39">
            <v>423915</v>
          </cell>
          <cell r="AE39">
            <v>476252</v>
          </cell>
          <cell r="AF39">
            <v>632226</v>
          </cell>
          <cell r="AG39">
            <v>11911</v>
          </cell>
          <cell r="AH39">
            <v>284562</v>
          </cell>
          <cell r="AI39">
            <v>520691</v>
          </cell>
          <cell r="AJ39">
            <v>2019542</v>
          </cell>
          <cell r="AK39">
            <v>353782</v>
          </cell>
        </row>
        <row r="40">
          <cell r="A40">
            <v>36</v>
          </cell>
          <cell r="B40" t="str">
            <v>1.14.02</v>
          </cell>
          <cell r="C40" t="str">
            <v>Commercial services exports, US$</v>
          </cell>
          <cell r="D40" t="str">
            <v>1.14.02 Commercial services exports, US$</v>
          </cell>
          <cell r="E40" t="str">
            <v>higher</v>
          </cell>
          <cell r="F40" t="str">
            <v>WTO</v>
          </cell>
          <cell r="G40" t="e">
            <v>#VALUE!</v>
          </cell>
          <cell r="H40">
            <v>74689</v>
          </cell>
          <cell r="I40">
            <v>4264</v>
          </cell>
          <cell r="J40">
            <v>329</v>
          </cell>
          <cell r="K40">
            <v>5042</v>
          </cell>
          <cell r="L40">
            <v>147291</v>
          </cell>
          <cell r="M40">
            <v>9563</v>
          </cell>
          <cell r="N40">
            <v>379582</v>
          </cell>
          <cell r="O40">
            <v>54279</v>
          </cell>
          <cell r="P40">
            <v>3064</v>
          </cell>
          <cell r="Q40">
            <v>98756</v>
          </cell>
          <cell r="R40">
            <v>343898</v>
          </cell>
          <cell r="S40">
            <v>33092</v>
          </cell>
          <cell r="T40">
            <v>200883</v>
          </cell>
          <cell r="U40">
            <v>1770</v>
          </cell>
          <cell r="V40">
            <v>42450</v>
          </cell>
          <cell r="W40">
            <v>51901</v>
          </cell>
          <cell r="X40">
            <v>2481</v>
          </cell>
          <cell r="Y40">
            <v>16312</v>
          </cell>
          <cell r="Z40">
            <v>6382</v>
          </cell>
          <cell r="AA40">
            <v>212</v>
          </cell>
          <cell r="AB40">
            <v>5544</v>
          </cell>
          <cell r="AC40">
            <v>47920</v>
          </cell>
          <cell r="AD40">
            <v>40188</v>
          </cell>
          <cell r="AE40">
            <v>327687</v>
          </cell>
          <cell r="AF40">
            <v>123510</v>
          </cell>
          <cell r="AG40">
            <v>4977</v>
          </cell>
          <cell r="AH40">
            <v>62398</v>
          </cell>
          <cell r="AI40">
            <v>581034</v>
          </cell>
          <cell r="AJ40">
            <v>966125</v>
          </cell>
          <cell r="AK40">
            <v>19412</v>
          </cell>
        </row>
        <row r="41">
          <cell r="A41">
            <v>37</v>
          </cell>
          <cell r="B41" t="str">
            <v>1.15</v>
          </cell>
          <cell r="C41" t="str">
            <v>Technological innovation</v>
          </cell>
          <cell r="D41" t="str">
            <v>1.15 Technological innovation</v>
          </cell>
          <cell r="E41" t="str">
            <v>sum</v>
          </cell>
        </row>
        <row r="42">
          <cell r="A42">
            <v>38</v>
          </cell>
          <cell r="B42" t="str">
            <v>1.15.01</v>
          </cell>
          <cell r="C42" t="str">
            <v>R&amp;D expenditure, % GDP</v>
          </cell>
          <cell r="D42" t="str">
            <v>1.15.01 R&amp;D expenditure, % GDP</v>
          </cell>
          <cell r="E42" t="str">
            <v>higher</v>
          </cell>
          <cell r="F42" t="str">
            <v>UNESCO</v>
          </cell>
          <cell r="G42" t="e">
            <v>#VALUE!</v>
          </cell>
          <cell r="H42">
            <v>1.8289200000000001</v>
          </cell>
          <cell r="J42">
            <v>0.27762999999999999</v>
          </cell>
          <cell r="K42">
            <v>0.11823</v>
          </cell>
          <cell r="L42">
            <v>1.55182</v>
          </cell>
          <cell r="M42">
            <v>0.33495999999999998</v>
          </cell>
          <cell r="N42">
            <v>2.4325999999999999</v>
          </cell>
          <cell r="Q42">
            <v>1.06948</v>
          </cell>
          <cell r="R42">
            <v>0.64636000000000005</v>
          </cell>
          <cell r="S42">
            <v>0.28067999999999999</v>
          </cell>
          <cell r="T42">
            <v>3.2958099999999999</v>
          </cell>
          <cell r="V42">
            <v>0.95087999999999995</v>
          </cell>
          <cell r="W42">
            <v>0.26855000000000001</v>
          </cell>
          <cell r="X42">
            <v>3.9940000000000003E-2</v>
          </cell>
          <cell r="Y42">
            <v>1.45475</v>
          </cell>
          <cell r="Z42">
            <v>0.16442999999999999</v>
          </cell>
          <cell r="AA42">
            <v>3.1579999999999997E-2</v>
          </cell>
          <cell r="AB42">
            <v>0.16435</v>
          </cell>
          <cell r="AC42">
            <v>0.32222000000000001</v>
          </cell>
          <cell r="AD42">
            <v>0.93584000000000001</v>
          </cell>
          <cell r="AE42">
            <v>2.1630500000000001</v>
          </cell>
          <cell r="AF42">
            <v>4.9301199999999996</v>
          </cell>
          <cell r="AG42">
            <v>0.11597</v>
          </cell>
          <cell r="AH42">
            <v>1.2097199999999999</v>
          </cell>
          <cell r="AI42">
            <v>2.9147599999999998</v>
          </cell>
          <cell r="AJ42">
            <v>3.4570500000000002</v>
          </cell>
          <cell r="AK42">
            <v>0.42532999999999999</v>
          </cell>
        </row>
        <row r="43">
          <cell r="A43">
            <v>39</v>
          </cell>
          <cell r="B43" t="str">
            <v>1.15.02</v>
          </cell>
          <cell r="C43" t="str">
            <v>Researchers in R&amp;D, per capita</v>
          </cell>
          <cell r="D43" t="str">
            <v>1.15.02 Researchers in R&amp;D, per capita</v>
          </cell>
          <cell r="E43" t="str">
            <v>higher</v>
          </cell>
          <cell r="F43" t="str">
            <v>UNESCO</v>
          </cell>
          <cell r="G43" t="str">
            <v>Researchers in R&amp;D are professionals engaged in the conception or creation of new knowledge. Products, processes, methods, or systems and in the management of the projects concerned.</v>
          </cell>
          <cell r="H43">
            <v>4.695856</v>
          </cell>
          <cell r="J43">
            <v>0.51356360000000001</v>
          </cell>
          <cell r="K43">
            <v>3.0774369999999999E-2</v>
          </cell>
          <cell r="L43">
            <v>5.076244</v>
          </cell>
          <cell r="M43">
            <v>0.51866670000000004</v>
          </cell>
          <cell r="N43">
            <v>1.687057</v>
          </cell>
          <cell r="O43">
            <v>25.8</v>
          </cell>
          <cell r="Q43">
            <v>4.8089579999999996</v>
          </cell>
          <cell r="R43">
            <v>0.26038329999999998</v>
          </cell>
          <cell r="S43">
            <v>0.39960760000000001</v>
          </cell>
          <cell r="T43">
            <v>5.6384179999999997</v>
          </cell>
          <cell r="V43">
            <v>0.72645720000000003</v>
          </cell>
          <cell r="W43">
            <v>0.3840865</v>
          </cell>
          <cell r="X43">
            <v>1.8967359999999999E-2</v>
          </cell>
          <cell r="Y43">
            <v>5.1022699999999999</v>
          </cell>
          <cell r="Z43">
            <v>0.41530240000000002</v>
          </cell>
          <cell r="AA43">
            <v>3.3391919999999999E-2</v>
          </cell>
          <cell r="AC43">
            <v>0.17200789999999999</v>
          </cell>
          <cell r="AD43">
            <v>2.697892</v>
          </cell>
          <cell r="AE43">
            <v>7.2247479999999999</v>
          </cell>
          <cell r="AG43">
            <v>0.1045512</v>
          </cell>
          <cell r="AH43">
            <v>1.6990590000000001</v>
          </cell>
          <cell r="AJ43">
            <v>4.4517810000000004</v>
          </cell>
          <cell r="AK43">
            <v>0.77930849999999996</v>
          </cell>
        </row>
        <row r="44">
          <cell r="A44">
            <v>40</v>
          </cell>
          <cell r="B44" t="str">
            <v>1.15.03</v>
          </cell>
          <cell r="C44" t="str">
            <v>Patent applications, per million inhabitants</v>
          </cell>
          <cell r="D44" t="str">
            <v>1.15.03 Patent applications, per million inhabitants</v>
          </cell>
          <cell r="E44" t="str">
            <v>higher</v>
          </cell>
          <cell r="F44" t="str">
            <v>WIPO, TIPO for Taiwan</v>
          </cell>
          <cell r="G44" t="str">
            <v>Total patent applications (Direct and PCT national phase entries per 100'000 inhabitants.</v>
          </cell>
          <cell r="H44">
            <v>445.04846989999999</v>
          </cell>
          <cell r="I44">
            <v>0.53406123900000002</v>
          </cell>
          <cell r="J44">
            <v>2.2624434390000001</v>
          </cell>
          <cell r="K44">
            <v>2.4342456810000002</v>
          </cell>
          <cell r="L44">
            <v>657.67875059999994</v>
          </cell>
          <cell r="M44">
            <v>41.504866610000001</v>
          </cell>
          <cell r="N44">
            <v>1123.6684969999999</v>
          </cell>
          <cell r="O44">
            <v>2486.2429999999999</v>
          </cell>
          <cell r="P44">
            <v>2.4991669440000002</v>
          </cell>
          <cell r="Q44">
            <v>329.05125120000002</v>
          </cell>
          <cell r="R44">
            <v>39.794718080000003</v>
          </cell>
          <cell r="S44">
            <v>5.8466340920000004</v>
          </cell>
          <cell r="T44">
            <v>3246.5507189999998</v>
          </cell>
          <cell r="V44">
            <v>53.90175181</v>
          </cell>
          <cell r="W44">
            <v>13.965728179999999</v>
          </cell>
          <cell r="Y44">
            <v>504.97560979999997</v>
          </cell>
          <cell r="Z44">
            <v>1.832381171</v>
          </cell>
          <cell r="AA44">
            <v>0.33258501699999998</v>
          </cell>
          <cell r="AB44">
            <v>7.006617361</v>
          </cell>
          <cell r="AC44">
            <v>6.0410504620000003</v>
          </cell>
          <cell r="AD44">
            <v>171.68095750000001</v>
          </cell>
          <cell r="AE44">
            <v>1525.456803</v>
          </cell>
          <cell r="AF44">
            <v>5276.9337949999999</v>
          </cell>
          <cell r="AG44">
            <v>11.60921593</v>
          </cell>
          <cell r="AH44">
            <v>20.206056109999999</v>
          </cell>
          <cell r="AI44">
            <v>805.71167260000004</v>
          </cell>
          <cell r="AJ44">
            <v>1545.033402</v>
          </cell>
          <cell r="AK44">
            <v>10.627174200000001</v>
          </cell>
        </row>
        <row r="45">
          <cell r="A45">
            <v>41</v>
          </cell>
          <cell r="B45" t="str">
            <v>1.15.04</v>
          </cell>
          <cell r="C45" t="str">
            <v>High-technology exports, % of manufactured exports</v>
          </cell>
          <cell r="D45" t="str">
            <v>1.15.04 High-technology exports, % of manufactured exports</v>
          </cell>
          <cell r="E45" t="str">
            <v>higher</v>
          </cell>
          <cell r="F45" t="str">
            <v>COMTRADE</v>
          </cell>
          <cell r="G45" t="str">
            <v>High-technology exports are products with high R&amp;D intensity, such as in aerospace, computers, pharmaceuticals, scientific instruments, and electrical machinery.</v>
          </cell>
          <cell r="H45">
            <v>25.607748090000001</v>
          </cell>
          <cell r="J45">
            <v>1.0442378539999999</v>
          </cell>
          <cell r="K45">
            <v>6.3855944979999997</v>
          </cell>
          <cell r="L45">
            <v>13.669665609999999</v>
          </cell>
          <cell r="M45">
            <v>6.5153174470000002</v>
          </cell>
          <cell r="N45">
            <v>23.118674510000002</v>
          </cell>
          <cell r="P45">
            <v>6.7115792340000002</v>
          </cell>
          <cell r="Q45">
            <v>34.813791440000003</v>
          </cell>
          <cell r="R45">
            <v>12.48172829</v>
          </cell>
          <cell r="S45">
            <v>7.9413033899999999</v>
          </cell>
          <cell r="T45">
            <v>13.36995553</v>
          </cell>
          <cell r="U45">
            <v>7.2864463769999999</v>
          </cell>
          <cell r="V45">
            <v>28.209326090000001</v>
          </cell>
          <cell r="W45">
            <v>19.351523619999998</v>
          </cell>
          <cell r="X45">
            <v>2.6110073319999998</v>
          </cell>
          <cell r="Y45">
            <v>11.96137163</v>
          </cell>
          <cell r="Z45">
            <v>1.4313173379999999</v>
          </cell>
          <cell r="AA45">
            <v>40.054062160000001</v>
          </cell>
          <cell r="AB45">
            <v>4.5837239329999999</v>
          </cell>
          <cell r="AC45">
            <v>66.611041080000007</v>
          </cell>
          <cell r="AD45">
            <v>9.6881141829999997</v>
          </cell>
          <cell r="AE45">
            <v>25.00822136</v>
          </cell>
          <cell r="AF45">
            <v>16.938263209999999</v>
          </cell>
          <cell r="AG45">
            <v>1.0863531239999999</v>
          </cell>
          <cell r="AH45">
            <v>21.787776000000001</v>
          </cell>
          <cell r="AI45">
            <v>26.523136990000001</v>
          </cell>
          <cell r="AJ45">
            <v>17.85045375</v>
          </cell>
          <cell r="AK45">
            <v>38.632807120000002</v>
          </cell>
        </row>
        <row r="46">
          <cell r="A46">
            <v>42</v>
          </cell>
          <cell r="B46" t="str">
            <v>1.15.05</v>
          </cell>
          <cell r="C46" t="str">
            <v>Scientific articles, per million people</v>
          </cell>
          <cell r="D46" t="str">
            <v>1.15.05 Scientific articles, per million people</v>
          </cell>
          <cell r="E46" t="str">
            <v>higher</v>
          </cell>
          <cell r="F46" t="str">
            <v>NSF National Science &amp; engineering Indicators</v>
          </cell>
          <cell r="G46" t="str">
            <v>Article counts are from a selection of journals, books and conference proceedings in S&amp;E from Scopus</v>
          </cell>
          <cell r="H46">
            <v>2368.5622509999998</v>
          </cell>
          <cell r="I46">
            <v>41.871409919999998</v>
          </cell>
          <cell r="J46">
            <v>937.51131220000002</v>
          </cell>
          <cell r="K46">
            <v>12.064359079999999</v>
          </cell>
          <cell r="L46">
            <v>1776.6194969999999</v>
          </cell>
          <cell r="M46">
            <v>456.79408949999998</v>
          </cell>
          <cell r="N46">
            <v>636.7622384</v>
          </cell>
          <cell r="O46">
            <v>1386.384675</v>
          </cell>
          <cell r="P46">
            <v>198.48772629999999</v>
          </cell>
          <cell r="Q46">
            <v>2468.8879969999998</v>
          </cell>
          <cell r="R46">
            <v>146.34090549999999</v>
          </cell>
          <cell r="S46">
            <v>116.2308675</v>
          </cell>
          <cell r="T46">
            <v>828.65008669999997</v>
          </cell>
          <cell r="U46">
            <v>11.22509028</v>
          </cell>
          <cell r="V46">
            <v>811.78335170000003</v>
          </cell>
          <cell r="W46">
            <v>161.7954617</v>
          </cell>
          <cell r="X46">
            <v>3.0321419289999998</v>
          </cell>
          <cell r="Y46">
            <v>1797.7795120000001</v>
          </cell>
          <cell r="Z46">
            <v>99.735626159999995</v>
          </cell>
          <cell r="AA46">
            <v>6.928577368</v>
          </cell>
          <cell r="AB46">
            <v>137.2865826</v>
          </cell>
          <cell r="AC46">
            <v>35.506767050000001</v>
          </cell>
          <cell r="AD46">
            <v>574.25828479999996</v>
          </cell>
          <cell r="AE46">
            <v>2253.0317540000001</v>
          </cell>
          <cell r="AF46">
            <v>1488.8957479999999</v>
          </cell>
          <cell r="AG46">
            <v>110.8631006</v>
          </cell>
          <cell r="AH46">
            <v>263.85641709999999</v>
          </cell>
          <cell r="AI46">
            <v>1557.4918500000001</v>
          </cell>
          <cell r="AJ46">
            <v>1371.287196</v>
          </cell>
          <cell r="AK46">
            <v>105.87148860000001</v>
          </cell>
        </row>
        <row r="47">
          <cell r="A47">
            <v>43</v>
          </cell>
          <cell r="B47" t="str">
            <v>1.16</v>
          </cell>
          <cell r="C47" t="str">
            <v>Technological infrastructure</v>
          </cell>
          <cell r="D47" t="str">
            <v>1.16 Technological infrastructure</v>
          </cell>
          <cell r="E47" t="str">
            <v>sum</v>
          </cell>
        </row>
        <row r="48">
          <cell r="A48">
            <v>44</v>
          </cell>
          <cell r="B48" t="str">
            <v>1.16.01</v>
          </cell>
          <cell r="C48" t="str">
            <v>Fixed internet speed, Mbps</v>
          </cell>
          <cell r="D48" t="str">
            <v>1.16.01 Fixed internet speed, Mbps</v>
          </cell>
          <cell r="E48" t="str">
            <v>higher</v>
          </cell>
          <cell r="F48" t="str">
            <v>Ookla, M-Lab, SpeedTestNet.io</v>
          </cell>
          <cell r="G48" t="str">
            <v>average connection speed in Mbps: data transfer rates for Internet access by end users. Values presented are a weighted average of three internet speed tests Ookla, M-Lab, SpeedTestNet.io</v>
          </cell>
          <cell r="H48">
            <v>75.021955869999999</v>
          </cell>
          <cell r="I48">
            <v>36.975258359999998</v>
          </cell>
          <cell r="J48">
            <v>60.818022040000002</v>
          </cell>
          <cell r="K48">
            <v>31.655390489999998</v>
          </cell>
          <cell r="L48">
            <v>204.69472039999999</v>
          </cell>
          <cell r="M48">
            <v>192.0726171</v>
          </cell>
          <cell r="N48">
            <v>147.0473016</v>
          </cell>
          <cell r="O48">
            <v>183.7149991</v>
          </cell>
          <cell r="P48">
            <v>62.130142540000001</v>
          </cell>
          <cell r="Q48">
            <v>148.9627917</v>
          </cell>
          <cell r="R48">
            <v>67.370527850000002</v>
          </cell>
          <cell r="S48">
            <v>23.897470129999999</v>
          </cell>
          <cell r="T48">
            <v>184.1641248</v>
          </cell>
          <cell r="U48">
            <v>28.606389700000001</v>
          </cell>
          <cell r="V48">
            <v>99.297053439999999</v>
          </cell>
          <cell r="W48">
            <v>61.662655119999997</v>
          </cell>
          <cell r="X48">
            <v>11.61856779</v>
          </cell>
          <cell r="Y48">
            <v>154.4618571</v>
          </cell>
          <cell r="Z48">
            <v>10.643694229999999</v>
          </cell>
          <cell r="AA48">
            <v>11.67489593</v>
          </cell>
          <cell r="AB48">
            <v>89.081165769999998</v>
          </cell>
          <cell r="AC48">
            <v>67.257277799999997</v>
          </cell>
          <cell r="AD48">
            <v>83.871063660000004</v>
          </cell>
          <cell r="AE48">
            <v>226.23077180000001</v>
          </cell>
          <cell r="AF48">
            <v>156.7029977</v>
          </cell>
          <cell r="AG48">
            <v>24.472370640000001</v>
          </cell>
          <cell r="AH48">
            <v>194.1298922</v>
          </cell>
          <cell r="AI48">
            <v>116.49715310000001</v>
          </cell>
          <cell r="AJ48">
            <v>205.40973869999999</v>
          </cell>
          <cell r="AK48">
            <v>85.113361810000001</v>
          </cell>
        </row>
        <row r="49">
          <cell r="A49">
            <v>45</v>
          </cell>
          <cell r="B49" t="str">
            <v>1.16.02</v>
          </cell>
          <cell r="C49" t="str">
            <v>Internet users, % population</v>
          </cell>
          <cell r="D49" t="str">
            <v>1.16.02 Internet users, % population</v>
          </cell>
          <cell r="E49" t="str">
            <v>higher</v>
          </cell>
          <cell r="F49" t="str">
            <v>ITU via World Bank (Taiwan Internet World Stats, dataportal.com)</v>
          </cell>
          <cell r="G49" t="str">
            <v>Internet users are individuals who have used the Internet (from any location) in the last 3 months. The Internet can be used via a computer, mobile phone, personal digital assistant, games machine, digital TV etc.</v>
          </cell>
          <cell r="H49">
            <v>96.24</v>
          </cell>
          <cell r="I49">
            <v>38.917444660000001</v>
          </cell>
          <cell r="J49">
            <v>98.08</v>
          </cell>
          <cell r="K49">
            <v>60.152402299999999</v>
          </cell>
          <cell r="L49">
            <v>92.834016640000002</v>
          </cell>
          <cell r="M49">
            <v>90.193368820000003</v>
          </cell>
          <cell r="N49">
            <v>75.611316029999998</v>
          </cell>
          <cell r="O49">
            <v>89</v>
          </cell>
          <cell r="P49">
            <v>69.718113520000003</v>
          </cell>
          <cell r="Q49">
            <v>95.613570519999996</v>
          </cell>
          <cell r="R49">
            <v>46.31</v>
          </cell>
          <cell r="S49">
            <v>66.484612769999998</v>
          </cell>
          <cell r="T49">
            <v>82.914079279999996</v>
          </cell>
          <cell r="U49">
            <v>62</v>
          </cell>
          <cell r="V49">
            <v>97.398640400000005</v>
          </cell>
          <cell r="W49">
            <v>75.626504760000003</v>
          </cell>
          <cell r="X49">
            <v>44.021673239999998</v>
          </cell>
          <cell r="Y49">
            <v>95.910202690000006</v>
          </cell>
          <cell r="Z49">
            <v>21.0372074</v>
          </cell>
          <cell r="AA49">
            <v>32.054162910000002</v>
          </cell>
          <cell r="AB49">
            <v>74.674951250000007</v>
          </cell>
          <cell r="AC49">
            <v>52.675738080000002</v>
          </cell>
          <cell r="AD49">
            <v>90.417991630000003</v>
          </cell>
          <cell r="AE49">
            <v>95.953864760000002</v>
          </cell>
          <cell r="AF49">
            <v>97.168554130000004</v>
          </cell>
          <cell r="AG49">
            <v>44.453087240000002</v>
          </cell>
          <cell r="AH49">
            <v>87.977281009999999</v>
          </cell>
          <cell r="AI49">
            <v>96.680236570000005</v>
          </cell>
          <cell r="AJ49">
            <v>91.753208330000007</v>
          </cell>
          <cell r="AK49">
            <v>78.589999180000007</v>
          </cell>
        </row>
        <row r="50">
          <cell r="A50">
            <v>46</v>
          </cell>
          <cell r="B50" t="str">
            <v>1.16.03</v>
          </cell>
          <cell r="C50" t="str">
            <v>Fixed broadband subscriptions (per 100 people)</v>
          </cell>
          <cell r="D50" t="str">
            <v>1.16.03 Fixed broadband subscriptions (per 100 people)</v>
          </cell>
          <cell r="E50" t="str">
            <v>higher</v>
          </cell>
          <cell r="F50" t="str">
            <v>ITU via World Bank)</v>
          </cell>
          <cell r="G50" t="e">
            <v>#VALUE!</v>
          </cell>
          <cell r="H50">
            <v>35.198321550000003</v>
          </cell>
          <cell r="I50">
            <v>6.9344258319999996</v>
          </cell>
          <cell r="J50">
            <v>20.085879349999999</v>
          </cell>
          <cell r="K50">
            <v>3.0405224479999999</v>
          </cell>
          <cell r="L50">
            <v>43.076431939999999</v>
          </cell>
          <cell r="M50">
            <v>22.718116999999999</v>
          </cell>
          <cell r="N50">
            <v>41.35308483</v>
          </cell>
          <cell r="O50">
            <v>28.070630000000001</v>
          </cell>
          <cell r="P50">
            <v>14.85059163</v>
          </cell>
          <cell r="Q50">
            <v>39.829346639999997</v>
          </cell>
          <cell r="R50">
            <v>2.3638607220000001</v>
          </cell>
          <cell r="S50">
            <v>4.8797788239999997</v>
          </cell>
          <cell r="T50">
            <v>35.961419550000002</v>
          </cell>
          <cell r="U50">
            <v>2.03035451</v>
          </cell>
          <cell r="V50">
            <v>12.44260822</v>
          </cell>
          <cell r="W50">
            <v>19.488081659999999</v>
          </cell>
          <cell r="X50">
            <v>2.08059328</v>
          </cell>
          <cell r="Y50">
            <v>35.926201210000002</v>
          </cell>
          <cell r="Z50">
            <v>1.329531998</v>
          </cell>
          <cell r="AA50">
            <v>0.211067219</v>
          </cell>
          <cell r="AB50">
            <v>9.2908848119999998</v>
          </cell>
          <cell r="AC50">
            <v>7.5666943460000002</v>
          </cell>
          <cell r="AD50">
            <v>23.728569319999998</v>
          </cell>
          <cell r="AE50">
            <v>37.3597149</v>
          </cell>
          <cell r="AF50">
            <v>45.42500252</v>
          </cell>
          <cell r="AG50">
            <v>10.07871742</v>
          </cell>
          <cell r="AH50">
            <v>18.451252440000001</v>
          </cell>
          <cell r="AI50">
            <v>41.484878389999999</v>
          </cell>
          <cell r="AJ50">
            <v>37.578129339999997</v>
          </cell>
          <cell r="AK50">
            <v>21.651042579999999</v>
          </cell>
        </row>
        <row r="51">
          <cell r="A51">
            <v>47</v>
          </cell>
          <cell r="B51" t="str">
            <v>1.16.04</v>
          </cell>
          <cell r="C51" t="str">
            <v>Mobile subscriptions (per 100 people)</v>
          </cell>
          <cell r="D51" t="str">
            <v>1.16.04 Mobile subscriptions (per 100 people)</v>
          </cell>
          <cell r="E51" t="str">
            <v>higher</v>
          </cell>
          <cell r="F51" t="str">
            <v>ITU via World Bank)</v>
          </cell>
          <cell r="G51" t="e">
            <v>#VALUE!</v>
          </cell>
          <cell r="H51">
            <v>107.031203</v>
          </cell>
          <cell r="I51">
            <v>105.26424900000001</v>
          </cell>
          <cell r="J51">
            <v>117.755155</v>
          </cell>
          <cell r="K51">
            <v>116.32560700000001</v>
          </cell>
          <cell r="L51">
            <v>91.230625399999994</v>
          </cell>
          <cell r="M51">
            <v>134.74532600000001</v>
          </cell>
          <cell r="N51">
            <v>124.877538</v>
          </cell>
          <cell r="O51">
            <v>129.21059399999999</v>
          </cell>
          <cell r="P51">
            <v>97.165440799999999</v>
          </cell>
          <cell r="Q51">
            <v>291.91033599999997</v>
          </cell>
          <cell r="R51">
            <v>80.648577200000005</v>
          </cell>
          <cell r="S51">
            <v>114.90055700000001</v>
          </cell>
          <cell r="T51">
            <v>167.523157</v>
          </cell>
          <cell r="U51">
            <v>64.955357899999996</v>
          </cell>
          <cell r="V51">
            <v>141.292316</v>
          </cell>
          <cell r="W51">
            <v>100.28819900000001</v>
          </cell>
          <cell r="X51">
            <v>106.69647399999999</v>
          </cell>
          <cell r="Y51">
            <v>114.689869</v>
          </cell>
          <cell r="Z51">
            <v>81.746912699999996</v>
          </cell>
          <cell r="AA51">
            <v>48.424850599999999</v>
          </cell>
          <cell r="AB51">
            <v>122.026402</v>
          </cell>
          <cell r="AC51">
            <v>144.042822</v>
          </cell>
          <cell r="AD51">
            <v>168.984724</v>
          </cell>
          <cell r="AE51">
            <v>156.47905299999999</v>
          </cell>
          <cell r="AF51">
            <v>148.58806000000001</v>
          </cell>
          <cell r="AG51">
            <v>143.07941700000001</v>
          </cell>
          <cell r="AH51">
            <v>176.31692699999999</v>
          </cell>
          <cell r="AI51">
            <v>120.81911700000001</v>
          </cell>
          <cell r="AJ51">
            <v>110.166472</v>
          </cell>
          <cell r="AK51">
            <v>139.94968700000001</v>
          </cell>
        </row>
        <row r="55">
          <cell r="A55">
            <v>48</v>
          </cell>
          <cell r="B55" t="str">
            <v>2.01</v>
          </cell>
          <cell r="C55" t="str">
            <v>Inequality (Gini coefficient)</v>
          </cell>
          <cell r="D55" t="str">
            <v>2.01 Inequality (Gini coefficient)</v>
          </cell>
          <cell r="E55" t="str">
            <v>lower</v>
          </cell>
          <cell r="F55" t="str">
            <v>World Bank</v>
          </cell>
          <cell r="G55" t="e">
            <v>#VALUE!</v>
          </cell>
          <cell r="H55">
            <v>34.299999999999997</v>
          </cell>
          <cell r="I55">
            <v>33.4</v>
          </cell>
          <cell r="L55">
            <v>31.7</v>
          </cell>
          <cell r="M55">
            <v>43</v>
          </cell>
          <cell r="N55">
            <v>37.1</v>
          </cell>
          <cell r="P55">
            <v>45.5</v>
          </cell>
          <cell r="R55">
            <v>32.799999999999997</v>
          </cell>
          <cell r="S55">
            <v>38.299999999999997</v>
          </cell>
          <cell r="U55">
            <v>38.799999999999997</v>
          </cell>
          <cell r="V55">
            <v>40.700000000000003</v>
          </cell>
          <cell r="W55">
            <v>43.5</v>
          </cell>
          <cell r="X55">
            <v>30.7</v>
          </cell>
          <cell r="Z55">
            <v>29.6</v>
          </cell>
          <cell r="AB55">
            <v>40.299999999999997</v>
          </cell>
          <cell r="AC55">
            <v>40.700000000000003</v>
          </cell>
          <cell r="AD55">
            <v>36</v>
          </cell>
          <cell r="AF55">
            <v>31.4</v>
          </cell>
          <cell r="AG55">
            <v>37.700000000000003</v>
          </cell>
          <cell r="AH55">
            <v>34.9</v>
          </cell>
          <cell r="AI55">
            <v>32.4</v>
          </cell>
          <cell r="AJ55">
            <v>39.799999999999997</v>
          </cell>
          <cell r="AK55">
            <v>36.1</v>
          </cell>
          <cell r="AM55">
            <v>2023</v>
          </cell>
        </row>
        <row r="56">
          <cell r="A56">
            <v>49</v>
          </cell>
          <cell r="B56" t="str">
            <v>2.02</v>
          </cell>
          <cell r="C56" t="str">
            <v>Educational attainment</v>
          </cell>
          <cell r="D56" t="str">
            <v>2.02 Educational attainment</v>
          </cell>
          <cell r="E56" t="str">
            <v>sum</v>
          </cell>
        </row>
        <row r="57">
          <cell r="A57">
            <v>50</v>
          </cell>
          <cell r="B57" t="str">
            <v>2.02.01</v>
          </cell>
          <cell r="C57" t="str">
            <v>Mean years of schooling</v>
          </cell>
          <cell r="D57" t="str">
            <v>2.02.01 Mean years of schooling</v>
          </cell>
          <cell r="E57" t="str">
            <v>higher</v>
          </cell>
          <cell r="F57" t="str">
            <v>HDR</v>
          </cell>
          <cell r="G57" t="str">
            <v>Average number of years of education received by people ages 25 and older, converted from education attainment levels using official durations of each level.</v>
          </cell>
          <cell r="H57">
            <v>12.726819989999999</v>
          </cell>
          <cell r="I57">
            <v>7.3790597919999996</v>
          </cell>
          <cell r="J57">
            <v>9.2200000000000006</v>
          </cell>
          <cell r="K57">
            <v>5.197100163</v>
          </cell>
          <cell r="L57">
            <v>13.86876597</v>
          </cell>
          <cell r="M57">
            <v>11.11136804</v>
          </cell>
          <cell r="N57">
            <v>8.1069104460000005</v>
          </cell>
          <cell r="O57">
            <v>12.6</v>
          </cell>
          <cell r="P57">
            <v>8.9697504039999991</v>
          </cell>
          <cell r="Q57">
            <v>12.34776974</v>
          </cell>
          <cell r="R57">
            <v>6.5707001690000002</v>
          </cell>
          <cell r="S57">
            <v>8.5565099720000006</v>
          </cell>
          <cell r="T57">
            <v>12.66923046</v>
          </cell>
          <cell r="U57">
            <v>5.9469705299999998</v>
          </cell>
          <cell r="V57">
            <v>10.74828052</v>
          </cell>
          <cell r="W57">
            <v>9.2210502620000003</v>
          </cell>
          <cell r="X57">
            <v>6.5181576970000004</v>
          </cell>
          <cell r="Y57">
            <v>12.94468975</v>
          </cell>
          <cell r="Z57">
            <v>4.4223190189999997</v>
          </cell>
          <cell r="AA57">
            <v>4.9336311459999997</v>
          </cell>
          <cell r="AB57">
            <v>10.01696229</v>
          </cell>
          <cell r="AC57">
            <v>8.9714095589999996</v>
          </cell>
          <cell r="AD57">
            <v>12.41152954</v>
          </cell>
          <cell r="AE57">
            <v>11.924880030000001</v>
          </cell>
          <cell r="AF57">
            <v>12.614092339999999</v>
          </cell>
          <cell r="AG57">
            <v>11.24960995</v>
          </cell>
          <cell r="AH57">
            <v>8.834560711</v>
          </cell>
          <cell r="AI57">
            <v>13.4061203</v>
          </cell>
          <cell r="AJ57">
            <v>13.57549953</v>
          </cell>
          <cell r="AK57">
            <v>8.4553487940000007</v>
          </cell>
        </row>
        <row r="58">
          <cell r="A58">
            <v>51</v>
          </cell>
          <cell r="B58" t="str">
            <v>2.02.02</v>
          </cell>
          <cell r="C58" t="str">
            <v>University education Index</v>
          </cell>
          <cell r="D58" t="str">
            <v>2.02.02 University education Index</v>
          </cell>
          <cell r="E58" t="str">
            <v>higher</v>
          </cell>
          <cell r="F58" t="str">
            <v>THES</v>
          </cell>
          <cell r="G58" t="str">
            <v>IMD constructed index to capture the quality of universities. Measures the (1) number, (2) score, (3) score per capita, of the universities in THES 1'000.</v>
          </cell>
          <cell r="H58">
            <v>46.482259290000002</v>
          </cell>
          <cell r="I58">
            <v>2.47330381</v>
          </cell>
          <cell r="J58">
            <v>27.91072754</v>
          </cell>
          <cell r="K58">
            <v>0</v>
          </cell>
          <cell r="L58">
            <v>31.137209129999999</v>
          </cell>
          <cell r="M58">
            <v>2.2594413019999999</v>
          </cell>
          <cell r="N58">
            <v>45.724846020000001</v>
          </cell>
          <cell r="O58">
            <v>15.76898197</v>
          </cell>
          <cell r="P58">
            <v>0</v>
          </cell>
          <cell r="Q58">
            <v>19.6498566</v>
          </cell>
          <cell r="R58">
            <v>25.934823470000001</v>
          </cell>
          <cell r="S58">
            <v>0.60941174200000003</v>
          </cell>
          <cell r="T58">
            <v>17.137291340000001</v>
          </cell>
          <cell r="U58">
            <v>0</v>
          </cell>
          <cell r="V58">
            <v>10.8466176</v>
          </cell>
          <cell r="W58">
            <v>1.3194891630000001</v>
          </cell>
          <cell r="X58">
            <v>0</v>
          </cell>
          <cell r="Y58">
            <v>25.043023760000001</v>
          </cell>
          <cell r="Z58">
            <v>11.98583165</v>
          </cell>
          <cell r="AA58">
            <v>0</v>
          </cell>
          <cell r="AB58">
            <v>0</v>
          </cell>
          <cell r="AC58">
            <v>0</v>
          </cell>
          <cell r="AD58">
            <v>11.4159723</v>
          </cell>
          <cell r="AE58">
            <v>9.7572513349999994</v>
          </cell>
          <cell r="AF58">
            <v>24.377647419999999</v>
          </cell>
          <cell r="AG58">
            <v>0</v>
          </cell>
          <cell r="AH58">
            <v>2.9086724679999998</v>
          </cell>
          <cell r="AI58">
            <v>80.618774799999997</v>
          </cell>
          <cell r="AJ58">
            <v>118.5653219</v>
          </cell>
          <cell r="AK58">
            <v>1.4236997680000001</v>
          </cell>
        </row>
        <row r="59">
          <cell r="A59">
            <v>52</v>
          </cell>
          <cell r="B59" t="str">
            <v>2.02.03</v>
          </cell>
          <cell r="C59" t="str">
            <v>Tertiary enrollment</v>
          </cell>
          <cell r="D59" t="str">
            <v>2.02.03 Tertiary enrollment</v>
          </cell>
          <cell r="E59" t="str">
            <v>higher</v>
          </cell>
          <cell r="F59" t="str">
            <v>World Bank</v>
          </cell>
          <cell r="G59" t="e">
            <v>#VALUE!</v>
          </cell>
          <cell r="H59">
            <v>106.240760803223</v>
          </cell>
          <cell r="I59">
            <v>22.840000152587901</v>
          </cell>
          <cell r="J59">
            <v>32.698329925537102</v>
          </cell>
          <cell r="K59">
            <v>14.998999595642101</v>
          </cell>
          <cell r="L59">
            <v>77.802291870117202</v>
          </cell>
          <cell r="M59">
            <v>99.3372802734375</v>
          </cell>
          <cell r="N59">
            <v>71.981552124023395</v>
          </cell>
          <cell r="O59">
            <v>89.81</v>
          </cell>
          <cell r="P59">
            <v>57.937660217285199</v>
          </cell>
          <cell r="Q59">
            <v>97.349021911621094</v>
          </cell>
          <cell r="R59">
            <v>33.117000579833999</v>
          </cell>
          <cell r="S59">
            <v>42.633171081542997</v>
          </cell>
          <cell r="T59">
            <v>63.1702690124512</v>
          </cell>
          <cell r="U59">
            <v>12.4589996337891</v>
          </cell>
          <cell r="V59">
            <v>40.270999908447301</v>
          </cell>
          <cell r="W59">
            <v>46.406131744384801</v>
          </cell>
          <cell r="Y59">
            <v>79.412887573242202</v>
          </cell>
          <cell r="Z59">
            <v>13.429059982299799</v>
          </cell>
          <cell r="AC59">
            <v>34.890998840332003</v>
          </cell>
          <cell r="AD59">
            <v>56.617000579833999</v>
          </cell>
          <cell r="AE59">
            <v>97.098907470703097</v>
          </cell>
          <cell r="AF59">
            <v>103.276039123535</v>
          </cell>
          <cell r="AG59">
            <v>22.965000152587901</v>
          </cell>
          <cell r="AH59">
            <v>48.752998352050803</v>
          </cell>
          <cell r="AI59">
            <v>82.651649475097699</v>
          </cell>
          <cell r="AJ59">
            <v>79.361930847167997</v>
          </cell>
          <cell r="AK59">
            <v>42.2239990234375</v>
          </cell>
          <cell r="AM59">
            <v>2022</v>
          </cell>
        </row>
        <row r="60">
          <cell r="A60">
            <v>53</v>
          </cell>
          <cell r="B60" t="str">
            <v>2.03</v>
          </cell>
          <cell r="C60" t="str">
            <v>Labor standards</v>
          </cell>
          <cell r="D60" t="str">
            <v>2.03 Labor standards</v>
          </cell>
          <cell r="E60" t="str">
            <v>sum</v>
          </cell>
        </row>
        <row r="61">
          <cell r="A61">
            <v>54</v>
          </cell>
          <cell r="B61" t="str">
            <v>2.03.01</v>
          </cell>
          <cell r="C61" t="str">
            <v>Gender non-discrimination in hiring</v>
          </cell>
          <cell r="D61" t="str">
            <v>2.03.01 Gender non-discrimination in hiring</v>
          </cell>
          <cell r="E61" t="str">
            <v>higher</v>
          </cell>
          <cell r="F61" t="str">
            <v>World Bank Women, Business and the Law [https://wbl.worldbank.org/]</v>
          </cell>
          <cell r="G61" t="e">
            <v>#VALUE!</v>
          </cell>
          <cell r="H61">
            <v>100</v>
          </cell>
          <cell r="I61">
            <v>50</v>
          </cell>
          <cell r="J61">
            <v>25</v>
          </cell>
          <cell r="K61">
            <v>100</v>
          </cell>
          <cell r="L61">
            <v>100</v>
          </cell>
          <cell r="M61">
            <v>75</v>
          </cell>
          <cell r="N61">
            <v>100</v>
          </cell>
          <cell r="O61">
            <v>100</v>
          </cell>
          <cell r="P61">
            <v>100</v>
          </cell>
          <cell r="Q61">
            <v>100</v>
          </cell>
          <cell r="R61">
            <v>100</v>
          </cell>
          <cell r="S61">
            <v>100</v>
          </cell>
          <cell r="T61">
            <v>50</v>
          </cell>
          <cell r="U61">
            <v>75</v>
          </cell>
          <cell r="V61">
            <v>50</v>
          </cell>
          <cell r="W61">
            <v>100</v>
          </cell>
          <cell r="X61">
            <v>25</v>
          </cell>
          <cell r="Y61">
            <v>100</v>
          </cell>
          <cell r="Z61">
            <v>100</v>
          </cell>
          <cell r="AA61">
            <v>50</v>
          </cell>
          <cell r="AB61">
            <v>100</v>
          </cell>
          <cell r="AC61">
            <v>100</v>
          </cell>
          <cell r="AD61">
            <v>50</v>
          </cell>
          <cell r="AE61">
            <v>75</v>
          </cell>
          <cell r="AF61">
            <v>100</v>
          </cell>
          <cell r="AG61">
            <v>75</v>
          </cell>
          <cell r="AH61">
            <v>100</v>
          </cell>
          <cell r="AI61">
            <v>100</v>
          </cell>
          <cell r="AJ61">
            <v>100</v>
          </cell>
          <cell r="AK61">
            <v>100</v>
          </cell>
        </row>
        <row r="62">
          <cell r="A62">
            <v>55</v>
          </cell>
          <cell r="B62" t="str">
            <v>2.03.02</v>
          </cell>
          <cell r="C62" t="str">
            <v>Freedom of association and assembly</v>
          </cell>
          <cell r="D62" t="str">
            <v>2.03.02 Freedom of association and assembly</v>
          </cell>
          <cell r="E62" t="str">
            <v>higher</v>
          </cell>
          <cell r="F62" t="str">
            <v>World Bank</v>
          </cell>
          <cell r="H62">
            <v>0.77016638500000001</v>
          </cell>
          <cell r="I62">
            <v>0.414163697</v>
          </cell>
          <cell r="K62">
            <v>0.30340323600000002</v>
          </cell>
          <cell r="L62">
            <v>0.74119430399999997</v>
          </cell>
          <cell r="M62">
            <v>0.70959865600000005</v>
          </cell>
          <cell r="N62">
            <v>0.20784206299999999</v>
          </cell>
          <cell r="O62">
            <v>0.72142018600000002</v>
          </cell>
          <cell r="P62">
            <v>0.58575774899999999</v>
          </cell>
          <cell r="R62">
            <v>0.45394353399999998</v>
          </cell>
          <cell r="S62">
            <v>0.495522189</v>
          </cell>
          <cell r="T62">
            <v>0.86974497799999995</v>
          </cell>
          <cell r="U62">
            <v>0.16690598700000001</v>
          </cell>
          <cell r="V62">
            <v>0.4748232</v>
          </cell>
          <cell r="W62">
            <v>0.562087436</v>
          </cell>
          <cell r="X62">
            <v>0.248397434</v>
          </cell>
          <cell r="Y62">
            <v>0.80647551699999998</v>
          </cell>
          <cell r="Z62">
            <v>0.45083450800000002</v>
          </cell>
          <cell r="AA62">
            <v>0.65925843699999997</v>
          </cell>
          <cell r="AB62">
            <v>0.57517157100000005</v>
          </cell>
          <cell r="AC62">
            <v>0.512187167</v>
          </cell>
          <cell r="AD62">
            <v>0.25725363499999998</v>
          </cell>
          <cell r="AE62">
            <v>0.35054782899999998</v>
          </cell>
          <cell r="AF62">
            <v>0.61806192699999996</v>
          </cell>
          <cell r="AG62">
            <v>0.48650010999999999</v>
          </cell>
          <cell r="AH62">
            <v>0.34675282499999999</v>
          </cell>
          <cell r="AI62">
            <v>0.71087325000000001</v>
          </cell>
          <cell r="AJ62">
            <v>0.75055914899999998</v>
          </cell>
          <cell r="AK62">
            <v>0.25484071699999999</v>
          </cell>
        </row>
        <row r="63">
          <cell r="A63">
            <v>56</v>
          </cell>
          <cell r="B63" t="str">
            <v>2.04</v>
          </cell>
          <cell r="C63" t="str">
            <v>Political stability and absence of violence</v>
          </cell>
          <cell r="D63" t="str">
            <v>2.04 Political stability and absence of violence</v>
          </cell>
          <cell r="E63" t="str">
            <v>higher</v>
          </cell>
          <cell r="F63" t="str">
            <v>World Bank Political Stability and Absence of Violence</v>
          </cell>
          <cell r="G63" t="str">
            <v>Political Stability and Absence of Violence/Terrorism measures perceptions of the likelihood of political instability and/or politically-motivated violence, including terrorism.</v>
          </cell>
          <cell r="H63">
            <v>81.60377502</v>
          </cell>
          <cell r="I63">
            <v>13.20754719</v>
          </cell>
          <cell r="J63">
            <v>94.811317439999996</v>
          </cell>
          <cell r="K63">
            <v>44.81132126</v>
          </cell>
          <cell r="L63">
            <v>73.584907529999995</v>
          </cell>
          <cell r="M63">
            <v>51.415092469999998</v>
          </cell>
          <cell r="N63">
            <v>28.30188751</v>
          </cell>
          <cell r="O63">
            <v>72.17</v>
          </cell>
          <cell r="P63">
            <v>38.679245000000002</v>
          </cell>
          <cell r="Q63">
            <v>66.509437559999995</v>
          </cell>
          <cell r="R63">
            <v>24.528301240000001</v>
          </cell>
          <cell r="S63">
            <v>29.245283130000001</v>
          </cell>
          <cell r="T63">
            <v>86.792449950000005</v>
          </cell>
          <cell r="U63">
            <v>74.056602479999995</v>
          </cell>
          <cell r="V63">
            <v>51.88679123</v>
          </cell>
          <cell r="W63">
            <v>21.69811249</v>
          </cell>
          <cell r="X63">
            <v>2.8301887510000001</v>
          </cell>
          <cell r="Y63">
            <v>96.22641754</v>
          </cell>
          <cell r="Z63">
            <v>6.6037735939999997</v>
          </cell>
          <cell r="AA63">
            <v>23.584905620000001</v>
          </cell>
          <cell r="AB63">
            <v>27.830188750000001</v>
          </cell>
          <cell r="AC63">
            <v>20.28301811</v>
          </cell>
          <cell r="AD63">
            <v>16.037734990000001</v>
          </cell>
          <cell r="AE63">
            <v>97.169815060000005</v>
          </cell>
          <cell r="AF63">
            <v>64.622642519999999</v>
          </cell>
          <cell r="AG63">
            <v>18.867923739999998</v>
          </cell>
          <cell r="AH63">
            <v>31.60377312</v>
          </cell>
          <cell r="AI63">
            <v>62.264152529999997</v>
          </cell>
          <cell r="AJ63">
            <v>45.283020020000002</v>
          </cell>
          <cell r="AK63">
            <v>45.754718779999997</v>
          </cell>
        </row>
        <row r="64">
          <cell r="A64">
            <v>57</v>
          </cell>
          <cell r="B64" t="str">
            <v>2.05</v>
          </cell>
          <cell r="C64" t="str">
            <v>Goods produced by forced labor or child labor</v>
          </cell>
          <cell r="D64" t="str">
            <v>2.05 Goods produced by forced labor or child labor</v>
          </cell>
          <cell r="E64" t="str">
            <v>sumsum</v>
          </cell>
        </row>
        <row r="65">
          <cell r="A65">
            <v>58</v>
          </cell>
          <cell r="B65" t="str">
            <v>2.05.01</v>
          </cell>
          <cell r="C65" t="str">
            <v>Goods produced by forced labor</v>
          </cell>
          <cell r="D65" t="str">
            <v>2.05.01 Goods produced by forced labor</v>
          </cell>
          <cell r="E65" t="str">
            <v>sum</v>
          </cell>
        </row>
        <row r="66">
          <cell r="A66">
            <v>59</v>
          </cell>
          <cell r="B66" t="str">
            <v>2.05.01.a</v>
          </cell>
          <cell r="C66" t="str">
            <v>Goods produced by forced labor, number of goods categories</v>
          </cell>
          <cell r="D66" t="str">
            <v>2.05.01.a Goods produced by forced labor, number of goods categories</v>
          </cell>
          <cell r="E66" t="str">
            <v>lower</v>
          </cell>
          <cell r="F66" t="str">
            <v>US Bureau of International Labor Affairs</v>
          </cell>
          <cell r="G66" t="e">
            <v>#VALUE!</v>
          </cell>
          <cell r="H66">
            <v>0</v>
          </cell>
          <cell r="I66">
            <v>2</v>
          </cell>
          <cell r="J66">
            <v>0</v>
          </cell>
          <cell r="K66">
            <v>1</v>
          </cell>
          <cell r="L66">
            <v>0</v>
          </cell>
          <cell r="M66">
            <v>0</v>
          </cell>
          <cell r="N66">
            <v>18</v>
          </cell>
          <cell r="O66">
            <v>1</v>
          </cell>
          <cell r="P66">
            <v>0</v>
          </cell>
          <cell r="Q66">
            <v>0</v>
          </cell>
          <cell r="R66">
            <v>10</v>
          </cell>
          <cell r="S66">
            <v>2</v>
          </cell>
          <cell r="T66">
            <v>0</v>
          </cell>
          <cell r="U66">
            <v>0</v>
          </cell>
          <cell r="V66">
            <v>4</v>
          </cell>
          <cell r="W66">
            <v>2</v>
          </cell>
          <cell r="X66">
            <v>0</v>
          </cell>
          <cell r="Y66">
            <v>0</v>
          </cell>
          <cell r="Z66">
            <v>6</v>
          </cell>
          <cell r="AA66">
            <v>0</v>
          </cell>
          <cell r="AB66">
            <v>3</v>
          </cell>
          <cell r="AC66">
            <v>0</v>
          </cell>
          <cell r="AD66">
            <v>3</v>
          </cell>
          <cell r="AE66">
            <v>0</v>
          </cell>
          <cell r="AF66">
            <v>0</v>
          </cell>
          <cell r="AG66">
            <v>0</v>
          </cell>
          <cell r="AH66">
            <v>3</v>
          </cell>
          <cell r="AI66">
            <v>0</v>
          </cell>
          <cell r="AJ66">
            <v>0</v>
          </cell>
          <cell r="AK66">
            <v>1</v>
          </cell>
        </row>
        <row r="67">
          <cell r="A67">
            <v>60</v>
          </cell>
          <cell r="B67" t="str">
            <v>2.05.01.b</v>
          </cell>
          <cell r="C67" t="str">
            <v>% population in forced labor</v>
          </cell>
          <cell r="D67" t="str">
            <v>2.05.01.b % population in forced labor</v>
          </cell>
          <cell r="E67" t="str">
            <v>lower</v>
          </cell>
          <cell r="F67" t="str">
            <v>Global Slavery Index</v>
          </cell>
          <cell r="G67" t="str">
            <v>% population in forced labor</v>
          </cell>
          <cell r="H67">
            <v>1.609539032</v>
          </cell>
          <cell r="I67">
            <v>7.0562992099999997</v>
          </cell>
          <cell r="K67">
            <v>4.9826292990000001</v>
          </cell>
          <cell r="L67">
            <v>1.8260604140000001</v>
          </cell>
          <cell r="M67">
            <v>3.1733758449999998</v>
          </cell>
          <cell r="N67">
            <v>4.0098066330000002</v>
          </cell>
          <cell r="O67">
            <v>1.6852709050000001</v>
          </cell>
          <cell r="P67">
            <v>7.6345400809999999</v>
          </cell>
          <cell r="Q67">
            <v>2.762860775</v>
          </cell>
          <cell r="R67">
            <v>8.0072460169999999</v>
          </cell>
          <cell r="S67">
            <v>6.7028322219999996</v>
          </cell>
          <cell r="T67">
            <v>1.1408095359999999</v>
          </cell>
          <cell r="U67">
            <v>5.1618075369999996</v>
          </cell>
          <cell r="V67">
            <v>6.2550435069999999</v>
          </cell>
          <cell r="W67">
            <v>6.5893306730000001</v>
          </cell>
          <cell r="X67">
            <v>12.079667089999999</v>
          </cell>
          <cell r="Y67">
            <v>1.6117432119999999</v>
          </cell>
          <cell r="Z67">
            <v>10.63333225</v>
          </cell>
          <cell r="AA67">
            <v>10.34617519</v>
          </cell>
          <cell r="AB67">
            <v>7.098518372</v>
          </cell>
          <cell r="AC67">
            <v>7.8424558639999997</v>
          </cell>
          <cell r="AD67">
            <v>13.015791889999999</v>
          </cell>
          <cell r="AE67">
            <v>2.1335029599999999</v>
          </cell>
          <cell r="AF67">
            <v>3.5029354100000001</v>
          </cell>
          <cell r="AG67">
            <v>6.4705958370000003</v>
          </cell>
          <cell r="AH67">
            <v>5.7416377069999998</v>
          </cell>
          <cell r="AI67">
            <v>1.80371964</v>
          </cell>
          <cell r="AJ67">
            <v>3.295266867</v>
          </cell>
          <cell r="AK67">
            <v>4.0675201420000002</v>
          </cell>
        </row>
        <row r="68">
          <cell r="A68">
            <v>61</v>
          </cell>
          <cell r="B68" t="str">
            <v>2.05.02</v>
          </cell>
          <cell r="C68" t="str">
            <v>Goods produced by child labor, number of goods categories</v>
          </cell>
          <cell r="D68" t="str">
            <v>2.05.02 Goods produced by child labor, number of goods categories</v>
          </cell>
          <cell r="E68" t="str">
            <v>lower</v>
          </cell>
          <cell r="F68" t="str">
            <v>US Bureau of International Labor Affairs [https://www.dol.gov/agencies/ilab/reports/child-labor/list-of-goods]</v>
          </cell>
          <cell r="G68" t="e">
            <v>#VALUE!</v>
          </cell>
          <cell r="H68">
            <v>0</v>
          </cell>
          <cell r="I68">
            <v>15</v>
          </cell>
          <cell r="J68">
            <v>0</v>
          </cell>
          <cell r="K68">
            <v>13</v>
          </cell>
          <cell r="L68">
            <v>0</v>
          </cell>
          <cell r="M68">
            <v>0</v>
          </cell>
          <cell r="N68">
            <v>6</v>
          </cell>
          <cell r="O68">
            <v>0</v>
          </cell>
          <cell r="P68">
            <v>8</v>
          </cell>
          <cell r="Q68">
            <v>0</v>
          </cell>
          <cell r="R68">
            <v>25</v>
          </cell>
          <cell r="S68">
            <v>7</v>
          </cell>
          <cell r="T68">
            <v>0</v>
          </cell>
          <cell r="U68">
            <v>0</v>
          </cell>
          <cell r="V68">
            <v>1</v>
          </cell>
          <cell r="W68">
            <v>15</v>
          </cell>
          <cell r="X68">
            <v>0</v>
          </cell>
          <cell r="Y68">
            <v>0</v>
          </cell>
          <cell r="Z68">
            <v>14</v>
          </cell>
          <cell r="AA68">
            <v>0</v>
          </cell>
          <cell r="AB68">
            <v>5</v>
          </cell>
          <cell r="AC68">
            <v>13</v>
          </cell>
          <cell r="AD68">
            <v>1</v>
          </cell>
          <cell r="AE68">
            <v>0</v>
          </cell>
          <cell r="AF68">
            <v>0</v>
          </cell>
          <cell r="AG68">
            <v>0</v>
          </cell>
          <cell r="AH68">
            <v>4</v>
          </cell>
          <cell r="AI68">
            <v>0</v>
          </cell>
          <cell r="AJ68">
            <v>0</v>
          </cell>
          <cell r="AK68">
            <v>16</v>
          </cell>
        </row>
        <row r="69">
          <cell r="A69">
            <v>62</v>
          </cell>
          <cell r="B69" t="str">
            <v>2.06</v>
          </cell>
          <cell r="C69" t="str">
            <v>Government response to human trafficking</v>
          </cell>
          <cell r="D69" t="str">
            <v>2.06 Government response to human trafficking</v>
          </cell>
          <cell r="E69" t="str">
            <v>sum</v>
          </cell>
        </row>
        <row r="70">
          <cell r="A70">
            <v>63</v>
          </cell>
          <cell r="B70" t="str">
            <v>2.06.01</v>
          </cell>
          <cell r="C70" t="str">
            <v>Government response to human trafficking, Criminalization</v>
          </cell>
          <cell r="D70" t="str">
            <v>2.06.01 Government response to human trafficking, Criminalization</v>
          </cell>
          <cell r="E70" t="str">
            <v>higher</v>
          </cell>
          <cell r="F70" t="str">
            <v>US Department of State</v>
          </cell>
          <cell r="G70" t="str">
            <v>Number of conventions Ratified or Accession</v>
          </cell>
          <cell r="H70">
            <v>6</v>
          </cell>
          <cell r="I70">
            <v>5</v>
          </cell>
          <cell r="J70">
            <v>2</v>
          </cell>
          <cell r="K70">
            <v>6</v>
          </cell>
          <cell r="L70">
            <v>6</v>
          </cell>
          <cell r="M70">
            <v>7</v>
          </cell>
          <cell r="N70">
            <v>4</v>
          </cell>
          <cell r="P70">
            <v>7</v>
          </cell>
          <cell r="Q70">
            <v>4</v>
          </cell>
          <cell r="R70">
            <v>5</v>
          </cell>
          <cell r="S70">
            <v>6</v>
          </cell>
          <cell r="T70">
            <v>4</v>
          </cell>
          <cell r="U70">
            <v>5</v>
          </cell>
          <cell r="V70">
            <v>5</v>
          </cell>
          <cell r="W70">
            <v>6</v>
          </cell>
          <cell r="X70">
            <v>4</v>
          </cell>
          <cell r="Y70">
            <v>6</v>
          </cell>
          <cell r="Z70">
            <v>4</v>
          </cell>
          <cell r="AA70">
            <v>3</v>
          </cell>
          <cell r="AB70">
            <v>6</v>
          </cell>
          <cell r="AC70">
            <v>7</v>
          </cell>
          <cell r="AD70">
            <v>6</v>
          </cell>
          <cell r="AE70">
            <v>3</v>
          </cell>
          <cell r="AF70">
            <v>3</v>
          </cell>
          <cell r="AG70">
            <v>6</v>
          </cell>
          <cell r="AH70">
            <v>6</v>
          </cell>
          <cell r="AI70">
            <v>6</v>
          </cell>
          <cell r="AJ70">
            <v>5</v>
          </cell>
          <cell r="AK70">
            <v>5</v>
          </cell>
        </row>
        <row r="71">
          <cell r="A71">
            <v>64</v>
          </cell>
          <cell r="B71" t="str">
            <v>2.06.02</v>
          </cell>
          <cell r="C71" t="str">
            <v>Government response to human trafficking, Strategy</v>
          </cell>
          <cell r="D71" t="str">
            <v>2.06.02 Government response to human trafficking, Strategy</v>
          </cell>
          <cell r="E71" t="str">
            <v>higher</v>
          </cell>
          <cell r="F71" t="str">
            <v>Global Slavery Index</v>
          </cell>
          <cell r="G71" t="str">
            <v>Government response score</v>
          </cell>
          <cell r="H71">
            <v>66.666664119999993</v>
          </cell>
          <cell r="I71">
            <v>48.717948909999997</v>
          </cell>
          <cell r="J71">
            <v>34.61538315</v>
          </cell>
          <cell r="K71">
            <v>42.307693479999998</v>
          </cell>
          <cell r="L71">
            <v>60.256408690000001</v>
          </cell>
          <cell r="M71">
            <v>55.128204349999997</v>
          </cell>
          <cell r="N71">
            <v>39.743591309999999</v>
          </cell>
          <cell r="O71">
            <v>47.297298429999998</v>
          </cell>
          <cell r="P71">
            <v>51.282051090000003</v>
          </cell>
          <cell r="Q71">
            <v>32.051280980000001</v>
          </cell>
          <cell r="R71">
            <v>46.153846739999999</v>
          </cell>
          <cell r="S71">
            <v>50</v>
          </cell>
          <cell r="T71">
            <v>43.589744570000001</v>
          </cell>
          <cell r="U71">
            <v>46.153846739999999</v>
          </cell>
          <cell r="V71">
            <v>44.871795650000003</v>
          </cell>
          <cell r="W71">
            <v>55.128204349999997</v>
          </cell>
          <cell r="X71">
            <v>42.307693479999998</v>
          </cell>
          <cell r="Y71">
            <v>53.846153260000001</v>
          </cell>
          <cell r="Z71">
            <v>37.179485319999998</v>
          </cell>
          <cell r="AA71">
            <v>30.769229889999998</v>
          </cell>
          <cell r="AB71">
            <v>55.128204349999997</v>
          </cell>
          <cell r="AC71">
            <v>58.974357599999998</v>
          </cell>
          <cell r="AD71">
            <v>24.358974459999999</v>
          </cell>
          <cell r="AE71">
            <v>47.435897830000002</v>
          </cell>
          <cell r="AF71">
            <v>38.461540220000003</v>
          </cell>
          <cell r="AG71">
            <v>48.717948909999997</v>
          </cell>
          <cell r="AH71">
            <v>55.128204349999997</v>
          </cell>
          <cell r="AI71">
            <v>67.948715210000003</v>
          </cell>
          <cell r="AJ71">
            <v>66.666664119999993</v>
          </cell>
          <cell r="AK71">
            <v>47.435897830000002</v>
          </cell>
        </row>
        <row r="72">
          <cell r="A72">
            <v>65</v>
          </cell>
          <cell r="B72" t="str">
            <v>2.06.03</v>
          </cell>
          <cell r="C72" t="str">
            <v>Government response to human trafficking, Action</v>
          </cell>
          <cell r="D72" t="str">
            <v>2.06.03 Government response to human trafficking, Action</v>
          </cell>
          <cell r="E72" t="str">
            <v>lower</v>
          </cell>
          <cell r="F72" t="str">
            <v>US Department of State</v>
          </cell>
          <cell r="G72" t="str">
            <v>The country’s tier ranking is based on the government’s efforts to combat trafficking as measured against the TVPA minimum standards and compared to its efforts in the preceding year. Score 1-4 corresponding to countries Tier</v>
          </cell>
          <cell r="H72">
            <v>1</v>
          </cell>
          <cell r="I72">
            <v>2</v>
          </cell>
          <cell r="J72">
            <v>3</v>
          </cell>
          <cell r="K72">
            <v>4</v>
          </cell>
          <cell r="L72">
            <v>1</v>
          </cell>
          <cell r="M72">
            <v>1</v>
          </cell>
          <cell r="N72">
            <v>4</v>
          </cell>
          <cell r="O72">
            <v>1</v>
          </cell>
          <cell r="P72">
            <v>2</v>
          </cell>
          <cell r="Q72">
            <v>2</v>
          </cell>
          <cell r="R72">
            <v>2</v>
          </cell>
          <cell r="S72">
            <v>2</v>
          </cell>
          <cell r="T72">
            <v>2</v>
          </cell>
          <cell r="U72">
            <v>2</v>
          </cell>
          <cell r="V72">
            <v>3</v>
          </cell>
          <cell r="W72">
            <v>2</v>
          </cell>
          <cell r="X72">
            <v>4</v>
          </cell>
          <cell r="Y72">
            <v>2</v>
          </cell>
          <cell r="Z72">
            <v>2</v>
          </cell>
          <cell r="AA72">
            <v>4</v>
          </cell>
          <cell r="AB72">
            <v>2</v>
          </cell>
          <cell r="AC72">
            <v>1</v>
          </cell>
          <cell r="AD72">
            <v>4</v>
          </cell>
          <cell r="AE72">
            <v>1</v>
          </cell>
          <cell r="AF72">
            <v>2</v>
          </cell>
          <cell r="AG72">
            <v>2</v>
          </cell>
          <cell r="AH72">
            <v>2</v>
          </cell>
          <cell r="AI72">
            <v>1</v>
          </cell>
          <cell r="AJ72">
            <v>1</v>
          </cell>
          <cell r="AK72">
            <v>3</v>
          </cell>
        </row>
        <row r="73">
          <cell r="A73">
            <v>66</v>
          </cell>
          <cell r="B73" t="str">
            <v>2.07</v>
          </cell>
          <cell r="C73" t="str">
            <v>Trade in goods at risk of modern slavery</v>
          </cell>
          <cell r="D73" t="str">
            <v>2.07 Trade in goods at risk of modern slavery</v>
          </cell>
          <cell r="E73" t="str">
            <v>sum</v>
          </cell>
        </row>
        <row r="74">
          <cell r="A74">
            <v>67</v>
          </cell>
          <cell r="B74" t="str">
            <v>2.07.01</v>
          </cell>
          <cell r="C74" t="str">
            <v>Imports of goods at risk of modern slavery, US$ millions</v>
          </cell>
          <cell r="D74" t="str">
            <v>2.07.01 Imports of goods at risk of modern slavery, US$ millions</v>
          </cell>
          <cell r="E74" t="str">
            <v>lower</v>
          </cell>
          <cell r="F74" t="str">
            <v>Comtrade + Global Slavery list</v>
          </cell>
          <cell r="G74" t="str">
            <v>Value of imports in goods and country combinations identified as at risk of modern slavery</v>
          </cell>
          <cell r="H74">
            <v>11850.311079999999</v>
          </cell>
          <cell r="I74">
            <v>1490.2049039999999</v>
          </cell>
          <cell r="J74">
            <v>72.730369339999996</v>
          </cell>
          <cell r="K74">
            <v>482.92726270000003</v>
          </cell>
          <cell r="L74">
            <v>7528.8115280000002</v>
          </cell>
          <cell r="M74">
            <v>4688.3973740000001</v>
          </cell>
          <cell r="N74">
            <v>9532.09512</v>
          </cell>
          <cell r="O74">
            <v>7619.5908950000003</v>
          </cell>
          <cell r="P74">
            <v>300.43737199999998</v>
          </cell>
          <cell r="Q74">
            <v>58509.633390000003</v>
          </cell>
          <cell r="R74">
            <v>12284.70305</v>
          </cell>
          <cell r="S74">
            <v>4582.4215469999999</v>
          </cell>
          <cell r="T74">
            <v>32541.913229999998</v>
          </cell>
          <cell r="U74">
            <v>113.0300586</v>
          </cell>
          <cell r="V74">
            <v>9249.7229779999998</v>
          </cell>
          <cell r="W74">
            <v>7773.3677909999997</v>
          </cell>
          <cell r="X74">
            <v>599.21330920000003</v>
          </cell>
          <cell r="Y74">
            <v>1134.5410360000001</v>
          </cell>
          <cell r="Z74">
            <v>1372.3367840000001</v>
          </cell>
          <cell r="AA74">
            <v>99.503974189999994</v>
          </cell>
          <cell r="AB74">
            <v>1296.7322730000001</v>
          </cell>
          <cell r="AC74">
            <v>4843.4792989999996</v>
          </cell>
          <cell r="AD74">
            <v>9794.5961950000001</v>
          </cell>
          <cell r="AE74">
            <v>9464.8993489999993</v>
          </cell>
          <cell r="AF74">
            <v>14065.40531</v>
          </cell>
          <cell r="AG74">
            <v>220.67730639999999</v>
          </cell>
          <cell r="AH74">
            <v>5044.6682570000003</v>
          </cell>
          <cell r="AI74">
            <v>15768.52174</v>
          </cell>
          <cell r="AJ74">
            <v>124860.12</v>
          </cell>
          <cell r="AK74">
            <v>7166.3243140000004</v>
          </cell>
        </row>
        <row r="75">
          <cell r="A75">
            <v>68</v>
          </cell>
          <cell r="B75" t="str">
            <v>2.07.02</v>
          </cell>
          <cell r="C75" t="str">
            <v>Exports of goods at risk of modern slavery, US$ millions</v>
          </cell>
          <cell r="D75" t="str">
            <v>2.07.02 Exports of goods at risk of modern slavery, US$ millions</v>
          </cell>
          <cell r="E75" t="str">
            <v>lower</v>
          </cell>
          <cell r="F75" t="str">
            <v>Comtrade + Global Slavery list</v>
          </cell>
          <cell r="G75" t="str">
            <v>Value of exports in goods and country combinations identified as at risk of modern slavery</v>
          </cell>
          <cell r="H75">
            <v>0</v>
          </cell>
          <cell r="I75">
            <v>0</v>
          </cell>
          <cell r="J75">
            <v>0</v>
          </cell>
          <cell r="K75">
            <v>0</v>
          </cell>
          <cell r="L75">
            <v>0</v>
          </cell>
          <cell r="M75">
            <v>0</v>
          </cell>
          <cell r="N75">
            <v>452725.12089999998</v>
          </cell>
          <cell r="O75">
            <v>0</v>
          </cell>
          <cell r="P75">
            <v>0</v>
          </cell>
          <cell r="Q75">
            <v>0</v>
          </cell>
          <cell r="R75">
            <v>27234.00448</v>
          </cell>
          <cell r="S75">
            <v>0</v>
          </cell>
          <cell r="T75">
            <v>0</v>
          </cell>
          <cell r="U75">
            <v>0</v>
          </cell>
          <cell r="V75">
            <v>19552.791140000001</v>
          </cell>
          <cell r="W75">
            <v>0</v>
          </cell>
          <cell r="X75">
            <v>743.51324039999997</v>
          </cell>
          <cell r="Y75">
            <v>0</v>
          </cell>
          <cell r="Z75">
            <v>123.8703201</v>
          </cell>
          <cell r="AA75">
            <v>0</v>
          </cell>
          <cell r="AB75">
            <v>0</v>
          </cell>
          <cell r="AC75">
            <v>0</v>
          </cell>
          <cell r="AD75">
            <v>0</v>
          </cell>
          <cell r="AE75">
            <v>0</v>
          </cell>
          <cell r="AF75">
            <v>0</v>
          </cell>
          <cell r="AG75">
            <v>0</v>
          </cell>
          <cell r="AH75">
            <v>0</v>
          </cell>
          <cell r="AI75">
            <v>0</v>
          </cell>
          <cell r="AJ75">
            <v>0</v>
          </cell>
          <cell r="AK75">
            <v>0</v>
          </cell>
        </row>
        <row r="76">
          <cell r="A76">
            <v>69</v>
          </cell>
          <cell r="B76" t="str">
            <v>2.08</v>
          </cell>
          <cell r="C76" t="str">
            <v>Social mobility, Index</v>
          </cell>
          <cell r="D76" t="str">
            <v>2.08 Social mobility, Index</v>
          </cell>
          <cell r="E76" t="str">
            <v>higher</v>
          </cell>
          <cell r="F76" t="str">
            <v xml:space="preserve">Social Progress Index 2021 </v>
          </cell>
          <cell r="H76">
            <v>75.099999999999994</v>
          </cell>
          <cell r="I76">
            <v>40.200000000000003</v>
          </cell>
          <cell r="L76">
            <v>76.099999999999994</v>
          </cell>
          <cell r="M76">
            <v>60.3</v>
          </cell>
          <cell r="N76">
            <v>61.5</v>
          </cell>
          <cell r="P76">
            <v>53.9</v>
          </cell>
          <cell r="R76">
            <v>42.7</v>
          </cell>
          <cell r="S76">
            <v>49.3</v>
          </cell>
          <cell r="T76">
            <v>76.099999999999994</v>
          </cell>
          <cell r="U76">
            <v>43.8</v>
          </cell>
          <cell r="V76">
            <v>62</v>
          </cell>
          <cell r="W76">
            <v>52.6</v>
          </cell>
          <cell r="Y76">
            <v>74.3</v>
          </cell>
          <cell r="Z76">
            <v>36.700000000000003</v>
          </cell>
          <cell r="AB76">
            <v>49.9</v>
          </cell>
          <cell r="AC76">
            <v>51.7</v>
          </cell>
          <cell r="AD76">
            <v>64.7</v>
          </cell>
          <cell r="AE76">
            <v>74.599999999999994</v>
          </cell>
          <cell r="AF76">
            <v>71.400000000000006</v>
          </cell>
          <cell r="AG76">
            <v>52.3</v>
          </cell>
          <cell r="AH76">
            <v>55.4</v>
          </cell>
          <cell r="AI76">
            <v>74.400000000000006</v>
          </cell>
          <cell r="AJ76">
            <v>70.400000000000006</v>
          </cell>
          <cell r="AK76">
            <v>57.8</v>
          </cell>
        </row>
        <row r="77">
          <cell r="A77">
            <v>70</v>
          </cell>
          <cell r="B77" t="str">
            <v>2.09</v>
          </cell>
          <cell r="C77" t="str">
            <v>Life expectancy at birth</v>
          </cell>
          <cell r="D77" t="str">
            <v>2.09 Life expectancy at birth</v>
          </cell>
          <cell r="E77" t="str">
            <v>higher</v>
          </cell>
          <cell r="F77" t="str">
            <v>UN HDI</v>
          </cell>
          <cell r="H77">
            <v>83.578999999999994</v>
          </cell>
          <cell r="I77">
            <v>73.697999999999993</v>
          </cell>
          <cell r="J77">
            <v>74.551000000000002</v>
          </cell>
          <cell r="K77">
            <v>69.896000000000001</v>
          </cell>
          <cell r="L77">
            <v>82.846999999999994</v>
          </cell>
          <cell r="M77">
            <v>79.519000000000005</v>
          </cell>
          <cell r="N77">
            <v>78.587000000000003</v>
          </cell>
          <cell r="P77">
            <v>77.894000000000005</v>
          </cell>
          <cell r="Q77">
            <v>84.314999999999998</v>
          </cell>
          <cell r="R77">
            <v>67.744</v>
          </cell>
          <cell r="S77">
            <v>68.25</v>
          </cell>
          <cell r="T77">
            <v>84.82</v>
          </cell>
          <cell r="U77">
            <v>68.998999999999995</v>
          </cell>
          <cell r="V77">
            <v>76.260000000000005</v>
          </cell>
          <cell r="W77">
            <v>74.831999999999994</v>
          </cell>
          <cell r="X77">
            <v>67.256</v>
          </cell>
          <cell r="Y77">
            <v>83.006</v>
          </cell>
          <cell r="Z77">
            <v>66.430999999999997</v>
          </cell>
          <cell r="AA77">
            <v>65.957999999999998</v>
          </cell>
          <cell r="AB77">
            <v>73.385000000000005</v>
          </cell>
          <cell r="AC77">
            <v>72.186999999999998</v>
          </cell>
          <cell r="AD77">
            <v>70.116</v>
          </cell>
          <cell r="AE77">
            <v>84.132999999999996</v>
          </cell>
          <cell r="AF77">
            <v>84.024000000000001</v>
          </cell>
          <cell r="AG77">
            <v>76.61</v>
          </cell>
          <cell r="AH77">
            <v>79.680000000000007</v>
          </cell>
          <cell r="AI77">
            <v>82.156000000000006</v>
          </cell>
          <cell r="AJ77">
            <v>78.203000000000003</v>
          </cell>
          <cell r="AK77">
            <v>74.58</v>
          </cell>
        </row>
        <row r="78">
          <cell r="A78">
            <v>71</v>
          </cell>
          <cell r="B78" t="str">
            <v>2.10</v>
          </cell>
          <cell r="C78" t="str">
            <v>Uneven Economic Development</v>
          </cell>
          <cell r="D78" t="str">
            <v>2.10 Uneven Economic Development</v>
          </cell>
          <cell r="E78" t="str">
            <v>lower</v>
          </cell>
          <cell r="H78">
            <v>2.6</v>
          </cell>
          <cell r="I78">
            <v>5.9</v>
          </cell>
          <cell r="J78">
            <v>6.9</v>
          </cell>
          <cell r="K78">
            <v>6.4</v>
          </cell>
          <cell r="L78">
            <v>2.5</v>
          </cell>
          <cell r="M78">
            <v>4.9000000000000004</v>
          </cell>
          <cell r="N78">
            <v>6.1</v>
          </cell>
          <cell r="P78">
            <v>6.2</v>
          </cell>
          <cell r="R78">
            <v>5.8</v>
          </cell>
          <cell r="S78">
            <v>4.4000000000000004</v>
          </cell>
          <cell r="T78">
            <v>2.9</v>
          </cell>
          <cell r="U78">
            <v>5.3</v>
          </cell>
          <cell r="V78">
            <v>3.5</v>
          </cell>
          <cell r="W78">
            <v>5.7</v>
          </cell>
          <cell r="X78">
            <v>7.3</v>
          </cell>
          <cell r="Y78">
            <v>2.6</v>
          </cell>
          <cell r="Z78">
            <v>4.9000000000000004</v>
          </cell>
          <cell r="AA78">
            <v>8.1999999999999993</v>
          </cell>
          <cell r="AB78">
            <v>6.2</v>
          </cell>
          <cell r="AC78">
            <v>4.7</v>
          </cell>
          <cell r="AD78">
            <v>5.2</v>
          </cell>
          <cell r="AE78">
            <v>3.4</v>
          </cell>
          <cell r="AF78">
            <v>2.8</v>
          </cell>
          <cell r="AG78">
            <v>6</v>
          </cell>
          <cell r="AH78">
            <v>4.3</v>
          </cell>
          <cell r="AI78">
            <v>3.7</v>
          </cell>
          <cell r="AJ78">
            <v>4</v>
          </cell>
          <cell r="AK78">
            <v>3.5</v>
          </cell>
        </row>
        <row r="79">
          <cell r="A79">
            <v>72</v>
          </cell>
          <cell r="B79">
            <v>2.11</v>
          </cell>
          <cell r="C79" t="str">
            <v>Universal Health Coverage Index</v>
          </cell>
          <cell r="D79" t="str">
            <v>2.11 Universal Health Coverage Index</v>
          </cell>
          <cell r="H79">
            <v>86.78</v>
          </cell>
          <cell r="I79">
            <v>51.62</v>
          </cell>
          <cell r="J79">
            <v>78.34</v>
          </cell>
          <cell r="K79">
            <v>57.98</v>
          </cell>
          <cell r="L79">
            <v>91.04</v>
          </cell>
          <cell r="M79">
            <v>82.28</v>
          </cell>
          <cell r="N79">
            <v>81.040000000000006</v>
          </cell>
          <cell r="P79">
            <v>76.63</v>
          </cell>
          <cell r="R79">
            <v>63.33</v>
          </cell>
          <cell r="S79">
            <v>54.78</v>
          </cell>
          <cell r="T79">
            <v>83.49</v>
          </cell>
          <cell r="U79">
            <v>51.83</v>
          </cell>
          <cell r="V79">
            <v>75.989999999999995</v>
          </cell>
          <cell r="W79">
            <v>74.55</v>
          </cell>
          <cell r="X79">
            <v>52.45</v>
          </cell>
          <cell r="Y79">
            <v>84.83</v>
          </cell>
          <cell r="Z79">
            <v>45.21</v>
          </cell>
          <cell r="AA79">
            <v>30.39</v>
          </cell>
          <cell r="AB79">
            <v>71.11</v>
          </cell>
          <cell r="AC79">
            <v>58.21</v>
          </cell>
          <cell r="AD79">
            <v>79.16</v>
          </cell>
          <cell r="AE79">
            <v>88.51</v>
          </cell>
          <cell r="AF79">
            <v>89.09</v>
          </cell>
          <cell r="AG79">
            <v>66.739999999999995</v>
          </cell>
          <cell r="AH79">
            <v>81.98</v>
          </cell>
          <cell r="AI79">
            <v>87.8</v>
          </cell>
          <cell r="AJ79">
            <v>85.73</v>
          </cell>
          <cell r="AK79">
            <v>68.08</v>
          </cell>
        </row>
        <row r="83">
          <cell r="A83">
            <v>72</v>
          </cell>
          <cell r="B83" t="str">
            <v>3.01</v>
          </cell>
          <cell r="C83" t="str">
            <v>Air pollution</v>
          </cell>
          <cell r="D83" t="str">
            <v>3.01 Air pollution</v>
          </cell>
          <cell r="E83" t="str">
            <v>lower</v>
          </cell>
          <cell r="F83" t="str">
            <v>OECD</v>
          </cell>
          <cell r="G83" t="str">
            <v>Levels of particulate matter 2.5 (PM 2.5), to capture the air pollution in a country.</v>
          </cell>
          <cell r="H83">
            <v>8.25</v>
          </cell>
          <cell r="I83">
            <v>42.28</v>
          </cell>
          <cell r="J83">
            <v>7.62</v>
          </cell>
          <cell r="K83">
            <v>24.13</v>
          </cell>
          <cell r="L83">
            <v>6.56</v>
          </cell>
          <cell r="M83">
            <v>24.19</v>
          </cell>
          <cell r="N83">
            <v>34.840000000000003</v>
          </cell>
          <cell r="O83">
            <v>16.239999999999998</v>
          </cell>
          <cell r="P83">
            <v>17.22</v>
          </cell>
          <cell r="Q83">
            <v>17.77</v>
          </cell>
          <cell r="R83">
            <v>48.3</v>
          </cell>
          <cell r="S83">
            <v>18.07</v>
          </cell>
          <cell r="T83">
            <v>12.95</v>
          </cell>
          <cell r="U83">
            <v>22.59</v>
          </cell>
          <cell r="V83">
            <v>16.29</v>
          </cell>
          <cell r="W83">
            <v>15.05</v>
          </cell>
          <cell r="X83">
            <v>32.83</v>
          </cell>
          <cell r="Y83">
            <v>6.49</v>
          </cell>
          <cell r="Z83">
            <v>44.31</v>
          </cell>
          <cell r="AA83">
            <v>17</v>
          </cell>
          <cell r="AB83">
            <v>27.18</v>
          </cell>
          <cell r="AC83">
            <v>20.149999999999999</v>
          </cell>
          <cell r="AD83">
            <v>11.42</v>
          </cell>
          <cell r="AE83">
            <v>14.01</v>
          </cell>
          <cell r="AF83">
            <v>25.85</v>
          </cell>
          <cell r="AG83">
            <v>19.989999999999998</v>
          </cell>
          <cell r="AH83">
            <v>30.83</v>
          </cell>
          <cell r="AI83">
            <v>9.84</v>
          </cell>
          <cell r="AJ83">
            <v>7.84</v>
          </cell>
          <cell r="AK83">
            <v>20.63</v>
          </cell>
        </row>
        <row r="84">
          <cell r="A84">
            <v>73</v>
          </cell>
          <cell r="B84" t="str">
            <v>3.02</v>
          </cell>
          <cell r="C84" t="str">
            <v>Deforestation</v>
          </cell>
          <cell r="D84" t="str">
            <v>3.02 Deforestation</v>
          </cell>
          <cell r="E84" t="str">
            <v>higher</v>
          </cell>
          <cell r="F84" t="str">
            <v>Yale Environmental Performance Index</v>
          </cell>
          <cell r="G84" t="str">
            <v>The change in a country’s forest cover.</v>
          </cell>
          <cell r="H84">
            <v>2.1989999999999999E-2</v>
          </cell>
          <cell r="I84">
            <v>9.7249999999999993E-3</v>
          </cell>
          <cell r="J84">
            <v>1.895E-3</v>
          </cell>
          <cell r="K84">
            <v>1.4713E-2</v>
          </cell>
          <cell r="L84">
            <v>4.9459999999999999E-3</v>
          </cell>
          <cell r="M84">
            <v>3.7919999999999998E-3</v>
          </cell>
          <cell r="N84">
            <v>3.241E-3</v>
          </cell>
          <cell r="O84">
            <v>6.6299999999999996E-4</v>
          </cell>
          <cell r="P84">
            <v>2.1670000000000001E-3</v>
          </cell>
          <cell r="Q84">
            <v>1.1820000000000001E-3</v>
          </cell>
          <cell r="R84">
            <v>3.3300000000000001E-3</v>
          </cell>
          <cell r="S84">
            <v>6.3290000000000004E-3</v>
          </cell>
          <cell r="T84">
            <v>1.9109999999999999E-3</v>
          </cell>
          <cell r="U84">
            <v>1.7316000000000002E-2</v>
          </cell>
          <cell r="V84">
            <v>1.1061E-2</v>
          </cell>
          <cell r="W84">
            <v>4.7470000000000004E-3</v>
          </cell>
          <cell r="X84">
            <v>6.8269999999999997E-3</v>
          </cell>
          <cell r="Y84">
            <v>5.9760000000000004E-3</v>
          </cell>
          <cell r="Z84">
            <v>7.3755200000000002E-5</v>
          </cell>
          <cell r="AA84">
            <v>2.3770000000000002E-3</v>
          </cell>
          <cell r="AB84">
            <v>3.0300000000000001E-3</v>
          </cell>
          <cell r="AC84">
            <v>3.5669999999999999E-3</v>
          </cell>
          <cell r="AD84">
            <v>6.6990000000000001E-3</v>
          </cell>
          <cell r="AE84">
            <v>1.1138E-2</v>
          </cell>
          <cell r="AF84">
            <v>3.9389999999999998E-3</v>
          </cell>
          <cell r="AG84">
            <v>2.8630000000000001E-3</v>
          </cell>
          <cell r="AH84">
            <v>6.1739999999999998E-3</v>
          </cell>
          <cell r="AI84">
            <v>7.4520000000000003E-3</v>
          </cell>
          <cell r="AJ84">
            <v>7.4469999999999996E-3</v>
          </cell>
          <cell r="AK84">
            <v>1.2178E-2</v>
          </cell>
        </row>
        <row r="85">
          <cell r="A85">
            <v>74</v>
          </cell>
          <cell r="B85" t="str">
            <v>3.03</v>
          </cell>
          <cell r="C85" t="str">
            <v>% of wastewater treated</v>
          </cell>
          <cell r="D85" t="str">
            <v>3.03 % of wastewater treated</v>
          </cell>
          <cell r="E85" t="str">
            <v>higher</v>
          </cell>
          <cell r="F85" t="str">
            <v>WHO</v>
          </cell>
          <cell r="G85" t="str">
            <v>% of wastewater treated</v>
          </cell>
          <cell r="H85">
            <v>95.819599999999994</v>
          </cell>
          <cell r="I85">
            <v>17.520530000000001</v>
          </cell>
          <cell r="J85">
            <v>21.2</v>
          </cell>
          <cell r="K85">
            <v>46.791429999999998</v>
          </cell>
          <cell r="L85">
            <v>68.890159999999995</v>
          </cell>
          <cell r="M85">
            <v>89.100719999999995</v>
          </cell>
          <cell r="N85">
            <v>61.672350000000002</v>
          </cell>
          <cell r="O85">
            <v>64.5</v>
          </cell>
          <cell r="P85">
            <v>31.111709999999999</v>
          </cell>
          <cell r="Q85">
            <v>91.120239999999995</v>
          </cell>
          <cell r="R85">
            <v>20.714929999999999</v>
          </cell>
          <cell r="S85">
            <v>24.5</v>
          </cell>
          <cell r="T85">
            <v>91.668909999999997</v>
          </cell>
          <cell r="U85">
            <v>10.246869999999999</v>
          </cell>
          <cell r="V85">
            <v>89.316119999999998</v>
          </cell>
          <cell r="W85">
            <v>64.348730000000003</v>
          </cell>
          <cell r="X85">
            <v>15.123710000000001</v>
          </cell>
          <cell r="Y85">
            <v>84.477000000000004</v>
          </cell>
          <cell r="Z85">
            <v>38.109479999999998</v>
          </cell>
          <cell r="AA85">
            <v>5.0648</v>
          </cell>
          <cell r="AB85">
            <v>48.652799999999999</v>
          </cell>
          <cell r="AC85">
            <v>66.58663</v>
          </cell>
          <cell r="AD85">
            <v>14.73645</v>
          </cell>
          <cell r="AE85">
            <v>100</v>
          </cell>
          <cell r="AF85">
            <v>99.053179999999998</v>
          </cell>
          <cell r="AG85">
            <v>1.6</v>
          </cell>
          <cell r="AH85">
            <v>24.610119999999998</v>
          </cell>
          <cell r="AI85">
            <v>97.453310000000002</v>
          </cell>
          <cell r="AJ85">
            <v>97.850210000000004</v>
          </cell>
          <cell r="AK85">
            <v>39.92022</v>
          </cell>
        </row>
        <row r="86">
          <cell r="A86">
            <v>75</v>
          </cell>
          <cell r="B86" t="str">
            <v>3.04</v>
          </cell>
          <cell r="C86" t="str">
            <v xml:space="preserve">Energy intensity </v>
          </cell>
          <cell r="D86" t="str">
            <v xml:space="preserve">3.04 Energy intensity </v>
          </cell>
          <cell r="E86" t="str">
            <v>lower</v>
          </cell>
          <cell r="F86" t="str">
            <v>IEA</v>
          </cell>
          <cell r="G86" t="str">
            <v xml:space="preserve">The amount of energy consumed (production + imports - exports - bunkers - stock changes) for each dollar of gross domestic product. </v>
          </cell>
          <cell r="H86">
            <v>56</v>
          </cell>
          <cell r="I86">
            <v>96</v>
          </cell>
          <cell r="J86">
            <v>105</v>
          </cell>
          <cell r="K86">
            <v>306</v>
          </cell>
          <cell r="L86">
            <v>113</v>
          </cell>
          <cell r="M86">
            <v>100</v>
          </cell>
          <cell r="N86">
            <v>145</v>
          </cell>
          <cell r="O86">
            <v>120</v>
          </cell>
          <cell r="P86">
            <v>127</v>
          </cell>
          <cell r="Q86">
            <v>23</v>
          </cell>
          <cell r="R86">
            <v>224</v>
          </cell>
          <cell r="S86">
            <v>143</v>
          </cell>
          <cell r="T86">
            <v>60</v>
          </cell>
          <cell r="U86">
            <v>178</v>
          </cell>
          <cell r="V86">
            <v>158</v>
          </cell>
          <cell r="W86">
            <v>82</v>
          </cell>
          <cell r="X86">
            <v>286</v>
          </cell>
          <cell r="Y86">
            <v>64</v>
          </cell>
          <cell r="Z86">
            <v>268</v>
          </cell>
          <cell r="AB86">
            <v>87</v>
          </cell>
          <cell r="AC86">
            <v>93</v>
          </cell>
          <cell r="AD86">
            <v>362</v>
          </cell>
          <cell r="AE86">
            <v>51</v>
          </cell>
          <cell r="AF86">
            <v>107</v>
          </cell>
          <cell r="AG86">
            <v>101</v>
          </cell>
          <cell r="AH86">
            <v>215</v>
          </cell>
          <cell r="AI86">
            <v>39</v>
          </cell>
          <cell r="AJ86">
            <v>75</v>
          </cell>
          <cell r="AK86">
            <v>209</v>
          </cell>
        </row>
        <row r="87">
          <cell r="A87">
            <v>76</v>
          </cell>
          <cell r="B87" t="str">
            <v>3.05</v>
          </cell>
          <cell r="C87" t="str">
            <v>Ecological footprint</v>
          </cell>
          <cell r="D87" t="str">
            <v>3.05 Ecological footprint</v>
          </cell>
          <cell r="E87" t="str">
            <v>lower</v>
          </cell>
          <cell r="F87" t="str">
            <v>Global Footprint Networ</v>
          </cell>
          <cell r="G87" t="e">
            <v>#VALUE!</v>
          </cell>
          <cell r="H87">
            <v>6.14244244379144</v>
          </cell>
          <cell r="I87">
            <v>0.70853851945427304</v>
          </cell>
          <cell r="J87">
            <v>5.8563450974987497</v>
          </cell>
          <cell r="K87">
            <v>1.4348697625160201</v>
          </cell>
          <cell r="L87">
            <v>7.8838666175079704</v>
          </cell>
          <cell r="M87">
            <v>3.99788634439183</v>
          </cell>
          <cell r="N87">
            <v>3.5100197764754801</v>
          </cell>
          <cell r="P87">
            <v>1.81739005906707</v>
          </cell>
          <cell r="R87">
            <v>1.0690298693198901</v>
          </cell>
          <cell r="S87">
            <v>1.6839772722945601</v>
          </cell>
          <cell r="T87">
            <v>4.2357589035089003</v>
          </cell>
          <cell r="U87">
            <v>1.6840071600945099</v>
          </cell>
          <cell r="V87">
            <v>4.2643439864488899</v>
          </cell>
          <cell r="W87">
            <v>2.5206109172798499</v>
          </cell>
          <cell r="X87">
            <v>1.17967264539884</v>
          </cell>
          <cell r="Y87">
            <v>5.7534029526947599</v>
          </cell>
          <cell r="Z87">
            <v>0.70530040473242805</v>
          </cell>
          <cell r="AA87">
            <v>1.3224458713181899</v>
          </cell>
          <cell r="AB87">
            <v>2.3469729018570802</v>
          </cell>
          <cell r="AC87">
            <v>1.2837647950958999</v>
          </cell>
          <cell r="AD87">
            <v>5.8165369809093903</v>
          </cell>
          <cell r="AE87">
            <v>6.7957833452163197</v>
          </cell>
          <cell r="AF87">
            <v>5.9755730027504503</v>
          </cell>
          <cell r="AH87">
            <v>2.41775058349273</v>
          </cell>
          <cell r="AI87">
            <v>3.87387407229892</v>
          </cell>
          <cell r="AJ87">
            <v>7.7761823730302302</v>
          </cell>
          <cell r="AK87">
            <v>2.3444763347681201</v>
          </cell>
          <cell r="AM87">
            <v>2022</v>
          </cell>
        </row>
        <row r="88">
          <cell r="A88">
            <v>77</v>
          </cell>
          <cell r="B88" t="str">
            <v>3.06</v>
          </cell>
          <cell r="C88" t="str">
            <v>Renewable energy</v>
          </cell>
          <cell r="D88" t="str">
            <v>3.06 Renewable energy</v>
          </cell>
          <cell r="E88" t="str">
            <v>higher</v>
          </cell>
          <cell r="F88" t="str">
            <v>IEA</v>
          </cell>
          <cell r="G88" t="str">
            <v>Share of renewables in total energy requirements, %</v>
          </cell>
          <cell r="H88">
            <v>8.8000000000000007</v>
          </cell>
          <cell r="I88">
            <v>16</v>
          </cell>
          <cell r="J88">
            <v>0</v>
          </cell>
          <cell r="K88">
            <v>46.5</v>
          </cell>
          <cell r="L88">
            <v>17.100000000000001</v>
          </cell>
          <cell r="M88">
            <v>27</v>
          </cell>
          <cell r="N88">
            <v>10.4</v>
          </cell>
          <cell r="O88">
            <v>1.8</v>
          </cell>
          <cell r="P88">
            <v>18.399999999999999</v>
          </cell>
          <cell r="Q88">
            <v>0.9</v>
          </cell>
          <cell r="R88">
            <v>24.5</v>
          </cell>
          <cell r="S88">
            <v>26.4</v>
          </cell>
          <cell r="T88">
            <v>7.7</v>
          </cell>
          <cell r="U88">
            <v>79.099999999999994</v>
          </cell>
          <cell r="V88">
            <v>4.3</v>
          </cell>
          <cell r="W88">
            <v>9.5</v>
          </cell>
          <cell r="X88">
            <v>53.2</v>
          </cell>
          <cell r="Y88">
            <v>44.1</v>
          </cell>
          <cell r="Z88">
            <v>34.200000000000003</v>
          </cell>
          <cell r="AB88">
            <v>27.8</v>
          </cell>
          <cell r="AC88">
            <v>34.5</v>
          </cell>
          <cell r="AD88">
            <v>2.6</v>
          </cell>
          <cell r="AE88">
            <v>1.2</v>
          </cell>
          <cell r="AF88">
            <v>2.5</v>
          </cell>
          <cell r="AG88">
            <v>41.1</v>
          </cell>
          <cell r="AH88">
            <v>17.100000000000001</v>
          </cell>
          <cell r="AI88">
            <v>13.7</v>
          </cell>
          <cell r="AJ88">
            <v>8.1999999999999993</v>
          </cell>
          <cell r="AK88">
            <v>20.100000000000001</v>
          </cell>
        </row>
        <row r="89">
          <cell r="A89">
            <v>78</v>
          </cell>
          <cell r="B89" t="str">
            <v>3.07</v>
          </cell>
          <cell r="C89" t="str">
            <v>Environmental standards in trade</v>
          </cell>
          <cell r="D89" t="str">
            <v>3.07 Environmental standards in trade</v>
          </cell>
          <cell r="E89" t="str">
            <v>sum</v>
          </cell>
        </row>
        <row r="90">
          <cell r="A90">
            <v>79</v>
          </cell>
          <cell r="B90" t="str">
            <v>3.07.01</v>
          </cell>
          <cell r="C90" t="str">
            <v>Convention: Hazardous Wastes</v>
          </cell>
          <cell r="D90" t="str">
            <v>3.07.01 Convention: Hazardous Wastes</v>
          </cell>
          <cell r="E90" t="str">
            <v>higher</v>
          </cell>
          <cell r="F90" t="str">
            <v>UN Treaty Collection [https://treaties.un.org/]</v>
          </cell>
          <cell r="G90" t="str">
            <v>Count of whether the convention is (1) ratified, (2) implemented or (0) not.</v>
          </cell>
          <cell r="H90">
            <v>2</v>
          </cell>
          <cell r="I90">
            <v>2</v>
          </cell>
          <cell r="J90">
            <v>2</v>
          </cell>
          <cell r="K90">
            <v>2</v>
          </cell>
          <cell r="L90">
            <v>2</v>
          </cell>
          <cell r="M90">
            <v>2</v>
          </cell>
          <cell r="N90">
            <v>2</v>
          </cell>
          <cell r="O90">
            <v>2</v>
          </cell>
          <cell r="P90">
            <v>2</v>
          </cell>
          <cell r="Q90">
            <v>2</v>
          </cell>
          <cell r="R90">
            <v>2</v>
          </cell>
          <cell r="S90">
            <v>2</v>
          </cell>
          <cell r="T90">
            <v>2</v>
          </cell>
          <cell r="U90">
            <v>2</v>
          </cell>
          <cell r="V90">
            <v>2</v>
          </cell>
          <cell r="W90">
            <v>2</v>
          </cell>
          <cell r="X90">
            <v>2</v>
          </cell>
          <cell r="Y90">
            <v>2</v>
          </cell>
          <cell r="Z90">
            <v>2</v>
          </cell>
          <cell r="AA90">
            <v>2</v>
          </cell>
          <cell r="AB90">
            <v>2</v>
          </cell>
          <cell r="AC90">
            <v>2</v>
          </cell>
          <cell r="AD90">
            <v>2</v>
          </cell>
          <cell r="AE90">
            <v>2</v>
          </cell>
          <cell r="AF90">
            <v>2</v>
          </cell>
          <cell r="AG90">
            <v>2</v>
          </cell>
          <cell r="AH90">
            <v>2</v>
          </cell>
          <cell r="AI90">
            <v>2</v>
          </cell>
          <cell r="AJ90">
            <v>1</v>
          </cell>
          <cell r="AK90">
            <v>2</v>
          </cell>
        </row>
        <row r="91">
          <cell r="A91">
            <v>80</v>
          </cell>
          <cell r="B91" t="str">
            <v>3.07.02</v>
          </cell>
          <cell r="C91" t="str">
            <v>Convention: Prevention of Marine Pollution</v>
          </cell>
          <cell r="D91" t="str">
            <v>3.07.02 Convention: Prevention of Marine Pollution</v>
          </cell>
          <cell r="E91" t="str">
            <v>higher</v>
          </cell>
          <cell r="F91" t="str">
            <v>International Maritime Organization [http://www.imo.org/]</v>
          </cell>
          <cell r="G91" t="str">
            <v>Count of whether the convention is (1) ratified, (2) implemented or (0) not.</v>
          </cell>
          <cell r="H91">
            <v>2</v>
          </cell>
          <cell r="I91">
            <v>0</v>
          </cell>
          <cell r="J91">
            <v>0</v>
          </cell>
          <cell r="K91">
            <v>0</v>
          </cell>
          <cell r="L91">
            <v>2</v>
          </cell>
          <cell r="M91">
            <v>2</v>
          </cell>
          <cell r="N91">
            <v>2</v>
          </cell>
          <cell r="O91">
            <v>2</v>
          </cell>
          <cell r="P91">
            <v>0</v>
          </cell>
          <cell r="Q91">
            <v>2</v>
          </cell>
          <cell r="R91">
            <v>0</v>
          </cell>
          <cell r="S91">
            <v>0</v>
          </cell>
          <cell r="T91">
            <v>2</v>
          </cell>
          <cell r="U91">
            <v>0</v>
          </cell>
          <cell r="V91">
            <v>0</v>
          </cell>
          <cell r="W91">
            <v>2</v>
          </cell>
          <cell r="X91">
            <v>0</v>
          </cell>
          <cell r="Y91">
            <v>2</v>
          </cell>
          <cell r="Z91">
            <v>0</v>
          </cell>
          <cell r="AA91">
            <v>2</v>
          </cell>
          <cell r="AB91">
            <v>0</v>
          </cell>
          <cell r="AC91">
            <v>2</v>
          </cell>
          <cell r="AD91">
            <v>0</v>
          </cell>
          <cell r="AE91">
            <v>0</v>
          </cell>
          <cell r="AF91">
            <v>2</v>
          </cell>
          <cell r="AG91">
            <v>0</v>
          </cell>
          <cell r="AH91">
            <v>0</v>
          </cell>
          <cell r="AI91">
            <v>2</v>
          </cell>
          <cell r="AJ91">
            <v>2</v>
          </cell>
          <cell r="AK91">
            <v>0</v>
          </cell>
        </row>
        <row r="92">
          <cell r="A92">
            <v>81</v>
          </cell>
          <cell r="B92" t="str">
            <v>3.07.03</v>
          </cell>
          <cell r="C92" t="str">
            <v>Convention: Protection of the Ozone Layer (Vienna)</v>
          </cell>
          <cell r="D92" t="str">
            <v>3.07.03 Convention: Protection of the Ozone Layer (Vienna)</v>
          </cell>
          <cell r="E92" t="str">
            <v>higher</v>
          </cell>
          <cell r="F92" t="str">
            <v>UN Treaty Collection [https://treaties.un.org/]</v>
          </cell>
          <cell r="G92" t="str">
            <v>Count of whether the convention is (1) ratified, (2) implemented or (0) not.</v>
          </cell>
          <cell r="H92">
            <v>2</v>
          </cell>
          <cell r="I92">
            <v>2</v>
          </cell>
          <cell r="J92">
            <v>2</v>
          </cell>
          <cell r="K92">
            <v>2</v>
          </cell>
          <cell r="L92">
            <v>2</v>
          </cell>
          <cell r="M92">
            <v>2</v>
          </cell>
          <cell r="N92">
            <v>2</v>
          </cell>
          <cell r="O92">
            <v>2</v>
          </cell>
          <cell r="P92">
            <v>2</v>
          </cell>
          <cell r="Q92">
            <v>2</v>
          </cell>
          <cell r="R92">
            <v>2</v>
          </cell>
          <cell r="S92">
            <v>2</v>
          </cell>
          <cell r="T92">
            <v>2</v>
          </cell>
          <cell r="U92">
            <v>2</v>
          </cell>
          <cell r="V92">
            <v>2</v>
          </cell>
          <cell r="W92">
            <v>2</v>
          </cell>
          <cell r="X92">
            <v>2</v>
          </cell>
          <cell r="Y92">
            <v>2</v>
          </cell>
          <cell r="Z92">
            <v>2</v>
          </cell>
          <cell r="AA92">
            <v>2</v>
          </cell>
          <cell r="AB92">
            <v>2</v>
          </cell>
          <cell r="AC92">
            <v>2</v>
          </cell>
          <cell r="AD92">
            <v>0</v>
          </cell>
          <cell r="AE92">
            <v>2</v>
          </cell>
          <cell r="AF92">
            <v>2</v>
          </cell>
          <cell r="AG92">
            <v>2</v>
          </cell>
          <cell r="AH92">
            <v>2</v>
          </cell>
          <cell r="AI92">
            <v>2</v>
          </cell>
          <cell r="AJ92">
            <v>2</v>
          </cell>
          <cell r="AK92">
            <v>2</v>
          </cell>
        </row>
        <row r="93">
          <cell r="A93">
            <v>82</v>
          </cell>
          <cell r="B93" t="str">
            <v>3.07.04</v>
          </cell>
          <cell r="C93" t="str">
            <v>Convention on Climate Change (Kyoto)</v>
          </cell>
          <cell r="D93" t="str">
            <v>3.07.04 Convention on Climate Change (Kyoto)</v>
          </cell>
          <cell r="E93" t="str">
            <v>higher</v>
          </cell>
          <cell r="F93" t="str">
            <v>UN Treaty Collection [https://treaties.un.org/]</v>
          </cell>
          <cell r="G93" t="str">
            <v>Count of whether the convention is (1) ratified, (2) implemented or (0) not.</v>
          </cell>
          <cell r="H93">
            <v>2</v>
          </cell>
          <cell r="I93">
            <v>2</v>
          </cell>
          <cell r="J93">
            <v>2</v>
          </cell>
          <cell r="K93">
            <v>2</v>
          </cell>
          <cell r="L93">
            <v>0</v>
          </cell>
          <cell r="M93">
            <v>2</v>
          </cell>
          <cell r="N93">
            <v>2</v>
          </cell>
          <cell r="O93">
            <v>2</v>
          </cell>
          <cell r="P93">
            <v>2</v>
          </cell>
          <cell r="Q93">
            <v>2</v>
          </cell>
          <cell r="R93">
            <v>2</v>
          </cell>
          <cell r="S93">
            <v>2</v>
          </cell>
          <cell r="T93">
            <v>2</v>
          </cell>
          <cell r="U93">
            <v>2</v>
          </cell>
          <cell r="V93">
            <v>2</v>
          </cell>
          <cell r="W93">
            <v>2</v>
          </cell>
          <cell r="X93">
            <v>2</v>
          </cell>
          <cell r="Y93">
            <v>2</v>
          </cell>
          <cell r="Z93">
            <v>2</v>
          </cell>
          <cell r="AA93">
            <v>2</v>
          </cell>
          <cell r="AB93">
            <v>2</v>
          </cell>
          <cell r="AC93">
            <v>2</v>
          </cell>
          <cell r="AD93">
            <v>2</v>
          </cell>
          <cell r="AE93">
            <v>2</v>
          </cell>
          <cell r="AF93">
            <v>2</v>
          </cell>
          <cell r="AG93">
            <v>2</v>
          </cell>
          <cell r="AH93">
            <v>2</v>
          </cell>
          <cell r="AI93">
            <v>2</v>
          </cell>
          <cell r="AJ93">
            <v>1</v>
          </cell>
          <cell r="AK93">
            <v>2</v>
          </cell>
        </row>
        <row r="94">
          <cell r="A94">
            <v>83</v>
          </cell>
          <cell r="B94" t="str">
            <v>3.07.05</v>
          </cell>
          <cell r="C94" t="str">
            <v>The International Timber Agreement</v>
          </cell>
          <cell r="D94" t="str">
            <v>3.07.05 The International Timber Agreement</v>
          </cell>
          <cell r="E94" t="str">
            <v>higher</v>
          </cell>
          <cell r="F94" t="str">
            <v>UN Treaty Collection [https://treaties.un.org/]</v>
          </cell>
          <cell r="G94" t="str">
            <v>Count of whether the convention is (1) ratified, (2) implemented or (0) not.</v>
          </cell>
          <cell r="H94">
            <v>2</v>
          </cell>
          <cell r="I94">
            <v>0</v>
          </cell>
          <cell r="J94">
            <v>0</v>
          </cell>
          <cell r="K94">
            <v>2</v>
          </cell>
          <cell r="L94">
            <v>2</v>
          </cell>
          <cell r="M94">
            <v>0</v>
          </cell>
          <cell r="N94">
            <v>2</v>
          </cell>
          <cell r="O94">
            <v>2</v>
          </cell>
          <cell r="P94">
            <v>2</v>
          </cell>
          <cell r="Q94">
            <v>2</v>
          </cell>
          <cell r="R94">
            <v>2</v>
          </cell>
          <cell r="S94">
            <v>2</v>
          </cell>
          <cell r="T94">
            <v>2</v>
          </cell>
          <cell r="U94">
            <v>0</v>
          </cell>
          <cell r="V94">
            <v>2</v>
          </cell>
          <cell r="W94">
            <v>2</v>
          </cell>
          <cell r="X94">
            <v>2</v>
          </cell>
          <cell r="Y94">
            <v>2</v>
          </cell>
          <cell r="Z94">
            <v>0</v>
          </cell>
          <cell r="AA94">
            <v>2</v>
          </cell>
          <cell r="AB94">
            <v>2</v>
          </cell>
          <cell r="AC94">
            <v>2</v>
          </cell>
          <cell r="AD94">
            <v>0</v>
          </cell>
          <cell r="AE94">
            <v>0</v>
          </cell>
          <cell r="AF94">
            <v>1</v>
          </cell>
          <cell r="AG94">
            <v>0</v>
          </cell>
          <cell r="AH94">
            <v>2</v>
          </cell>
          <cell r="AI94">
            <v>2</v>
          </cell>
          <cell r="AJ94">
            <v>1</v>
          </cell>
          <cell r="AK94">
            <v>2</v>
          </cell>
        </row>
        <row r="95">
          <cell r="A95">
            <v>84</v>
          </cell>
          <cell r="B95" t="str">
            <v>3.07.06</v>
          </cell>
          <cell r="C95" t="str">
            <v>Convention: International Trade in Endangered Species</v>
          </cell>
          <cell r="D95" t="str">
            <v>3.07.06 Convention: International Trade in Endangered Species</v>
          </cell>
          <cell r="E95" t="str">
            <v>higher</v>
          </cell>
          <cell r="F95" t="str">
            <v>CITES [https://www.cites.org/]</v>
          </cell>
          <cell r="G95" t="str">
            <v>Count of whether the convention is (1) ratified, (2) implemented or (0) not.</v>
          </cell>
          <cell r="H95">
            <v>2</v>
          </cell>
          <cell r="I95">
            <v>2</v>
          </cell>
          <cell r="J95">
            <v>2</v>
          </cell>
          <cell r="K95">
            <v>2</v>
          </cell>
          <cell r="L95">
            <v>2</v>
          </cell>
          <cell r="M95">
            <v>2</v>
          </cell>
          <cell r="N95">
            <v>2</v>
          </cell>
          <cell r="O95">
            <v>2</v>
          </cell>
          <cell r="P95">
            <v>2</v>
          </cell>
          <cell r="Q95">
            <v>2</v>
          </cell>
          <cell r="R95">
            <v>2</v>
          </cell>
          <cell r="S95">
            <v>2</v>
          </cell>
          <cell r="T95">
            <v>2</v>
          </cell>
          <cell r="U95">
            <v>2</v>
          </cell>
          <cell r="V95">
            <v>2</v>
          </cell>
          <cell r="W95">
            <v>2</v>
          </cell>
          <cell r="X95">
            <v>2</v>
          </cell>
          <cell r="Y95">
            <v>2</v>
          </cell>
          <cell r="Z95">
            <v>2</v>
          </cell>
          <cell r="AA95">
            <v>2</v>
          </cell>
          <cell r="AB95">
            <v>2</v>
          </cell>
          <cell r="AC95">
            <v>2</v>
          </cell>
          <cell r="AD95">
            <v>1</v>
          </cell>
          <cell r="AE95">
            <v>1</v>
          </cell>
          <cell r="AF95">
            <v>1</v>
          </cell>
          <cell r="AG95">
            <v>2</v>
          </cell>
          <cell r="AH95">
            <v>2</v>
          </cell>
          <cell r="AI95">
            <v>2</v>
          </cell>
          <cell r="AJ95">
            <v>2</v>
          </cell>
          <cell r="AK95">
            <v>2</v>
          </cell>
        </row>
        <row r="96">
          <cell r="A96">
            <v>85</v>
          </cell>
          <cell r="B96" t="str">
            <v>3.07.07</v>
          </cell>
          <cell r="C96" t="str">
            <v>Convention: Prior Informed Consent - Hazardous Chemicals (Rotterdam)</v>
          </cell>
          <cell r="D96" t="str">
            <v>3.07.07 Convention: Prior Informed Consent - Hazardous Chemicals (Rotterdam)</v>
          </cell>
          <cell r="E96" t="str">
            <v>higher</v>
          </cell>
          <cell r="F96" t="str">
            <v>UN Treaty Collection [https://treaties.un.org/]</v>
          </cell>
          <cell r="G96" t="str">
            <v>Count of whether the convention is (1) ratified, (2) implemented or (0) not.</v>
          </cell>
          <cell r="H96">
            <v>2</v>
          </cell>
          <cell r="I96">
            <v>0</v>
          </cell>
          <cell r="J96">
            <v>0</v>
          </cell>
          <cell r="K96">
            <v>2</v>
          </cell>
          <cell r="L96">
            <v>2</v>
          </cell>
          <cell r="M96">
            <v>2</v>
          </cell>
          <cell r="N96">
            <v>1</v>
          </cell>
          <cell r="O96">
            <v>2</v>
          </cell>
          <cell r="P96">
            <v>2</v>
          </cell>
          <cell r="Q96">
            <v>2</v>
          </cell>
          <cell r="R96">
            <v>2</v>
          </cell>
          <cell r="S96">
            <v>2</v>
          </cell>
          <cell r="T96">
            <v>2</v>
          </cell>
          <cell r="U96">
            <v>2</v>
          </cell>
          <cell r="V96">
            <v>2</v>
          </cell>
          <cell r="W96">
            <v>2</v>
          </cell>
          <cell r="X96">
            <v>0</v>
          </cell>
          <cell r="Y96">
            <v>2</v>
          </cell>
          <cell r="Z96">
            <v>2</v>
          </cell>
          <cell r="AA96">
            <v>0</v>
          </cell>
          <cell r="AB96">
            <v>2</v>
          </cell>
          <cell r="AC96">
            <v>2</v>
          </cell>
          <cell r="AD96">
            <v>2</v>
          </cell>
          <cell r="AE96">
            <v>2</v>
          </cell>
          <cell r="AF96">
            <v>2</v>
          </cell>
          <cell r="AG96">
            <v>2</v>
          </cell>
          <cell r="AH96">
            <v>2</v>
          </cell>
          <cell r="AI96">
            <v>2</v>
          </cell>
          <cell r="AJ96">
            <v>1</v>
          </cell>
          <cell r="AK96">
            <v>2</v>
          </cell>
        </row>
        <row r="97">
          <cell r="A97">
            <v>86</v>
          </cell>
          <cell r="B97" t="str">
            <v>3.08</v>
          </cell>
          <cell r="C97" t="str">
            <v>Transfer emissions</v>
          </cell>
          <cell r="D97" t="str">
            <v>3.08 Transfer emissions</v>
          </cell>
          <cell r="E97" t="str">
            <v>lower</v>
          </cell>
          <cell r="F97" t="str">
            <v>Global Carbon Project</v>
          </cell>
          <cell r="G97" t="str">
            <v>Transfer emissions as a share of a country's total territorial emissions (MtCO2). Countries with dirty export industries contribute to an unsustainable model for global trade.</v>
          </cell>
          <cell r="H97">
            <v>13.18179714</v>
          </cell>
          <cell r="I97">
            <v>-13.967315810000001</v>
          </cell>
          <cell r="J97">
            <v>0.439695367</v>
          </cell>
          <cell r="K97">
            <v>-5.9566463550000002</v>
          </cell>
          <cell r="L97">
            <v>9.5995644749999993</v>
          </cell>
          <cell r="M97">
            <v>-1.5515799370000001</v>
          </cell>
          <cell r="N97">
            <v>276.32570170000002</v>
          </cell>
          <cell r="O97">
            <v>-2.0812122739999999</v>
          </cell>
          <cell r="P97">
            <v>-1.8407757840000001</v>
          </cell>
          <cell r="Q97">
            <v>-15.67035475</v>
          </cell>
          <cell r="R97">
            <v>61.816992050000003</v>
          </cell>
          <cell r="S97">
            <v>-2.3365242130000001</v>
          </cell>
          <cell r="T97">
            <v>-44.427576950000002</v>
          </cell>
          <cell r="U97">
            <v>-0.34947273099999998</v>
          </cell>
          <cell r="V97">
            <v>5.0868322150000003</v>
          </cell>
          <cell r="W97">
            <v>-10.35963375</v>
          </cell>
          <cell r="Y97">
            <v>-1.7894278219999999</v>
          </cell>
          <cell r="Z97">
            <v>-6.2433148449999996</v>
          </cell>
          <cell r="AB97">
            <v>-2.3134490699999999</v>
          </cell>
          <cell r="AC97">
            <v>-10.98103708</v>
          </cell>
          <cell r="AD97">
            <v>96.129202620000001</v>
          </cell>
          <cell r="AE97">
            <v>-29.72168989</v>
          </cell>
          <cell r="AF97">
            <v>-19.943836269999998</v>
          </cell>
          <cell r="AG97">
            <v>-4.9897680199999996</v>
          </cell>
          <cell r="AH97">
            <v>-2.879372198</v>
          </cell>
          <cell r="AI97">
            <v>-45.287944920000001</v>
          </cell>
          <cell r="AJ97">
            <v>-147.36909600000001</v>
          </cell>
          <cell r="AK97">
            <v>34.213589859999999</v>
          </cell>
          <cell r="AL97" t="str">
            <v>y</v>
          </cell>
          <cell r="AM97">
            <v>2022</v>
          </cell>
        </row>
        <row r="98">
          <cell r="A98">
            <v>87</v>
          </cell>
          <cell r="B98" t="str">
            <v>3.09</v>
          </cell>
          <cell r="C98" t="str">
            <v>Share of natural resources in trade</v>
          </cell>
          <cell r="D98" t="str">
            <v>3.09 Share of natural resources in trade</v>
          </cell>
          <cell r="E98" t="str">
            <v>lower</v>
          </cell>
          <cell r="F98" t="str">
            <v>UNCTAD</v>
          </cell>
          <cell r="G98" t="str">
            <v xml:space="preserve">Natural resources (ores and metals, mineral fuels, lubricants and related materials) as a percentage of a country's total trade  </v>
          </cell>
          <cell r="H98">
            <v>76.096486949999999</v>
          </cell>
          <cell r="I98">
            <v>0.94908526100000001</v>
          </cell>
          <cell r="J98">
            <v>80.925913069999993</v>
          </cell>
          <cell r="K98">
            <v>4.30198342</v>
          </cell>
          <cell r="L98">
            <v>45.693059359999999</v>
          </cell>
          <cell r="M98">
            <v>54.07266611</v>
          </cell>
          <cell r="N98">
            <v>13.286547880000001</v>
          </cell>
          <cell r="O98">
            <v>14.08220369</v>
          </cell>
          <cell r="P98">
            <v>43</v>
          </cell>
          <cell r="Q98">
            <v>12</v>
          </cell>
          <cell r="R98">
            <v>39.892930470000003</v>
          </cell>
          <cell r="S98">
            <v>48.544570720000003</v>
          </cell>
          <cell r="T98">
            <v>15.99657835</v>
          </cell>
          <cell r="U98">
            <v>19.996094580000001</v>
          </cell>
          <cell r="V98">
            <v>33.03365488</v>
          </cell>
          <cell r="W98">
            <v>15.08604145</v>
          </cell>
          <cell r="X98">
            <v>26.184398829999999</v>
          </cell>
          <cell r="Y98">
            <v>6.6377826869999996</v>
          </cell>
          <cell r="Z98">
            <v>7.1835343299999996</v>
          </cell>
          <cell r="AA98">
            <v>70.734623159999998</v>
          </cell>
          <cell r="AB98">
            <v>71.670317389999994</v>
          </cell>
          <cell r="AC98">
            <v>11.62160225</v>
          </cell>
          <cell r="AD98">
            <v>76.891473309999995</v>
          </cell>
          <cell r="AE98">
            <v>22.20940908</v>
          </cell>
          <cell r="AF98">
            <v>19.997320779999999</v>
          </cell>
          <cell r="AG98">
            <v>7.9668614929999997</v>
          </cell>
          <cell r="AH98">
            <v>15.54040127</v>
          </cell>
          <cell r="AI98">
            <v>36.903733899999999</v>
          </cell>
          <cell r="AJ98">
            <v>30.71960425</v>
          </cell>
          <cell r="AK98">
            <v>9.7100461340000006</v>
          </cell>
        </row>
        <row r="99">
          <cell r="A99">
            <v>88</v>
          </cell>
          <cell r="B99" t="str">
            <v>3.10</v>
          </cell>
          <cell r="C99" t="str">
            <v>Carbon</v>
          </cell>
          <cell r="D99" t="str">
            <v>3.10 Carbon</v>
          </cell>
          <cell r="E99" t="str">
            <v>sum</v>
          </cell>
        </row>
        <row r="100">
          <cell r="A100">
            <v>89</v>
          </cell>
          <cell r="B100" t="str">
            <v>3.10.1</v>
          </cell>
          <cell r="C100" t="str">
            <v>Carbon pricing</v>
          </cell>
          <cell r="D100" t="str">
            <v>3.10.1 Carbon pricing</v>
          </cell>
          <cell r="E100" t="str">
            <v>higher</v>
          </cell>
          <cell r="F100" t="str">
            <v>World Bank Carbon Pricingdash Board</v>
          </cell>
          <cell r="G100" t="str">
            <v>Count of whether the (2) Carbon pricing is currently in effect at the national level, (1) Carbon pricing is scheduled for implementation but is not currently in effect, or (0) Carbon pricing is neither scheduled for implementation nor currently in effect</v>
          </cell>
          <cell r="H100">
            <v>2</v>
          </cell>
          <cell r="I100">
            <v>0</v>
          </cell>
          <cell r="J100">
            <v>1</v>
          </cell>
          <cell r="K100">
            <v>0</v>
          </cell>
          <cell r="L100">
            <v>2</v>
          </cell>
          <cell r="M100">
            <v>2</v>
          </cell>
          <cell r="N100">
            <v>2</v>
          </cell>
          <cell r="O100">
            <v>0</v>
          </cell>
          <cell r="P100">
            <v>0</v>
          </cell>
          <cell r="Q100">
            <v>0</v>
          </cell>
          <cell r="R100">
            <v>1</v>
          </cell>
          <cell r="S100">
            <v>2</v>
          </cell>
          <cell r="T100">
            <v>2</v>
          </cell>
          <cell r="U100">
            <v>0</v>
          </cell>
          <cell r="V100">
            <v>1</v>
          </cell>
          <cell r="W100">
            <v>2</v>
          </cell>
          <cell r="X100">
            <v>0</v>
          </cell>
          <cell r="Y100">
            <v>2</v>
          </cell>
          <cell r="Z100">
            <v>1</v>
          </cell>
          <cell r="AA100">
            <v>0</v>
          </cell>
          <cell r="AB100">
            <v>0</v>
          </cell>
          <cell r="AC100">
            <v>1</v>
          </cell>
          <cell r="AD100">
            <v>0</v>
          </cell>
          <cell r="AE100">
            <v>2</v>
          </cell>
          <cell r="AF100">
            <v>2</v>
          </cell>
          <cell r="AG100">
            <v>0</v>
          </cell>
          <cell r="AH100">
            <v>1</v>
          </cell>
          <cell r="AI100">
            <v>2</v>
          </cell>
          <cell r="AJ100">
            <v>0</v>
          </cell>
          <cell r="AK100">
            <v>1</v>
          </cell>
        </row>
        <row r="101">
          <cell r="A101">
            <v>90</v>
          </cell>
          <cell r="B101" t="str">
            <v>3.10.2</v>
          </cell>
          <cell r="C101" t="str">
            <v>CO2 emissions per capita</v>
          </cell>
          <cell r="D101" t="str">
            <v>3.10.2 CO2 emissions per capita</v>
          </cell>
          <cell r="E101" t="str">
            <v>lower</v>
          </cell>
          <cell r="F101" t="str">
            <v>EDGAR - Emissions Database for Global Atmospheric Research</v>
          </cell>
          <cell r="G101" t="str">
            <v>CO2 emissions by country/region name and include all human activities leading to climate relevant emissions, except biomass/biofuel combustion (short-cycle carbon)</v>
          </cell>
          <cell r="H101">
            <v>15.12338128</v>
          </cell>
          <cell r="I101">
            <v>0.62965951099999995</v>
          </cell>
          <cell r="J101">
            <v>20.651219829999999</v>
          </cell>
          <cell r="K101">
            <v>1.026324244</v>
          </cell>
          <cell r="L101">
            <v>15.220776710000001</v>
          </cell>
          <cell r="M101">
            <v>4.9566962810000001</v>
          </cell>
          <cell r="N101">
            <v>8.8468962720000004</v>
          </cell>
          <cell r="O101">
            <v>11.519206629999999</v>
          </cell>
          <cell r="P101">
            <v>2.5902750550000002</v>
          </cell>
          <cell r="Q101">
            <v>4.2442967920000001</v>
          </cell>
          <cell r="R101">
            <v>1.9080384610000001</v>
          </cell>
          <cell r="S101">
            <v>2.4952189159999998</v>
          </cell>
          <cell r="T101">
            <v>8.6131366410000005</v>
          </cell>
          <cell r="U101">
            <v>2.7352404809999999</v>
          </cell>
          <cell r="V101">
            <v>8.2326766500000002</v>
          </cell>
          <cell r="W101">
            <v>3.5638019729999999</v>
          </cell>
          <cell r="X101">
            <v>0.67111783999999997</v>
          </cell>
          <cell r="Y101">
            <v>6.5848544689999997</v>
          </cell>
          <cell r="Z101">
            <v>0.92357595400000003</v>
          </cell>
          <cell r="AA101">
            <v>0.51846073199999998</v>
          </cell>
          <cell r="AB101">
            <v>1.809143983</v>
          </cell>
          <cell r="AC101">
            <v>1.3762582839999999</v>
          </cell>
          <cell r="AD101">
            <v>13.308881769999999</v>
          </cell>
          <cell r="AE101">
            <v>8.8476335650000006</v>
          </cell>
          <cell r="AF101">
            <v>12.264372270000001</v>
          </cell>
          <cell r="AG101">
            <v>0.87417081100000005</v>
          </cell>
          <cell r="AH101">
            <v>4.0600548329999997</v>
          </cell>
          <cell r="AI101">
            <v>5.0047793580000004</v>
          </cell>
          <cell r="AJ101">
            <v>14.439328339999999</v>
          </cell>
          <cell r="AK101">
            <v>3.2726744270000001</v>
          </cell>
        </row>
      </sheetData>
      <sheetData sheetId="5">
        <row r="1">
          <cell r="B1" t="str">
            <v>NA.</v>
          </cell>
          <cell r="C1" t="str">
            <v>Data</v>
          </cell>
          <cell r="E1" t="str">
            <v>COEF</v>
          </cell>
          <cell r="F1" t="str">
            <v>Source</v>
          </cell>
          <cell r="G1" t="str">
            <v>Definition</v>
          </cell>
          <cell r="H1" t="str">
            <v>Australia</v>
          </cell>
          <cell r="I1" t="str">
            <v>Bangladesh</v>
          </cell>
          <cell r="J1" t="str">
            <v>Brunei</v>
          </cell>
          <cell r="K1" t="str">
            <v>Cambodia</v>
          </cell>
          <cell r="L1" t="str">
            <v>Canada</v>
          </cell>
          <cell r="M1" t="str">
            <v>Chile</v>
          </cell>
          <cell r="N1" t="str">
            <v>China</v>
          </cell>
          <cell r="O1" t="str">
            <v>Taiwan</v>
          </cell>
          <cell r="P1" t="str">
            <v>Ecuador</v>
          </cell>
          <cell r="Q1" t="str">
            <v>Hong Kong, SAR</v>
          </cell>
          <cell r="R1" t="str">
            <v>India</v>
          </cell>
          <cell r="S1" t="str">
            <v>Indonesia</v>
          </cell>
          <cell r="T1" t="str">
            <v>Japan</v>
          </cell>
          <cell r="U1" t="str">
            <v>Laos</v>
          </cell>
          <cell r="V1" t="str">
            <v>Malaysia</v>
          </cell>
          <cell r="W1" t="str">
            <v>Mexico</v>
          </cell>
          <cell r="X1" t="str">
            <v>Myanmar</v>
          </cell>
          <cell r="Y1" t="str">
            <v>New Zealand</v>
          </cell>
          <cell r="Z1" t="str">
            <v>Pakistan</v>
          </cell>
          <cell r="AA1" t="str">
            <v>Papua New Guinea</v>
          </cell>
          <cell r="AB1" t="str">
            <v>Peru</v>
          </cell>
          <cell r="AC1" t="str">
            <v>Philippines</v>
          </cell>
          <cell r="AD1" t="str">
            <v>Russia</v>
          </cell>
          <cell r="AE1" t="str">
            <v>Singapore</v>
          </cell>
          <cell r="AF1" t="str">
            <v>South Korea</v>
          </cell>
          <cell r="AG1" t="str">
            <v>Sri Lanka</v>
          </cell>
          <cell r="AH1" t="str">
            <v>Thailand</v>
          </cell>
          <cell r="AI1" t="str">
            <v>United Kingdom</v>
          </cell>
          <cell r="AJ1" t="str">
            <v>United States</v>
          </cell>
          <cell r="AK1" t="str">
            <v>Vietnam</v>
          </cell>
          <cell r="AL1" t="str">
            <v>loutlier.</v>
          </cell>
          <cell r="AM1" t="str">
            <v>year</v>
          </cell>
        </row>
        <row r="5">
          <cell r="A5">
            <v>1</v>
          </cell>
          <cell r="B5" t="str">
            <v>1.01</v>
          </cell>
          <cell r="C5" t="str">
            <v>Consumer price inflation</v>
          </cell>
          <cell r="D5" t="str">
            <v>1.01 Consumer price inflation</v>
          </cell>
          <cell r="E5" t="str">
            <v>lower</v>
          </cell>
          <cell r="F5" t="str">
            <v>IMF</v>
          </cell>
          <cell r="H5">
            <v>6.6</v>
          </cell>
          <cell r="I5">
            <v>6.1</v>
          </cell>
          <cell r="J5">
            <v>3.7</v>
          </cell>
          <cell r="K5">
            <v>5.3</v>
          </cell>
          <cell r="L5">
            <v>6.8</v>
          </cell>
          <cell r="M5">
            <v>11.6</v>
          </cell>
          <cell r="N5">
            <v>1.9</v>
          </cell>
          <cell r="O5">
            <v>2.9</v>
          </cell>
          <cell r="P5">
            <v>3.5</v>
          </cell>
          <cell r="Q5">
            <v>1.9</v>
          </cell>
          <cell r="R5">
            <v>6.7</v>
          </cell>
          <cell r="S5">
            <v>4.2</v>
          </cell>
          <cell r="T5">
            <v>2.5</v>
          </cell>
          <cell r="U5">
            <v>23</v>
          </cell>
          <cell r="V5">
            <v>3.4</v>
          </cell>
          <cell r="W5">
            <v>7.9</v>
          </cell>
          <cell r="X5">
            <v>16.2</v>
          </cell>
          <cell r="Y5">
            <v>7.2</v>
          </cell>
          <cell r="Z5">
            <v>12.1</v>
          </cell>
          <cell r="AA5">
            <v>6.6</v>
          </cell>
          <cell r="AB5">
            <v>7.9</v>
          </cell>
          <cell r="AC5">
            <v>5.8</v>
          </cell>
          <cell r="AD5">
            <v>13.8</v>
          </cell>
          <cell r="AE5">
            <v>6.1</v>
          </cell>
          <cell r="AF5">
            <v>5.0999999999999996</v>
          </cell>
          <cell r="AG5">
            <v>46.4</v>
          </cell>
          <cell r="AH5">
            <v>6.1</v>
          </cell>
          <cell r="AI5">
            <v>9.1</v>
          </cell>
          <cell r="AJ5">
            <v>8</v>
          </cell>
          <cell r="AK5">
            <v>3.2</v>
          </cell>
          <cell r="AM5" t="str">
            <v>2022</v>
          </cell>
        </row>
        <row r="6">
          <cell r="A6">
            <v>2</v>
          </cell>
          <cell r="B6" t="str">
            <v>1.02</v>
          </cell>
          <cell r="C6" t="str">
            <v>Real GDP Growth per capita, % GDP</v>
          </cell>
          <cell r="D6" t="str">
            <v>1.02 Real GDP Growth per capita, % GDP</v>
          </cell>
          <cell r="E6" t="str">
            <v>higher</v>
          </cell>
          <cell r="F6" t="str">
            <v>WEO</v>
          </cell>
          <cell r="G6" t="str">
            <v>GDP is expressed in current U.S. dollars per person. Data are derived by first converting GDP in national currency to U.S. dollars and then dividing it by total population.</v>
          </cell>
          <cell r="H6">
            <v>2.8382944248338502</v>
          </cell>
          <cell r="I6">
            <v>5.91581116638742</v>
          </cell>
          <cell r="J6">
            <v>-1.73536765973955</v>
          </cell>
          <cell r="K6">
            <v>3.97234985380017</v>
          </cell>
          <cell r="L6">
            <v>1.69103309901004</v>
          </cell>
          <cell r="M6">
            <v>1.38796944273305</v>
          </cell>
          <cell r="N6">
            <v>2.9915838551631802</v>
          </cell>
          <cell r="O6">
            <v>2.6344894053891301</v>
          </cell>
          <cell r="P6">
            <v>1.6109325155518699</v>
          </cell>
          <cell r="Q6">
            <v>-2.60832462769479</v>
          </cell>
          <cell r="R6">
            <v>5.8263710378584603</v>
          </cell>
          <cell r="S6">
            <v>4.3083784647088601</v>
          </cell>
          <cell r="T6">
            <v>1.3461364909037401</v>
          </cell>
          <cell r="U6">
            <v>1.5421933495775699</v>
          </cell>
          <cell r="V6">
            <v>7.3348469869657196</v>
          </cell>
          <cell r="W6">
            <v>2.1581934459523602</v>
          </cell>
          <cell r="X6">
            <v>1.33496339119814</v>
          </cell>
          <cell r="Y6">
            <v>2.1590490660308199</v>
          </cell>
          <cell r="Z6">
            <v>3.8965424375803699</v>
          </cell>
          <cell r="AA6">
            <v>2.4003049650861201</v>
          </cell>
          <cell r="AB6">
            <v>1.68449458088287</v>
          </cell>
          <cell r="AC6">
            <v>6.2780142277205604</v>
          </cell>
          <cell r="AD6">
            <v>-0.60593074827585103</v>
          </cell>
          <cell r="AE6">
            <v>0.27379767628750201</v>
          </cell>
          <cell r="AF6">
            <v>2.7790473289722701</v>
          </cell>
          <cell r="AG6">
            <v>-9.6357000385496896</v>
          </cell>
          <cell r="AH6">
            <v>2.45731351148974</v>
          </cell>
          <cell r="AI6">
            <v>3.2599971527449201</v>
          </cell>
          <cell r="AJ6">
            <v>1.6963811398815301</v>
          </cell>
          <cell r="AK6">
            <v>6.9802005581126396</v>
          </cell>
          <cell r="AM6" t="str">
            <v>2022</v>
          </cell>
        </row>
        <row r="7">
          <cell r="A7">
            <v>3</v>
          </cell>
          <cell r="B7" t="str">
            <v>1.03</v>
          </cell>
          <cell r="C7" t="str">
            <v>Growth in labor force, %</v>
          </cell>
          <cell r="D7" t="str">
            <v>1.03 Growth in labor force, %</v>
          </cell>
          <cell r="E7" t="str">
            <v>higher</v>
          </cell>
          <cell r="F7" t="str">
            <v>World Bank</v>
          </cell>
          <cell r="G7" t="e">
            <v>#VALUE!</v>
          </cell>
          <cell r="H7">
            <v>2.0561441306302899</v>
          </cell>
          <cell r="I7">
            <v>2.6329746253027002</v>
          </cell>
          <cell r="J7">
            <v>1.45305901217281</v>
          </cell>
          <cell r="K7">
            <v>1.48412013729411</v>
          </cell>
          <cell r="L7">
            <v>0.81905106140700601</v>
          </cell>
          <cell r="M7">
            <v>4.0244334189883304</v>
          </cell>
          <cell r="N7">
            <v>0.197035726586647</v>
          </cell>
          <cell r="O7">
            <v>-0.55000000000000004</v>
          </cell>
          <cell r="P7">
            <v>2.6202353696118501</v>
          </cell>
          <cell r="Q7">
            <v>-0.44125414573000799</v>
          </cell>
          <cell r="R7">
            <v>3.17788962342369</v>
          </cell>
          <cell r="S7">
            <v>2.14249535362754</v>
          </cell>
          <cell r="T7">
            <v>-2.2945475219093799E-2</v>
          </cell>
          <cell r="U7">
            <v>1.7424350261352</v>
          </cell>
          <cell r="V7">
            <v>2.32974744063621</v>
          </cell>
          <cell r="W7">
            <v>2.99526164041237</v>
          </cell>
          <cell r="X7">
            <v>-2.3353847725467198</v>
          </cell>
          <cell r="Y7">
            <v>1.23756527391841</v>
          </cell>
          <cell r="Z7">
            <v>2.5535449902683198</v>
          </cell>
          <cell r="AA7">
            <v>2.4503505978617799</v>
          </cell>
          <cell r="AB7">
            <v>1.62454114892843</v>
          </cell>
          <cell r="AC7">
            <v>4.7547872936047701</v>
          </cell>
          <cell r="AD7">
            <v>0.41459156009227</v>
          </cell>
          <cell r="AE7">
            <v>-0.46328951352553299</v>
          </cell>
          <cell r="AF7">
            <v>1.6659420220311401</v>
          </cell>
          <cell r="AG7">
            <v>-1.07619432724089</v>
          </cell>
          <cell r="AH7">
            <v>-0.235125064408226</v>
          </cell>
          <cell r="AI7">
            <v>0.84223312421902696</v>
          </cell>
          <cell r="AJ7">
            <v>1.9010529018957301</v>
          </cell>
          <cell r="AK7">
            <v>1.6646540656243001</v>
          </cell>
          <cell r="AM7" t="str">
            <v>2022</v>
          </cell>
        </row>
        <row r="8">
          <cell r="A8">
            <v>4</v>
          </cell>
          <cell r="B8" t="str">
            <v>1.04</v>
          </cell>
          <cell r="C8" t="str">
            <v>Foreign direct investment, net inflows, % GDP</v>
          </cell>
          <cell r="D8" t="str">
            <v>1.04 Foreign direct investment, net inflows, % GDP</v>
          </cell>
          <cell r="E8" t="str">
            <v>higher</v>
          </cell>
          <cell r="F8" t="str">
            <v>World Bank</v>
          </cell>
          <cell r="G8" t="e">
            <v>#VALUE!</v>
          </cell>
          <cell r="H8">
            <v>1.5965475734041901</v>
          </cell>
          <cell r="I8">
            <v>0.414124824478727</v>
          </cell>
          <cell r="J8">
            <v>1.4618096080470799</v>
          </cell>
          <cell r="K8">
            <v>12.920343120679499</v>
          </cell>
          <cell r="L8">
            <v>3.2553355019305998</v>
          </cell>
          <cell r="M8">
            <v>4.8103228611988698</v>
          </cell>
          <cell r="N8">
            <v>1.88326293759591</v>
          </cell>
          <cell r="O8">
            <v>0.7</v>
          </cell>
          <cell r="P8">
            <v>0.60996643773139703</v>
          </cell>
          <cell r="Q8">
            <v>37.161435811690403</v>
          </cell>
          <cell r="R8">
            <v>1.4081587711650201</v>
          </cell>
          <cell r="S8">
            <v>1.7884837432729099</v>
          </cell>
          <cell r="T8">
            <v>0.66977953249107403</v>
          </cell>
          <cell r="U8">
            <v>5.6934469660311597</v>
          </cell>
          <cell r="V8">
            <v>4.9856834415421298</v>
          </cell>
          <cell r="W8">
            <v>2.6201105838762802</v>
          </cell>
          <cell r="X8">
            <v>3.1749129958469702</v>
          </cell>
          <cell r="Y8">
            <v>1.8167963033771199</v>
          </cell>
          <cell r="Z8">
            <v>0.603567633635409</v>
          </cell>
          <cell r="AA8">
            <v>-4.02811479739075E-2</v>
          </cell>
          <cell r="AB8">
            <v>3.3393658328833302</v>
          </cell>
          <cell r="AC8">
            <v>3.04079595029526</v>
          </cell>
          <cell r="AD8">
            <v>2.2740265962486599</v>
          </cell>
          <cell r="AE8">
            <v>34.898930531551102</v>
          </cell>
          <cell r="AF8">
            <v>1.2181633108032299</v>
          </cell>
          <cell r="AG8">
            <v>0.67192235842174597</v>
          </cell>
          <cell r="AH8">
            <v>2.8937560670387099</v>
          </cell>
          <cell r="AI8">
            <v>0.18912610382793299</v>
          </cell>
          <cell r="AJ8">
            <v>1.92289277682856</v>
          </cell>
          <cell r="AK8">
            <v>4.27708063908642</v>
          </cell>
          <cell r="AM8" t="str">
            <v>2021</v>
          </cell>
        </row>
        <row r="9">
          <cell r="A9">
            <v>5</v>
          </cell>
          <cell r="B9" t="str">
            <v>1.05</v>
          </cell>
          <cell r="C9" t="str">
            <v>Gross fixed capital formation, % GDP</v>
          </cell>
          <cell r="D9" t="str">
            <v>1.05 Gross fixed capital formation, % GDP</v>
          </cell>
          <cell r="E9" t="str">
            <v>higher</v>
          </cell>
          <cell r="F9" t="str">
            <v>World Bank</v>
          </cell>
          <cell r="G9" t="e">
            <v>#VALUE!</v>
          </cell>
          <cell r="H9">
            <v>22.449900717115199</v>
          </cell>
          <cell r="I9">
            <v>31.0187387357172</v>
          </cell>
          <cell r="J9">
            <v>31.0843911467616</v>
          </cell>
          <cell r="K9">
            <v>25.772534089860802</v>
          </cell>
          <cell r="L9">
            <v>23.8633059099629</v>
          </cell>
          <cell r="M9">
            <v>23.9654952350112</v>
          </cell>
          <cell r="N9">
            <v>41.874083050377202</v>
          </cell>
          <cell r="O9">
            <v>26</v>
          </cell>
          <cell r="P9">
            <v>21.1957541984351</v>
          </cell>
          <cell r="Q9">
            <v>17.428760399235902</v>
          </cell>
          <cell r="R9">
            <v>28.564943292098601</v>
          </cell>
          <cell r="S9">
            <v>30.805013715659101</v>
          </cell>
          <cell r="T9">
            <v>25.359724733981</v>
          </cell>
          <cell r="V9">
            <v>19.292830464121302</v>
          </cell>
          <cell r="W9">
            <v>20.049433838771701</v>
          </cell>
          <cell r="X9">
            <v>29.9718065521824</v>
          </cell>
          <cell r="Y9">
            <v>23.8878501940676</v>
          </cell>
          <cell r="Z9">
            <v>12.934892705981801</v>
          </cell>
          <cell r="AB9">
            <v>23.561364911316801</v>
          </cell>
          <cell r="AC9">
            <v>22.2934394290886</v>
          </cell>
          <cell r="AD9">
            <v>19.8212434832759</v>
          </cell>
          <cell r="AE9">
            <v>23.176949402448901</v>
          </cell>
          <cell r="AF9">
            <v>31.570572942059002</v>
          </cell>
          <cell r="AG9">
            <v>26.174833255649101</v>
          </cell>
          <cell r="AH9">
            <v>23.585674490050799</v>
          </cell>
          <cell r="AI9">
            <v>17.383247354192299</v>
          </cell>
          <cell r="AJ9">
            <v>21.186197436840398</v>
          </cell>
          <cell r="AK9">
            <v>31.677762817808802</v>
          </cell>
          <cell r="AM9" t="str">
            <v>2021</v>
          </cell>
        </row>
        <row r="10">
          <cell r="A10">
            <v>6</v>
          </cell>
          <cell r="B10" t="str">
            <v>1.06</v>
          </cell>
          <cell r="C10" t="str">
            <v>Tariff &amp; non-tariff barriers</v>
          </cell>
          <cell r="D10" t="str">
            <v>1.06 Tariff &amp; non-tariff barriers</v>
          </cell>
          <cell r="E10" t="str">
            <v>sumsum</v>
          </cell>
        </row>
        <row r="11">
          <cell r="A11">
            <v>7</v>
          </cell>
          <cell r="B11" t="str">
            <v>1.06.01</v>
          </cell>
          <cell r="C11" t="str">
            <v>Tariff barriers</v>
          </cell>
          <cell r="D11" t="str">
            <v>1.06.01 Tariff barriers</v>
          </cell>
          <cell r="E11" t="str">
            <v>sum</v>
          </cell>
        </row>
        <row r="12">
          <cell r="A12">
            <v>8</v>
          </cell>
          <cell r="B12" t="str">
            <v>1.06.01.a</v>
          </cell>
          <cell r="C12" t="str">
            <v>Tariff barriers in force</v>
          </cell>
          <cell r="D12" t="str">
            <v>1.06.01.a Tariff barriers in force</v>
          </cell>
          <cell r="E12" t="str">
            <v>lower</v>
          </cell>
          <cell r="F12" t="str">
            <v>Global Trade Alert</v>
          </cell>
          <cell r="G12" t="str">
            <v>Count of 'harmful' tariff measures currently in force</v>
          </cell>
          <cell r="H12">
            <v>2039</v>
          </cell>
          <cell r="I12">
            <v>69</v>
          </cell>
          <cell r="J12">
            <v>8</v>
          </cell>
          <cell r="K12">
            <v>1</v>
          </cell>
          <cell r="L12">
            <v>106</v>
          </cell>
          <cell r="M12">
            <v>30</v>
          </cell>
          <cell r="N12">
            <v>742</v>
          </cell>
          <cell r="O12">
            <v>120</v>
          </cell>
          <cell r="P12">
            <v>215</v>
          </cell>
          <cell r="R12">
            <v>2517</v>
          </cell>
          <cell r="S12">
            <v>441</v>
          </cell>
          <cell r="T12">
            <v>2554</v>
          </cell>
          <cell r="U12">
            <v>5</v>
          </cell>
          <cell r="V12">
            <v>81</v>
          </cell>
          <cell r="W12">
            <v>490</v>
          </cell>
          <cell r="X12">
            <v>20</v>
          </cell>
          <cell r="Y12">
            <v>376</v>
          </cell>
          <cell r="Z12">
            <v>773</v>
          </cell>
          <cell r="AA12">
            <v>3</v>
          </cell>
          <cell r="AB12">
            <v>36</v>
          </cell>
          <cell r="AC12">
            <v>76</v>
          </cell>
          <cell r="AD12">
            <v>1081</v>
          </cell>
          <cell r="AE12">
            <v>81</v>
          </cell>
          <cell r="AF12">
            <v>301</v>
          </cell>
          <cell r="AG12">
            <v>288</v>
          </cell>
          <cell r="AH12">
            <v>124</v>
          </cell>
          <cell r="AI12">
            <v>1321</v>
          </cell>
          <cell r="AJ12">
            <v>5095</v>
          </cell>
          <cell r="AK12">
            <v>160</v>
          </cell>
          <cell r="AM12" t="str">
            <v>2022</v>
          </cell>
        </row>
        <row r="13">
          <cell r="A13">
            <v>9</v>
          </cell>
          <cell r="B13" t="str">
            <v>1.06.01.b</v>
          </cell>
          <cell r="C13" t="str">
            <v>New tariff barriers 2022</v>
          </cell>
          <cell r="D13" t="str">
            <v>1.06.01.b New tariff barriers 2022</v>
          </cell>
          <cell r="E13" t="str">
            <v>lower</v>
          </cell>
          <cell r="F13" t="str">
            <v>Global Trade Alert</v>
          </cell>
          <cell r="G13" t="str">
            <v>Count of new (2021) 'harmful' tariff measures currently in force</v>
          </cell>
          <cell r="H13">
            <v>1080</v>
          </cell>
          <cell r="I13">
            <v>0</v>
          </cell>
          <cell r="J13">
            <v>0</v>
          </cell>
          <cell r="K13">
            <v>0</v>
          </cell>
          <cell r="L13">
            <v>2</v>
          </cell>
          <cell r="M13">
            <v>0</v>
          </cell>
          <cell r="N13">
            <v>0</v>
          </cell>
          <cell r="O13">
            <v>0</v>
          </cell>
          <cell r="P13">
            <v>0</v>
          </cell>
          <cell r="Q13">
            <v>0</v>
          </cell>
          <cell r="R13">
            <v>300</v>
          </cell>
          <cell r="S13">
            <v>0</v>
          </cell>
          <cell r="T13">
            <v>1</v>
          </cell>
          <cell r="V13">
            <v>0</v>
          </cell>
          <cell r="W13">
            <v>0</v>
          </cell>
          <cell r="X13">
            <v>0</v>
          </cell>
          <cell r="Y13">
            <v>43</v>
          </cell>
          <cell r="Z13">
            <v>81</v>
          </cell>
          <cell r="AA13">
            <v>0</v>
          </cell>
          <cell r="AB13">
            <v>0</v>
          </cell>
          <cell r="AC13">
            <v>0</v>
          </cell>
          <cell r="AD13">
            <v>0</v>
          </cell>
          <cell r="AE13">
            <v>6</v>
          </cell>
          <cell r="AF13">
            <v>0</v>
          </cell>
          <cell r="AG13">
            <v>93</v>
          </cell>
          <cell r="AH13">
            <v>0</v>
          </cell>
          <cell r="AI13">
            <v>7</v>
          </cell>
          <cell r="AJ13">
            <v>325</v>
          </cell>
          <cell r="AK13">
            <v>0</v>
          </cell>
          <cell r="AM13" t="str">
            <v>2022</v>
          </cell>
        </row>
        <row r="14">
          <cell r="A14">
            <v>10</v>
          </cell>
          <cell r="B14" t="str">
            <v>1.06.01.c</v>
          </cell>
          <cell r="C14" t="str">
            <v>Percentage of trade affected by tariff barrier (up to 2018)</v>
          </cell>
          <cell r="D14" t="str">
            <v>1.06.01.c Percentage of trade affected by tariff barrier (up to 2018)</v>
          </cell>
          <cell r="E14" t="str">
            <v>lower</v>
          </cell>
          <cell r="F14" t="str">
            <v>Global Trade Alert</v>
          </cell>
          <cell r="G14" t="str">
            <v>Estimates of the import shares potentially affected 'harmful' tariff measures currently in force (up to 2018)</v>
          </cell>
          <cell r="H14">
            <v>6.0552142699999996</v>
          </cell>
          <cell r="I14">
            <v>5.7579239800000002</v>
          </cell>
          <cell r="K14">
            <v>3.97190661</v>
          </cell>
          <cell r="L14">
            <v>10.81890574</v>
          </cell>
          <cell r="M14">
            <v>0.10266609</v>
          </cell>
          <cell r="N14">
            <v>32.437785259999998</v>
          </cell>
          <cell r="P14">
            <v>51.709219580000003</v>
          </cell>
          <cell r="R14">
            <v>49.229937200000002</v>
          </cell>
          <cell r="S14">
            <v>20.884746679999999</v>
          </cell>
          <cell r="T14">
            <v>3.0379595699999999</v>
          </cell>
          <cell r="V14">
            <v>12.09006488</v>
          </cell>
          <cell r="W14">
            <v>8.4392472999999999</v>
          </cell>
          <cell r="Y14">
            <v>3.10039489</v>
          </cell>
          <cell r="Z14">
            <v>50.537818999999999</v>
          </cell>
          <cell r="AB14">
            <v>0.61642618999999998</v>
          </cell>
          <cell r="AC14">
            <v>2.9533738500000002</v>
          </cell>
          <cell r="AD14">
            <v>14.15918286</v>
          </cell>
          <cell r="AE14">
            <v>0.15087229999999999</v>
          </cell>
          <cell r="AF14">
            <v>17.03769892</v>
          </cell>
          <cell r="AG14">
            <v>18.816491769999999</v>
          </cell>
          <cell r="AH14">
            <v>12.54072858</v>
          </cell>
          <cell r="AI14">
            <v>15.047903399999999</v>
          </cell>
          <cell r="AJ14">
            <v>12.183643930000001</v>
          </cell>
          <cell r="AK14">
            <v>22.991331120000002</v>
          </cell>
          <cell r="AM14">
            <v>2018</v>
          </cell>
        </row>
        <row r="15">
          <cell r="A15">
            <v>11</v>
          </cell>
          <cell r="B15" t="str">
            <v>1.06.02</v>
          </cell>
          <cell r="C15" t="str">
            <v>Non-tariff barriers</v>
          </cell>
          <cell r="D15" t="str">
            <v>1.06.02 Non-tariff barriers</v>
          </cell>
          <cell r="E15" t="str">
            <v>sum</v>
          </cell>
        </row>
        <row r="16">
          <cell r="A16">
            <v>12</v>
          </cell>
          <cell r="B16" t="str">
            <v>1.06.02.a</v>
          </cell>
          <cell r="C16" t="str">
            <v>Non-tariff barriers in force</v>
          </cell>
          <cell r="D16" t="str">
            <v>1.06.02.a Non-tariff barriers in force</v>
          </cell>
          <cell r="E16" t="str">
            <v>lower</v>
          </cell>
          <cell r="F16" t="str">
            <v>Global Trade Alert</v>
          </cell>
          <cell r="G16" t="str">
            <v>Count of 'harmful' non-tariff measures currently in force</v>
          </cell>
          <cell r="H16">
            <v>4005</v>
          </cell>
          <cell r="I16">
            <v>218</v>
          </cell>
          <cell r="K16">
            <v>10</v>
          </cell>
          <cell r="L16">
            <v>20545</v>
          </cell>
          <cell r="M16">
            <v>19</v>
          </cell>
          <cell r="N16">
            <v>179228</v>
          </cell>
          <cell r="O16">
            <v>21</v>
          </cell>
          <cell r="P16">
            <v>291</v>
          </cell>
          <cell r="R16">
            <v>10466</v>
          </cell>
          <cell r="S16">
            <v>4665</v>
          </cell>
          <cell r="T16">
            <v>6354</v>
          </cell>
          <cell r="V16">
            <v>941</v>
          </cell>
          <cell r="W16">
            <v>939</v>
          </cell>
          <cell r="X16">
            <v>75</v>
          </cell>
          <cell r="Y16">
            <v>167</v>
          </cell>
          <cell r="Z16">
            <v>1787</v>
          </cell>
          <cell r="AB16">
            <v>124</v>
          </cell>
          <cell r="AC16">
            <v>280</v>
          </cell>
          <cell r="AD16">
            <v>16346</v>
          </cell>
          <cell r="AE16">
            <v>315</v>
          </cell>
          <cell r="AF16">
            <v>1818</v>
          </cell>
          <cell r="AG16">
            <v>334</v>
          </cell>
          <cell r="AH16">
            <v>497</v>
          </cell>
          <cell r="AI16">
            <v>10762</v>
          </cell>
          <cell r="AJ16">
            <v>131282</v>
          </cell>
          <cell r="AK16">
            <v>476</v>
          </cell>
          <cell r="AM16" t="str">
            <v>2022</v>
          </cell>
        </row>
        <row r="17">
          <cell r="A17">
            <v>13</v>
          </cell>
          <cell r="B17" t="str">
            <v>1.06.02.b</v>
          </cell>
          <cell r="C17" t="str">
            <v>New non-tariff barriers 2022</v>
          </cell>
          <cell r="D17" t="str">
            <v>1.06.02.b New non-tariff barriers 2022</v>
          </cell>
          <cell r="E17" t="str">
            <v>lower</v>
          </cell>
          <cell r="F17" t="str">
            <v>Global Trade Alert</v>
          </cell>
          <cell r="G17" t="str">
            <v>Count of new (2021) 'harmful' non-tariff measures currently in force</v>
          </cell>
          <cell r="H17">
            <v>537</v>
          </cell>
          <cell r="I17">
            <v>67</v>
          </cell>
          <cell r="L17">
            <v>1581</v>
          </cell>
          <cell r="M17">
            <v>2</v>
          </cell>
          <cell r="N17">
            <v>10719</v>
          </cell>
          <cell r="O17">
            <v>2</v>
          </cell>
          <cell r="R17">
            <v>1442</v>
          </cell>
          <cell r="S17">
            <v>601</v>
          </cell>
          <cell r="T17">
            <v>536</v>
          </cell>
          <cell r="V17">
            <v>96</v>
          </cell>
          <cell r="W17">
            <v>69</v>
          </cell>
          <cell r="X17">
            <v>21</v>
          </cell>
          <cell r="Y17">
            <v>34</v>
          </cell>
          <cell r="Z17">
            <v>267</v>
          </cell>
          <cell r="AB17">
            <v>87</v>
          </cell>
          <cell r="AC17">
            <v>87</v>
          </cell>
          <cell r="AD17">
            <v>916</v>
          </cell>
          <cell r="AE17">
            <v>7</v>
          </cell>
          <cell r="AF17">
            <v>271</v>
          </cell>
          <cell r="AG17">
            <v>47</v>
          </cell>
          <cell r="AH17">
            <v>67</v>
          </cell>
          <cell r="AI17">
            <v>539</v>
          </cell>
          <cell r="AJ17">
            <v>24476</v>
          </cell>
          <cell r="AK17">
            <v>37</v>
          </cell>
          <cell r="AM17" t="str">
            <v>2022</v>
          </cell>
        </row>
        <row r="18">
          <cell r="A18">
            <v>14</v>
          </cell>
          <cell r="B18" t="str">
            <v>1.06.02.c</v>
          </cell>
          <cell r="C18" t="str">
            <v>Percentage of trade affected by non-tariff barrier (up to 2018)</v>
          </cell>
          <cell r="D18" t="str">
            <v>1.06.02.c Percentage of trade affected by non-tariff barrier (up to 2018)</v>
          </cell>
          <cell r="E18" t="str">
            <v>lower</v>
          </cell>
          <cell r="F18" t="str">
            <v>Global Trade Alert</v>
          </cell>
          <cell r="G18" t="str">
            <v>Estimates of the import shares potentially affected 'harmful' non-tariff measures currently in force (up to 2018)</v>
          </cell>
          <cell r="H18">
            <v>65.404024030000002</v>
          </cell>
          <cell r="I18">
            <v>28.059065579999999</v>
          </cell>
          <cell r="J18">
            <v>10.07251436</v>
          </cell>
          <cell r="K18">
            <v>36.398866730000002</v>
          </cell>
          <cell r="L18">
            <v>68.851257959999998</v>
          </cell>
          <cell r="M18">
            <v>57.351891850000001</v>
          </cell>
          <cell r="N18">
            <v>55.455868629999998</v>
          </cell>
          <cell r="P18">
            <v>16.117160819999999</v>
          </cell>
          <cell r="Q18">
            <v>69.635695319999996</v>
          </cell>
          <cell r="R18">
            <v>44.750300090000003</v>
          </cell>
          <cell r="S18">
            <v>67.467850479999996</v>
          </cell>
          <cell r="T18">
            <v>55.077719199999997</v>
          </cell>
          <cell r="V18">
            <v>67.261456179999996</v>
          </cell>
          <cell r="W18">
            <v>73.90927404</v>
          </cell>
          <cell r="Y18">
            <v>42.669320390000003</v>
          </cell>
          <cell r="Z18">
            <v>20.438722309999999</v>
          </cell>
          <cell r="AB18">
            <v>48.554378960000001</v>
          </cell>
          <cell r="AC18">
            <v>35.252039809999999</v>
          </cell>
          <cell r="AD18">
            <v>66.665251389999995</v>
          </cell>
          <cell r="AE18">
            <v>77.347680740000001</v>
          </cell>
          <cell r="AF18">
            <v>50.79355134</v>
          </cell>
          <cell r="AG18">
            <v>38.080021930000001</v>
          </cell>
          <cell r="AH18">
            <v>47.781153000000003</v>
          </cell>
          <cell r="AI18">
            <v>64.422789480000006</v>
          </cell>
          <cell r="AJ18">
            <v>81.043670050000003</v>
          </cell>
          <cell r="AK18">
            <v>67.705870689999998</v>
          </cell>
          <cell r="AM18">
            <v>2018</v>
          </cell>
        </row>
        <row r="19">
          <cell r="A19">
            <v>15</v>
          </cell>
          <cell r="B19" t="str">
            <v>1.07</v>
          </cell>
          <cell r="C19" t="str">
            <v>Trade liberalization</v>
          </cell>
          <cell r="D19" t="str">
            <v>1.07 Trade liberalization</v>
          </cell>
          <cell r="E19" t="str">
            <v>sum</v>
          </cell>
        </row>
        <row r="20">
          <cell r="A20">
            <v>16</v>
          </cell>
          <cell r="B20" t="str">
            <v>1.07.01</v>
          </cell>
          <cell r="C20" t="str">
            <v>Regional Trade Agreements, number in force</v>
          </cell>
          <cell r="D20" t="str">
            <v>1.07.01 Regional Trade Agreements, number in force</v>
          </cell>
          <cell r="E20" t="str">
            <v>higher</v>
          </cell>
          <cell r="F20" t="str">
            <v>WTO</v>
          </cell>
          <cell r="G20" t="str">
            <v>Any reciprocal trade agreement between two or more partners, not necessarily belonging to the same region.</v>
          </cell>
          <cell r="H20">
            <v>17</v>
          </cell>
          <cell r="I20">
            <v>5</v>
          </cell>
          <cell r="J20">
            <v>10</v>
          </cell>
          <cell r="K20">
            <v>7</v>
          </cell>
          <cell r="L20">
            <v>15</v>
          </cell>
          <cell r="M20">
            <v>31</v>
          </cell>
          <cell r="N20">
            <v>16</v>
          </cell>
          <cell r="O20">
            <v>5</v>
          </cell>
          <cell r="P20">
            <v>8</v>
          </cell>
          <cell r="Q20">
            <v>8</v>
          </cell>
          <cell r="R20">
            <v>18</v>
          </cell>
          <cell r="S20">
            <v>13</v>
          </cell>
          <cell r="T20">
            <v>18</v>
          </cell>
          <cell r="U20">
            <v>9</v>
          </cell>
          <cell r="V20">
            <v>16</v>
          </cell>
          <cell r="W20">
            <v>23</v>
          </cell>
          <cell r="X20">
            <v>8</v>
          </cell>
          <cell r="Y20">
            <v>13</v>
          </cell>
          <cell r="Z20">
            <v>10</v>
          </cell>
          <cell r="AA20">
            <v>6</v>
          </cell>
          <cell r="AB20">
            <v>21</v>
          </cell>
          <cell r="AC20">
            <v>11</v>
          </cell>
          <cell r="AD20">
            <v>12</v>
          </cell>
          <cell r="AE20">
            <v>27</v>
          </cell>
          <cell r="AF20">
            <v>20</v>
          </cell>
          <cell r="AG20">
            <v>6</v>
          </cell>
          <cell r="AH20">
            <v>14</v>
          </cell>
          <cell r="AI20">
            <v>36</v>
          </cell>
          <cell r="AJ20">
            <v>14</v>
          </cell>
          <cell r="AK20">
            <v>15</v>
          </cell>
          <cell r="AM20" t="str">
            <v>2023</v>
          </cell>
        </row>
        <row r="21">
          <cell r="A21">
            <v>17</v>
          </cell>
          <cell r="B21" t="str">
            <v>1.07.02</v>
          </cell>
          <cell r="C21" t="str">
            <v>Capital account liberalization, Index</v>
          </cell>
          <cell r="D21" t="str">
            <v>1.07.02 Capital account liberalization, Index</v>
          </cell>
          <cell r="E21" t="str">
            <v>higher</v>
          </cell>
          <cell r="F21" t="str">
            <v>KAOPEN</v>
          </cell>
          <cell r="G21" t="e">
            <v>#VALUE!</v>
          </cell>
          <cell r="H21">
            <v>2.3106129169464098</v>
          </cell>
          <cell r="I21">
            <v>-1.23416984081268</v>
          </cell>
          <cell r="K21">
            <v>2.3106129169464098</v>
          </cell>
          <cell r="L21">
            <v>2.3106129169464098</v>
          </cell>
          <cell r="M21">
            <v>1.04131066799164</v>
          </cell>
          <cell r="N21">
            <v>-1.23416984081268</v>
          </cell>
          <cell r="P21">
            <v>1.04131066799164</v>
          </cell>
          <cell r="Q21">
            <v>2.3106129169464098</v>
          </cell>
          <cell r="R21">
            <v>-1.23416984081268</v>
          </cell>
          <cell r="S21">
            <v>-0.15993247926235199</v>
          </cell>
          <cell r="T21">
            <v>2.3106129169464098</v>
          </cell>
          <cell r="U21">
            <v>-1.23416984081268</v>
          </cell>
          <cell r="V21">
            <v>-0.15993247926235199</v>
          </cell>
          <cell r="W21">
            <v>1.04131066799164</v>
          </cell>
          <cell r="X21">
            <v>-1.23416984081268</v>
          </cell>
          <cell r="Y21">
            <v>2.3106129169464098</v>
          </cell>
          <cell r="Z21">
            <v>-1.23416984081268</v>
          </cell>
          <cell r="AA21">
            <v>-0.65773016214370705</v>
          </cell>
          <cell r="AB21">
            <v>2.3106129169464098</v>
          </cell>
          <cell r="AC21">
            <v>-3.2926648855209399E-2</v>
          </cell>
          <cell r="AD21">
            <v>-0.15993247926235199</v>
          </cell>
          <cell r="AE21">
            <v>2.3106129169464098</v>
          </cell>
          <cell r="AF21">
            <v>2.3106129169464098</v>
          </cell>
          <cell r="AG21">
            <v>-1.23416984081268</v>
          </cell>
          <cell r="AH21">
            <v>-0.15993247926235199</v>
          </cell>
          <cell r="AI21">
            <v>2.3106129169464098</v>
          </cell>
          <cell r="AJ21">
            <v>2.3106129169464098</v>
          </cell>
          <cell r="AK21">
            <v>-0.15993247926235199</v>
          </cell>
          <cell r="AM21" t="str">
            <v>2020</v>
          </cell>
        </row>
        <row r="22">
          <cell r="A22">
            <v>18</v>
          </cell>
          <cell r="B22" t="str">
            <v>1.07.03</v>
          </cell>
          <cell r="C22" t="str">
            <v>Investment Freedom, Index</v>
          </cell>
          <cell r="D22" t="str">
            <v>1.07.03 Investment Freedom, Index</v>
          </cell>
          <cell r="E22" t="str">
            <v>higher</v>
          </cell>
          <cell r="F22" t="str">
            <v>Freedom House</v>
          </cell>
          <cell r="G22" t="str">
            <v xml:space="preserve">Investment freedom evaluates a variety of regulatory restrictions that typically are imposed on investment. Points are deducted from the ideal score of 100 for each of the restrictions found in a country’s investment regime. </v>
          </cell>
          <cell r="H22">
            <v>80</v>
          </cell>
          <cell r="I22">
            <v>50</v>
          </cell>
          <cell r="J22">
            <v>65</v>
          </cell>
          <cell r="K22">
            <v>50</v>
          </cell>
          <cell r="L22">
            <v>80</v>
          </cell>
          <cell r="M22">
            <v>70</v>
          </cell>
          <cell r="N22">
            <v>20</v>
          </cell>
          <cell r="O22">
            <v>70</v>
          </cell>
          <cell r="P22">
            <v>35</v>
          </cell>
          <cell r="Q22">
            <v>80</v>
          </cell>
          <cell r="R22">
            <v>40</v>
          </cell>
          <cell r="S22">
            <v>50</v>
          </cell>
          <cell r="T22">
            <v>60</v>
          </cell>
          <cell r="U22">
            <v>35</v>
          </cell>
          <cell r="V22">
            <v>60</v>
          </cell>
          <cell r="W22">
            <v>75</v>
          </cell>
          <cell r="X22">
            <v>30</v>
          </cell>
          <cell r="Y22">
            <v>70</v>
          </cell>
          <cell r="Z22">
            <v>60</v>
          </cell>
          <cell r="AA22">
            <v>25</v>
          </cell>
          <cell r="AB22">
            <v>75</v>
          </cell>
          <cell r="AC22">
            <v>60</v>
          </cell>
          <cell r="AD22">
            <v>30</v>
          </cell>
          <cell r="AE22">
            <v>85</v>
          </cell>
          <cell r="AF22">
            <v>60</v>
          </cell>
          <cell r="AG22">
            <v>30</v>
          </cell>
          <cell r="AH22">
            <v>55</v>
          </cell>
          <cell r="AI22">
            <v>80</v>
          </cell>
          <cell r="AJ22">
            <v>85</v>
          </cell>
          <cell r="AK22">
            <v>40</v>
          </cell>
          <cell r="AM22" t="str">
            <v>2023</v>
          </cell>
        </row>
        <row r="23">
          <cell r="A23">
            <v>19</v>
          </cell>
          <cell r="B23" t="str">
            <v>1.08</v>
          </cell>
          <cell r="C23" t="str">
            <v>Exchange rate stability, parity change from national currency to SDR, 2022/2020</v>
          </cell>
          <cell r="D23" t="str">
            <v>1.08 Exchange rate stability, parity change from national currency to SDR, 2022/2020</v>
          </cell>
          <cell r="E23" t="str">
            <v>lower</v>
          </cell>
          <cell r="F23" t="str">
            <v>IFS</v>
          </cell>
          <cell r="G23" t="str">
            <v>Parity changes are in aboslute values. Period average for all countries</v>
          </cell>
          <cell r="H23">
            <v>4.7128424901633797E-2</v>
          </cell>
          <cell r="I23">
            <v>3.8208230539319397E-2</v>
          </cell>
          <cell r="J23">
            <v>4.0099927087253601E-2</v>
          </cell>
          <cell r="K23">
            <v>3.7408200343532899E-2</v>
          </cell>
          <cell r="L23">
            <v>6.79365770049951E-2</v>
          </cell>
          <cell r="M23">
            <v>5.8054377010447099E-2</v>
          </cell>
          <cell r="N23">
            <v>6.2350354673421898E-2</v>
          </cell>
          <cell r="O23">
            <v>3.2337513181695803E-2</v>
          </cell>
          <cell r="P23">
            <v>3.9579912663948398E-2</v>
          </cell>
          <cell r="Q23">
            <v>3.0397385804886601E-2</v>
          </cell>
          <cell r="R23">
            <v>1.8809351872555401E-2</v>
          </cell>
          <cell r="S23">
            <v>2.1951788985887E-2</v>
          </cell>
          <cell r="T23">
            <v>0.18280449198215401</v>
          </cell>
          <cell r="U23">
            <v>0.49016469251388001</v>
          </cell>
          <cell r="V23">
            <v>5.5668561897408396E-3</v>
          </cell>
          <cell r="W23">
            <v>0.100294906946937</v>
          </cell>
          <cell r="X23">
            <v>4.9365941474501199E-2</v>
          </cell>
          <cell r="Y23">
            <v>1.7703466852221E-2</v>
          </cell>
          <cell r="Z23">
            <v>0.215771196476402</v>
          </cell>
          <cell r="AA23">
            <v>6.79081148976102E-2</v>
          </cell>
          <cell r="AB23">
            <v>5.3919085478833603E-2</v>
          </cell>
          <cell r="AC23">
            <v>5.43579439485899E-2</v>
          </cell>
          <cell r="AD23">
            <v>8.7797000550410495E-2</v>
          </cell>
          <cell r="AE23">
            <v>4.03282060719286E-2</v>
          </cell>
          <cell r="AF23">
            <v>5.0891490171226503E-2</v>
          </cell>
          <cell r="AG23">
            <v>0.14648290059288999</v>
          </cell>
          <cell r="AH23">
            <v>7.6052172137798205E-2</v>
          </cell>
          <cell r="AI23">
            <v>1.03732354494057E-3</v>
          </cell>
          <cell r="AJ23">
            <v>3.9579912663948398E-2</v>
          </cell>
          <cell r="AK23">
            <v>3.6979264519634597E-2</v>
          </cell>
          <cell r="AM23" t="str">
            <v>2022</v>
          </cell>
        </row>
        <row r="24">
          <cell r="A24">
            <v>20</v>
          </cell>
          <cell r="B24" t="str">
            <v>1.09</v>
          </cell>
          <cell r="C24" t="str">
            <v>Domestic credit to private sector, % of GDP</v>
          </cell>
          <cell r="D24" t="str">
            <v>1.09 Domestic credit to private sector, % of GDP</v>
          </cell>
          <cell r="E24" t="str">
            <v>higher</v>
          </cell>
          <cell r="F24" t="str">
            <v>IMF</v>
          </cell>
          <cell r="G24" t="e">
            <v>#VALUE!</v>
          </cell>
          <cell r="H24">
            <v>139.04469085289099</v>
          </cell>
          <cell r="I24">
            <v>39.082016329570102</v>
          </cell>
          <cell r="J24">
            <v>36.269377094641001</v>
          </cell>
          <cell r="K24">
            <v>166.26183976394401</v>
          </cell>
          <cell r="M24">
            <v>108.66054493856799</v>
          </cell>
          <cell r="N24">
            <v>178.130351646143</v>
          </cell>
          <cell r="P24">
            <v>50.228226266302997</v>
          </cell>
          <cell r="Q24">
            <v>259.28429745874303</v>
          </cell>
          <cell r="R24">
            <v>49.999688946823802</v>
          </cell>
          <cell r="S24">
            <v>37.003231327757298</v>
          </cell>
          <cell r="T24">
            <v>196.624915380852</v>
          </cell>
          <cell r="V24">
            <v>127.535019493821</v>
          </cell>
          <cell r="W24">
            <v>36.415259210200297</v>
          </cell>
          <cell r="X24">
            <v>27.734518020974299</v>
          </cell>
          <cell r="Y24">
            <v>160.49421734725399</v>
          </cell>
          <cell r="Z24">
            <v>15.351332378857</v>
          </cell>
          <cell r="AA24">
            <v>17.0920078465955</v>
          </cell>
          <cell r="AB24">
            <v>47.780942767678098</v>
          </cell>
          <cell r="AC24">
            <v>49.9414443728623</v>
          </cell>
          <cell r="AD24">
            <v>56.1906030692668</v>
          </cell>
          <cell r="AE24">
            <v>130.64272232353699</v>
          </cell>
          <cell r="AF24">
            <v>171.52537223808201</v>
          </cell>
          <cell r="AG24">
            <v>49.8203761132579</v>
          </cell>
          <cell r="AH24">
            <v>164.174404194738</v>
          </cell>
          <cell r="AI24">
            <v>138.908910425767</v>
          </cell>
          <cell r="AJ24">
            <v>216.32694540038401</v>
          </cell>
          <cell r="AK24">
            <v>124.397346100747</v>
          </cell>
          <cell r="AM24" t="str">
            <v>2021</v>
          </cell>
        </row>
        <row r="25">
          <cell r="A25">
            <v>21</v>
          </cell>
          <cell r="B25" t="str">
            <v>1.10</v>
          </cell>
          <cell r="C25" t="str">
            <v>Foreign trade and payments risk</v>
          </cell>
          <cell r="D25" t="str">
            <v>1.10 Foreign trade and payments risk</v>
          </cell>
          <cell r="E25" t="str">
            <v>sum</v>
          </cell>
        </row>
        <row r="26">
          <cell r="A26">
            <v>22</v>
          </cell>
          <cell r="B26" t="str">
            <v>1.10.01</v>
          </cell>
          <cell r="C26" t="str">
            <v>Country credit rating</v>
          </cell>
          <cell r="D26" t="str">
            <v>1.10.01 Country credit rating</v>
          </cell>
          <cell r="E26" t="str">
            <v>higher</v>
          </cell>
          <cell r="F26" t="str">
            <v xml:space="preserve">SP, Moodys, Fitch and SWI https://wikirating.org/list-of-countries-by-credit-rating/ </v>
          </cell>
          <cell r="G26" t="str">
            <v>IMD WCC created Index of the three country credit rating (Fitch, Moodys, &amp; S&amp;P)Each rating, including the outlook is converted to a numerical score and averaged for each country, with a possible range 0-60.</v>
          </cell>
          <cell r="H26">
            <v>60</v>
          </cell>
          <cell r="I26">
            <v>24</v>
          </cell>
          <cell r="K26">
            <v>18</v>
          </cell>
          <cell r="L26">
            <v>59</v>
          </cell>
          <cell r="M26">
            <v>45</v>
          </cell>
          <cell r="N26">
            <v>48</v>
          </cell>
          <cell r="O26">
            <v>54</v>
          </cell>
          <cell r="P26">
            <v>12</v>
          </cell>
          <cell r="Q26">
            <v>53</v>
          </cell>
          <cell r="R26">
            <v>33</v>
          </cell>
          <cell r="S26">
            <v>36</v>
          </cell>
          <cell r="T26">
            <v>47</v>
          </cell>
          <cell r="U26">
            <v>6</v>
          </cell>
          <cell r="V26">
            <v>41</v>
          </cell>
          <cell r="W26">
            <v>36</v>
          </cell>
          <cell r="Y26">
            <v>57</v>
          </cell>
          <cell r="Z26">
            <v>8</v>
          </cell>
          <cell r="AA26">
            <v>16.5</v>
          </cell>
          <cell r="AB26">
            <v>39</v>
          </cell>
          <cell r="AC26">
            <v>37</v>
          </cell>
          <cell r="AD26">
            <v>1</v>
          </cell>
          <cell r="AE26">
            <v>60</v>
          </cell>
          <cell r="AF26">
            <v>53</v>
          </cell>
          <cell r="AG26">
            <v>4</v>
          </cell>
          <cell r="AH26">
            <v>39</v>
          </cell>
          <cell r="AI26">
            <v>52</v>
          </cell>
          <cell r="AJ26">
            <v>59</v>
          </cell>
          <cell r="AK26">
            <v>26</v>
          </cell>
          <cell r="AM26" t="str">
            <v>2023</v>
          </cell>
        </row>
        <row r="27">
          <cell r="A27">
            <v>23</v>
          </cell>
          <cell r="B27" t="str">
            <v>1.10.02</v>
          </cell>
          <cell r="C27" t="str">
            <v>Gross debt, % GDP</v>
          </cell>
          <cell r="D27" t="str">
            <v>1.10.02 Gross debt, % GDP</v>
          </cell>
          <cell r="E27" t="str">
            <v>lower</v>
          </cell>
          <cell r="F27" t="str">
            <v>IMF WEO</v>
          </cell>
          <cell r="G27" t="str">
            <v>Private nonguaranteed external debt comprises long-term external obligations of private debtors that are not guaranteed for repayment by a public entity. Data are in current U.S. dollars.</v>
          </cell>
          <cell r="H27">
            <v>55.7</v>
          </cell>
          <cell r="I27">
            <v>39.1</v>
          </cell>
          <cell r="J27">
            <v>2.1</v>
          </cell>
          <cell r="K27">
            <v>36.5</v>
          </cell>
          <cell r="L27">
            <v>106.6</v>
          </cell>
          <cell r="M27">
            <v>38</v>
          </cell>
          <cell r="N27">
            <v>77.099999999999994</v>
          </cell>
          <cell r="O27">
            <v>27.5</v>
          </cell>
          <cell r="P27">
            <v>57.3</v>
          </cell>
          <cell r="Q27">
            <v>4.3</v>
          </cell>
          <cell r="R27">
            <v>83.1</v>
          </cell>
          <cell r="S27">
            <v>39.9</v>
          </cell>
          <cell r="T27">
            <v>261.3</v>
          </cell>
          <cell r="U27">
            <v>128.5</v>
          </cell>
          <cell r="V27">
            <v>66.3</v>
          </cell>
          <cell r="W27">
            <v>56</v>
          </cell>
          <cell r="X27">
            <v>63.9</v>
          </cell>
          <cell r="Y27">
            <v>52.8</v>
          </cell>
          <cell r="Z27">
            <v>75.8</v>
          </cell>
          <cell r="AA27">
            <v>49.2</v>
          </cell>
          <cell r="AB27">
            <v>33.4</v>
          </cell>
          <cell r="AC27">
            <v>57.5</v>
          </cell>
          <cell r="AD27">
            <v>19.600000000000001</v>
          </cell>
          <cell r="AE27">
            <v>134.19999999999999</v>
          </cell>
          <cell r="AF27">
            <v>54.3</v>
          </cell>
          <cell r="AG27">
            <v>117.7</v>
          </cell>
          <cell r="AH27">
            <v>60.5</v>
          </cell>
          <cell r="AI27">
            <v>102.6</v>
          </cell>
          <cell r="AJ27">
            <v>121.7</v>
          </cell>
          <cell r="AK27">
            <v>37.1</v>
          </cell>
          <cell r="AM27" t="str">
            <v>2022</v>
          </cell>
        </row>
        <row r="28">
          <cell r="A28">
            <v>24</v>
          </cell>
          <cell r="B28" t="str">
            <v>1.11</v>
          </cell>
          <cell r="C28" t="str">
            <v>Trade costs</v>
          </cell>
          <cell r="D28" t="str">
            <v>1.11 Trade costs</v>
          </cell>
          <cell r="E28" t="str">
            <v>sum</v>
          </cell>
        </row>
        <row r="29">
          <cell r="A29">
            <v>25</v>
          </cell>
          <cell r="B29" t="str">
            <v>1.11.01</v>
          </cell>
          <cell r="C29" t="str">
            <v>Logistics performance, index</v>
          </cell>
          <cell r="D29" t="str">
            <v>1.11.01 Logistics performance, index</v>
          </cell>
          <cell r="E29" t="str">
            <v>higher</v>
          </cell>
          <cell r="F29" t="str">
            <v>Transparency International</v>
          </cell>
          <cell r="G29" t="str">
            <v>LPI 2018 ranks countries on six dimensions of trade -- including customs performance, infrastructure quality, and timeliness of shipments. The data used in the ranking comes from a survey of logistics professionals.</v>
          </cell>
          <cell r="H29">
            <v>3.7</v>
          </cell>
          <cell r="I29">
            <v>2.6</v>
          </cell>
          <cell r="K29">
            <v>2.4</v>
          </cell>
          <cell r="L29">
            <v>4</v>
          </cell>
          <cell r="M29">
            <v>3</v>
          </cell>
          <cell r="N29">
            <v>3.7</v>
          </cell>
          <cell r="O29">
            <v>3.9</v>
          </cell>
          <cell r="Q29">
            <v>4</v>
          </cell>
          <cell r="R29">
            <v>3.4</v>
          </cell>
          <cell r="S29">
            <v>3</v>
          </cell>
          <cell r="T29">
            <v>3.9</v>
          </cell>
          <cell r="U29">
            <v>2.4</v>
          </cell>
          <cell r="V29">
            <v>3.6</v>
          </cell>
          <cell r="W29">
            <v>2.9</v>
          </cell>
          <cell r="Y29">
            <v>3.6</v>
          </cell>
          <cell r="AA29">
            <v>2.7</v>
          </cell>
          <cell r="AB29">
            <v>3</v>
          </cell>
          <cell r="AC29">
            <v>3.3</v>
          </cell>
          <cell r="AD29">
            <v>2.6</v>
          </cell>
          <cell r="AE29">
            <v>4.3</v>
          </cell>
          <cell r="AF29">
            <v>3.8</v>
          </cell>
          <cell r="AG29">
            <v>2.8</v>
          </cell>
          <cell r="AH29">
            <v>3.5</v>
          </cell>
          <cell r="AI29">
            <v>3.7</v>
          </cell>
          <cell r="AJ29">
            <v>3.8</v>
          </cell>
          <cell r="AK29">
            <v>3.3</v>
          </cell>
          <cell r="AM29" t="str">
            <v>2023</v>
          </cell>
        </row>
        <row r="30">
          <cell r="A30">
            <v>26</v>
          </cell>
          <cell r="B30" t="str">
            <v>1.11.02</v>
          </cell>
          <cell r="C30" t="str">
            <v>Corruption perceptions, index</v>
          </cell>
          <cell r="D30" t="str">
            <v>1.11.02 Corruption perceptions, index</v>
          </cell>
          <cell r="E30" t="str">
            <v>higher</v>
          </cell>
          <cell r="F30" t="str">
            <v>World Bank</v>
          </cell>
          <cell r="G30" t="e">
            <v>#VALUE!</v>
          </cell>
          <cell r="H30">
            <v>75</v>
          </cell>
          <cell r="I30">
            <v>25</v>
          </cell>
          <cell r="J30">
            <v>60</v>
          </cell>
          <cell r="K30">
            <v>24</v>
          </cell>
          <cell r="L30">
            <v>74</v>
          </cell>
          <cell r="M30">
            <v>67</v>
          </cell>
          <cell r="N30">
            <v>45</v>
          </cell>
          <cell r="O30">
            <v>68</v>
          </cell>
          <cell r="P30">
            <v>36</v>
          </cell>
          <cell r="Q30">
            <v>76</v>
          </cell>
          <cell r="R30">
            <v>40</v>
          </cell>
          <cell r="S30">
            <v>34</v>
          </cell>
          <cell r="T30">
            <v>73</v>
          </cell>
          <cell r="U30">
            <v>31</v>
          </cell>
          <cell r="V30">
            <v>47</v>
          </cell>
          <cell r="W30">
            <v>31</v>
          </cell>
          <cell r="X30">
            <v>23</v>
          </cell>
          <cell r="Y30">
            <v>87</v>
          </cell>
          <cell r="Z30">
            <v>27</v>
          </cell>
          <cell r="AA30">
            <v>30</v>
          </cell>
          <cell r="AB30">
            <v>36</v>
          </cell>
          <cell r="AC30">
            <v>33</v>
          </cell>
          <cell r="AD30">
            <v>28</v>
          </cell>
          <cell r="AE30">
            <v>83</v>
          </cell>
          <cell r="AF30">
            <v>63</v>
          </cell>
          <cell r="AG30">
            <v>36</v>
          </cell>
          <cell r="AH30">
            <v>36</v>
          </cell>
          <cell r="AI30">
            <v>73</v>
          </cell>
          <cell r="AJ30">
            <v>69</v>
          </cell>
          <cell r="AK30">
            <v>42</v>
          </cell>
          <cell r="AM30" t="str">
            <v>2022</v>
          </cell>
        </row>
        <row r="31">
          <cell r="A31">
            <v>27</v>
          </cell>
          <cell r="B31" t="str">
            <v>1.11.03</v>
          </cell>
          <cell r="C31" t="str">
            <v>Rule of law, index</v>
          </cell>
          <cell r="D31" t="str">
            <v>1.11.03 Rule of law, index</v>
          </cell>
          <cell r="E31" t="str">
            <v>higher</v>
          </cell>
          <cell r="F31" t="str">
            <v>World Bank</v>
          </cell>
          <cell r="G31" t="str">
            <v>Perceptions of the extent to which agents have confidence in and abide by the rules of society, and in particular the quality of contract enforcement, property rights, the police, and the courts, as well as the likelihood of crime and violence.</v>
          </cell>
          <cell r="H31">
            <v>92.788459779999997</v>
          </cell>
          <cell r="I31">
            <v>28.846153260000001</v>
          </cell>
          <cell r="J31">
            <v>79.326919559999993</v>
          </cell>
          <cell r="K31">
            <v>19.230770110000002</v>
          </cell>
          <cell r="L31">
            <v>92.307693479999998</v>
          </cell>
          <cell r="M31">
            <v>80.769233700000001</v>
          </cell>
          <cell r="N31">
            <v>53.846153260000001</v>
          </cell>
          <cell r="O31">
            <v>87.980766299999999</v>
          </cell>
          <cell r="P31">
            <v>41.346153260000001</v>
          </cell>
          <cell r="Q31">
            <v>90.384613040000005</v>
          </cell>
          <cell r="R31">
            <v>51.923076629999997</v>
          </cell>
          <cell r="S31">
            <v>46.63461685</v>
          </cell>
          <cell r="T31">
            <v>91.346153259999994</v>
          </cell>
          <cell r="U31">
            <v>27.403846739999999</v>
          </cell>
          <cell r="V31">
            <v>70.192306520000002</v>
          </cell>
          <cell r="W31">
            <v>23.076923369999999</v>
          </cell>
          <cell r="X31">
            <v>5.7692308429999999</v>
          </cell>
          <cell r="Y31">
            <v>98.076919559999993</v>
          </cell>
          <cell r="Z31">
            <v>27.884614939999999</v>
          </cell>
          <cell r="AA31">
            <v>24.519229889999998</v>
          </cell>
          <cell r="AB31">
            <v>33.173076629999997</v>
          </cell>
          <cell r="AC31">
            <v>26.923076630000001</v>
          </cell>
          <cell r="AD31">
            <v>20.192308430000001</v>
          </cell>
          <cell r="AE31">
            <v>98.557693479999998</v>
          </cell>
          <cell r="AF31">
            <v>84.615386959999995</v>
          </cell>
          <cell r="AG31">
            <v>54.326923370000003</v>
          </cell>
          <cell r="AH31">
            <v>55.769229889999998</v>
          </cell>
          <cell r="AI31">
            <v>89.423080440000007</v>
          </cell>
          <cell r="AJ31">
            <v>88.942306520000002</v>
          </cell>
          <cell r="AK31">
            <v>48.557693479999998</v>
          </cell>
          <cell r="AM31" t="str">
            <v>2021</v>
          </cell>
        </row>
        <row r="32">
          <cell r="A32">
            <v>28</v>
          </cell>
          <cell r="B32" t="str">
            <v>1.12</v>
          </cell>
          <cell r="C32" t="str">
            <v xml:space="preserve">Monetary policy intervention </v>
          </cell>
          <cell r="D32" t="str">
            <v xml:space="preserve">1.12 Monetary policy intervention </v>
          </cell>
          <cell r="E32" t="str">
            <v>sum</v>
          </cell>
        </row>
        <row r="33">
          <cell r="A33">
            <v>29</v>
          </cell>
          <cell r="B33" t="str">
            <v>1.12.01</v>
          </cell>
          <cell r="C33" t="str">
            <v>Current account balance, % GDP</v>
          </cell>
          <cell r="D33" t="str">
            <v>1.12.01 Current account balance, % GDP</v>
          </cell>
          <cell r="E33" t="str">
            <v>lower</v>
          </cell>
          <cell r="F33" t="str">
            <v>IMF</v>
          </cell>
          <cell r="G33" t="str">
            <v>Current account balance is the sum of net exports of goods and services, net primary income, and net secondary income.</v>
          </cell>
          <cell r="H33">
            <v>1.2</v>
          </cell>
          <cell r="I33">
            <v>-4.0999999999999996</v>
          </cell>
          <cell r="J33">
            <v>26.5</v>
          </cell>
          <cell r="K33">
            <v>-26.9</v>
          </cell>
          <cell r="L33">
            <v>-0.4</v>
          </cell>
          <cell r="M33">
            <v>-9</v>
          </cell>
          <cell r="N33">
            <v>2.2999999999999998</v>
          </cell>
          <cell r="O33">
            <v>13.4</v>
          </cell>
          <cell r="P33">
            <v>2.2000000000000002</v>
          </cell>
          <cell r="Q33">
            <v>10.7</v>
          </cell>
          <cell r="R33">
            <v>-2.6</v>
          </cell>
          <cell r="S33">
            <v>1</v>
          </cell>
          <cell r="T33">
            <v>2.1</v>
          </cell>
          <cell r="U33">
            <v>-6</v>
          </cell>
          <cell r="V33">
            <v>2.6</v>
          </cell>
          <cell r="W33">
            <v>-0.9</v>
          </cell>
          <cell r="X33">
            <v>-1.4</v>
          </cell>
          <cell r="Y33">
            <v>-8.9</v>
          </cell>
          <cell r="Z33">
            <v>-4.5999999999999996</v>
          </cell>
          <cell r="AA33">
            <v>34</v>
          </cell>
          <cell r="AB33">
            <v>-4.5</v>
          </cell>
          <cell r="AC33">
            <v>-4.4000000000000004</v>
          </cell>
          <cell r="AD33">
            <v>10.3</v>
          </cell>
          <cell r="AE33">
            <v>19.3</v>
          </cell>
          <cell r="AF33">
            <v>1.8</v>
          </cell>
          <cell r="AG33">
            <v>-1.9</v>
          </cell>
          <cell r="AH33">
            <v>-3.3</v>
          </cell>
          <cell r="AI33">
            <v>-5.6</v>
          </cell>
          <cell r="AJ33">
            <v>-3.6</v>
          </cell>
          <cell r="AK33">
            <v>-0.9</v>
          </cell>
          <cell r="AM33" t="str">
            <v>2022</v>
          </cell>
        </row>
        <row r="34">
          <cell r="A34">
            <v>30</v>
          </cell>
          <cell r="B34" t="str">
            <v>1.12.02</v>
          </cell>
          <cell r="C34" t="str">
            <v>Change (1-year) in total reserves (includes gold), % GDP</v>
          </cell>
          <cell r="D34" t="str">
            <v>1.12.02 Change (1-year) in total reserves (includes gold), % GDP</v>
          </cell>
          <cell r="E34" t="str">
            <v>lower</v>
          </cell>
          <cell r="F34" t="str">
            <v>IMF</v>
          </cell>
          <cell r="G34" t="e">
            <v>#VALUE!</v>
          </cell>
          <cell r="H34">
            <v>-0.18372053938035199</v>
          </cell>
          <cell r="I34">
            <v>-3.7572748987729399</v>
          </cell>
          <cell r="J34">
            <v>2.2638926717169299</v>
          </cell>
          <cell r="K34">
            <v>-13.8344475524112</v>
          </cell>
          <cell r="L34">
            <v>-0.32864716950044098</v>
          </cell>
          <cell r="M34">
            <v>-3.1823612254831701</v>
          </cell>
          <cell r="N34">
            <v>-1.03238208885653</v>
          </cell>
          <cell r="O34">
            <v>2.20562400941792</v>
          </cell>
          <cell r="P34">
            <v>-0.182746473851264</v>
          </cell>
          <cell r="Q34">
            <v>-17.214765985159101</v>
          </cell>
          <cell r="R34">
            <v>-3.5151488518660798</v>
          </cell>
          <cell r="S34">
            <v>-1.79534237065313</v>
          </cell>
          <cell r="T34">
            <v>0.91251200447452196</v>
          </cell>
          <cell r="U34">
            <v>-1.44179719306781E-2</v>
          </cell>
          <cell r="V34">
            <v>-3.2339249492901199</v>
          </cell>
          <cell r="W34">
            <v>-2.10329869670668</v>
          </cell>
          <cell r="X34">
            <v>0.97402412429281604</v>
          </cell>
          <cell r="Y34">
            <v>-0.51153305168083196</v>
          </cell>
          <cell r="Z34">
            <v>-3.91416951645957</v>
          </cell>
          <cell r="AA34">
            <v>0.161669340361772</v>
          </cell>
          <cell r="AB34">
            <v>7.1122234161308997</v>
          </cell>
          <cell r="AC34">
            <v>-3.8397561188489302</v>
          </cell>
          <cell r="AD34">
            <v>-8.1651831608987404</v>
          </cell>
          <cell r="AE34">
            <v>-36.760304562310402</v>
          </cell>
          <cell r="AF34">
            <v>-0.158368496271933</v>
          </cell>
          <cell r="AG34">
            <v>-3.1107336146654001</v>
          </cell>
          <cell r="AH34">
            <v>-8.2876322431900995</v>
          </cell>
          <cell r="AI34">
            <v>-0.472194058483213</v>
          </cell>
          <cell r="AJ34">
            <v>-0.29660775248131399</v>
          </cell>
          <cell r="AK34">
            <v>-8.2894800223747502</v>
          </cell>
          <cell r="AM34" t="str">
            <v>2022</v>
          </cell>
        </row>
        <row r="35">
          <cell r="A35">
            <v>31</v>
          </cell>
          <cell r="B35" t="str">
            <v>1.13</v>
          </cell>
          <cell r="C35" t="str">
            <v>Export concentration</v>
          </cell>
          <cell r="D35" t="str">
            <v>1.13 Export concentration</v>
          </cell>
          <cell r="E35" t="str">
            <v>sum</v>
          </cell>
        </row>
        <row r="36">
          <cell r="A36">
            <v>32</v>
          </cell>
          <cell r="B36" t="str">
            <v>1.13.01</v>
          </cell>
          <cell r="C36" t="str">
            <v>Export market concentration, Top 5 as % total</v>
          </cell>
          <cell r="D36" t="str">
            <v>1.13.01 Export market concentration, Top 5 as % total</v>
          </cell>
          <cell r="E36" t="str">
            <v>lower</v>
          </cell>
          <cell r="F36" t="str">
            <v>UNCTAD</v>
          </cell>
          <cell r="G36" t="str">
            <v>Top five named export countries as a percentage of total exports</v>
          </cell>
          <cell r="H36">
            <v>69.854753206425599</v>
          </cell>
          <cell r="I36">
            <v>51.709748980135601</v>
          </cell>
          <cell r="J36">
            <v>80.092073041501493</v>
          </cell>
          <cell r="K36">
            <v>64.006153032246203</v>
          </cell>
          <cell r="L36">
            <v>86.116357742915397</v>
          </cell>
          <cell r="M36">
            <v>72.333485833458596</v>
          </cell>
          <cell r="N36">
            <v>41.018101432958602</v>
          </cell>
          <cell r="O36">
            <v>69.700807834486298</v>
          </cell>
          <cell r="P36">
            <v>62.1449801281329</v>
          </cell>
          <cell r="Q36">
            <v>73.566919673830398</v>
          </cell>
          <cell r="R36">
            <v>36.910247107866397</v>
          </cell>
          <cell r="S36">
            <v>53.0200908348531</v>
          </cell>
          <cell r="T36">
            <v>58.438906120239402</v>
          </cell>
          <cell r="U36">
            <v>85.876813140656907</v>
          </cell>
          <cell r="V36">
            <v>53.219190254683902</v>
          </cell>
          <cell r="W36">
            <v>89.672832326046901</v>
          </cell>
          <cell r="X36">
            <v>68.2095751184129</v>
          </cell>
          <cell r="Y36">
            <v>64.289151035698495</v>
          </cell>
          <cell r="Z36">
            <v>49.230792223453598</v>
          </cell>
          <cell r="AA36">
            <v>72.409305628928607</v>
          </cell>
          <cell r="AB36">
            <v>63.505371625375403</v>
          </cell>
          <cell r="AC36">
            <v>64.645453081807204</v>
          </cell>
          <cell r="AD36">
            <v>37.580711498362803</v>
          </cell>
          <cell r="AE36">
            <v>52.119818540297899</v>
          </cell>
          <cell r="AF36">
            <v>59.485241190851198</v>
          </cell>
          <cell r="AG36">
            <v>49.746989666494997</v>
          </cell>
          <cell r="AH36">
            <v>47.620388461146497</v>
          </cell>
          <cell r="AI36">
            <v>46.208600814516601</v>
          </cell>
          <cell r="AJ36">
            <v>49.9208630593618</v>
          </cell>
          <cell r="AK36">
            <v>62.473189696752897</v>
          </cell>
          <cell r="AM36" t="str">
            <v>2021</v>
          </cell>
        </row>
        <row r="37">
          <cell r="A37">
            <v>33</v>
          </cell>
          <cell r="B37" t="str">
            <v>1.13.02</v>
          </cell>
          <cell r="C37" t="str">
            <v>Export product concentration, Top 5 as % total</v>
          </cell>
          <cell r="D37" t="str">
            <v>1.13.02 Export product concentration, Top 5 as % total</v>
          </cell>
          <cell r="E37" t="str">
            <v>lower</v>
          </cell>
          <cell r="F37" t="str">
            <v>UNCTAD</v>
          </cell>
          <cell r="G37" t="str">
            <v>Top five named export products, as a percentage of total exports, using the UNCTAD product data based on the SITC commodity classification, Revision 3, at the two-digit level; giving 65 product catagories</v>
          </cell>
          <cell r="H37">
            <v>75.3835705213707</v>
          </cell>
          <cell r="I37">
            <v>92.639995591827301</v>
          </cell>
          <cell r="J37">
            <v>97.194927308538396</v>
          </cell>
          <cell r="K37">
            <v>71.270558435625404</v>
          </cell>
          <cell r="L37">
            <v>40.608836041545302</v>
          </cell>
          <cell r="M37">
            <v>79.683166878799696</v>
          </cell>
          <cell r="N37">
            <v>47.319744061691303</v>
          </cell>
          <cell r="O37">
            <v>63.800388405090999</v>
          </cell>
          <cell r="P37">
            <v>84.480975187920393</v>
          </cell>
          <cell r="Q37">
            <v>78.334561304004495</v>
          </cell>
          <cell r="R37">
            <v>38.995386940792599</v>
          </cell>
          <cell r="S37">
            <v>43.802198066817603</v>
          </cell>
          <cell r="T37">
            <v>53.965797658436202</v>
          </cell>
          <cell r="U37">
            <v>61.078701073545801</v>
          </cell>
          <cell r="V37">
            <v>54.015254314226397</v>
          </cell>
          <cell r="W37">
            <v>56.989238827038498</v>
          </cell>
          <cell r="X37">
            <v>73.268807231208001</v>
          </cell>
          <cell r="Y37">
            <v>62.022301831251802</v>
          </cell>
          <cell r="Z37">
            <v>75.615467843737903</v>
          </cell>
          <cell r="AA37">
            <v>78.069708440073001</v>
          </cell>
          <cell r="AB37">
            <v>74.877968430872301</v>
          </cell>
          <cell r="AC37">
            <v>68.942362018807103</v>
          </cell>
          <cell r="AD37">
            <v>67.791996956979801</v>
          </cell>
          <cell r="AE37">
            <v>55.612200468102898</v>
          </cell>
          <cell r="AF37">
            <v>52.694340929514397</v>
          </cell>
          <cell r="AG37">
            <v>70.311938813695207</v>
          </cell>
          <cell r="AH37">
            <v>38.367621737693298</v>
          </cell>
          <cell r="AI37">
            <v>39.166927552602502</v>
          </cell>
          <cell r="AJ37">
            <v>35.040237926867803</v>
          </cell>
          <cell r="AK37">
            <v>57.832447479190002</v>
          </cell>
          <cell r="AM37" t="str">
            <v>2021</v>
          </cell>
        </row>
        <row r="38">
          <cell r="A38">
            <v>34</v>
          </cell>
          <cell r="B38" t="str">
            <v>1.14</v>
          </cell>
          <cell r="C38" t="str">
            <v>Exports of goods and services</v>
          </cell>
          <cell r="D38" t="str">
            <v>1.14 Exports of goods and services</v>
          </cell>
          <cell r="E38" t="str">
            <v>sum</v>
          </cell>
        </row>
        <row r="39">
          <cell r="A39">
            <v>35</v>
          </cell>
          <cell r="B39" t="str">
            <v>1.14.01</v>
          </cell>
          <cell r="C39" t="str">
            <v>Merchandise exports, US$</v>
          </cell>
          <cell r="D39" t="str">
            <v>1.14.01 Merchandise exports, US$</v>
          </cell>
          <cell r="E39" t="str">
            <v>higher</v>
          </cell>
          <cell r="F39" t="str">
            <v>WTO</v>
          </cell>
          <cell r="G39" t="e">
            <v>#VALUE!</v>
          </cell>
          <cell r="H39">
            <v>412184</v>
          </cell>
          <cell r="I39">
            <v>54695</v>
          </cell>
          <cell r="J39">
            <v>14039</v>
          </cell>
          <cell r="K39">
            <v>22472</v>
          </cell>
          <cell r="L39">
            <v>597480</v>
          </cell>
          <cell r="M39">
            <v>97492</v>
          </cell>
          <cell r="N39">
            <v>3593601</v>
          </cell>
          <cell r="O39">
            <v>477778</v>
          </cell>
          <cell r="P39">
            <v>32658</v>
          </cell>
          <cell r="Q39">
            <v>609925</v>
          </cell>
          <cell r="R39">
            <v>453481</v>
          </cell>
          <cell r="S39">
            <v>291979</v>
          </cell>
          <cell r="T39">
            <v>746920</v>
          </cell>
          <cell r="U39">
            <v>7906</v>
          </cell>
          <cell r="V39">
            <v>352501</v>
          </cell>
          <cell r="W39">
            <v>578193</v>
          </cell>
          <cell r="X39">
            <v>19607</v>
          </cell>
          <cell r="Y39">
            <v>45652</v>
          </cell>
          <cell r="Z39">
            <v>30936</v>
          </cell>
          <cell r="AA39">
            <v>15193</v>
          </cell>
          <cell r="AB39">
            <v>58675</v>
          </cell>
          <cell r="AC39">
            <v>78798</v>
          </cell>
          <cell r="AD39">
            <v>531887</v>
          </cell>
          <cell r="AE39">
            <v>515802</v>
          </cell>
          <cell r="AF39">
            <v>683585</v>
          </cell>
          <cell r="AG39">
            <v>13107</v>
          </cell>
          <cell r="AH39">
            <v>287068</v>
          </cell>
          <cell r="AI39">
            <v>529435</v>
          </cell>
          <cell r="AJ39">
            <v>2064787</v>
          </cell>
          <cell r="AK39">
            <v>371374</v>
          </cell>
          <cell r="AM39" t="str">
            <v>2022</v>
          </cell>
        </row>
        <row r="40">
          <cell r="A40">
            <v>36</v>
          </cell>
          <cell r="B40" t="str">
            <v>1.14.02</v>
          </cell>
          <cell r="C40" t="str">
            <v>Commercial services exports, US$</v>
          </cell>
          <cell r="D40" t="str">
            <v>1.14.02 Commercial services exports, US$</v>
          </cell>
          <cell r="E40" t="str">
            <v>higher</v>
          </cell>
          <cell r="F40" t="str">
            <v>WTO</v>
          </cell>
          <cell r="G40" t="e">
            <v>#VALUE!</v>
          </cell>
          <cell r="H40">
            <v>50457</v>
          </cell>
          <cell r="I40">
            <v>5666</v>
          </cell>
          <cell r="J40">
            <v>194</v>
          </cell>
          <cell r="K40">
            <v>1973</v>
          </cell>
          <cell r="L40">
            <v>122124</v>
          </cell>
          <cell r="M40">
            <v>9625</v>
          </cell>
          <cell r="N40">
            <v>422333</v>
          </cell>
          <cell r="O40">
            <v>58181</v>
          </cell>
          <cell r="P40">
            <v>2818</v>
          </cell>
          <cell r="Q40">
            <v>83516</v>
          </cell>
          <cell r="R40">
            <v>313041</v>
          </cell>
          <cell r="S40">
            <v>23006</v>
          </cell>
          <cell r="T40">
            <v>163204</v>
          </cell>
          <cell r="U40">
            <v>238</v>
          </cell>
          <cell r="V40">
            <v>31294</v>
          </cell>
          <cell r="W40">
            <v>36347</v>
          </cell>
          <cell r="X40">
            <v>1964</v>
          </cell>
          <cell r="Y40">
            <v>10061</v>
          </cell>
          <cell r="Z40">
            <v>6043</v>
          </cell>
          <cell r="AA40">
            <v>191</v>
          </cell>
          <cell r="AB40">
            <v>5506</v>
          </cell>
          <cell r="AC40">
            <v>39556</v>
          </cell>
          <cell r="AD40">
            <v>51107</v>
          </cell>
          <cell r="AE40">
            <v>290903</v>
          </cell>
          <cell r="AF40">
            <v>129476</v>
          </cell>
          <cell r="AG40">
            <v>6777</v>
          </cell>
          <cell r="AH40">
            <v>37568</v>
          </cell>
          <cell r="AI40">
            <v>487391</v>
          </cell>
          <cell r="AJ40">
            <v>896685</v>
          </cell>
          <cell r="AK40">
            <v>11197</v>
          </cell>
          <cell r="AM40" t="str">
            <v>2022</v>
          </cell>
        </row>
        <row r="41">
          <cell r="A41">
            <v>37</v>
          </cell>
          <cell r="B41" t="str">
            <v>1.15</v>
          </cell>
          <cell r="C41" t="str">
            <v>Technological innovation</v>
          </cell>
          <cell r="D41" t="str">
            <v>1.15 Technological innovation</v>
          </cell>
          <cell r="E41" t="str">
            <v>sum</v>
          </cell>
        </row>
        <row r="42">
          <cell r="A42">
            <v>38</v>
          </cell>
          <cell r="B42" t="str">
            <v>1.15.01</v>
          </cell>
          <cell r="C42" t="str">
            <v>R&amp;D expenditure, % GDP</v>
          </cell>
          <cell r="D42" t="str">
            <v>1.15.01 R&amp;D expenditure, % GDP</v>
          </cell>
          <cell r="E42" t="str">
            <v>higher</v>
          </cell>
          <cell r="F42" t="str">
            <v>UNESCO</v>
          </cell>
          <cell r="G42" t="e">
            <v>#VALUE!</v>
          </cell>
          <cell r="H42">
            <v>1.82928</v>
          </cell>
          <cell r="J42">
            <v>0.27762999999999999</v>
          </cell>
          <cell r="L42">
            <v>1.69638</v>
          </cell>
          <cell r="M42">
            <v>0.34094999999999998</v>
          </cell>
          <cell r="N42">
            <v>2.40666</v>
          </cell>
          <cell r="O42">
            <v>3.78</v>
          </cell>
          <cell r="Q42">
            <v>0.96969000000000005</v>
          </cell>
          <cell r="R42">
            <v>0.65573000000000004</v>
          </cell>
          <cell r="S42">
            <v>0.28077000000000002</v>
          </cell>
          <cell r="T42">
            <v>3.2746</v>
          </cell>
          <cell r="V42">
            <v>0.95087999999999995</v>
          </cell>
          <cell r="W42">
            <v>0.29637999999999998</v>
          </cell>
          <cell r="X42">
            <v>0.14505999999999999</v>
          </cell>
          <cell r="Y42">
            <v>1.40774</v>
          </cell>
          <cell r="Z42">
            <v>0.16442999999999999</v>
          </cell>
          <cell r="AB42">
            <v>0.17193</v>
          </cell>
          <cell r="AC42">
            <v>0.32222000000000001</v>
          </cell>
          <cell r="AD42">
            <v>1.09371</v>
          </cell>
          <cell r="AE42">
            <v>1.8906400000000001</v>
          </cell>
          <cell r="AF42">
            <v>4.7957099999999997</v>
          </cell>
          <cell r="AG42">
            <v>0.12836</v>
          </cell>
          <cell r="AH42">
            <v>1.3302499999999999</v>
          </cell>
          <cell r="AI42">
            <v>1.7079899999999999</v>
          </cell>
          <cell r="AJ42">
            <v>3.4228700000000001</v>
          </cell>
          <cell r="AK42">
            <v>0.53171999999999997</v>
          </cell>
          <cell r="AM42" t="str">
            <v>2021</v>
          </cell>
        </row>
        <row r="43">
          <cell r="A43">
            <v>39</v>
          </cell>
          <cell r="B43" t="str">
            <v>1.15.02</v>
          </cell>
          <cell r="C43" t="str">
            <v>Researchers in R&amp;D, per capita</v>
          </cell>
          <cell r="D43" t="str">
            <v>1.15.02 Researchers in R&amp;D, per capita</v>
          </cell>
          <cell r="E43" t="str">
            <v>higher</v>
          </cell>
          <cell r="F43" t="str">
            <v>UNESCO</v>
          </cell>
          <cell r="G43" t="str">
            <v>Researchers in R&amp;D are professionals engaged in the conception or creation of new knowledge. Products, processes, methods, or systems and in the management of the projects concerned.</v>
          </cell>
          <cell r="L43">
            <v>4.5163042000000004</v>
          </cell>
          <cell r="M43">
            <v>0.51030933999999994</v>
          </cell>
          <cell r="N43">
            <v>1.5848650900000001</v>
          </cell>
          <cell r="O43">
            <v>7.1771446699907999</v>
          </cell>
          <cell r="Q43">
            <v>4.5534046300000002</v>
          </cell>
          <cell r="R43">
            <v>0.25270392000000003</v>
          </cell>
          <cell r="S43">
            <v>0.39566627999999998</v>
          </cell>
          <cell r="T43">
            <v>5.4546829900000002</v>
          </cell>
          <cell r="V43">
            <v>0.74076903999999999</v>
          </cell>
          <cell r="W43">
            <v>0.34875462000000002</v>
          </cell>
          <cell r="X43">
            <v>1.8556360000000001E-2</v>
          </cell>
          <cell r="Y43">
            <v>5.8539893799999998</v>
          </cell>
          <cell r="Z43">
            <v>0.42282783000000002</v>
          </cell>
          <cell r="AC43">
            <v>0.17364049000000001</v>
          </cell>
          <cell r="AD43">
            <v>2.7216806400000002</v>
          </cell>
          <cell r="AE43">
            <v>7.2868667</v>
          </cell>
          <cell r="AF43">
            <v>8.7135938300000007</v>
          </cell>
          <cell r="AG43">
            <v>0.10561143000000001</v>
          </cell>
          <cell r="AH43">
            <v>2.0699146900000001</v>
          </cell>
          <cell r="AI43">
            <v>4.6837656499999998</v>
          </cell>
          <cell r="AJ43">
            <v>4.8212274800000001</v>
          </cell>
          <cell r="AK43">
            <v>0.75669092000000004</v>
          </cell>
          <cell r="AM43" t="str">
            <v>2021</v>
          </cell>
        </row>
        <row r="44">
          <cell r="A44">
            <v>40</v>
          </cell>
          <cell r="B44" t="str">
            <v>1.15.03</v>
          </cell>
          <cell r="C44" t="str">
            <v>Patent applications, per million inhabitants</v>
          </cell>
          <cell r="D44" t="str">
            <v>1.15.03 Patent applications, per million inhabitants</v>
          </cell>
          <cell r="E44" t="str">
            <v>higher</v>
          </cell>
          <cell r="F44" t="str">
            <v>WIPO, TIPO for Taiwan</v>
          </cell>
          <cell r="G44" t="str">
            <v>Total patent applications (Direct and PCT national phase entries per 100'000 inhabitants.</v>
          </cell>
          <cell r="H44">
            <v>497.72965420887198</v>
          </cell>
          <cell r="I44">
            <v>0.54603166983685003</v>
          </cell>
          <cell r="J44">
            <v>11.3378684807256</v>
          </cell>
          <cell r="K44">
            <v>0.70162010460517898</v>
          </cell>
          <cell r="L44">
            <v>694.28085329145404</v>
          </cell>
          <cell r="M44">
            <v>47.1650268789938</v>
          </cell>
          <cell r="N44">
            <v>1089.2000566331601</v>
          </cell>
          <cell r="O44">
            <v>2340.6203208556099</v>
          </cell>
          <cell r="P44">
            <v>2.87210677479304</v>
          </cell>
          <cell r="Q44">
            <v>440.55660632261498</v>
          </cell>
          <cell r="R44">
            <v>30.613120597807999</v>
          </cell>
          <cell r="S44">
            <v>5.3076411667260501</v>
          </cell>
          <cell r="T44">
            <v>3289.7368274279502</v>
          </cell>
          <cell r="U44">
            <v>1.0995052226498101</v>
          </cell>
          <cell r="V44">
            <v>57.182320441988999</v>
          </cell>
          <cell r="W44">
            <v>15.460720156313</v>
          </cell>
          <cell r="X44">
            <v>5.67837674136887E-2</v>
          </cell>
          <cell r="Y44">
            <v>524.75053805517496</v>
          </cell>
          <cell r="Z44">
            <v>2.2058493193764299</v>
          </cell>
          <cell r="AB44">
            <v>4.7296698099263903</v>
          </cell>
          <cell r="AC44">
            <v>6.30671506352087</v>
          </cell>
          <cell r="AD44">
            <v>177.963423515025</v>
          </cell>
          <cell r="AE44">
            <v>1790.61239457279</v>
          </cell>
          <cell r="AF44">
            <v>5170.1033916320403</v>
          </cell>
          <cell r="AG44">
            <v>14.849250767286501</v>
          </cell>
          <cell r="AH44">
            <v>22.129776557876198</v>
          </cell>
          <cell r="AI44">
            <v>797.161117717004</v>
          </cell>
          <cell r="AJ44">
            <v>1534.5787417924</v>
          </cell>
          <cell r="AK44">
            <v>12.2327573954886</v>
          </cell>
          <cell r="AM44" t="str">
            <v>2021</v>
          </cell>
        </row>
        <row r="45">
          <cell r="A45">
            <v>41</v>
          </cell>
          <cell r="B45" t="str">
            <v>1.15.04</v>
          </cell>
          <cell r="C45" t="str">
            <v>High-technology exports, % of manufactured exports</v>
          </cell>
          <cell r="D45" t="str">
            <v>1.15.04 High-technology exports, % of manufactured exports</v>
          </cell>
          <cell r="E45" t="str">
            <v>higher</v>
          </cell>
          <cell r="F45" t="str">
            <v>COMTRADE</v>
          </cell>
          <cell r="G45" t="str">
            <v>High-technology exports are products with high R&amp;D intensity, such as in aerospace, computers, pharmaceuticals, scientific instruments, and electrical machinery.</v>
          </cell>
          <cell r="H45">
            <v>22.390230421533701</v>
          </cell>
          <cell r="J45">
            <v>1.3389571330315</v>
          </cell>
          <cell r="K45">
            <v>2.2830748053938201</v>
          </cell>
          <cell r="L45">
            <v>14.9704459633595</v>
          </cell>
          <cell r="M45">
            <v>12.4417346556093</v>
          </cell>
          <cell r="N45">
            <v>29.957814953183501</v>
          </cell>
          <cell r="P45">
            <v>4.8409632362891504</v>
          </cell>
          <cell r="Q45">
            <v>70.544235148661798</v>
          </cell>
          <cell r="R45">
            <v>10.2122155392107</v>
          </cell>
          <cell r="S45">
            <v>7.2034463051906599</v>
          </cell>
          <cell r="T45">
            <v>17.9759739407267</v>
          </cell>
          <cell r="U45">
            <v>23.155447369192501</v>
          </cell>
          <cell r="V45">
            <v>51.6778704613793</v>
          </cell>
          <cell r="W45">
            <v>19.803834587839699</v>
          </cell>
          <cell r="X45">
            <v>5.0125285089210996</v>
          </cell>
          <cell r="Y45">
            <v>16.2551425036932</v>
          </cell>
          <cell r="Z45">
            <v>1.48848329298399</v>
          </cell>
          <cell r="AB45">
            <v>4.79483390340119</v>
          </cell>
          <cell r="AC45">
            <v>64.225252893328303</v>
          </cell>
          <cell r="AD45">
            <v>9.6881141833803905</v>
          </cell>
          <cell r="AE45">
            <v>55.257422452654403</v>
          </cell>
          <cell r="AF45">
            <v>35.708519120224999</v>
          </cell>
          <cell r="AG45">
            <v>1.04516402734309</v>
          </cell>
          <cell r="AH45">
            <v>27.667224607531899</v>
          </cell>
          <cell r="AI45">
            <v>23.8536838150556</v>
          </cell>
          <cell r="AJ45">
            <v>19.893869200385801</v>
          </cell>
          <cell r="AK45">
            <v>41.740077358483902</v>
          </cell>
          <cell r="AM45" t="str">
            <v>2021</v>
          </cell>
        </row>
        <row r="46">
          <cell r="A46">
            <v>42</v>
          </cell>
          <cell r="B46" t="str">
            <v>1.15.05</v>
          </cell>
          <cell r="C46" t="str">
            <v>Scientific articles, per million people</v>
          </cell>
          <cell r="D46" t="str">
            <v>1.15.05 Scientific articles, per million people</v>
          </cell>
          <cell r="E46" t="str">
            <v>higher</v>
          </cell>
          <cell r="F46" t="str">
            <v>NSF National Science &amp; engineering Indicators</v>
          </cell>
          <cell r="G46" t="str">
            <v>Article counts are from a selection of journals, books and conference proceedings in S&amp;E from Scopus</v>
          </cell>
          <cell r="H46">
            <v>2370.7666251362698</v>
          </cell>
          <cell r="I46">
            <v>29.918938119728701</v>
          </cell>
          <cell r="J46">
            <v>647.494356659142</v>
          </cell>
          <cell r="K46">
            <v>10.597652761831901</v>
          </cell>
          <cell r="L46">
            <v>1732.3745229635499</v>
          </cell>
          <cell r="M46">
            <v>461.496042758763</v>
          </cell>
          <cell r="N46">
            <v>474.282851315752</v>
          </cell>
          <cell r="O46">
            <v>1194.9025932685399</v>
          </cell>
          <cell r="P46">
            <v>162.63091770886899</v>
          </cell>
          <cell r="Q46">
            <v>2298.1015214756999</v>
          </cell>
          <cell r="R46">
            <v>108.23324176840499</v>
          </cell>
          <cell r="S46">
            <v>120.478564343977</v>
          </cell>
          <cell r="T46">
            <v>802.66247645988403</v>
          </cell>
          <cell r="U46">
            <v>5.52501374381528</v>
          </cell>
          <cell r="V46">
            <v>671.64375153449498</v>
          </cell>
          <cell r="W46">
            <v>157.08526355327399</v>
          </cell>
          <cell r="X46">
            <v>7.8666892234816403</v>
          </cell>
          <cell r="Y46">
            <v>1766.3153755407</v>
          </cell>
          <cell r="Z46">
            <v>78.070839442815199</v>
          </cell>
          <cell r="AA46">
            <v>6.7885206696275997</v>
          </cell>
          <cell r="AB46">
            <v>80.656236937958994</v>
          </cell>
          <cell r="AC46">
            <v>156.91826790475301</v>
          </cell>
          <cell r="AD46">
            <v>615.49171860355295</v>
          </cell>
          <cell r="AE46">
            <v>2149.3475202251102</v>
          </cell>
          <cell r="AF46">
            <v>1399.9428361754301</v>
          </cell>
          <cell r="AG46">
            <v>81.183904375199603</v>
          </cell>
          <cell r="AH46">
            <v>200.04426934097401</v>
          </cell>
          <cell r="AI46">
            <v>1573.6865878564699</v>
          </cell>
          <cell r="AJ46">
            <v>1376.2342332006999</v>
          </cell>
          <cell r="AK46">
            <v>84.318830462189197</v>
          </cell>
          <cell r="AM46" t="str">
            <v>2020</v>
          </cell>
        </row>
        <row r="47">
          <cell r="A47">
            <v>43</v>
          </cell>
          <cell r="B47" t="str">
            <v>1.16</v>
          </cell>
          <cell r="C47" t="str">
            <v>Technological infrastructure</v>
          </cell>
          <cell r="D47" t="str">
            <v>1.16 Technological infrastructure</v>
          </cell>
          <cell r="E47" t="str">
            <v>sum</v>
          </cell>
        </row>
        <row r="48">
          <cell r="A48">
            <v>44</v>
          </cell>
          <cell r="B48" t="str">
            <v>1.16.01</v>
          </cell>
          <cell r="C48" t="str">
            <v>Fixed internet speed, Mbps</v>
          </cell>
          <cell r="D48" t="str">
            <v>1.16.01 Fixed internet speed, Mbps</v>
          </cell>
          <cell r="E48" t="str">
            <v>higher</v>
          </cell>
          <cell r="F48" t="str">
            <v>Ookla, M-Lab, SpeedTestNet.io</v>
          </cell>
          <cell r="G48" t="str">
            <v>average connection speed in Mbps: data transfer rates for Internet access by end users. Values presented are a weighted average of three internet speed tests Ookla, M-Lab, SpeedTestNet.io</v>
          </cell>
          <cell r="H48">
            <v>53.59</v>
          </cell>
          <cell r="I48">
            <v>24.066666666666698</v>
          </cell>
          <cell r="J48">
            <v>32.585000000000001</v>
          </cell>
          <cell r="K48">
            <v>15.335000000000001</v>
          </cell>
          <cell r="L48">
            <v>137.91</v>
          </cell>
          <cell r="M48">
            <v>152.97999999999999</v>
          </cell>
          <cell r="N48">
            <v>124.366666666667</v>
          </cell>
          <cell r="O48">
            <v>130.80500000000001</v>
          </cell>
          <cell r="P48">
            <v>33.32</v>
          </cell>
          <cell r="Q48">
            <v>117.133333333333</v>
          </cell>
          <cell r="R48">
            <v>45.133333333333297</v>
          </cell>
          <cell r="S48">
            <v>18.585000000000001</v>
          </cell>
          <cell r="T48">
            <v>138.80666666666701</v>
          </cell>
          <cell r="U48">
            <v>20.04</v>
          </cell>
          <cell r="V48">
            <v>78.866666666666703</v>
          </cell>
          <cell r="W48">
            <v>40.369999999999997</v>
          </cell>
          <cell r="X48">
            <v>12.86</v>
          </cell>
          <cell r="Y48">
            <v>127.65333333333299</v>
          </cell>
          <cell r="Z48">
            <v>7.13</v>
          </cell>
          <cell r="AA48">
            <v>11.41</v>
          </cell>
          <cell r="AB48">
            <v>52.53</v>
          </cell>
          <cell r="AC48">
            <v>61.085000000000001</v>
          </cell>
          <cell r="AD48">
            <v>68.463333333333296</v>
          </cell>
          <cell r="AE48">
            <v>191.66</v>
          </cell>
          <cell r="AF48">
            <v>126.03</v>
          </cell>
          <cell r="AG48">
            <v>17.09</v>
          </cell>
          <cell r="AH48">
            <v>158.47333333333299</v>
          </cell>
          <cell r="AI48">
            <v>76.376666666666694</v>
          </cell>
          <cell r="AJ48">
            <v>162.286666666667</v>
          </cell>
          <cell r="AK48">
            <v>58.093333333333298</v>
          </cell>
          <cell r="AM48" t="str">
            <v>2022</v>
          </cell>
        </row>
        <row r="49">
          <cell r="A49">
            <v>45</v>
          </cell>
          <cell r="B49" t="str">
            <v>1.16.02</v>
          </cell>
          <cell r="C49" t="str">
            <v>Internet users, % population</v>
          </cell>
          <cell r="D49" t="str">
            <v>1.16.02 Internet users, % population</v>
          </cell>
          <cell r="E49" t="str">
            <v>higher</v>
          </cell>
          <cell r="F49" t="str">
            <v>ITU via World Bank (Taiwan Internet World Stats, dataportal.com)</v>
          </cell>
          <cell r="G49" t="str">
            <v>Internet users are individuals who have used the Internet (from any location) in the last 3 months. The Internet can be used via a computer, mobile phone, personal digital assistant, games machine, digital TV etc.</v>
          </cell>
          <cell r="H49">
            <v>96.24</v>
          </cell>
          <cell r="I49">
            <v>38.917444660000001</v>
          </cell>
          <cell r="J49">
            <v>98.08</v>
          </cell>
          <cell r="K49">
            <v>60.152402299999999</v>
          </cell>
          <cell r="L49">
            <v>92.834016640000002</v>
          </cell>
          <cell r="M49">
            <v>90.193368820000003</v>
          </cell>
          <cell r="N49">
            <v>73.05</v>
          </cell>
          <cell r="O49">
            <v>89</v>
          </cell>
          <cell r="P49">
            <v>76.202897660000005</v>
          </cell>
          <cell r="Q49">
            <v>93.09</v>
          </cell>
          <cell r="R49">
            <v>46.31</v>
          </cell>
          <cell r="S49">
            <v>62.1</v>
          </cell>
          <cell r="T49">
            <v>82.914079279999996</v>
          </cell>
          <cell r="U49">
            <v>62</v>
          </cell>
          <cell r="V49">
            <v>96.751427800000002</v>
          </cell>
          <cell r="W49">
            <v>75.626504760000003</v>
          </cell>
          <cell r="X49">
            <v>44.021673239999998</v>
          </cell>
          <cell r="Y49">
            <v>95.910202690000006</v>
          </cell>
          <cell r="Z49">
            <v>21.0372074</v>
          </cell>
          <cell r="AA49">
            <v>32.054162910000002</v>
          </cell>
          <cell r="AB49">
            <v>71.10782528</v>
          </cell>
          <cell r="AC49">
            <v>52.675738080000002</v>
          </cell>
          <cell r="AD49">
            <v>88.213845689999999</v>
          </cell>
          <cell r="AE49">
            <v>91.099377939999997</v>
          </cell>
          <cell r="AF49">
            <v>97.571326999999997</v>
          </cell>
          <cell r="AG49">
            <v>66.681516740000006</v>
          </cell>
          <cell r="AH49">
            <v>85.27</v>
          </cell>
          <cell r="AI49">
            <v>96.680236570000005</v>
          </cell>
          <cell r="AJ49">
            <v>91.753208330000007</v>
          </cell>
          <cell r="AK49">
            <v>74.209999850000003</v>
          </cell>
          <cell r="AM49" t="str">
            <v>2021</v>
          </cell>
        </row>
        <row r="50">
          <cell r="A50">
            <v>46</v>
          </cell>
          <cell r="B50" t="str">
            <v>1.16.03</v>
          </cell>
          <cell r="C50" t="str">
            <v>Fixed broadband subscriptions (per 100 people)</v>
          </cell>
          <cell r="D50" t="str">
            <v>1.16.03 Fixed broadband subscriptions (per 100 people)</v>
          </cell>
          <cell r="E50" t="str">
            <v>higher</v>
          </cell>
          <cell r="F50" t="str">
            <v>ITU via World Bank)</v>
          </cell>
          <cell r="G50" t="e">
            <v>#VALUE!</v>
          </cell>
          <cell r="H50">
            <v>35.281634969999999</v>
          </cell>
          <cell r="I50">
            <v>6.5758901339999998</v>
          </cell>
          <cell r="J50">
            <v>17.83157039</v>
          </cell>
          <cell r="K50">
            <v>2.026900559</v>
          </cell>
          <cell r="L50">
            <v>42.069712889999998</v>
          </cell>
          <cell r="M50">
            <v>21.97242893</v>
          </cell>
          <cell r="N50">
            <v>37.575500099999999</v>
          </cell>
          <cell r="O50">
            <v>29.426613</v>
          </cell>
          <cell r="P50">
            <v>13.71040599</v>
          </cell>
          <cell r="Q50">
            <v>39.166688239999999</v>
          </cell>
          <cell r="R50">
            <v>1.957992894</v>
          </cell>
          <cell r="S50">
            <v>4.5367200849999998</v>
          </cell>
          <cell r="T50">
            <v>36.246847729999999</v>
          </cell>
          <cell r="U50">
            <v>2.03035451</v>
          </cell>
          <cell r="V50">
            <v>11.122040910000001</v>
          </cell>
          <cell r="W50">
            <v>19.09963115</v>
          </cell>
          <cell r="X50">
            <v>1.659982909</v>
          </cell>
          <cell r="Y50">
            <v>35.111374329999997</v>
          </cell>
          <cell r="Z50">
            <v>1.274416609</v>
          </cell>
          <cell r="AA50">
            <v>0.211067219</v>
          </cell>
          <cell r="AB50">
            <v>8.9371283310000003</v>
          </cell>
          <cell r="AC50">
            <v>8.4507431339999997</v>
          </cell>
          <cell r="AD50">
            <v>23.728569319999998</v>
          </cell>
          <cell r="AE50">
            <v>25.692384860000001</v>
          </cell>
          <cell r="AF50">
            <v>44.268196930000002</v>
          </cell>
          <cell r="AG50">
            <v>10.988860239999999</v>
          </cell>
          <cell r="AH50">
            <v>17.347414329999999</v>
          </cell>
          <cell r="AI50">
            <v>41.228143920000001</v>
          </cell>
          <cell r="AJ50">
            <v>37.354862769999997</v>
          </cell>
          <cell r="AK50">
            <v>19.83028835</v>
          </cell>
          <cell r="AM50" t="str">
            <v>2022</v>
          </cell>
        </row>
        <row r="51">
          <cell r="A51">
            <v>47</v>
          </cell>
          <cell r="B51" t="str">
            <v>1.16.04</v>
          </cell>
          <cell r="C51" t="str">
            <v>Mobile subscriptions (per 100 people)</v>
          </cell>
          <cell r="D51" t="str">
            <v>1.16.04 Mobile subscriptions (per 100 people)</v>
          </cell>
          <cell r="E51" t="str">
            <v>higher</v>
          </cell>
          <cell r="F51" t="str">
            <v>ITU via World Bank)</v>
          </cell>
          <cell r="G51" t="e">
            <v>#VALUE!</v>
          </cell>
          <cell r="H51">
            <v>105.2617812</v>
          </cell>
          <cell r="I51">
            <v>108.90944260000001</v>
          </cell>
          <cell r="J51">
            <v>135.50125399999999</v>
          </cell>
          <cell r="K51">
            <v>119.9575768</v>
          </cell>
          <cell r="L51">
            <v>88.090655040000001</v>
          </cell>
          <cell r="M51">
            <v>136.3134058</v>
          </cell>
          <cell r="N51">
            <v>121.53825260000001</v>
          </cell>
          <cell r="O51">
            <v>124.57</v>
          </cell>
          <cell r="P51">
            <v>94.33558884</v>
          </cell>
          <cell r="Q51">
            <v>319.42627060000001</v>
          </cell>
          <cell r="R51">
            <v>81.988933610000004</v>
          </cell>
          <cell r="S51">
            <v>133.6505363</v>
          </cell>
          <cell r="T51">
            <v>163.17376909999999</v>
          </cell>
          <cell r="U51">
            <v>64.955357919999997</v>
          </cell>
          <cell r="V51">
            <v>140.59056749999999</v>
          </cell>
          <cell r="W51">
            <v>99.305264159999993</v>
          </cell>
          <cell r="X51">
            <v>126.2686102</v>
          </cell>
          <cell r="Y51">
            <v>113.96315749999999</v>
          </cell>
          <cell r="Z51">
            <v>81.551307850000001</v>
          </cell>
          <cell r="AA51">
            <v>48.424850569999997</v>
          </cell>
          <cell r="AB51">
            <v>127.9216675</v>
          </cell>
          <cell r="AC51">
            <v>143.4358742</v>
          </cell>
          <cell r="AD51">
            <v>168.98472419999999</v>
          </cell>
          <cell r="AE51">
            <v>147.48041599999999</v>
          </cell>
          <cell r="AF51">
            <v>140.56588189999999</v>
          </cell>
          <cell r="AG51">
            <v>141.29202179999999</v>
          </cell>
          <cell r="AH51">
            <v>168.7823161</v>
          </cell>
          <cell r="AI51">
            <v>118.5668355</v>
          </cell>
          <cell r="AJ51">
            <v>107.319451</v>
          </cell>
          <cell r="AK51">
            <v>138.86549550000001</v>
          </cell>
          <cell r="AM51" t="str">
            <v>2021</v>
          </cell>
        </row>
        <row r="55">
          <cell r="A55">
            <v>48</v>
          </cell>
          <cell r="B55" t="str">
            <v>2.01</v>
          </cell>
          <cell r="C55" t="str">
            <v>Inequality (Gini coefficient)</v>
          </cell>
          <cell r="D55" t="str">
            <v>2.01 Inequality (Gini coefficient)</v>
          </cell>
          <cell r="E55" t="str">
            <v>lower</v>
          </cell>
          <cell r="F55" t="str">
            <v>World Bank</v>
          </cell>
          <cell r="G55" t="e">
            <v>#VALUE!</v>
          </cell>
          <cell r="H55">
            <v>34.299999999999997</v>
          </cell>
          <cell r="M55">
            <v>44.9</v>
          </cell>
          <cell r="N55">
            <v>38.200000000000003</v>
          </cell>
          <cell r="O55">
            <v>27.4</v>
          </cell>
          <cell r="P55">
            <v>45.8</v>
          </cell>
          <cell r="R55">
            <v>35.700000000000003</v>
          </cell>
          <cell r="S55">
            <v>37.9</v>
          </cell>
          <cell r="U55">
            <v>38.799999999999997</v>
          </cell>
          <cell r="W55">
            <v>45.4</v>
          </cell>
          <cell r="Z55">
            <v>29.6</v>
          </cell>
          <cell r="AB55">
            <v>40.200000000000003</v>
          </cell>
          <cell r="AC55">
            <v>40.700000000000003</v>
          </cell>
          <cell r="AD55">
            <v>36</v>
          </cell>
          <cell r="AE55">
            <v>37.5</v>
          </cell>
          <cell r="AG55">
            <v>37.700000000000003</v>
          </cell>
          <cell r="AH55">
            <v>35.1</v>
          </cell>
          <cell r="AI55">
            <v>32.6</v>
          </cell>
          <cell r="AJ55">
            <v>39.700000000000003</v>
          </cell>
          <cell r="AK55">
            <v>36.799999999999997</v>
          </cell>
          <cell r="AM55" t="str">
            <v>2022</v>
          </cell>
        </row>
        <row r="56">
          <cell r="A56">
            <v>49</v>
          </cell>
          <cell r="B56" t="str">
            <v>2.02</v>
          </cell>
          <cell r="C56" t="str">
            <v>Educational attainment</v>
          </cell>
          <cell r="D56" t="str">
            <v>2.02 Educational attainment</v>
          </cell>
          <cell r="E56" t="str">
            <v>sum</v>
          </cell>
        </row>
        <row r="57">
          <cell r="A57">
            <v>50</v>
          </cell>
          <cell r="B57" t="str">
            <v>2.02.01</v>
          </cell>
          <cell r="C57" t="str">
            <v>Mean years of schooling</v>
          </cell>
          <cell r="D57" t="str">
            <v>2.02.01 Mean years of schooling</v>
          </cell>
          <cell r="E57" t="str">
            <v>higher</v>
          </cell>
          <cell r="F57" t="str">
            <v>HDR</v>
          </cell>
          <cell r="G57" t="str">
            <v>Average number of years of education received by people ages 25 and older, converted from education attainment levels using official durations of each level.</v>
          </cell>
          <cell r="H57">
            <v>12.726819989999999</v>
          </cell>
          <cell r="I57">
            <v>7.3790597919999996</v>
          </cell>
          <cell r="J57">
            <v>9.18</v>
          </cell>
          <cell r="K57">
            <v>5.0880000000000001</v>
          </cell>
          <cell r="L57">
            <v>13.83442722</v>
          </cell>
          <cell r="M57">
            <v>10.934966299999999</v>
          </cell>
          <cell r="N57">
            <v>7.6001184459999998</v>
          </cell>
          <cell r="O57">
            <v>12.3</v>
          </cell>
          <cell r="P57">
            <v>8.8171195979999997</v>
          </cell>
          <cell r="Q57">
            <v>12.22620964</v>
          </cell>
          <cell r="R57">
            <v>6.6551091949999996</v>
          </cell>
          <cell r="S57">
            <v>8.5565099720000006</v>
          </cell>
          <cell r="T57">
            <v>13.366100339999999</v>
          </cell>
          <cell r="U57">
            <v>5.3739999999999997</v>
          </cell>
          <cell r="V57">
            <v>10.645059590000001</v>
          </cell>
          <cell r="W57">
            <v>9.2210502620000003</v>
          </cell>
          <cell r="X57">
            <v>6.3768000599999999</v>
          </cell>
          <cell r="Y57">
            <v>12.94468975</v>
          </cell>
          <cell r="Z57">
            <v>4.5363302230000002</v>
          </cell>
          <cell r="AA57">
            <v>4.74</v>
          </cell>
          <cell r="AB57">
            <v>9.8855188629999997</v>
          </cell>
          <cell r="AC57">
            <v>8.9690999980000008</v>
          </cell>
          <cell r="AD57">
            <v>12.774288049999999</v>
          </cell>
          <cell r="AE57">
            <v>11.924880030000001</v>
          </cell>
          <cell r="AF57">
            <v>12.51293027</v>
          </cell>
          <cell r="AG57">
            <v>10.82730007</v>
          </cell>
          <cell r="AH57">
            <v>8.6971197129999993</v>
          </cell>
          <cell r="AI57">
            <v>13.4061203</v>
          </cell>
          <cell r="AJ57">
            <v>13.683429719999999</v>
          </cell>
          <cell r="AK57">
            <v>8.370280266</v>
          </cell>
          <cell r="AM57" t="str">
            <v>2021</v>
          </cell>
        </row>
        <row r="58">
          <cell r="A58">
            <v>51</v>
          </cell>
          <cell r="B58" t="str">
            <v>2.02.02</v>
          </cell>
          <cell r="C58" t="str">
            <v>University education Index</v>
          </cell>
          <cell r="D58" t="str">
            <v>2.02.02 University education Index</v>
          </cell>
          <cell r="E58" t="str">
            <v>higher</v>
          </cell>
          <cell r="F58" t="str">
            <v>THES</v>
          </cell>
          <cell r="G58" t="str">
            <v>IMD constructed index to capture the quality of universities. Measures the (1) number, (2) score, (3) score per capita, of the universities in THES 1'000.</v>
          </cell>
          <cell r="H58">
            <v>45.4723718482104</v>
          </cell>
          <cell r="I58">
            <v>1.3267063323143</v>
          </cell>
          <cell r="J58">
            <v>29.172656831816798</v>
          </cell>
          <cell r="K58">
            <v>0</v>
          </cell>
          <cell r="L58">
            <v>30.5989322343754</v>
          </cell>
          <cell r="M58">
            <v>6.4075016730059398</v>
          </cell>
          <cell r="N58">
            <v>42.823904414275198</v>
          </cell>
          <cell r="O58">
            <v>12.2310427420857</v>
          </cell>
          <cell r="P58">
            <v>0</v>
          </cell>
          <cell r="Q58">
            <v>19.301581592980799</v>
          </cell>
          <cell r="R58">
            <v>22.498473591164</v>
          </cell>
          <cell r="S58">
            <v>0</v>
          </cell>
          <cell r="T58">
            <v>15.974577714286999</v>
          </cell>
          <cell r="U58">
            <v>0</v>
          </cell>
          <cell r="V58">
            <v>10.0974186849083</v>
          </cell>
          <cell r="W58">
            <v>0.65009447492952199</v>
          </cell>
          <cell r="X58">
            <v>0</v>
          </cell>
          <cell r="Y58">
            <v>23.998813689614899</v>
          </cell>
          <cell r="Z58">
            <v>12.792326754802501</v>
          </cell>
          <cell r="AA58">
            <v>0</v>
          </cell>
          <cell r="AB58">
            <v>0.92246230930992901</v>
          </cell>
          <cell r="AC58">
            <v>1.4376473660712901</v>
          </cell>
          <cell r="AD58">
            <v>12.4015170132949</v>
          </cell>
          <cell r="AE58">
            <v>9.6900231432188093</v>
          </cell>
          <cell r="AF58">
            <v>16.735864505329101</v>
          </cell>
          <cell r="AG58">
            <v>2.2006499714576102</v>
          </cell>
          <cell r="AH58">
            <v>2.7705756121884799</v>
          </cell>
          <cell r="AI58">
            <v>80.688072765716001</v>
          </cell>
          <cell r="AJ58">
            <v>120.717501976227</v>
          </cell>
          <cell r="AK58">
            <v>1.54031780323782</v>
          </cell>
          <cell r="AM58" t="str">
            <v>2023</v>
          </cell>
        </row>
        <row r="59">
          <cell r="A59">
            <v>52</v>
          </cell>
          <cell r="B59" t="str">
            <v>2.02.03</v>
          </cell>
          <cell r="C59" t="str">
            <v>Tertiary enrollment</v>
          </cell>
          <cell r="D59" t="str">
            <v>2.02.03 Tertiary enrollment</v>
          </cell>
          <cell r="E59" t="str">
            <v>higher</v>
          </cell>
          <cell r="F59" t="str">
            <v>World Bank</v>
          </cell>
          <cell r="G59" t="e">
            <v>#VALUE!</v>
          </cell>
          <cell r="H59">
            <v>114.189888000488</v>
          </cell>
          <cell r="I59">
            <v>25.1015949249268</v>
          </cell>
          <cell r="J59">
            <v>31.993299484252901</v>
          </cell>
          <cell r="K59">
            <v>12.9837551116943</v>
          </cell>
          <cell r="L59">
            <v>79.516921997070298</v>
          </cell>
          <cell r="M59">
            <v>91.669349670410199</v>
          </cell>
          <cell r="N59">
            <v>63.601959228515597</v>
          </cell>
          <cell r="O59">
            <v>89.81</v>
          </cell>
          <cell r="P59">
            <v>52.587810516357401</v>
          </cell>
          <cell r="Q59">
            <v>88.442687988281307</v>
          </cell>
          <cell r="R59">
            <v>31.3036403656006</v>
          </cell>
          <cell r="S59">
            <v>36.311038970947301</v>
          </cell>
          <cell r="T59">
            <v>64.617118835449205</v>
          </cell>
          <cell r="U59">
            <v>12.9773616790771</v>
          </cell>
          <cell r="V59">
            <v>42.567214965820298</v>
          </cell>
          <cell r="W59">
            <v>44.808589935302699</v>
          </cell>
          <cell r="X59">
            <v>18.815940856933601</v>
          </cell>
          <cell r="Y59">
            <v>79.9078369140625</v>
          </cell>
          <cell r="Z59">
            <v>12.220640182495099</v>
          </cell>
          <cell r="AB59">
            <v>70.737861633300795</v>
          </cell>
          <cell r="AC59">
            <v>35.522190093994098</v>
          </cell>
          <cell r="AD59">
            <v>86.400146484375</v>
          </cell>
          <cell r="AE59">
            <v>93.134773254394503</v>
          </cell>
          <cell r="AF59">
            <v>102.467361450195</v>
          </cell>
          <cell r="AG59">
            <v>21.612369537353501</v>
          </cell>
          <cell r="AH59">
            <v>43.826065063476598</v>
          </cell>
          <cell r="AI59">
            <v>69.483726501464801</v>
          </cell>
          <cell r="AJ59">
            <v>87.567657470703097</v>
          </cell>
          <cell r="AK59">
            <v>35.399990081787102</v>
          </cell>
          <cell r="AM59" t="str">
            <v>2021</v>
          </cell>
        </row>
        <row r="60">
          <cell r="A60">
            <v>53</v>
          </cell>
          <cell r="B60" t="str">
            <v>2.03</v>
          </cell>
          <cell r="C60" t="str">
            <v>Labor standards</v>
          </cell>
          <cell r="D60" t="str">
            <v>2.03 Labor standards</v>
          </cell>
          <cell r="E60" t="str">
            <v>sum</v>
          </cell>
        </row>
        <row r="61">
          <cell r="A61">
            <v>54</v>
          </cell>
          <cell r="B61" t="str">
            <v>2.03.01</v>
          </cell>
          <cell r="C61" t="str">
            <v>Gender non-discrimination in hiring</v>
          </cell>
          <cell r="D61" t="str">
            <v>2.03.01 Gender non-discrimination in hiring</v>
          </cell>
          <cell r="E61" t="str">
            <v>higher</v>
          </cell>
          <cell r="F61" t="str">
            <v>World Bank Women, Business and the Law [https://wbl.worldbank.org/]</v>
          </cell>
          <cell r="G61" t="e">
            <v>#VALUE!</v>
          </cell>
          <cell r="H61">
            <v>100</v>
          </cell>
          <cell r="I61">
            <v>50</v>
          </cell>
          <cell r="J61">
            <v>25</v>
          </cell>
          <cell r="K61">
            <v>100</v>
          </cell>
          <cell r="L61">
            <v>100</v>
          </cell>
          <cell r="M61">
            <v>75</v>
          </cell>
          <cell r="N61">
            <v>100</v>
          </cell>
          <cell r="O61">
            <v>100</v>
          </cell>
          <cell r="P61">
            <v>100</v>
          </cell>
          <cell r="Q61">
            <v>100</v>
          </cell>
          <cell r="R61">
            <v>100</v>
          </cell>
          <cell r="S61">
            <v>100</v>
          </cell>
          <cell r="T61">
            <v>50</v>
          </cell>
          <cell r="U61">
            <v>100</v>
          </cell>
          <cell r="V61">
            <v>50</v>
          </cell>
          <cell r="W61">
            <v>100</v>
          </cell>
          <cell r="X61">
            <v>25</v>
          </cell>
          <cell r="Y61">
            <v>100</v>
          </cell>
          <cell r="Z61">
            <v>100</v>
          </cell>
          <cell r="AA61">
            <v>50</v>
          </cell>
          <cell r="AB61">
            <v>100</v>
          </cell>
          <cell r="AC61">
            <v>100</v>
          </cell>
          <cell r="AD61">
            <v>50</v>
          </cell>
          <cell r="AE61">
            <v>75</v>
          </cell>
          <cell r="AF61">
            <v>100</v>
          </cell>
          <cell r="AG61">
            <v>75</v>
          </cell>
          <cell r="AH61">
            <v>100</v>
          </cell>
          <cell r="AI61">
            <v>100</v>
          </cell>
          <cell r="AJ61">
            <v>100</v>
          </cell>
          <cell r="AK61">
            <v>100</v>
          </cell>
          <cell r="AM61" t="str">
            <v>2023</v>
          </cell>
        </row>
        <row r="62">
          <cell r="A62">
            <v>55</v>
          </cell>
          <cell r="B62" t="str">
            <v>2.03.02</v>
          </cell>
          <cell r="C62" t="str">
            <v>Freedom of association and assembly</v>
          </cell>
          <cell r="D62" t="str">
            <v>2.03.02 Freedom of association and assembly</v>
          </cell>
          <cell r="E62" t="str">
            <v>higher</v>
          </cell>
          <cell r="F62" t="str">
            <v>World Bank</v>
          </cell>
          <cell r="H62">
            <v>0.73457427634663797</v>
          </cell>
          <cell r="I62">
            <v>0.47045588901581398</v>
          </cell>
          <cell r="K62">
            <v>0.41585598465566098</v>
          </cell>
          <cell r="L62">
            <v>0.83903589766913</v>
          </cell>
          <cell r="M62">
            <v>0.73487616897932095</v>
          </cell>
          <cell r="N62">
            <v>0.25270372756731702</v>
          </cell>
          <cell r="O62">
            <v>0.76510034520492698</v>
          </cell>
          <cell r="P62">
            <v>0.63326297340069704</v>
          </cell>
          <cell r="R62">
            <v>0.49598713134671801</v>
          </cell>
          <cell r="S62">
            <v>0.57916261951070802</v>
          </cell>
          <cell r="T62">
            <v>0.81432534990804994</v>
          </cell>
          <cell r="U62">
            <v>0.30818188988364598</v>
          </cell>
          <cell r="V62">
            <v>0.49693200237700202</v>
          </cell>
          <cell r="W62">
            <v>0.69070335041403597</v>
          </cell>
          <cell r="X62">
            <v>0.25885654662139101</v>
          </cell>
          <cell r="Y62">
            <v>0.79286237929769598</v>
          </cell>
          <cell r="Z62">
            <v>0.56884741610450096</v>
          </cell>
          <cell r="AA62">
            <v>0.72090320113572104</v>
          </cell>
          <cell r="AB62">
            <v>0.74439236288458299</v>
          </cell>
          <cell r="AC62">
            <v>0.59236711027717504</v>
          </cell>
          <cell r="AD62">
            <v>0.44382654147910799</v>
          </cell>
          <cell r="AE62">
            <v>0.42339596233761301</v>
          </cell>
          <cell r="AF62">
            <v>0.73618826010200999</v>
          </cell>
          <cell r="AG62">
            <v>0.49598713134671801</v>
          </cell>
          <cell r="AH62">
            <v>0.41128760302382</v>
          </cell>
          <cell r="AI62">
            <v>0.73276308016695701</v>
          </cell>
          <cell r="AJ62">
            <v>0.76052247611733903</v>
          </cell>
          <cell r="AK62">
            <v>0.41244225114260402</v>
          </cell>
          <cell r="AM62" t="str">
            <v>2021</v>
          </cell>
        </row>
        <row r="63">
          <cell r="A63">
            <v>56</v>
          </cell>
          <cell r="B63" t="str">
            <v>2.04</v>
          </cell>
          <cell r="C63" t="str">
            <v>Political stability and absence of violence</v>
          </cell>
          <cell r="D63" t="str">
            <v>2.04 Political stability and absence of violence</v>
          </cell>
          <cell r="E63" t="str">
            <v>higher</v>
          </cell>
          <cell r="F63" t="str">
            <v>World Bank Political Stability and Absence of Violence</v>
          </cell>
          <cell r="G63" t="str">
            <v>Political Stability and Absence of Violence/Terrorism measures perceptions of the likelihood of political instability and/or politically-motivated violence, including terrorism.</v>
          </cell>
          <cell r="H63">
            <v>74.056602478027301</v>
          </cell>
          <cell r="I63">
            <v>16.037734985351602</v>
          </cell>
          <cell r="J63">
            <v>92.924530029296903</v>
          </cell>
          <cell r="K63">
            <v>43.867923736572301</v>
          </cell>
          <cell r="L63">
            <v>80.188682556152301</v>
          </cell>
          <cell r="M63">
            <v>48.584907531738303</v>
          </cell>
          <cell r="N63">
            <v>29.245283126831101</v>
          </cell>
          <cell r="O63">
            <v>72.169815063476605</v>
          </cell>
          <cell r="P63">
            <v>37.264152526855497</v>
          </cell>
          <cell r="Q63">
            <v>54.7169799804688</v>
          </cell>
          <cell r="R63">
            <v>24.5283012390137</v>
          </cell>
          <cell r="S63">
            <v>27.8301887512207</v>
          </cell>
          <cell r="T63">
            <v>86.320755004882798</v>
          </cell>
          <cell r="U63">
            <v>69.811317443847699</v>
          </cell>
          <cell r="V63">
            <v>50.943397521972699</v>
          </cell>
          <cell r="W63">
            <v>23.584905624389599</v>
          </cell>
          <cell r="X63">
            <v>4.71698093414307</v>
          </cell>
          <cell r="Y63">
            <v>96.698112487792997</v>
          </cell>
          <cell r="Z63">
            <v>6.6037735939025897</v>
          </cell>
          <cell r="AA63">
            <v>26.886793136596701</v>
          </cell>
          <cell r="AB63">
            <v>32.075469970703097</v>
          </cell>
          <cell r="AC63">
            <v>16.981132507324201</v>
          </cell>
          <cell r="AD63">
            <v>23.113206863403299</v>
          </cell>
          <cell r="AE63">
            <v>97.641510009765597</v>
          </cell>
          <cell r="AF63">
            <v>67.452827453613295</v>
          </cell>
          <cell r="AG63">
            <v>34.9056587219238</v>
          </cell>
          <cell r="AH63">
            <v>27.3584899902344</v>
          </cell>
          <cell r="AI63">
            <v>62.735847473144503</v>
          </cell>
          <cell r="AJ63">
            <v>47.641510009765597</v>
          </cell>
          <cell r="AK63">
            <v>44.811321258544901</v>
          </cell>
          <cell r="AM63" t="str">
            <v>2021</v>
          </cell>
        </row>
        <row r="64">
          <cell r="A64">
            <v>57</v>
          </cell>
          <cell r="B64" t="str">
            <v>2.05</v>
          </cell>
          <cell r="C64" t="str">
            <v>Goods produced by forced labor or child labor</v>
          </cell>
          <cell r="D64" t="str">
            <v>2.05 Goods produced by forced labor or child labor</v>
          </cell>
          <cell r="E64" t="str">
            <v>sumsum</v>
          </cell>
        </row>
        <row r="65">
          <cell r="A65">
            <v>58</v>
          </cell>
          <cell r="B65" t="str">
            <v>2.05.01</v>
          </cell>
          <cell r="C65" t="str">
            <v>Goods produced by forced labor</v>
          </cell>
          <cell r="D65" t="str">
            <v>2.05.01 Goods produced by forced labor</v>
          </cell>
          <cell r="E65" t="str">
            <v>sum</v>
          </cell>
        </row>
        <row r="66">
          <cell r="A66">
            <v>59</v>
          </cell>
          <cell r="B66" t="str">
            <v>2.05.01.a</v>
          </cell>
          <cell r="C66" t="str">
            <v>Goods produced by forced labor, number of goods categories</v>
          </cell>
          <cell r="D66" t="str">
            <v>2.05.01.a Goods produced by forced labor, number of goods categories</v>
          </cell>
          <cell r="E66" t="str">
            <v>lower</v>
          </cell>
          <cell r="F66" t="str">
            <v>US Bureau of International Labor Affairs</v>
          </cell>
          <cell r="G66" t="e">
            <v>#VALUE!</v>
          </cell>
          <cell r="H66">
            <v>0</v>
          </cell>
          <cell r="I66">
            <v>2</v>
          </cell>
          <cell r="J66">
            <v>0</v>
          </cell>
          <cell r="K66">
            <v>1</v>
          </cell>
          <cell r="L66">
            <v>0</v>
          </cell>
          <cell r="M66">
            <v>0</v>
          </cell>
          <cell r="N66">
            <v>18</v>
          </cell>
          <cell r="O66">
            <v>1</v>
          </cell>
          <cell r="P66">
            <v>0</v>
          </cell>
          <cell r="Q66">
            <v>0</v>
          </cell>
          <cell r="R66">
            <v>10</v>
          </cell>
          <cell r="S66">
            <v>2</v>
          </cell>
          <cell r="T66">
            <v>0</v>
          </cell>
          <cell r="U66">
            <v>0</v>
          </cell>
          <cell r="V66">
            <v>4</v>
          </cell>
          <cell r="W66">
            <v>2</v>
          </cell>
          <cell r="X66">
            <v>13</v>
          </cell>
          <cell r="Y66">
            <v>0</v>
          </cell>
          <cell r="Z66">
            <v>6</v>
          </cell>
          <cell r="AA66">
            <v>0</v>
          </cell>
          <cell r="AB66">
            <v>3</v>
          </cell>
          <cell r="AC66">
            <v>0</v>
          </cell>
          <cell r="AD66">
            <v>3</v>
          </cell>
          <cell r="AE66">
            <v>0</v>
          </cell>
          <cell r="AF66">
            <v>0</v>
          </cell>
          <cell r="AG66">
            <v>0</v>
          </cell>
          <cell r="AH66">
            <v>3</v>
          </cell>
          <cell r="AI66">
            <v>0</v>
          </cell>
          <cell r="AJ66">
            <v>0</v>
          </cell>
          <cell r="AK66">
            <v>1</v>
          </cell>
          <cell r="AM66" t="str">
            <v>2022</v>
          </cell>
        </row>
        <row r="67">
          <cell r="A67">
            <v>60</v>
          </cell>
          <cell r="B67" t="str">
            <v>2.05.01.b</v>
          </cell>
          <cell r="C67" t="str">
            <v>% population in forced labor</v>
          </cell>
          <cell r="D67" t="str">
            <v>2.05.01.b % population in forced labor</v>
          </cell>
          <cell r="E67" t="str">
            <v>lower</v>
          </cell>
          <cell r="F67" t="str">
            <v>Global Slavery Index</v>
          </cell>
          <cell r="G67" t="str">
            <v>% population in forced labor</v>
          </cell>
          <cell r="H67">
            <v>1.6095390319824201</v>
          </cell>
          <cell r="I67">
            <v>7.0562992095947301</v>
          </cell>
          <cell r="K67">
            <v>4.9826292991638201</v>
          </cell>
          <cell r="L67">
            <v>1.82606041431427</v>
          </cell>
          <cell r="M67">
            <v>3.1733758449554399</v>
          </cell>
          <cell r="N67">
            <v>4.0098066329956001</v>
          </cell>
          <cell r="O67">
            <v>1.6852709054946899</v>
          </cell>
          <cell r="P67">
            <v>7.6345400810241699</v>
          </cell>
          <cell r="Q67">
            <v>2.7628607749939</v>
          </cell>
          <cell r="R67">
            <v>8.0072460174560494</v>
          </cell>
          <cell r="S67">
            <v>6.7028322219848597</v>
          </cell>
          <cell r="T67">
            <v>1.1408095359802299</v>
          </cell>
          <cell r="U67">
            <v>5.1618075370788601</v>
          </cell>
          <cell r="V67">
            <v>6.25504350662231</v>
          </cell>
          <cell r="W67">
            <v>6.5893306732177699</v>
          </cell>
          <cell r="X67">
            <v>12.0796670913696</v>
          </cell>
          <cell r="Y67">
            <v>1.61174321174622</v>
          </cell>
          <cell r="Z67">
            <v>10.633332252502401</v>
          </cell>
          <cell r="AA67">
            <v>10.3461751937866</v>
          </cell>
          <cell r="AB67">
            <v>7.0985183715820304</v>
          </cell>
          <cell r="AC67">
            <v>7.8424558639526403</v>
          </cell>
          <cell r="AD67">
            <v>13.0157918930054</v>
          </cell>
          <cell r="AE67">
            <v>2.1335029602050799</v>
          </cell>
          <cell r="AF67">
            <v>3.5029354095459002</v>
          </cell>
          <cell r="AG67">
            <v>6.4705958366393999</v>
          </cell>
          <cell r="AH67">
            <v>5.74163770675659</v>
          </cell>
          <cell r="AI67">
            <v>1.8037196397781401</v>
          </cell>
          <cell r="AJ67">
            <v>3.29526686668396</v>
          </cell>
          <cell r="AK67">
            <v>4.0675201416015598</v>
          </cell>
          <cell r="AM67" t="str">
            <v>2023</v>
          </cell>
        </row>
        <row r="68">
          <cell r="A68">
            <v>61</v>
          </cell>
          <cell r="B68" t="str">
            <v>2.05.02</v>
          </cell>
          <cell r="C68" t="str">
            <v>Goods produced by child labor, number of goods categories</v>
          </cell>
          <cell r="D68" t="str">
            <v>2.05.02 Goods produced by child labor, number of goods categories</v>
          </cell>
          <cell r="E68" t="str">
            <v>lower</v>
          </cell>
          <cell r="F68" t="str">
            <v>US Bureau of International Labor Affairs [https://www.dol.gov/agencies/ilab/reports/child-labor/list-of-goods]</v>
          </cell>
          <cell r="G68" t="e">
            <v>#VALUE!</v>
          </cell>
          <cell r="H68">
            <v>0</v>
          </cell>
          <cell r="I68">
            <v>15</v>
          </cell>
          <cell r="J68">
            <v>0</v>
          </cell>
          <cell r="K68">
            <v>13</v>
          </cell>
          <cell r="L68">
            <v>0</v>
          </cell>
          <cell r="M68">
            <v>0</v>
          </cell>
          <cell r="N68">
            <v>6</v>
          </cell>
          <cell r="O68">
            <v>0</v>
          </cell>
          <cell r="P68">
            <v>8</v>
          </cell>
          <cell r="Q68">
            <v>0</v>
          </cell>
          <cell r="R68">
            <v>25</v>
          </cell>
          <cell r="S68">
            <v>7</v>
          </cell>
          <cell r="T68">
            <v>0</v>
          </cell>
          <cell r="U68">
            <v>0</v>
          </cell>
          <cell r="V68">
            <v>1</v>
          </cell>
          <cell r="W68">
            <v>15</v>
          </cell>
          <cell r="X68">
            <v>10</v>
          </cell>
          <cell r="Y68">
            <v>0</v>
          </cell>
          <cell r="Z68">
            <v>14</v>
          </cell>
          <cell r="AA68">
            <v>0</v>
          </cell>
          <cell r="AB68">
            <v>5</v>
          </cell>
          <cell r="AC68">
            <v>13</v>
          </cell>
          <cell r="AD68">
            <v>1</v>
          </cell>
          <cell r="AE68">
            <v>0</v>
          </cell>
          <cell r="AF68">
            <v>0</v>
          </cell>
          <cell r="AG68">
            <v>0</v>
          </cell>
          <cell r="AH68">
            <v>4</v>
          </cell>
          <cell r="AI68">
            <v>0</v>
          </cell>
          <cell r="AJ68">
            <v>0</v>
          </cell>
          <cell r="AK68">
            <v>16</v>
          </cell>
          <cell r="AM68" t="str">
            <v>2022</v>
          </cell>
        </row>
        <row r="69">
          <cell r="A69">
            <v>62</v>
          </cell>
          <cell r="B69" t="str">
            <v>2.06</v>
          </cell>
          <cell r="C69" t="str">
            <v>Government response to human trafficking</v>
          </cell>
          <cell r="D69" t="str">
            <v>2.06 Government response to human trafficking</v>
          </cell>
          <cell r="E69" t="str">
            <v>sum</v>
          </cell>
        </row>
        <row r="70">
          <cell r="A70">
            <v>63</v>
          </cell>
          <cell r="B70" t="str">
            <v>2.06.01</v>
          </cell>
          <cell r="C70" t="str">
            <v>Government response to human trafficking, Criminalization</v>
          </cell>
          <cell r="D70" t="str">
            <v>2.06.01 Government response to human trafficking, Criminalization</v>
          </cell>
          <cell r="E70" t="str">
            <v>higher</v>
          </cell>
          <cell r="F70" t="str">
            <v>US Department of State</v>
          </cell>
          <cell r="G70" t="str">
            <v>Number of conventions Ratified or Accession</v>
          </cell>
          <cell r="H70">
            <v>6</v>
          </cell>
          <cell r="I70">
            <v>5</v>
          </cell>
          <cell r="J70">
            <v>2</v>
          </cell>
          <cell r="K70">
            <v>6</v>
          </cell>
          <cell r="L70">
            <v>6</v>
          </cell>
          <cell r="M70">
            <v>7</v>
          </cell>
          <cell r="N70">
            <v>4</v>
          </cell>
          <cell r="P70">
            <v>7</v>
          </cell>
          <cell r="Q70">
            <v>4</v>
          </cell>
          <cell r="R70">
            <v>5</v>
          </cell>
          <cell r="S70">
            <v>6</v>
          </cell>
          <cell r="T70">
            <v>4</v>
          </cell>
          <cell r="U70">
            <v>5</v>
          </cell>
          <cell r="V70">
            <v>5</v>
          </cell>
          <cell r="W70">
            <v>6</v>
          </cell>
          <cell r="X70">
            <v>4</v>
          </cell>
          <cell r="Y70">
            <v>6</v>
          </cell>
          <cell r="Z70">
            <v>4</v>
          </cell>
          <cell r="AA70">
            <v>3</v>
          </cell>
          <cell r="AB70">
            <v>6</v>
          </cell>
          <cell r="AC70">
            <v>7</v>
          </cell>
          <cell r="AD70">
            <v>6</v>
          </cell>
          <cell r="AE70">
            <v>3</v>
          </cell>
          <cell r="AF70">
            <v>3</v>
          </cell>
          <cell r="AG70">
            <v>6</v>
          </cell>
          <cell r="AH70">
            <v>6</v>
          </cell>
          <cell r="AI70">
            <v>6</v>
          </cell>
          <cell r="AJ70">
            <v>5</v>
          </cell>
          <cell r="AK70">
            <v>5</v>
          </cell>
          <cell r="AM70" t="str">
            <v>2023</v>
          </cell>
        </row>
        <row r="71">
          <cell r="A71">
            <v>64</v>
          </cell>
          <cell r="B71" t="str">
            <v>2.06.02</v>
          </cell>
          <cell r="C71" t="str">
            <v>Government response to human trafficking, Strategy</v>
          </cell>
          <cell r="D71" t="str">
            <v>2.06.02 Government response to human trafficking, Strategy</v>
          </cell>
          <cell r="E71" t="str">
            <v>higher</v>
          </cell>
          <cell r="F71" t="str">
            <v>Global Slavery Index</v>
          </cell>
          <cell r="G71" t="str">
            <v>Government response score</v>
          </cell>
          <cell r="H71">
            <v>66.666664123535199</v>
          </cell>
          <cell r="I71">
            <v>48.717948913574197</v>
          </cell>
          <cell r="J71">
            <v>34.615383148193402</v>
          </cell>
          <cell r="K71">
            <v>42.307693481445298</v>
          </cell>
          <cell r="L71">
            <v>60.2564086914062</v>
          </cell>
          <cell r="M71">
            <v>55.128204345703097</v>
          </cell>
          <cell r="N71">
            <v>39.7435913085938</v>
          </cell>
          <cell r="O71">
            <v>47.297298431396499</v>
          </cell>
          <cell r="P71">
            <v>51.282051086425803</v>
          </cell>
          <cell r="Q71">
            <v>32.051280975341797</v>
          </cell>
          <cell r="R71">
            <v>46.153846740722699</v>
          </cell>
          <cell r="S71">
            <v>50</v>
          </cell>
          <cell r="T71">
            <v>43.589744567871101</v>
          </cell>
          <cell r="U71">
            <v>46.153846740722699</v>
          </cell>
          <cell r="V71">
            <v>44.871795654296903</v>
          </cell>
          <cell r="W71">
            <v>55.128204345703097</v>
          </cell>
          <cell r="X71">
            <v>42.307693481445298</v>
          </cell>
          <cell r="Y71">
            <v>53.846153259277301</v>
          </cell>
          <cell r="Z71">
            <v>37.179485321044901</v>
          </cell>
          <cell r="AA71">
            <v>30.769229888916001</v>
          </cell>
          <cell r="AB71">
            <v>55.128204345703097</v>
          </cell>
          <cell r="AC71">
            <v>58.974357604980497</v>
          </cell>
          <cell r="AD71">
            <v>24.358974456787099</v>
          </cell>
          <cell r="AE71">
            <v>47.435897827148402</v>
          </cell>
          <cell r="AF71">
            <v>38.461540222167997</v>
          </cell>
          <cell r="AG71">
            <v>48.717948913574197</v>
          </cell>
          <cell r="AH71">
            <v>55.128204345703097</v>
          </cell>
          <cell r="AI71">
            <v>67.948715209960895</v>
          </cell>
          <cell r="AJ71">
            <v>66.666664123535199</v>
          </cell>
          <cell r="AK71">
            <v>47.435897827148402</v>
          </cell>
          <cell r="AM71" t="str">
            <v>2023</v>
          </cell>
        </row>
        <row r="72">
          <cell r="A72">
            <v>65</v>
          </cell>
          <cell r="B72" t="str">
            <v>2.06.03</v>
          </cell>
          <cell r="C72" t="str">
            <v>Government response to human trafficking, Action</v>
          </cell>
          <cell r="D72" t="str">
            <v>2.06.03 Government response to human trafficking, Action</v>
          </cell>
          <cell r="E72" t="str">
            <v>lower</v>
          </cell>
          <cell r="F72" t="str">
            <v>US Department of State</v>
          </cell>
          <cell r="G72" t="str">
            <v>The country’s tier ranking is based on the government’s efforts to combat trafficking as measured against the TVPA minimum standards and compared to its efforts in the preceding year. Score 1-4 corresponding to countries Tier</v>
          </cell>
          <cell r="H72">
            <v>1</v>
          </cell>
          <cell r="I72">
            <v>2</v>
          </cell>
          <cell r="J72">
            <v>4</v>
          </cell>
          <cell r="K72">
            <v>4</v>
          </cell>
          <cell r="L72">
            <v>1</v>
          </cell>
          <cell r="M72">
            <v>1</v>
          </cell>
          <cell r="N72">
            <v>4</v>
          </cell>
          <cell r="O72">
            <v>1</v>
          </cell>
          <cell r="P72">
            <v>2</v>
          </cell>
          <cell r="Q72">
            <v>3</v>
          </cell>
          <cell r="R72">
            <v>2</v>
          </cell>
          <cell r="S72">
            <v>3</v>
          </cell>
          <cell r="T72">
            <v>2</v>
          </cell>
          <cell r="U72">
            <v>2</v>
          </cell>
          <cell r="V72">
            <v>4</v>
          </cell>
          <cell r="W72">
            <v>2</v>
          </cell>
          <cell r="X72">
            <v>4</v>
          </cell>
          <cell r="Y72">
            <v>2</v>
          </cell>
          <cell r="Z72">
            <v>2</v>
          </cell>
          <cell r="AA72">
            <v>3</v>
          </cell>
          <cell r="AB72">
            <v>2</v>
          </cell>
          <cell r="AC72">
            <v>1</v>
          </cell>
          <cell r="AD72">
            <v>4</v>
          </cell>
          <cell r="AE72">
            <v>1</v>
          </cell>
          <cell r="AF72">
            <v>2</v>
          </cell>
          <cell r="AG72">
            <v>2</v>
          </cell>
          <cell r="AH72">
            <v>2</v>
          </cell>
          <cell r="AI72">
            <v>1</v>
          </cell>
          <cell r="AJ72">
            <v>1</v>
          </cell>
          <cell r="AK72">
            <v>4</v>
          </cell>
          <cell r="AM72" t="str">
            <v>2021</v>
          </cell>
        </row>
        <row r="73">
          <cell r="A73">
            <v>66</v>
          </cell>
          <cell r="B73" t="str">
            <v>2.07</v>
          </cell>
          <cell r="C73" t="str">
            <v>Trade in goods at risk of modern slavery</v>
          </cell>
          <cell r="D73" t="str">
            <v>2.07 Trade in goods at risk of modern slavery</v>
          </cell>
          <cell r="E73" t="str">
            <v>sum</v>
          </cell>
        </row>
        <row r="74">
          <cell r="A74">
            <v>67</v>
          </cell>
          <cell r="B74" t="str">
            <v>2.07.01</v>
          </cell>
          <cell r="C74" t="str">
            <v>Imports of goods at risk of modern slavery, US$ millions</v>
          </cell>
          <cell r="D74" t="str">
            <v>2.07.01 Imports of goods at risk of modern slavery, US$ millions</v>
          </cell>
          <cell r="E74" t="str">
            <v>lower</v>
          </cell>
          <cell r="F74" t="str">
            <v>Comtrade + Global Slavery list</v>
          </cell>
          <cell r="G74" t="str">
            <v>Value of imports in goods and country combinations identified as at risk of modern slavery</v>
          </cell>
          <cell r="H74">
            <v>19131.915446261999</v>
          </cell>
          <cell r="I74">
            <v>0</v>
          </cell>
          <cell r="J74">
            <v>93.024286020000005</v>
          </cell>
          <cell r="K74">
            <v>599.55807718999995</v>
          </cell>
          <cell r="L74">
            <v>22213.511344933999</v>
          </cell>
          <cell r="M74">
            <v>7413.0009907309995</v>
          </cell>
          <cell r="N74">
            <v>39080.210379999997</v>
          </cell>
          <cell r="O74">
            <v>9306.0042583029899</v>
          </cell>
          <cell r="P74">
            <v>641.797070362</v>
          </cell>
          <cell r="Q74">
            <v>70287.357077637003</v>
          </cell>
          <cell r="R74">
            <v>25194.114306826999</v>
          </cell>
          <cell r="S74">
            <v>6279.8906699999998</v>
          </cell>
          <cell r="T74">
            <v>60201.447573438003</v>
          </cell>
          <cell r="U74">
            <v>48.96738466</v>
          </cell>
          <cell r="V74">
            <v>8586.5454823199998</v>
          </cell>
          <cell r="W74">
            <v>14534.101549000001</v>
          </cell>
          <cell r="X74">
            <v>1137.293291235</v>
          </cell>
          <cell r="Y74">
            <v>3205.9769399239999</v>
          </cell>
          <cell r="Z74">
            <v>7039.7943221879996</v>
          </cell>
          <cell r="AA74">
            <v>0</v>
          </cell>
          <cell r="AB74">
            <v>3363.22698812</v>
          </cell>
          <cell r="AC74">
            <v>2871.8279389999998</v>
          </cell>
          <cell r="AD74">
            <v>19263.539729290002</v>
          </cell>
          <cell r="AE74">
            <v>12139.147504504999</v>
          </cell>
          <cell r="AF74">
            <v>21940.038893000001</v>
          </cell>
          <cell r="AG74">
            <v>1305.3345903940001</v>
          </cell>
          <cell r="AH74">
            <v>10478.479962789999</v>
          </cell>
          <cell r="AI74">
            <v>29312.492830064999</v>
          </cell>
          <cell r="AJ74">
            <v>182219.641431</v>
          </cell>
          <cell r="AK74">
            <v>10857.056424128999</v>
          </cell>
          <cell r="AM74" t="str">
            <v>2021</v>
          </cell>
        </row>
        <row r="75">
          <cell r="A75">
            <v>68</v>
          </cell>
          <cell r="B75" t="str">
            <v>2.07.02</v>
          </cell>
          <cell r="C75" t="str">
            <v>Exports of goods at risk of modern slavery, US$ millions</v>
          </cell>
          <cell r="D75" t="str">
            <v>2.07.02 Exports of goods at risk of modern slavery, US$ millions</v>
          </cell>
          <cell r="E75" t="str">
            <v>lower</v>
          </cell>
          <cell r="F75" t="str">
            <v>Comtrade + Global Slavery list</v>
          </cell>
          <cell r="G75" t="str">
            <v>Value of exports in goods and country combinations identified as at risk of modern slavery</v>
          </cell>
          <cell r="H75">
            <v>0</v>
          </cell>
          <cell r="I75">
            <v>44366.252412159003</v>
          </cell>
          <cell r="J75">
            <v>0</v>
          </cell>
          <cell r="K75">
            <v>1.9972839999999999E-2</v>
          </cell>
          <cell r="L75">
            <v>0</v>
          </cell>
          <cell r="M75">
            <v>0</v>
          </cell>
          <cell r="N75">
            <v>592377.20963299996</v>
          </cell>
          <cell r="O75">
            <v>1402.297216793</v>
          </cell>
          <cell r="P75">
            <v>0</v>
          </cell>
          <cell r="Q75">
            <v>0</v>
          </cell>
          <cell r="R75">
            <v>37959.890311823001</v>
          </cell>
          <cell r="S75">
            <v>31466.692980340002</v>
          </cell>
          <cell r="T75">
            <v>0</v>
          </cell>
          <cell r="U75">
            <v>0</v>
          </cell>
          <cell r="V75">
            <v>23411.801733291999</v>
          </cell>
          <cell r="W75">
            <v>0</v>
          </cell>
          <cell r="X75">
            <v>670.69774895</v>
          </cell>
          <cell r="Y75">
            <v>0</v>
          </cell>
          <cell r="Z75">
            <v>88.176296876999999</v>
          </cell>
          <cell r="AA75">
            <v>0</v>
          </cell>
          <cell r="AB75">
            <v>7857.2264880900002</v>
          </cell>
          <cell r="AC75">
            <v>0</v>
          </cell>
          <cell r="AD75">
            <v>11760.269622898</v>
          </cell>
          <cell r="AE75">
            <v>0</v>
          </cell>
          <cell r="AF75">
            <v>0</v>
          </cell>
          <cell r="AG75">
            <v>0</v>
          </cell>
          <cell r="AH75">
            <v>3081.5595189700002</v>
          </cell>
          <cell r="AI75">
            <v>0</v>
          </cell>
          <cell r="AJ75">
            <v>0</v>
          </cell>
          <cell r="AK75">
            <v>29394.476588897</v>
          </cell>
          <cell r="AM75" t="str">
            <v>2021</v>
          </cell>
        </row>
        <row r="76">
          <cell r="A76">
            <v>69</v>
          </cell>
          <cell r="B76" t="str">
            <v>2.08</v>
          </cell>
          <cell r="C76" t="str">
            <v>Social mobility, Index</v>
          </cell>
          <cell r="D76" t="str">
            <v>2.08 Social mobility, Index</v>
          </cell>
          <cell r="E76" t="str">
            <v>higher</v>
          </cell>
          <cell r="F76" t="str">
            <v xml:space="preserve">Social Progress Index 2021 </v>
          </cell>
          <cell r="H76">
            <v>75.099999999999994</v>
          </cell>
          <cell r="I76">
            <v>40.200000000000003</v>
          </cell>
          <cell r="L76">
            <v>76.099999999999994</v>
          </cell>
          <cell r="M76">
            <v>60.3</v>
          </cell>
          <cell r="N76">
            <v>61.5</v>
          </cell>
          <cell r="P76">
            <v>53.9</v>
          </cell>
          <cell r="R76">
            <v>42.7</v>
          </cell>
          <cell r="S76">
            <v>49.3</v>
          </cell>
          <cell r="T76">
            <v>76.099999999999994</v>
          </cell>
          <cell r="U76">
            <v>43.8</v>
          </cell>
          <cell r="V76">
            <v>62</v>
          </cell>
          <cell r="W76">
            <v>52.6</v>
          </cell>
          <cell r="Y76">
            <v>74.3</v>
          </cell>
          <cell r="Z76">
            <v>36.700000000000003</v>
          </cell>
          <cell r="AB76">
            <v>49.9</v>
          </cell>
          <cell r="AC76">
            <v>51.7</v>
          </cell>
          <cell r="AD76">
            <v>64.7</v>
          </cell>
          <cell r="AE76">
            <v>74.599999999999994</v>
          </cell>
          <cell r="AF76">
            <v>71.400000000000006</v>
          </cell>
          <cell r="AG76">
            <v>52.3</v>
          </cell>
          <cell r="AH76">
            <v>55.4</v>
          </cell>
          <cell r="AI76">
            <v>74.400000000000006</v>
          </cell>
          <cell r="AJ76">
            <v>70.400000000000006</v>
          </cell>
          <cell r="AK76">
            <v>57.8</v>
          </cell>
          <cell r="AM76" t="str">
            <v>2020</v>
          </cell>
        </row>
        <row r="77">
          <cell r="A77">
            <v>70</v>
          </cell>
          <cell r="B77" t="str">
            <v>2.09</v>
          </cell>
          <cell r="C77" t="str">
            <v>Life expectancy at birth</v>
          </cell>
          <cell r="D77" t="str">
            <v>2.09 Life expectancy at birth</v>
          </cell>
          <cell r="E77" t="str">
            <v>higher</v>
          </cell>
          <cell r="F77" t="str">
            <v>UN HDI</v>
          </cell>
          <cell r="H77">
            <v>84.526499999999999</v>
          </cell>
          <cell r="I77">
            <v>72.381100000000004</v>
          </cell>
          <cell r="J77">
            <v>74.642399999999995</v>
          </cell>
          <cell r="K77">
            <v>69.583500000000001</v>
          </cell>
          <cell r="L77">
            <v>82.656499999999994</v>
          </cell>
          <cell r="M77">
            <v>78.9435</v>
          </cell>
          <cell r="N77">
            <v>78.210700000000003</v>
          </cell>
          <cell r="P77">
            <v>73.67</v>
          </cell>
          <cell r="Q77">
            <v>85.473399999999998</v>
          </cell>
          <cell r="R77">
            <v>67.239800000000002</v>
          </cell>
          <cell r="S77">
            <v>67.570300000000003</v>
          </cell>
          <cell r="T77">
            <v>84.783900000000003</v>
          </cell>
          <cell r="U77">
            <v>68.0608</v>
          </cell>
          <cell r="V77">
            <v>74.883899999999997</v>
          </cell>
          <cell r="W77">
            <v>70.212699999999998</v>
          </cell>
          <cell r="X77">
            <v>65.671599999999998</v>
          </cell>
          <cell r="Y77">
            <v>82.451300000000003</v>
          </cell>
          <cell r="Z77">
            <v>66.097899999999996</v>
          </cell>
          <cell r="AA77">
            <v>65.3506</v>
          </cell>
          <cell r="AB77">
            <v>72.376900000000006</v>
          </cell>
          <cell r="AC77">
            <v>69.266400000000004</v>
          </cell>
          <cell r="AD77">
            <v>69.418999999999997</v>
          </cell>
          <cell r="AE77">
            <v>82.754499999999993</v>
          </cell>
          <cell r="AF77">
            <v>83.697800000000001</v>
          </cell>
          <cell r="AG77">
            <v>76.399100000000004</v>
          </cell>
          <cell r="AH77">
            <v>78.715400000000002</v>
          </cell>
          <cell r="AI77">
            <v>80.742199999999997</v>
          </cell>
          <cell r="AJ77">
            <v>77.1982</v>
          </cell>
          <cell r="AK77">
            <v>73.618099999999998</v>
          </cell>
          <cell r="AM77" t="str">
            <v>2021</v>
          </cell>
        </row>
        <row r="78">
          <cell r="A78">
            <v>71</v>
          </cell>
          <cell r="B78" t="str">
            <v>2.10</v>
          </cell>
          <cell r="C78" t="str">
            <v>Uneven Economic Development</v>
          </cell>
          <cell r="D78" t="str">
            <v>2.10 Uneven Economic Development</v>
          </cell>
          <cell r="E78" t="str">
            <v>lower</v>
          </cell>
          <cell r="H78">
            <v>2.6</v>
          </cell>
          <cell r="I78">
            <v>5.9</v>
          </cell>
          <cell r="J78">
            <v>6.9</v>
          </cell>
          <cell r="K78">
            <v>6.4</v>
          </cell>
          <cell r="L78">
            <v>2.5</v>
          </cell>
          <cell r="M78">
            <v>4.9000000000000004</v>
          </cell>
          <cell r="N78">
            <v>6.1</v>
          </cell>
          <cell r="P78">
            <v>6.2</v>
          </cell>
          <cell r="R78">
            <v>5.8</v>
          </cell>
          <cell r="S78">
            <v>4.4000000000000004</v>
          </cell>
          <cell r="T78">
            <v>2.9</v>
          </cell>
          <cell r="U78">
            <v>5.3</v>
          </cell>
          <cell r="V78">
            <v>3.5</v>
          </cell>
          <cell r="W78">
            <v>5.7</v>
          </cell>
          <cell r="X78">
            <v>7.3</v>
          </cell>
          <cell r="Y78">
            <v>2.6</v>
          </cell>
          <cell r="Z78">
            <v>4.9000000000000004</v>
          </cell>
          <cell r="AA78">
            <v>8.1999999999999993</v>
          </cell>
          <cell r="AB78">
            <v>6.2</v>
          </cell>
          <cell r="AC78">
            <v>4.7</v>
          </cell>
          <cell r="AD78">
            <v>5.2</v>
          </cell>
          <cell r="AE78">
            <v>3.4</v>
          </cell>
          <cell r="AF78">
            <v>2.8</v>
          </cell>
          <cell r="AG78">
            <v>6</v>
          </cell>
          <cell r="AH78">
            <v>4.3</v>
          </cell>
          <cell r="AI78">
            <v>3.7</v>
          </cell>
          <cell r="AJ78">
            <v>4</v>
          </cell>
          <cell r="AK78">
            <v>3.5</v>
          </cell>
          <cell r="AM78" t="str">
            <v>2023</v>
          </cell>
        </row>
        <row r="79">
          <cell r="A79">
            <v>72</v>
          </cell>
          <cell r="B79" t="str">
            <v>2.11</v>
          </cell>
          <cell r="C79" t="str">
            <v>Universal Health Coverage Index</v>
          </cell>
          <cell r="D79" t="str">
            <v>2.11 Universal Health Coverage Index</v>
          </cell>
        </row>
        <row r="83">
          <cell r="A83">
            <v>72</v>
          </cell>
          <cell r="B83" t="str">
            <v>3.01</v>
          </cell>
          <cell r="C83" t="str">
            <v>Air pollution</v>
          </cell>
          <cell r="D83" t="str">
            <v>3.01 Air pollution</v>
          </cell>
          <cell r="E83" t="str">
            <v>lower</v>
          </cell>
          <cell r="F83" t="str">
            <v>OECD</v>
          </cell>
          <cell r="G83" t="str">
            <v>Levels of particulate matter 2.5 (PM 2.5), to capture the air pollution in a country.</v>
          </cell>
          <cell r="H83">
            <v>8.25</v>
          </cell>
          <cell r="I83">
            <v>42.28</v>
          </cell>
          <cell r="J83">
            <v>7.62</v>
          </cell>
          <cell r="K83">
            <v>24.13</v>
          </cell>
          <cell r="L83">
            <v>6.56</v>
          </cell>
          <cell r="M83">
            <v>24.19</v>
          </cell>
          <cell r="N83">
            <v>34.840000000000003</v>
          </cell>
          <cell r="O83">
            <v>16.239999999999998</v>
          </cell>
          <cell r="P83">
            <v>17.22</v>
          </cell>
          <cell r="Q83">
            <v>17.77</v>
          </cell>
          <cell r="R83">
            <v>48.3</v>
          </cell>
          <cell r="S83">
            <v>18.07</v>
          </cell>
          <cell r="T83">
            <v>12.95</v>
          </cell>
          <cell r="U83">
            <v>22.59</v>
          </cell>
          <cell r="V83">
            <v>16.29</v>
          </cell>
          <cell r="W83">
            <v>15.05</v>
          </cell>
          <cell r="X83">
            <v>32.83</v>
          </cell>
          <cell r="Y83">
            <v>6.49</v>
          </cell>
          <cell r="Z83">
            <v>44.31</v>
          </cell>
          <cell r="AA83">
            <v>17</v>
          </cell>
          <cell r="AB83">
            <v>27.18</v>
          </cell>
          <cell r="AC83">
            <v>20.149999999999999</v>
          </cell>
          <cell r="AD83">
            <v>11.42</v>
          </cell>
          <cell r="AE83">
            <v>14.01</v>
          </cell>
          <cell r="AF83">
            <v>25.85</v>
          </cell>
          <cell r="AG83">
            <v>19.989999999999998</v>
          </cell>
          <cell r="AH83">
            <v>30.83</v>
          </cell>
          <cell r="AI83">
            <v>9.84</v>
          </cell>
          <cell r="AJ83">
            <v>7.84</v>
          </cell>
          <cell r="AK83">
            <v>20.63</v>
          </cell>
          <cell r="AM83" t="str">
            <v>2020</v>
          </cell>
        </row>
        <row r="84">
          <cell r="A84">
            <v>73</v>
          </cell>
          <cell r="B84" t="str">
            <v>3.02</v>
          </cell>
          <cell r="C84" t="str">
            <v>Deforestation</v>
          </cell>
          <cell r="D84" t="str">
            <v>3.02 Deforestation</v>
          </cell>
          <cell r="E84" t="str">
            <v>higher</v>
          </cell>
          <cell r="F84" t="str">
            <v>Yale Environmental Performance Index</v>
          </cell>
          <cell r="G84" t="str">
            <v>The change in a country’s forest cover.</v>
          </cell>
          <cell r="H84">
            <v>2.2115224874525899E-2</v>
          </cell>
          <cell r="I84">
            <v>1.09231048191267E-2</v>
          </cell>
          <cell r="J84">
            <v>2.53901582086126E-3</v>
          </cell>
          <cell r="K84">
            <v>1.5758448530540699E-2</v>
          </cell>
          <cell r="L84">
            <v>4.7273374166304496E-3</v>
          </cell>
          <cell r="M84">
            <v>5.70672123608884E-3</v>
          </cell>
          <cell r="N84">
            <v>3.50400933969886E-3</v>
          </cell>
          <cell r="O84">
            <v>9.20191725491661E-4</v>
          </cell>
          <cell r="P84">
            <v>2.4774363681019699E-3</v>
          </cell>
          <cell r="Q84">
            <v>1.36100194210389E-3</v>
          </cell>
          <cell r="R84">
            <v>3.6105846254554401E-3</v>
          </cell>
          <cell r="S84">
            <v>8.7823846258804402E-3</v>
          </cell>
          <cell r="T84">
            <v>1.8961432596022001E-3</v>
          </cell>
          <cell r="U84">
            <v>1.8254193760241101E-2</v>
          </cell>
          <cell r="V84">
            <v>1.4620864550087801E-2</v>
          </cell>
          <cell r="W84">
            <v>5.2149410300754203E-3</v>
          </cell>
          <cell r="X84">
            <v>7.4976934420273303E-3</v>
          </cell>
          <cell r="Y84">
            <v>6.4677106648854702E-3</v>
          </cell>
          <cell r="Z84">
            <v>7.37551769674521E-5</v>
          </cell>
          <cell r="AA84">
            <v>2.7212147376649599E-3</v>
          </cell>
          <cell r="AB84">
            <v>3.2095629354039002E-3</v>
          </cell>
          <cell r="AC84">
            <v>4.7141992998635399E-3</v>
          </cell>
          <cell r="AD84">
            <v>6.52793288589736E-3</v>
          </cell>
          <cell r="AE84">
            <v>1.21212121212121E-2</v>
          </cell>
          <cell r="AF84">
            <v>3.9120429374326204E-3</v>
          </cell>
          <cell r="AG84">
            <v>3.2598258376022298E-3</v>
          </cell>
          <cell r="AH84">
            <v>7.4909126732116702E-3</v>
          </cell>
          <cell r="AI84">
            <v>6.6083597422262799E-3</v>
          </cell>
          <cell r="AJ84">
            <v>7.5310930625279099E-3</v>
          </cell>
          <cell r="AK84">
            <v>1.56520642560516E-2</v>
          </cell>
          <cell r="AM84" t="str">
            <v>2020</v>
          </cell>
        </row>
        <row r="85">
          <cell r="A85">
            <v>74</v>
          </cell>
          <cell r="B85" t="str">
            <v>3.03</v>
          </cell>
          <cell r="C85" t="str">
            <v>% of wastewater treated</v>
          </cell>
          <cell r="D85" t="str">
            <v>3.03 % of wastewater treated</v>
          </cell>
          <cell r="E85" t="str">
            <v>higher</v>
          </cell>
          <cell r="F85" t="str">
            <v>WHO</v>
          </cell>
          <cell r="G85" t="str">
            <v>% of wastewater treated</v>
          </cell>
          <cell r="H85">
            <v>95.819599999999994</v>
          </cell>
          <cell r="I85">
            <v>17.520530000000001</v>
          </cell>
          <cell r="J85">
            <v>21.2</v>
          </cell>
          <cell r="K85">
            <v>46.791429999999998</v>
          </cell>
          <cell r="L85">
            <v>68.890159999999995</v>
          </cell>
          <cell r="M85">
            <v>89.100719999999995</v>
          </cell>
          <cell r="N85">
            <v>61.672350000000002</v>
          </cell>
          <cell r="O85">
            <v>64.5</v>
          </cell>
          <cell r="Q85">
            <v>91.120239999999995</v>
          </cell>
          <cell r="R85">
            <v>20.714929999999999</v>
          </cell>
          <cell r="S85">
            <v>24.5</v>
          </cell>
          <cell r="T85">
            <v>91.668909999999997</v>
          </cell>
          <cell r="U85">
            <v>10.246869999999999</v>
          </cell>
          <cell r="V85">
            <v>89.316119999999998</v>
          </cell>
          <cell r="W85">
            <v>64.348730000000003</v>
          </cell>
          <cell r="X85">
            <v>15.123710000000001</v>
          </cell>
          <cell r="Y85">
            <v>84.477000000000004</v>
          </cell>
          <cell r="Z85">
            <v>38.109479999999998</v>
          </cell>
          <cell r="AA85">
            <v>5.0648</v>
          </cell>
          <cell r="AB85">
            <v>48.652799999999999</v>
          </cell>
          <cell r="AC85">
            <v>66.58663</v>
          </cell>
          <cell r="AD85">
            <v>14.73645</v>
          </cell>
          <cell r="AE85">
            <v>100</v>
          </cell>
          <cell r="AF85">
            <v>99.053179999999998</v>
          </cell>
          <cell r="AG85">
            <v>1.6</v>
          </cell>
          <cell r="AH85">
            <v>24.610119999999998</v>
          </cell>
          <cell r="AI85">
            <v>97.453310000000002</v>
          </cell>
          <cell r="AJ85">
            <v>97.850210000000004</v>
          </cell>
          <cell r="AK85">
            <v>39.92022</v>
          </cell>
          <cell r="AM85" t="str">
            <v>2021</v>
          </cell>
        </row>
        <row r="86">
          <cell r="A86">
            <v>75</v>
          </cell>
          <cell r="B86" t="str">
            <v>3.04</v>
          </cell>
          <cell r="C86" t="str">
            <v xml:space="preserve">Energy intensity </v>
          </cell>
          <cell r="D86" t="str">
            <v xml:space="preserve">3.04 Energy intensity </v>
          </cell>
          <cell r="E86" t="str">
            <v>lower</v>
          </cell>
          <cell r="F86" t="str">
            <v>IEA</v>
          </cell>
          <cell r="G86" t="str">
            <v xml:space="preserve">The amount of energy consumed (production + imports - exports - bunkers - stock changes) for each dollar of gross domestic product. </v>
          </cell>
          <cell r="H86">
            <v>61</v>
          </cell>
          <cell r="I86">
            <v>111</v>
          </cell>
          <cell r="J86">
            <v>113</v>
          </cell>
          <cell r="K86">
            <v>310</v>
          </cell>
          <cell r="L86">
            <v>118</v>
          </cell>
          <cell r="M86">
            <v>110</v>
          </cell>
          <cell r="N86">
            <v>149</v>
          </cell>
          <cell r="O86">
            <v>114</v>
          </cell>
          <cell r="P86">
            <v>118</v>
          </cell>
          <cell r="Q86">
            <v>25</v>
          </cell>
          <cell r="R86">
            <v>233</v>
          </cell>
          <cell r="S86">
            <v>147</v>
          </cell>
          <cell r="T86">
            <v>60</v>
          </cell>
          <cell r="U86">
            <v>167</v>
          </cell>
          <cell r="V86">
            <v>176</v>
          </cell>
          <cell r="W86">
            <v>84</v>
          </cell>
          <cell r="X86">
            <v>256</v>
          </cell>
          <cell r="Y86">
            <v>68</v>
          </cell>
          <cell r="Z86">
            <v>248</v>
          </cell>
          <cell r="AB86">
            <v>92</v>
          </cell>
          <cell r="AC86">
            <v>90</v>
          </cell>
          <cell r="AD86">
            <v>356</v>
          </cell>
          <cell r="AE86">
            <v>53</v>
          </cell>
          <cell r="AF86">
            <v>108</v>
          </cell>
          <cell r="AG86">
            <v>103</v>
          </cell>
          <cell r="AH86">
            <v>224</v>
          </cell>
          <cell r="AI86">
            <v>39</v>
          </cell>
          <cell r="AJ86">
            <v>76</v>
          </cell>
          <cell r="AK86">
            <v>206</v>
          </cell>
          <cell r="AM86" t="str">
            <v>2020</v>
          </cell>
        </row>
        <row r="87">
          <cell r="A87">
            <v>76</v>
          </cell>
          <cell r="B87" t="str">
            <v>3.05</v>
          </cell>
          <cell r="C87" t="str">
            <v>Ecological footprint</v>
          </cell>
          <cell r="D87" t="str">
            <v>3.05 Ecological footprint</v>
          </cell>
          <cell r="E87" t="str">
            <v>lower</v>
          </cell>
          <cell r="F87" t="str">
            <v>Global Footprint Networ</v>
          </cell>
          <cell r="G87" t="e">
            <v>#VALUE!</v>
          </cell>
          <cell r="H87">
            <v>7.0860389506563903</v>
          </cell>
          <cell r="I87">
            <v>0.90389422733705405</v>
          </cell>
          <cell r="J87">
            <v>5.4153689477270301</v>
          </cell>
          <cell r="K87">
            <v>1.50140806941894</v>
          </cell>
          <cell r="L87">
            <v>8.0650497063545199</v>
          </cell>
          <cell r="M87">
            <v>4.2932063437119004</v>
          </cell>
          <cell r="N87">
            <v>3.79673334803674</v>
          </cell>
          <cell r="P87">
            <v>1.70246786871039</v>
          </cell>
          <cell r="R87">
            <v>1.20955650138726</v>
          </cell>
          <cell r="S87">
            <v>1.7171810508657701</v>
          </cell>
          <cell r="T87">
            <v>4.6076923859993197</v>
          </cell>
          <cell r="U87">
            <v>1.8398868343122701</v>
          </cell>
          <cell r="V87">
            <v>4.2594544380563004</v>
          </cell>
          <cell r="W87">
            <v>2.3824619730771799</v>
          </cell>
          <cell r="X87">
            <v>1.6581714779225201</v>
          </cell>
          <cell r="Y87">
            <v>5.3002445427201899</v>
          </cell>
          <cell r="Z87">
            <v>0.77103446890001104</v>
          </cell>
          <cell r="AA87">
            <v>1.72218038757873</v>
          </cell>
          <cell r="AB87">
            <v>2.3574470991699501</v>
          </cell>
          <cell r="AC87">
            <v>1.46785605512825</v>
          </cell>
          <cell r="AD87">
            <v>5.3106346939750804</v>
          </cell>
          <cell r="AE87">
            <v>5.9314859538035698</v>
          </cell>
          <cell r="AF87">
            <v>6.3168198317343798</v>
          </cell>
          <cell r="AG87">
            <v>1.5131859549703299</v>
          </cell>
          <cell r="AH87">
            <v>2.3523667430519</v>
          </cell>
          <cell r="AI87">
            <v>4.17932377823987</v>
          </cell>
          <cell r="AJ87">
            <v>8.1223831248632798</v>
          </cell>
          <cell r="AK87">
            <v>2.2721456694867599</v>
          </cell>
          <cell r="AM87">
            <v>2018</v>
          </cell>
        </row>
        <row r="88">
          <cell r="A88">
            <v>77</v>
          </cell>
          <cell r="B88" t="str">
            <v>3.06</v>
          </cell>
          <cell r="C88" t="str">
            <v>Renewable energy</v>
          </cell>
          <cell r="D88" t="str">
            <v>3.06 Renewable energy</v>
          </cell>
          <cell r="E88" t="str">
            <v>higher</v>
          </cell>
          <cell r="F88" t="str">
            <v>IEA</v>
          </cell>
          <cell r="G88" t="str">
            <v>Share of renewables in total energy requirements, %</v>
          </cell>
          <cell r="H88">
            <v>8.4</v>
          </cell>
          <cell r="I88">
            <v>18</v>
          </cell>
          <cell r="J88">
            <v>0</v>
          </cell>
          <cell r="K88">
            <v>44.9</v>
          </cell>
          <cell r="L88">
            <v>16.100000000000001</v>
          </cell>
          <cell r="M88">
            <v>24.6</v>
          </cell>
          <cell r="N88">
            <v>10</v>
          </cell>
          <cell r="O88">
            <v>1.8</v>
          </cell>
          <cell r="P88">
            <v>19.600000000000001</v>
          </cell>
          <cell r="Q88">
            <v>0.8</v>
          </cell>
          <cell r="R88">
            <v>25.4</v>
          </cell>
          <cell r="S88">
            <v>26.7</v>
          </cell>
          <cell r="T88">
            <v>7.1</v>
          </cell>
          <cell r="U88">
            <v>75.599999999999994</v>
          </cell>
          <cell r="V88">
            <v>3.9</v>
          </cell>
          <cell r="W88">
            <v>9.1999999999999993</v>
          </cell>
          <cell r="X88">
            <v>51.7</v>
          </cell>
          <cell r="Y88">
            <v>39.700000000000003</v>
          </cell>
          <cell r="Z88">
            <v>37.9</v>
          </cell>
          <cell r="AB88">
            <v>28.8</v>
          </cell>
          <cell r="AC88">
            <v>35.799999999999997</v>
          </cell>
          <cell r="AD88">
            <v>2.7</v>
          </cell>
          <cell r="AE88">
            <v>1.2</v>
          </cell>
          <cell r="AF88">
            <v>2.1</v>
          </cell>
          <cell r="AG88">
            <v>40.4</v>
          </cell>
          <cell r="AH88">
            <v>18.100000000000001</v>
          </cell>
          <cell r="AI88">
            <v>12.6</v>
          </cell>
          <cell r="AJ88">
            <v>8</v>
          </cell>
          <cell r="AK88">
            <v>15.1</v>
          </cell>
          <cell r="AM88" t="str">
            <v>2021</v>
          </cell>
        </row>
        <row r="89">
          <cell r="A89">
            <v>78</v>
          </cell>
          <cell r="B89" t="str">
            <v>3.07</v>
          </cell>
          <cell r="C89" t="str">
            <v>Environmental standards in trade</v>
          </cell>
          <cell r="D89" t="str">
            <v>3.07 Environmental standards in trade</v>
          </cell>
          <cell r="E89" t="str">
            <v>sum</v>
          </cell>
        </row>
        <row r="90">
          <cell r="A90">
            <v>79</v>
          </cell>
          <cell r="B90" t="str">
            <v>3.07.01</v>
          </cell>
          <cell r="C90" t="str">
            <v>Convention: Hazardous Wastes</v>
          </cell>
          <cell r="D90" t="str">
            <v>3.07.01 Convention: Hazardous Wastes</v>
          </cell>
          <cell r="E90" t="str">
            <v>higher</v>
          </cell>
          <cell r="F90" t="str">
            <v>UN Treaty Collection [https://treaties.un.org/]</v>
          </cell>
          <cell r="G90" t="str">
            <v>Count of whether the convention is (1) ratified, (2) implemented or (0) not.</v>
          </cell>
          <cell r="H90">
            <v>2</v>
          </cell>
          <cell r="I90">
            <v>2</v>
          </cell>
          <cell r="J90">
            <v>2</v>
          </cell>
          <cell r="K90">
            <v>2</v>
          </cell>
          <cell r="L90">
            <v>2</v>
          </cell>
          <cell r="M90">
            <v>2</v>
          </cell>
          <cell r="N90">
            <v>2</v>
          </cell>
          <cell r="O90">
            <v>2</v>
          </cell>
          <cell r="P90">
            <v>2</v>
          </cell>
          <cell r="Q90">
            <v>2</v>
          </cell>
          <cell r="R90">
            <v>2</v>
          </cell>
          <cell r="S90">
            <v>2</v>
          </cell>
          <cell r="T90">
            <v>2</v>
          </cell>
          <cell r="U90">
            <v>2</v>
          </cell>
          <cell r="V90">
            <v>2</v>
          </cell>
          <cell r="W90">
            <v>2</v>
          </cell>
          <cell r="X90">
            <v>2</v>
          </cell>
          <cell r="Y90">
            <v>2</v>
          </cell>
          <cell r="Z90">
            <v>2</v>
          </cell>
          <cell r="AA90">
            <v>2</v>
          </cell>
          <cell r="AB90">
            <v>2</v>
          </cell>
          <cell r="AC90">
            <v>2</v>
          </cell>
          <cell r="AD90">
            <v>2</v>
          </cell>
          <cell r="AE90">
            <v>2</v>
          </cell>
          <cell r="AF90">
            <v>2</v>
          </cell>
          <cell r="AG90">
            <v>2</v>
          </cell>
          <cell r="AH90">
            <v>2</v>
          </cell>
          <cell r="AI90">
            <v>2</v>
          </cell>
          <cell r="AJ90">
            <v>1</v>
          </cell>
          <cell r="AK90">
            <v>2</v>
          </cell>
          <cell r="AM90" t="str">
            <v>2022</v>
          </cell>
        </row>
        <row r="91">
          <cell r="A91">
            <v>80</v>
          </cell>
          <cell r="B91" t="str">
            <v>3.07.02</v>
          </cell>
          <cell r="C91" t="str">
            <v>Convention: Prevention of Marine Pollution</v>
          </cell>
          <cell r="D91" t="str">
            <v>3.07.02 Convention: Prevention of Marine Pollution</v>
          </cell>
          <cell r="E91" t="str">
            <v>higher</v>
          </cell>
          <cell r="F91" t="str">
            <v>International Maritime Organization [http://www.imo.org/]</v>
          </cell>
          <cell r="G91" t="str">
            <v>Count of whether the convention is (1) ratified, (2) implemented or (0) not.</v>
          </cell>
          <cell r="H91">
            <v>2</v>
          </cell>
          <cell r="I91">
            <v>0</v>
          </cell>
          <cell r="J91">
            <v>0</v>
          </cell>
          <cell r="K91">
            <v>0</v>
          </cell>
          <cell r="L91">
            <v>2</v>
          </cell>
          <cell r="M91">
            <v>2</v>
          </cell>
          <cell r="N91">
            <v>2</v>
          </cell>
          <cell r="O91">
            <v>2</v>
          </cell>
          <cell r="P91">
            <v>0</v>
          </cell>
          <cell r="Q91">
            <v>2</v>
          </cell>
          <cell r="R91">
            <v>0</v>
          </cell>
          <cell r="S91">
            <v>0</v>
          </cell>
          <cell r="T91">
            <v>2</v>
          </cell>
          <cell r="U91">
            <v>0</v>
          </cell>
          <cell r="V91">
            <v>0</v>
          </cell>
          <cell r="W91">
            <v>2</v>
          </cell>
          <cell r="X91">
            <v>0</v>
          </cell>
          <cell r="Y91">
            <v>2</v>
          </cell>
          <cell r="Z91">
            <v>0</v>
          </cell>
          <cell r="AA91">
            <v>2</v>
          </cell>
          <cell r="AB91">
            <v>0</v>
          </cell>
          <cell r="AC91">
            <v>2</v>
          </cell>
          <cell r="AD91">
            <v>0</v>
          </cell>
          <cell r="AE91">
            <v>0</v>
          </cell>
          <cell r="AF91">
            <v>2</v>
          </cell>
          <cell r="AG91">
            <v>0</v>
          </cell>
          <cell r="AH91">
            <v>0</v>
          </cell>
          <cell r="AI91">
            <v>2</v>
          </cell>
          <cell r="AJ91">
            <v>2</v>
          </cell>
          <cell r="AK91">
            <v>0</v>
          </cell>
          <cell r="AM91" t="str">
            <v>2022</v>
          </cell>
        </row>
        <row r="92">
          <cell r="A92">
            <v>81</v>
          </cell>
          <cell r="B92" t="str">
            <v>3.07.03</v>
          </cell>
          <cell r="C92" t="str">
            <v>Convention: Protection of the Ozone Layer (Vienna)</v>
          </cell>
          <cell r="D92" t="str">
            <v>3.07.03 Convention: Protection of the Ozone Layer (Vienna)</v>
          </cell>
          <cell r="E92" t="str">
            <v>higher</v>
          </cell>
          <cell r="F92" t="str">
            <v>UN Treaty Collection [https://treaties.un.org/]</v>
          </cell>
          <cell r="G92" t="str">
            <v>Count of whether the convention is (1) ratified, (2) implemented or (0) not.</v>
          </cell>
          <cell r="H92">
            <v>2</v>
          </cell>
          <cell r="I92">
            <v>2</v>
          </cell>
          <cell r="J92">
            <v>2</v>
          </cell>
          <cell r="K92">
            <v>2</v>
          </cell>
          <cell r="L92">
            <v>2</v>
          </cell>
          <cell r="M92">
            <v>2</v>
          </cell>
          <cell r="N92">
            <v>2</v>
          </cell>
          <cell r="O92">
            <v>0</v>
          </cell>
          <cell r="P92">
            <v>2</v>
          </cell>
          <cell r="Q92">
            <v>2</v>
          </cell>
          <cell r="R92">
            <v>2</v>
          </cell>
          <cell r="S92">
            <v>2</v>
          </cell>
          <cell r="T92">
            <v>2</v>
          </cell>
          <cell r="U92">
            <v>2</v>
          </cell>
          <cell r="V92">
            <v>2</v>
          </cell>
          <cell r="W92">
            <v>2</v>
          </cell>
          <cell r="X92">
            <v>2</v>
          </cell>
          <cell r="Y92">
            <v>2</v>
          </cell>
          <cell r="Z92">
            <v>2</v>
          </cell>
          <cell r="AA92">
            <v>2</v>
          </cell>
          <cell r="AB92">
            <v>2</v>
          </cell>
          <cell r="AC92">
            <v>2</v>
          </cell>
          <cell r="AD92">
            <v>0</v>
          </cell>
          <cell r="AE92">
            <v>2</v>
          </cell>
          <cell r="AF92">
            <v>2</v>
          </cell>
          <cell r="AG92">
            <v>2</v>
          </cell>
          <cell r="AH92">
            <v>2</v>
          </cell>
          <cell r="AI92">
            <v>2</v>
          </cell>
          <cell r="AJ92">
            <v>2</v>
          </cell>
          <cell r="AK92">
            <v>2</v>
          </cell>
          <cell r="AM92" t="str">
            <v>2022</v>
          </cell>
        </row>
        <row r="93">
          <cell r="A93">
            <v>82</v>
          </cell>
          <cell r="B93" t="str">
            <v>3.07.04</v>
          </cell>
          <cell r="C93" t="str">
            <v>Convention on Climate Change (Kyoto)</v>
          </cell>
          <cell r="D93" t="str">
            <v>3.07.04 Convention on Climate Change (Kyoto)</v>
          </cell>
          <cell r="E93" t="str">
            <v>higher</v>
          </cell>
          <cell r="F93" t="str">
            <v>UN Treaty Collection [https://treaties.un.org/]</v>
          </cell>
          <cell r="G93" t="str">
            <v>Count of whether the convention is (1) ratified, (2) implemented or (0) not.</v>
          </cell>
          <cell r="H93">
            <v>2</v>
          </cell>
          <cell r="I93">
            <v>2</v>
          </cell>
          <cell r="J93">
            <v>2</v>
          </cell>
          <cell r="K93">
            <v>2</v>
          </cell>
          <cell r="L93">
            <v>2</v>
          </cell>
          <cell r="M93">
            <v>2</v>
          </cell>
          <cell r="N93">
            <v>2</v>
          </cell>
          <cell r="O93">
            <v>0</v>
          </cell>
          <cell r="P93">
            <v>2</v>
          </cell>
          <cell r="Q93">
            <v>2</v>
          </cell>
          <cell r="R93">
            <v>2</v>
          </cell>
          <cell r="S93">
            <v>2</v>
          </cell>
          <cell r="T93">
            <v>1</v>
          </cell>
          <cell r="U93">
            <v>2</v>
          </cell>
          <cell r="V93">
            <v>2</v>
          </cell>
          <cell r="W93">
            <v>2</v>
          </cell>
          <cell r="X93">
            <v>2</v>
          </cell>
          <cell r="Y93">
            <v>2</v>
          </cell>
          <cell r="Z93">
            <v>2</v>
          </cell>
          <cell r="AA93">
            <v>2</v>
          </cell>
          <cell r="AB93">
            <v>2</v>
          </cell>
          <cell r="AC93">
            <v>2</v>
          </cell>
          <cell r="AD93">
            <v>2</v>
          </cell>
          <cell r="AE93">
            <v>2</v>
          </cell>
          <cell r="AF93">
            <v>2</v>
          </cell>
          <cell r="AG93">
            <v>2</v>
          </cell>
          <cell r="AH93">
            <v>2</v>
          </cell>
          <cell r="AI93">
            <v>2</v>
          </cell>
          <cell r="AJ93">
            <v>1</v>
          </cell>
          <cell r="AK93">
            <v>2</v>
          </cell>
          <cell r="AM93" t="str">
            <v>2022</v>
          </cell>
        </row>
        <row r="94">
          <cell r="A94">
            <v>83</v>
          </cell>
          <cell r="B94" t="str">
            <v>3.07.05</v>
          </cell>
          <cell r="C94" t="str">
            <v>The International Timber Agreement</v>
          </cell>
          <cell r="D94" t="str">
            <v>3.07.05 The International Timber Agreement</v>
          </cell>
          <cell r="E94" t="str">
            <v>higher</v>
          </cell>
          <cell r="F94" t="str">
            <v>UN Treaty Collection [https://treaties.un.org/]</v>
          </cell>
          <cell r="G94" t="str">
            <v>Count of whether the convention is (1) ratified, (2) implemented or (0) not.</v>
          </cell>
          <cell r="H94">
            <v>2</v>
          </cell>
          <cell r="I94">
            <v>0</v>
          </cell>
          <cell r="J94">
            <v>0</v>
          </cell>
          <cell r="K94">
            <v>1</v>
          </cell>
          <cell r="L94">
            <v>2</v>
          </cell>
          <cell r="M94">
            <v>0</v>
          </cell>
          <cell r="N94">
            <v>2</v>
          </cell>
          <cell r="O94">
            <v>2</v>
          </cell>
          <cell r="P94">
            <v>2</v>
          </cell>
          <cell r="Q94">
            <v>2</v>
          </cell>
          <cell r="R94">
            <v>2</v>
          </cell>
          <cell r="S94">
            <v>2</v>
          </cell>
          <cell r="T94">
            <v>1</v>
          </cell>
          <cell r="U94">
            <v>0</v>
          </cell>
          <cell r="V94">
            <v>2</v>
          </cell>
          <cell r="W94">
            <v>2</v>
          </cell>
          <cell r="X94">
            <v>2</v>
          </cell>
          <cell r="Y94">
            <v>2</v>
          </cell>
          <cell r="Z94">
            <v>0</v>
          </cell>
          <cell r="AA94">
            <v>2</v>
          </cell>
          <cell r="AB94">
            <v>2</v>
          </cell>
          <cell r="AC94">
            <v>2</v>
          </cell>
          <cell r="AD94">
            <v>0</v>
          </cell>
          <cell r="AE94">
            <v>0</v>
          </cell>
          <cell r="AF94">
            <v>0</v>
          </cell>
          <cell r="AG94">
            <v>0</v>
          </cell>
          <cell r="AH94">
            <v>2</v>
          </cell>
          <cell r="AI94">
            <v>2</v>
          </cell>
          <cell r="AJ94">
            <v>0</v>
          </cell>
          <cell r="AK94">
            <v>2</v>
          </cell>
          <cell r="AM94" t="str">
            <v>2022</v>
          </cell>
        </row>
        <row r="95">
          <cell r="A95">
            <v>84</v>
          </cell>
          <cell r="B95" t="str">
            <v>3.07.06</v>
          </cell>
          <cell r="C95" t="str">
            <v>Convention: International Trade in Endangered Species</v>
          </cell>
          <cell r="D95" t="str">
            <v>3.07.06 Convention: International Trade in Endangered Species</v>
          </cell>
          <cell r="E95" t="str">
            <v>higher</v>
          </cell>
          <cell r="F95" t="str">
            <v>CITES [https://www.cites.org/]</v>
          </cell>
          <cell r="G95" t="str">
            <v>Count of whether the convention is (1) ratified, (2) implemented or (0) not.</v>
          </cell>
          <cell r="H95">
            <v>2</v>
          </cell>
          <cell r="I95">
            <v>2</v>
          </cell>
          <cell r="J95">
            <v>2</v>
          </cell>
          <cell r="K95">
            <v>2</v>
          </cell>
          <cell r="L95">
            <v>2</v>
          </cell>
          <cell r="M95">
            <v>2</v>
          </cell>
          <cell r="N95">
            <v>2</v>
          </cell>
          <cell r="O95">
            <v>2</v>
          </cell>
          <cell r="P95">
            <v>2</v>
          </cell>
          <cell r="Q95">
            <v>2</v>
          </cell>
          <cell r="R95">
            <v>2</v>
          </cell>
          <cell r="S95">
            <v>2</v>
          </cell>
          <cell r="T95">
            <v>0</v>
          </cell>
          <cell r="U95">
            <v>2</v>
          </cell>
          <cell r="V95">
            <v>2</v>
          </cell>
          <cell r="W95">
            <v>2</v>
          </cell>
          <cell r="X95">
            <v>2</v>
          </cell>
          <cell r="Y95">
            <v>2</v>
          </cell>
          <cell r="Z95">
            <v>2</v>
          </cell>
          <cell r="AA95">
            <v>2</v>
          </cell>
          <cell r="AB95">
            <v>2</v>
          </cell>
          <cell r="AC95">
            <v>2</v>
          </cell>
          <cell r="AD95">
            <v>0</v>
          </cell>
          <cell r="AE95">
            <v>2</v>
          </cell>
          <cell r="AF95">
            <v>2</v>
          </cell>
          <cell r="AG95">
            <v>2</v>
          </cell>
          <cell r="AH95">
            <v>2</v>
          </cell>
          <cell r="AI95">
            <v>2</v>
          </cell>
          <cell r="AJ95">
            <v>2</v>
          </cell>
          <cell r="AK95">
            <v>2</v>
          </cell>
          <cell r="AM95" t="str">
            <v>2022</v>
          </cell>
        </row>
        <row r="96">
          <cell r="A96">
            <v>85</v>
          </cell>
          <cell r="B96" t="str">
            <v>3.07.07</v>
          </cell>
          <cell r="C96" t="str">
            <v>Convention: Prior Informed Consent - Hazardous Chemicals (Rotterdam)</v>
          </cell>
          <cell r="D96" t="str">
            <v>3.07.07 Convention: Prior Informed Consent - Hazardous Chemicals (Rotterdam)</v>
          </cell>
          <cell r="E96" t="str">
            <v>higher</v>
          </cell>
          <cell r="F96" t="str">
            <v>UN Treaty Collection [https://treaties.un.org/]</v>
          </cell>
          <cell r="G96" t="str">
            <v>Count of whether the convention is (1) ratified, (2) implemented or (0) not.</v>
          </cell>
          <cell r="H96">
            <v>2</v>
          </cell>
          <cell r="I96">
            <v>0</v>
          </cell>
          <cell r="J96">
            <v>0</v>
          </cell>
          <cell r="K96">
            <v>2</v>
          </cell>
          <cell r="L96">
            <v>2</v>
          </cell>
          <cell r="M96">
            <v>2</v>
          </cell>
          <cell r="N96">
            <v>2</v>
          </cell>
          <cell r="O96">
            <v>0</v>
          </cell>
          <cell r="P96">
            <v>2</v>
          </cell>
          <cell r="Q96">
            <v>2</v>
          </cell>
          <cell r="R96">
            <v>2</v>
          </cell>
          <cell r="S96">
            <v>2</v>
          </cell>
          <cell r="T96">
            <v>1</v>
          </cell>
          <cell r="U96">
            <v>2</v>
          </cell>
          <cell r="V96">
            <v>2</v>
          </cell>
          <cell r="W96">
            <v>2</v>
          </cell>
          <cell r="X96">
            <v>0</v>
          </cell>
          <cell r="Y96">
            <v>2</v>
          </cell>
          <cell r="Z96">
            <v>2</v>
          </cell>
          <cell r="AA96">
            <v>0</v>
          </cell>
          <cell r="AB96">
            <v>2</v>
          </cell>
          <cell r="AC96">
            <v>2</v>
          </cell>
          <cell r="AD96">
            <v>2</v>
          </cell>
          <cell r="AE96">
            <v>2</v>
          </cell>
          <cell r="AF96">
            <v>2</v>
          </cell>
          <cell r="AG96">
            <v>2</v>
          </cell>
          <cell r="AH96">
            <v>2</v>
          </cell>
          <cell r="AI96">
            <v>2</v>
          </cell>
          <cell r="AJ96">
            <v>1</v>
          </cell>
          <cell r="AK96">
            <v>2</v>
          </cell>
          <cell r="AM96" t="str">
            <v>2022</v>
          </cell>
        </row>
        <row r="97">
          <cell r="A97">
            <v>86</v>
          </cell>
          <cell r="B97" t="str">
            <v>3.08</v>
          </cell>
          <cell r="C97" t="str">
            <v>Transfer emissions</v>
          </cell>
          <cell r="D97" t="str">
            <v>3.08 Transfer emissions</v>
          </cell>
          <cell r="E97" t="str">
            <v>lower</v>
          </cell>
          <cell r="F97" t="str">
            <v>Global Carbon Project</v>
          </cell>
          <cell r="G97" t="str">
            <v>Transfer emissions as a share of a country's total territorial emissions (MtCO2). Countries with dirty export industries contribute to an unsustainable model for global trade.</v>
          </cell>
          <cell r="H97">
            <v>12.387498526349701</v>
          </cell>
          <cell r="I97">
            <v>-12.082312253713001</v>
          </cell>
          <cell r="J97">
            <v>0.16156694784429601</v>
          </cell>
          <cell r="K97">
            <v>-5.41417115512305</v>
          </cell>
          <cell r="L97">
            <v>12.0609866877169</v>
          </cell>
          <cell r="M97">
            <v>-0.46765332291148798</v>
          </cell>
          <cell r="N97">
            <v>251.836405551333</v>
          </cell>
          <cell r="O97">
            <v>-3.58900487094215</v>
          </cell>
          <cell r="P97">
            <v>-1.7273802490029999</v>
          </cell>
          <cell r="Q97">
            <v>-13.451418718819401</v>
          </cell>
          <cell r="R97">
            <v>45.887385935303001</v>
          </cell>
          <cell r="S97">
            <v>-3.9440626905899601</v>
          </cell>
          <cell r="T97">
            <v>-39.551531620671902</v>
          </cell>
          <cell r="U97">
            <v>-0.48228828790136502</v>
          </cell>
          <cell r="V97">
            <v>4.4818324041089097</v>
          </cell>
          <cell r="W97">
            <v>-11.104644460760101</v>
          </cell>
          <cell r="Y97">
            <v>-1.1834447292779899</v>
          </cell>
          <cell r="Z97">
            <v>-4.9354866822417698</v>
          </cell>
          <cell r="AB97">
            <v>-2.7633338178761502</v>
          </cell>
          <cell r="AC97">
            <v>-9.0349048750163199</v>
          </cell>
          <cell r="AD97">
            <v>72.072271111559402</v>
          </cell>
          <cell r="AE97">
            <v>-30.9323813105105</v>
          </cell>
          <cell r="AF97">
            <v>-16.883703419839499</v>
          </cell>
          <cell r="AG97">
            <v>-4.1145500624357298</v>
          </cell>
          <cell r="AH97">
            <v>0.73119287825899504</v>
          </cell>
          <cell r="AI97">
            <v>-37.774028464780898</v>
          </cell>
          <cell r="AJ97">
            <v>-131.47012623872899</v>
          </cell>
          <cell r="AK97">
            <v>34.161230717580601</v>
          </cell>
          <cell r="AM97" t="str">
            <v>2020</v>
          </cell>
        </row>
        <row r="98">
          <cell r="A98">
            <v>87</v>
          </cell>
          <cell r="B98" t="str">
            <v>3.09</v>
          </cell>
          <cell r="C98" t="str">
            <v>Share of natural resources in trade</v>
          </cell>
          <cell r="D98" t="str">
            <v>3.09 Share of natural resources in trade</v>
          </cell>
          <cell r="E98" t="str">
            <v>lower</v>
          </cell>
          <cell r="F98" t="str">
            <v>UNCTAD</v>
          </cell>
          <cell r="G98" t="str">
            <v xml:space="preserve">Natural resources (ores and metals, mineral fuels, lubricants and related materials) as a percentage of a country's total trade  </v>
          </cell>
          <cell r="H98">
            <v>78.408185708476196</v>
          </cell>
          <cell r="I98">
            <v>0.99829441368187699</v>
          </cell>
          <cell r="J98">
            <v>85.011938540719697</v>
          </cell>
          <cell r="K98">
            <v>8.6455742504484707</v>
          </cell>
          <cell r="L98">
            <v>40.538282452956601</v>
          </cell>
          <cell r="M98">
            <v>64.850270044545098</v>
          </cell>
          <cell r="N98">
            <v>11.266716810167001</v>
          </cell>
          <cell r="O98">
            <v>11.9461857764779</v>
          </cell>
          <cell r="P98">
            <v>42.307716042495699</v>
          </cell>
          <cell r="Q98">
            <v>10.982437807451401</v>
          </cell>
          <cell r="R98">
            <v>34.975404321202703</v>
          </cell>
          <cell r="S98">
            <v>37.304432743673097</v>
          </cell>
          <cell r="T98">
            <v>13.876803401055501</v>
          </cell>
          <cell r="U98">
            <v>25.1599824835445</v>
          </cell>
          <cell r="V98">
            <v>21.519313127748099</v>
          </cell>
          <cell r="W98">
            <v>13.6074696858072</v>
          </cell>
          <cell r="X98">
            <v>27.373000774239301</v>
          </cell>
          <cell r="Y98">
            <v>6.1076082597227703</v>
          </cell>
          <cell r="Z98">
            <v>7.00357181032214</v>
          </cell>
          <cell r="AA98">
            <v>73.167598563777204</v>
          </cell>
          <cell r="AB98">
            <v>69.523376954846</v>
          </cell>
          <cell r="AC98">
            <v>11.475756511563601</v>
          </cell>
          <cell r="AD98">
            <v>74.673130589778197</v>
          </cell>
          <cell r="AE98">
            <v>21.453292372770999</v>
          </cell>
          <cell r="AF98">
            <v>18.1565428591936</v>
          </cell>
          <cell r="AG98">
            <v>6.4784059687026199</v>
          </cell>
          <cell r="AH98">
            <v>13.026634727630601</v>
          </cell>
          <cell r="AI98">
            <v>28.908972174568099</v>
          </cell>
          <cell r="AJ98">
            <v>25.0097486526148</v>
          </cell>
          <cell r="AK98">
            <v>8.02898483656762</v>
          </cell>
          <cell r="AM98" t="str">
            <v>2021</v>
          </cell>
        </row>
        <row r="99">
          <cell r="A99">
            <v>88</v>
          </cell>
          <cell r="B99" t="str">
            <v>3.10</v>
          </cell>
          <cell r="C99" t="str">
            <v>Carbon</v>
          </cell>
          <cell r="D99" t="str">
            <v>3.10 Carbon</v>
          </cell>
          <cell r="E99" t="str">
            <v>sum</v>
          </cell>
        </row>
        <row r="100">
          <cell r="A100">
            <v>89</v>
          </cell>
          <cell r="B100" t="str">
            <v>3.10.1</v>
          </cell>
          <cell r="C100" t="str">
            <v>Carbon pricing</v>
          </cell>
          <cell r="D100" t="str">
            <v>3.10.1 Carbon pricing</v>
          </cell>
          <cell r="E100" t="str">
            <v>higher</v>
          </cell>
          <cell r="F100" t="str">
            <v>World Bank Carbon Pricingdash Board</v>
          </cell>
          <cell r="G100" t="str">
            <v>Count of whether the (2) Carbon pricing is currently in effect at the national level, (1) Carbon pricing is scheduled for implementation but is not currently in effect, or (0) Carbon pricing is neither scheduled for implementation nor currently in effect</v>
          </cell>
          <cell r="H100">
            <v>1</v>
          </cell>
          <cell r="I100">
            <v>0</v>
          </cell>
          <cell r="J100">
            <v>0</v>
          </cell>
          <cell r="K100">
            <v>0</v>
          </cell>
          <cell r="L100">
            <v>2</v>
          </cell>
          <cell r="M100">
            <v>2</v>
          </cell>
          <cell r="N100">
            <v>2</v>
          </cell>
          <cell r="O100">
            <v>0</v>
          </cell>
          <cell r="P100">
            <v>0</v>
          </cell>
          <cell r="Q100">
            <v>0</v>
          </cell>
          <cell r="R100">
            <v>0</v>
          </cell>
          <cell r="S100">
            <v>2</v>
          </cell>
          <cell r="T100">
            <v>2</v>
          </cell>
          <cell r="U100">
            <v>0</v>
          </cell>
          <cell r="V100">
            <v>0</v>
          </cell>
          <cell r="W100">
            <v>2</v>
          </cell>
          <cell r="X100">
            <v>0</v>
          </cell>
          <cell r="Y100">
            <v>2</v>
          </cell>
          <cell r="Z100">
            <v>0</v>
          </cell>
          <cell r="AA100">
            <v>0</v>
          </cell>
          <cell r="AB100">
            <v>0</v>
          </cell>
          <cell r="AC100">
            <v>0</v>
          </cell>
          <cell r="AD100">
            <v>0</v>
          </cell>
          <cell r="AE100">
            <v>2</v>
          </cell>
          <cell r="AF100">
            <v>2</v>
          </cell>
          <cell r="AG100">
            <v>0</v>
          </cell>
          <cell r="AH100">
            <v>0</v>
          </cell>
          <cell r="AI100">
            <v>2</v>
          </cell>
          <cell r="AJ100">
            <v>0</v>
          </cell>
          <cell r="AK100">
            <v>1</v>
          </cell>
          <cell r="AM100" t="str">
            <v>2023</v>
          </cell>
        </row>
        <row r="101">
          <cell r="A101">
            <v>90</v>
          </cell>
          <cell r="B101" t="str">
            <v>3.10.2</v>
          </cell>
          <cell r="C101" t="str">
            <v>CO2 emissions per capita</v>
          </cell>
          <cell r="D101" t="str">
            <v>3.10.2 CO2 emissions per capita</v>
          </cell>
          <cell r="E101" t="str">
            <v>lower</v>
          </cell>
          <cell r="F101" t="str">
            <v>EDGAR - Emissions Database for Global Atmospheric Research</v>
          </cell>
          <cell r="G101" t="str">
            <v>CO2 emissions by country/region name and include all human activities leading to climate relevant emissions, except biomass/biofuel combustion (short-cycle carbon)</v>
          </cell>
          <cell r="H101">
            <v>14.314888811528</v>
          </cell>
          <cell r="I101">
            <v>0.62313376485698002</v>
          </cell>
          <cell r="J101">
            <v>16.052896576590001</v>
          </cell>
          <cell r="K101">
            <v>1.0006505309885001</v>
          </cell>
          <cell r="L101">
            <v>14.859676701467</v>
          </cell>
          <cell r="M101">
            <v>4.6064652907852999</v>
          </cell>
          <cell r="N101">
            <v>8.7269797113852992</v>
          </cell>
          <cell r="O101">
            <v>12.070416076803999</v>
          </cell>
          <cell r="P101">
            <v>2.3417959883982</v>
          </cell>
          <cell r="Q101">
            <v>4.3702298215189996</v>
          </cell>
          <cell r="R101">
            <v>1.8954741211109001</v>
          </cell>
          <cell r="S101">
            <v>2.1924138196537002</v>
          </cell>
          <cell r="T101">
            <v>8.6012179290644006</v>
          </cell>
          <cell r="U101">
            <v>2.8307249139831998</v>
          </cell>
          <cell r="V101">
            <v>7.5567068814061997</v>
          </cell>
          <cell r="W101">
            <v>3.0900840506888998</v>
          </cell>
          <cell r="X101">
            <v>0.724649267426</v>
          </cell>
          <cell r="Y101">
            <v>6.6878642347608999</v>
          </cell>
          <cell r="Z101">
            <v>1.0362338162802001</v>
          </cell>
          <cell r="AA101">
            <v>0.73611137197229004</v>
          </cell>
          <cell r="AB101">
            <v>1.6370121168378999</v>
          </cell>
          <cell r="AC101">
            <v>1.3293048941823</v>
          </cell>
          <cell r="AD101">
            <v>13.524013664409001</v>
          </cell>
          <cell r="AE101">
            <v>9.7098574016845998</v>
          </cell>
          <cell r="AF101">
            <v>12.131535233864</v>
          </cell>
          <cell r="AG101">
            <v>1.1284646325383001</v>
          </cell>
          <cell r="AH101">
            <v>3.8787693816750002</v>
          </cell>
          <cell r="AI101">
            <v>4.9537391738450003</v>
          </cell>
          <cell r="AJ101">
            <v>14.237032202954</v>
          </cell>
          <cell r="AK101">
            <v>3.2373125399994001</v>
          </cell>
          <cell r="AM101" t="str">
            <v>2021</v>
          </cell>
        </row>
      </sheetData>
      <sheetData sheetId="6">
        <row r="1">
          <cell r="B1" t="str">
            <v>NA.</v>
          </cell>
          <cell r="C1" t="str">
            <v>Data</v>
          </cell>
          <cell r="H1" t="str">
            <v>Australia</v>
          </cell>
          <cell r="I1" t="str">
            <v>Bangladesh</v>
          </cell>
          <cell r="J1" t="str">
            <v>Brunei</v>
          </cell>
          <cell r="K1" t="str">
            <v>Cambodia</v>
          </cell>
          <cell r="L1" t="str">
            <v>Canada</v>
          </cell>
          <cell r="M1" t="str">
            <v>Chile</v>
          </cell>
          <cell r="N1" t="str">
            <v>China</v>
          </cell>
          <cell r="O1" t="str">
            <v>Taiwan</v>
          </cell>
          <cell r="P1" t="str">
            <v>Ecuador</v>
          </cell>
          <cell r="Q1" t="str">
            <v>Hong Kong, SAR</v>
          </cell>
          <cell r="R1" t="str">
            <v>India</v>
          </cell>
          <cell r="S1" t="str">
            <v>Indonesia</v>
          </cell>
          <cell r="T1" t="str">
            <v>Japan</v>
          </cell>
          <cell r="U1" t="str">
            <v>Laos</v>
          </cell>
          <cell r="V1" t="str">
            <v>Malaysia</v>
          </cell>
          <cell r="W1" t="str">
            <v>Mexico</v>
          </cell>
          <cell r="X1" t="str">
            <v>Myanmar</v>
          </cell>
          <cell r="Y1" t="str">
            <v>New Zealand</v>
          </cell>
          <cell r="Z1" t="str">
            <v>Pakistan</v>
          </cell>
          <cell r="AA1" t="str">
            <v>Papua New Guinea</v>
          </cell>
          <cell r="AB1" t="str">
            <v>Peru</v>
          </cell>
          <cell r="AC1" t="str">
            <v>Philippines</v>
          </cell>
          <cell r="AD1" t="str">
            <v>Russia</v>
          </cell>
          <cell r="AE1" t="str">
            <v>Singapore</v>
          </cell>
          <cell r="AF1" t="str">
            <v>South Korea</v>
          </cell>
          <cell r="AG1" t="str">
            <v>Sri Lanka</v>
          </cell>
          <cell r="AH1" t="str">
            <v>Thailand</v>
          </cell>
          <cell r="AI1" t="str">
            <v>United Kingdom</v>
          </cell>
          <cell r="AJ1" t="str">
            <v>United States</v>
          </cell>
          <cell r="AK1" t="str">
            <v>Vietnam</v>
          </cell>
          <cell r="AL1" t="str">
            <v>Outlier</v>
          </cell>
          <cell r="AM1" t="str">
            <v>year</v>
          </cell>
        </row>
        <row r="2">
          <cell r="B2" t="str">
            <v>0verall STI</v>
          </cell>
          <cell r="C2" t="str">
            <v>0verall STI</v>
          </cell>
          <cell r="D2" t="str">
            <v>0verall STI</v>
          </cell>
          <cell r="H2">
            <v>84.493346984468388</v>
          </cell>
          <cell r="I2">
            <v>29.05682323959071</v>
          </cell>
          <cell r="J2">
            <v>19.628776411810701</v>
          </cell>
          <cell r="K2">
            <v>49.426535780829894</v>
          </cell>
          <cell r="L2">
            <v>82.103063624782436</v>
          </cell>
          <cell r="M2">
            <v>64.375555111279027</v>
          </cell>
          <cell r="N2">
            <v>50.137159463948507</v>
          </cell>
          <cell r="O2">
            <v>65.909562774471894</v>
          </cell>
          <cell r="P2">
            <v>38.53655943931755</v>
          </cell>
          <cell r="Q2">
            <v>85.554797681219014</v>
          </cell>
          <cell r="R2">
            <v>25.991375216473326</v>
          </cell>
          <cell r="S2">
            <v>49.110586373227171</v>
          </cell>
          <cell r="T2">
            <v>79.277498334537</v>
          </cell>
          <cell r="U2">
            <v>30.894694359059539</v>
          </cell>
          <cell r="V2">
            <v>58.073764663540437</v>
          </cell>
          <cell r="W2">
            <v>53.777029965212783</v>
          </cell>
          <cell r="X2">
            <v>4.3373392984697983</v>
          </cell>
          <cell r="Y2">
            <v>100</v>
          </cell>
          <cell r="Z2">
            <v>11.968344705785039</v>
          </cell>
          <cell r="AA2">
            <v>11.580282614416884</v>
          </cell>
          <cell r="AB2">
            <v>38.437826224176128</v>
          </cell>
          <cell r="AC2">
            <v>61.393491593219096</v>
          </cell>
          <cell r="AD2">
            <v>0</v>
          </cell>
          <cell r="AE2">
            <v>94.07311715261956</v>
          </cell>
          <cell r="AF2">
            <v>84.146928686501184</v>
          </cell>
          <cell r="AG2">
            <v>23.714569541764618</v>
          </cell>
          <cell r="AH2">
            <v>50.117078454431301</v>
          </cell>
          <cell r="AI2">
            <v>96.454610040080567</v>
          </cell>
          <cell r="AJ2">
            <v>77.167430149723288</v>
          </cell>
          <cell r="AK2">
            <v>58.780639910480886</v>
          </cell>
        </row>
        <row r="4">
          <cell r="B4" t="str">
            <v>1 Economic Pillar</v>
          </cell>
          <cell r="C4" t="str">
            <v>Economic Pillar</v>
          </cell>
          <cell r="D4" t="str">
            <v>1 Economic Pillar</v>
          </cell>
          <cell r="H4">
            <v>68.242055005830139</v>
          </cell>
          <cell r="I4">
            <v>37.763664208838108</v>
          </cell>
          <cell r="J4">
            <v>43.894612344059652</v>
          </cell>
          <cell r="K4">
            <v>52.261001775930666</v>
          </cell>
          <cell r="L4">
            <v>72.335415210680708</v>
          </cell>
          <cell r="M4">
            <v>63.541132224866836</v>
          </cell>
          <cell r="N4">
            <v>73.422500122138203</v>
          </cell>
          <cell r="O4">
            <v>75.151660676928344</v>
          </cell>
          <cell r="P4">
            <v>33.042790413615357</v>
          </cell>
          <cell r="Q4">
            <v>88.789364493746504</v>
          </cell>
          <cell r="R4">
            <v>51.018962650688103</v>
          </cell>
          <cell r="S4">
            <v>51.273540042147104</v>
          </cell>
          <cell r="T4">
            <v>68.305626217339906</v>
          </cell>
          <cell r="U4">
            <v>5.7303870163560608</v>
          </cell>
          <cell r="V4">
            <v>68.285255739197794</v>
          </cell>
          <cell r="W4">
            <v>43.184231428632536</v>
          </cell>
          <cell r="X4">
            <v>16.820424944585188</v>
          </cell>
          <cell r="Y4">
            <v>73.385290585955048</v>
          </cell>
          <cell r="Z4">
            <v>11.235526118669165</v>
          </cell>
          <cell r="AA4">
            <v>12.707415103158247</v>
          </cell>
          <cell r="AB4">
            <v>45.146257073335327</v>
          </cell>
          <cell r="AC4">
            <v>54.665114824211656</v>
          </cell>
          <cell r="AD4">
            <v>31.535410245955259</v>
          </cell>
          <cell r="AE4">
            <v>100</v>
          </cell>
          <cell r="AF4">
            <v>90.420432434474947</v>
          </cell>
          <cell r="AG4">
            <v>0</v>
          </cell>
          <cell r="AH4">
            <v>62.310425887921951</v>
          </cell>
          <cell r="AI4">
            <v>77.564460202925119</v>
          </cell>
          <cell r="AJ4">
            <v>78.480861164479791</v>
          </cell>
          <cell r="AK4">
            <v>61.988414790812776</v>
          </cell>
        </row>
        <row r="5">
          <cell r="A5">
            <v>1</v>
          </cell>
          <cell r="B5" t="str">
            <v>1.01</v>
          </cell>
          <cell r="C5" t="str">
            <v>Consumer price inflation</v>
          </cell>
          <cell r="D5" t="str">
            <v>1.01 Consumer price inflation</v>
          </cell>
          <cell r="H5">
            <v>70.895249756230868</v>
          </cell>
          <cell r="I5">
            <v>73.210060534702535</v>
          </cell>
          <cell r="J5">
            <v>86.459935923853294</v>
          </cell>
          <cell r="K5">
            <v>77.192329659021397</v>
          </cell>
          <cell r="L5">
            <v>70.002916203722862</v>
          </cell>
          <cell r="M5">
            <v>52.751151912450858</v>
          </cell>
          <cell r="N5">
            <v>100</v>
          </cell>
          <cell r="O5">
            <v>91.962785190411637</v>
          </cell>
          <cell r="P5">
            <v>87.771449746289221</v>
          </cell>
          <cell r="Q5">
            <v>100</v>
          </cell>
          <cell r="R5">
            <v>70.446783110493186</v>
          </cell>
          <cell r="S5">
            <v>83.345164400695666</v>
          </cell>
          <cell r="T5">
            <v>95.000989902686044</v>
          </cell>
          <cell r="U5">
            <v>27.77728215373493</v>
          </cell>
          <cell r="V5">
            <v>88.442418908043223</v>
          </cell>
          <cell r="W5">
            <v>65.399129346723186</v>
          </cell>
          <cell r="X5">
            <v>40.898165959953729</v>
          </cell>
          <cell r="Y5">
            <v>68.271619578183973</v>
          </cell>
          <cell r="Z5">
            <v>51.293888168802077</v>
          </cell>
          <cell r="AA5">
            <v>70.895249756230868</v>
          </cell>
          <cell r="AB5">
            <v>65.399129346723186</v>
          </cell>
          <cell r="AC5">
            <v>74.660810145120962</v>
          </cell>
          <cell r="AD5">
            <v>46.676956505932125</v>
          </cell>
          <cell r="AE5">
            <v>73.210060534702535</v>
          </cell>
          <cell r="AF5">
            <v>78.247909893348094</v>
          </cell>
          <cell r="AG5">
            <v>0</v>
          </cell>
          <cell r="AH5">
            <v>73.210060534702535</v>
          </cell>
          <cell r="AI5">
            <v>60.87920138219873</v>
          </cell>
          <cell r="AJ5">
            <v>65.003906106408905</v>
          </cell>
          <cell r="AK5">
            <v>89.816396023546787</v>
          </cell>
          <cell r="AL5" t="str">
            <v>Yes</v>
          </cell>
          <cell r="AM5" t="str">
            <v>2022</v>
          </cell>
        </row>
        <row r="6">
          <cell r="A6">
            <v>2</v>
          </cell>
          <cell r="B6" t="str">
            <v>1.02</v>
          </cell>
          <cell r="C6" t="str">
            <v>Real GDP Growth per capita, % GDP</v>
          </cell>
          <cell r="D6" t="str">
            <v>1.02 Real GDP Growth per capita, % GDP</v>
          </cell>
          <cell r="H6">
            <v>73.503785379627118</v>
          </cell>
          <cell r="I6">
            <v>91.638243490650225</v>
          </cell>
          <cell r="J6">
            <v>46.553198119847885</v>
          </cell>
          <cell r="K6">
            <v>80.186277271380845</v>
          </cell>
          <cell r="L6">
            <v>66.743476922281047</v>
          </cell>
          <cell r="M6">
            <v>64.957655547039991</v>
          </cell>
          <cell r="N6">
            <v>74.407052847074439</v>
          </cell>
          <cell r="O6">
            <v>72.302851672903955</v>
          </cell>
          <cell r="P6">
            <v>66.271479270480327</v>
          </cell>
          <cell r="Q6">
            <v>41.409245089678969</v>
          </cell>
          <cell r="R6">
            <v>91.111211990755237</v>
          </cell>
          <cell r="S6">
            <v>82.166346684602857</v>
          </cell>
          <cell r="T6">
            <v>64.711152286028934</v>
          </cell>
          <cell r="U6">
            <v>65.866429475261882</v>
          </cell>
          <cell r="V6">
            <v>100</v>
          </cell>
          <cell r="W6">
            <v>69.496248216217182</v>
          </cell>
          <cell r="X6">
            <v>64.64531410362504</v>
          </cell>
          <cell r="Y6">
            <v>69.501290010551642</v>
          </cell>
          <cell r="Z6">
            <v>79.73957737357658</v>
          </cell>
          <cell r="AA6">
            <v>70.922905346183242</v>
          </cell>
          <cell r="AB6">
            <v>66.70494829902961</v>
          </cell>
          <cell r="AC6">
            <v>93.772547475009517</v>
          </cell>
          <cell r="AD6">
            <v>53.208475111011325</v>
          </cell>
          <cell r="AE6">
            <v>58.392329368865667</v>
          </cell>
          <cell r="AF6">
            <v>73.154668195764387</v>
          </cell>
          <cell r="AG6">
            <v>0</v>
          </cell>
          <cell r="AH6">
            <v>71.258831738643707</v>
          </cell>
          <cell r="AI6">
            <v>75.98869483644684</v>
          </cell>
          <cell r="AJ6">
            <v>66.774990584530414</v>
          </cell>
          <cell r="AK6">
            <v>97.910223940808351</v>
          </cell>
          <cell r="AM6" t="str">
            <v>2022</v>
          </cell>
        </row>
        <row r="7">
          <cell r="A7">
            <v>3</v>
          </cell>
          <cell r="B7" t="str">
            <v>1.03</v>
          </cell>
          <cell r="C7" t="str">
            <v>Growth in labor force, %</v>
          </cell>
          <cell r="D7" t="str">
            <v>1.03 Growth in labor force, %</v>
          </cell>
          <cell r="H7">
            <v>61.938255689762258</v>
          </cell>
          <cell r="I7">
            <v>70.073890330086456</v>
          </cell>
          <cell r="J7">
            <v>53.432325046180132</v>
          </cell>
          <cell r="K7">
            <v>53.870412088800506</v>
          </cell>
          <cell r="L7">
            <v>44.490257845969843</v>
          </cell>
          <cell r="M7">
            <v>89.699066992983802</v>
          </cell>
          <cell r="N7">
            <v>35.717334861634065</v>
          </cell>
          <cell r="O7">
            <v>25.181120512859678</v>
          </cell>
          <cell r="P7">
            <v>69.894215484793662</v>
          </cell>
          <cell r="Q7">
            <v>26.714875311126779</v>
          </cell>
          <cell r="R7">
            <v>77.759387847451578</v>
          </cell>
          <cell r="S7">
            <v>63.156155935223019</v>
          </cell>
          <cell r="T7">
            <v>32.614713377228469</v>
          </cell>
          <cell r="U7">
            <v>57.513693047725141</v>
          </cell>
          <cell r="V7">
            <v>65.797165000470017</v>
          </cell>
          <cell r="W7">
            <v>75.183597284015377</v>
          </cell>
          <cell r="X7">
            <v>0</v>
          </cell>
          <cell r="Y7">
            <v>50.392994882626439</v>
          </cell>
          <cell r="Z7">
            <v>68.953612369364208</v>
          </cell>
          <cell r="AA7">
            <v>67.498155556134094</v>
          </cell>
          <cell r="AB7">
            <v>55.850914258905675</v>
          </cell>
          <cell r="AC7">
            <v>100</v>
          </cell>
          <cell r="AD7">
            <v>38.785748878611678</v>
          </cell>
          <cell r="AE7">
            <v>26.404087821205032</v>
          </cell>
          <cell r="AF7">
            <v>56.434833417939323</v>
          </cell>
          <cell r="AG7">
            <v>17.759659900458693</v>
          </cell>
          <cell r="AH7">
            <v>29.622126071737274</v>
          </cell>
          <cell r="AI7">
            <v>44.817218356881732</v>
          </cell>
          <cell r="AJ7">
            <v>59.750844336588393</v>
          </cell>
          <cell r="AK7">
            <v>56.416668042052471</v>
          </cell>
          <cell r="AM7" t="str">
            <v>2022</v>
          </cell>
        </row>
        <row r="8">
          <cell r="A8">
            <v>4</v>
          </cell>
          <cell r="B8" t="str">
            <v>1.04</v>
          </cell>
          <cell r="C8" t="str">
            <v>Foreign direct investment, net inflows, % GDP</v>
          </cell>
          <cell r="D8" t="str">
            <v>1.04 Foreign direct investment, net inflows, % GDP</v>
          </cell>
          <cell r="H8">
            <v>4.3998741325644115</v>
          </cell>
          <cell r="I8">
            <v>1.2214650548127142</v>
          </cell>
          <cell r="J8">
            <v>4.037692017413117</v>
          </cell>
          <cell r="K8">
            <v>34.838779841010748</v>
          </cell>
          <cell r="L8">
            <v>8.858775667471896</v>
          </cell>
          <cell r="M8">
            <v>13.038656292213632</v>
          </cell>
          <cell r="N8">
            <v>5.1705787871441693</v>
          </cell>
          <cell r="O8">
            <v>1.9899112419369027</v>
          </cell>
          <cell r="P8">
            <v>1.7478967070534157</v>
          </cell>
          <cell r="Q8">
            <v>100</v>
          </cell>
          <cell r="R8">
            <v>3.8934759938886376</v>
          </cell>
          <cell r="S8">
            <v>4.9158077656191042</v>
          </cell>
          <cell r="T8">
            <v>1.9086771753971989</v>
          </cell>
          <cell r="U8">
            <v>15.4125362553073</v>
          </cell>
          <cell r="V8">
            <v>13.510033945383228</v>
          </cell>
          <cell r="W8">
            <v>7.1512606118010584</v>
          </cell>
          <cell r="X8">
            <v>8.6425961127195521</v>
          </cell>
          <cell r="Y8">
            <v>4.9919132855199946</v>
          </cell>
          <cell r="Z8">
            <v>1.7306964146504442</v>
          </cell>
          <cell r="AA8">
            <v>0</v>
          </cell>
          <cell r="AB8">
            <v>9.0846532285636048</v>
          </cell>
          <cell r="AC8">
            <v>8.2820830597948003</v>
          </cell>
          <cell r="AD8">
            <v>6.2209702491200574</v>
          </cell>
          <cell r="AE8">
            <v>93.918277259642608</v>
          </cell>
          <cell r="AF8">
            <v>3.3827590810972428</v>
          </cell>
          <cell r="AG8">
            <v>1.9144371943043781</v>
          </cell>
          <cell r="AH8">
            <v>7.8868327991254441</v>
          </cell>
          <cell r="AI8">
            <v>0.61665769902656276</v>
          </cell>
          <cell r="AJ8">
            <v>5.2771056963070402</v>
          </cell>
          <cell r="AK8">
            <v>11.605275616019</v>
          </cell>
          <cell r="AM8" t="str">
            <v>2021</v>
          </cell>
        </row>
        <row r="9">
          <cell r="A9">
            <v>5</v>
          </cell>
          <cell r="B9" t="str">
            <v>1.05</v>
          </cell>
          <cell r="C9" t="str">
            <v>Gross fixed capital formation, % GDP</v>
          </cell>
          <cell r="D9" t="str">
            <v>1.05 Gross fixed capital formation, % GDP</v>
          </cell>
          <cell r="H9">
            <v>32.879316587294063</v>
          </cell>
          <cell r="I9">
            <v>62.489122240552469</v>
          </cell>
          <cell r="J9">
            <v>62.715985571084857</v>
          </cell>
          <cell r="K9">
            <v>44.360748283219486</v>
          </cell>
          <cell r="L9">
            <v>37.763368891547394</v>
          </cell>
          <cell r="M9">
            <v>38.116486320999222</v>
          </cell>
          <cell r="N9">
            <v>100.00000000000001</v>
          </cell>
          <cell r="O9">
            <v>45.146761670021959</v>
          </cell>
          <cell r="P9">
            <v>28.545586086354227</v>
          </cell>
          <cell r="Q9">
            <v>15.528657297505976</v>
          </cell>
          <cell r="R9">
            <v>54.009978856038877</v>
          </cell>
          <cell r="S9">
            <v>61.750590797500223</v>
          </cell>
          <cell r="T9">
            <v>42.934276599087696</v>
          </cell>
          <cell r="V9">
            <v>21.96999184315753</v>
          </cell>
          <cell r="W9">
            <v>24.584451216921352</v>
          </cell>
          <cell r="X9">
            <v>58.871425369715318</v>
          </cell>
          <cell r="Y9">
            <v>37.848182197699387</v>
          </cell>
          <cell r="Z9">
            <v>0</v>
          </cell>
          <cell r="AB9">
            <v>36.720005220854461</v>
          </cell>
          <cell r="AC9">
            <v>32.338661212473255</v>
          </cell>
          <cell r="AD9">
            <v>23.795934493474061</v>
          </cell>
          <cell r="AE9">
            <v>35.391649091007345</v>
          </cell>
          <cell r="AF9">
            <v>64.395997311259734</v>
          </cell>
          <cell r="AG9">
            <v>45.750901777497226</v>
          </cell>
          <cell r="AH9">
            <v>36.804007497506639</v>
          </cell>
          <cell r="AI9">
            <v>15.371385983063632</v>
          </cell>
          <cell r="AJ9">
            <v>28.512562489353172</v>
          </cell>
          <cell r="AK9">
            <v>64.766394252135328</v>
          </cell>
          <cell r="AM9" t="str">
            <v>2021</v>
          </cell>
        </row>
        <row r="10">
          <cell r="A10">
            <v>6</v>
          </cell>
          <cell r="B10" t="str">
            <v>1.06</v>
          </cell>
          <cell r="C10" t="str">
            <v>Tariff &amp; non-tariff barriers</v>
          </cell>
          <cell r="D10" t="str">
            <v>1.06 Tariff &amp; non-tariff barriers</v>
          </cell>
          <cell r="H10">
            <v>39.069862318767889</v>
          </cell>
          <cell r="I10">
            <v>86.359744425200873</v>
          </cell>
          <cell r="J10">
            <v>99.979570817807456</v>
          </cell>
          <cell r="K10">
            <v>87.637278737501461</v>
          </cell>
          <cell r="L10">
            <v>60.076101599845458</v>
          </cell>
          <cell r="M10">
            <v>87.136481269529483</v>
          </cell>
          <cell r="N10">
            <v>33.485049139058567</v>
          </cell>
          <cell r="O10">
            <v>99.215118156303518</v>
          </cell>
          <cell r="P10">
            <v>73.438158355618569</v>
          </cell>
          <cell r="Q10">
            <v>51.808617293339381</v>
          </cell>
          <cell r="R10">
            <v>24.449186707170906</v>
          </cell>
          <cell r="S10">
            <v>61.92502825970535</v>
          </cell>
          <cell r="T10">
            <v>61.454799782033483</v>
          </cell>
          <cell r="U10">
            <v>99.918283271229839</v>
          </cell>
          <cell r="V10">
            <v>72.030527066897704</v>
          </cell>
          <cell r="W10">
            <v>70.73389871286534</v>
          </cell>
          <cell r="X10">
            <v>94.583672251669796</v>
          </cell>
          <cell r="Y10">
            <v>71.129526759327334</v>
          </cell>
          <cell r="Z10">
            <v>47.354430414545753</v>
          </cell>
          <cell r="AA10">
            <v>100</v>
          </cell>
          <cell r="AB10">
            <v>82.726535909790741</v>
          </cell>
          <cell r="AC10">
            <v>85.070624558127506</v>
          </cell>
          <cell r="AD10">
            <v>60.055656834986813</v>
          </cell>
          <cell r="AE10">
            <v>73.451605774755961</v>
          </cell>
          <cell r="AF10">
            <v>70.870012294629277</v>
          </cell>
          <cell r="AG10">
            <v>62.515190552415241</v>
          </cell>
          <cell r="AH10">
            <v>77.718820110898093</v>
          </cell>
          <cell r="AI10">
            <v>54.0759416762398</v>
          </cell>
          <cell r="AJ10">
            <v>0</v>
          </cell>
          <cell r="AK10">
            <v>68.759363384926871</v>
          </cell>
        </row>
        <row r="11">
          <cell r="A11">
            <v>7</v>
          </cell>
          <cell r="B11" t="str">
            <v>1.06.01</v>
          </cell>
          <cell r="C11" t="str">
            <v>Tariff barriers</v>
          </cell>
          <cell r="D11" t="str">
            <v>1.06.01 Tariff barriers</v>
          </cell>
          <cell r="H11">
            <v>33.03031200490738</v>
          </cell>
          <cell r="I11">
            <v>94.567330505275493</v>
          </cell>
          <cell r="J11">
            <v>99.908909169091118</v>
          </cell>
          <cell r="K11">
            <v>96.686666310049063</v>
          </cell>
          <cell r="L11">
            <v>82.962528097044597</v>
          </cell>
          <cell r="M11">
            <v>99.748415800346919</v>
          </cell>
          <cell r="N11">
            <v>65.882166346964851</v>
          </cell>
          <cell r="O11">
            <v>98.451455874549112</v>
          </cell>
          <cell r="P11">
            <v>53.951416146255639</v>
          </cell>
          <cell r="Q11">
            <v>100</v>
          </cell>
          <cell r="R11">
            <v>0</v>
          </cell>
          <cell r="S11">
            <v>78.386611410963837</v>
          </cell>
          <cell r="T11">
            <v>70.953407191074049</v>
          </cell>
          <cell r="U11">
            <v>99.895896193246998</v>
          </cell>
          <cell r="V11">
            <v>89.04084582945049</v>
          </cell>
          <cell r="W11">
            <v>88.618933392738626</v>
          </cell>
          <cell r="X11">
            <v>99.752753458961621</v>
          </cell>
          <cell r="Y11">
            <v>70.2404521390512</v>
          </cell>
          <cell r="Z11">
            <v>22.236219572436092</v>
          </cell>
          <cell r="AA11">
            <v>99.973974048311746</v>
          </cell>
          <cell r="AB11">
            <v>99.256417442599442</v>
          </cell>
          <cell r="AC11">
            <v>96.908214242389334</v>
          </cell>
          <cell r="AD11">
            <v>78.593687775928714</v>
          </cell>
          <cell r="AE11">
            <v>86.954617216824673</v>
          </cell>
          <cell r="AF11">
            <v>82.895485261681756</v>
          </cell>
          <cell r="AG11">
            <v>52.743571283375267</v>
          </cell>
          <cell r="AH11">
            <v>88.281891861706924</v>
          </cell>
          <cell r="AI11">
            <v>62.595762719891816</v>
          </cell>
          <cell r="AJ11">
            <v>8.8540160711604692</v>
          </cell>
          <cell r="AK11">
            <v>79.020451200945502</v>
          </cell>
        </row>
        <row r="12">
          <cell r="A12">
            <v>8</v>
          </cell>
          <cell r="B12" t="str">
            <v>1.06.01.a</v>
          </cell>
          <cell r="C12" t="str">
            <v>Tariff barriers in force</v>
          </cell>
          <cell r="D12" t="str">
            <v>1.06.01.a Tariff barriers in force</v>
          </cell>
          <cell r="H12">
            <v>59.992147624656461</v>
          </cell>
          <cell r="I12">
            <v>98.665096191597954</v>
          </cell>
          <cell r="J12">
            <v>99.862583431488019</v>
          </cell>
          <cell r="K12">
            <v>100</v>
          </cell>
          <cell r="L12">
            <v>97.938751472320376</v>
          </cell>
          <cell r="M12">
            <v>99.430702787593248</v>
          </cell>
          <cell r="N12">
            <v>85.453474676089513</v>
          </cell>
          <cell r="O12">
            <v>97.66391833529643</v>
          </cell>
          <cell r="P12">
            <v>95.798979191205333</v>
          </cell>
          <cell r="R12">
            <v>50.608559089124462</v>
          </cell>
          <cell r="S12">
            <v>91.362387122104437</v>
          </cell>
          <cell r="T12">
            <v>49.882214369846878</v>
          </cell>
          <cell r="U12">
            <v>99.92147624656458</v>
          </cell>
          <cell r="V12">
            <v>98.429524931291709</v>
          </cell>
          <cell r="W12">
            <v>90.400471142520615</v>
          </cell>
          <cell r="X12">
            <v>99.627012171181789</v>
          </cell>
          <cell r="Y12">
            <v>92.638398115429922</v>
          </cell>
          <cell r="Z12">
            <v>84.844915586965058</v>
          </cell>
          <cell r="AA12">
            <v>99.960738123282297</v>
          </cell>
          <cell r="AB12">
            <v>99.312917157440125</v>
          </cell>
          <cell r="AC12">
            <v>98.527679623085987</v>
          </cell>
          <cell r="AD12">
            <v>78.798586572438154</v>
          </cell>
          <cell r="AE12">
            <v>98.429524931291709</v>
          </cell>
          <cell r="AF12">
            <v>94.110718492343935</v>
          </cell>
          <cell r="AG12">
            <v>94.365920691009023</v>
          </cell>
          <cell r="AH12">
            <v>97.58539458186101</v>
          </cell>
          <cell r="AI12">
            <v>74.08716136631331</v>
          </cell>
          <cell r="AJ12">
            <v>0</v>
          </cell>
          <cell r="AK12">
            <v>96.878680800942291</v>
          </cell>
          <cell r="AM12" t="str">
            <v>2022</v>
          </cell>
        </row>
        <row r="13">
          <cell r="A13">
            <v>9</v>
          </cell>
          <cell r="B13" t="str">
            <v>1.06.01.b</v>
          </cell>
          <cell r="C13" t="str">
            <v>New tariff barriers 2022</v>
          </cell>
          <cell r="D13" t="str">
            <v>1.06.01.b New tariff barriers 2022</v>
          </cell>
          <cell r="H13">
            <v>0</v>
          </cell>
          <cell r="I13">
            <v>100</v>
          </cell>
          <cell r="J13">
            <v>100</v>
          </cell>
          <cell r="K13">
            <v>100</v>
          </cell>
          <cell r="L13">
            <v>84.273280575393358</v>
          </cell>
          <cell r="M13">
            <v>100</v>
          </cell>
          <cell r="N13">
            <v>100</v>
          </cell>
          <cell r="O13">
            <v>100</v>
          </cell>
          <cell r="P13">
            <v>100</v>
          </cell>
          <cell r="Q13">
            <v>100</v>
          </cell>
          <cell r="R13">
            <v>18.302277532494671</v>
          </cell>
          <cell r="S13">
            <v>100</v>
          </cell>
          <cell r="T13">
            <v>90.077544788945474</v>
          </cell>
          <cell r="V13">
            <v>100</v>
          </cell>
          <cell r="W13">
            <v>100</v>
          </cell>
          <cell r="X13">
            <v>100</v>
          </cell>
          <cell r="Y13">
            <v>45.829034286256544</v>
          </cell>
          <cell r="Z13">
            <v>36.917474982227176</v>
          </cell>
          <cell r="AA13">
            <v>100</v>
          </cell>
          <cell r="AB13">
            <v>100</v>
          </cell>
          <cell r="AC13">
            <v>100</v>
          </cell>
          <cell r="AD13">
            <v>100</v>
          </cell>
          <cell r="AE13">
            <v>72.144146524349964</v>
          </cell>
          <cell r="AF13">
            <v>100</v>
          </cell>
          <cell r="AG13">
            <v>34.962385692351361</v>
          </cell>
          <cell r="AH13">
            <v>100</v>
          </cell>
          <cell r="AI13">
            <v>70.232634366836436</v>
          </cell>
          <cell r="AJ13">
            <v>17.160118820372247</v>
          </cell>
          <cell r="AK13">
            <v>100</v>
          </cell>
          <cell r="AL13" t="str">
            <v>Yes</v>
          </cell>
          <cell r="AM13" t="str">
            <v>2022</v>
          </cell>
        </row>
        <row r="14">
          <cell r="A14">
            <v>10</v>
          </cell>
          <cell r="B14" t="str">
            <v>1.06.01.c</v>
          </cell>
          <cell r="C14" t="str">
            <v>Percentage of trade affected by tariff barrier (up to 2018)</v>
          </cell>
          <cell r="D14" t="str">
            <v>1.06.01.c Percentage of trade affected by tariff barrier (up to 2018)</v>
          </cell>
          <cell r="H14">
            <v>88.465518858659209</v>
          </cell>
          <cell r="I14">
            <v>89.041589667297117</v>
          </cell>
          <cell r="K14">
            <v>92.502424094742622</v>
          </cell>
          <cell r="L14">
            <v>79.234731007416485</v>
          </cell>
          <cell r="M14">
            <v>100</v>
          </cell>
          <cell r="N14">
            <v>37.34299815959286</v>
          </cell>
          <cell r="P14">
            <v>0</v>
          </cell>
          <cell r="R14">
            <v>4.8042006534701471</v>
          </cell>
          <cell r="S14">
            <v>59.729764565604981</v>
          </cell>
          <cell r="T14">
            <v>94.312169130672942</v>
          </cell>
          <cell r="V14">
            <v>76.771557138914844</v>
          </cell>
          <cell r="W14">
            <v>83.845886527540713</v>
          </cell>
          <cell r="Y14">
            <v>94.191185814063559</v>
          </cell>
          <cell r="Z14">
            <v>2.2698678768133504</v>
          </cell>
          <cell r="AB14">
            <v>99.004467329717045</v>
          </cell>
          <cell r="AC14">
            <v>94.47607412777063</v>
          </cell>
          <cell r="AD14">
            <v>72.762147790544105</v>
          </cell>
          <cell r="AE14">
            <v>99.90658897612812</v>
          </cell>
          <cell r="AF14">
            <v>67.184336707775756</v>
          </cell>
          <cell r="AG14">
            <v>63.737501510101332</v>
          </cell>
          <cell r="AH14">
            <v>75.898288785337755</v>
          </cell>
          <cell r="AI14">
            <v>71.040039880020288</v>
          </cell>
          <cell r="AJ14">
            <v>76.590225421000113</v>
          </cell>
          <cell r="AK14">
            <v>55.647755019262767</v>
          </cell>
          <cell r="AM14" t="str">
            <v>2019</v>
          </cell>
        </row>
        <row r="15">
          <cell r="A15">
            <v>11</v>
          </cell>
          <cell r="B15" t="str">
            <v>1.06.02</v>
          </cell>
          <cell r="C15" t="str">
            <v>Non-tariff barriers</v>
          </cell>
          <cell r="D15" t="str">
            <v>1.06.02 Non-tariff barriers</v>
          </cell>
          <cell r="H15">
            <v>50.483840208121407</v>
          </cell>
          <cell r="I15">
            <v>79.314916875141932</v>
          </cell>
          <cell r="J15">
            <v>100</v>
          </cell>
          <cell r="K15">
            <v>79.636871620718011</v>
          </cell>
          <cell r="L15">
            <v>40.693272728872671</v>
          </cell>
          <cell r="M15">
            <v>75.618128557388545</v>
          </cell>
          <cell r="N15">
            <v>6.9597467646810873</v>
          </cell>
          <cell r="O15">
            <v>99.996630645200824</v>
          </cell>
          <cell r="P15">
            <v>95.238464333742485</v>
          </cell>
          <cell r="Q15">
            <v>7.8571399850267243</v>
          </cell>
          <cell r="R15">
            <v>55.574928298140193</v>
          </cell>
          <cell r="S15">
            <v>48.802376069546739</v>
          </cell>
          <cell r="T15">
            <v>55.337002201949886</v>
          </cell>
          <cell r="V15">
            <v>57.459136672510226</v>
          </cell>
          <cell r="W15">
            <v>55.403271003744585</v>
          </cell>
          <cell r="X15">
            <v>89.844920971991456</v>
          </cell>
          <cell r="Y15">
            <v>74.537773447611769</v>
          </cell>
          <cell r="Z15">
            <v>77.109239566141625</v>
          </cell>
          <cell r="AB15">
            <v>67.682988927036817</v>
          </cell>
          <cell r="AC15">
            <v>74.510603295516191</v>
          </cell>
          <cell r="AD15">
            <v>45.023044344926802</v>
          </cell>
          <cell r="AE15">
            <v>62.260960465159023</v>
          </cell>
          <cell r="AF15">
            <v>61.386823930214852</v>
          </cell>
          <cell r="AG15">
            <v>75.573180527606283</v>
          </cell>
          <cell r="AH15">
            <v>69.088073483165033</v>
          </cell>
          <cell r="AI15">
            <v>49.594096580191376</v>
          </cell>
          <cell r="AJ15">
            <v>0</v>
          </cell>
          <cell r="AK15">
            <v>61.228535998148246</v>
          </cell>
        </row>
        <row r="16">
          <cell r="A16">
            <v>12</v>
          </cell>
          <cell r="B16" t="str">
            <v>1.06.02.a</v>
          </cell>
          <cell r="C16" t="str">
            <v>Non-tariff barriers in force</v>
          </cell>
          <cell r="D16" t="str">
            <v>1.06.02.a Non-tariff barriers in force</v>
          </cell>
          <cell r="H16">
            <v>97.770871229452396</v>
          </cell>
          <cell r="I16">
            <v>99.883940229218041</v>
          </cell>
          <cell r="K16">
            <v>100</v>
          </cell>
          <cell r="L16">
            <v>88.541887533618279</v>
          </cell>
          <cell r="M16">
            <v>99.994978182995013</v>
          </cell>
          <cell r="N16">
            <v>0</v>
          </cell>
          <cell r="O16">
            <v>99.993862223660571</v>
          </cell>
          <cell r="P16">
            <v>99.843207713510921</v>
          </cell>
          <cell r="R16">
            <v>94.165764599537994</v>
          </cell>
          <cell r="S16">
            <v>97.402604649086584</v>
          </cell>
          <cell r="T16">
            <v>96.460176991150448</v>
          </cell>
          <cell r="V16">
            <v>99.480520929817317</v>
          </cell>
          <cell r="W16">
            <v>99.481636889151758</v>
          </cell>
          <cell r="X16">
            <v>99.963731321630647</v>
          </cell>
          <cell r="Y16">
            <v>99.912397192246317</v>
          </cell>
          <cell r="Z16">
            <v>99.008470131348417</v>
          </cell>
          <cell r="AB16">
            <v>99.936390317936812</v>
          </cell>
          <cell r="AC16">
            <v>99.84934548985035</v>
          </cell>
          <cell r="AD16">
            <v>90.884844156278945</v>
          </cell>
          <cell r="AE16">
            <v>99.829816201497621</v>
          </cell>
          <cell r="AF16">
            <v>98.991172761664558</v>
          </cell>
          <cell r="AG16">
            <v>99.819214587820426</v>
          </cell>
          <cell r="AH16">
            <v>99.728263902063404</v>
          </cell>
          <cell r="AI16">
            <v>94.000602618040602</v>
          </cell>
          <cell r="AJ16">
            <v>26.752893124574541</v>
          </cell>
          <cell r="AK16">
            <v>99.739981475075055</v>
          </cell>
          <cell r="AM16" t="str">
            <v>2022</v>
          </cell>
        </row>
        <row r="17">
          <cell r="A17">
            <v>13</v>
          </cell>
          <cell r="B17" t="str">
            <v>1.06.02.b</v>
          </cell>
          <cell r="C17" t="str">
            <v>New non-tariff barriers 2022</v>
          </cell>
          <cell r="D17" t="str">
            <v>1.06.02.b New non-tariff barriers 2022</v>
          </cell>
          <cell r="H17">
            <v>44.891031700817649</v>
          </cell>
          <cell r="I17">
            <v>68.938135292970159</v>
          </cell>
          <cell r="L17">
            <v>32.224805358207192</v>
          </cell>
          <cell r="M17">
            <v>100</v>
          </cell>
          <cell r="N17">
            <v>9.7163957330719484</v>
          </cell>
          <cell r="O17">
            <v>100</v>
          </cell>
          <cell r="R17">
            <v>33.305814472733886</v>
          </cell>
          <cell r="S17">
            <v>43.572725375770567</v>
          </cell>
          <cell r="T17">
            <v>44.91284831615387</v>
          </cell>
          <cell r="V17">
            <v>64.858342648965589</v>
          </cell>
          <cell r="W17">
            <v>68.606562363804017</v>
          </cell>
          <cell r="X17">
            <v>81.537295581738405</v>
          </cell>
          <cell r="Y17">
            <v>76.442459099811785</v>
          </cell>
          <cell r="Z17">
            <v>53.049416023507248</v>
          </cell>
          <cell r="AB17">
            <v>65.980149241441637</v>
          </cell>
          <cell r="AC17">
            <v>65.980149241441637</v>
          </cell>
          <cell r="AD17">
            <v>38.632690589111</v>
          </cell>
          <cell r="AE17">
            <v>91.841615677310401</v>
          </cell>
          <cell r="AF17">
            <v>52.876323777479016</v>
          </cell>
          <cell r="AG17">
            <v>72.898433909568809</v>
          </cell>
          <cell r="AH17">
            <v>68.938135292970159</v>
          </cell>
          <cell r="AI17">
            <v>44.847519412429783</v>
          </cell>
          <cell r="AJ17">
            <v>0</v>
          </cell>
          <cell r="AK17">
            <v>75.524847031931202</v>
          </cell>
          <cell r="AL17" t="str">
            <v>Yes</v>
          </cell>
          <cell r="AM17" t="str">
            <v>2022</v>
          </cell>
        </row>
        <row r="18">
          <cell r="A18">
            <v>14</v>
          </cell>
          <cell r="B18" t="str">
            <v>1.06.02.c</v>
          </cell>
          <cell r="C18" t="str">
            <v>Percentage of trade affected by non-tariff barrier (up to 2018)</v>
          </cell>
          <cell r="D18" t="str">
            <v>1.06.02.c Percentage of trade affected by non-tariff barrier (up to 2018)</v>
          </cell>
          <cell r="H18">
            <v>22.036623002609019</v>
          </cell>
          <cell r="I18">
            <v>74.656533284360279</v>
          </cell>
          <cell r="J18">
            <v>100</v>
          </cell>
          <cell r="K18">
            <v>62.905560556188817</v>
          </cell>
          <cell r="L18">
            <v>17.179390657320155</v>
          </cell>
          <cell r="M18">
            <v>33.382263497983615</v>
          </cell>
          <cell r="N18">
            <v>36.05380407184969</v>
          </cell>
          <cell r="P18">
            <v>91.482953319228955</v>
          </cell>
          <cell r="Q18">
            <v>16.074100272270769</v>
          </cell>
          <cell r="R18">
            <v>51.138197775062885</v>
          </cell>
          <cell r="S18">
            <v>19.128643796218853</v>
          </cell>
          <cell r="T18">
            <v>36.586625365688768</v>
          </cell>
          <cell r="V18">
            <v>19.419458139022453</v>
          </cell>
          <cell r="W18">
            <v>10.052529003702361</v>
          </cell>
          <cell r="Y18">
            <v>54.070346307474651</v>
          </cell>
          <cell r="Z18">
            <v>85.393773217841755</v>
          </cell>
          <cell r="AB18">
            <v>45.778162655138807</v>
          </cell>
          <cell r="AC18">
            <v>64.521466213705963</v>
          </cell>
          <cell r="AD18">
            <v>20.259524478936953</v>
          </cell>
          <cell r="AE18">
            <v>5.2077344296660186</v>
          </cell>
          <cell r="AF18">
            <v>42.623116977454423</v>
          </cell>
          <cell r="AG18">
            <v>60.53677399261187</v>
          </cell>
          <cell r="AH18">
            <v>46.867655918257455</v>
          </cell>
          <cell r="AI18">
            <v>23.419205180481399</v>
          </cell>
          <cell r="AJ18">
            <v>0</v>
          </cell>
          <cell r="AK18">
            <v>18.793267814686772</v>
          </cell>
          <cell r="AM18" t="str">
            <v>2019</v>
          </cell>
        </row>
        <row r="19">
          <cell r="A19">
            <v>15</v>
          </cell>
          <cell r="B19" t="str">
            <v>1.07</v>
          </cell>
          <cell r="C19" t="str">
            <v>Trade liberalization</v>
          </cell>
          <cell r="D19" t="str">
            <v>1.07 Trade liberalization</v>
          </cell>
          <cell r="H19">
            <v>77.60652765185857</v>
          </cell>
          <cell r="I19">
            <v>10.063463281958295</v>
          </cell>
          <cell r="J19">
            <v>39.981867633726196</v>
          </cell>
          <cell r="K19">
            <v>48.957388939256582</v>
          </cell>
          <cell r="L19">
            <v>75.249320036264734</v>
          </cell>
          <cell r="M19">
            <v>75.403019194866658</v>
          </cell>
          <cell r="N19">
            <v>6.1650045330915688</v>
          </cell>
          <cell r="O19">
            <v>35.358114233907529</v>
          </cell>
          <cell r="P19">
            <v>28.621514208465936</v>
          </cell>
          <cell r="Q19">
            <v>66.999093381686308</v>
          </cell>
          <cell r="R19">
            <v>19.764279238440615</v>
          </cell>
          <cell r="S19">
            <v>30.5646528340176</v>
          </cell>
          <cell r="T19">
            <v>67.543064369900279</v>
          </cell>
          <cell r="U19">
            <v>6.346328195829555</v>
          </cell>
          <cell r="V19">
            <v>39.72149780228596</v>
          </cell>
          <cell r="W19">
            <v>68.784705504930116</v>
          </cell>
          <cell r="X19">
            <v>2.3572076155938348</v>
          </cell>
          <cell r="Y19">
            <v>67.271078875793293</v>
          </cell>
          <cell r="Z19">
            <v>21.577515865820487</v>
          </cell>
          <cell r="AA19">
            <v>3.1309514209162299</v>
          </cell>
          <cell r="AB19">
            <v>79.51042611060744</v>
          </cell>
          <cell r="AC19">
            <v>35.137550865133598</v>
          </cell>
          <cell r="AD19">
            <v>18.143981936465469</v>
          </cell>
          <cell r="AE19">
            <v>92.203082502266554</v>
          </cell>
          <cell r="AF19">
            <v>69.900271985494115</v>
          </cell>
          <cell r="AG19">
            <v>0</v>
          </cell>
          <cell r="AH19">
            <v>34.553773414253328</v>
          </cell>
          <cell r="AI19">
            <v>100</v>
          </cell>
          <cell r="AJ19">
            <v>76.881233000906619</v>
          </cell>
          <cell r="AK19">
            <v>27.300826904733825</v>
          </cell>
        </row>
        <row r="20">
          <cell r="A20">
            <v>16</v>
          </cell>
          <cell r="B20" t="str">
            <v>1.07.01</v>
          </cell>
          <cell r="C20" t="str">
            <v>Regional Trade Agreements, number in force</v>
          </cell>
          <cell r="D20" t="str">
            <v>1.07.01 Regional Trade Agreements, number in force</v>
          </cell>
          <cell r="H20">
            <v>38.70967741935484</v>
          </cell>
          <cell r="I20">
            <v>0</v>
          </cell>
          <cell r="J20">
            <v>16.129032258064516</v>
          </cell>
          <cell r="K20">
            <v>6.4516129032258061</v>
          </cell>
          <cell r="L20">
            <v>32.258064516129032</v>
          </cell>
          <cell r="M20">
            <v>83.870967741935488</v>
          </cell>
          <cell r="N20">
            <v>35.483870967741936</v>
          </cell>
          <cell r="O20">
            <v>0</v>
          </cell>
          <cell r="P20">
            <v>9.67741935483871</v>
          </cell>
          <cell r="Q20">
            <v>9.67741935483871</v>
          </cell>
          <cell r="R20">
            <v>41.935483870967744</v>
          </cell>
          <cell r="S20">
            <v>25.806451612903224</v>
          </cell>
          <cell r="T20">
            <v>41.935483870967744</v>
          </cell>
          <cell r="U20">
            <v>12.903225806451612</v>
          </cell>
          <cell r="V20">
            <v>35.483870967741936</v>
          </cell>
          <cell r="W20">
            <v>58.064516129032256</v>
          </cell>
          <cell r="X20">
            <v>9.67741935483871</v>
          </cell>
          <cell r="Y20">
            <v>25.806451612903224</v>
          </cell>
          <cell r="Z20">
            <v>16.129032258064516</v>
          </cell>
          <cell r="AA20">
            <v>3.225806451612903</v>
          </cell>
          <cell r="AB20">
            <v>51.612903225806448</v>
          </cell>
          <cell r="AC20">
            <v>19.35483870967742</v>
          </cell>
          <cell r="AD20">
            <v>22.580645161290324</v>
          </cell>
          <cell r="AE20">
            <v>70.967741935483872</v>
          </cell>
          <cell r="AF20">
            <v>48.387096774193552</v>
          </cell>
          <cell r="AG20">
            <v>3.225806451612903</v>
          </cell>
          <cell r="AH20">
            <v>29.032258064516128</v>
          </cell>
          <cell r="AI20">
            <v>100</v>
          </cell>
          <cell r="AJ20">
            <v>29.032258064516128</v>
          </cell>
          <cell r="AK20">
            <v>32.258064516129032</v>
          </cell>
          <cell r="AM20" t="str">
            <v>2023</v>
          </cell>
        </row>
        <row r="21">
          <cell r="A21">
            <v>17</v>
          </cell>
          <cell r="B21" t="str">
            <v>1.07.02</v>
          </cell>
          <cell r="C21" t="str">
            <v>Capital account liberalization, Index</v>
          </cell>
          <cell r="D21" t="str">
            <v>1.07.02 Capital account liberalization, Index</v>
          </cell>
          <cell r="H21">
            <v>100</v>
          </cell>
          <cell r="I21">
            <v>0</v>
          </cell>
          <cell r="K21">
            <v>100</v>
          </cell>
          <cell r="L21">
            <v>100</v>
          </cell>
          <cell r="M21">
            <v>64.192382560640013</v>
          </cell>
          <cell r="N21">
            <v>0</v>
          </cell>
          <cell r="P21">
            <v>64.192382560640013</v>
          </cell>
          <cell r="Q21">
            <v>100</v>
          </cell>
          <cell r="R21">
            <v>0</v>
          </cell>
          <cell r="S21">
            <v>30.304744605264052</v>
          </cell>
          <cell r="T21">
            <v>100</v>
          </cell>
          <cell r="U21">
            <v>0</v>
          </cell>
          <cell r="V21">
            <v>30.304744605264052</v>
          </cell>
          <cell r="W21">
            <v>64.192382560640013</v>
          </cell>
          <cell r="X21">
            <v>0</v>
          </cell>
          <cell r="Y21">
            <v>100</v>
          </cell>
          <cell r="Z21">
            <v>0</v>
          </cell>
          <cell r="AA21">
            <v>16.261636271142933</v>
          </cell>
          <cell r="AB21">
            <v>100</v>
          </cell>
          <cell r="AC21">
            <v>33.887639216482256</v>
          </cell>
          <cell r="AD21">
            <v>30.304744605264052</v>
          </cell>
          <cell r="AE21">
            <v>100</v>
          </cell>
          <cell r="AF21">
            <v>100</v>
          </cell>
          <cell r="AG21">
            <v>0</v>
          </cell>
          <cell r="AH21">
            <v>30.304744605264052</v>
          </cell>
          <cell r="AI21">
            <v>100</v>
          </cell>
          <cell r="AJ21">
            <v>100</v>
          </cell>
          <cell r="AK21">
            <v>30.304744605264052</v>
          </cell>
          <cell r="AM21" t="str">
            <v>2020</v>
          </cell>
        </row>
        <row r="22">
          <cell r="A22">
            <v>18</v>
          </cell>
          <cell r="B22" t="str">
            <v>1.07.03</v>
          </cell>
          <cell r="C22" t="str">
            <v>Investment Freedom, Index</v>
          </cell>
          <cell r="D22" t="str">
            <v>1.07.03 Investment Freedom, Index</v>
          </cell>
          <cell r="H22">
            <v>92.307692307692307</v>
          </cell>
          <cell r="I22">
            <v>46.153846153846153</v>
          </cell>
          <cell r="J22">
            <v>69.230769230769226</v>
          </cell>
          <cell r="K22">
            <v>46.153846153846153</v>
          </cell>
          <cell r="L22">
            <v>92.307692307692307</v>
          </cell>
          <cell r="M22">
            <v>76.92307692307692</v>
          </cell>
          <cell r="N22">
            <v>0</v>
          </cell>
          <cell r="O22">
            <v>76.92307692307692</v>
          </cell>
          <cell r="P22">
            <v>23.076923076923077</v>
          </cell>
          <cell r="Q22">
            <v>92.307692307692307</v>
          </cell>
          <cell r="R22">
            <v>30.76923076923077</v>
          </cell>
          <cell r="S22">
            <v>46.153846153846153</v>
          </cell>
          <cell r="T22">
            <v>61.53846153846154</v>
          </cell>
          <cell r="U22">
            <v>23.076923076923077</v>
          </cell>
          <cell r="V22">
            <v>61.53846153846154</v>
          </cell>
          <cell r="W22">
            <v>84.615384615384613</v>
          </cell>
          <cell r="X22">
            <v>15.384615384615385</v>
          </cell>
          <cell r="Y22">
            <v>76.92307692307692</v>
          </cell>
          <cell r="Z22">
            <v>61.53846153846154</v>
          </cell>
          <cell r="AA22">
            <v>7.6923076923076925</v>
          </cell>
          <cell r="AB22">
            <v>84.615384615384613</v>
          </cell>
          <cell r="AC22">
            <v>61.53846153846154</v>
          </cell>
          <cell r="AD22">
            <v>15.384615384615385</v>
          </cell>
          <cell r="AE22">
            <v>100</v>
          </cell>
          <cell r="AF22">
            <v>61.53846153846154</v>
          </cell>
          <cell r="AG22">
            <v>15.384615384615385</v>
          </cell>
          <cell r="AH22">
            <v>53.846153846153847</v>
          </cell>
          <cell r="AI22">
            <v>92.307692307692307</v>
          </cell>
          <cell r="AJ22">
            <v>100</v>
          </cell>
          <cell r="AK22">
            <v>30.76923076923077</v>
          </cell>
          <cell r="AM22" t="str">
            <v>2023</v>
          </cell>
        </row>
        <row r="23">
          <cell r="A23">
            <v>19</v>
          </cell>
          <cell r="B23" t="str">
            <v>1.08</v>
          </cell>
          <cell r="C23" t="str">
            <v>Exchange rate stability, parity change from national currency to SDR, 2022/2020</v>
          </cell>
          <cell r="D23" t="str">
            <v>1.08 Exchange rate stability, parity change from national currency to SDR, 2022/2020</v>
          </cell>
          <cell r="H23">
            <v>89.586607026172132</v>
          </cell>
          <cell r="I23">
            <v>91.583532455078</v>
          </cell>
          <cell r="J23">
            <v>91.159317324062997</v>
          </cell>
          <cell r="K23">
            <v>91.763058627121126</v>
          </cell>
          <cell r="L23">
            <v>84.961996044380655</v>
          </cell>
          <cell r="M23">
            <v>87.152484094896408</v>
          </cell>
          <cell r="N23">
            <v>86.198948333913236</v>
          </cell>
          <cell r="O23">
            <v>92.902558964936205</v>
          </cell>
          <cell r="P23">
            <v>91.275891941814947</v>
          </cell>
          <cell r="Q23">
            <v>93.339302497780267</v>
          </cell>
          <cell r="R23">
            <v>95.956615626246986</v>
          </cell>
          <cell r="S23">
            <v>95.245372316248293</v>
          </cell>
          <cell r="T23">
            <v>60.241651202323354</v>
          </cell>
          <cell r="U23">
            <v>0</v>
          </cell>
          <cell r="V23">
            <v>98.966068350031691</v>
          </cell>
          <cell r="W23">
            <v>77.862006903962254</v>
          </cell>
          <cell r="X23">
            <v>89.087068909055176</v>
          </cell>
          <cell r="Y23">
            <v>96.207179434308472</v>
          </cell>
          <cell r="Z23">
            <v>53.386985358569355</v>
          </cell>
          <cell r="AA23">
            <v>84.968289910804558</v>
          </cell>
          <cell r="AB23">
            <v>88.072235935984338</v>
          </cell>
          <cell r="AC23">
            <v>87.974539334733294</v>
          </cell>
          <cell r="AD23">
            <v>80.591217468427416</v>
          </cell>
          <cell r="AE23">
            <v>91.108152098855044</v>
          </cell>
          <cell r="AF23">
            <v>88.746794207783964</v>
          </cell>
          <cell r="AG23">
            <v>67.914794913583052</v>
          </cell>
          <cell r="AH23">
            <v>83.170907520763521</v>
          </cell>
          <cell r="AI23">
            <v>100</v>
          </cell>
          <cell r="AJ23">
            <v>91.275891941814947</v>
          </cell>
          <cell r="AK23">
            <v>91.859340534303101</v>
          </cell>
          <cell r="AL23" t="str">
            <v>Yes</v>
          </cell>
          <cell r="AM23" t="str">
            <v>2022</v>
          </cell>
        </row>
        <row r="24">
          <cell r="A24">
            <v>20</v>
          </cell>
          <cell r="B24" t="str">
            <v>1.09</v>
          </cell>
          <cell r="C24" t="str">
            <v>Domestic credit to private sector, % of GDP</v>
          </cell>
          <cell r="D24" t="str">
            <v>1.09 Domestic credit to private sector, % of GDP</v>
          </cell>
          <cell r="H24">
            <v>50.707930530637974</v>
          </cell>
          <cell r="I24">
            <v>9.7283628487611331</v>
          </cell>
          <cell r="J24">
            <v>8.5753250729902426</v>
          </cell>
          <cell r="K24">
            <v>61.865565130020485</v>
          </cell>
          <cell r="M24">
            <v>38.251989651809872</v>
          </cell>
          <cell r="N24">
            <v>66.731046053565251</v>
          </cell>
          <cell r="P24">
            <v>14.297737034444729</v>
          </cell>
          <cell r="Q24">
            <v>100</v>
          </cell>
          <cell r="R24">
            <v>14.204048459223111</v>
          </cell>
          <cell r="S24">
            <v>8.8761676560646396</v>
          </cell>
          <cell r="T24">
            <v>74.312868267980676</v>
          </cell>
          <cell r="V24">
            <v>45.989555810230392</v>
          </cell>
          <cell r="W24">
            <v>8.6351292554678025</v>
          </cell>
          <cell r="X24">
            <v>5.0764707582929214</v>
          </cell>
          <cell r="Y24">
            <v>59.501135863643476</v>
          </cell>
          <cell r="Z24">
            <v>0</v>
          </cell>
          <cell r="AA24">
            <v>0.71358763140867121</v>
          </cell>
          <cell r="AB24">
            <v>13.294476364931107</v>
          </cell>
          <cell r="AC24">
            <v>14.180171172304375</v>
          </cell>
          <cell r="AD24">
            <v>16.74200560675974</v>
          </cell>
          <cell r="AE24">
            <v>47.263554520777056</v>
          </cell>
          <cell r="AF24">
            <v>64.023343383736304</v>
          </cell>
          <cell r="AG24">
            <v>14.130539397622035</v>
          </cell>
          <cell r="AH24">
            <v>61.009823648535033</v>
          </cell>
          <cell r="AI24">
            <v>50.652267522122692</v>
          </cell>
          <cell r="AJ24">
            <v>82.389689706640993</v>
          </cell>
          <cell r="AK24">
            <v>44.703270706432953</v>
          </cell>
          <cell r="AM24" t="str">
            <v>2021</v>
          </cell>
        </row>
        <row r="25">
          <cell r="A25">
            <v>21</v>
          </cell>
          <cell r="B25" t="str">
            <v>1.10</v>
          </cell>
          <cell r="C25" t="str">
            <v>Foreign trade and payments risk</v>
          </cell>
          <cell r="D25" t="str">
            <v>1.10 Foreign trade and payments risk</v>
          </cell>
          <cell r="H25">
            <v>76.915302862358985</v>
          </cell>
          <cell r="I25">
            <v>43.421953445915108</v>
          </cell>
          <cell r="J25">
            <v>100</v>
          </cell>
          <cell r="K25">
            <v>37.794223120558122</v>
          </cell>
          <cell r="L25">
            <v>61.961677642302931</v>
          </cell>
          <cell r="M25">
            <v>65.903941448783982</v>
          </cell>
          <cell r="N25">
            <v>58.397176762078644</v>
          </cell>
          <cell r="O25">
            <v>78.277205450870454</v>
          </cell>
          <cell r="P25">
            <v>25.777531459868285</v>
          </cell>
          <cell r="Q25">
            <v>83.555291126035073</v>
          </cell>
          <cell r="R25">
            <v>40.914944252461375</v>
          </cell>
          <cell r="S25">
            <v>55.878757253700201</v>
          </cell>
          <cell r="T25">
            <v>7.0483145334811272</v>
          </cell>
          <cell r="U25">
            <v>0</v>
          </cell>
          <cell r="V25">
            <v>53.952044076416506</v>
          </cell>
          <cell r="W25">
            <v>51.482933428962653</v>
          </cell>
          <cell r="X25">
            <v>53.55105300906304</v>
          </cell>
          <cell r="Y25">
            <v>74.538289756797283</v>
          </cell>
          <cell r="Z25">
            <v>16.501352937341071</v>
          </cell>
          <cell r="AA25">
            <v>32.742306187650783</v>
          </cell>
          <cell r="AB25">
            <v>60.822276194822976</v>
          </cell>
          <cell r="AC25">
            <v>52.129653778444286</v>
          </cell>
          <cell r="AD25">
            <v>24.451897372367483</v>
          </cell>
          <cell r="AE25">
            <v>55.482248810067162</v>
          </cell>
          <cell r="AF25">
            <v>69.903664341135809</v>
          </cell>
          <cell r="AG25">
            <v>0.83621307948099965</v>
          </cell>
          <cell r="AH25">
            <v>53.423094477407574</v>
          </cell>
          <cell r="AI25">
            <v>55.659923713894507</v>
          </cell>
          <cell r="AJ25">
            <v>57.838886353263355</v>
          </cell>
          <cell r="AK25">
            <v>46.080556823368326</v>
          </cell>
        </row>
        <row r="26">
          <cell r="A26">
            <v>22</v>
          </cell>
          <cell r="B26" t="str">
            <v>1.10.01</v>
          </cell>
          <cell r="C26" t="str">
            <v>Country credit rating</v>
          </cell>
          <cell r="D26" t="str">
            <v>1.10.01 Country credit rating</v>
          </cell>
          <cell r="H26">
            <v>88.059701492537314</v>
          </cell>
          <cell r="I26">
            <v>34.328358208955223</v>
          </cell>
          <cell r="K26">
            <v>25.373134328358208</v>
          </cell>
          <cell r="L26">
            <v>86.567164179104481</v>
          </cell>
          <cell r="M26">
            <v>65.671641791044777</v>
          </cell>
          <cell r="N26">
            <v>70.149253731343279</v>
          </cell>
          <cell r="O26">
            <v>79.104477611940297</v>
          </cell>
          <cell r="P26">
            <v>16.417910447761194</v>
          </cell>
          <cell r="Q26">
            <v>77.611940298507463</v>
          </cell>
          <cell r="R26">
            <v>47.761194029850749</v>
          </cell>
          <cell r="S26">
            <v>52.238805970149251</v>
          </cell>
          <cell r="T26">
            <v>68.656716417910445</v>
          </cell>
          <cell r="U26">
            <v>7.4626865671641793</v>
          </cell>
          <cell r="V26">
            <v>59.701492537313435</v>
          </cell>
          <cell r="W26">
            <v>52.238805970149251</v>
          </cell>
          <cell r="Y26">
            <v>83.582089552238813</v>
          </cell>
          <cell r="Z26">
            <v>10.447761194029852</v>
          </cell>
          <cell r="AA26">
            <v>23.134328358208954</v>
          </cell>
          <cell r="AB26">
            <v>56.71641791044776</v>
          </cell>
          <cell r="AC26">
            <v>53.731343283582092</v>
          </cell>
          <cell r="AD26">
            <v>0</v>
          </cell>
          <cell r="AE26">
            <v>88.059701492537314</v>
          </cell>
          <cell r="AF26">
            <v>77.611940298507463</v>
          </cell>
          <cell r="AG26">
            <v>4.4776119402985071</v>
          </cell>
          <cell r="AH26">
            <v>56.71641791044776</v>
          </cell>
          <cell r="AI26">
            <v>76.119402985074629</v>
          </cell>
          <cell r="AJ26">
            <v>86.567164179104481</v>
          </cell>
          <cell r="AK26">
            <v>37.313432835820898</v>
          </cell>
          <cell r="AM26" t="str">
            <v>2023</v>
          </cell>
        </row>
        <row r="27">
          <cell r="A27">
            <v>23</v>
          </cell>
          <cell r="B27" t="str">
            <v>1.10.02</v>
          </cell>
          <cell r="C27" t="str">
            <v>Gross debt, % GDP</v>
          </cell>
          <cell r="D27" t="str">
            <v>1.10.02 Gross debt, % GDP</v>
          </cell>
          <cell r="H27">
            <v>79.320987654320987</v>
          </cell>
          <cell r="I27">
            <v>85.725308641975303</v>
          </cell>
          <cell r="J27">
            <v>100</v>
          </cell>
          <cell r="K27">
            <v>86.728395061728392</v>
          </cell>
          <cell r="L27">
            <v>59.683641975308639</v>
          </cell>
          <cell r="M27">
            <v>86.149691358024697</v>
          </cell>
          <cell r="N27">
            <v>71.06481481481481</v>
          </cell>
          <cell r="O27">
            <v>90.200617283950621</v>
          </cell>
          <cell r="P27">
            <v>78.703703703703695</v>
          </cell>
          <cell r="Q27">
            <v>99.151234567901241</v>
          </cell>
          <cell r="R27">
            <v>68.75</v>
          </cell>
          <cell r="S27">
            <v>85.416666666666671</v>
          </cell>
          <cell r="T27">
            <v>0</v>
          </cell>
          <cell r="U27">
            <v>51.234567901234563</v>
          </cell>
          <cell r="V27">
            <v>75.231481481481481</v>
          </cell>
          <cell r="W27">
            <v>79.205246913580254</v>
          </cell>
          <cell r="X27">
            <v>76.157407407407405</v>
          </cell>
          <cell r="Y27">
            <v>80.43981481481481</v>
          </cell>
          <cell r="Z27">
            <v>71.566358024691354</v>
          </cell>
          <cell r="AA27">
            <v>81.828703703703695</v>
          </cell>
          <cell r="AB27">
            <v>87.924382716049379</v>
          </cell>
          <cell r="AC27">
            <v>78.626543209876544</v>
          </cell>
          <cell r="AD27">
            <v>93.248456790123456</v>
          </cell>
          <cell r="AE27">
            <v>49.035493827160494</v>
          </cell>
          <cell r="AF27">
            <v>79.861111111111114</v>
          </cell>
          <cell r="AG27">
            <v>55.401234567901234</v>
          </cell>
          <cell r="AH27">
            <v>77.46913580246914</v>
          </cell>
          <cell r="AI27">
            <v>61.226851851851848</v>
          </cell>
          <cell r="AJ27">
            <v>53.858024691358025</v>
          </cell>
          <cell r="AK27">
            <v>86.496913580246911</v>
          </cell>
          <cell r="AM27" t="str">
            <v>2022</v>
          </cell>
        </row>
        <row r="28">
          <cell r="A28">
            <v>24</v>
          </cell>
          <cell r="B28" t="str">
            <v>1.11</v>
          </cell>
          <cell r="C28" t="str">
            <v>Trade costs</v>
          </cell>
          <cell r="D28" t="str">
            <v>1.11 Trade costs</v>
          </cell>
          <cell r="H28">
            <v>82.877764414069887</v>
          </cell>
          <cell r="I28">
            <v>13.113797822998839</v>
          </cell>
          <cell r="J28">
            <v>70.001926769696908</v>
          </cell>
          <cell r="K28">
            <v>5.4707311377115122</v>
          </cell>
          <cell r="L28">
            <v>87.54460428942923</v>
          </cell>
          <cell r="M28">
            <v>61.670796607509985</v>
          </cell>
          <cell r="N28">
            <v>52.633029041541661</v>
          </cell>
          <cell r="O28">
            <v>80.97392354160614</v>
          </cell>
          <cell r="P28">
            <v>29.95121757281747</v>
          </cell>
          <cell r="Q28">
            <v>87.902887650850346</v>
          </cell>
          <cell r="R28">
            <v>43.892769567866068</v>
          </cell>
          <cell r="S28">
            <v>31.594178425184975</v>
          </cell>
          <cell r="T28">
            <v>84.8682028570379</v>
          </cell>
          <cell r="U28">
            <v>12.19270211143156</v>
          </cell>
          <cell r="V28">
            <v>57.902278939709653</v>
          </cell>
          <cell r="W28">
            <v>19.563792078343798</v>
          </cell>
          <cell r="X28">
            <v>0</v>
          </cell>
          <cell r="Y28">
            <v>89.4092782891138</v>
          </cell>
          <cell r="Z28">
            <v>15.362142664003922</v>
          </cell>
          <cell r="AA28">
            <v>15.97760895452474</v>
          </cell>
          <cell r="AB28">
            <v>27.719191618684587</v>
          </cell>
          <cell r="AC28">
            <v>29.205565225023118</v>
          </cell>
          <cell r="AD28">
            <v>11.534589879743198</v>
          </cell>
          <cell r="AE28">
            <v>100.00000000000001</v>
          </cell>
          <cell r="AF28">
            <v>75.287933695958614</v>
          </cell>
          <cell r="AG28">
            <v>31.896761672630959</v>
          </cell>
          <cell r="AH28">
            <v>44.967913375239675</v>
          </cell>
          <cell r="AI28">
            <v>80.579232575141276</v>
          </cell>
          <cell r="AJ28">
            <v>80.066898322261792</v>
          </cell>
          <cell r="AK28">
            <v>41.930182579711641</v>
          </cell>
        </row>
        <row r="29">
          <cell r="A29">
            <v>25</v>
          </cell>
          <cell r="B29" t="str">
            <v>1.11.01</v>
          </cell>
          <cell r="C29" t="str">
            <v>Logistics performance, index</v>
          </cell>
          <cell r="D29" t="str">
            <v>1.11.01 Logistics performance, index</v>
          </cell>
          <cell r="H29">
            <v>68.421052631578959</v>
          </cell>
          <cell r="I29">
            <v>10.526315789473694</v>
          </cell>
          <cell r="K29">
            <v>0</v>
          </cell>
          <cell r="L29">
            <v>84.21052631578948</v>
          </cell>
          <cell r="M29">
            <v>31.578947368421058</v>
          </cell>
          <cell r="N29">
            <v>68.421052631578959</v>
          </cell>
          <cell r="O29">
            <v>78.94736842105263</v>
          </cell>
          <cell r="Q29">
            <v>84.21052631578948</v>
          </cell>
          <cell r="R29">
            <v>52.631578947368425</v>
          </cell>
          <cell r="S29">
            <v>31.578947368421058</v>
          </cell>
          <cell r="T29">
            <v>78.94736842105263</v>
          </cell>
          <cell r="U29">
            <v>0</v>
          </cell>
          <cell r="V29">
            <v>63.157894736842117</v>
          </cell>
          <cell r="W29">
            <v>26.315789473684212</v>
          </cell>
          <cell r="Y29">
            <v>63.157894736842117</v>
          </cell>
          <cell r="AA29">
            <v>15.789473684210542</v>
          </cell>
          <cell r="AB29">
            <v>31.578947368421058</v>
          </cell>
          <cell r="AC29">
            <v>47.368421052631575</v>
          </cell>
          <cell r="AD29">
            <v>10.526315789473694</v>
          </cell>
          <cell r="AE29">
            <v>100</v>
          </cell>
          <cell r="AF29">
            <v>73.684210526315795</v>
          </cell>
          <cell r="AG29">
            <v>21.052631578947366</v>
          </cell>
          <cell r="AH29">
            <v>57.894736842105274</v>
          </cell>
          <cell r="AI29">
            <v>68.421052631578959</v>
          </cell>
          <cell r="AJ29">
            <v>73.684210526315795</v>
          </cell>
          <cell r="AK29">
            <v>47.368421052631575</v>
          </cell>
          <cell r="AM29" t="str">
            <v>2023</v>
          </cell>
        </row>
        <row r="30">
          <cell r="A30">
            <v>26</v>
          </cell>
          <cell r="B30" t="str">
            <v>1.11.02</v>
          </cell>
          <cell r="C30" t="str">
            <v>Corruption perceptions, index</v>
          </cell>
          <cell r="D30" t="str">
            <v>1.11.02 Corruption perceptions, index</v>
          </cell>
          <cell r="H30">
            <v>81.25</v>
          </cell>
          <cell r="I30">
            <v>3.125</v>
          </cell>
          <cell r="J30">
            <v>57.8125</v>
          </cell>
          <cell r="K30">
            <v>1.5625</v>
          </cell>
          <cell r="L30">
            <v>79.6875</v>
          </cell>
          <cell r="M30">
            <v>68.75</v>
          </cell>
          <cell r="N30">
            <v>34.375</v>
          </cell>
          <cell r="O30">
            <v>70.3125</v>
          </cell>
          <cell r="P30">
            <v>20.3125</v>
          </cell>
          <cell r="Q30">
            <v>82.8125</v>
          </cell>
          <cell r="R30">
            <v>26.5625</v>
          </cell>
          <cell r="S30">
            <v>17.1875</v>
          </cell>
          <cell r="T30">
            <v>78.125</v>
          </cell>
          <cell r="U30">
            <v>12.5</v>
          </cell>
          <cell r="V30">
            <v>37.5</v>
          </cell>
          <cell r="W30">
            <v>12.5</v>
          </cell>
          <cell r="X30">
            <v>0</v>
          </cell>
          <cell r="Y30">
            <v>100</v>
          </cell>
          <cell r="Z30">
            <v>6.25</v>
          </cell>
          <cell r="AA30">
            <v>10.9375</v>
          </cell>
          <cell r="AB30">
            <v>20.3125</v>
          </cell>
          <cell r="AC30">
            <v>15.625</v>
          </cell>
          <cell r="AD30">
            <v>7.8125</v>
          </cell>
          <cell r="AE30">
            <v>93.75</v>
          </cell>
          <cell r="AF30">
            <v>62.5</v>
          </cell>
          <cell r="AG30">
            <v>20.3125</v>
          </cell>
          <cell r="AH30">
            <v>20.3125</v>
          </cell>
          <cell r="AI30">
            <v>78.125</v>
          </cell>
          <cell r="AJ30">
            <v>71.875</v>
          </cell>
          <cell r="AK30">
            <v>29.6875</v>
          </cell>
          <cell r="AM30" t="str">
            <v>2022</v>
          </cell>
        </row>
        <row r="31">
          <cell r="A31">
            <v>27</v>
          </cell>
          <cell r="B31" t="str">
            <v>1.11.03</v>
          </cell>
          <cell r="C31" t="str">
            <v>Rule of law, index</v>
          </cell>
          <cell r="D31" t="str">
            <v>1.11.03 Rule of law, index</v>
          </cell>
          <cell r="H31">
            <v>93.782380334751352</v>
          </cell>
          <cell r="I31">
            <v>24.870465315585399</v>
          </cell>
          <cell r="J31">
            <v>79.274606590656447</v>
          </cell>
          <cell r="K31">
            <v>14.507772717027567</v>
          </cell>
          <cell r="L31">
            <v>93.26424878440892</v>
          </cell>
          <cell r="M31">
            <v>80.829017666139521</v>
          </cell>
          <cell r="N31">
            <v>51.813470177949704</v>
          </cell>
          <cell r="O31">
            <v>88.601031982415464</v>
          </cell>
          <cell r="P31">
            <v>38.341967746767551</v>
          </cell>
          <cell r="Q31">
            <v>91.191706158583415</v>
          </cell>
          <cell r="R31">
            <v>49.740931658238132</v>
          </cell>
          <cell r="S31">
            <v>44.041451755559812</v>
          </cell>
          <cell r="T31">
            <v>92.22797747149616</v>
          </cell>
          <cell r="U31">
            <v>23.316062452330208</v>
          </cell>
          <cell r="V31">
            <v>69.430049648554998</v>
          </cell>
          <cell r="W31">
            <v>18.652849756450696</v>
          </cell>
          <cell r="X31">
            <v>0</v>
          </cell>
          <cell r="Y31">
            <v>99.481860237429672</v>
          </cell>
          <cell r="Z31">
            <v>23.834196050341014</v>
          </cell>
          <cell r="AA31">
            <v>20.207252619705887</v>
          </cell>
          <cell r="AB31">
            <v>29.533678011464907</v>
          </cell>
          <cell r="AC31">
            <v>22.797926795873831</v>
          </cell>
          <cell r="AD31">
            <v>15.544041982271951</v>
          </cell>
          <cell r="AE31">
            <v>100</v>
          </cell>
          <cell r="AF31">
            <v>84.974094705562649</v>
          </cell>
          <cell r="AG31">
            <v>52.331605834406083</v>
          </cell>
          <cell r="AH31">
            <v>53.886008697661268</v>
          </cell>
          <cell r="AI31">
            <v>90.155443057898552</v>
          </cell>
          <cell r="AJ31">
            <v>89.637303295328223</v>
          </cell>
          <cell r="AK31">
            <v>46.113990275271377</v>
          </cell>
          <cell r="AM31" t="str">
            <v>2021</v>
          </cell>
        </row>
        <row r="32">
          <cell r="A32">
            <v>28</v>
          </cell>
          <cell r="B32" t="str">
            <v>1.12</v>
          </cell>
          <cell r="C32" t="str">
            <v xml:space="preserve">Monetary policy intervention </v>
          </cell>
          <cell r="D32" t="str">
            <v xml:space="preserve">1.12 Monetary policy intervention </v>
          </cell>
          <cell r="H32">
            <v>45.28833877994424</v>
          </cell>
          <cell r="I32">
            <v>54.883492024953419</v>
          </cell>
          <cell r="J32">
            <v>9.058516163002194</v>
          </cell>
          <cell r="K32">
            <v>94.33324969827612</v>
          </cell>
          <cell r="L32">
            <v>47.576608597010598</v>
          </cell>
          <cell r="M32">
            <v>61.229800825006251</v>
          </cell>
          <cell r="N32">
            <v>44.305137303365697</v>
          </cell>
          <cell r="O32">
            <v>27.095404947645395</v>
          </cell>
          <cell r="P32">
            <v>43.91345148231381</v>
          </cell>
          <cell r="Q32">
            <v>46.168793941876828</v>
          </cell>
          <cell r="R32">
            <v>52.657992556119517</v>
          </cell>
          <cell r="S32">
            <v>46.577316130420343</v>
          </cell>
          <cell r="T32">
            <v>43.386075151801698</v>
          </cell>
          <cell r="U32">
            <v>55.07919384746468</v>
          </cell>
          <cell r="V32">
            <v>45.322575830027525</v>
          </cell>
          <cell r="W32">
            <v>49.387374162613568</v>
          </cell>
          <cell r="X32">
            <v>48.15930159897627</v>
          </cell>
          <cell r="Y32">
            <v>59.371372783270658</v>
          </cell>
          <cell r="Z32">
            <v>55.677570486219437</v>
          </cell>
          <cell r="AA32">
            <v>0</v>
          </cell>
          <cell r="AB32">
            <v>49.013932782697403</v>
          </cell>
          <cell r="AC32">
            <v>55.351933797765398</v>
          </cell>
          <cell r="AD32">
            <v>38.302422975652</v>
          </cell>
          <cell r="AE32">
            <v>100</v>
          </cell>
          <cell r="AF32">
            <v>44.448161014853355</v>
          </cell>
          <cell r="AG32">
            <v>51.424505538502572</v>
          </cell>
          <cell r="AH32">
            <v>57.088498370112134</v>
          </cell>
          <cell r="AI32">
            <v>54.81180202310572</v>
          </cell>
          <cell r="AJ32">
            <v>51.954532980841229</v>
          </cell>
          <cell r="AK32">
            <v>53.791656440360491</v>
          </cell>
        </row>
        <row r="33">
          <cell r="A33">
            <v>29</v>
          </cell>
          <cell r="B33" t="str">
            <v>1.12.01</v>
          </cell>
          <cell r="C33" t="str">
            <v>Current account balance, % GDP</v>
          </cell>
          <cell r="D33" t="str">
            <v>1.12.01 Current account balance, % GDP</v>
          </cell>
          <cell r="H33">
            <v>53.858784893267654</v>
          </cell>
          <cell r="I33">
            <v>62.561576354679808</v>
          </cell>
          <cell r="J33">
            <v>12.315270935960584</v>
          </cell>
          <cell r="K33">
            <v>100</v>
          </cell>
          <cell r="L33">
            <v>56.486042692939243</v>
          </cell>
          <cell r="M33">
            <v>70.607553366174059</v>
          </cell>
          <cell r="N33">
            <v>52.052545155993428</v>
          </cell>
          <cell r="O33">
            <v>33.825944170771763</v>
          </cell>
          <cell r="P33">
            <v>52.216748768472904</v>
          </cell>
          <cell r="Q33">
            <v>38.259441707717578</v>
          </cell>
          <cell r="R33">
            <v>60.098522167487694</v>
          </cell>
          <cell r="S33">
            <v>54.187192118226598</v>
          </cell>
          <cell r="T33">
            <v>52.38095238095238</v>
          </cell>
          <cell r="U33">
            <v>65.681444991789817</v>
          </cell>
          <cell r="V33">
            <v>51.559934318555008</v>
          </cell>
          <cell r="W33">
            <v>57.307060755336614</v>
          </cell>
          <cell r="X33">
            <v>58.128078817733986</v>
          </cell>
          <cell r="Y33">
            <v>70.443349753694577</v>
          </cell>
          <cell r="Z33">
            <v>63.382594417077179</v>
          </cell>
          <cell r="AA33">
            <v>0</v>
          </cell>
          <cell r="AB33">
            <v>63.218390804597703</v>
          </cell>
          <cell r="AC33">
            <v>63.054187192118228</v>
          </cell>
          <cell r="AD33">
            <v>38.916256157635459</v>
          </cell>
          <cell r="AE33">
            <v>24.137931034482762</v>
          </cell>
          <cell r="AF33">
            <v>52.873563218390807</v>
          </cell>
          <cell r="AG33">
            <v>58.949096880131364</v>
          </cell>
          <cell r="AH33">
            <v>61.247947454844002</v>
          </cell>
          <cell r="AI33">
            <v>65.024630541871929</v>
          </cell>
          <cell r="AJ33">
            <v>61.740558292282437</v>
          </cell>
          <cell r="AK33">
            <v>57.307060755336614</v>
          </cell>
          <cell r="AM33" t="str">
            <v>2022</v>
          </cell>
        </row>
        <row r="34">
          <cell r="A34">
            <v>30</v>
          </cell>
          <cell r="B34" t="str">
            <v>1.12.02</v>
          </cell>
          <cell r="C34" t="str">
            <v>Change (1-year) in total reserves (includes gold), % GDP</v>
          </cell>
          <cell r="D34" t="str">
            <v>1.12.02 Change (1-year) in total reserves (includes gold), % GDP</v>
          </cell>
          <cell r="H34">
            <v>4.9081648389360879</v>
          </cell>
          <cell r="I34">
            <v>7.6699235188394539</v>
          </cell>
          <cell r="J34">
            <v>3.1633010708594043</v>
          </cell>
          <cell r="K34">
            <v>17.36714360529605</v>
          </cell>
          <cell r="L34">
            <v>5.0149940709918468</v>
          </cell>
          <cell r="M34">
            <v>7.2066889182933238</v>
          </cell>
          <cell r="N34">
            <v>5.5396487031748194</v>
          </cell>
          <cell r="O34">
            <v>3.2035932646025316</v>
          </cell>
          <cell r="P34">
            <v>4.9074482155618142</v>
          </cell>
          <cell r="Q34">
            <v>21.559499805483156</v>
          </cell>
          <cell r="R34">
            <v>7.473890394092237</v>
          </cell>
          <cell r="S34">
            <v>6.1198628200341432</v>
          </cell>
          <cell r="T34">
            <v>4.1131210156717941</v>
          </cell>
          <cell r="U34">
            <v>4.7838847434978504</v>
          </cell>
          <cell r="V34">
            <v>7.2479227725358584</v>
          </cell>
          <cell r="W34">
            <v>6.3575279697703593</v>
          </cell>
          <cell r="X34">
            <v>4.0691753975967231</v>
          </cell>
          <cell r="Y34">
            <v>5.1503921464160811</v>
          </cell>
          <cell r="Z34">
            <v>7.7976920055321699</v>
          </cell>
          <cell r="AA34">
            <v>4.6552104507475889</v>
          </cell>
          <cell r="AB34">
            <v>0</v>
          </cell>
          <cell r="AC34">
            <v>7.73701965590746</v>
          </cell>
          <cell r="AD34">
            <v>11.503731313910791</v>
          </cell>
          <cell r="AE34">
            <v>100</v>
          </cell>
          <cell r="AF34">
            <v>4.8895192623427164</v>
          </cell>
          <cell r="AG34">
            <v>7.1495118347526727</v>
          </cell>
          <cell r="AH34">
            <v>11.618153988914884</v>
          </cell>
          <cell r="AI34">
            <v>5.1212121670531729</v>
          </cell>
          <cell r="AJ34">
            <v>4.9913416305482059</v>
          </cell>
          <cell r="AK34">
            <v>11.619884257409694</v>
          </cell>
          <cell r="AL34" t="str">
            <v>Yes</v>
          </cell>
          <cell r="AM34" t="str">
            <v>2022</v>
          </cell>
        </row>
        <row r="35">
          <cell r="A35">
            <v>31</v>
          </cell>
          <cell r="B35" t="str">
            <v>1.13</v>
          </cell>
          <cell r="C35" t="str">
            <v>Export concentration</v>
          </cell>
          <cell r="D35" t="str">
            <v>1.13 Export concentration</v>
          </cell>
          <cell r="H35">
            <v>31.054920878704717</v>
          </cell>
          <cell r="I35">
            <v>34.831018342918213</v>
          </cell>
          <cell r="J35">
            <v>0</v>
          </cell>
          <cell r="K35">
            <v>41.14284812722358</v>
          </cell>
          <cell r="L35">
            <v>45.374838698412574</v>
          </cell>
          <cell r="M35">
            <v>24.435602143425498</v>
          </cell>
          <cell r="N35">
            <v>87.930984038769282</v>
          </cell>
          <cell r="O35">
            <v>41.841336394680582</v>
          </cell>
          <cell r="P35">
            <v>31.040949055052003</v>
          </cell>
          <cell r="Q35">
            <v>24.339893071725086</v>
          </cell>
          <cell r="R35">
            <v>99.999999999999986</v>
          </cell>
          <cell r="S35">
            <v>78.193134739362236</v>
          </cell>
          <cell r="T35">
            <v>63.021868237626983</v>
          </cell>
          <cell r="U35">
            <v>26.865583527230893</v>
          </cell>
          <cell r="V35">
            <v>68.614162044533302</v>
          </cell>
          <cell r="W35">
            <v>26.515091688032346</v>
          </cell>
          <cell r="X35">
            <v>34.770761768618911</v>
          </cell>
          <cell r="Y35">
            <v>49.316538500072539</v>
          </cell>
          <cell r="Z35">
            <v>53.117546532944267</v>
          </cell>
          <cell r="AA35">
            <v>25.833025574968417</v>
          </cell>
          <cell r="AB35">
            <v>38.376239007340729</v>
          </cell>
          <cell r="AC35">
            <v>42.586989512544406</v>
          </cell>
          <cell r="AD35">
            <v>72.873424131806374</v>
          </cell>
          <cell r="AE35">
            <v>68.337381862264039</v>
          </cell>
          <cell r="AF35">
            <v>63.057503609092308</v>
          </cell>
          <cell r="AG35">
            <v>57.42260725031089</v>
          </cell>
          <cell r="AH35">
            <v>89.007910674236513</v>
          </cell>
          <cell r="AI35">
            <v>89.799884067867637</v>
          </cell>
          <cell r="AJ35">
            <v>89.573987523899774</v>
          </cell>
          <cell r="AK35">
            <v>55.119402439749905</v>
          </cell>
        </row>
        <row r="36">
          <cell r="A36">
            <v>32</v>
          </cell>
          <cell r="B36" t="str">
            <v>1.13.01</v>
          </cell>
          <cell r="C36" t="str">
            <v>Export market concentration, Top 5 as % total</v>
          </cell>
          <cell r="D36" t="str">
            <v>1.13.01 Export market concentration, Top 5 as % total</v>
          </cell>
          <cell r="H36">
            <v>37.560856879303458</v>
          </cell>
          <cell r="I36">
            <v>71.950764332203889</v>
          </cell>
          <cell r="J36">
            <v>18.158244606339238</v>
          </cell>
          <cell r="K36">
            <v>48.645605949112365</v>
          </cell>
          <cell r="L36">
            <v>6.7405237412552736</v>
          </cell>
          <cell r="M36">
            <v>32.862958516698399</v>
          </cell>
          <cell r="N36">
            <v>92.214455929129201</v>
          </cell>
          <cell r="O36">
            <v>37.852626835803349</v>
          </cell>
          <cell r="P36">
            <v>52.173054227882446</v>
          </cell>
          <cell r="Q36">
            <v>30.525253047431917</v>
          </cell>
          <cell r="R36">
            <v>100</v>
          </cell>
          <cell r="S36">
            <v>69.467296455679161</v>
          </cell>
          <cell r="T36">
            <v>59.197111128370501</v>
          </cell>
          <cell r="U36">
            <v>7.1945284138238037</v>
          </cell>
          <cell r="V36">
            <v>69.089946826187926</v>
          </cell>
          <cell r="W36">
            <v>0</v>
          </cell>
          <cell r="X36">
            <v>40.678933981116536</v>
          </cell>
          <cell r="Y36">
            <v>48.109244809334896</v>
          </cell>
          <cell r="Z36">
            <v>76.649087483791661</v>
          </cell>
          <cell r="AA36">
            <v>32.719258591540296</v>
          </cell>
          <cell r="AB36">
            <v>49.594728143940387</v>
          </cell>
          <cell r="AC36">
            <v>47.43395180647056</v>
          </cell>
          <cell r="AD36">
            <v>98.729280629969239</v>
          </cell>
          <cell r="AE36">
            <v>71.173566705388211</v>
          </cell>
          <cell r="AF36">
            <v>57.214010667532463</v>
          </cell>
          <cell r="AG36">
            <v>75.670747546681213</v>
          </cell>
          <cell r="AH36">
            <v>79.701257417557912</v>
          </cell>
          <cell r="AI36">
            <v>82.376993719696941</v>
          </cell>
          <cell r="AJ36">
            <v>75.341208362526729</v>
          </cell>
          <cell r="AK36">
            <v>51.55100440363141</v>
          </cell>
          <cell r="AM36" t="str">
            <v>2021</v>
          </cell>
        </row>
        <row r="37">
          <cell r="A37">
            <v>33</v>
          </cell>
          <cell r="B37" t="str">
            <v>1.13.02</v>
          </cell>
          <cell r="C37" t="str">
            <v>Export product concentration, Top 5 as % total</v>
          </cell>
          <cell r="D37" t="str">
            <v>1.13.02 Export product concentration, Top 5 as % total</v>
          </cell>
          <cell r="H37">
            <v>35.092053397985225</v>
          </cell>
          <cell r="I37">
            <v>7.32837982463532</v>
          </cell>
          <cell r="J37">
            <v>0</v>
          </cell>
          <cell r="K37">
            <v>41.709433561352633</v>
          </cell>
          <cell r="L37">
            <v>91.040743393499</v>
          </cell>
          <cell r="M37">
            <v>28.174479840459014</v>
          </cell>
          <cell r="N37">
            <v>80.243636872804117</v>
          </cell>
          <cell r="O37">
            <v>53.728108426997373</v>
          </cell>
          <cell r="P37">
            <v>20.45533852248218</v>
          </cell>
          <cell r="Q37">
            <v>30.344236600908545</v>
          </cell>
          <cell r="R37">
            <v>93.636604006436926</v>
          </cell>
          <cell r="S37">
            <v>85.90297815480082</v>
          </cell>
          <cell r="T37">
            <v>69.550873924647846</v>
          </cell>
          <cell r="U37">
            <v>58.107001409363114</v>
          </cell>
          <cell r="V37">
            <v>69.471303652022883</v>
          </cell>
          <cell r="W37">
            <v>64.686492493930075</v>
          </cell>
          <cell r="X37">
            <v>38.494472927711556</v>
          </cell>
          <cell r="Y37">
            <v>56.588852469849193</v>
          </cell>
          <cell r="Z37">
            <v>34.718956332141644</v>
          </cell>
          <cell r="AA37">
            <v>30.770355477161175</v>
          </cell>
          <cell r="AB37">
            <v>35.905511071940708</v>
          </cell>
          <cell r="AC37">
            <v>45.45524331437327</v>
          </cell>
          <cell r="AD37">
            <v>47.306053081538707</v>
          </cell>
          <cell r="AE37">
            <v>66.901994449831875</v>
          </cell>
          <cell r="AF37">
            <v>71.596506750699348</v>
          </cell>
          <cell r="AG37">
            <v>43.25174618726512</v>
          </cell>
          <cell r="AH37">
            <v>94.646608576236019</v>
          </cell>
          <cell r="AI37">
            <v>93.360614192126178</v>
          </cell>
          <cell r="AJ37">
            <v>100</v>
          </cell>
          <cell r="AK37">
            <v>63.329863315118402</v>
          </cell>
          <cell r="AM37" t="str">
            <v>2021</v>
          </cell>
        </row>
        <row r="38">
          <cell r="A38">
            <v>34</v>
          </cell>
          <cell r="B38" t="str">
            <v>1.14</v>
          </cell>
          <cell r="C38" t="str">
            <v>Exports of goods and services</v>
          </cell>
          <cell r="D38" t="str">
            <v>1.14 Exports of goods and services</v>
          </cell>
          <cell r="H38">
            <v>64.554387917287229</v>
          </cell>
          <cell r="I38">
            <v>31.254628659590232</v>
          </cell>
          <cell r="J38">
            <v>2.4610048870987424</v>
          </cell>
          <cell r="K38">
            <v>17.404827480445487</v>
          </cell>
          <cell r="L38">
            <v>74.138411728721877</v>
          </cell>
          <cell r="M38">
            <v>39.862194605051769</v>
          </cell>
          <cell r="N38">
            <v>100</v>
          </cell>
          <cell r="O38">
            <v>66.938940233607397</v>
          </cell>
          <cell r="P38">
            <v>22.47558360914261</v>
          </cell>
          <cell r="Q38">
            <v>71.747857003581203</v>
          </cell>
          <cell r="R38">
            <v>77.907309597089309</v>
          </cell>
          <cell r="S38">
            <v>55.935105819665651</v>
          </cell>
          <cell r="T38">
            <v>78.267758602949215</v>
          </cell>
          <cell r="U38">
            <v>0</v>
          </cell>
          <cell r="V38">
            <v>59.814121526132851</v>
          </cell>
          <cell r="W38">
            <v>65.57457084474018</v>
          </cell>
          <cell r="X38">
            <v>16.409887005039245</v>
          </cell>
          <cell r="Y38">
            <v>33.553593175183536</v>
          </cell>
          <cell r="Z38">
            <v>27.02364233089947</v>
          </cell>
          <cell r="AA38">
            <v>2.9077703783201607</v>
          </cell>
          <cell r="AB38">
            <v>31.666980739562035</v>
          </cell>
          <cell r="AC38">
            <v>47.503643416082355</v>
          </cell>
          <cell r="AD38">
            <v>67.087696036466994</v>
          </cell>
          <cell r="AE38">
            <v>78.643136731267106</v>
          </cell>
          <cell r="AF38">
            <v>75.834401572525508</v>
          </cell>
          <cell r="AG38">
            <v>21.78922662220651</v>
          </cell>
          <cell r="AH38">
            <v>59.099748133222526</v>
          </cell>
          <cell r="AI38">
            <v>82.415047603184348</v>
          </cell>
          <cell r="AJ38">
            <v>99.747259905824592</v>
          </cell>
          <cell r="AK38">
            <v>53.370324857926384</v>
          </cell>
        </row>
        <row r="39">
          <cell r="A39">
            <v>35</v>
          </cell>
          <cell r="B39" t="str">
            <v>1.14.01</v>
          </cell>
          <cell r="C39" t="str">
            <v>Merchandise exports, US$</v>
          </cell>
          <cell r="D39" t="str">
            <v>1.14.01 Merchandise exports, US$</v>
          </cell>
          <cell r="H39">
            <v>60.417695165275816</v>
          </cell>
          <cell r="I39">
            <v>25.348102358283896</v>
          </cell>
          <cell r="J39">
            <v>6.0378752269975671</v>
          </cell>
          <cell r="K39">
            <v>12.028114435080621</v>
          </cell>
          <cell r="L39">
            <v>67.149051483594988</v>
          </cell>
          <cell r="M39">
            <v>34.945181912701472</v>
          </cell>
          <cell r="N39">
            <v>100</v>
          </cell>
          <cell r="O39">
            <v>63.09053131910904</v>
          </cell>
          <cell r="P39">
            <v>17.354926670967927</v>
          </cell>
          <cell r="Q39">
            <v>67.523915521786918</v>
          </cell>
          <cell r="R39">
            <v>62.145094271101307</v>
          </cell>
          <cell r="S39">
            <v>54.208191804392285</v>
          </cell>
          <cell r="T39">
            <v>71.213337818736534</v>
          </cell>
          <cell r="U39">
            <v>0</v>
          </cell>
          <cell r="V39">
            <v>57.594798090027858</v>
          </cell>
          <cell r="W39">
            <v>66.552591351172552</v>
          </cell>
          <cell r="X39">
            <v>10.203287867572834</v>
          </cell>
          <cell r="Y39">
            <v>22.474015084060447</v>
          </cell>
          <cell r="Z39">
            <v>16.555819382923296</v>
          </cell>
          <cell r="AA39">
            <v>6.9819637610111247</v>
          </cell>
          <cell r="AB39">
            <v>26.483583485305189</v>
          </cell>
          <cell r="AC39">
            <v>31.348430149825624</v>
          </cell>
          <cell r="AD39">
            <v>65.036403795924969</v>
          </cell>
          <cell r="AE39">
            <v>64.479110811676222</v>
          </cell>
          <cell r="AF39">
            <v>69.598883996270558</v>
          </cell>
          <cell r="AG39">
            <v>5.2384314996188985</v>
          </cell>
          <cell r="AH39">
            <v>53.90401057164091</v>
          </cell>
          <cell r="AI39">
            <v>64.952531450815798</v>
          </cell>
          <cell r="AJ39">
            <v>89.821750346643498</v>
          </cell>
          <cell r="AK39">
            <v>58.53507151114249</v>
          </cell>
          <cell r="AL39" t="str">
            <v>Yes</v>
          </cell>
          <cell r="AM39" t="str">
            <v>2022</v>
          </cell>
        </row>
        <row r="40">
          <cell r="A40">
            <v>36</v>
          </cell>
          <cell r="B40" t="str">
            <v>1.14.02</v>
          </cell>
          <cell r="C40" t="str">
            <v>Commercial services exports, US$</v>
          </cell>
          <cell r="D40" t="str">
            <v>1.14.02 Commercial services exports, US$</v>
          </cell>
          <cell r="H40">
            <v>62.957430616168239</v>
          </cell>
          <cell r="I40">
            <v>35.154729220277268</v>
          </cell>
          <cell r="J40">
            <v>0.10056377497867471</v>
          </cell>
          <cell r="K40">
            <v>22.325315652376641</v>
          </cell>
          <cell r="L40">
            <v>74.321387241610807</v>
          </cell>
          <cell r="M40">
            <v>41.809341286383471</v>
          </cell>
          <cell r="N40">
            <v>90.298941470906314</v>
          </cell>
          <cell r="O40">
            <v>64.786797424634031</v>
          </cell>
          <cell r="P40">
            <v>26.572448641958992</v>
          </cell>
          <cell r="Q40">
            <v>69.432987269900195</v>
          </cell>
          <cell r="R40">
            <v>86.441289460398892</v>
          </cell>
          <cell r="S40">
            <v>52.893121434877131</v>
          </cell>
          <cell r="T40">
            <v>78.053599059294967</v>
          </cell>
          <cell r="U40">
            <v>1.4918881936354798</v>
          </cell>
          <cell r="V40">
            <v>56.830370400784787</v>
          </cell>
          <cell r="W40">
            <v>58.748711753633202</v>
          </cell>
          <cell r="X40">
            <v>22.271624426407033</v>
          </cell>
          <cell r="Y40">
            <v>42.369423652282528</v>
          </cell>
          <cell r="Z40">
            <v>35.95861158387266</v>
          </cell>
          <cell r="AA40">
            <v>0</v>
          </cell>
          <cell r="AB40">
            <v>34.797797904578275</v>
          </cell>
          <cell r="AC40">
            <v>59.833687377057231</v>
          </cell>
          <cell r="AD40">
            <v>63.121786395776255</v>
          </cell>
          <cell r="AE40">
            <v>85.496566449079694</v>
          </cell>
          <cell r="AF40">
            <v>75.073703176902654</v>
          </cell>
          <cell r="AG40">
            <v>37.393053411311314</v>
          </cell>
          <cell r="AH40">
            <v>59.172370566620891</v>
          </cell>
          <cell r="AI40">
            <v>92.144779579452077</v>
          </cell>
          <cell r="AJ40">
            <v>100</v>
          </cell>
          <cell r="AK40">
            <v>43.723754371250578</v>
          </cell>
          <cell r="AL40" t="str">
            <v>Yes</v>
          </cell>
          <cell r="AM40" t="str">
            <v>2022</v>
          </cell>
        </row>
        <row r="41">
          <cell r="A41">
            <v>37</v>
          </cell>
          <cell r="B41" t="str">
            <v>1.15</v>
          </cell>
          <cell r="C41" t="str">
            <v>Technological innovation</v>
          </cell>
          <cell r="D41" t="str">
            <v>1.15 Technological innovation</v>
          </cell>
          <cell r="H41">
            <v>54.021010378020208</v>
          </cell>
          <cell r="I41">
            <v>0.57149859280021698</v>
          </cell>
          <cell r="J41">
            <v>9.4132359591832504</v>
          </cell>
          <cell r="K41">
            <v>0.7538076563017253</v>
          </cell>
          <cell r="L41">
            <v>46.878900078438498</v>
          </cell>
          <cell r="M41">
            <v>11.388835781647668</v>
          </cell>
          <cell r="N41">
            <v>36.480696963618399</v>
          </cell>
          <cell r="O41">
            <v>78.296025860661814</v>
          </cell>
          <cell r="P41">
            <v>4.8944362768358332</v>
          </cell>
          <cell r="Q41">
            <v>67.397418791175213</v>
          </cell>
          <cell r="R41">
            <v>7.7952451635767384</v>
          </cell>
          <cell r="S41">
            <v>5.1786472006255337</v>
          </cell>
          <cell r="T41">
            <v>61.521727118789016</v>
          </cell>
          <cell r="U41">
            <v>12.920755590910066</v>
          </cell>
          <cell r="V41">
            <v>31.276248612687667</v>
          </cell>
          <cell r="W41">
            <v>9.9929061103957739</v>
          </cell>
          <cell r="X41">
            <v>1.44364938521422</v>
          </cell>
          <cell r="Y41">
            <v>49.131827085848421</v>
          </cell>
          <cell r="Z41">
            <v>2.1787988806158727</v>
          </cell>
          <cell r="AA41">
            <v>0</v>
          </cell>
          <cell r="AB41">
            <v>2.8704117388489712</v>
          </cell>
          <cell r="AC41">
            <v>25.234632201261885</v>
          </cell>
          <cell r="AD41">
            <v>22.804293130046055</v>
          </cell>
          <cell r="AE41">
            <v>79.389911658515445</v>
          </cell>
          <cell r="AF41">
            <v>100</v>
          </cell>
          <cell r="AG41">
            <v>1.0326436041839482</v>
          </cell>
          <cell r="AH41">
            <v>23.505003383774177</v>
          </cell>
          <cell r="AI41">
            <v>49.384573354100823</v>
          </cell>
          <cell r="AJ41">
            <v>58.817747970100314</v>
          </cell>
          <cell r="AK41">
            <v>19.33253121791784</v>
          </cell>
        </row>
        <row r="42">
          <cell r="A42">
            <v>38</v>
          </cell>
          <cell r="B42" t="str">
            <v>1.15.01</v>
          </cell>
          <cell r="C42" t="str">
            <v>R&amp;D expenditure, % GDP</v>
          </cell>
          <cell r="D42" t="str">
            <v>1.15.01 R&amp;D expenditure, % GDP</v>
          </cell>
          <cell r="H42">
            <v>36.442949425262725</v>
          </cell>
          <cell r="J42">
            <v>3.1981745530118801</v>
          </cell>
          <cell r="L42">
            <v>33.595509229005749</v>
          </cell>
          <cell r="M42">
            <v>4.5548330423045194</v>
          </cell>
          <cell r="N42">
            <v>48.813566584892932</v>
          </cell>
          <cell r="O42">
            <v>78.237972296913668</v>
          </cell>
          <cell r="Q42">
            <v>18.025860498998359</v>
          </cell>
          <cell r="R42">
            <v>11.299131198645913</v>
          </cell>
          <cell r="S42">
            <v>3.2654504161890583</v>
          </cell>
          <cell r="T42">
            <v>67.409557886166681</v>
          </cell>
          <cell r="V42">
            <v>17.62284808295928</v>
          </cell>
          <cell r="W42">
            <v>3.5999014430029881</v>
          </cell>
          <cell r="X42">
            <v>0.35780475001874712</v>
          </cell>
          <cell r="Y42">
            <v>27.411271920897299</v>
          </cell>
          <cell r="Z42">
            <v>0.77281540917222824</v>
          </cell>
          <cell r="AB42">
            <v>0.93350616516867158</v>
          </cell>
          <cell r="AC42">
            <v>4.1535346609960682</v>
          </cell>
          <cell r="AD42">
            <v>20.683042840155547</v>
          </cell>
          <cell r="AE42">
            <v>37.75761406365497</v>
          </cell>
          <cell r="AF42">
            <v>100</v>
          </cell>
          <cell r="AG42">
            <v>0</v>
          </cell>
          <cell r="AH42">
            <v>25.751015029942042</v>
          </cell>
          <cell r="AI42">
            <v>33.844258519288246</v>
          </cell>
          <cell r="AJ42">
            <v>70.586307005045697</v>
          </cell>
          <cell r="AK42">
            <v>8.642163111830051</v>
          </cell>
          <cell r="AM42" t="str">
            <v>2021</v>
          </cell>
        </row>
        <row r="43">
          <cell r="A43">
            <v>39</v>
          </cell>
          <cell r="B43" t="str">
            <v>1.15.02</v>
          </cell>
          <cell r="C43" t="str">
            <v>Researchers in R&amp;D, per capita</v>
          </cell>
          <cell r="D43" t="str">
            <v>1.15.02 Researchers in R&amp;D, per capita</v>
          </cell>
          <cell r="L43">
            <v>51.72775684427269</v>
          </cell>
          <cell r="M43">
            <v>5.6555590668432156</v>
          </cell>
          <cell r="N43">
            <v>18.013823809318211</v>
          </cell>
          <cell r="O43">
            <v>82.329585521507823</v>
          </cell>
          <cell r="Q43">
            <v>52.154441952048309</v>
          </cell>
          <cell r="R43">
            <v>2.6928873027616755</v>
          </cell>
          <cell r="S43">
            <v>4.3370706716459955</v>
          </cell>
          <cell r="T43">
            <v>62.519875834416609</v>
          </cell>
          <cell r="V43">
            <v>8.3060329813621827</v>
          </cell>
          <cell r="W43">
            <v>3.7975484423070576</v>
          </cell>
          <cell r="X43">
            <v>0</v>
          </cell>
          <cell r="Y43">
            <v>67.112223956868121</v>
          </cell>
          <cell r="Z43">
            <v>4.6494505790784135</v>
          </cell>
          <cell r="AC43">
            <v>1.7835935789245081</v>
          </cell>
          <cell r="AD43">
            <v>31.088126869222105</v>
          </cell>
          <cell r="AE43">
            <v>83.591478070996743</v>
          </cell>
          <cell r="AF43">
            <v>100</v>
          </cell>
          <cell r="AG43">
            <v>1.0012040810676346</v>
          </cell>
          <cell r="AH43">
            <v>23.592288556290718</v>
          </cell>
          <cell r="AI43">
            <v>53.653699666000399</v>
          </cell>
          <cell r="AJ43">
            <v>55.234622467935154</v>
          </cell>
          <cell r="AK43">
            <v>8.489147545904709</v>
          </cell>
          <cell r="AM43" t="str">
            <v>2021</v>
          </cell>
        </row>
        <row r="44">
          <cell r="A44">
            <v>40</v>
          </cell>
          <cell r="B44" t="str">
            <v>1.15.03</v>
          </cell>
          <cell r="C44" t="str">
            <v>Patent applications, per million inhabitants</v>
          </cell>
          <cell r="D44" t="str">
            <v>1.15.03 Patent applications, per million inhabitants</v>
          </cell>
          <cell r="H44">
            <v>9.6260809270926675</v>
          </cell>
          <cell r="I44">
            <v>9.4631236337197038E-3</v>
          </cell>
          <cell r="J44">
            <v>0.21820083200316279</v>
          </cell>
          <cell r="K44">
            <v>1.2472543984624263E-2</v>
          </cell>
          <cell r="L44">
            <v>13.427810659733574</v>
          </cell>
          <cell r="M44">
            <v>0.91117637198704327</v>
          </cell>
          <cell r="N44">
            <v>21.066411107570129</v>
          </cell>
          <cell r="O44">
            <v>45.271613867614896</v>
          </cell>
          <cell r="P44">
            <v>5.4454499560926739E-2</v>
          </cell>
          <cell r="Q44">
            <v>8.5202292351700866</v>
          </cell>
          <cell r="R44">
            <v>0.591026332024015</v>
          </cell>
          <cell r="S44">
            <v>0.10156305731025338</v>
          </cell>
          <cell r="T44">
            <v>63.629601301007725</v>
          </cell>
          <cell r="U44">
            <v>2.016851170451623E-2</v>
          </cell>
          <cell r="V44">
            <v>1.104932721257802</v>
          </cell>
          <cell r="W44">
            <v>0.29794579347634864</v>
          </cell>
          <cell r="X44">
            <v>0</v>
          </cell>
          <cell r="Y44">
            <v>10.148723872036317</v>
          </cell>
          <cell r="Z44">
            <v>4.1567624336183016E-2</v>
          </cell>
          <cell r="AB44">
            <v>9.0383828172928879E-2</v>
          </cell>
          <cell r="AC44">
            <v>0.12088732984727535</v>
          </cell>
          <cell r="AD44">
            <v>3.4411032093401515</v>
          </cell>
          <cell r="AE44">
            <v>34.633258587680807</v>
          </cell>
          <cell r="AF44">
            <v>100</v>
          </cell>
          <cell r="AG44">
            <v>0.28611863918926084</v>
          </cell>
          <cell r="AH44">
            <v>0.42693991881785515</v>
          </cell>
          <cell r="AI44">
            <v>15.41773980793602</v>
          </cell>
          <cell r="AJ44">
            <v>29.681008207753599</v>
          </cell>
          <cell r="AK44">
            <v>0.23550993930215119</v>
          </cell>
          <cell r="AM44" t="str">
            <v>2021</v>
          </cell>
        </row>
        <row r="45">
          <cell r="A45">
            <v>41</v>
          </cell>
          <cell r="B45" t="str">
            <v>1.15.04</v>
          </cell>
          <cell r="C45" t="str">
            <v>High-technology exports, % of manufactured exports</v>
          </cell>
          <cell r="D45" t="str">
            <v>1.15.04 High-technology exports, % of manufactured exports</v>
          </cell>
          <cell r="H45">
            <v>30.712736227697654</v>
          </cell>
          <cell r="J45">
            <v>0.42272954292519965</v>
          </cell>
          <cell r="K45">
            <v>1.7811903930195168</v>
          </cell>
          <cell r="L45">
            <v>20.03664467933422</v>
          </cell>
          <cell r="M45">
            <v>16.398162514103493</v>
          </cell>
          <cell r="N45">
            <v>41.601492594584485</v>
          </cell>
          <cell r="P45">
            <v>5.4616545914981387</v>
          </cell>
          <cell r="Q45">
            <v>100</v>
          </cell>
          <cell r="R45">
            <v>13.190178464206314</v>
          </cell>
          <cell r="S45">
            <v>8.8609562379583071</v>
          </cell>
          <cell r="T45">
            <v>24.3612031646134</v>
          </cell>
          <cell r="U45">
            <v>31.813782522723706</v>
          </cell>
          <cell r="V45">
            <v>72.853788715608786</v>
          </cell>
          <cell r="W45">
            <v>26.991253635248114</v>
          </cell>
          <cell r="X45">
            <v>5.7085143982032704</v>
          </cell>
          <cell r="Y45">
            <v>21.885153615649518</v>
          </cell>
          <cell r="Z45">
            <v>0.63787797230704657</v>
          </cell>
          <cell r="AB45">
            <v>5.3952805635525909</v>
          </cell>
          <cell r="AC45">
            <v>90.907817682479546</v>
          </cell>
          <cell r="AD45">
            <v>12.436065715108663</v>
          </cell>
          <cell r="AE45">
            <v>78.004292072735069</v>
          </cell>
          <cell r="AF45">
            <v>49.875997669627829</v>
          </cell>
          <cell r="AG45">
            <v>0</v>
          </cell>
          <cell r="AH45">
            <v>38.30563509793808</v>
          </cell>
          <cell r="AI45">
            <v>32.818452706939901</v>
          </cell>
          <cell r="AJ45">
            <v>27.120801571779435</v>
          </cell>
          <cell r="AK45">
            <v>58.554614722984006</v>
          </cell>
          <cell r="AM45" t="str">
            <v>2021</v>
          </cell>
        </row>
        <row r="46">
          <cell r="A46">
            <v>42</v>
          </cell>
          <cell r="B46" t="str">
            <v>1.15.05</v>
          </cell>
          <cell r="C46" t="str">
            <v>Scientific articles, per million people</v>
          </cell>
          <cell r="D46" t="str">
            <v>1.15.05 Scientific articles, per million people</v>
          </cell>
          <cell r="H46">
            <v>100</v>
          </cell>
          <cell r="I46">
            <v>1.0313502121059142</v>
          </cell>
          <cell r="J46">
            <v>27.141808254311464</v>
          </cell>
          <cell r="K46">
            <v>0.21446599762086374</v>
          </cell>
          <cell r="L46">
            <v>73.009433831290977</v>
          </cell>
          <cell r="M46">
            <v>19.277989479751731</v>
          </cell>
          <cell r="N46">
            <v>19.818602687949991</v>
          </cell>
          <cell r="O46">
            <v>50.28566949760873</v>
          </cell>
          <cell r="P46">
            <v>6.6422771867506167</v>
          </cell>
          <cell r="Q46">
            <v>96.927793621143394</v>
          </cell>
          <cell r="R46">
            <v>4.3423989976281439</v>
          </cell>
          <cell r="S46">
            <v>4.8601187314849739</v>
          </cell>
          <cell r="T46">
            <v>33.702157905415056</v>
          </cell>
          <cell r="U46">
            <v>0</v>
          </cell>
          <cell r="V46">
            <v>28.162820008841518</v>
          </cell>
          <cell r="W46">
            <v>6.4078125921449862</v>
          </cell>
          <cell r="X46">
            <v>9.9003648015805856E-2</v>
          </cell>
          <cell r="Y46">
            <v>74.444418418644347</v>
          </cell>
          <cell r="Z46">
            <v>3.0671634284453106</v>
          </cell>
          <cell r="AA46">
            <v>5.3419782559485478E-2</v>
          </cell>
          <cell r="AB46">
            <v>3.1764713943922538</v>
          </cell>
          <cell r="AC46">
            <v>6.4007521866575887</v>
          </cell>
          <cell r="AD46">
            <v>25.788769397670148</v>
          </cell>
          <cell r="AE46">
            <v>90.638626352391682</v>
          </cell>
          <cell r="AF46">
            <v>58.954561585389129</v>
          </cell>
          <cell r="AG46">
            <v>3.1987806347970831</v>
          </cell>
          <cell r="AH46">
            <v>8.2240754881122786</v>
          </cell>
          <cell r="AI46">
            <v>66.300269983388873</v>
          </cell>
          <cell r="AJ46">
            <v>57.952186062290977</v>
          </cell>
          <cell r="AK46">
            <v>3.3313221084414617</v>
          </cell>
          <cell r="AM46" t="str">
            <v>2020</v>
          </cell>
        </row>
        <row r="47">
          <cell r="A47">
            <v>43</v>
          </cell>
          <cell r="B47" t="str">
            <v>1.16</v>
          </cell>
          <cell r="C47" t="str">
            <v>Technological infrastructure</v>
          </cell>
          <cell r="D47" t="str">
            <v>1.16 Technological infrastructure</v>
          </cell>
          <cell r="H47">
            <v>67.77764777863311</v>
          </cell>
          <cell r="I47">
            <v>20.444587665540144</v>
          </cell>
          <cell r="J47">
            <v>56.96060600561308</v>
          </cell>
          <cell r="K47">
            <v>25.857098543086519</v>
          </cell>
          <cell r="L47">
            <v>82.494302741193934</v>
          </cell>
          <cell r="M47">
            <v>76.883395253382929</v>
          </cell>
          <cell r="N47">
            <v>74.240091637116436</v>
          </cell>
          <cell r="O47">
            <v>76.400573454540307</v>
          </cell>
          <cell r="P47">
            <v>39.62716802266943</v>
          </cell>
          <cell r="Q47">
            <v>100</v>
          </cell>
          <cell r="R47">
            <v>19.366402933522899</v>
          </cell>
          <cell r="S47">
            <v>30.733194946145829</v>
          </cell>
          <cell r="T47">
            <v>84.716592370897928</v>
          </cell>
          <cell r="U47">
            <v>18.284449421386338</v>
          </cell>
          <cell r="V47">
            <v>60.091530843159397</v>
          </cell>
          <cell r="W47">
            <v>45.124878391960188</v>
          </cell>
          <cell r="X47">
            <v>19.592860006548943</v>
          </cell>
          <cell r="Y47">
            <v>81.147726654908041</v>
          </cell>
          <cell r="Z47">
            <v>2.3782312205302931</v>
          </cell>
          <cell r="AA47">
            <v>0</v>
          </cell>
          <cell r="AB47">
            <v>42.32905895741424</v>
          </cell>
          <cell r="AC47">
            <v>37.998513945807495</v>
          </cell>
          <cell r="AD47">
            <v>66.983427882218407</v>
          </cell>
          <cell r="AE47">
            <v>87.649088031042965</v>
          </cell>
          <cell r="AF47">
            <v>91.435281244821084</v>
          </cell>
          <cell r="AG47">
            <v>37.769522986657577</v>
          </cell>
          <cell r="AH47">
            <v>76.3400609272135</v>
          </cell>
          <cell r="AI47">
            <v>77.820639438966325</v>
          </cell>
          <cell r="AJ47">
            <v>85.86791332681608</v>
          </cell>
          <cell r="AK47">
            <v>53.49414188242956</v>
          </cell>
        </row>
        <row r="48">
          <cell r="A48">
            <v>44</v>
          </cell>
          <cell r="B48" t="str">
            <v>1.16.01</v>
          </cell>
          <cell r="C48" t="str">
            <v>Fixed internet speed, Mbps</v>
          </cell>
          <cell r="D48" t="str">
            <v>1.16.01 Fixed internet speed, Mbps</v>
          </cell>
          <cell r="H48">
            <v>25.177477916869886</v>
          </cell>
          <cell r="I48">
            <v>9.1782727289149193</v>
          </cell>
          <cell r="J48">
            <v>13.794504958543326</v>
          </cell>
          <cell r="K48">
            <v>4.4464314745569835</v>
          </cell>
          <cell r="L48">
            <v>70.871944941201974</v>
          </cell>
          <cell r="M48">
            <v>79.03863870373381</v>
          </cell>
          <cell r="N48">
            <v>63.532578261890755</v>
          </cell>
          <cell r="O48">
            <v>67.021622500406451</v>
          </cell>
          <cell r="P48">
            <v>14.192814176556658</v>
          </cell>
          <cell r="Q48">
            <v>59.612709767156026</v>
          </cell>
          <cell r="R48">
            <v>20.594663920952307</v>
          </cell>
          <cell r="S48">
            <v>6.2076627106703528</v>
          </cell>
          <cell r="T48">
            <v>71.357864123268314</v>
          </cell>
          <cell r="U48">
            <v>6.9961523871457212</v>
          </cell>
          <cell r="V48">
            <v>38.875340956303425</v>
          </cell>
          <cell r="W48">
            <v>18.013331165664116</v>
          </cell>
          <cell r="X48">
            <v>3.1051861485937247</v>
          </cell>
          <cell r="Y48">
            <v>65.313679799129133</v>
          </cell>
          <cell r="Z48">
            <v>0</v>
          </cell>
          <cell r="AA48">
            <v>2.3194060586354524</v>
          </cell>
          <cell r="AB48">
            <v>24.603045575245218</v>
          </cell>
          <cell r="AC48">
            <v>29.239148105999025</v>
          </cell>
          <cell r="AD48">
            <v>33.2375946097292</v>
          </cell>
          <cell r="AE48">
            <v>100</v>
          </cell>
          <cell r="AF48">
            <v>64.433967376578337</v>
          </cell>
          <cell r="AG48">
            <v>5.3974963420582025</v>
          </cell>
          <cell r="AH48">
            <v>82.015571090518065</v>
          </cell>
          <cell r="AI48">
            <v>37.525966870788864</v>
          </cell>
          <cell r="AJ48">
            <v>84.082082407558119</v>
          </cell>
          <cell r="AK48">
            <v>27.617912173269005</v>
          </cell>
          <cell r="AM48" t="str">
            <v>2022</v>
          </cell>
        </row>
        <row r="49">
          <cell r="A49">
            <v>45</v>
          </cell>
          <cell r="B49" t="str">
            <v>1.16.02</v>
          </cell>
          <cell r="C49" t="str">
            <v>Internet users, % population</v>
          </cell>
          <cell r="D49" t="str">
            <v>1.16.02 Internet users, % population</v>
          </cell>
          <cell r="H49">
            <v>97.611716894073226</v>
          </cell>
          <cell r="I49">
            <v>23.208189444576288</v>
          </cell>
          <cell r="J49">
            <v>100</v>
          </cell>
          <cell r="K49">
            <v>50.770738676469001</v>
          </cell>
          <cell r="L49">
            <v>93.190818786597319</v>
          </cell>
          <cell r="M49">
            <v>89.763310864201472</v>
          </cell>
          <cell r="N49">
            <v>67.511561879702683</v>
          </cell>
          <cell r="O49">
            <v>88.214342064230948</v>
          </cell>
          <cell r="P49">
            <v>71.60395982323206</v>
          </cell>
          <cell r="Q49">
            <v>93.52308005512252</v>
          </cell>
          <cell r="R49">
            <v>32.803578046832122</v>
          </cell>
          <cell r="S49">
            <v>53.298681439540658</v>
          </cell>
          <cell r="T49">
            <v>80.31493899923872</v>
          </cell>
          <cell r="U49">
            <v>53.168883444653332</v>
          </cell>
          <cell r="V49">
            <v>98.275539923769585</v>
          </cell>
          <cell r="W49">
            <v>70.855813396359153</v>
          </cell>
          <cell r="X49">
            <v>29.833375795882038</v>
          </cell>
          <cell r="Y49">
            <v>97.183646598500914</v>
          </cell>
          <cell r="Z49">
            <v>0</v>
          </cell>
          <cell r="AA49">
            <v>14.299787349608616</v>
          </cell>
          <cell r="AB49">
            <v>64.990658035934175</v>
          </cell>
          <cell r="AC49">
            <v>41.06617843445099</v>
          </cell>
          <cell r="AD49">
            <v>87.193929533130657</v>
          </cell>
          <cell r="AE49">
            <v>90.939292535457753</v>
          </cell>
          <cell r="AF49">
            <v>99.339752645466788</v>
          </cell>
          <cell r="AG49">
            <v>59.245398303487782</v>
          </cell>
          <cell r="AH49">
            <v>83.372876854933722</v>
          </cell>
          <cell r="AI49">
            <v>98.18313513469397</v>
          </cell>
          <cell r="AJ49">
            <v>91.787951271641745</v>
          </cell>
          <cell r="AK49">
            <v>69.017218425698658</v>
          </cell>
          <cell r="AM49" t="str">
            <v>2021</v>
          </cell>
        </row>
        <row r="50">
          <cell r="A50">
            <v>46</v>
          </cell>
          <cell r="B50" t="str">
            <v>1.16.03</v>
          </cell>
          <cell r="C50" t="str">
            <v>Fixed broadband subscriptions (per 100 people)</v>
          </cell>
          <cell r="D50" t="str">
            <v>1.16.03 Fixed broadband subscriptions (per 100 people)</v>
          </cell>
          <cell r="H50">
            <v>79.602479737221117</v>
          </cell>
          <cell r="I50">
            <v>14.446748929744411</v>
          </cell>
          <cell r="J50">
            <v>39.994668936865821</v>
          </cell>
          <cell r="K50">
            <v>4.1215425333226605</v>
          </cell>
          <cell r="L50">
            <v>95.009924490266783</v>
          </cell>
          <cell r="M50">
            <v>49.393507597401907</v>
          </cell>
          <cell r="N50">
            <v>84.809049355003722</v>
          </cell>
          <cell r="O50">
            <v>66.312866890431096</v>
          </cell>
          <cell r="P50">
            <v>30.640531645050725</v>
          </cell>
          <cell r="Q50">
            <v>88.420696664843604</v>
          </cell>
          <cell r="R50">
            <v>3.9651372807517116</v>
          </cell>
          <cell r="S50">
            <v>9.8182811598822539</v>
          </cell>
          <cell r="T50">
            <v>81.793300533608601</v>
          </cell>
          <cell r="U50">
            <v>4.129382242860383</v>
          </cell>
          <cell r="V50">
            <v>24.765511876448443</v>
          </cell>
          <cell r="W50">
            <v>42.872888122541454</v>
          </cell>
          <cell r="X50">
            <v>3.2887201220424505</v>
          </cell>
          <cell r="Y50">
            <v>79.216025510364176</v>
          </cell>
          <cell r="Z50">
            <v>2.4135693745262468</v>
          </cell>
          <cell r="AA50">
            <v>0</v>
          </cell>
          <cell r="AB50">
            <v>19.806240599966532</v>
          </cell>
          <cell r="AC50">
            <v>18.702253117825673</v>
          </cell>
          <cell r="AD50">
            <v>53.379560255665602</v>
          </cell>
          <cell r="AE50">
            <v>57.836989854193632</v>
          </cell>
          <cell r="AF50">
            <v>99.999999999999986</v>
          </cell>
          <cell r="AG50">
            <v>24.463221030736019</v>
          </cell>
          <cell r="AH50">
            <v>38.895741105715899</v>
          </cell>
          <cell r="AI50">
            <v>93.099747918346623</v>
          </cell>
          <cell r="AJ50">
            <v>84.308251115428632</v>
          </cell>
          <cell r="AK50">
            <v>44.531319356697793</v>
          </cell>
          <cell r="AM50" t="str">
            <v>2022</v>
          </cell>
        </row>
        <row r="51">
          <cell r="A51">
            <v>47</v>
          </cell>
          <cell r="B51" t="str">
            <v>1.16.04</v>
          </cell>
          <cell r="C51" t="str">
            <v>Mobile subscriptions (per 100 people)</v>
          </cell>
          <cell r="D51" t="str">
            <v>1.16.04 Mobile subscriptions (per 100 people)</v>
          </cell>
          <cell r="H51">
            <v>34.462372864506591</v>
          </cell>
          <cell r="I51">
            <v>36.218072046552784</v>
          </cell>
          <cell r="J51">
            <v>47.91627078879889</v>
          </cell>
          <cell r="K51">
            <v>41.29983679853877</v>
          </cell>
          <cell r="L51">
            <v>25.60125946170826</v>
          </cell>
          <cell r="M51">
            <v>48.246559606383975</v>
          </cell>
          <cell r="N51">
            <v>41.999748056571555</v>
          </cell>
          <cell r="O51">
            <v>43.324317233098704</v>
          </cell>
          <cell r="P51">
            <v>28.945334860085431</v>
          </cell>
          <cell r="Q51">
            <v>100</v>
          </cell>
          <cell r="R51">
            <v>22.184479618645682</v>
          </cell>
          <cell r="S51">
            <v>47.158179832811612</v>
          </cell>
          <cell r="T51">
            <v>58.428891790791482</v>
          </cell>
          <cell r="U51">
            <v>11.737770337813986</v>
          </cell>
          <cell r="V51">
            <v>49.96259434314387</v>
          </cell>
          <cell r="W51">
            <v>31.504719075650307</v>
          </cell>
          <cell r="X51">
            <v>44.056420283740081</v>
          </cell>
          <cell r="Y51">
            <v>38.58506788775523</v>
          </cell>
          <cell r="Z51">
            <v>21.933384184865719</v>
          </cell>
          <cell r="AA51">
            <v>0</v>
          </cell>
          <cell r="AB51">
            <v>44.762147559082308</v>
          </cell>
          <cell r="AC51">
            <v>51.082956375675217</v>
          </cell>
          <cell r="AD51">
            <v>60.462246381641542</v>
          </cell>
          <cell r="AE51">
            <v>52.647485074986591</v>
          </cell>
          <cell r="AF51">
            <v>49.952801182179627</v>
          </cell>
          <cell r="AG51">
            <v>50.240343333611804</v>
          </cell>
          <cell r="AH51">
            <v>60.392331868730153</v>
          </cell>
          <cell r="AI51">
            <v>40.678622734065542</v>
          </cell>
          <cell r="AJ51">
            <v>35.457781801088927</v>
          </cell>
          <cell r="AK51">
            <v>49.275160041119598</v>
          </cell>
          <cell r="AL51" t="str">
            <v>Yes</v>
          </cell>
          <cell r="AM51" t="str">
            <v>2021</v>
          </cell>
        </row>
        <row r="54">
          <cell r="B54" t="str">
            <v>2 Societal Pillar</v>
          </cell>
          <cell r="C54" t="str">
            <v>Societal Pillar</v>
          </cell>
          <cell r="D54" t="str">
            <v>2 Societal Pillar</v>
          </cell>
          <cell r="H54">
            <v>98.056679283634935</v>
          </cell>
          <cell r="I54">
            <v>33.199836072852904</v>
          </cell>
          <cell r="J54">
            <v>47.301648686190298</v>
          </cell>
          <cell r="K54">
            <v>42.20651779591465</v>
          </cell>
          <cell r="L54">
            <v>100</v>
          </cell>
          <cell r="M54">
            <v>66.120284179089182</v>
          </cell>
          <cell r="N54">
            <v>33.684413135969912</v>
          </cell>
          <cell r="O54">
            <v>85.613382538944293</v>
          </cell>
          <cell r="P54">
            <v>49.225226615156487</v>
          </cell>
          <cell r="Q54">
            <v>76.751773446067276</v>
          </cell>
          <cell r="R54">
            <v>29.647987392620568</v>
          </cell>
          <cell r="S54">
            <v>40.641823143144308</v>
          </cell>
          <cell r="T54">
            <v>88.006942248931935</v>
          </cell>
          <cell r="U54">
            <v>46.995228105145245</v>
          </cell>
          <cell r="V54">
            <v>48.267973026689539</v>
          </cell>
          <cell r="W54">
            <v>43.941340584673448</v>
          </cell>
          <cell r="X54">
            <v>0</v>
          </cell>
          <cell r="Y54">
            <v>98.813250936595438</v>
          </cell>
          <cell r="Z54">
            <v>31.06824529755675</v>
          </cell>
          <cell r="AA54">
            <v>26.308037121520599</v>
          </cell>
          <cell r="AB54">
            <v>45.760429576074635</v>
          </cell>
          <cell r="AC54">
            <v>50.323670448676204</v>
          </cell>
          <cell r="AD54">
            <v>35.463623577015504</v>
          </cell>
          <cell r="AE54">
            <v>81.828760974814273</v>
          </cell>
          <cell r="AF54">
            <v>85.265767761331048</v>
          </cell>
          <cell r="AG54">
            <v>51.383060827377236</v>
          </cell>
          <cell r="AH54">
            <v>54.336109995408663</v>
          </cell>
          <cell r="AI54">
            <v>91.771500669800886</v>
          </cell>
          <cell r="AJ54">
            <v>79.835538885272229</v>
          </cell>
          <cell r="AK54">
            <v>49.716942504609769</v>
          </cell>
        </row>
        <row r="55">
          <cell r="A55">
            <v>48</v>
          </cell>
          <cell r="B55" t="str">
            <v>2.01</v>
          </cell>
          <cell r="C55" t="str">
            <v>Inequality (Gini coefficient)</v>
          </cell>
          <cell r="D55" t="str">
            <v>2.01 Inequality (Gini coefficient)</v>
          </cell>
          <cell r="H55">
            <v>62.5</v>
          </cell>
          <cell r="M55">
            <v>4.8913043478260789</v>
          </cell>
          <cell r="N55">
            <v>41.304347826086925</v>
          </cell>
          <cell r="O55">
            <v>100</v>
          </cell>
          <cell r="P55">
            <v>0</v>
          </cell>
          <cell r="R55">
            <v>54.891304347826058</v>
          </cell>
          <cell r="S55">
            <v>42.934782608695649</v>
          </cell>
          <cell r="U55">
            <v>38.04347826086957</v>
          </cell>
          <cell r="W55">
            <v>2.173913043478251</v>
          </cell>
          <cell r="Z55">
            <v>88.043478260869549</v>
          </cell>
          <cell r="AB55">
            <v>30.434782608695627</v>
          </cell>
          <cell r="AC55">
            <v>27.7173913043478</v>
          </cell>
          <cell r="AD55">
            <v>53.260869565217384</v>
          </cell>
          <cell r="AE55">
            <v>45.1086956521739</v>
          </cell>
          <cell r="AG55">
            <v>44.021739130434753</v>
          </cell>
          <cell r="AH55">
            <v>58.152173913043463</v>
          </cell>
          <cell r="AI55">
            <v>71.739130434782595</v>
          </cell>
          <cell r="AJ55">
            <v>33.152173913043455</v>
          </cell>
          <cell r="AK55">
            <v>48.913043478260875</v>
          </cell>
          <cell r="AM55" t="str">
            <v>2022</v>
          </cell>
        </row>
        <row r="56">
          <cell r="A56">
            <v>49</v>
          </cell>
          <cell r="B56" t="str">
            <v>2.02</v>
          </cell>
          <cell r="C56" t="str">
            <v>Educational attainment</v>
          </cell>
          <cell r="D56" t="str">
            <v>2.02 Educational attainment</v>
          </cell>
          <cell r="H56">
            <v>82.708259294522861</v>
          </cell>
          <cell r="I56">
            <v>15.249623852603788</v>
          </cell>
          <cell r="J56">
            <v>33.538769389404266</v>
          </cell>
          <cell r="K56">
            <v>1.2624831775815213</v>
          </cell>
          <cell r="L56">
            <v>69.914840990676069</v>
          </cell>
          <cell r="M56">
            <v>55.302225014090737</v>
          </cell>
          <cell r="N56">
            <v>42.950245295823954</v>
          </cell>
          <cell r="O56">
            <v>61.875688269053839</v>
          </cell>
          <cell r="P56">
            <v>30.612180152429016</v>
          </cell>
          <cell r="Q56">
            <v>63.259638840533036</v>
          </cell>
          <cell r="R56">
            <v>21.136456807180924</v>
          </cell>
          <cell r="S56">
            <v>23.635787582572267</v>
          </cell>
          <cell r="T56">
            <v>58.10611249964284</v>
          </cell>
          <cell r="U56">
            <v>2.4036841307731978</v>
          </cell>
          <cell r="V56">
            <v>37.377205196424143</v>
          </cell>
          <cell r="W56">
            <v>29.591208756627921</v>
          </cell>
          <cell r="X56">
            <v>8.5419424558315047</v>
          </cell>
          <cell r="Y56">
            <v>64.467243966457374</v>
          </cell>
          <cell r="Z56">
            <v>2.7181132134116699</v>
          </cell>
          <cell r="AA56">
            <v>0</v>
          </cell>
          <cell r="AB56">
            <v>41.785481228969552</v>
          </cell>
          <cell r="AC56">
            <v>25.440614382760153</v>
          </cell>
          <cell r="AD56">
            <v>62.581359669517404</v>
          </cell>
          <cell r="AE56">
            <v>60.805454354437025</v>
          </cell>
          <cell r="AF56">
            <v>68.729176081418416</v>
          </cell>
          <cell r="AG56">
            <v>28.033945111402726</v>
          </cell>
          <cell r="AH56">
            <v>27.791164397297262</v>
          </cell>
          <cell r="AI56">
            <v>79.970162028134837</v>
          </cell>
          <cell r="AJ56">
            <v>100</v>
          </cell>
          <cell r="AK56">
            <v>23.033381551798243</v>
          </cell>
        </row>
        <row r="57">
          <cell r="A57">
            <v>50</v>
          </cell>
          <cell r="B57" t="str">
            <v>2.02.01</v>
          </cell>
          <cell r="C57" t="str">
            <v>Mean years of schooling</v>
          </cell>
          <cell r="D57" t="str">
            <v>2.02.01 Mean years of schooling</v>
          </cell>
          <cell r="H57">
            <v>88.087807318450572</v>
          </cell>
          <cell r="I57">
            <v>30.573240631036615</v>
          </cell>
          <cell r="J57">
            <v>49.942152447949987</v>
          </cell>
          <cell r="K57">
            <v>5.9331471501963717</v>
          </cell>
          <cell r="L57">
            <v>100</v>
          </cell>
          <cell r="M57">
            <v>68.816619992935088</v>
          </cell>
          <cell r="N57">
            <v>32.950701890811857</v>
          </cell>
          <cell r="O57">
            <v>83.497405754155096</v>
          </cell>
          <cell r="P57">
            <v>46.039414047639873</v>
          </cell>
          <cell r="Q57">
            <v>82.703798631925579</v>
          </cell>
          <cell r="R57">
            <v>22.787232405551549</v>
          </cell>
          <cell r="S57">
            <v>43.236586478900982</v>
          </cell>
          <cell r="T57">
            <v>94.963196445992068</v>
          </cell>
          <cell r="U57">
            <v>9.0090453699318349</v>
          </cell>
          <cell r="V57">
            <v>65.698705541262498</v>
          </cell>
          <cell r="W57">
            <v>50.383643454262838</v>
          </cell>
          <cell r="X57">
            <v>19.794048584283658</v>
          </cell>
          <cell r="Y57">
            <v>90.430972377605102</v>
          </cell>
          <cell r="Z57">
            <v>0</v>
          </cell>
          <cell r="AA57">
            <v>2.1904458198888803</v>
          </cell>
          <cell r="AB57">
            <v>57.52992942239576</v>
          </cell>
          <cell r="AC57">
            <v>47.673946361607314</v>
          </cell>
          <cell r="AD57">
            <v>88.598321029108959</v>
          </cell>
          <cell r="AE57">
            <v>79.46303216006342</v>
          </cell>
          <cell r="AF57">
            <v>85.787447147234786</v>
          </cell>
          <cell r="AG57">
            <v>67.658681653135687</v>
          </cell>
          <cell r="AH57">
            <v>44.748828618828817</v>
          </cell>
          <cell r="AI57">
            <v>95.393606668781871</v>
          </cell>
          <cell r="AJ57">
            <v>98.376038666312908</v>
          </cell>
          <cell r="AK57">
            <v>41.233706684679788</v>
          </cell>
          <cell r="AM57" t="str">
            <v>2021</v>
          </cell>
        </row>
        <row r="58">
          <cell r="A58">
            <v>51</v>
          </cell>
          <cell r="B58" t="str">
            <v>2.02.02</v>
          </cell>
          <cell r="C58" t="str">
            <v>University education Index</v>
          </cell>
          <cell r="D58" t="str">
            <v>2.02.02 University education Index</v>
          </cell>
          <cell r="H58">
            <v>37.668416844117033</v>
          </cell>
          <cell r="I58">
            <v>1.0990173840538628</v>
          </cell>
          <cell r="J58">
            <v>24.166054096747128</v>
          </cell>
          <cell r="K58">
            <v>0</v>
          </cell>
          <cell r="L58">
            <v>25.34755253666637</v>
          </cell>
          <cell r="M58">
            <v>5.3078481314729116</v>
          </cell>
          <cell r="N58">
            <v>35.474478607674094</v>
          </cell>
          <cell r="O58">
            <v>10.13195480510719</v>
          </cell>
          <cell r="P58">
            <v>0</v>
          </cell>
          <cell r="Q58">
            <v>15.989049870152115</v>
          </cell>
          <cell r="R58">
            <v>18.637292209372131</v>
          </cell>
          <cell r="S58">
            <v>0</v>
          </cell>
          <cell r="T58">
            <v>13.233025412862576</v>
          </cell>
          <cell r="U58">
            <v>0</v>
          </cell>
          <cell r="V58">
            <v>8.3645026774135811</v>
          </cell>
          <cell r="W58">
            <v>0.5385254534653523</v>
          </cell>
          <cell r="X58">
            <v>0</v>
          </cell>
          <cell r="Y58">
            <v>19.880144383985851</v>
          </cell>
          <cell r="Z58">
            <v>10.59691142161118</v>
          </cell>
          <cell r="AA58">
            <v>0</v>
          </cell>
          <cell r="AB58">
            <v>0.76414960068639448</v>
          </cell>
          <cell r="AC58">
            <v>1.1909187504181518</v>
          </cell>
          <cell r="AD58">
            <v>10.273172332324389</v>
          </cell>
          <cell r="AE58">
            <v>8.0270242380653922</v>
          </cell>
          <cell r="AF58">
            <v>13.863660390044277</v>
          </cell>
          <cell r="AG58">
            <v>1.8229750743939235</v>
          </cell>
          <cell r="AH58">
            <v>2.2950902452687365</v>
          </cell>
          <cell r="AI58">
            <v>66.840409588334566</v>
          </cell>
          <cell r="AJ58">
            <v>100</v>
          </cell>
          <cell r="AK58">
            <v>1.2759689175320708</v>
          </cell>
          <cell r="AM58" t="str">
            <v>2023</v>
          </cell>
        </row>
        <row r="59">
          <cell r="A59">
            <v>52</v>
          </cell>
          <cell r="B59" t="str">
            <v>2.02.03</v>
          </cell>
          <cell r="C59" t="str">
            <v>Tertiary enrollment</v>
          </cell>
          <cell r="D59" t="str">
            <v>2.02.03 Tertiary enrollment</v>
          </cell>
          <cell r="H59">
            <v>100</v>
          </cell>
          <cell r="I59">
            <v>12.632195508025317</v>
          </cell>
          <cell r="J59">
            <v>19.390806272348353</v>
          </cell>
          <cell r="K59">
            <v>0.74837752119276324</v>
          </cell>
          <cell r="L59">
            <v>65.996644336039211</v>
          </cell>
          <cell r="M59">
            <v>77.914382216219551</v>
          </cell>
          <cell r="N59">
            <v>50.389034091662722</v>
          </cell>
          <cell r="O59">
            <v>76.090940629468818</v>
          </cell>
          <cell r="P59">
            <v>39.58759253173519</v>
          </cell>
          <cell r="Q59">
            <v>74.750034384716244</v>
          </cell>
          <cell r="R59">
            <v>18.714465970335642</v>
          </cell>
          <cell r="S59">
            <v>23.62516082442</v>
          </cell>
          <cell r="T59">
            <v>51.384588760012925</v>
          </cell>
          <cell r="U59">
            <v>0.74210755965630892</v>
          </cell>
          <cell r="V59">
            <v>29.760516462268559</v>
          </cell>
          <cell r="W59">
            <v>31.958605609187721</v>
          </cell>
          <cell r="X59">
            <v>6.4679310827227008</v>
          </cell>
          <cell r="Y59">
            <v>66.380009836282937</v>
          </cell>
          <cell r="Z59">
            <v>0</v>
          </cell>
          <cell r="AB59">
            <v>57.387126710255174</v>
          </cell>
          <cell r="AC59">
            <v>22.851546333940249</v>
          </cell>
          <cell r="AD59">
            <v>72.746938796964059</v>
          </cell>
          <cell r="AE59">
            <v>79.351505285519778</v>
          </cell>
          <cell r="AF59">
            <v>88.503860917737882</v>
          </cell>
          <cell r="AG59">
            <v>9.2103546469440492</v>
          </cell>
          <cell r="AH59">
            <v>30.995055428274515</v>
          </cell>
          <cell r="AI59">
            <v>56.157211653830984</v>
          </cell>
          <cell r="AJ59">
            <v>73.891902608418278</v>
          </cell>
          <cell r="AK59">
            <v>22.731706269585633</v>
          </cell>
          <cell r="AM59" t="str">
            <v>2021</v>
          </cell>
        </row>
        <row r="60">
          <cell r="A60">
            <v>53</v>
          </cell>
          <cell r="B60" t="str">
            <v>2.03</v>
          </cell>
          <cell r="C60" t="str">
            <v>Labor standards</v>
          </cell>
          <cell r="D60" t="str">
            <v>2.03 Labor standards</v>
          </cell>
          <cell r="H60">
            <v>91.091941850610652</v>
          </cell>
          <cell r="I60">
            <v>35.235676909673259</v>
          </cell>
          <cell r="J60">
            <v>0</v>
          </cell>
          <cell r="K60">
            <v>63.912954585112878</v>
          </cell>
          <cell r="L60">
            <v>100</v>
          </cell>
          <cell r="M60">
            <v>74.451019348095045</v>
          </cell>
          <cell r="N60">
            <v>50</v>
          </cell>
          <cell r="O60">
            <v>93.695079663515259</v>
          </cell>
          <cell r="P60">
            <v>82.452529917239431</v>
          </cell>
          <cell r="Q60">
            <v>100</v>
          </cell>
          <cell r="R60">
            <v>70.746209758297624</v>
          </cell>
          <cell r="S60">
            <v>77.839073872298655</v>
          </cell>
          <cell r="T60">
            <v>64.559452614537378</v>
          </cell>
          <cell r="U60">
            <v>54.730949890289622</v>
          </cell>
          <cell r="V60">
            <v>37.493451146808383</v>
          </cell>
          <cell r="W60">
            <v>87.350809420082044</v>
          </cell>
          <cell r="X60">
            <v>0.52468714559919172</v>
          </cell>
          <cell r="Y60">
            <v>96.062511940678917</v>
          </cell>
          <cell r="Z60">
            <v>76.959435679803107</v>
          </cell>
          <cell r="AA60">
            <v>56.592795356407848</v>
          </cell>
          <cell r="AB60">
            <v>91.929187957731131</v>
          </cell>
          <cell r="AC60">
            <v>78.965098627530324</v>
          </cell>
          <cell r="AD60">
            <v>32.964835491225941</v>
          </cell>
          <cell r="AE60">
            <v>47.8892662561897</v>
          </cell>
          <cell r="AF60">
            <v>91.229575758288945</v>
          </cell>
          <cell r="AG60">
            <v>54.079543091630946</v>
          </cell>
          <cell r="AH60">
            <v>63.523381757218431</v>
          </cell>
          <cell r="AI60">
            <v>90.937490477136919</v>
          </cell>
          <cell r="AJ60">
            <v>93.304697784349997</v>
          </cell>
          <cell r="AK60">
            <v>63.621845407829952</v>
          </cell>
        </row>
        <row r="61">
          <cell r="A61">
            <v>54</v>
          </cell>
          <cell r="B61" t="str">
            <v>2.03.01</v>
          </cell>
          <cell r="C61" t="str">
            <v>Gender non-discrimination in hiring</v>
          </cell>
          <cell r="D61" t="str">
            <v>2.03.01 Gender non-discrimination in hiring</v>
          </cell>
          <cell r="H61">
            <v>100</v>
          </cell>
          <cell r="I61">
            <v>33.333333333333336</v>
          </cell>
          <cell r="J61">
            <v>0</v>
          </cell>
          <cell r="K61">
            <v>100</v>
          </cell>
          <cell r="L61">
            <v>100</v>
          </cell>
          <cell r="M61">
            <v>66.666666666666671</v>
          </cell>
          <cell r="N61">
            <v>100</v>
          </cell>
          <cell r="O61">
            <v>100</v>
          </cell>
          <cell r="P61">
            <v>100</v>
          </cell>
          <cell r="Q61">
            <v>100</v>
          </cell>
          <cell r="R61">
            <v>100</v>
          </cell>
          <cell r="S61">
            <v>100</v>
          </cell>
          <cell r="T61">
            <v>33.333333333333336</v>
          </cell>
          <cell r="U61">
            <v>100</v>
          </cell>
          <cell r="V61">
            <v>33.333333333333336</v>
          </cell>
          <cell r="W61">
            <v>100</v>
          </cell>
          <cell r="X61">
            <v>0</v>
          </cell>
          <cell r="Y61">
            <v>100</v>
          </cell>
          <cell r="Z61">
            <v>100</v>
          </cell>
          <cell r="AA61">
            <v>33.333333333333336</v>
          </cell>
          <cell r="AB61">
            <v>100</v>
          </cell>
          <cell r="AC61">
            <v>100</v>
          </cell>
          <cell r="AD61">
            <v>33.333333333333336</v>
          </cell>
          <cell r="AE61">
            <v>66.666666666666671</v>
          </cell>
          <cell r="AF61">
            <v>100</v>
          </cell>
          <cell r="AG61">
            <v>66.666666666666671</v>
          </cell>
          <cell r="AH61">
            <v>100</v>
          </cell>
          <cell r="AI61">
            <v>100</v>
          </cell>
          <cell r="AJ61">
            <v>100</v>
          </cell>
          <cell r="AK61">
            <v>100</v>
          </cell>
          <cell r="AM61" t="str">
            <v>2023</v>
          </cell>
        </row>
        <row r="62">
          <cell r="A62">
            <v>55</v>
          </cell>
          <cell r="B62" t="str">
            <v>2.03.02</v>
          </cell>
          <cell r="C62" t="str">
            <v>Freedom of association and assembly</v>
          </cell>
          <cell r="D62" t="str">
            <v>2.03.02 Freedom of association and assembly</v>
          </cell>
          <cell r="H62">
            <v>82.183883701221305</v>
          </cell>
          <cell r="I62">
            <v>37.13802048601319</v>
          </cell>
          <cell r="K62">
            <v>27.825909170225746</v>
          </cell>
          <cell r="L62">
            <v>100</v>
          </cell>
          <cell r="M62">
            <v>82.235372029523418</v>
          </cell>
          <cell r="N62">
            <v>0</v>
          </cell>
          <cell r="O62">
            <v>87.390159327030531</v>
          </cell>
          <cell r="P62">
            <v>64.905059834478863</v>
          </cell>
          <cell r="R62">
            <v>41.492419516595234</v>
          </cell>
          <cell r="S62">
            <v>55.678147744597304</v>
          </cell>
          <cell r="T62">
            <v>95.785571895741413</v>
          </cell>
          <cell r="U62">
            <v>9.4618997805792446</v>
          </cell>
          <cell r="V62">
            <v>41.65356896028343</v>
          </cell>
          <cell r="W62">
            <v>74.701618840164102</v>
          </cell>
          <cell r="X62">
            <v>1.0493742911983834</v>
          </cell>
          <cell r="Y62">
            <v>92.125023881357862</v>
          </cell>
          <cell r="Z62">
            <v>53.9188713596062</v>
          </cell>
          <cell r="AA62">
            <v>79.852257379482367</v>
          </cell>
          <cell r="AB62">
            <v>83.858375915462275</v>
          </cell>
          <cell r="AC62">
            <v>57.930197255060655</v>
          </cell>
          <cell r="AD62">
            <v>32.596337649118539</v>
          </cell>
          <cell r="AE62">
            <v>29.111865845712739</v>
          </cell>
          <cell r="AF62">
            <v>82.459151516577862</v>
          </cell>
          <cell r="AG62">
            <v>41.492419516595234</v>
          </cell>
          <cell r="AH62">
            <v>27.046763514436858</v>
          </cell>
          <cell r="AI62">
            <v>81.874980954273866</v>
          </cell>
          <cell r="AJ62">
            <v>86.609395568699995</v>
          </cell>
          <cell r="AK62">
            <v>27.243690815659903</v>
          </cell>
          <cell r="AM62" t="str">
            <v>2021</v>
          </cell>
        </row>
        <row r="63">
          <cell r="A63">
            <v>56</v>
          </cell>
          <cell r="B63" t="str">
            <v>2.04</v>
          </cell>
          <cell r="C63" t="str">
            <v>Political stability and absence of violence</v>
          </cell>
          <cell r="D63" t="str">
            <v>2.04 Political stability and absence of violence</v>
          </cell>
          <cell r="H63">
            <v>74.619287537583574</v>
          </cell>
          <cell r="I63">
            <v>12.182740298845783</v>
          </cell>
          <cell r="J63">
            <v>94.923859149579357</v>
          </cell>
          <cell r="K63">
            <v>42.131978705609534</v>
          </cell>
          <cell r="L63">
            <v>81.218277211380766</v>
          </cell>
          <cell r="M63">
            <v>47.208123661186654</v>
          </cell>
          <cell r="N63">
            <v>26.395939195695846</v>
          </cell>
          <cell r="O63">
            <v>72.588836123603087</v>
          </cell>
          <cell r="P63">
            <v>35.02538233605182</v>
          </cell>
          <cell r="Q63">
            <v>53.807105124671047</v>
          </cell>
          <cell r="R63">
            <v>21.319796292696907</v>
          </cell>
          <cell r="S63">
            <v>24.873096530053935</v>
          </cell>
          <cell r="T63">
            <v>87.817258674865158</v>
          </cell>
          <cell r="U63">
            <v>70.050757488079896</v>
          </cell>
          <cell r="V63">
            <v>49.74619408639704</v>
          </cell>
          <cell r="W63">
            <v>20.304568533128322</v>
          </cell>
          <cell r="X63">
            <v>0</v>
          </cell>
          <cell r="Y63">
            <v>98.984770187853357</v>
          </cell>
          <cell r="Z63">
            <v>2.0304570585706565</v>
          </cell>
          <cell r="AA63">
            <v>23.857868770485464</v>
          </cell>
          <cell r="AB63">
            <v>29.441622474401271</v>
          </cell>
          <cell r="AC63">
            <v>13.197970110992431</v>
          </cell>
          <cell r="AD63">
            <v>19.796953627054997</v>
          </cell>
          <cell r="AE63">
            <v>99.999999999999986</v>
          </cell>
          <cell r="AF63">
            <v>67.512687062869517</v>
          </cell>
          <cell r="AG63">
            <v>32.487307805684985</v>
          </cell>
          <cell r="AH63">
            <v>24.365481623980614</v>
          </cell>
          <cell r="AI63">
            <v>62.436546212448754</v>
          </cell>
          <cell r="AJ63">
            <v>46.192893849039898</v>
          </cell>
          <cell r="AK63">
            <v>43.147208517756184</v>
          </cell>
          <cell r="AM63" t="str">
            <v>2021</v>
          </cell>
        </row>
        <row r="64">
          <cell r="A64">
            <v>57</v>
          </cell>
          <cell r="B64" t="str">
            <v>2.05</v>
          </cell>
          <cell r="C64" t="str">
            <v>Goods produced by forced labor or child labor</v>
          </cell>
          <cell r="D64" t="str">
            <v>2.05 Goods produced by forced labor or child labor</v>
          </cell>
          <cell r="H64">
            <v>97.598135368724613</v>
          </cell>
          <cell r="I64">
            <v>62.926746006947226</v>
          </cell>
          <cell r="J64">
            <v>100</v>
          </cell>
          <cell r="K64">
            <v>76.93319447796685</v>
          </cell>
          <cell r="L64">
            <v>96.48863606353197</v>
          </cell>
          <cell r="M64">
            <v>89.584719609310199</v>
          </cell>
          <cell r="N64">
            <v>24.448870666450315</v>
          </cell>
          <cell r="O64">
            <v>93.829525026697496</v>
          </cell>
          <cell r="P64">
            <v>66.724812809516834</v>
          </cell>
          <cell r="Q64">
            <v>91.688281760947362</v>
          </cell>
          <cell r="R64">
            <v>31.009543070058033</v>
          </cell>
          <cell r="S64">
            <v>64.737982259635771</v>
          </cell>
          <cell r="T64">
            <v>100</v>
          </cell>
          <cell r="U64">
            <v>79.395593911540999</v>
          </cell>
          <cell r="V64">
            <v>60.271452255148894</v>
          </cell>
          <cell r="W64">
            <v>65.319587125349997</v>
          </cell>
          <cell r="X64">
            <v>0</v>
          </cell>
          <cell r="Y64">
            <v>97.586840706321667</v>
          </cell>
          <cell r="Z64">
            <v>31.075126364507991</v>
          </cell>
          <cell r="AA64">
            <v>52.829846681253144</v>
          </cell>
          <cell r="AB64">
            <v>59.32986156908548</v>
          </cell>
          <cell r="AC64">
            <v>65.659410334189147</v>
          </cell>
          <cell r="AD64">
            <v>29.008556624745538</v>
          </cell>
          <cell r="AE64">
            <v>94.913238348170466</v>
          </cell>
          <cell r="AF64">
            <v>87.895989822003088</v>
          </cell>
          <cell r="AG64">
            <v>72.689098260311852</v>
          </cell>
          <cell r="AH64">
            <v>66.282792215657025</v>
          </cell>
          <cell r="AI64">
            <v>96.603114705587316</v>
          </cell>
          <cell r="AJ64">
            <v>88.960125389281899</v>
          </cell>
          <cell r="AK64">
            <v>81.622398673673672</v>
          </cell>
        </row>
        <row r="65">
          <cell r="A65">
            <v>58</v>
          </cell>
          <cell r="B65" t="str">
            <v>2.05.01</v>
          </cell>
          <cell r="C65" t="str">
            <v>Goods produced by forced labor</v>
          </cell>
          <cell r="D65" t="str">
            <v>2.05.01 Goods produced by forced labor</v>
          </cell>
          <cell r="H65">
            <v>97.598135368724613</v>
          </cell>
          <cell r="I65">
            <v>62.926746006947219</v>
          </cell>
          <cell r="J65">
            <v>100</v>
          </cell>
          <cell r="K65">
            <v>76.93319447796685</v>
          </cell>
          <cell r="L65">
            <v>96.48863606353197</v>
          </cell>
          <cell r="M65">
            <v>89.584719609310199</v>
          </cell>
          <cell r="N65">
            <v>24.448870666450315</v>
          </cell>
          <cell r="O65">
            <v>93.829525026697496</v>
          </cell>
          <cell r="P65">
            <v>66.724812809516834</v>
          </cell>
          <cell r="Q65">
            <v>91.688281760947362</v>
          </cell>
          <cell r="R65">
            <v>31.009543070058037</v>
          </cell>
          <cell r="S65">
            <v>64.737982259635771</v>
          </cell>
          <cell r="T65">
            <v>100</v>
          </cell>
          <cell r="U65">
            <v>79.395593911540999</v>
          </cell>
          <cell r="V65">
            <v>60.271452255148901</v>
          </cell>
          <cell r="W65">
            <v>65.319587125349997</v>
          </cell>
          <cell r="X65">
            <v>0</v>
          </cell>
          <cell r="Y65">
            <v>97.586840706321667</v>
          </cell>
          <cell r="Z65">
            <v>31.075126364507991</v>
          </cell>
          <cell r="AA65">
            <v>52.829846681253152</v>
          </cell>
          <cell r="AB65">
            <v>59.32986156908548</v>
          </cell>
          <cell r="AC65">
            <v>65.659410334189147</v>
          </cell>
          <cell r="AD65">
            <v>29.008556624745538</v>
          </cell>
          <cell r="AE65">
            <v>94.913238348170466</v>
          </cell>
          <cell r="AF65">
            <v>87.895989822003088</v>
          </cell>
          <cell r="AG65">
            <v>72.689098260311852</v>
          </cell>
          <cell r="AH65">
            <v>66.282792215657025</v>
          </cell>
          <cell r="AI65">
            <v>96.60311470558733</v>
          </cell>
          <cell r="AJ65">
            <v>88.960125389281885</v>
          </cell>
          <cell r="AK65">
            <v>81.622398673673672</v>
          </cell>
        </row>
        <row r="66">
          <cell r="A66">
            <v>59</v>
          </cell>
          <cell r="B66" t="str">
            <v>2.05.01.a</v>
          </cell>
          <cell r="C66" t="str">
            <v>Goods produced by forced labor, number of goods categories</v>
          </cell>
          <cell r="D66" t="str">
            <v>2.05.01.a Goods produced by forced labor, number of goods categories</v>
          </cell>
          <cell r="H66">
            <v>100</v>
          </cell>
          <cell r="I66">
            <v>88.888888888888886</v>
          </cell>
          <cell r="J66">
            <v>100</v>
          </cell>
          <cell r="K66">
            <v>94.444444444444443</v>
          </cell>
          <cell r="L66">
            <v>100</v>
          </cell>
          <cell r="M66">
            <v>100</v>
          </cell>
          <cell r="N66">
            <v>0</v>
          </cell>
          <cell r="O66">
            <v>94.444444444444443</v>
          </cell>
          <cell r="P66">
            <v>100</v>
          </cell>
          <cell r="Q66">
            <v>100</v>
          </cell>
          <cell r="R66">
            <v>44.444444444444443</v>
          </cell>
          <cell r="S66">
            <v>88.888888888888886</v>
          </cell>
          <cell r="T66">
            <v>100</v>
          </cell>
          <cell r="U66">
            <v>100</v>
          </cell>
          <cell r="V66">
            <v>77.777777777777771</v>
          </cell>
          <cell r="W66">
            <v>88.888888888888886</v>
          </cell>
          <cell r="X66">
            <v>27.777777777777771</v>
          </cell>
          <cell r="Y66">
            <v>100</v>
          </cell>
          <cell r="Z66">
            <v>66.666666666666657</v>
          </cell>
          <cell r="AA66">
            <v>100</v>
          </cell>
          <cell r="AB66">
            <v>83.333333333333329</v>
          </cell>
          <cell r="AC66">
            <v>100</v>
          </cell>
          <cell r="AD66">
            <v>83.333333333333329</v>
          </cell>
          <cell r="AE66">
            <v>100</v>
          </cell>
          <cell r="AF66">
            <v>100</v>
          </cell>
          <cell r="AG66">
            <v>100</v>
          </cell>
          <cell r="AH66">
            <v>83.333333333333329</v>
          </cell>
          <cell r="AI66">
            <v>100</v>
          </cell>
          <cell r="AJ66">
            <v>100</v>
          </cell>
          <cell r="AK66">
            <v>94.444444444444443</v>
          </cell>
          <cell r="AM66" t="str">
            <v>2022</v>
          </cell>
        </row>
        <row r="67">
          <cell r="A67">
            <v>60</v>
          </cell>
          <cell r="B67" t="str">
            <v>2.05.01.b</v>
          </cell>
          <cell r="C67" t="str">
            <v>% population in forced labor</v>
          </cell>
          <cell r="D67" t="str">
            <v>2.05.01.b % population in forced labor</v>
          </cell>
          <cell r="H67">
            <v>96.05279837973913</v>
          </cell>
          <cell r="I67">
            <v>50.185276105989914</v>
          </cell>
          <cell r="K67">
            <v>67.64778550672294</v>
          </cell>
          <cell r="L67">
            <v>94.22945771427905</v>
          </cell>
          <cell r="M67">
            <v>82.883626704735647</v>
          </cell>
          <cell r="N67">
            <v>75.839988551072764</v>
          </cell>
          <cell r="O67">
            <v>95.415055339493961</v>
          </cell>
          <cell r="P67">
            <v>45.315872059361105</v>
          </cell>
          <cell r="Q67">
            <v>86.340600851048222</v>
          </cell>
          <cell r="R67">
            <v>42.177291089500642</v>
          </cell>
          <cell r="S67">
            <v>53.161844634538177</v>
          </cell>
          <cell r="T67">
            <v>100</v>
          </cell>
          <cell r="U67">
            <v>66.138913893039756</v>
          </cell>
          <cell r="V67">
            <v>56.932702576888211</v>
          </cell>
          <cell r="W67">
            <v>54.117648570532594</v>
          </cell>
          <cell r="X67">
            <v>7.8831679365148091</v>
          </cell>
          <cell r="Y67">
            <v>96.03423683836138</v>
          </cell>
          <cell r="Z67">
            <v>20.06284783314689</v>
          </cell>
          <cell r="AA67">
            <v>22.481016130853192</v>
          </cell>
          <cell r="AB67">
            <v>49.8297457926137</v>
          </cell>
          <cell r="AC67">
            <v>43.564999707071095</v>
          </cell>
          <cell r="AD67">
            <v>0</v>
          </cell>
          <cell r="AE67">
            <v>91.640464007615321</v>
          </cell>
          <cell r="AF67">
            <v>80.108384142834112</v>
          </cell>
          <cell r="AG67">
            <v>55.117522364097667</v>
          </cell>
          <cell r="AH67">
            <v>61.256126262330504</v>
          </cell>
          <cell r="AI67">
            <v>94.417590831991959</v>
          </cell>
          <cell r="AJ67">
            <v>81.857174470417931</v>
          </cell>
          <cell r="AK67">
            <v>75.353979335473241</v>
          </cell>
          <cell r="AM67" t="str">
            <v>2023</v>
          </cell>
        </row>
        <row r="68">
          <cell r="A68">
            <v>61</v>
          </cell>
          <cell r="B68" t="str">
            <v>2.05.02</v>
          </cell>
          <cell r="C68" t="str">
            <v>Goods produced by child labor, number of goods categories</v>
          </cell>
          <cell r="D68" t="str">
            <v>2.05.02 Goods produced by child labor, number of goods categories</v>
          </cell>
          <cell r="H68">
            <v>100</v>
          </cell>
          <cell r="I68">
            <v>40</v>
          </cell>
          <cell r="J68">
            <v>100</v>
          </cell>
          <cell r="K68">
            <v>48</v>
          </cell>
          <cell r="L68">
            <v>100</v>
          </cell>
          <cell r="M68">
            <v>100</v>
          </cell>
          <cell r="N68">
            <v>76</v>
          </cell>
          <cell r="O68">
            <v>100</v>
          </cell>
          <cell r="P68">
            <v>68</v>
          </cell>
          <cell r="Q68">
            <v>100</v>
          </cell>
          <cell r="R68">
            <v>0</v>
          </cell>
          <cell r="S68">
            <v>72</v>
          </cell>
          <cell r="T68">
            <v>100</v>
          </cell>
          <cell r="U68">
            <v>100</v>
          </cell>
          <cell r="V68">
            <v>96</v>
          </cell>
          <cell r="W68">
            <v>40</v>
          </cell>
          <cell r="X68">
            <v>60</v>
          </cell>
          <cell r="Y68">
            <v>100</v>
          </cell>
          <cell r="Z68">
            <v>44</v>
          </cell>
          <cell r="AA68">
            <v>100</v>
          </cell>
          <cell r="AB68">
            <v>80</v>
          </cell>
          <cell r="AC68">
            <v>48</v>
          </cell>
          <cell r="AD68">
            <v>96</v>
          </cell>
          <cell r="AE68">
            <v>100</v>
          </cell>
          <cell r="AF68">
            <v>100</v>
          </cell>
          <cell r="AG68">
            <v>100</v>
          </cell>
          <cell r="AH68">
            <v>84</v>
          </cell>
          <cell r="AI68">
            <v>100</v>
          </cell>
          <cell r="AJ68">
            <v>100</v>
          </cell>
          <cell r="AK68">
            <v>36</v>
          </cell>
          <cell r="AM68" t="str">
            <v>2022</v>
          </cell>
        </row>
        <row r="69">
          <cell r="A69">
            <v>62</v>
          </cell>
          <cell r="B69" t="str">
            <v>2.06</v>
          </cell>
          <cell r="C69" t="str">
            <v>Government response to human trafficking</v>
          </cell>
          <cell r="D69" t="str">
            <v>2.06 Government response to human trafficking</v>
          </cell>
          <cell r="H69">
            <v>98.853211118741399</v>
          </cell>
          <cell r="I69">
            <v>62.003059914439753</v>
          </cell>
          <cell r="J69">
            <v>0</v>
          </cell>
          <cell r="K69">
            <v>38.073396999801375</v>
          </cell>
          <cell r="L69">
            <v>93.119266712447853</v>
          </cell>
          <cell r="M69">
            <v>96.330276262418082</v>
          </cell>
          <cell r="N69">
            <v>20.183489087274111</v>
          </cell>
          <cell r="O69">
            <v>80.08926712860341</v>
          </cell>
          <cell r="P69">
            <v>79.892967826967109</v>
          </cell>
          <cell r="Q69">
            <v>26.299694179167471</v>
          </cell>
          <cell r="R69">
            <v>59.70948215192243</v>
          </cell>
          <cell r="S69">
            <v>57.951072079028485</v>
          </cell>
          <cell r="T69">
            <v>49.617739314400048</v>
          </cell>
          <cell r="U69">
            <v>59.70948215192243</v>
          </cell>
          <cell r="V69">
            <v>32.568809687313824</v>
          </cell>
          <cell r="W69">
            <v>75.535169395738151</v>
          </cell>
          <cell r="X69">
            <v>22.477066849791434</v>
          </cell>
          <cell r="Y69">
            <v>74.388380514479451</v>
          </cell>
          <cell r="Z69">
            <v>43.883791495877162</v>
          </cell>
          <cell r="AA69">
            <v>17.3547402229038</v>
          </cell>
          <cell r="AB69">
            <v>75.535169395738151</v>
          </cell>
          <cell r="AC69">
            <v>99.770642906194226</v>
          </cell>
          <cell r="AD69">
            <v>22.018349249950308</v>
          </cell>
          <cell r="AE69">
            <v>58.256882674846061</v>
          </cell>
          <cell r="AF69">
            <v>37.232418714360328</v>
          </cell>
          <cell r="AG69">
            <v>69.801224989444719</v>
          </cell>
          <cell r="AH69">
            <v>75.535169395738151</v>
          </cell>
          <cell r="AI69">
            <v>100</v>
          </cell>
          <cell r="AJ69">
            <v>91.055046043736411</v>
          </cell>
          <cell r="AK69">
            <v>34.862387449831139</v>
          </cell>
        </row>
        <row r="70">
          <cell r="A70">
            <v>63</v>
          </cell>
          <cell r="B70" t="str">
            <v>2.06.01</v>
          </cell>
          <cell r="C70" t="str">
            <v>Government response to human trafficking, Criminalization</v>
          </cell>
          <cell r="D70" t="str">
            <v>2.06.01 Government response to human trafficking, Criminalization</v>
          </cell>
          <cell r="H70">
            <v>80</v>
          </cell>
          <cell r="I70">
            <v>60</v>
          </cell>
          <cell r="J70">
            <v>0</v>
          </cell>
          <cell r="K70">
            <v>80</v>
          </cell>
          <cell r="L70">
            <v>80</v>
          </cell>
          <cell r="M70">
            <v>100</v>
          </cell>
          <cell r="N70">
            <v>40</v>
          </cell>
          <cell r="P70">
            <v>100</v>
          </cell>
          <cell r="Q70">
            <v>40</v>
          </cell>
          <cell r="R70">
            <v>60</v>
          </cell>
          <cell r="S70">
            <v>80</v>
          </cell>
          <cell r="T70">
            <v>40</v>
          </cell>
          <cell r="U70">
            <v>60</v>
          </cell>
          <cell r="V70">
            <v>60</v>
          </cell>
          <cell r="W70">
            <v>80</v>
          </cell>
          <cell r="X70">
            <v>40</v>
          </cell>
          <cell r="Y70">
            <v>80</v>
          </cell>
          <cell r="Z70">
            <v>40</v>
          </cell>
          <cell r="AA70">
            <v>20</v>
          </cell>
          <cell r="AB70">
            <v>80</v>
          </cell>
          <cell r="AC70">
            <v>100</v>
          </cell>
          <cell r="AD70">
            <v>80</v>
          </cell>
          <cell r="AE70">
            <v>20</v>
          </cell>
          <cell r="AF70">
            <v>20</v>
          </cell>
          <cell r="AG70">
            <v>80</v>
          </cell>
          <cell r="AH70">
            <v>80</v>
          </cell>
          <cell r="AI70">
            <v>80</v>
          </cell>
          <cell r="AJ70">
            <v>60</v>
          </cell>
          <cell r="AK70">
            <v>60</v>
          </cell>
          <cell r="AM70" t="str">
            <v>2023</v>
          </cell>
        </row>
        <row r="71">
          <cell r="A71">
            <v>64</v>
          </cell>
          <cell r="B71" t="str">
            <v>2.06.02</v>
          </cell>
          <cell r="C71" t="str">
            <v>Government response to human trafficking, Strategy</v>
          </cell>
          <cell r="D71" t="str">
            <v>2.06.02 Government response to human trafficking, Strategy</v>
          </cell>
          <cell r="H71">
            <v>97.058823786805036</v>
          </cell>
          <cell r="I71">
            <v>55.882356802072756</v>
          </cell>
          <cell r="J71">
            <v>23.529409705561338</v>
          </cell>
          <cell r="K71">
            <v>41.176475736097011</v>
          </cell>
          <cell r="L71">
            <v>82.352942720829063</v>
          </cell>
          <cell r="M71">
            <v>70.588237868048495</v>
          </cell>
          <cell r="N71">
            <v>35.294123309706855</v>
          </cell>
          <cell r="O71">
            <v>52.623217248520206</v>
          </cell>
          <cell r="P71">
            <v>61.764709228463154</v>
          </cell>
          <cell r="Q71">
            <v>17.647057279170937</v>
          </cell>
          <cell r="R71">
            <v>50.0000043756826</v>
          </cell>
          <cell r="S71">
            <v>58.823533015267955</v>
          </cell>
          <cell r="T71">
            <v>44.11765194929221</v>
          </cell>
          <cell r="U71">
            <v>50.0000043756826</v>
          </cell>
          <cell r="V71">
            <v>47.058828162487416</v>
          </cell>
          <cell r="W71">
            <v>70.588237868048495</v>
          </cell>
          <cell r="X71">
            <v>41.176475736097011</v>
          </cell>
          <cell r="Y71">
            <v>67.647061654853317</v>
          </cell>
          <cell r="Z71">
            <v>29.411762131951498</v>
          </cell>
          <cell r="AA71">
            <v>14.705881065975754</v>
          </cell>
          <cell r="AB71">
            <v>70.588237868048495</v>
          </cell>
          <cell r="AC71">
            <v>79.411766507634098</v>
          </cell>
          <cell r="AD71">
            <v>0</v>
          </cell>
          <cell r="AE71">
            <v>52.941180588877572</v>
          </cell>
          <cell r="AF71">
            <v>32.352947096511649</v>
          </cell>
          <cell r="AG71">
            <v>55.882356802072756</v>
          </cell>
          <cell r="AH71">
            <v>70.588237868048495</v>
          </cell>
          <cell r="AI71">
            <v>100</v>
          </cell>
          <cell r="AJ71">
            <v>97.058823786805036</v>
          </cell>
          <cell r="AK71">
            <v>52.941180588877572</v>
          </cell>
          <cell r="AM71" t="str">
            <v>2023</v>
          </cell>
        </row>
        <row r="72">
          <cell r="A72">
            <v>65</v>
          </cell>
          <cell r="B72" t="str">
            <v>2.06.03</v>
          </cell>
          <cell r="C72" t="str">
            <v>Government response to human trafficking, Action</v>
          </cell>
          <cell r="D72" t="str">
            <v>2.06.03 Government response to human trafficking, Action</v>
          </cell>
          <cell r="H72">
            <v>100</v>
          </cell>
          <cell r="I72">
            <v>66.666666666666657</v>
          </cell>
          <cell r="J72">
            <v>0</v>
          </cell>
          <cell r="K72">
            <v>0</v>
          </cell>
          <cell r="L72">
            <v>100</v>
          </cell>
          <cell r="M72">
            <v>100</v>
          </cell>
          <cell r="N72">
            <v>0</v>
          </cell>
          <cell r="O72">
            <v>100</v>
          </cell>
          <cell r="P72">
            <v>66.666666666666657</v>
          </cell>
          <cell r="Q72">
            <v>33.333333333333329</v>
          </cell>
          <cell r="R72">
            <v>66.666666666666657</v>
          </cell>
          <cell r="S72">
            <v>33.333333333333329</v>
          </cell>
          <cell r="T72">
            <v>66.666666666666657</v>
          </cell>
          <cell r="U72">
            <v>66.666666666666657</v>
          </cell>
          <cell r="V72">
            <v>0</v>
          </cell>
          <cell r="W72">
            <v>66.666666666666657</v>
          </cell>
          <cell r="X72">
            <v>0</v>
          </cell>
          <cell r="Y72">
            <v>66.666666666666657</v>
          </cell>
          <cell r="Z72">
            <v>66.666666666666657</v>
          </cell>
          <cell r="AA72">
            <v>33.333333333333329</v>
          </cell>
          <cell r="AB72">
            <v>66.666666666666657</v>
          </cell>
          <cell r="AC72">
            <v>100</v>
          </cell>
          <cell r="AD72">
            <v>0</v>
          </cell>
          <cell r="AE72">
            <v>100</v>
          </cell>
          <cell r="AF72">
            <v>66.666666666666657</v>
          </cell>
          <cell r="AG72">
            <v>66.666666666666657</v>
          </cell>
          <cell r="AH72">
            <v>66.666666666666657</v>
          </cell>
          <cell r="AI72">
            <v>100</v>
          </cell>
          <cell r="AJ72">
            <v>100</v>
          </cell>
          <cell r="AK72">
            <v>0</v>
          </cell>
          <cell r="AM72" t="str">
            <v>2021</v>
          </cell>
        </row>
        <row r="73">
          <cell r="A73">
            <v>66</v>
          </cell>
          <cell r="B73" t="str">
            <v>2.07</v>
          </cell>
          <cell r="C73" t="str">
            <v>Trade in goods at risk of modern slavery</v>
          </cell>
          <cell r="D73" t="str">
            <v>2.07 Trade in goods at risk of modern slavery</v>
          </cell>
          <cell r="H73">
            <v>56.541459999777224</v>
          </cell>
          <cell r="I73">
            <v>57.017381688875645</v>
          </cell>
          <cell r="J73">
            <v>79.97232265159316</v>
          </cell>
          <cell r="K73">
            <v>71.719225511973079</v>
          </cell>
          <cell r="L73">
            <v>55.883198842198851</v>
          </cell>
          <cell r="M73">
            <v>60.720356443587846</v>
          </cell>
          <cell r="N73">
            <v>0</v>
          </cell>
          <cell r="O73">
            <v>30.608706616673146</v>
          </cell>
          <cell r="P73">
            <v>71.499059134908748</v>
          </cell>
          <cell r="Q73">
            <v>50.805875338342481</v>
          </cell>
          <cell r="R73">
            <v>12.972029902396903</v>
          </cell>
          <cell r="S73">
            <v>19.848822085704825</v>
          </cell>
          <cell r="T73">
            <v>51.488633991698606</v>
          </cell>
          <cell r="U73">
            <v>82.758941258354028</v>
          </cell>
          <cell r="V73">
            <v>19.657747209274078</v>
          </cell>
          <cell r="W73">
            <v>57.752952387316753</v>
          </cell>
          <cell r="X73">
            <v>42.830408680273884</v>
          </cell>
          <cell r="Y73">
            <v>64.414387199209855</v>
          </cell>
          <cell r="Z73">
            <v>42.909352956906709</v>
          </cell>
          <cell r="AA73">
            <v>100</v>
          </cell>
          <cell r="AB73">
            <v>28.173901431443632</v>
          </cell>
          <cell r="AC73">
            <v>64.899400173398632</v>
          </cell>
          <cell r="AD73">
            <v>18.861912048841845</v>
          </cell>
          <cell r="AE73">
            <v>58.546594471511625</v>
          </cell>
          <cell r="AF73">
            <v>55.937799617475648</v>
          </cell>
          <cell r="AG73">
            <v>68.37316735034193</v>
          </cell>
          <cell r="AH73">
            <v>26.924600070051014</v>
          </cell>
          <cell r="AI73">
            <v>54.660869447893013</v>
          </cell>
          <cell r="AJ73">
            <v>46.606825094943943</v>
          </cell>
          <cell r="AK73">
            <v>17.709577716195163</v>
          </cell>
        </row>
        <row r="74">
          <cell r="A74">
            <v>67</v>
          </cell>
          <cell r="B74" t="str">
            <v>2.07.01</v>
          </cell>
          <cell r="C74" t="str">
            <v>Imports of goods at risk of modern slavery, US$ millions</v>
          </cell>
          <cell r="D74" t="str">
            <v>2.07.01 Imports of goods at risk of modern slavery, US$ millions</v>
          </cell>
          <cell r="H74">
            <v>18.606563334169749</v>
          </cell>
          <cell r="I74">
            <v>100</v>
          </cell>
          <cell r="J74">
            <v>62.490192081628187</v>
          </cell>
          <cell r="K74">
            <v>47.181760724947949</v>
          </cell>
          <cell r="L74">
            <v>17.373706964888669</v>
          </cell>
          <cell r="M74">
            <v>26.433212435373321</v>
          </cell>
          <cell r="N74">
            <v>12.710144736999865</v>
          </cell>
          <cell r="O74">
            <v>24.555911015586616</v>
          </cell>
          <cell r="P74">
            <v>46.620629105177336</v>
          </cell>
          <cell r="Q74">
            <v>7.864395123281767</v>
          </cell>
          <cell r="R74">
            <v>16.334289525426897</v>
          </cell>
          <cell r="S74">
            <v>27.802475241513292</v>
          </cell>
          <cell r="T74">
            <v>9.1431328169480679</v>
          </cell>
          <cell r="U74">
            <v>67.70924603696244</v>
          </cell>
          <cell r="V74">
            <v>25.220110508404289</v>
          </cell>
          <cell r="W74">
            <v>20.875565673314796</v>
          </cell>
          <cell r="X74">
            <v>41.902908653000473</v>
          </cell>
          <cell r="Y74">
            <v>33.351757290948484</v>
          </cell>
          <cell r="Z74">
            <v>26.85960851801137</v>
          </cell>
          <cell r="AA74">
            <v>100</v>
          </cell>
          <cell r="AB74">
            <v>32.956565431853079</v>
          </cell>
          <cell r="AC74">
            <v>34.260137388313424</v>
          </cell>
          <cell r="AD74">
            <v>18.549963585274455</v>
          </cell>
          <cell r="AE74">
            <v>22.361976784109629</v>
          </cell>
          <cell r="AF74">
            <v>17.475968677877049</v>
          </cell>
          <cell r="AG74">
            <v>40.766150906184137</v>
          </cell>
          <cell r="AH74">
            <v>23.576367944799415</v>
          </cell>
          <cell r="AI74">
            <v>15.084408011456148</v>
          </cell>
          <cell r="AJ74">
            <v>0</v>
          </cell>
          <cell r="AK74">
            <v>23.283390534343482</v>
          </cell>
          <cell r="AL74" t="str">
            <v>Yes</v>
          </cell>
          <cell r="AM74" t="str">
            <v>2021</v>
          </cell>
        </row>
        <row r="75">
          <cell r="A75">
            <v>68</v>
          </cell>
          <cell r="B75" t="str">
            <v>2.07.02</v>
          </cell>
          <cell r="C75" t="str">
            <v>Exports of goods at risk of modern slavery, US$ millions</v>
          </cell>
          <cell r="D75" t="str">
            <v>2.07.02 Exports of goods at risk of modern slavery, US$ millions</v>
          </cell>
          <cell r="H75">
            <v>100</v>
          </cell>
          <cell r="I75">
            <v>19.497916376847414</v>
          </cell>
          <cell r="J75">
            <v>100</v>
          </cell>
          <cell r="K75">
            <v>99.851217669170964</v>
          </cell>
          <cell r="L75">
            <v>100</v>
          </cell>
          <cell r="M75">
            <v>100</v>
          </cell>
          <cell r="N75">
            <v>0</v>
          </cell>
          <cell r="O75">
            <v>45.481236041656722</v>
          </cell>
          <cell r="P75">
            <v>100</v>
          </cell>
          <cell r="Q75">
            <v>100</v>
          </cell>
          <cell r="R75">
            <v>20.671151240445226</v>
          </cell>
          <cell r="S75">
            <v>22.082499651213539</v>
          </cell>
          <cell r="T75">
            <v>100</v>
          </cell>
          <cell r="U75">
            <v>100</v>
          </cell>
          <cell r="V75">
            <v>24.307000524811443</v>
          </cell>
          <cell r="W75">
            <v>100</v>
          </cell>
          <cell r="X75">
            <v>51.024246509835791</v>
          </cell>
          <cell r="Y75">
            <v>100</v>
          </cell>
          <cell r="Z75">
            <v>66.215401266268941</v>
          </cell>
          <cell r="AA75">
            <v>100</v>
          </cell>
          <cell r="AB75">
            <v>32.520438518037892</v>
          </cell>
          <cell r="AC75">
            <v>100</v>
          </cell>
          <cell r="AD75">
            <v>29.486628927835682</v>
          </cell>
          <cell r="AE75">
            <v>100</v>
          </cell>
          <cell r="AF75">
            <v>100</v>
          </cell>
          <cell r="AG75">
            <v>100</v>
          </cell>
          <cell r="AH75">
            <v>39.560821293540627</v>
          </cell>
          <cell r="AI75">
            <v>100</v>
          </cell>
          <cell r="AJ75">
            <v>100</v>
          </cell>
          <cell r="AK75">
            <v>22.594996675006826</v>
          </cell>
          <cell r="AL75" t="str">
            <v>Yes</v>
          </cell>
          <cell r="AM75" t="str">
            <v>2021</v>
          </cell>
        </row>
        <row r="76">
          <cell r="A76">
            <v>69</v>
          </cell>
          <cell r="B76" t="str">
            <v>2.08</v>
          </cell>
          <cell r="C76" t="str">
            <v>Social mobility, Index</v>
          </cell>
          <cell r="D76" t="str">
            <v>2.08 Social mobility, Index</v>
          </cell>
          <cell r="H76">
            <v>97.461928934010146</v>
          </cell>
          <cell r="I76">
            <v>8.8832487309644694</v>
          </cell>
          <cell r="L76">
            <v>100</v>
          </cell>
          <cell r="M76">
            <v>59.898477157360411</v>
          </cell>
          <cell r="N76">
            <v>62.944162436548226</v>
          </cell>
          <cell r="P76">
            <v>43.654822335025379</v>
          </cell>
          <cell r="R76">
            <v>15.22842639593909</v>
          </cell>
          <cell r="S76">
            <v>31.979695431472077</v>
          </cell>
          <cell r="T76">
            <v>100</v>
          </cell>
          <cell r="U76">
            <v>18.020304568527909</v>
          </cell>
          <cell r="V76">
            <v>64.213197969543145</v>
          </cell>
          <cell r="W76">
            <v>40.35532994923858</v>
          </cell>
          <cell r="Y76">
            <v>95.431472081218288</v>
          </cell>
          <cell r="Z76">
            <v>0</v>
          </cell>
          <cell r="AB76">
            <v>33.502538071065985</v>
          </cell>
          <cell r="AC76">
            <v>38.071065989847725</v>
          </cell>
          <cell r="AD76">
            <v>71.065989847715755</v>
          </cell>
          <cell r="AE76">
            <v>96.192893401015226</v>
          </cell>
          <cell r="AF76">
            <v>88.071065989847753</v>
          </cell>
          <cell r="AG76">
            <v>39.593908629441621</v>
          </cell>
          <cell r="AH76">
            <v>47.461928934010153</v>
          </cell>
          <cell r="AI76">
            <v>95.685279187817287</v>
          </cell>
          <cell r="AJ76">
            <v>85.532994923857899</v>
          </cell>
          <cell r="AK76">
            <v>53.55329949238579</v>
          </cell>
          <cell r="AM76" t="str">
            <v>2020</v>
          </cell>
        </row>
        <row r="77">
          <cell r="A77">
            <v>70</v>
          </cell>
          <cell r="B77" t="str">
            <v>2.09</v>
          </cell>
          <cell r="C77" t="str">
            <v>Life expectancy at birth</v>
          </cell>
          <cell r="D77" t="str">
            <v>2.09 Life expectancy at birth</v>
          </cell>
          <cell r="H77">
            <v>95.294392430476876</v>
          </cell>
          <cell r="I77">
            <v>34.937980797900913</v>
          </cell>
          <cell r="J77">
            <v>46.175482537221441</v>
          </cell>
          <cell r="K77">
            <v>21.035342994016744</v>
          </cell>
          <cell r="L77">
            <v>86.001451090305508</v>
          </cell>
          <cell r="M77">
            <v>67.549744568350334</v>
          </cell>
          <cell r="N77">
            <v>63.908104239966619</v>
          </cell>
          <cell r="P77">
            <v>41.343153040332375</v>
          </cell>
          <cell r="Q77">
            <v>100</v>
          </cell>
          <cell r="R77">
            <v>9.3883554972469163</v>
          </cell>
          <cell r="S77">
            <v>11.030771065656884</v>
          </cell>
          <cell r="T77">
            <v>96.57353847377108</v>
          </cell>
          <cell r="U77">
            <v>13.468304609696467</v>
          </cell>
          <cell r="V77">
            <v>47.37561373168743</v>
          </cell>
          <cell r="W77">
            <v>24.162144433180266</v>
          </cell>
          <cell r="X77">
            <v>1.5952054386069432</v>
          </cell>
          <cell r="Y77">
            <v>84.981712286560551</v>
          </cell>
          <cell r="Z77">
            <v>3.7136978949251382</v>
          </cell>
          <cell r="AA77">
            <v>0</v>
          </cell>
          <cell r="AB77">
            <v>34.917108951040639</v>
          </cell>
          <cell r="AC77">
            <v>19.459518556065781</v>
          </cell>
          <cell r="AD77">
            <v>20.217862325322507</v>
          </cell>
          <cell r="AE77">
            <v>86.488460850378658</v>
          </cell>
          <cell r="AF77">
            <v>91.176178265450147</v>
          </cell>
          <cell r="AG77">
            <v>54.905380960900096</v>
          </cell>
          <cell r="AH77">
            <v>66.416204504343355</v>
          </cell>
          <cell r="AI77">
            <v>76.488361460631708</v>
          </cell>
          <cell r="AJ77">
            <v>58.87649830043533</v>
          </cell>
          <cell r="AK77">
            <v>41.085236646987489</v>
          </cell>
          <cell r="AM77" t="str">
            <v>2021</v>
          </cell>
        </row>
        <row r="78">
          <cell r="A78">
            <v>71</v>
          </cell>
          <cell r="B78" t="str">
            <v>2.10</v>
          </cell>
          <cell r="C78" t="str">
            <v>Uneven Economic Development</v>
          </cell>
          <cell r="D78" t="str">
            <v>2.10 Uneven Economic Development</v>
          </cell>
          <cell r="H78">
            <v>98.245614035087712</v>
          </cell>
          <cell r="I78">
            <v>40.350877192982438</v>
          </cell>
          <cell r="J78">
            <v>22.807017543859629</v>
          </cell>
          <cell r="K78">
            <v>31.578947368421041</v>
          </cell>
          <cell r="L78">
            <v>100</v>
          </cell>
          <cell r="M78">
            <v>57.894736842105253</v>
          </cell>
          <cell r="N78">
            <v>36.842105263157897</v>
          </cell>
          <cell r="P78">
            <v>35.087719298245602</v>
          </cell>
          <cell r="R78">
            <v>42.105263157894733</v>
          </cell>
          <cell r="S78">
            <v>66.666666666666657</v>
          </cell>
          <cell r="T78">
            <v>92.982456140350877</v>
          </cell>
          <cell r="U78">
            <v>50.877192982456137</v>
          </cell>
          <cell r="V78">
            <v>82.456140350877192</v>
          </cell>
          <cell r="W78">
            <v>43.859649122807014</v>
          </cell>
          <cell r="X78">
            <v>15.78947368421052</v>
          </cell>
          <cell r="Y78">
            <v>98.245614035087712</v>
          </cell>
          <cell r="Z78">
            <v>57.894736842105253</v>
          </cell>
          <cell r="AA78">
            <v>1.4210854715202004E-14</v>
          </cell>
          <cell r="AB78">
            <v>35.087719298245602</v>
          </cell>
          <cell r="AC78">
            <v>61.403508771929815</v>
          </cell>
          <cell r="AD78">
            <v>52.631578947368418</v>
          </cell>
          <cell r="AE78">
            <v>84.21052631578948</v>
          </cell>
          <cell r="AF78">
            <v>94.736842105263165</v>
          </cell>
          <cell r="AG78">
            <v>38.596491228070171</v>
          </cell>
          <cell r="AH78">
            <v>68.421052631578945</v>
          </cell>
          <cell r="AI78">
            <v>78.94736842105263</v>
          </cell>
          <cell r="AJ78">
            <v>73.68421052631578</v>
          </cell>
          <cell r="AK78">
            <v>82.456140350877192</v>
          </cell>
          <cell r="AM78" t="str">
            <v>2023</v>
          </cell>
        </row>
        <row r="79">
          <cell r="A79">
            <v>72</v>
          </cell>
          <cell r="B79">
            <v>2.11</v>
          </cell>
          <cell r="C79" t="str">
            <v>Universal Health Coverage Index</v>
          </cell>
          <cell r="D79" t="str">
            <v>2.11 Universal Health Coverage Index</v>
          </cell>
        </row>
        <row r="82">
          <cell r="B82" t="str">
            <v>3 Environmental Pillar</v>
          </cell>
          <cell r="C82" t="str">
            <v>Environmental Pillar</v>
          </cell>
          <cell r="D82" t="str">
            <v>3 Environmental Pillar</v>
          </cell>
          <cell r="H82">
            <v>74.080231584532513</v>
          </cell>
          <cell r="I82">
            <v>55.65999178205697</v>
          </cell>
          <cell r="J82">
            <v>16.080925357207612</v>
          </cell>
          <cell r="K82">
            <v>73.954522346345016</v>
          </cell>
          <cell r="L82">
            <v>63.138700976616335</v>
          </cell>
          <cell r="M82">
            <v>69.435939586230973</v>
          </cell>
          <cell r="N82">
            <v>62.773324959438234</v>
          </cell>
          <cell r="O82">
            <v>41.480088947259915</v>
          </cell>
          <cell r="P82">
            <v>63.807847048034461</v>
          </cell>
          <cell r="Q82">
            <v>77.015919538389838</v>
          </cell>
          <cell r="R82">
            <v>39.666257768215935</v>
          </cell>
          <cell r="S82">
            <v>75.858352103918392</v>
          </cell>
          <cell r="T82">
            <v>73.363501655711332</v>
          </cell>
          <cell r="U82">
            <v>77.669179431549452</v>
          </cell>
          <cell r="V82">
            <v>69.61288424928091</v>
          </cell>
          <cell r="W82">
            <v>90.223662553736887</v>
          </cell>
          <cell r="X82">
            <v>59.07880776610601</v>
          </cell>
          <cell r="Y82">
            <v>100</v>
          </cell>
          <cell r="Z82">
            <v>49.254246822804461</v>
          </cell>
          <cell r="AA82">
            <v>51.746264513295387</v>
          </cell>
          <cell r="AB82">
            <v>54.966577355990168</v>
          </cell>
          <cell r="AC82">
            <v>87.989391058951369</v>
          </cell>
          <cell r="AD82">
            <v>0</v>
          </cell>
          <cell r="AE82">
            <v>78.207846122980754</v>
          </cell>
          <cell r="AF82">
            <v>63.981917036181649</v>
          </cell>
          <cell r="AG82">
            <v>64.278152948368998</v>
          </cell>
          <cell r="AH82">
            <v>53.192496201545325</v>
          </cell>
          <cell r="AI82">
            <v>95.587457906039518</v>
          </cell>
          <cell r="AJ82">
            <v>67.029820544867974</v>
          </cell>
          <cell r="AK82">
            <v>75.911260246517671</v>
          </cell>
        </row>
        <row r="83">
          <cell r="A83">
            <v>72</v>
          </cell>
          <cell r="B83" t="str">
            <v>3.01</v>
          </cell>
          <cell r="C83" t="str">
            <v>Air pollution</v>
          </cell>
          <cell r="D83" t="str">
            <v>3.01 Air pollution</v>
          </cell>
          <cell r="H83">
            <v>95.790480746232959</v>
          </cell>
          <cell r="I83">
            <v>14.398469265725893</v>
          </cell>
          <cell r="J83">
            <v>97.297297297297291</v>
          </cell>
          <cell r="K83">
            <v>57.809136570198511</v>
          </cell>
          <cell r="L83">
            <v>99.832575938770631</v>
          </cell>
          <cell r="M83">
            <v>57.665630232001902</v>
          </cell>
          <cell r="N83">
            <v>32.193255202104751</v>
          </cell>
          <cell r="O83">
            <v>76.680220043051904</v>
          </cell>
          <cell r="P83">
            <v>74.336283185840713</v>
          </cell>
          <cell r="Q83">
            <v>73.020808419038502</v>
          </cell>
          <cell r="R83">
            <v>1.4210854715202004E-14</v>
          </cell>
          <cell r="S83">
            <v>72.303276728055494</v>
          </cell>
          <cell r="T83">
            <v>84.549150920832332</v>
          </cell>
          <cell r="U83">
            <v>61.492465917244665</v>
          </cell>
          <cell r="V83">
            <v>76.560631427888069</v>
          </cell>
          <cell r="W83">
            <v>79.5264290839512</v>
          </cell>
          <cell r="X83">
            <v>37.000717531690988</v>
          </cell>
          <cell r="Y83">
            <v>100</v>
          </cell>
          <cell r="Z83">
            <v>9.5431714900741298</v>
          </cell>
          <cell r="AA83">
            <v>74.862473092561586</v>
          </cell>
          <cell r="AB83">
            <v>50.51423104520449</v>
          </cell>
          <cell r="AC83">
            <v>67.328390337239895</v>
          </cell>
          <cell r="AD83">
            <v>88.208562544845734</v>
          </cell>
          <cell r="AE83">
            <v>82.013872279359006</v>
          </cell>
          <cell r="AF83">
            <v>53.695288208562538</v>
          </cell>
          <cell r="AG83">
            <v>67.711073905764181</v>
          </cell>
          <cell r="AH83">
            <v>41.784262138244443</v>
          </cell>
          <cell r="AI83">
            <v>91.987562784022955</v>
          </cell>
          <cell r="AJ83">
            <v>96.771107390576418</v>
          </cell>
          <cell r="AK83">
            <v>66.180339631667067</v>
          </cell>
          <cell r="AM83" t="str">
            <v>2020</v>
          </cell>
        </row>
        <row r="84">
          <cell r="A84">
            <v>73</v>
          </cell>
          <cell r="B84" t="str">
            <v>3.02</v>
          </cell>
          <cell r="C84" t="str">
            <v>Deforestation</v>
          </cell>
          <cell r="D84" t="str">
            <v>3.02 Deforestation</v>
          </cell>
          <cell r="H84">
            <v>100</v>
          </cell>
          <cell r="I84">
            <v>49.222442019649172</v>
          </cell>
          <cell r="J84">
            <v>11.184647293128947</v>
          </cell>
          <cell r="K84">
            <v>71.159925217285561</v>
          </cell>
          <cell r="L84">
            <v>21.112849113589188</v>
          </cell>
          <cell r="M84">
            <v>25.55621805811505</v>
          </cell>
          <cell r="N84">
            <v>15.56272884612309</v>
          </cell>
          <cell r="O84">
            <v>3.8402001324710646</v>
          </cell>
          <cell r="P84">
            <v>10.905267317091727</v>
          </cell>
          <cell r="Q84">
            <v>5.8401131267531916</v>
          </cell>
          <cell r="R84">
            <v>16.046250531468715</v>
          </cell>
          <cell r="S84">
            <v>39.510203123513357</v>
          </cell>
          <cell r="T84">
            <v>8.2679971328618596</v>
          </cell>
          <cell r="U84">
            <v>82.482878105390185</v>
          </cell>
          <cell r="V84">
            <v>65.998817559483086</v>
          </cell>
          <cell r="W84">
            <v>23.325059189122321</v>
          </cell>
          <cell r="X84">
            <v>33.681684419992351</v>
          </cell>
          <cell r="Y84">
            <v>29.008752935500858</v>
          </cell>
          <cell r="Z84">
            <v>0</v>
          </cell>
          <cell r="AA84">
            <v>12.011266022749698</v>
          </cell>
          <cell r="AB84">
            <v>14.226854204662244</v>
          </cell>
          <cell r="AC84">
            <v>21.053242758172857</v>
          </cell>
          <cell r="AD84">
            <v>29.281975283367075</v>
          </cell>
          <cell r="AE84">
            <v>54.658138089490265</v>
          </cell>
          <cell r="AF84">
            <v>17.413937514749023</v>
          </cell>
          <cell r="AG84">
            <v>14.454892093641567</v>
          </cell>
          <cell r="AH84">
            <v>33.650920732685186</v>
          </cell>
          <cell r="AI84">
            <v>29.646864092654731</v>
          </cell>
          <cell r="AJ84">
            <v>33.83321524329439</v>
          </cell>
          <cell r="AK84">
            <v>70.677270131445781</v>
          </cell>
          <cell r="AM84" t="str">
            <v>2020</v>
          </cell>
        </row>
        <row r="85">
          <cell r="A85">
            <v>74</v>
          </cell>
          <cell r="B85" t="str">
            <v>3.03</v>
          </cell>
          <cell r="C85" t="str">
            <v>% of wastewater treated</v>
          </cell>
          <cell r="D85" t="str">
            <v>3.03 % of wastewater treated</v>
          </cell>
          <cell r="H85">
            <v>95.751626016260147</v>
          </cell>
          <cell r="I85">
            <v>16.179400406504065</v>
          </cell>
          <cell r="J85">
            <v>19.918699186991866</v>
          </cell>
          <cell r="K85">
            <v>45.926249999999996</v>
          </cell>
          <cell r="L85">
            <v>68.384308943089422</v>
          </cell>
          <cell r="M85">
            <v>88.923495934959348</v>
          </cell>
          <cell r="N85">
            <v>61.049136178861779</v>
          </cell>
          <cell r="O85">
            <v>63.922764227642276</v>
          </cell>
          <cell r="Q85">
            <v>90.975853658536579</v>
          </cell>
          <cell r="R85">
            <v>19.425741869918696</v>
          </cell>
          <cell r="S85">
            <v>23.272357723577233</v>
          </cell>
          <cell r="T85">
            <v>91.533445121951203</v>
          </cell>
          <cell r="U85">
            <v>8.7874695121951216</v>
          </cell>
          <cell r="V85">
            <v>89.142398373983738</v>
          </cell>
          <cell r="W85">
            <v>63.769034552845532</v>
          </cell>
          <cell r="X85">
            <v>13.743607723577236</v>
          </cell>
          <cell r="Y85">
            <v>84.224593495934968</v>
          </cell>
          <cell r="Z85">
            <v>37.103130081300804</v>
          </cell>
          <cell r="AA85">
            <v>3.5211382113821132</v>
          </cell>
          <cell r="AB85">
            <v>47.817886178861784</v>
          </cell>
          <cell r="AC85">
            <v>66.043323170731711</v>
          </cell>
          <cell r="AD85">
            <v>13.35005081300813</v>
          </cell>
          <cell r="AE85">
            <v>100</v>
          </cell>
          <cell r="AF85">
            <v>99.037784552845537</v>
          </cell>
          <cell r="AG85">
            <v>0</v>
          </cell>
          <cell r="AH85">
            <v>23.384268292682922</v>
          </cell>
          <cell r="AI85">
            <v>97.41190040650406</v>
          </cell>
          <cell r="AJ85">
            <v>97.815254065040648</v>
          </cell>
          <cell r="AK85">
            <v>38.943313008130076</v>
          </cell>
          <cell r="AM85" t="str">
            <v>2021</v>
          </cell>
        </row>
        <row r="86">
          <cell r="A86">
            <v>75</v>
          </cell>
          <cell r="B86" t="str">
            <v>3.04</v>
          </cell>
          <cell r="C86" t="str">
            <v xml:space="preserve">Energy intensity </v>
          </cell>
          <cell r="D86" t="str">
            <v xml:space="preserve">3.04 Energy intensity </v>
          </cell>
          <cell r="H86">
            <v>89.123867069486408</v>
          </cell>
          <cell r="I86">
            <v>74.018126888217523</v>
          </cell>
          <cell r="J86">
            <v>73.413897280966765</v>
          </cell>
          <cell r="K86">
            <v>13.897280966767369</v>
          </cell>
          <cell r="L86">
            <v>71.903323262839876</v>
          </cell>
          <cell r="M86">
            <v>74.320241691842895</v>
          </cell>
          <cell r="N86">
            <v>62.537764350453173</v>
          </cell>
          <cell r="O86">
            <v>73.111782477341393</v>
          </cell>
          <cell r="P86">
            <v>71.903323262839876</v>
          </cell>
          <cell r="Q86">
            <v>100</v>
          </cell>
          <cell r="R86">
            <v>37.160120845921448</v>
          </cell>
          <cell r="S86">
            <v>63.141993957703924</v>
          </cell>
          <cell r="T86">
            <v>89.42598187311178</v>
          </cell>
          <cell r="U86">
            <v>57.099697885196377</v>
          </cell>
          <cell r="V86">
            <v>54.380664652567972</v>
          </cell>
          <cell r="W86">
            <v>82.175226586102724</v>
          </cell>
          <cell r="X86">
            <v>30.21148036253777</v>
          </cell>
          <cell r="Y86">
            <v>87.009063444108762</v>
          </cell>
          <cell r="Z86">
            <v>32.628398791540789</v>
          </cell>
          <cell r="AB86">
            <v>79.758308157099691</v>
          </cell>
          <cell r="AC86">
            <v>80.362537764350449</v>
          </cell>
          <cell r="AD86">
            <v>0</v>
          </cell>
          <cell r="AE86">
            <v>91.540785498489427</v>
          </cell>
          <cell r="AF86">
            <v>74.924471299093653</v>
          </cell>
          <cell r="AG86">
            <v>76.435045317220542</v>
          </cell>
          <cell r="AH86">
            <v>39.879154078549846</v>
          </cell>
          <cell r="AI86">
            <v>95.770392749244706</v>
          </cell>
          <cell r="AJ86">
            <v>84.592145015105743</v>
          </cell>
          <cell r="AK86">
            <v>45.317220543806648</v>
          </cell>
          <cell r="AM86" t="str">
            <v>2020</v>
          </cell>
        </row>
        <row r="87">
          <cell r="A87">
            <v>76</v>
          </cell>
          <cell r="B87" t="str">
            <v>3.05</v>
          </cell>
          <cell r="C87" t="str">
            <v>Ecological footprint</v>
          </cell>
          <cell r="D87" t="str">
            <v>3.05 Ecological footprint</v>
          </cell>
          <cell r="H87">
            <v>14.097334009130805</v>
          </cell>
          <cell r="I87">
            <v>98.192715858616367</v>
          </cell>
          <cell r="J87">
            <v>36.823368116819942</v>
          </cell>
          <cell r="K87">
            <v>90.064767232520467</v>
          </cell>
          <cell r="L87">
            <v>0.77990340537381542</v>
          </cell>
          <cell r="M87">
            <v>52.088085606512855</v>
          </cell>
          <cell r="N87">
            <v>58.841581038571178</v>
          </cell>
          <cell r="P87">
            <v>87.329761607010454</v>
          </cell>
          <cell r="R87">
            <v>94.03480840033987</v>
          </cell>
          <cell r="S87">
            <v>87.129618982249426</v>
          </cell>
          <cell r="T87">
            <v>47.810148903941759</v>
          </cell>
          <cell r="U87">
            <v>85.460458816012931</v>
          </cell>
          <cell r="V87">
            <v>52.547210962079021</v>
          </cell>
          <cell r="W87">
            <v>78.079838413458859</v>
          </cell>
          <cell r="X87">
            <v>87.932323026158187</v>
          </cell>
          <cell r="Y87">
            <v>38.389399200292679</v>
          </cell>
          <cell r="Z87">
            <v>100</v>
          </cell>
          <cell r="AA87">
            <v>87.061613274087222</v>
          </cell>
          <cell r="AB87">
            <v>78.420114396518628</v>
          </cell>
          <cell r="AC87">
            <v>90.521173476611111</v>
          </cell>
          <cell r="AD87">
            <v>38.248062532136387</v>
          </cell>
          <cell r="AE87">
            <v>29.802656268826226</v>
          </cell>
          <cell r="AF87">
            <v>24.560980272160833</v>
          </cell>
          <cell r="AG87">
            <v>89.904553289438937</v>
          </cell>
          <cell r="AH87">
            <v>78.489222207286502</v>
          </cell>
          <cell r="AI87">
            <v>53.637224013649231</v>
          </cell>
          <cell r="AJ87">
            <v>0</v>
          </cell>
          <cell r="AK87">
            <v>79.580465152212895</v>
          </cell>
          <cell r="AM87" t="str">
            <v>2019</v>
          </cell>
        </row>
        <row r="88">
          <cell r="A88">
            <v>77</v>
          </cell>
          <cell r="B88" t="str">
            <v>3.06</v>
          </cell>
          <cell r="C88" t="str">
            <v>Renewable energy</v>
          </cell>
          <cell r="D88" t="str">
            <v>3.06 Renewable energy</v>
          </cell>
          <cell r="H88">
            <v>11.111111111111112</v>
          </cell>
          <cell r="I88">
            <v>23.80952380952381</v>
          </cell>
          <cell r="J88">
            <v>0</v>
          </cell>
          <cell r="K88">
            <v>59.391534391534393</v>
          </cell>
          <cell r="L88">
            <v>21.296296296296301</v>
          </cell>
          <cell r="M88">
            <v>32.539682539682545</v>
          </cell>
          <cell r="N88">
            <v>13.227513227513228</v>
          </cell>
          <cell r="O88">
            <v>2.3809523809523809</v>
          </cell>
          <cell r="P88">
            <v>25.925925925925931</v>
          </cell>
          <cell r="Q88">
            <v>1.0582010582010584</v>
          </cell>
          <cell r="R88">
            <v>33.597883597883602</v>
          </cell>
          <cell r="S88">
            <v>35.317460317460323</v>
          </cell>
          <cell r="T88">
            <v>9.3915343915343925</v>
          </cell>
          <cell r="U88">
            <v>100</v>
          </cell>
          <cell r="V88">
            <v>5.1587301587301591</v>
          </cell>
          <cell r="W88">
            <v>12.169312169312169</v>
          </cell>
          <cell r="X88">
            <v>68.386243386243393</v>
          </cell>
          <cell r="Y88">
            <v>52.51322751322752</v>
          </cell>
          <cell r="Z88">
            <v>50.132275132275133</v>
          </cell>
          <cell r="AB88">
            <v>38.095238095238095</v>
          </cell>
          <cell r="AC88">
            <v>47.354497354497354</v>
          </cell>
          <cell r="AD88">
            <v>3.5714285714285716</v>
          </cell>
          <cell r="AE88">
            <v>1.5873015873015874</v>
          </cell>
          <cell r="AF88">
            <v>2.7777777777777781</v>
          </cell>
          <cell r="AG88">
            <v>53.439153439153444</v>
          </cell>
          <cell r="AH88">
            <v>23.941798941798947</v>
          </cell>
          <cell r="AI88">
            <v>16.666666666666668</v>
          </cell>
          <cell r="AJ88">
            <v>10.582010582010582</v>
          </cell>
          <cell r="AK88">
            <v>19.973544973544975</v>
          </cell>
          <cell r="AM88" t="str">
            <v>2021</v>
          </cell>
        </row>
        <row r="89">
          <cell r="A89">
            <v>78</v>
          </cell>
          <cell r="B89" t="str">
            <v>3.07</v>
          </cell>
          <cell r="C89" t="str">
            <v>Environmental standards in trade</v>
          </cell>
          <cell r="D89" t="str">
            <v>3.07 Environmental standards in trade</v>
          </cell>
          <cell r="H89">
            <v>100</v>
          </cell>
          <cell r="I89">
            <v>25.000000000000007</v>
          </cell>
          <cell r="J89">
            <v>25.000000000000007</v>
          </cell>
          <cell r="K89">
            <v>62.5</v>
          </cell>
          <cell r="L89">
            <v>100</v>
          </cell>
          <cell r="M89">
            <v>74.999999999999986</v>
          </cell>
          <cell r="N89">
            <v>100</v>
          </cell>
          <cell r="O89">
            <v>25.000000000000007</v>
          </cell>
          <cell r="P89">
            <v>74.999999999999986</v>
          </cell>
          <cell r="Q89">
            <v>100</v>
          </cell>
          <cell r="R89">
            <v>74.999999999999986</v>
          </cell>
          <cell r="S89">
            <v>74.999999999999986</v>
          </cell>
          <cell r="T89">
            <v>40.773243839286444</v>
          </cell>
          <cell r="U89">
            <v>50.000000000000007</v>
          </cell>
          <cell r="V89">
            <v>74.999999999999986</v>
          </cell>
          <cell r="W89">
            <v>100</v>
          </cell>
          <cell r="X89">
            <v>50.000000000000007</v>
          </cell>
          <cell r="Y89">
            <v>100</v>
          </cell>
          <cell r="Z89">
            <v>50.000000000000007</v>
          </cell>
          <cell r="AA89">
            <v>74.999999999999986</v>
          </cell>
          <cell r="AB89">
            <v>74.999999999999986</v>
          </cell>
          <cell r="AC89">
            <v>100</v>
          </cell>
          <cell r="AD89">
            <v>0</v>
          </cell>
          <cell r="AE89">
            <v>50.000000000000007</v>
          </cell>
          <cell r="AF89">
            <v>74.999999999999986</v>
          </cell>
          <cell r="AG89">
            <v>50.000000000000007</v>
          </cell>
          <cell r="AH89">
            <v>74.999999999999986</v>
          </cell>
          <cell r="AI89">
            <v>100</v>
          </cell>
          <cell r="AJ89">
            <v>28.27324383928644</v>
          </cell>
          <cell r="AK89">
            <v>74.999999999999986</v>
          </cell>
        </row>
        <row r="90">
          <cell r="A90">
            <v>79</v>
          </cell>
          <cell r="B90" t="str">
            <v>3.07.01</v>
          </cell>
          <cell r="C90" t="str">
            <v>Convention: Hazardous Wastes</v>
          </cell>
          <cell r="D90" t="str">
            <v>3.07.01 Convention: Hazardous Wastes</v>
          </cell>
          <cell r="H90">
            <v>100</v>
          </cell>
          <cell r="I90">
            <v>100</v>
          </cell>
          <cell r="J90">
            <v>100</v>
          </cell>
          <cell r="K90">
            <v>100</v>
          </cell>
          <cell r="L90">
            <v>100</v>
          </cell>
          <cell r="M90">
            <v>100</v>
          </cell>
          <cell r="N90">
            <v>100</v>
          </cell>
          <cell r="O90">
            <v>100</v>
          </cell>
          <cell r="P90">
            <v>100</v>
          </cell>
          <cell r="Q90">
            <v>100</v>
          </cell>
          <cell r="R90">
            <v>100</v>
          </cell>
          <cell r="S90">
            <v>100</v>
          </cell>
          <cell r="T90">
            <v>100</v>
          </cell>
          <cell r="U90">
            <v>100</v>
          </cell>
          <cell r="V90">
            <v>100</v>
          </cell>
          <cell r="W90">
            <v>100</v>
          </cell>
          <cell r="X90">
            <v>100</v>
          </cell>
          <cell r="Y90">
            <v>100</v>
          </cell>
          <cell r="Z90">
            <v>100</v>
          </cell>
          <cell r="AA90">
            <v>100</v>
          </cell>
          <cell r="AB90">
            <v>100</v>
          </cell>
          <cell r="AC90">
            <v>100</v>
          </cell>
          <cell r="AD90">
            <v>100</v>
          </cell>
          <cell r="AE90">
            <v>100</v>
          </cell>
          <cell r="AF90">
            <v>100</v>
          </cell>
          <cell r="AG90">
            <v>100</v>
          </cell>
          <cell r="AH90">
            <v>100</v>
          </cell>
          <cell r="AI90">
            <v>100</v>
          </cell>
          <cell r="AJ90">
            <v>0</v>
          </cell>
          <cell r="AK90">
            <v>100</v>
          </cell>
          <cell r="AL90" t="str">
            <v>Yes</v>
          </cell>
          <cell r="AM90" t="str">
            <v>2022</v>
          </cell>
        </row>
        <row r="91">
          <cell r="A91">
            <v>80</v>
          </cell>
          <cell r="B91" t="str">
            <v>3.07.02</v>
          </cell>
          <cell r="C91" t="str">
            <v>Convention: Prevention of Marine Pollution</v>
          </cell>
          <cell r="D91" t="str">
            <v>3.07.02 Convention: Prevention of Marine Pollution</v>
          </cell>
          <cell r="H91">
            <v>100</v>
          </cell>
          <cell r="I91">
            <v>0</v>
          </cell>
          <cell r="J91">
            <v>0</v>
          </cell>
          <cell r="K91">
            <v>0</v>
          </cell>
          <cell r="L91">
            <v>100</v>
          </cell>
          <cell r="M91">
            <v>100</v>
          </cell>
          <cell r="N91">
            <v>100</v>
          </cell>
          <cell r="O91">
            <v>100</v>
          </cell>
          <cell r="P91">
            <v>0</v>
          </cell>
          <cell r="Q91">
            <v>100</v>
          </cell>
          <cell r="R91">
            <v>0</v>
          </cell>
          <cell r="S91">
            <v>0</v>
          </cell>
          <cell r="T91">
            <v>100</v>
          </cell>
          <cell r="U91">
            <v>0</v>
          </cell>
          <cell r="V91">
            <v>0</v>
          </cell>
          <cell r="W91">
            <v>100</v>
          </cell>
          <cell r="X91">
            <v>0</v>
          </cell>
          <cell r="Y91">
            <v>100</v>
          </cell>
          <cell r="Z91">
            <v>0</v>
          </cell>
          <cell r="AA91">
            <v>100</v>
          </cell>
          <cell r="AB91">
            <v>0</v>
          </cell>
          <cell r="AC91">
            <v>100</v>
          </cell>
          <cell r="AD91">
            <v>0</v>
          </cell>
          <cell r="AE91">
            <v>0</v>
          </cell>
          <cell r="AF91">
            <v>100</v>
          </cell>
          <cell r="AG91">
            <v>0</v>
          </cell>
          <cell r="AH91">
            <v>0</v>
          </cell>
          <cell r="AI91">
            <v>100</v>
          </cell>
          <cell r="AJ91">
            <v>100</v>
          </cell>
          <cell r="AK91">
            <v>0</v>
          </cell>
          <cell r="AM91" t="str">
            <v>2022</v>
          </cell>
        </row>
        <row r="92">
          <cell r="A92">
            <v>81</v>
          </cell>
          <cell r="B92" t="str">
            <v>3.07.03</v>
          </cell>
          <cell r="C92" t="str">
            <v>Convention: Protection of the Ozone Layer (Vienna)</v>
          </cell>
          <cell r="D92" t="str">
            <v>3.07.03 Convention: Protection of the Ozone Layer (Vienna)</v>
          </cell>
          <cell r="H92">
            <v>100</v>
          </cell>
          <cell r="I92">
            <v>100</v>
          </cell>
          <cell r="J92">
            <v>100</v>
          </cell>
          <cell r="K92">
            <v>100</v>
          </cell>
          <cell r="L92">
            <v>100</v>
          </cell>
          <cell r="M92">
            <v>100</v>
          </cell>
          <cell r="N92">
            <v>100</v>
          </cell>
          <cell r="O92">
            <v>0</v>
          </cell>
          <cell r="P92">
            <v>100</v>
          </cell>
          <cell r="Q92">
            <v>100</v>
          </cell>
          <cell r="R92">
            <v>100</v>
          </cell>
          <cell r="S92">
            <v>100</v>
          </cell>
          <cell r="T92">
            <v>100</v>
          </cell>
          <cell r="U92">
            <v>100</v>
          </cell>
          <cell r="V92">
            <v>100</v>
          </cell>
          <cell r="W92">
            <v>100</v>
          </cell>
          <cell r="X92">
            <v>100</v>
          </cell>
          <cell r="Y92">
            <v>100</v>
          </cell>
          <cell r="Z92">
            <v>100</v>
          </cell>
          <cell r="AA92">
            <v>100</v>
          </cell>
          <cell r="AB92">
            <v>100</v>
          </cell>
          <cell r="AC92">
            <v>100</v>
          </cell>
          <cell r="AD92">
            <v>0</v>
          </cell>
          <cell r="AE92">
            <v>100</v>
          </cell>
          <cell r="AF92">
            <v>100</v>
          </cell>
          <cell r="AG92">
            <v>100</v>
          </cell>
          <cell r="AH92">
            <v>100</v>
          </cell>
          <cell r="AI92">
            <v>100</v>
          </cell>
          <cell r="AJ92">
            <v>100</v>
          </cell>
          <cell r="AK92">
            <v>100</v>
          </cell>
          <cell r="AM92" t="str">
            <v>2022</v>
          </cell>
        </row>
        <row r="93">
          <cell r="A93">
            <v>82</v>
          </cell>
          <cell r="B93" t="str">
            <v>3.07.04</v>
          </cell>
          <cell r="C93" t="str">
            <v>Convention on Climate Change (Kyoto)</v>
          </cell>
          <cell r="D93" t="str">
            <v>3.07.04 Convention on Climate Change (Kyoto)</v>
          </cell>
          <cell r="H93">
            <v>100</v>
          </cell>
          <cell r="I93">
            <v>100</v>
          </cell>
          <cell r="J93">
            <v>100</v>
          </cell>
          <cell r="K93">
            <v>100</v>
          </cell>
          <cell r="L93">
            <v>100</v>
          </cell>
          <cell r="M93">
            <v>100</v>
          </cell>
          <cell r="N93">
            <v>100</v>
          </cell>
          <cell r="O93">
            <v>0</v>
          </cell>
          <cell r="P93">
            <v>100</v>
          </cell>
          <cell r="Q93">
            <v>100</v>
          </cell>
          <cell r="R93">
            <v>100</v>
          </cell>
          <cell r="S93">
            <v>100</v>
          </cell>
          <cell r="T93">
            <v>63.09297535714574</v>
          </cell>
          <cell r="U93">
            <v>100</v>
          </cell>
          <cell r="V93">
            <v>100</v>
          </cell>
          <cell r="W93">
            <v>100</v>
          </cell>
          <cell r="X93">
            <v>100</v>
          </cell>
          <cell r="Y93">
            <v>100</v>
          </cell>
          <cell r="Z93">
            <v>100</v>
          </cell>
          <cell r="AA93">
            <v>100</v>
          </cell>
          <cell r="AB93">
            <v>100</v>
          </cell>
          <cell r="AC93">
            <v>100</v>
          </cell>
          <cell r="AD93">
            <v>100</v>
          </cell>
          <cell r="AE93">
            <v>100</v>
          </cell>
          <cell r="AF93">
            <v>100</v>
          </cell>
          <cell r="AG93">
            <v>100</v>
          </cell>
          <cell r="AH93">
            <v>100</v>
          </cell>
          <cell r="AI93">
            <v>100</v>
          </cell>
          <cell r="AJ93">
            <v>63.09297535714574</v>
          </cell>
          <cell r="AK93">
            <v>100</v>
          </cell>
          <cell r="AL93" t="str">
            <v>Yes</v>
          </cell>
          <cell r="AM93" t="str">
            <v>2022</v>
          </cell>
        </row>
        <row r="94">
          <cell r="A94">
            <v>83</v>
          </cell>
          <cell r="B94" t="str">
            <v>3.07.05</v>
          </cell>
          <cell r="C94" t="str">
            <v>The International Timber Agreement</v>
          </cell>
          <cell r="D94" t="str">
            <v>3.07.05 The International Timber Agreement</v>
          </cell>
          <cell r="H94">
            <v>100</v>
          </cell>
          <cell r="I94">
            <v>0</v>
          </cell>
          <cell r="J94">
            <v>0</v>
          </cell>
          <cell r="K94">
            <v>50</v>
          </cell>
          <cell r="L94">
            <v>100</v>
          </cell>
          <cell r="M94">
            <v>0</v>
          </cell>
          <cell r="N94">
            <v>100</v>
          </cell>
          <cell r="O94">
            <v>100</v>
          </cell>
          <cell r="P94">
            <v>100</v>
          </cell>
          <cell r="Q94">
            <v>100</v>
          </cell>
          <cell r="R94">
            <v>100</v>
          </cell>
          <cell r="S94">
            <v>100</v>
          </cell>
          <cell r="T94">
            <v>50</v>
          </cell>
          <cell r="U94">
            <v>0</v>
          </cell>
          <cell r="V94">
            <v>100</v>
          </cell>
          <cell r="W94">
            <v>100</v>
          </cell>
          <cell r="X94">
            <v>100</v>
          </cell>
          <cell r="Y94">
            <v>100</v>
          </cell>
          <cell r="Z94">
            <v>0</v>
          </cell>
          <cell r="AA94">
            <v>100</v>
          </cell>
          <cell r="AB94">
            <v>100</v>
          </cell>
          <cell r="AC94">
            <v>100</v>
          </cell>
          <cell r="AD94">
            <v>0</v>
          </cell>
          <cell r="AE94">
            <v>0</v>
          </cell>
          <cell r="AF94">
            <v>0</v>
          </cell>
          <cell r="AG94">
            <v>0</v>
          </cell>
          <cell r="AH94">
            <v>100</v>
          </cell>
          <cell r="AI94">
            <v>100</v>
          </cell>
          <cell r="AJ94">
            <v>0</v>
          </cell>
          <cell r="AK94">
            <v>100</v>
          </cell>
          <cell r="AM94" t="str">
            <v>2022</v>
          </cell>
        </row>
        <row r="95">
          <cell r="A95">
            <v>84</v>
          </cell>
          <cell r="B95" t="str">
            <v>3.07.06</v>
          </cell>
          <cell r="C95" t="str">
            <v>Convention: International Trade in Endangered Species</v>
          </cell>
          <cell r="D95" t="str">
            <v>3.07.06 Convention: International Trade in Endangered Species</v>
          </cell>
          <cell r="H95">
            <v>100</v>
          </cell>
          <cell r="I95">
            <v>100</v>
          </cell>
          <cell r="J95">
            <v>100</v>
          </cell>
          <cell r="K95">
            <v>100</v>
          </cell>
          <cell r="L95">
            <v>100</v>
          </cell>
          <cell r="M95">
            <v>100</v>
          </cell>
          <cell r="N95">
            <v>100</v>
          </cell>
          <cell r="O95">
            <v>100</v>
          </cell>
          <cell r="P95">
            <v>100</v>
          </cell>
          <cell r="Q95">
            <v>100</v>
          </cell>
          <cell r="R95">
            <v>100</v>
          </cell>
          <cell r="S95">
            <v>100</v>
          </cell>
          <cell r="T95">
            <v>0</v>
          </cell>
          <cell r="U95">
            <v>100</v>
          </cell>
          <cell r="V95">
            <v>100</v>
          </cell>
          <cell r="W95">
            <v>100</v>
          </cell>
          <cell r="X95">
            <v>100</v>
          </cell>
          <cell r="Y95">
            <v>100</v>
          </cell>
          <cell r="Z95">
            <v>100</v>
          </cell>
          <cell r="AA95">
            <v>100</v>
          </cell>
          <cell r="AB95">
            <v>100</v>
          </cell>
          <cell r="AC95">
            <v>100</v>
          </cell>
          <cell r="AD95">
            <v>0</v>
          </cell>
          <cell r="AE95">
            <v>100</v>
          </cell>
          <cell r="AF95">
            <v>100</v>
          </cell>
          <cell r="AG95">
            <v>100</v>
          </cell>
          <cell r="AH95">
            <v>100</v>
          </cell>
          <cell r="AI95">
            <v>100</v>
          </cell>
          <cell r="AJ95">
            <v>100</v>
          </cell>
          <cell r="AK95">
            <v>100</v>
          </cell>
          <cell r="AM95" t="str">
            <v>2022</v>
          </cell>
        </row>
        <row r="96">
          <cell r="A96">
            <v>85</v>
          </cell>
          <cell r="B96" t="str">
            <v>3.07.07</v>
          </cell>
          <cell r="C96" t="str">
            <v>Convention: Prior Informed Consent - Hazardous Chemicals (Rotterdam)</v>
          </cell>
          <cell r="D96" t="str">
            <v>3.07.07 Convention: Prior Informed Consent - Hazardous Chemicals (Rotterdam)</v>
          </cell>
          <cell r="H96">
            <v>100</v>
          </cell>
          <cell r="I96">
            <v>0</v>
          </cell>
          <cell r="J96">
            <v>0</v>
          </cell>
          <cell r="K96">
            <v>100</v>
          </cell>
          <cell r="L96">
            <v>100</v>
          </cell>
          <cell r="M96">
            <v>100</v>
          </cell>
          <cell r="N96">
            <v>100</v>
          </cell>
          <cell r="O96">
            <v>0</v>
          </cell>
          <cell r="P96">
            <v>100</v>
          </cell>
          <cell r="Q96">
            <v>100</v>
          </cell>
          <cell r="R96">
            <v>100</v>
          </cell>
          <cell r="S96">
            <v>100</v>
          </cell>
          <cell r="T96">
            <v>50</v>
          </cell>
          <cell r="U96">
            <v>100</v>
          </cell>
          <cell r="V96">
            <v>100</v>
          </cell>
          <cell r="W96">
            <v>100</v>
          </cell>
          <cell r="X96">
            <v>0</v>
          </cell>
          <cell r="Y96">
            <v>100</v>
          </cell>
          <cell r="Z96">
            <v>100</v>
          </cell>
          <cell r="AA96">
            <v>0</v>
          </cell>
          <cell r="AB96">
            <v>100</v>
          </cell>
          <cell r="AC96">
            <v>100</v>
          </cell>
          <cell r="AD96">
            <v>100</v>
          </cell>
          <cell r="AE96">
            <v>100</v>
          </cell>
          <cell r="AF96">
            <v>100</v>
          </cell>
          <cell r="AG96">
            <v>100</v>
          </cell>
          <cell r="AH96">
            <v>100</v>
          </cell>
          <cell r="AI96">
            <v>100</v>
          </cell>
          <cell r="AJ96">
            <v>50</v>
          </cell>
          <cell r="AK96">
            <v>100</v>
          </cell>
          <cell r="AM96" t="str">
            <v>2022</v>
          </cell>
        </row>
        <row r="97">
          <cell r="A97">
            <v>86</v>
          </cell>
          <cell r="B97" t="str">
            <v>3.08</v>
          </cell>
          <cell r="C97" t="str">
            <v>Transfer emissions</v>
          </cell>
          <cell r="D97" t="str">
            <v>3.08 Transfer emissions</v>
          </cell>
          <cell r="H97">
            <v>17.609991910529075</v>
          </cell>
          <cell r="I97">
            <v>20.944014459311177</v>
          </cell>
          <cell r="J97">
            <v>19.199088000863952</v>
          </cell>
          <cell r="K97">
            <v>19.972906988739908</v>
          </cell>
          <cell r="L97">
            <v>17.650666275992947</v>
          </cell>
          <cell r="M97">
            <v>19.284774558941734</v>
          </cell>
          <cell r="N97">
            <v>1.4210854715202004E-14</v>
          </cell>
          <cell r="O97">
            <v>19.715942701295191</v>
          </cell>
          <cell r="P97">
            <v>19.457552197059144</v>
          </cell>
          <cell r="Q97">
            <v>21.150019826689146</v>
          </cell>
          <cell r="R97">
            <v>13.85876794701538</v>
          </cell>
          <cell r="S97">
            <v>19.765645993183355</v>
          </cell>
          <cell r="T97">
            <v>25.606044280057276</v>
          </cell>
          <cell r="U97">
            <v>19.286772370727832</v>
          </cell>
          <cell r="V97">
            <v>18.621470062347058</v>
          </cell>
          <cell r="W97">
            <v>20.798330267109534</v>
          </cell>
          <cell r="Y97">
            <v>19.382746298100017</v>
          </cell>
          <cell r="Z97">
            <v>19.905159335406438</v>
          </cell>
          <cell r="AB97">
            <v>19.600885211539364</v>
          </cell>
          <cell r="AC97">
            <v>20.493731543478106</v>
          </cell>
          <cell r="AD97">
            <v>11.387439305342127</v>
          </cell>
          <cell r="AE97">
            <v>24.009965518339456</v>
          </cell>
          <cell r="AF97">
            <v>21.677019005887075</v>
          </cell>
          <cell r="AG97">
            <v>19.789560533364011</v>
          </cell>
          <cell r="AH97">
            <v>19.121865403538763</v>
          </cell>
          <cell r="AI97">
            <v>25.265164730702409</v>
          </cell>
          <cell r="AJ97">
            <v>100</v>
          </cell>
          <cell r="AK97">
            <v>15.085290722816737</v>
          </cell>
          <cell r="AL97" t="str">
            <v>Yes</v>
          </cell>
          <cell r="AM97" t="str">
            <v>2020</v>
          </cell>
        </row>
        <row r="98">
          <cell r="A98">
            <v>87</v>
          </cell>
          <cell r="B98" t="str">
            <v>3.09</v>
          </cell>
          <cell r="C98" t="str">
            <v>Share of natural resources in trade</v>
          </cell>
          <cell r="D98" t="str">
            <v>3.09 Share of natural resources in trade</v>
          </cell>
          <cell r="H98">
            <v>7.8603337599044067</v>
          </cell>
          <cell r="I98">
            <v>100</v>
          </cell>
          <cell r="J98">
            <v>0</v>
          </cell>
          <cell r="K98">
            <v>90.897573940248236</v>
          </cell>
          <cell r="L98">
            <v>52.936230239595439</v>
          </cell>
          <cell r="M98">
            <v>23.998088293477608</v>
          </cell>
          <cell r="N98">
            <v>87.777672896847392</v>
          </cell>
          <cell r="O98">
            <v>86.968912637283523</v>
          </cell>
          <cell r="P98">
            <v>50.830103778917788</v>
          </cell>
          <cell r="Q98">
            <v>88.116045319171718</v>
          </cell>
          <cell r="R98">
            <v>59.557628691663801</v>
          </cell>
          <cell r="S98">
            <v>56.785426096870204</v>
          </cell>
          <cell r="T98">
            <v>84.670931583565277</v>
          </cell>
          <cell r="U98">
            <v>71.24075699736639</v>
          </cell>
          <cell r="V98">
            <v>75.574183304040247</v>
          </cell>
          <cell r="W98">
            <v>84.991514886488119</v>
          </cell>
          <cell r="X98">
            <v>68.606639273168554</v>
          </cell>
          <cell r="Y98">
            <v>93.918471339827789</v>
          </cell>
          <cell r="Z98">
            <v>92.852021288875861</v>
          </cell>
          <cell r="AA98">
            <v>14.098114776491016</v>
          </cell>
          <cell r="AB98">
            <v>18.435769269159778</v>
          </cell>
          <cell r="AC98">
            <v>87.52885652473465</v>
          </cell>
          <cell r="AD98">
            <v>12.306105821702118</v>
          </cell>
          <cell r="AE98">
            <v>75.65276667661395</v>
          </cell>
          <cell r="AF98">
            <v>79.576831092379976</v>
          </cell>
          <cell r="AG98">
            <v>93.477117184996501</v>
          </cell>
          <cell r="AH98">
            <v>85.682872777473435</v>
          </cell>
          <cell r="AI98">
            <v>66.778398853069362</v>
          </cell>
          <cell r="AJ98">
            <v>71.419577750222359</v>
          </cell>
          <cell r="AK98">
            <v>91.631489746767116</v>
          </cell>
          <cell r="AM98" t="str">
            <v>2021</v>
          </cell>
        </row>
        <row r="99">
          <cell r="A99">
            <v>88</v>
          </cell>
          <cell r="B99" t="str">
            <v>3.10</v>
          </cell>
          <cell r="C99" t="str">
            <v>Carbon</v>
          </cell>
          <cell r="D99" t="str">
            <v>3.10 Carbon</v>
          </cell>
          <cell r="H99">
            <v>32.27316462324206</v>
          </cell>
          <cell r="I99">
            <v>52.678844141333045</v>
          </cell>
          <cell r="J99">
            <v>0</v>
          </cell>
          <cell r="K99">
            <v>51.389961925421083</v>
          </cell>
          <cell r="L99">
            <v>56.752623148496248</v>
          </cell>
          <cell r="M99">
            <v>91.758172646685409</v>
          </cell>
          <cell r="N99">
            <v>77.69030008160334</v>
          </cell>
          <cell r="O99">
            <v>13.596610142613182</v>
          </cell>
          <cell r="P99">
            <v>46.811149316064629</v>
          </cell>
          <cell r="Q99">
            <v>39.885861413082559</v>
          </cell>
          <cell r="R99">
            <v>48.334939433292988</v>
          </cell>
          <cell r="S99">
            <v>100</v>
          </cell>
          <cell r="T99">
            <v>78.119664123724661</v>
          </cell>
          <cell r="U99">
            <v>45.141894190023663</v>
          </cell>
          <cell r="V99">
            <v>29.006891305383441</v>
          </cell>
          <cell r="W99">
            <v>96.935258774356583</v>
          </cell>
          <cell r="X99">
            <v>52.332259465793115</v>
          </cell>
          <cell r="Y99">
            <v>84.652056246616738</v>
          </cell>
          <cell r="Z99">
            <v>51.268476821418531</v>
          </cell>
          <cell r="AA99">
            <v>52.293126627116784</v>
          </cell>
          <cell r="AB99">
            <v>49.217356085167935</v>
          </cell>
          <cell r="AC99">
            <v>50.267901127319242</v>
          </cell>
          <cell r="AD99">
            <v>8.6338740528896505</v>
          </cell>
          <cell r="AE99">
            <v>74.334651567168748</v>
          </cell>
          <cell r="AF99">
            <v>66.066787009659606</v>
          </cell>
          <cell r="AG99">
            <v>50.953591048126292</v>
          </cell>
          <cell r="AH99">
            <v>41.563759396873088</v>
          </cell>
          <cell r="AI99">
            <v>90.57254283608674</v>
          </cell>
          <cell r="AJ99">
            <v>6.1995532587079563</v>
          </cell>
          <cell r="AK99">
            <v>70.093183050734737</v>
          </cell>
        </row>
        <row r="100">
          <cell r="A100">
            <v>89</v>
          </cell>
          <cell r="B100" t="str">
            <v>3.10.1</v>
          </cell>
          <cell r="C100" t="str">
            <v>Carbon pricing</v>
          </cell>
          <cell r="D100" t="str">
            <v>3.10.1 Carbon pricing</v>
          </cell>
          <cell r="H100">
            <v>50</v>
          </cell>
          <cell r="I100">
            <v>0</v>
          </cell>
          <cell r="J100">
            <v>0</v>
          </cell>
          <cell r="K100">
            <v>0</v>
          </cell>
          <cell r="L100">
            <v>100</v>
          </cell>
          <cell r="M100">
            <v>100</v>
          </cell>
          <cell r="N100">
            <v>100</v>
          </cell>
          <cell r="O100">
            <v>0</v>
          </cell>
          <cell r="P100">
            <v>0</v>
          </cell>
          <cell r="Q100">
            <v>0</v>
          </cell>
          <cell r="R100">
            <v>0</v>
          </cell>
          <cell r="S100">
            <v>100</v>
          </cell>
          <cell r="T100">
            <v>100</v>
          </cell>
          <cell r="U100">
            <v>0</v>
          </cell>
          <cell r="V100">
            <v>0</v>
          </cell>
          <cell r="W100">
            <v>100</v>
          </cell>
          <cell r="X100">
            <v>0</v>
          </cell>
          <cell r="Y100">
            <v>100</v>
          </cell>
          <cell r="Z100">
            <v>0</v>
          </cell>
          <cell r="AA100">
            <v>0</v>
          </cell>
          <cell r="AB100">
            <v>0</v>
          </cell>
          <cell r="AC100">
            <v>0</v>
          </cell>
          <cell r="AD100">
            <v>0</v>
          </cell>
          <cell r="AE100">
            <v>100</v>
          </cell>
          <cell r="AF100">
            <v>100</v>
          </cell>
          <cell r="AG100">
            <v>0</v>
          </cell>
          <cell r="AH100">
            <v>0</v>
          </cell>
          <cell r="AI100">
            <v>100</v>
          </cell>
          <cell r="AJ100">
            <v>0</v>
          </cell>
          <cell r="AK100">
            <v>50</v>
          </cell>
          <cell r="AM100" t="str">
            <v>2023</v>
          </cell>
        </row>
        <row r="101">
          <cell r="A101">
            <v>89</v>
          </cell>
          <cell r="B101" t="str">
            <v>3.10.2</v>
          </cell>
          <cell r="C101" t="str">
            <v>CO2 emissions per capita</v>
          </cell>
          <cell r="D101" t="str">
            <v>3.10.2 CO2 emissions per capita</v>
          </cell>
          <cell r="H101">
            <v>11.263995346321167</v>
          </cell>
          <cell r="I101">
            <v>100</v>
          </cell>
          <cell r="J101">
            <v>0</v>
          </cell>
          <cell r="K101">
            <v>97.553321002157915</v>
          </cell>
          <cell r="L101">
            <v>7.7332353690859037</v>
          </cell>
          <cell r="M101">
            <v>74.184103964972579</v>
          </cell>
          <cell r="N101">
            <v>47.479128192650933</v>
          </cell>
          <cell r="O101">
            <v>25.810380550747439</v>
          </cell>
          <cell r="P101">
            <v>88.861382741189487</v>
          </cell>
          <cell r="Q101">
            <v>75.715141558672101</v>
          </cell>
          <cell r="R101">
            <v>91.753986294031606</v>
          </cell>
          <cell r="S101">
            <v>89.829525742266</v>
          </cell>
          <cell r="T101">
            <v>48.294187917517647</v>
          </cell>
          <cell r="U101">
            <v>85.692643651997457</v>
          </cell>
          <cell r="V101">
            <v>55.063644197583983</v>
          </cell>
          <cell r="W101">
            <v>84.011742008399409</v>
          </cell>
          <cell r="X101">
            <v>99.342079954127186</v>
          </cell>
          <cell r="Y101">
            <v>60.69459690402882</v>
          </cell>
          <cell r="Z101">
            <v>97.322706405382377</v>
          </cell>
          <cell r="AA101">
            <v>99.26779427205841</v>
          </cell>
          <cell r="AB101">
            <v>93.429073639356588</v>
          </cell>
          <cell r="AC101">
            <v>95.423318310581308</v>
          </cell>
          <cell r="AD101">
            <v>16.389642167784984</v>
          </cell>
          <cell r="AE101">
            <v>41.109116532122322</v>
          </cell>
          <cell r="AF101">
            <v>25.414268453589841</v>
          </cell>
          <cell r="AG101">
            <v>96.724960235311855</v>
          </cell>
          <cell r="AH101">
            <v>78.900287343740715</v>
          </cell>
          <cell r="AI101">
            <v>71.933428518454193</v>
          </cell>
          <cell r="AJ101">
            <v>11.768582549144512</v>
          </cell>
          <cell r="AK101">
            <v>83.057556962868148</v>
          </cell>
          <cell r="AM101" t="str">
            <v>2021</v>
          </cell>
        </row>
      </sheetData>
      <sheetData sheetId="7">
        <row r="1">
          <cell r="B1" t="str">
            <v>NA.</v>
          </cell>
          <cell r="C1" t="str">
            <v>Data</v>
          </cell>
          <cell r="H1" t="str">
            <v>Australia</v>
          </cell>
          <cell r="I1" t="str">
            <v>Bangladesh</v>
          </cell>
          <cell r="J1" t="str">
            <v>Brunei</v>
          </cell>
          <cell r="K1" t="str">
            <v>Cambodia</v>
          </cell>
          <cell r="L1" t="str">
            <v>Canada</v>
          </cell>
          <cell r="M1" t="str">
            <v>Chile</v>
          </cell>
          <cell r="N1" t="str">
            <v>China</v>
          </cell>
          <cell r="O1" t="str">
            <v>Taiwan</v>
          </cell>
          <cell r="P1" t="str">
            <v>Ecuador</v>
          </cell>
          <cell r="Q1" t="str">
            <v>Hong Kong, SAR</v>
          </cell>
          <cell r="R1" t="str">
            <v>India</v>
          </cell>
          <cell r="S1" t="str">
            <v>Indonesia</v>
          </cell>
          <cell r="T1" t="str">
            <v>Japan</v>
          </cell>
          <cell r="U1" t="str">
            <v>Laos</v>
          </cell>
          <cell r="V1" t="str">
            <v>Malaysia</v>
          </cell>
          <cell r="W1" t="str">
            <v>Mexico</v>
          </cell>
          <cell r="X1" t="str">
            <v>Myanmar</v>
          </cell>
          <cell r="Y1" t="str">
            <v>New Zealand</v>
          </cell>
          <cell r="Z1" t="str">
            <v>Pakistan</v>
          </cell>
          <cell r="AA1" t="str">
            <v>Papua New Guinea</v>
          </cell>
          <cell r="AB1" t="str">
            <v>Peru</v>
          </cell>
          <cell r="AC1" t="str">
            <v>Philippines</v>
          </cell>
          <cell r="AD1" t="str">
            <v>Russia</v>
          </cell>
          <cell r="AE1" t="str">
            <v>Singapore</v>
          </cell>
          <cell r="AF1" t="str">
            <v>South Korea</v>
          </cell>
          <cell r="AG1" t="str">
            <v>Sri Lanka</v>
          </cell>
          <cell r="AH1" t="str">
            <v>Thailand</v>
          </cell>
          <cell r="AI1" t="str">
            <v>United Kingdom</v>
          </cell>
          <cell r="AJ1" t="str">
            <v>United States</v>
          </cell>
          <cell r="AK1" t="str">
            <v>Vietnam</v>
          </cell>
        </row>
        <row r="2">
          <cell r="B2" t="str">
            <v>0verall STI</v>
          </cell>
          <cell r="C2" t="str">
            <v>0verall STI</v>
          </cell>
          <cell r="D2" t="str">
            <v>0verall STI</v>
          </cell>
          <cell r="H2">
            <v>5</v>
          </cell>
          <cell r="I2">
            <v>23</v>
          </cell>
          <cell r="J2">
            <v>26</v>
          </cell>
          <cell r="K2">
            <v>18</v>
          </cell>
          <cell r="L2">
            <v>7</v>
          </cell>
          <cell r="M2">
            <v>11</v>
          </cell>
          <cell r="N2">
            <v>16</v>
          </cell>
          <cell r="O2">
            <v>10</v>
          </cell>
          <cell r="P2">
            <v>20</v>
          </cell>
          <cell r="Q2">
            <v>4</v>
          </cell>
          <cell r="R2">
            <v>24</v>
          </cell>
          <cell r="S2">
            <v>19</v>
          </cell>
          <cell r="T2">
            <v>8</v>
          </cell>
          <cell r="U2">
            <v>22</v>
          </cell>
          <cell r="V2">
            <v>14</v>
          </cell>
          <cell r="W2">
            <v>15</v>
          </cell>
          <cell r="X2">
            <v>29</v>
          </cell>
          <cell r="Y2">
            <v>1</v>
          </cell>
          <cell r="Z2">
            <v>27</v>
          </cell>
          <cell r="AA2">
            <v>28</v>
          </cell>
          <cell r="AB2">
            <v>21</v>
          </cell>
          <cell r="AC2">
            <v>12</v>
          </cell>
          <cell r="AD2">
            <v>30</v>
          </cell>
          <cell r="AE2">
            <v>3</v>
          </cell>
          <cell r="AF2">
            <v>6</v>
          </cell>
          <cell r="AG2">
            <v>25</v>
          </cell>
          <cell r="AH2">
            <v>17</v>
          </cell>
          <cell r="AI2">
            <v>2</v>
          </cell>
          <cell r="AJ2">
            <v>9</v>
          </cell>
          <cell r="AK2">
            <v>13</v>
          </cell>
        </row>
        <row r="4">
          <cell r="B4" t="str">
            <v>1 Economic Pillar</v>
          </cell>
          <cell r="C4" t="str">
            <v>Economic Pillar</v>
          </cell>
          <cell r="D4" t="str">
            <v>1 Economic Pillar</v>
          </cell>
          <cell r="H4">
            <v>12</v>
          </cell>
          <cell r="I4">
            <v>23</v>
          </cell>
          <cell r="J4">
            <v>21</v>
          </cell>
          <cell r="K4">
            <v>17</v>
          </cell>
          <cell r="L4">
            <v>9</v>
          </cell>
          <cell r="M4">
            <v>13</v>
          </cell>
          <cell r="N4">
            <v>7</v>
          </cell>
          <cell r="O4">
            <v>6</v>
          </cell>
          <cell r="P4">
            <v>24</v>
          </cell>
          <cell r="Q4">
            <v>3</v>
          </cell>
          <cell r="R4">
            <v>19</v>
          </cell>
          <cell r="S4">
            <v>18</v>
          </cell>
          <cell r="T4">
            <v>10</v>
          </cell>
          <cell r="U4">
            <v>29</v>
          </cell>
          <cell r="V4">
            <v>11</v>
          </cell>
          <cell r="W4">
            <v>22</v>
          </cell>
          <cell r="X4">
            <v>26</v>
          </cell>
          <cell r="Y4">
            <v>8</v>
          </cell>
          <cell r="Z4">
            <v>28</v>
          </cell>
          <cell r="AA4">
            <v>27</v>
          </cell>
          <cell r="AB4">
            <v>20</v>
          </cell>
          <cell r="AC4">
            <v>16</v>
          </cell>
          <cell r="AD4">
            <v>25</v>
          </cell>
          <cell r="AE4">
            <v>1</v>
          </cell>
          <cell r="AF4">
            <v>2</v>
          </cell>
          <cell r="AG4">
            <v>30</v>
          </cell>
          <cell r="AH4">
            <v>14</v>
          </cell>
          <cell r="AI4">
            <v>5</v>
          </cell>
          <cell r="AJ4">
            <v>4</v>
          </cell>
          <cell r="AK4">
            <v>15</v>
          </cell>
        </row>
        <row r="5">
          <cell r="A5">
            <v>1</v>
          </cell>
          <cell r="B5" t="str">
            <v>1.01</v>
          </cell>
          <cell r="C5" t="str">
            <v>Consumer price inflation</v>
          </cell>
          <cell r="D5" t="str">
            <v>1.01 Consumer price inflation</v>
          </cell>
          <cell r="H5">
            <v>16</v>
          </cell>
          <cell r="I5">
            <v>13</v>
          </cell>
          <cell r="J5">
            <v>8</v>
          </cell>
          <cell r="K5">
            <v>11</v>
          </cell>
          <cell r="L5">
            <v>19</v>
          </cell>
          <cell r="M5">
            <v>25</v>
          </cell>
          <cell r="N5">
            <v>1</v>
          </cell>
          <cell r="O5">
            <v>4</v>
          </cell>
          <cell r="P5">
            <v>7</v>
          </cell>
          <cell r="Q5">
            <v>1</v>
          </cell>
          <cell r="R5">
            <v>18</v>
          </cell>
          <cell r="S5">
            <v>9</v>
          </cell>
          <cell r="T5">
            <v>3</v>
          </cell>
          <cell r="U5">
            <v>29</v>
          </cell>
          <cell r="V5">
            <v>6</v>
          </cell>
          <cell r="W5">
            <v>21</v>
          </cell>
          <cell r="X5">
            <v>28</v>
          </cell>
          <cell r="Y5">
            <v>20</v>
          </cell>
          <cell r="Z5">
            <v>26</v>
          </cell>
          <cell r="AA5">
            <v>16</v>
          </cell>
          <cell r="AB5">
            <v>21</v>
          </cell>
          <cell r="AC5">
            <v>12</v>
          </cell>
          <cell r="AD5">
            <v>27</v>
          </cell>
          <cell r="AE5">
            <v>13</v>
          </cell>
          <cell r="AF5">
            <v>10</v>
          </cell>
          <cell r="AG5">
            <v>30</v>
          </cell>
          <cell r="AH5">
            <v>13</v>
          </cell>
          <cell r="AI5">
            <v>24</v>
          </cell>
          <cell r="AJ5">
            <v>23</v>
          </cell>
          <cell r="AK5">
            <v>5</v>
          </cell>
        </row>
        <row r="6">
          <cell r="A6">
            <v>2</v>
          </cell>
          <cell r="B6" t="str">
            <v>1.02</v>
          </cell>
          <cell r="C6" t="str">
            <v>Real GDP Growth per capita, % GDP</v>
          </cell>
          <cell r="D6" t="str">
            <v>1.02 Real GDP Growth per capita, % GDP</v>
          </cell>
          <cell r="H6">
            <v>11</v>
          </cell>
          <cell r="I6">
            <v>4</v>
          </cell>
          <cell r="J6">
            <v>28</v>
          </cell>
          <cell r="K6">
            <v>7</v>
          </cell>
          <cell r="L6">
            <v>19</v>
          </cell>
          <cell r="M6">
            <v>23</v>
          </cell>
          <cell r="N6">
            <v>10</v>
          </cell>
          <cell r="O6">
            <v>13</v>
          </cell>
          <cell r="P6">
            <v>21</v>
          </cell>
          <cell r="Q6">
            <v>29</v>
          </cell>
          <cell r="R6">
            <v>5</v>
          </cell>
          <cell r="S6">
            <v>6</v>
          </cell>
          <cell r="T6">
            <v>24</v>
          </cell>
          <cell r="U6">
            <v>22</v>
          </cell>
          <cell r="V6">
            <v>1</v>
          </cell>
          <cell r="W6">
            <v>17</v>
          </cell>
          <cell r="X6">
            <v>25</v>
          </cell>
          <cell r="Y6">
            <v>16</v>
          </cell>
          <cell r="Z6">
            <v>8</v>
          </cell>
          <cell r="AA6">
            <v>15</v>
          </cell>
          <cell r="AB6">
            <v>20</v>
          </cell>
          <cell r="AC6">
            <v>3</v>
          </cell>
          <cell r="AD6">
            <v>27</v>
          </cell>
          <cell r="AE6">
            <v>26</v>
          </cell>
          <cell r="AF6">
            <v>12</v>
          </cell>
          <cell r="AG6">
            <v>30</v>
          </cell>
          <cell r="AH6">
            <v>14</v>
          </cell>
          <cell r="AI6">
            <v>9</v>
          </cell>
          <cell r="AJ6">
            <v>18</v>
          </cell>
          <cell r="AK6">
            <v>2</v>
          </cell>
        </row>
        <row r="7">
          <cell r="A7">
            <v>3</v>
          </cell>
          <cell r="B7" t="str">
            <v>1.03</v>
          </cell>
          <cell r="C7" t="str">
            <v>Growth in labor force, %</v>
          </cell>
          <cell r="D7" t="str">
            <v>1.03 Growth in labor force, %</v>
          </cell>
          <cell r="H7">
            <v>11</v>
          </cell>
          <cell r="I7">
            <v>5</v>
          </cell>
          <cell r="J7">
            <v>18</v>
          </cell>
          <cell r="K7">
            <v>17</v>
          </cell>
          <cell r="L7">
            <v>21</v>
          </cell>
          <cell r="M7">
            <v>2</v>
          </cell>
          <cell r="N7">
            <v>23</v>
          </cell>
          <cell r="O7">
            <v>28</v>
          </cell>
          <cell r="P7">
            <v>6</v>
          </cell>
          <cell r="Q7">
            <v>26</v>
          </cell>
          <cell r="R7">
            <v>3</v>
          </cell>
          <cell r="S7">
            <v>10</v>
          </cell>
          <cell r="T7">
            <v>24</v>
          </cell>
          <cell r="U7">
            <v>13</v>
          </cell>
          <cell r="V7">
            <v>9</v>
          </cell>
          <cell r="W7">
            <v>4</v>
          </cell>
          <cell r="X7">
            <v>30</v>
          </cell>
          <cell r="Y7">
            <v>19</v>
          </cell>
          <cell r="Z7">
            <v>7</v>
          </cell>
          <cell r="AA7">
            <v>8</v>
          </cell>
          <cell r="AB7">
            <v>16</v>
          </cell>
          <cell r="AC7">
            <v>1</v>
          </cell>
          <cell r="AD7">
            <v>22</v>
          </cell>
          <cell r="AE7">
            <v>27</v>
          </cell>
          <cell r="AF7">
            <v>14</v>
          </cell>
          <cell r="AG7">
            <v>29</v>
          </cell>
          <cell r="AH7">
            <v>25</v>
          </cell>
          <cell r="AI7">
            <v>20</v>
          </cell>
          <cell r="AJ7">
            <v>12</v>
          </cell>
          <cell r="AK7">
            <v>15</v>
          </cell>
        </row>
        <row r="8">
          <cell r="A8">
            <v>4</v>
          </cell>
          <cell r="B8" t="str">
            <v>1.04</v>
          </cell>
          <cell r="C8" t="str">
            <v>Foreign direct investment, net inflows, % GDP</v>
          </cell>
          <cell r="D8" t="str">
            <v>1.04 Foreign direct investment, net inflows, % GDP</v>
          </cell>
          <cell r="H8">
            <v>19</v>
          </cell>
          <cell r="I8">
            <v>28</v>
          </cell>
          <cell r="J8">
            <v>20</v>
          </cell>
          <cell r="K8">
            <v>3</v>
          </cell>
          <cell r="L8">
            <v>9</v>
          </cell>
          <cell r="M8">
            <v>6</v>
          </cell>
          <cell r="N8">
            <v>16</v>
          </cell>
          <cell r="O8">
            <v>23</v>
          </cell>
          <cell r="P8">
            <v>26</v>
          </cell>
          <cell r="Q8">
            <v>1</v>
          </cell>
          <cell r="R8">
            <v>21</v>
          </cell>
          <cell r="S8">
            <v>18</v>
          </cell>
          <cell r="T8">
            <v>25</v>
          </cell>
          <cell r="U8">
            <v>4</v>
          </cell>
          <cell r="V8">
            <v>5</v>
          </cell>
          <cell r="W8">
            <v>13</v>
          </cell>
          <cell r="X8">
            <v>10</v>
          </cell>
          <cell r="Y8">
            <v>17</v>
          </cell>
          <cell r="Z8">
            <v>27</v>
          </cell>
          <cell r="AA8">
            <v>30</v>
          </cell>
          <cell r="AB8">
            <v>8</v>
          </cell>
          <cell r="AC8">
            <v>11</v>
          </cell>
          <cell r="AD8">
            <v>14</v>
          </cell>
          <cell r="AE8">
            <v>2</v>
          </cell>
          <cell r="AF8">
            <v>22</v>
          </cell>
          <cell r="AG8">
            <v>24</v>
          </cell>
          <cell r="AH8">
            <v>12</v>
          </cell>
          <cell r="AI8">
            <v>29</v>
          </cell>
          <cell r="AJ8">
            <v>15</v>
          </cell>
          <cell r="AK8">
            <v>7</v>
          </cell>
        </row>
        <row r="9">
          <cell r="A9">
            <v>5</v>
          </cell>
          <cell r="B9" t="str">
            <v>1.05</v>
          </cell>
          <cell r="C9" t="str">
            <v>Gross fixed capital formation, % GDP</v>
          </cell>
          <cell r="D9" t="str">
            <v>1.05 Gross fixed capital formation, % GDP</v>
          </cell>
          <cell r="H9">
            <v>19</v>
          </cell>
          <cell r="I9">
            <v>5</v>
          </cell>
          <cell r="J9">
            <v>4</v>
          </cell>
          <cell r="K9">
            <v>11</v>
          </cell>
          <cell r="L9">
            <v>15</v>
          </cell>
          <cell r="M9">
            <v>13</v>
          </cell>
          <cell r="N9">
            <v>1</v>
          </cell>
          <cell r="O9">
            <v>10</v>
          </cell>
          <cell r="P9">
            <v>21</v>
          </cell>
          <cell r="Q9">
            <v>26</v>
          </cell>
          <cell r="R9">
            <v>8</v>
          </cell>
          <cell r="S9">
            <v>6</v>
          </cell>
          <cell r="T9">
            <v>12</v>
          </cell>
          <cell r="U9" t="str">
            <v/>
          </cell>
          <cell r="V9">
            <v>25</v>
          </cell>
          <cell r="W9">
            <v>23</v>
          </cell>
          <cell r="X9">
            <v>7</v>
          </cell>
          <cell r="Y9">
            <v>14</v>
          </cell>
          <cell r="Z9">
            <v>28</v>
          </cell>
          <cell r="AA9" t="str">
            <v/>
          </cell>
          <cell r="AB9">
            <v>17</v>
          </cell>
          <cell r="AC9">
            <v>20</v>
          </cell>
          <cell r="AD9">
            <v>24</v>
          </cell>
          <cell r="AE9">
            <v>18</v>
          </cell>
          <cell r="AF9">
            <v>3</v>
          </cell>
          <cell r="AG9">
            <v>9</v>
          </cell>
          <cell r="AH9">
            <v>16</v>
          </cell>
          <cell r="AI9">
            <v>27</v>
          </cell>
          <cell r="AJ9">
            <v>22</v>
          </cell>
          <cell r="AK9">
            <v>2</v>
          </cell>
        </row>
        <row r="10">
          <cell r="A10">
            <v>6</v>
          </cell>
          <cell r="B10" t="str">
            <v>1.06</v>
          </cell>
          <cell r="C10" t="str">
            <v>Tariff &amp; non-tariff barriers</v>
          </cell>
          <cell r="D10" t="str">
            <v>1.06 Tariff &amp; non-tariff barriers</v>
          </cell>
          <cell r="H10">
            <v>27</v>
          </cell>
          <cell r="I10">
            <v>8</v>
          </cell>
          <cell r="J10">
            <v>2</v>
          </cell>
          <cell r="K10">
            <v>6</v>
          </cell>
          <cell r="L10">
            <v>22</v>
          </cell>
          <cell r="M10">
            <v>7</v>
          </cell>
          <cell r="N10">
            <v>28</v>
          </cell>
          <cell r="O10">
            <v>4</v>
          </cell>
          <cell r="P10">
            <v>13</v>
          </cell>
          <cell r="Q10">
            <v>25</v>
          </cell>
          <cell r="R10">
            <v>29</v>
          </cell>
          <cell r="S10">
            <v>20</v>
          </cell>
          <cell r="T10">
            <v>21</v>
          </cell>
          <cell r="U10">
            <v>3</v>
          </cell>
          <cell r="V10">
            <v>14</v>
          </cell>
          <cell r="W10">
            <v>17</v>
          </cell>
          <cell r="X10">
            <v>5</v>
          </cell>
          <cell r="Y10">
            <v>15</v>
          </cell>
          <cell r="Z10">
            <v>26</v>
          </cell>
          <cell r="AA10">
            <v>1</v>
          </cell>
          <cell r="AB10">
            <v>10</v>
          </cell>
          <cell r="AC10">
            <v>9</v>
          </cell>
          <cell r="AD10">
            <v>23</v>
          </cell>
          <cell r="AE10">
            <v>12</v>
          </cell>
          <cell r="AF10">
            <v>16</v>
          </cell>
          <cell r="AG10">
            <v>19</v>
          </cell>
          <cell r="AH10">
            <v>11</v>
          </cell>
          <cell r="AI10">
            <v>24</v>
          </cell>
          <cell r="AJ10">
            <v>30</v>
          </cell>
          <cell r="AK10">
            <v>18</v>
          </cell>
        </row>
        <row r="11">
          <cell r="A11">
            <v>7</v>
          </cell>
          <cell r="B11" t="str">
            <v>1.06.01</v>
          </cell>
          <cell r="C11" t="str">
            <v>Tariff barriers</v>
          </cell>
          <cell r="D11" t="str">
            <v>1.06.01 Tariff barriers</v>
          </cell>
          <cell r="H11">
            <v>27</v>
          </cell>
          <cell r="I11">
            <v>11</v>
          </cell>
          <cell r="J11">
            <v>3</v>
          </cell>
          <cell r="K11">
            <v>10</v>
          </cell>
          <cell r="L11">
            <v>16</v>
          </cell>
          <cell r="M11">
            <v>6</v>
          </cell>
          <cell r="N11">
            <v>23</v>
          </cell>
          <cell r="O11">
            <v>8</v>
          </cell>
          <cell r="P11">
            <v>25</v>
          </cell>
          <cell r="Q11">
            <v>1</v>
          </cell>
          <cell r="R11">
            <v>30</v>
          </cell>
          <cell r="S11">
            <v>20</v>
          </cell>
          <cell r="T11">
            <v>21</v>
          </cell>
          <cell r="U11">
            <v>4</v>
          </cell>
          <cell r="V11">
            <v>12</v>
          </cell>
          <cell r="W11">
            <v>13</v>
          </cell>
          <cell r="X11">
            <v>5</v>
          </cell>
          <cell r="Y11">
            <v>22</v>
          </cell>
          <cell r="Z11">
            <v>28</v>
          </cell>
          <cell r="AA11">
            <v>2</v>
          </cell>
          <cell r="AB11">
            <v>7</v>
          </cell>
          <cell r="AC11">
            <v>9</v>
          </cell>
          <cell r="AD11">
            <v>19</v>
          </cell>
          <cell r="AE11">
            <v>15</v>
          </cell>
          <cell r="AF11">
            <v>17</v>
          </cell>
          <cell r="AG11">
            <v>26</v>
          </cell>
          <cell r="AH11">
            <v>14</v>
          </cell>
          <cell r="AI11">
            <v>24</v>
          </cell>
          <cell r="AJ11">
            <v>29</v>
          </cell>
          <cell r="AK11">
            <v>18</v>
          </cell>
        </row>
        <row r="12">
          <cell r="A12">
            <v>8</v>
          </cell>
          <cell r="B12" t="str">
            <v>1.06.01.a</v>
          </cell>
          <cell r="C12" t="str">
            <v>Tariff barriers in force</v>
          </cell>
          <cell r="D12" t="str">
            <v>1.06.01.a Tariff barriers in force</v>
          </cell>
          <cell r="H12">
            <v>26</v>
          </cell>
          <cell r="I12">
            <v>8</v>
          </cell>
          <cell r="J12">
            <v>4</v>
          </cell>
          <cell r="K12">
            <v>1</v>
          </cell>
          <cell r="L12">
            <v>12</v>
          </cell>
          <cell r="M12">
            <v>6</v>
          </cell>
          <cell r="N12">
            <v>22</v>
          </cell>
          <cell r="O12">
            <v>13</v>
          </cell>
          <cell r="P12">
            <v>16</v>
          </cell>
          <cell r="Q12" t="str">
            <v/>
          </cell>
          <cell r="R12">
            <v>27</v>
          </cell>
          <cell r="S12">
            <v>20</v>
          </cell>
          <cell r="T12">
            <v>28</v>
          </cell>
          <cell r="U12">
            <v>3</v>
          </cell>
          <cell r="V12">
            <v>10</v>
          </cell>
          <cell r="W12">
            <v>21</v>
          </cell>
          <cell r="X12">
            <v>5</v>
          </cell>
          <cell r="Y12">
            <v>19</v>
          </cell>
          <cell r="Z12">
            <v>23</v>
          </cell>
          <cell r="AA12">
            <v>2</v>
          </cell>
          <cell r="AB12">
            <v>7</v>
          </cell>
          <cell r="AC12">
            <v>9</v>
          </cell>
          <cell r="AD12">
            <v>24</v>
          </cell>
          <cell r="AE12">
            <v>10</v>
          </cell>
          <cell r="AF12">
            <v>18</v>
          </cell>
          <cell r="AG12">
            <v>17</v>
          </cell>
          <cell r="AH12">
            <v>14</v>
          </cell>
          <cell r="AI12">
            <v>25</v>
          </cell>
          <cell r="AJ12">
            <v>29</v>
          </cell>
          <cell r="AK12">
            <v>15</v>
          </cell>
        </row>
        <row r="13">
          <cell r="A13">
            <v>9</v>
          </cell>
          <cell r="B13" t="str">
            <v>1.06.01.b</v>
          </cell>
          <cell r="C13" t="str">
            <v>New tariff barriers 2022</v>
          </cell>
          <cell r="D13" t="str">
            <v>1.06.01.b New tariff barriers 2022</v>
          </cell>
          <cell r="H13">
            <v>29</v>
          </cell>
          <cell r="I13">
            <v>1</v>
          </cell>
          <cell r="J13">
            <v>1</v>
          </cell>
          <cell r="K13">
            <v>1</v>
          </cell>
          <cell r="L13">
            <v>21</v>
          </cell>
          <cell r="M13">
            <v>1</v>
          </cell>
          <cell r="N13">
            <v>1</v>
          </cell>
          <cell r="O13">
            <v>1</v>
          </cell>
          <cell r="P13">
            <v>1</v>
          </cell>
          <cell r="Q13">
            <v>1</v>
          </cell>
          <cell r="R13">
            <v>27</v>
          </cell>
          <cell r="S13">
            <v>1</v>
          </cell>
          <cell r="T13">
            <v>20</v>
          </cell>
          <cell r="U13" t="str">
            <v/>
          </cell>
          <cell r="V13">
            <v>1</v>
          </cell>
          <cell r="W13">
            <v>1</v>
          </cell>
          <cell r="X13">
            <v>1</v>
          </cell>
          <cell r="Y13">
            <v>24</v>
          </cell>
          <cell r="Z13">
            <v>25</v>
          </cell>
          <cell r="AA13">
            <v>1</v>
          </cell>
          <cell r="AB13">
            <v>1</v>
          </cell>
          <cell r="AC13">
            <v>1</v>
          </cell>
          <cell r="AD13">
            <v>1</v>
          </cell>
          <cell r="AE13">
            <v>22</v>
          </cell>
          <cell r="AF13">
            <v>1</v>
          </cell>
          <cell r="AG13">
            <v>26</v>
          </cell>
          <cell r="AH13">
            <v>1</v>
          </cell>
          <cell r="AI13">
            <v>23</v>
          </cell>
          <cell r="AJ13">
            <v>28</v>
          </cell>
          <cell r="AK13">
            <v>1</v>
          </cell>
        </row>
        <row r="14">
          <cell r="A14">
            <v>10</v>
          </cell>
          <cell r="B14" t="str">
            <v>1.06.01.c</v>
          </cell>
          <cell r="C14" t="str">
            <v>Percentage of trade affected by tariff barrier (up to 2018)</v>
          </cell>
          <cell r="D14" t="str">
            <v>1.06.01.c Percentage of trade affected by tariff barrier (up to 2018)</v>
          </cell>
          <cell r="H14">
            <v>9</v>
          </cell>
          <cell r="I14">
            <v>8</v>
          </cell>
          <cell r="J14" t="str">
            <v/>
          </cell>
          <cell r="K14">
            <v>7</v>
          </cell>
          <cell r="L14">
            <v>11</v>
          </cell>
          <cell r="M14">
            <v>1</v>
          </cell>
          <cell r="N14">
            <v>21</v>
          </cell>
          <cell r="O14" t="str">
            <v/>
          </cell>
          <cell r="P14">
            <v>24</v>
          </cell>
          <cell r="Q14" t="str">
            <v/>
          </cell>
          <cell r="R14">
            <v>22</v>
          </cell>
          <cell r="S14">
            <v>19</v>
          </cell>
          <cell r="T14">
            <v>5</v>
          </cell>
          <cell r="U14" t="str">
            <v/>
          </cell>
          <cell r="V14">
            <v>12</v>
          </cell>
          <cell r="W14">
            <v>10</v>
          </cell>
          <cell r="X14" t="str">
            <v/>
          </cell>
          <cell r="Y14">
            <v>6</v>
          </cell>
          <cell r="Z14">
            <v>23</v>
          </cell>
          <cell r="AA14" t="str">
            <v/>
          </cell>
          <cell r="AB14">
            <v>3</v>
          </cell>
          <cell r="AC14">
            <v>4</v>
          </cell>
          <cell r="AD14">
            <v>15</v>
          </cell>
          <cell r="AE14">
            <v>2</v>
          </cell>
          <cell r="AF14">
            <v>17</v>
          </cell>
          <cell r="AG14">
            <v>18</v>
          </cell>
          <cell r="AH14">
            <v>14</v>
          </cell>
          <cell r="AI14">
            <v>16</v>
          </cell>
          <cell r="AJ14">
            <v>13</v>
          </cell>
          <cell r="AK14">
            <v>20</v>
          </cell>
        </row>
        <row r="15">
          <cell r="A15">
            <v>11</v>
          </cell>
          <cell r="B15" t="str">
            <v>1.06.02</v>
          </cell>
          <cell r="C15" t="str">
            <v>Non-tariff barriers</v>
          </cell>
          <cell r="D15" t="str">
            <v>1.06.02 Non-tariff barriers</v>
          </cell>
          <cell r="H15">
            <v>21</v>
          </cell>
          <cell r="I15">
            <v>6</v>
          </cell>
          <cell r="J15">
            <v>1</v>
          </cell>
          <cell r="K15">
            <v>5</v>
          </cell>
          <cell r="L15">
            <v>25</v>
          </cell>
          <cell r="M15">
            <v>8</v>
          </cell>
          <cell r="N15">
            <v>27</v>
          </cell>
          <cell r="O15">
            <v>2</v>
          </cell>
          <cell r="P15">
            <v>3</v>
          </cell>
          <cell r="Q15">
            <v>26</v>
          </cell>
          <cell r="R15">
            <v>18</v>
          </cell>
          <cell r="S15">
            <v>23</v>
          </cell>
          <cell r="T15">
            <v>20</v>
          </cell>
          <cell r="U15" t="str">
            <v/>
          </cell>
          <cell r="V15">
            <v>17</v>
          </cell>
          <cell r="W15">
            <v>19</v>
          </cell>
          <cell r="X15">
            <v>4</v>
          </cell>
          <cell r="Y15">
            <v>10</v>
          </cell>
          <cell r="Z15">
            <v>7</v>
          </cell>
          <cell r="AA15" t="str">
            <v/>
          </cell>
          <cell r="AB15">
            <v>13</v>
          </cell>
          <cell r="AC15">
            <v>11</v>
          </cell>
          <cell r="AD15">
            <v>24</v>
          </cell>
          <cell r="AE15">
            <v>14</v>
          </cell>
          <cell r="AF15">
            <v>15</v>
          </cell>
          <cell r="AG15">
            <v>9</v>
          </cell>
          <cell r="AH15">
            <v>12</v>
          </cell>
          <cell r="AI15">
            <v>22</v>
          </cell>
          <cell r="AJ15">
            <v>28</v>
          </cell>
          <cell r="AK15">
            <v>16</v>
          </cell>
        </row>
        <row r="16">
          <cell r="A16">
            <v>12</v>
          </cell>
          <cell r="B16" t="str">
            <v>1.06.02.a</v>
          </cell>
          <cell r="C16" t="str">
            <v>Non-tariff barriers in force</v>
          </cell>
          <cell r="D16" t="str">
            <v>1.06.02.a Non-tariff barriers in force</v>
          </cell>
          <cell r="H16">
            <v>18</v>
          </cell>
          <cell r="I16">
            <v>7</v>
          </cell>
          <cell r="J16" t="str">
            <v/>
          </cell>
          <cell r="K16">
            <v>1</v>
          </cell>
          <cell r="L16">
            <v>24</v>
          </cell>
          <cell r="M16">
            <v>2</v>
          </cell>
          <cell r="N16">
            <v>26</v>
          </cell>
          <cell r="O16">
            <v>3</v>
          </cell>
          <cell r="P16">
            <v>9</v>
          </cell>
          <cell r="Q16" t="str">
            <v/>
          </cell>
          <cell r="R16">
            <v>21</v>
          </cell>
          <cell r="S16">
            <v>19</v>
          </cell>
          <cell r="T16">
            <v>20</v>
          </cell>
          <cell r="U16" t="str">
            <v/>
          </cell>
          <cell r="V16">
            <v>15</v>
          </cell>
          <cell r="W16">
            <v>14</v>
          </cell>
          <cell r="X16">
            <v>4</v>
          </cell>
          <cell r="Y16">
            <v>6</v>
          </cell>
          <cell r="Z16">
            <v>16</v>
          </cell>
          <cell r="AA16" t="str">
            <v/>
          </cell>
          <cell r="AB16">
            <v>5</v>
          </cell>
          <cell r="AC16">
            <v>8</v>
          </cell>
          <cell r="AD16">
            <v>23</v>
          </cell>
          <cell r="AE16">
            <v>10</v>
          </cell>
          <cell r="AF16">
            <v>17</v>
          </cell>
          <cell r="AG16">
            <v>11</v>
          </cell>
          <cell r="AH16">
            <v>13</v>
          </cell>
          <cell r="AI16">
            <v>22</v>
          </cell>
          <cell r="AJ16">
            <v>25</v>
          </cell>
          <cell r="AK16">
            <v>12</v>
          </cell>
        </row>
        <row r="17">
          <cell r="A17">
            <v>13</v>
          </cell>
          <cell r="B17" t="str">
            <v>1.06.02.b</v>
          </cell>
          <cell r="C17" t="str">
            <v>New non-tariff barriers 2022</v>
          </cell>
          <cell r="D17" t="str">
            <v>1.06.02.b New non-tariff barriers 2022</v>
          </cell>
          <cell r="H17">
            <v>17</v>
          </cell>
          <cell r="I17">
            <v>8</v>
          </cell>
          <cell r="J17" t="str">
            <v/>
          </cell>
          <cell r="K17" t="str">
            <v/>
          </cell>
          <cell r="L17">
            <v>22</v>
          </cell>
          <cell r="M17">
            <v>1</v>
          </cell>
          <cell r="N17">
            <v>23</v>
          </cell>
          <cell r="O17">
            <v>1</v>
          </cell>
          <cell r="P17" t="str">
            <v/>
          </cell>
          <cell r="Q17" t="str">
            <v/>
          </cell>
          <cell r="R17">
            <v>21</v>
          </cell>
          <cell r="S17">
            <v>19</v>
          </cell>
          <cell r="T17">
            <v>16</v>
          </cell>
          <cell r="U17" t="str">
            <v/>
          </cell>
          <cell r="V17">
            <v>13</v>
          </cell>
          <cell r="W17">
            <v>10</v>
          </cell>
          <cell r="X17">
            <v>4</v>
          </cell>
          <cell r="Y17">
            <v>5</v>
          </cell>
          <cell r="Z17">
            <v>14</v>
          </cell>
          <cell r="AA17" t="str">
            <v/>
          </cell>
          <cell r="AB17">
            <v>11</v>
          </cell>
          <cell r="AC17">
            <v>11</v>
          </cell>
          <cell r="AD17">
            <v>20</v>
          </cell>
          <cell r="AE17">
            <v>3</v>
          </cell>
          <cell r="AF17">
            <v>15</v>
          </cell>
          <cell r="AG17">
            <v>7</v>
          </cell>
          <cell r="AH17">
            <v>8</v>
          </cell>
          <cell r="AI17">
            <v>18</v>
          </cell>
          <cell r="AJ17">
            <v>24</v>
          </cell>
          <cell r="AK17">
            <v>6</v>
          </cell>
        </row>
        <row r="18">
          <cell r="A18">
            <v>14</v>
          </cell>
          <cell r="B18" t="str">
            <v>1.06.02.c</v>
          </cell>
          <cell r="C18" t="str">
            <v>Percentage of trade affected by non-tariff barrier (up to 2018)</v>
          </cell>
          <cell r="D18" t="str">
            <v>1.06.02.c Percentage of trade affected by non-tariff barrier (up to 2018)</v>
          </cell>
          <cell r="H18">
            <v>17</v>
          </cell>
          <cell r="I18">
            <v>4</v>
          </cell>
          <cell r="J18">
            <v>1</v>
          </cell>
          <cell r="K18">
            <v>6</v>
          </cell>
          <cell r="L18">
            <v>22</v>
          </cell>
          <cell r="M18">
            <v>15</v>
          </cell>
          <cell r="N18">
            <v>14</v>
          </cell>
          <cell r="O18" t="str">
            <v/>
          </cell>
          <cell r="P18">
            <v>2</v>
          </cell>
          <cell r="Q18">
            <v>23</v>
          </cell>
          <cell r="R18">
            <v>9</v>
          </cell>
          <cell r="S18">
            <v>20</v>
          </cell>
          <cell r="T18">
            <v>13</v>
          </cell>
          <cell r="U18" t="str">
            <v/>
          </cell>
          <cell r="V18">
            <v>19</v>
          </cell>
          <cell r="W18">
            <v>24</v>
          </cell>
          <cell r="X18" t="str">
            <v/>
          </cell>
          <cell r="Y18">
            <v>8</v>
          </cell>
          <cell r="Z18">
            <v>3</v>
          </cell>
          <cell r="AA18" t="str">
            <v/>
          </cell>
          <cell r="AB18">
            <v>11</v>
          </cell>
          <cell r="AC18">
            <v>5</v>
          </cell>
          <cell r="AD18">
            <v>18</v>
          </cell>
          <cell r="AE18">
            <v>25</v>
          </cell>
          <cell r="AF18">
            <v>12</v>
          </cell>
          <cell r="AG18">
            <v>7</v>
          </cell>
          <cell r="AH18">
            <v>10</v>
          </cell>
          <cell r="AI18">
            <v>16</v>
          </cell>
          <cell r="AJ18">
            <v>26</v>
          </cell>
          <cell r="AK18">
            <v>21</v>
          </cell>
        </row>
        <row r="19">
          <cell r="A19">
            <v>15</v>
          </cell>
          <cell r="B19" t="str">
            <v>1.07</v>
          </cell>
          <cell r="C19" t="str">
            <v>Trade liberalization</v>
          </cell>
          <cell r="D19" t="str">
            <v>1.07 Trade liberalization</v>
          </cell>
          <cell r="H19">
            <v>4</v>
          </cell>
          <cell r="I19">
            <v>25</v>
          </cell>
          <cell r="J19">
            <v>14</v>
          </cell>
          <cell r="K19">
            <v>13</v>
          </cell>
          <cell r="L19">
            <v>7</v>
          </cell>
          <cell r="M19">
            <v>6</v>
          </cell>
          <cell r="N19">
            <v>27</v>
          </cell>
          <cell r="O19">
            <v>16</v>
          </cell>
          <cell r="P19">
            <v>20</v>
          </cell>
          <cell r="Q19">
            <v>12</v>
          </cell>
          <cell r="R19">
            <v>23</v>
          </cell>
          <cell r="S19">
            <v>19</v>
          </cell>
          <cell r="T19">
            <v>10</v>
          </cell>
          <cell r="U19">
            <v>26</v>
          </cell>
          <cell r="V19">
            <v>15</v>
          </cell>
          <cell r="W19">
            <v>9</v>
          </cell>
          <cell r="X19">
            <v>29</v>
          </cell>
          <cell r="Y19">
            <v>11</v>
          </cell>
          <cell r="Z19">
            <v>22</v>
          </cell>
          <cell r="AA19">
            <v>28</v>
          </cell>
          <cell r="AB19">
            <v>3</v>
          </cell>
          <cell r="AC19">
            <v>17</v>
          </cell>
          <cell r="AD19">
            <v>24</v>
          </cell>
          <cell r="AE19">
            <v>2</v>
          </cell>
          <cell r="AF19">
            <v>8</v>
          </cell>
          <cell r="AG19">
            <v>30</v>
          </cell>
          <cell r="AH19">
            <v>18</v>
          </cell>
          <cell r="AI19">
            <v>1</v>
          </cell>
          <cell r="AJ19">
            <v>5</v>
          </cell>
          <cell r="AK19">
            <v>21</v>
          </cell>
        </row>
        <row r="20">
          <cell r="A20">
            <v>16</v>
          </cell>
          <cell r="B20" t="str">
            <v>1.07.01</v>
          </cell>
          <cell r="C20" t="str">
            <v>Regional Trade Agreements, number in force</v>
          </cell>
          <cell r="D20" t="str">
            <v>1.07.01 Regional Trade Agreements, number in force</v>
          </cell>
          <cell r="H20">
            <v>9</v>
          </cell>
          <cell r="I20">
            <v>29</v>
          </cell>
          <cell r="J20">
            <v>20</v>
          </cell>
          <cell r="K20">
            <v>26</v>
          </cell>
          <cell r="L20">
            <v>12</v>
          </cell>
          <cell r="M20">
            <v>2</v>
          </cell>
          <cell r="N20">
            <v>10</v>
          </cell>
          <cell r="O20">
            <v>29</v>
          </cell>
          <cell r="P20">
            <v>23</v>
          </cell>
          <cell r="Q20">
            <v>23</v>
          </cell>
          <cell r="R20">
            <v>7</v>
          </cell>
          <cell r="S20">
            <v>16</v>
          </cell>
          <cell r="T20">
            <v>7</v>
          </cell>
          <cell r="U20">
            <v>22</v>
          </cell>
          <cell r="V20">
            <v>10</v>
          </cell>
          <cell r="W20">
            <v>4</v>
          </cell>
          <cell r="X20">
            <v>23</v>
          </cell>
          <cell r="Y20">
            <v>16</v>
          </cell>
          <cell r="Z20">
            <v>20</v>
          </cell>
          <cell r="AA20">
            <v>27</v>
          </cell>
          <cell r="AB20">
            <v>5</v>
          </cell>
          <cell r="AC20">
            <v>19</v>
          </cell>
          <cell r="AD20">
            <v>18</v>
          </cell>
          <cell r="AE20">
            <v>3</v>
          </cell>
          <cell r="AF20">
            <v>6</v>
          </cell>
          <cell r="AG20">
            <v>27</v>
          </cell>
          <cell r="AH20">
            <v>14</v>
          </cell>
          <cell r="AI20">
            <v>1</v>
          </cell>
          <cell r="AJ20">
            <v>14</v>
          </cell>
          <cell r="AK20">
            <v>12</v>
          </cell>
        </row>
        <row r="21">
          <cell r="A21">
            <v>17</v>
          </cell>
          <cell r="B21" t="str">
            <v>1.07.02</v>
          </cell>
          <cell r="C21" t="str">
            <v>Capital account liberalization, Index</v>
          </cell>
          <cell r="D21" t="str">
            <v>1.07.02 Capital account liberalization, Index</v>
          </cell>
          <cell r="H21">
            <v>1</v>
          </cell>
          <cell r="I21">
            <v>22</v>
          </cell>
          <cell r="J21" t="str">
            <v/>
          </cell>
          <cell r="K21">
            <v>1</v>
          </cell>
          <cell r="L21">
            <v>1</v>
          </cell>
          <cell r="M21">
            <v>12</v>
          </cell>
          <cell r="N21">
            <v>22</v>
          </cell>
          <cell r="O21" t="str">
            <v/>
          </cell>
          <cell r="P21">
            <v>12</v>
          </cell>
          <cell r="Q21">
            <v>1</v>
          </cell>
          <cell r="R21">
            <v>22</v>
          </cell>
          <cell r="S21">
            <v>16</v>
          </cell>
          <cell r="T21">
            <v>1</v>
          </cell>
          <cell r="U21">
            <v>22</v>
          </cell>
          <cell r="V21">
            <v>16</v>
          </cell>
          <cell r="W21">
            <v>12</v>
          </cell>
          <cell r="X21">
            <v>22</v>
          </cell>
          <cell r="Y21">
            <v>1</v>
          </cell>
          <cell r="Z21">
            <v>22</v>
          </cell>
          <cell r="AA21">
            <v>21</v>
          </cell>
          <cell r="AB21">
            <v>1</v>
          </cell>
          <cell r="AC21">
            <v>15</v>
          </cell>
          <cell r="AD21">
            <v>16</v>
          </cell>
          <cell r="AE21">
            <v>1</v>
          </cell>
          <cell r="AF21">
            <v>1</v>
          </cell>
          <cell r="AG21">
            <v>22</v>
          </cell>
          <cell r="AH21">
            <v>16</v>
          </cell>
          <cell r="AI21">
            <v>1</v>
          </cell>
          <cell r="AJ21">
            <v>1</v>
          </cell>
          <cell r="AK21">
            <v>16</v>
          </cell>
        </row>
        <row r="22">
          <cell r="A22">
            <v>18</v>
          </cell>
          <cell r="B22" t="str">
            <v>1.07.03</v>
          </cell>
          <cell r="C22" t="str">
            <v>Investment Freedom, Index</v>
          </cell>
          <cell r="D22" t="str">
            <v>1.07.03 Investment Freedom, Index</v>
          </cell>
          <cell r="H22">
            <v>3</v>
          </cell>
          <cell r="I22">
            <v>19</v>
          </cell>
          <cell r="J22">
            <v>12</v>
          </cell>
          <cell r="K22">
            <v>19</v>
          </cell>
          <cell r="L22">
            <v>3</v>
          </cell>
          <cell r="M22">
            <v>9</v>
          </cell>
          <cell r="N22">
            <v>30</v>
          </cell>
          <cell r="O22">
            <v>9</v>
          </cell>
          <cell r="P22">
            <v>24</v>
          </cell>
          <cell r="Q22">
            <v>3</v>
          </cell>
          <cell r="R22">
            <v>22</v>
          </cell>
          <cell r="S22">
            <v>19</v>
          </cell>
          <cell r="T22">
            <v>13</v>
          </cell>
          <cell r="U22">
            <v>24</v>
          </cell>
          <cell r="V22">
            <v>13</v>
          </cell>
          <cell r="W22">
            <v>7</v>
          </cell>
          <cell r="X22">
            <v>26</v>
          </cell>
          <cell r="Y22">
            <v>9</v>
          </cell>
          <cell r="Z22">
            <v>13</v>
          </cell>
          <cell r="AA22">
            <v>29</v>
          </cell>
          <cell r="AB22">
            <v>7</v>
          </cell>
          <cell r="AC22">
            <v>13</v>
          </cell>
          <cell r="AD22">
            <v>26</v>
          </cell>
          <cell r="AE22">
            <v>1</v>
          </cell>
          <cell r="AF22">
            <v>13</v>
          </cell>
          <cell r="AG22">
            <v>26</v>
          </cell>
          <cell r="AH22">
            <v>18</v>
          </cell>
          <cell r="AI22">
            <v>3</v>
          </cell>
          <cell r="AJ22">
            <v>1</v>
          </cell>
          <cell r="AK22">
            <v>22</v>
          </cell>
        </row>
        <row r="23">
          <cell r="A23">
            <v>19</v>
          </cell>
          <cell r="B23" t="str">
            <v>1.08</v>
          </cell>
          <cell r="C23" t="str">
            <v>Exchange rate stability, parity change from national currency to SDR, 2022/2020</v>
          </cell>
          <cell r="D23" t="str">
            <v>1.08 Exchange rate stability, parity change from national currency to SDR, 2022/2020</v>
          </cell>
          <cell r="H23">
            <v>15</v>
          </cell>
          <cell r="I23">
            <v>10</v>
          </cell>
          <cell r="J23">
            <v>13</v>
          </cell>
          <cell r="K23">
            <v>9</v>
          </cell>
          <cell r="L23">
            <v>23</v>
          </cell>
          <cell r="M23">
            <v>20</v>
          </cell>
          <cell r="N23">
            <v>21</v>
          </cell>
          <cell r="O23">
            <v>7</v>
          </cell>
          <cell r="P23">
            <v>11</v>
          </cell>
          <cell r="Q23">
            <v>6</v>
          </cell>
          <cell r="R23">
            <v>4</v>
          </cell>
          <cell r="S23">
            <v>5</v>
          </cell>
          <cell r="T23">
            <v>28</v>
          </cell>
          <cell r="U23">
            <v>30</v>
          </cell>
          <cell r="V23">
            <v>2</v>
          </cell>
          <cell r="W23">
            <v>26</v>
          </cell>
          <cell r="X23">
            <v>16</v>
          </cell>
          <cell r="Y23">
            <v>3</v>
          </cell>
          <cell r="Z23">
            <v>29</v>
          </cell>
          <cell r="AA23">
            <v>22</v>
          </cell>
          <cell r="AB23">
            <v>18</v>
          </cell>
          <cell r="AC23">
            <v>19</v>
          </cell>
          <cell r="AD23">
            <v>25</v>
          </cell>
          <cell r="AE23">
            <v>14</v>
          </cell>
          <cell r="AF23">
            <v>17</v>
          </cell>
          <cell r="AG23">
            <v>27</v>
          </cell>
          <cell r="AH23">
            <v>24</v>
          </cell>
          <cell r="AI23">
            <v>1</v>
          </cell>
          <cell r="AJ23">
            <v>11</v>
          </cell>
          <cell r="AK23">
            <v>8</v>
          </cell>
        </row>
        <row r="24">
          <cell r="A24">
            <v>20</v>
          </cell>
          <cell r="B24" t="str">
            <v>1.09</v>
          </cell>
          <cell r="C24" t="str">
            <v>Domestic credit to private sector, % of GDP</v>
          </cell>
          <cell r="D24" t="str">
            <v>1.09 Domestic credit to private sector, % of GDP</v>
          </cell>
          <cell r="H24">
            <v>9</v>
          </cell>
          <cell r="I24">
            <v>21</v>
          </cell>
          <cell r="J24">
            <v>24</v>
          </cell>
          <cell r="K24">
            <v>6</v>
          </cell>
          <cell r="L24" t="str">
            <v/>
          </cell>
          <cell r="M24">
            <v>14</v>
          </cell>
          <cell r="N24">
            <v>4</v>
          </cell>
          <cell r="O24" t="str">
            <v/>
          </cell>
          <cell r="P24">
            <v>16</v>
          </cell>
          <cell r="Q24">
            <v>1</v>
          </cell>
          <cell r="R24">
            <v>17</v>
          </cell>
          <cell r="S24">
            <v>22</v>
          </cell>
          <cell r="T24">
            <v>3</v>
          </cell>
          <cell r="U24" t="str">
            <v/>
          </cell>
          <cell r="V24">
            <v>12</v>
          </cell>
          <cell r="W24">
            <v>23</v>
          </cell>
          <cell r="X24">
            <v>25</v>
          </cell>
          <cell r="Y24">
            <v>8</v>
          </cell>
          <cell r="Z24">
            <v>27</v>
          </cell>
          <cell r="AA24">
            <v>26</v>
          </cell>
          <cell r="AB24">
            <v>20</v>
          </cell>
          <cell r="AC24">
            <v>18</v>
          </cell>
          <cell r="AD24">
            <v>15</v>
          </cell>
          <cell r="AE24">
            <v>11</v>
          </cell>
          <cell r="AF24">
            <v>5</v>
          </cell>
          <cell r="AG24">
            <v>19</v>
          </cell>
          <cell r="AH24">
            <v>7</v>
          </cell>
          <cell r="AI24">
            <v>10</v>
          </cell>
          <cell r="AJ24">
            <v>2</v>
          </cell>
          <cell r="AK24">
            <v>13</v>
          </cell>
        </row>
        <row r="25">
          <cell r="A25">
            <v>21</v>
          </cell>
          <cell r="B25" t="str">
            <v>1.10</v>
          </cell>
          <cell r="C25" t="str">
            <v>Foreign trade and payments risk</v>
          </cell>
          <cell r="D25" t="str">
            <v>1.10 Foreign trade and payments risk</v>
          </cell>
          <cell r="H25">
            <v>4</v>
          </cell>
          <cell r="I25">
            <v>21</v>
          </cell>
          <cell r="J25">
            <v>1</v>
          </cell>
          <cell r="K25">
            <v>23</v>
          </cell>
          <cell r="L25">
            <v>8</v>
          </cell>
          <cell r="M25">
            <v>7</v>
          </cell>
          <cell r="N25">
            <v>10</v>
          </cell>
          <cell r="O25">
            <v>3</v>
          </cell>
          <cell r="P25">
            <v>25</v>
          </cell>
          <cell r="Q25">
            <v>2</v>
          </cell>
          <cell r="R25">
            <v>22</v>
          </cell>
          <cell r="S25">
            <v>12</v>
          </cell>
          <cell r="T25">
            <v>28</v>
          </cell>
          <cell r="U25">
            <v>30</v>
          </cell>
          <cell r="V25">
            <v>15</v>
          </cell>
          <cell r="W25">
            <v>19</v>
          </cell>
          <cell r="X25">
            <v>16</v>
          </cell>
          <cell r="Y25">
            <v>5</v>
          </cell>
          <cell r="Z25">
            <v>27</v>
          </cell>
          <cell r="AA25">
            <v>24</v>
          </cell>
          <cell r="AB25">
            <v>9</v>
          </cell>
          <cell r="AC25">
            <v>18</v>
          </cell>
          <cell r="AD25">
            <v>26</v>
          </cell>
          <cell r="AE25">
            <v>14</v>
          </cell>
          <cell r="AF25">
            <v>6</v>
          </cell>
          <cell r="AG25">
            <v>29</v>
          </cell>
          <cell r="AH25">
            <v>17</v>
          </cell>
          <cell r="AI25">
            <v>13</v>
          </cell>
          <cell r="AJ25">
            <v>11</v>
          </cell>
          <cell r="AK25">
            <v>20</v>
          </cell>
        </row>
        <row r="26">
          <cell r="A26">
            <v>22</v>
          </cell>
          <cell r="B26" t="str">
            <v>1.10.01</v>
          </cell>
          <cell r="C26" t="str">
            <v>Country credit rating</v>
          </cell>
          <cell r="D26" t="str">
            <v>1.10.01 Country credit rating</v>
          </cell>
          <cell r="H26">
            <v>1</v>
          </cell>
          <cell r="I26">
            <v>21</v>
          </cell>
          <cell r="K26">
            <v>22</v>
          </cell>
          <cell r="L26">
            <v>3</v>
          </cell>
          <cell r="M26">
            <v>12</v>
          </cell>
          <cell r="N26">
            <v>10</v>
          </cell>
          <cell r="O26">
            <v>6</v>
          </cell>
          <cell r="P26">
            <v>24</v>
          </cell>
          <cell r="Q26">
            <v>7</v>
          </cell>
          <cell r="R26">
            <v>19</v>
          </cell>
          <cell r="S26">
            <v>17</v>
          </cell>
          <cell r="T26">
            <v>11</v>
          </cell>
          <cell r="U26">
            <v>26</v>
          </cell>
          <cell r="V26">
            <v>13</v>
          </cell>
          <cell r="W26">
            <v>17</v>
          </cell>
          <cell r="Y26">
            <v>5</v>
          </cell>
          <cell r="Z26">
            <v>25</v>
          </cell>
          <cell r="AA26">
            <v>23</v>
          </cell>
          <cell r="AB26">
            <v>14</v>
          </cell>
          <cell r="AC26">
            <v>16</v>
          </cell>
          <cell r="AD26">
            <v>28</v>
          </cell>
          <cell r="AE26">
            <v>1</v>
          </cell>
          <cell r="AF26">
            <v>7</v>
          </cell>
          <cell r="AG26">
            <v>27</v>
          </cell>
          <cell r="AH26">
            <v>14</v>
          </cell>
          <cell r="AI26">
            <v>9</v>
          </cell>
          <cell r="AJ26">
            <v>3</v>
          </cell>
          <cell r="AK26">
            <v>20</v>
          </cell>
        </row>
        <row r="27">
          <cell r="A27">
            <v>23</v>
          </cell>
          <cell r="B27" t="str">
            <v>1.10.02</v>
          </cell>
          <cell r="C27" t="str">
            <v>Gross debt, % GDP</v>
          </cell>
          <cell r="D27" t="str">
            <v>1.10.02 Gross debt, % GDP</v>
          </cell>
          <cell r="H27">
            <v>14</v>
          </cell>
          <cell r="I27">
            <v>9</v>
          </cell>
          <cell r="J27">
            <v>1</v>
          </cell>
          <cell r="K27">
            <v>6</v>
          </cell>
          <cell r="L27">
            <v>25</v>
          </cell>
          <cell r="M27">
            <v>8</v>
          </cell>
          <cell r="N27">
            <v>22</v>
          </cell>
          <cell r="O27">
            <v>4</v>
          </cell>
          <cell r="P27">
            <v>16</v>
          </cell>
          <cell r="Q27">
            <v>2</v>
          </cell>
          <cell r="R27">
            <v>23</v>
          </cell>
          <cell r="S27">
            <v>10</v>
          </cell>
          <cell r="T27">
            <v>30</v>
          </cell>
          <cell r="U27">
            <v>28</v>
          </cell>
          <cell r="V27">
            <v>20</v>
          </cell>
          <cell r="W27">
            <v>15</v>
          </cell>
          <cell r="X27">
            <v>19</v>
          </cell>
          <cell r="Y27">
            <v>12</v>
          </cell>
          <cell r="Z27">
            <v>21</v>
          </cell>
          <cell r="AA27">
            <v>11</v>
          </cell>
          <cell r="AB27">
            <v>5</v>
          </cell>
          <cell r="AC27">
            <v>17</v>
          </cell>
          <cell r="AD27">
            <v>3</v>
          </cell>
          <cell r="AE27">
            <v>29</v>
          </cell>
          <cell r="AF27">
            <v>13</v>
          </cell>
          <cell r="AG27">
            <v>26</v>
          </cell>
          <cell r="AH27">
            <v>18</v>
          </cell>
          <cell r="AI27">
            <v>24</v>
          </cell>
          <cell r="AJ27">
            <v>27</v>
          </cell>
          <cell r="AK27">
            <v>7</v>
          </cell>
        </row>
        <row r="28">
          <cell r="A28">
            <v>24</v>
          </cell>
          <cell r="B28" t="str">
            <v>1.11</v>
          </cell>
          <cell r="C28" t="str">
            <v>Trade costs</v>
          </cell>
          <cell r="D28" t="str">
            <v>1.11 Trade costs</v>
          </cell>
          <cell r="H28">
            <v>6</v>
          </cell>
          <cell r="I28">
            <v>26</v>
          </cell>
          <cell r="J28">
            <v>11</v>
          </cell>
          <cell r="K28">
            <v>29</v>
          </cell>
          <cell r="L28">
            <v>4</v>
          </cell>
          <cell r="M28">
            <v>12</v>
          </cell>
          <cell r="N28">
            <v>14</v>
          </cell>
          <cell r="O28">
            <v>7</v>
          </cell>
          <cell r="P28">
            <v>20</v>
          </cell>
          <cell r="Q28">
            <v>3</v>
          </cell>
          <cell r="R28">
            <v>16</v>
          </cell>
          <cell r="S28">
            <v>19</v>
          </cell>
          <cell r="T28">
            <v>5</v>
          </cell>
          <cell r="U28">
            <v>27</v>
          </cell>
          <cell r="V28">
            <v>13</v>
          </cell>
          <cell r="W28">
            <v>23</v>
          </cell>
          <cell r="X28">
            <v>30</v>
          </cell>
          <cell r="Y28">
            <v>2</v>
          </cell>
          <cell r="Z28">
            <v>25</v>
          </cell>
          <cell r="AA28">
            <v>24</v>
          </cell>
          <cell r="AB28">
            <v>22</v>
          </cell>
          <cell r="AC28">
            <v>21</v>
          </cell>
          <cell r="AD28">
            <v>28</v>
          </cell>
          <cell r="AE28">
            <v>1</v>
          </cell>
          <cell r="AF28">
            <v>10</v>
          </cell>
          <cell r="AG28">
            <v>18</v>
          </cell>
          <cell r="AH28">
            <v>15</v>
          </cell>
          <cell r="AI28">
            <v>8</v>
          </cell>
          <cell r="AJ28">
            <v>9</v>
          </cell>
          <cell r="AK28">
            <v>17</v>
          </cell>
        </row>
        <row r="29">
          <cell r="A29">
            <v>25</v>
          </cell>
          <cell r="B29" t="str">
            <v>1.11.01</v>
          </cell>
          <cell r="C29" t="str">
            <v>Logistics performance, index</v>
          </cell>
          <cell r="D29" t="str">
            <v>1.11.01 Logistics performance, index</v>
          </cell>
          <cell r="H29">
            <v>8</v>
          </cell>
          <cell r="I29">
            <v>23</v>
          </cell>
          <cell r="J29" t="str">
            <v/>
          </cell>
          <cell r="K29">
            <v>25</v>
          </cell>
          <cell r="L29">
            <v>2</v>
          </cell>
          <cell r="M29">
            <v>17</v>
          </cell>
          <cell r="N29">
            <v>8</v>
          </cell>
          <cell r="O29">
            <v>4</v>
          </cell>
          <cell r="P29" t="str">
            <v/>
          </cell>
          <cell r="Q29">
            <v>2</v>
          </cell>
          <cell r="R29">
            <v>14</v>
          </cell>
          <cell r="S29">
            <v>17</v>
          </cell>
          <cell r="T29">
            <v>4</v>
          </cell>
          <cell r="U29">
            <v>25</v>
          </cell>
          <cell r="V29">
            <v>11</v>
          </cell>
          <cell r="W29">
            <v>20</v>
          </cell>
          <cell r="X29" t="str">
            <v/>
          </cell>
          <cell r="Y29">
            <v>11</v>
          </cell>
          <cell r="Z29" t="str">
            <v/>
          </cell>
          <cell r="AA29">
            <v>22</v>
          </cell>
          <cell r="AB29">
            <v>17</v>
          </cell>
          <cell r="AC29">
            <v>15</v>
          </cell>
          <cell r="AD29">
            <v>23</v>
          </cell>
          <cell r="AE29">
            <v>1</v>
          </cell>
          <cell r="AF29">
            <v>6</v>
          </cell>
          <cell r="AG29">
            <v>21</v>
          </cell>
          <cell r="AH29">
            <v>13</v>
          </cell>
          <cell r="AI29">
            <v>8</v>
          </cell>
          <cell r="AJ29">
            <v>6</v>
          </cell>
          <cell r="AK29">
            <v>15</v>
          </cell>
        </row>
        <row r="30">
          <cell r="A30">
            <v>26</v>
          </cell>
          <cell r="B30" t="str">
            <v>1.11.02</v>
          </cell>
          <cell r="C30" t="str">
            <v>Corruption perceptions, index</v>
          </cell>
          <cell r="D30" t="str">
            <v>1.11.02 Corruption perceptions, index</v>
          </cell>
          <cell r="H30">
            <v>4</v>
          </cell>
          <cell r="I30">
            <v>28</v>
          </cell>
          <cell r="J30">
            <v>12</v>
          </cell>
          <cell r="K30">
            <v>29</v>
          </cell>
          <cell r="L30">
            <v>5</v>
          </cell>
          <cell r="M30">
            <v>10</v>
          </cell>
          <cell r="N30">
            <v>14</v>
          </cell>
          <cell r="O30">
            <v>9</v>
          </cell>
          <cell r="P30">
            <v>17</v>
          </cell>
          <cell r="Q30">
            <v>3</v>
          </cell>
          <cell r="R30">
            <v>16</v>
          </cell>
          <cell r="S30">
            <v>21</v>
          </cell>
          <cell r="T30">
            <v>6</v>
          </cell>
          <cell r="U30">
            <v>23</v>
          </cell>
          <cell r="V30">
            <v>13</v>
          </cell>
          <cell r="W30">
            <v>23</v>
          </cell>
          <cell r="X30">
            <v>30</v>
          </cell>
          <cell r="Y30">
            <v>1</v>
          </cell>
          <cell r="Z30">
            <v>27</v>
          </cell>
          <cell r="AA30">
            <v>25</v>
          </cell>
          <cell r="AB30">
            <v>17</v>
          </cell>
          <cell r="AC30">
            <v>22</v>
          </cell>
          <cell r="AD30">
            <v>26</v>
          </cell>
          <cell r="AE30">
            <v>2</v>
          </cell>
          <cell r="AF30">
            <v>11</v>
          </cell>
          <cell r="AG30">
            <v>17</v>
          </cell>
          <cell r="AH30">
            <v>17</v>
          </cell>
          <cell r="AI30">
            <v>6</v>
          </cell>
          <cell r="AJ30">
            <v>8</v>
          </cell>
          <cell r="AK30">
            <v>15</v>
          </cell>
        </row>
        <row r="31">
          <cell r="A31">
            <v>27</v>
          </cell>
          <cell r="B31" t="str">
            <v>1.11.03</v>
          </cell>
          <cell r="C31" t="str">
            <v>Rule of law, index</v>
          </cell>
          <cell r="D31" t="str">
            <v>1.11.03 Rule of law, index</v>
          </cell>
          <cell r="H31">
            <v>3</v>
          </cell>
          <cell r="I31">
            <v>22</v>
          </cell>
          <cell r="J31">
            <v>12</v>
          </cell>
          <cell r="K31">
            <v>29</v>
          </cell>
          <cell r="L31">
            <v>4</v>
          </cell>
          <cell r="M31">
            <v>11</v>
          </cell>
          <cell r="N31">
            <v>16</v>
          </cell>
          <cell r="O31">
            <v>9</v>
          </cell>
          <cell r="P31">
            <v>20</v>
          </cell>
          <cell r="Q31">
            <v>6</v>
          </cell>
          <cell r="R31">
            <v>17</v>
          </cell>
          <cell r="S31">
            <v>19</v>
          </cell>
          <cell r="T31">
            <v>5</v>
          </cell>
          <cell r="U31">
            <v>24</v>
          </cell>
          <cell r="V31">
            <v>13</v>
          </cell>
          <cell r="W31">
            <v>27</v>
          </cell>
          <cell r="X31">
            <v>30</v>
          </cell>
          <cell r="Y31">
            <v>2</v>
          </cell>
          <cell r="Z31">
            <v>23</v>
          </cell>
          <cell r="AA31">
            <v>26</v>
          </cell>
          <cell r="AB31">
            <v>21</v>
          </cell>
          <cell r="AC31">
            <v>25</v>
          </cell>
          <cell r="AD31">
            <v>28</v>
          </cell>
          <cell r="AE31">
            <v>1</v>
          </cell>
          <cell r="AF31">
            <v>10</v>
          </cell>
          <cell r="AG31">
            <v>15</v>
          </cell>
          <cell r="AH31">
            <v>14</v>
          </cell>
          <cell r="AI31">
            <v>7</v>
          </cell>
          <cell r="AJ31">
            <v>8</v>
          </cell>
          <cell r="AK31">
            <v>18</v>
          </cell>
        </row>
        <row r="32">
          <cell r="A32">
            <v>28</v>
          </cell>
          <cell r="B32" t="str">
            <v>1.12</v>
          </cell>
          <cell r="C32" t="str">
            <v xml:space="preserve">Monetary policy intervention </v>
          </cell>
          <cell r="D32" t="str">
            <v xml:space="preserve">1.12 Monetary policy intervention </v>
          </cell>
          <cell r="H32">
            <v>22</v>
          </cell>
          <cell r="I32">
            <v>9</v>
          </cell>
          <cell r="J32">
            <v>29</v>
          </cell>
          <cell r="K32">
            <v>2</v>
          </cell>
          <cell r="L32">
            <v>18</v>
          </cell>
          <cell r="M32">
            <v>3</v>
          </cell>
          <cell r="N32">
            <v>24</v>
          </cell>
          <cell r="O32">
            <v>28</v>
          </cell>
          <cell r="P32">
            <v>25</v>
          </cell>
          <cell r="Q32">
            <v>20</v>
          </cell>
          <cell r="R32">
            <v>12</v>
          </cell>
          <cell r="S32">
            <v>19</v>
          </cell>
          <cell r="T32">
            <v>26</v>
          </cell>
          <cell r="U32">
            <v>8</v>
          </cell>
          <cell r="V32">
            <v>21</v>
          </cell>
          <cell r="W32">
            <v>15</v>
          </cell>
          <cell r="X32">
            <v>17</v>
          </cell>
          <cell r="Y32">
            <v>4</v>
          </cell>
          <cell r="Z32">
            <v>6</v>
          </cell>
          <cell r="AA32">
            <v>30</v>
          </cell>
          <cell r="AB32">
            <v>16</v>
          </cell>
          <cell r="AC32">
            <v>7</v>
          </cell>
          <cell r="AD32">
            <v>27</v>
          </cell>
          <cell r="AE32">
            <v>1</v>
          </cell>
          <cell r="AF32">
            <v>23</v>
          </cell>
          <cell r="AG32">
            <v>14</v>
          </cell>
          <cell r="AH32">
            <v>5</v>
          </cell>
          <cell r="AI32">
            <v>10</v>
          </cell>
          <cell r="AJ32">
            <v>13</v>
          </cell>
          <cell r="AK32">
            <v>11</v>
          </cell>
        </row>
        <row r="33">
          <cell r="A33">
            <v>29</v>
          </cell>
          <cell r="B33" t="str">
            <v>1.12.01</v>
          </cell>
          <cell r="C33" t="str">
            <v>Current account balance, % GDP</v>
          </cell>
          <cell r="D33" t="str">
            <v>1.12.01 Current account balance, % GDP</v>
          </cell>
          <cell r="H33">
            <v>19</v>
          </cell>
          <cell r="I33">
            <v>9</v>
          </cell>
          <cell r="J33">
            <v>29</v>
          </cell>
          <cell r="K33">
            <v>1</v>
          </cell>
          <cell r="L33">
            <v>17</v>
          </cell>
          <cell r="M33">
            <v>2</v>
          </cell>
          <cell r="N33">
            <v>23</v>
          </cell>
          <cell r="O33">
            <v>27</v>
          </cell>
          <cell r="P33">
            <v>22</v>
          </cell>
          <cell r="Q33">
            <v>26</v>
          </cell>
          <cell r="R33">
            <v>12</v>
          </cell>
          <cell r="S33">
            <v>18</v>
          </cell>
          <cell r="T33">
            <v>21</v>
          </cell>
          <cell r="U33">
            <v>4</v>
          </cell>
          <cell r="V33">
            <v>24</v>
          </cell>
          <cell r="W33">
            <v>15</v>
          </cell>
          <cell r="X33">
            <v>14</v>
          </cell>
          <cell r="Y33">
            <v>3</v>
          </cell>
          <cell r="Z33">
            <v>6</v>
          </cell>
          <cell r="AA33">
            <v>30</v>
          </cell>
          <cell r="AB33">
            <v>7</v>
          </cell>
          <cell r="AC33">
            <v>8</v>
          </cell>
          <cell r="AD33">
            <v>25</v>
          </cell>
          <cell r="AE33">
            <v>28</v>
          </cell>
          <cell r="AF33">
            <v>20</v>
          </cell>
          <cell r="AG33">
            <v>13</v>
          </cell>
          <cell r="AH33">
            <v>11</v>
          </cell>
          <cell r="AI33">
            <v>5</v>
          </cell>
          <cell r="AJ33">
            <v>10</v>
          </cell>
          <cell r="AK33">
            <v>15</v>
          </cell>
        </row>
        <row r="34">
          <cell r="A34">
            <v>30</v>
          </cell>
          <cell r="B34" t="str">
            <v>1.12.02</v>
          </cell>
          <cell r="C34" t="str">
            <v>Change (1-year) in total reserves (includes gold), % GDP</v>
          </cell>
          <cell r="D34" t="str">
            <v>1.12.02 Change (1-year) in total reserves (includes gold), % GDP</v>
          </cell>
          <cell r="H34">
            <v>21</v>
          </cell>
          <cell r="I34">
            <v>9</v>
          </cell>
          <cell r="J34">
            <v>29</v>
          </cell>
          <cell r="K34">
            <v>3</v>
          </cell>
          <cell r="L34">
            <v>19</v>
          </cell>
          <cell r="M34">
            <v>12</v>
          </cell>
          <cell r="N34">
            <v>16</v>
          </cell>
          <cell r="O34">
            <v>28</v>
          </cell>
          <cell r="P34">
            <v>22</v>
          </cell>
          <cell r="Q34">
            <v>2</v>
          </cell>
          <cell r="R34">
            <v>10</v>
          </cell>
          <cell r="S34">
            <v>15</v>
          </cell>
          <cell r="T34">
            <v>26</v>
          </cell>
          <cell r="U34">
            <v>24</v>
          </cell>
          <cell r="V34">
            <v>11</v>
          </cell>
          <cell r="W34">
            <v>14</v>
          </cell>
          <cell r="X34">
            <v>27</v>
          </cell>
          <cell r="Y34">
            <v>17</v>
          </cell>
          <cell r="Z34">
            <v>7</v>
          </cell>
          <cell r="AA34">
            <v>25</v>
          </cell>
          <cell r="AB34">
            <v>30</v>
          </cell>
          <cell r="AC34">
            <v>8</v>
          </cell>
          <cell r="AD34">
            <v>6</v>
          </cell>
          <cell r="AE34">
            <v>1</v>
          </cell>
          <cell r="AF34">
            <v>23</v>
          </cell>
          <cell r="AG34">
            <v>13</v>
          </cell>
          <cell r="AH34">
            <v>5</v>
          </cell>
          <cell r="AI34">
            <v>18</v>
          </cell>
          <cell r="AJ34">
            <v>20</v>
          </cell>
          <cell r="AK34">
            <v>4</v>
          </cell>
        </row>
        <row r="35">
          <cell r="A35">
            <v>31</v>
          </cell>
          <cell r="B35" t="str">
            <v>1.13</v>
          </cell>
          <cell r="C35" t="str">
            <v>Export concentration</v>
          </cell>
          <cell r="D35" t="str">
            <v>1.13 Export concentration</v>
          </cell>
          <cell r="H35">
            <v>23</v>
          </cell>
          <cell r="I35">
            <v>21</v>
          </cell>
          <cell r="J35">
            <v>30</v>
          </cell>
          <cell r="K35">
            <v>19</v>
          </cell>
          <cell r="L35">
            <v>16</v>
          </cell>
          <cell r="M35">
            <v>28</v>
          </cell>
          <cell r="N35">
            <v>5</v>
          </cell>
          <cell r="O35">
            <v>18</v>
          </cell>
          <cell r="P35">
            <v>24</v>
          </cell>
          <cell r="Q35">
            <v>29</v>
          </cell>
          <cell r="R35">
            <v>1</v>
          </cell>
          <cell r="S35">
            <v>6</v>
          </cell>
          <cell r="T35">
            <v>11</v>
          </cell>
          <cell r="U35">
            <v>25</v>
          </cell>
          <cell r="V35">
            <v>8</v>
          </cell>
          <cell r="W35">
            <v>26</v>
          </cell>
          <cell r="X35">
            <v>22</v>
          </cell>
          <cell r="Y35">
            <v>15</v>
          </cell>
          <cell r="Z35">
            <v>14</v>
          </cell>
          <cell r="AA35">
            <v>27</v>
          </cell>
          <cell r="AB35">
            <v>20</v>
          </cell>
          <cell r="AC35">
            <v>17</v>
          </cell>
          <cell r="AD35">
            <v>7</v>
          </cell>
          <cell r="AE35">
            <v>9</v>
          </cell>
          <cell r="AF35">
            <v>10</v>
          </cell>
          <cell r="AG35">
            <v>12</v>
          </cell>
          <cell r="AH35">
            <v>4</v>
          </cell>
          <cell r="AI35">
            <v>2</v>
          </cell>
          <cell r="AJ35">
            <v>3</v>
          </cell>
          <cell r="AK35">
            <v>13</v>
          </cell>
        </row>
        <row r="36">
          <cell r="A36">
            <v>32</v>
          </cell>
          <cell r="B36" t="str">
            <v>1.13.01</v>
          </cell>
          <cell r="C36" t="str">
            <v>Export market concentration, Top 5 as % total</v>
          </cell>
          <cell r="D36" t="str">
            <v>1.13.01 Export market concentration, Top 5 as % total</v>
          </cell>
          <cell r="H36">
            <v>23</v>
          </cell>
          <cell r="I36">
            <v>9</v>
          </cell>
          <cell r="J36">
            <v>27</v>
          </cell>
          <cell r="K36">
            <v>18</v>
          </cell>
          <cell r="L36">
            <v>29</v>
          </cell>
          <cell r="M36">
            <v>24</v>
          </cell>
          <cell r="N36">
            <v>3</v>
          </cell>
          <cell r="O36">
            <v>22</v>
          </cell>
          <cell r="P36">
            <v>15</v>
          </cell>
          <cell r="Q36">
            <v>26</v>
          </cell>
          <cell r="R36">
            <v>1</v>
          </cell>
          <cell r="S36">
            <v>11</v>
          </cell>
          <cell r="T36">
            <v>13</v>
          </cell>
          <cell r="U36">
            <v>28</v>
          </cell>
          <cell r="V36">
            <v>12</v>
          </cell>
          <cell r="W36">
            <v>30</v>
          </cell>
          <cell r="X36">
            <v>21</v>
          </cell>
          <cell r="Y36">
            <v>19</v>
          </cell>
          <cell r="Z36">
            <v>6</v>
          </cell>
          <cell r="AA36">
            <v>25</v>
          </cell>
          <cell r="AB36">
            <v>17</v>
          </cell>
          <cell r="AC36">
            <v>20</v>
          </cell>
          <cell r="AD36">
            <v>2</v>
          </cell>
          <cell r="AE36">
            <v>10</v>
          </cell>
          <cell r="AF36">
            <v>14</v>
          </cell>
          <cell r="AG36">
            <v>7</v>
          </cell>
          <cell r="AH36">
            <v>5</v>
          </cell>
          <cell r="AI36">
            <v>4</v>
          </cell>
          <cell r="AJ36">
            <v>8</v>
          </cell>
          <cell r="AK36">
            <v>16</v>
          </cell>
        </row>
        <row r="37">
          <cell r="A37">
            <v>33</v>
          </cell>
          <cell r="B37" t="str">
            <v>1.13.02</v>
          </cell>
          <cell r="C37" t="str">
            <v>Export product concentration, Top 5 as % total</v>
          </cell>
          <cell r="D37" t="str">
            <v>1.13.02 Export product concentration, Top 5 as % total</v>
          </cell>
          <cell r="H37">
            <v>23</v>
          </cell>
          <cell r="I37">
            <v>29</v>
          </cell>
          <cell r="J37">
            <v>30</v>
          </cell>
          <cell r="K37">
            <v>20</v>
          </cell>
          <cell r="L37">
            <v>5</v>
          </cell>
          <cell r="M37">
            <v>27</v>
          </cell>
          <cell r="N37">
            <v>7</v>
          </cell>
          <cell r="O37">
            <v>16</v>
          </cell>
          <cell r="P37">
            <v>28</v>
          </cell>
          <cell r="Q37">
            <v>26</v>
          </cell>
          <cell r="R37">
            <v>3</v>
          </cell>
          <cell r="S37">
            <v>6</v>
          </cell>
          <cell r="T37">
            <v>9</v>
          </cell>
          <cell r="U37">
            <v>14</v>
          </cell>
          <cell r="V37">
            <v>10</v>
          </cell>
          <cell r="W37">
            <v>12</v>
          </cell>
          <cell r="X37">
            <v>21</v>
          </cell>
          <cell r="Y37">
            <v>15</v>
          </cell>
          <cell r="Z37">
            <v>24</v>
          </cell>
          <cell r="AA37">
            <v>25</v>
          </cell>
          <cell r="AB37">
            <v>22</v>
          </cell>
          <cell r="AC37">
            <v>18</v>
          </cell>
          <cell r="AD37">
            <v>17</v>
          </cell>
          <cell r="AE37">
            <v>11</v>
          </cell>
          <cell r="AF37">
            <v>8</v>
          </cell>
          <cell r="AG37">
            <v>19</v>
          </cell>
          <cell r="AH37">
            <v>2</v>
          </cell>
          <cell r="AI37">
            <v>4</v>
          </cell>
          <cell r="AJ37">
            <v>1</v>
          </cell>
          <cell r="AK37">
            <v>13</v>
          </cell>
        </row>
        <row r="38">
          <cell r="A38">
            <v>34</v>
          </cell>
          <cell r="B38" t="str">
            <v>1.14</v>
          </cell>
          <cell r="C38" t="str">
            <v>Exports of goods and services</v>
          </cell>
          <cell r="D38" t="str">
            <v>1.14 Exports of goods and services</v>
          </cell>
          <cell r="H38">
            <v>13</v>
          </cell>
          <cell r="I38">
            <v>22</v>
          </cell>
          <cell r="J38">
            <v>29</v>
          </cell>
          <cell r="K38">
            <v>26</v>
          </cell>
          <cell r="L38">
            <v>8</v>
          </cell>
          <cell r="M38">
            <v>19</v>
          </cell>
          <cell r="N38">
            <v>1</v>
          </cell>
          <cell r="O38">
            <v>11</v>
          </cell>
          <cell r="P38">
            <v>24</v>
          </cell>
          <cell r="Q38">
            <v>9</v>
          </cell>
          <cell r="R38">
            <v>6</v>
          </cell>
          <cell r="S38">
            <v>16</v>
          </cell>
          <cell r="T38">
            <v>5</v>
          </cell>
          <cell r="U38">
            <v>30</v>
          </cell>
          <cell r="V38">
            <v>14</v>
          </cell>
          <cell r="W38">
            <v>12</v>
          </cell>
          <cell r="X38">
            <v>27</v>
          </cell>
          <cell r="Y38">
            <v>20</v>
          </cell>
          <cell r="Z38">
            <v>23</v>
          </cell>
          <cell r="AA38">
            <v>28</v>
          </cell>
          <cell r="AB38">
            <v>21</v>
          </cell>
          <cell r="AC38">
            <v>18</v>
          </cell>
          <cell r="AD38">
            <v>10</v>
          </cell>
          <cell r="AE38">
            <v>4</v>
          </cell>
          <cell r="AF38">
            <v>7</v>
          </cell>
          <cell r="AG38">
            <v>25</v>
          </cell>
          <cell r="AH38">
            <v>15</v>
          </cell>
          <cell r="AI38">
            <v>3</v>
          </cell>
          <cell r="AJ38">
            <v>2</v>
          </cell>
          <cell r="AK38">
            <v>17</v>
          </cell>
        </row>
        <row r="39">
          <cell r="A39">
            <v>35</v>
          </cell>
          <cell r="B39" t="str">
            <v>1.14.01</v>
          </cell>
          <cell r="C39" t="str">
            <v>Merchandise exports, US$</v>
          </cell>
          <cell r="D39" t="str">
            <v>1.14.01 Merchandise exports, US$</v>
          </cell>
          <cell r="H39">
            <v>13</v>
          </cell>
          <cell r="I39">
            <v>21</v>
          </cell>
          <cell r="J39">
            <v>28</v>
          </cell>
          <cell r="K39">
            <v>25</v>
          </cell>
          <cell r="L39">
            <v>6</v>
          </cell>
          <cell r="M39">
            <v>18</v>
          </cell>
          <cell r="N39">
            <v>1</v>
          </cell>
          <cell r="O39">
            <v>11</v>
          </cell>
          <cell r="P39">
            <v>23</v>
          </cell>
          <cell r="Q39">
            <v>5</v>
          </cell>
          <cell r="R39">
            <v>12</v>
          </cell>
          <cell r="S39">
            <v>16</v>
          </cell>
          <cell r="T39">
            <v>3</v>
          </cell>
          <cell r="U39">
            <v>30</v>
          </cell>
          <cell r="V39">
            <v>15</v>
          </cell>
          <cell r="W39">
            <v>7</v>
          </cell>
          <cell r="X39">
            <v>26</v>
          </cell>
          <cell r="Y39">
            <v>22</v>
          </cell>
          <cell r="Z39">
            <v>24</v>
          </cell>
          <cell r="AA39">
            <v>27</v>
          </cell>
          <cell r="AB39">
            <v>20</v>
          </cell>
          <cell r="AC39">
            <v>19</v>
          </cell>
          <cell r="AD39">
            <v>8</v>
          </cell>
          <cell r="AE39">
            <v>10</v>
          </cell>
          <cell r="AF39">
            <v>4</v>
          </cell>
          <cell r="AG39">
            <v>29</v>
          </cell>
          <cell r="AH39">
            <v>17</v>
          </cell>
          <cell r="AI39">
            <v>9</v>
          </cell>
          <cell r="AJ39">
            <v>2</v>
          </cell>
          <cell r="AK39">
            <v>14</v>
          </cell>
        </row>
        <row r="40">
          <cell r="A40">
            <v>36</v>
          </cell>
          <cell r="B40" t="str">
            <v>1.14.02</v>
          </cell>
          <cell r="C40" t="str">
            <v>Commercial services exports, US$</v>
          </cell>
          <cell r="D40" t="str">
            <v>1.14.02 Commercial services exports, US$</v>
          </cell>
          <cell r="H40">
            <v>12</v>
          </cell>
          <cell r="I40">
            <v>23</v>
          </cell>
          <cell r="J40">
            <v>29</v>
          </cell>
          <cell r="K40">
            <v>26</v>
          </cell>
          <cell r="L40">
            <v>8</v>
          </cell>
          <cell r="M40">
            <v>20</v>
          </cell>
          <cell r="N40">
            <v>3</v>
          </cell>
          <cell r="O40">
            <v>10</v>
          </cell>
          <cell r="P40">
            <v>25</v>
          </cell>
          <cell r="Q40">
            <v>9</v>
          </cell>
          <cell r="R40">
            <v>4</v>
          </cell>
          <cell r="S40">
            <v>17</v>
          </cell>
          <cell r="T40">
            <v>6</v>
          </cell>
          <cell r="U40">
            <v>28</v>
          </cell>
          <cell r="V40">
            <v>16</v>
          </cell>
          <cell r="W40">
            <v>15</v>
          </cell>
          <cell r="X40">
            <v>27</v>
          </cell>
          <cell r="Y40">
            <v>19</v>
          </cell>
          <cell r="Z40">
            <v>22</v>
          </cell>
          <cell r="AA40">
            <v>30</v>
          </cell>
          <cell r="AB40">
            <v>24</v>
          </cell>
          <cell r="AC40">
            <v>13</v>
          </cell>
          <cell r="AD40">
            <v>11</v>
          </cell>
          <cell r="AE40">
            <v>5</v>
          </cell>
          <cell r="AF40">
            <v>7</v>
          </cell>
          <cell r="AG40">
            <v>21</v>
          </cell>
          <cell r="AH40">
            <v>14</v>
          </cell>
          <cell r="AI40">
            <v>2</v>
          </cell>
          <cell r="AJ40">
            <v>1</v>
          </cell>
          <cell r="AK40">
            <v>18</v>
          </cell>
        </row>
        <row r="41">
          <cell r="A41">
            <v>37</v>
          </cell>
          <cell r="B41" t="str">
            <v>1.15</v>
          </cell>
          <cell r="C41" t="str">
            <v>Technological innovation</v>
          </cell>
          <cell r="D41" t="str">
            <v>1.15 Technological innovation</v>
          </cell>
          <cell r="H41">
            <v>7</v>
          </cell>
          <cell r="I41">
            <v>29</v>
          </cell>
          <cell r="J41">
            <v>20</v>
          </cell>
          <cell r="K41">
            <v>28</v>
          </cell>
          <cell r="L41">
            <v>10</v>
          </cell>
          <cell r="M41">
            <v>18</v>
          </cell>
          <cell r="N41">
            <v>11</v>
          </cell>
          <cell r="O41">
            <v>3</v>
          </cell>
          <cell r="P41">
            <v>23</v>
          </cell>
          <cell r="Q41">
            <v>4</v>
          </cell>
          <cell r="R41">
            <v>21</v>
          </cell>
          <cell r="S41">
            <v>22</v>
          </cell>
          <cell r="T41">
            <v>5</v>
          </cell>
          <cell r="U41">
            <v>17</v>
          </cell>
          <cell r="V41">
            <v>12</v>
          </cell>
          <cell r="W41">
            <v>19</v>
          </cell>
          <cell r="X41">
            <v>26</v>
          </cell>
          <cell r="Y41">
            <v>9</v>
          </cell>
          <cell r="Z41">
            <v>25</v>
          </cell>
          <cell r="AA41">
            <v>30</v>
          </cell>
          <cell r="AB41">
            <v>24</v>
          </cell>
          <cell r="AC41">
            <v>13</v>
          </cell>
          <cell r="AD41">
            <v>15</v>
          </cell>
          <cell r="AE41">
            <v>2</v>
          </cell>
          <cell r="AF41">
            <v>1</v>
          </cell>
          <cell r="AG41">
            <v>27</v>
          </cell>
          <cell r="AH41">
            <v>14</v>
          </cell>
          <cell r="AI41">
            <v>8</v>
          </cell>
          <cell r="AJ41">
            <v>6</v>
          </cell>
          <cell r="AK41">
            <v>16</v>
          </cell>
        </row>
        <row r="42">
          <cell r="A42">
            <v>38</v>
          </cell>
          <cell r="B42" t="str">
            <v>1.15.01</v>
          </cell>
          <cell r="C42" t="str">
            <v>R&amp;D expenditure, % GDP</v>
          </cell>
          <cell r="D42" t="str">
            <v>1.15.01 R&amp;D expenditure, % GDP</v>
          </cell>
          <cell r="H42">
            <v>7</v>
          </cell>
          <cell r="I42" t="str">
            <v/>
          </cell>
          <cell r="J42">
            <v>21</v>
          </cell>
          <cell r="K42" t="str">
            <v/>
          </cell>
          <cell r="L42">
            <v>9</v>
          </cell>
          <cell r="M42">
            <v>17</v>
          </cell>
          <cell r="N42">
            <v>5</v>
          </cell>
          <cell r="O42">
            <v>2</v>
          </cell>
          <cell r="P42" t="str">
            <v/>
          </cell>
          <cell r="Q42">
            <v>13</v>
          </cell>
          <cell r="R42">
            <v>15</v>
          </cell>
          <cell r="S42">
            <v>20</v>
          </cell>
          <cell r="T42">
            <v>4</v>
          </cell>
          <cell r="U42" t="str">
            <v/>
          </cell>
          <cell r="V42">
            <v>14</v>
          </cell>
          <cell r="W42">
            <v>19</v>
          </cell>
          <cell r="X42">
            <v>24</v>
          </cell>
          <cell r="Y42">
            <v>10</v>
          </cell>
          <cell r="Z42">
            <v>23</v>
          </cell>
          <cell r="AA42" t="str">
            <v/>
          </cell>
          <cell r="AB42">
            <v>22</v>
          </cell>
          <cell r="AC42">
            <v>18</v>
          </cell>
          <cell r="AD42">
            <v>12</v>
          </cell>
          <cell r="AE42">
            <v>6</v>
          </cell>
          <cell r="AF42">
            <v>1</v>
          </cell>
          <cell r="AG42">
            <v>25</v>
          </cell>
          <cell r="AH42">
            <v>11</v>
          </cell>
          <cell r="AI42">
            <v>8</v>
          </cell>
          <cell r="AJ42">
            <v>3</v>
          </cell>
          <cell r="AK42">
            <v>16</v>
          </cell>
        </row>
        <row r="43">
          <cell r="A43">
            <v>39</v>
          </cell>
          <cell r="B43" t="str">
            <v>1.15.02</v>
          </cell>
          <cell r="C43" t="str">
            <v>Researchers in R&amp;D, per capita</v>
          </cell>
          <cell r="D43" t="str">
            <v>1.15.02 Researchers in R&amp;D, per capita</v>
          </cell>
          <cell r="H43" t="str">
            <v/>
          </cell>
          <cell r="I43" t="str">
            <v/>
          </cell>
          <cell r="J43" t="str">
            <v/>
          </cell>
          <cell r="K43" t="str">
            <v/>
          </cell>
          <cell r="L43">
            <v>9</v>
          </cell>
          <cell r="M43">
            <v>15</v>
          </cell>
          <cell r="N43">
            <v>12</v>
          </cell>
          <cell r="O43">
            <v>3</v>
          </cell>
          <cell r="P43" t="str">
            <v/>
          </cell>
          <cell r="Q43">
            <v>8</v>
          </cell>
          <cell r="R43">
            <v>19</v>
          </cell>
          <cell r="S43">
            <v>17</v>
          </cell>
          <cell r="T43">
            <v>5</v>
          </cell>
          <cell r="U43" t="str">
            <v/>
          </cell>
          <cell r="V43">
            <v>14</v>
          </cell>
          <cell r="W43">
            <v>18</v>
          </cell>
          <cell r="X43">
            <v>22</v>
          </cell>
          <cell r="Y43">
            <v>4</v>
          </cell>
          <cell r="Z43">
            <v>16</v>
          </cell>
          <cell r="AA43" t="str">
            <v/>
          </cell>
          <cell r="AB43" t="str">
            <v/>
          </cell>
          <cell r="AC43">
            <v>20</v>
          </cell>
          <cell r="AD43">
            <v>10</v>
          </cell>
          <cell r="AE43">
            <v>2</v>
          </cell>
          <cell r="AF43">
            <v>1</v>
          </cell>
          <cell r="AG43">
            <v>21</v>
          </cell>
          <cell r="AH43">
            <v>11</v>
          </cell>
          <cell r="AI43">
            <v>7</v>
          </cell>
          <cell r="AJ43">
            <v>6</v>
          </cell>
          <cell r="AK43">
            <v>13</v>
          </cell>
        </row>
        <row r="44">
          <cell r="A44">
            <v>40</v>
          </cell>
          <cell r="B44" t="str">
            <v>1.15.03</v>
          </cell>
          <cell r="C44" t="str">
            <v>Patent applications, per million inhabitants</v>
          </cell>
          <cell r="D44" t="str">
            <v>1.15.03 Patent applications, per million inhabitants</v>
          </cell>
          <cell r="H44">
            <v>10</v>
          </cell>
          <cell r="I44">
            <v>28</v>
          </cell>
          <cell r="J44">
            <v>20</v>
          </cell>
          <cell r="K44">
            <v>27</v>
          </cell>
          <cell r="L44">
            <v>8</v>
          </cell>
          <cell r="M44">
            <v>14</v>
          </cell>
          <cell r="N44">
            <v>6</v>
          </cell>
          <cell r="O44">
            <v>3</v>
          </cell>
          <cell r="P44">
            <v>24</v>
          </cell>
          <cell r="Q44">
            <v>11</v>
          </cell>
          <cell r="R44">
            <v>15</v>
          </cell>
          <cell r="S44">
            <v>22</v>
          </cell>
          <cell r="T44">
            <v>2</v>
          </cell>
          <cell r="U44">
            <v>26</v>
          </cell>
          <cell r="V44">
            <v>13</v>
          </cell>
          <cell r="W44">
            <v>17</v>
          </cell>
          <cell r="X44">
            <v>29</v>
          </cell>
          <cell r="Y44">
            <v>9</v>
          </cell>
          <cell r="Z44">
            <v>25</v>
          </cell>
          <cell r="AA44" t="str">
            <v/>
          </cell>
          <cell r="AB44">
            <v>23</v>
          </cell>
          <cell r="AC44">
            <v>21</v>
          </cell>
          <cell r="AD44">
            <v>12</v>
          </cell>
          <cell r="AE44">
            <v>4</v>
          </cell>
          <cell r="AF44">
            <v>1</v>
          </cell>
          <cell r="AG44">
            <v>18</v>
          </cell>
          <cell r="AH44">
            <v>16</v>
          </cell>
          <cell r="AI44">
            <v>7</v>
          </cell>
          <cell r="AJ44">
            <v>5</v>
          </cell>
          <cell r="AK44">
            <v>19</v>
          </cell>
        </row>
        <row r="45">
          <cell r="A45">
            <v>41</v>
          </cell>
          <cell r="B45" t="str">
            <v>1.15.04</v>
          </cell>
          <cell r="C45" t="str">
            <v>High-technology exports, % of manufactured exports</v>
          </cell>
          <cell r="D45" t="str">
            <v>1.15.04 High-technology exports, % of manufactured exports</v>
          </cell>
          <cell r="H45">
            <v>11</v>
          </cell>
          <cell r="I45" t="str">
            <v/>
          </cell>
          <cell r="J45">
            <v>26</v>
          </cell>
          <cell r="K45">
            <v>24</v>
          </cell>
          <cell r="L45">
            <v>16</v>
          </cell>
          <cell r="M45">
            <v>17</v>
          </cell>
          <cell r="N45">
            <v>7</v>
          </cell>
          <cell r="O45" t="str">
            <v/>
          </cell>
          <cell r="P45">
            <v>22</v>
          </cell>
          <cell r="Q45">
            <v>1</v>
          </cell>
          <cell r="R45">
            <v>18</v>
          </cell>
          <cell r="S45">
            <v>20</v>
          </cell>
          <cell r="T45">
            <v>14</v>
          </cell>
          <cell r="U45">
            <v>10</v>
          </cell>
          <cell r="V45">
            <v>4</v>
          </cell>
          <cell r="W45">
            <v>13</v>
          </cell>
          <cell r="X45">
            <v>21</v>
          </cell>
          <cell r="Y45">
            <v>15</v>
          </cell>
          <cell r="Z45">
            <v>25</v>
          </cell>
          <cell r="AA45" t="str">
            <v/>
          </cell>
          <cell r="AB45">
            <v>23</v>
          </cell>
          <cell r="AC45">
            <v>2</v>
          </cell>
          <cell r="AD45">
            <v>19</v>
          </cell>
          <cell r="AE45">
            <v>3</v>
          </cell>
          <cell r="AF45">
            <v>6</v>
          </cell>
          <cell r="AG45">
            <v>27</v>
          </cell>
          <cell r="AH45">
            <v>8</v>
          </cell>
          <cell r="AI45">
            <v>9</v>
          </cell>
          <cell r="AJ45">
            <v>12</v>
          </cell>
          <cell r="AK45">
            <v>5</v>
          </cell>
        </row>
        <row r="46">
          <cell r="A46">
            <v>42</v>
          </cell>
          <cell r="B46" t="str">
            <v>1.15.05</v>
          </cell>
          <cell r="C46" t="str">
            <v>Scientific articles, per million people</v>
          </cell>
          <cell r="D46" t="str">
            <v>1.15.05 Scientific articles, per million people</v>
          </cell>
          <cell r="H46">
            <v>1</v>
          </cell>
          <cell r="I46">
            <v>26</v>
          </cell>
          <cell r="J46">
            <v>12</v>
          </cell>
          <cell r="K46">
            <v>27</v>
          </cell>
          <cell r="L46">
            <v>5</v>
          </cell>
          <cell r="M46">
            <v>15</v>
          </cell>
          <cell r="N46">
            <v>14</v>
          </cell>
          <cell r="O46">
            <v>9</v>
          </cell>
          <cell r="P46">
            <v>17</v>
          </cell>
          <cell r="Q46">
            <v>2</v>
          </cell>
          <cell r="R46">
            <v>21</v>
          </cell>
          <cell r="S46">
            <v>20</v>
          </cell>
          <cell r="T46">
            <v>10</v>
          </cell>
          <cell r="U46">
            <v>30</v>
          </cell>
          <cell r="V46">
            <v>11</v>
          </cell>
          <cell r="W46">
            <v>18</v>
          </cell>
          <cell r="X46">
            <v>28</v>
          </cell>
          <cell r="Y46">
            <v>4</v>
          </cell>
          <cell r="Z46">
            <v>25</v>
          </cell>
          <cell r="AA46">
            <v>29</v>
          </cell>
          <cell r="AB46">
            <v>24</v>
          </cell>
          <cell r="AC46">
            <v>19</v>
          </cell>
          <cell r="AD46">
            <v>13</v>
          </cell>
          <cell r="AE46">
            <v>3</v>
          </cell>
          <cell r="AF46">
            <v>7</v>
          </cell>
          <cell r="AG46">
            <v>23</v>
          </cell>
          <cell r="AH46">
            <v>16</v>
          </cell>
          <cell r="AI46">
            <v>6</v>
          </cell>
          <cell r="AJ46">
            <v>8</v>
          </cell>
          <cell r="AK46">
            <v>22</v>
          </cell>
        </row>
        <row r="47">
          <cell r="A47">
            <v>43</v>
          </cell>
          <cell r="B47" t="str">
            <v>1.16</v>
          </cell>
          <cell r="C47" t="str">
            <v>Technological infrastructure</v>
          </cell>
          <cell r="D47" t="str">
            <v>1.16 Technological infrastructure</v>
          </cell>
          <cell r="H47">
            <v>13</v>
          </cell>
          <cell r="I47">
            <v>25</v>
          </cell>
          <cell r="J47">
            <v>16</v>
          </cell>
          <cell r="K47">
            <v>24</v>
          </cell>
          <cell r="L47">
            <v>6</v>
          </cell>
          <cell r="M47">
            <v>9</v>
          </cell>
          <cell r="N47">
            <v>12</v>
          </cell>
          <cell r="O47">
            <v>10</v>
          </cell>
          <cell r="P47">
            <v>20</v>
          </cell>
          <cell r="Q47">
            <v>1</v>
          </cell>
          <cell r="R47">
            <v>27</v>
          </cell>
          <cell r="S47">
            <v>23</v>
          </cell>
          <cell r="T47">
            <v>5</v>
          </cell>
          <cell r="U47">
            <v>28</v>
          </cell>
          <cell r="V47">
            <v>15</v>
          </cell>
          <cell r="W47">
            <v>18</v>
          </cell>
          <cell r="X47">
            <v>26</v>
          </cell>
          <cell r="Y47">
            <v>7</v>
          </cell>
          <cell r="Z47">
            <v>29</v>
          </cell>
          <cell r="AA47">
            <v>30</v>
          </cell>
          <cell r="AB47">
            <v>19</v>
          </cell>
          <cell r="AC47">
            <v>21</v>
          </cell>
          <cell r="AD47">
            <v>14</v>
          </cell>
          <cell r="AE47">
            <v>3</v>
          </cell>
          <cell r="AF47">
            <v>2</v>
          </cell>
          <cell r="AG47">
            <v>22</v>
          </cell>
          <cell r="AH47">
            <v>11</v>
          </cell>
          <cell r="AI47">
            <v>8</v>
          </cell>
          <cell r="AJ47">
            <v>4</v>
          </cell>
          <cell r="AK47">
            <v>17</v>
          </cell>
        </row>
        <row r="48">
          <cell r="A48">
            <v>44</v>
          </cell>
          <cell r="B48" t="str">
            <v>1.16.01</v>
          </cell>
          <cell r="C48" t="str">
            <v>Fixed internet speed, Mbps</v>
          </cell>
          <cell r="D48" t="str">
            <v>1.16.01 Fixed internet speed, Mbps</v>
          </cell>
          <cell r="H48">
            <v>17</v>
          </cell>
          <cell r="I48">
            <v>23</v>
          </cell>
          <cell r="J48">
            <v>22</v>
          </cell>
          <cell r="K48">
            <v>27</v>
          </cell>
          <cell r="L48">
            <v>6</v>
          </cell>
          <cell r="M48">
            <v>4</v>
          </cell>
          <cell r="N48">
            <v>10</v>
          </cell>
          <cell r="O48">
            <v>7</v>
          </cell>
          <cell r="P48">
            <v>21</v>
          </cell>
          <cell r="Q48">
            <v>11</v>
          </cell>
          <cell r="R48">
            <v>19</v>
          </cell>
          <cell r="S48">
            <v>25</v>
          </cell>
          <cell r="T48">
            <v>5</v>
          </cell>
          <cell r="U48">
            <v>24</v>
          </cell>
          <cell r="V48">
            <v>12</v>
          </cell>
          <cell r="W48">
            <v>20</v>
          </cell>
          <cell r="X48">
            <v>28</v>
          </cell>
          <cell r="Y48">
            <v>8</v>
          </cell>
          <cell r="Z48">
            <v>30</v>
          </cell>
          <cell r="AA48">
            <v>29</v>
          </cell>
          <cell r="AB48">
            <v>18</v>
          </cell>
          <cell r="AC48">
            <v>15</v>
          </cell>
          <cell r="AD48">
            <v>14</v>
          </cell>
          <cell r="AE48">
            <v>1</v>
          </cell>
          <cell r="AF48">
            <v>9</v>
          </cell>
          <cell r="AG48">
            <v>26</v>
          </cell>
          <cell r="AH48">
            <v>3</v>
          </cell>
          <cell r="AI48">
            <v>13</v>
          </cell>
          <cell r="AJ48">
            <v>2</v>
          </cell>
          <cell r="AK48">
            <v>16</v>
          </cell>
        </row>
        <row r="49">
          <cell r="A49">
            <v>45</v>
          </cell>
          <cell r="B49" t="str">
            <v>1.16.02</v>
          </cell>
          <cell r="C49" t="str">
            <v>Internet users, % population</v>
          </cell>
          <cell r="D49" t="str">
            <v>1.16.02 Internet users, % population</v>
          </cell>
          <cell r="H49">
            <v>5</v>
          </cell>
          <cell r="I49">
            <v>28</v>
          </cell>
          <cell r="J49">
            <v>1</v>
          </cell>
          <cell r="K49">
            <v>24</v>
          </cell>
          <cell r="L49">
            <v>8</v>
          </cell>
          <cell r="M49">
            <v>11</v>
          </cell>
          <cell r="N49">
            <v>19</v>
          </cell>
          <cell r="O49">
            <v>12</v>
          </cell>
          <cell r="P49">
            <v>16</v>
          </cell>
          <cell r="Q49">
            <v>7</v>
          </cell>
          <cell r="R49">
            <v>26</v>
          </cell>
          <cell r="S49">
            <v>22</v>
          </cell>
          <cell r="T49">
            <v>15</v>
          </cell>
          <cell r="U49">
            <v>23</v>
          </cell>
          <cell r="V49">
            <v>3</v>
          </cell>
          <cell r="W49">
            <v>17</v>
          </cell>
          <cell r="X49">
            <v>27</v>
          </cell>
          <cell r="Y49">
            <v>6</v>
          </cell>
          <cell r="Z49">
            <v>30</v>
          </cell>
          <cell r="AA49">
            <v>29</v>
          </cell>
          <cell r="AB49">
            <v>20</v>
          </cell>
          <cell r="AC49">
            <v>25</v>
          </cell>
          <cell r="AD49">
            <v>13</v>
          </cell>
          <cell r="AE49">
            <v>10</v>
          </cell>
          <cell r="AF49">
            <v>2</v>
          </cell>
          <cell r="AG49">
            <v>21</v>
          </cell>
          <cell r="AH49">
            <v>14</v>
          </cell>
          <cell r="AI49">
            <v>4</v>
          </cell>
          <cell r="AJ49">
            <v>9</v>
          </cell>
          <cell r="AK49">
            <v>18</v>
          </cell>
        </row>
        <row r="50">
          <cell r="A50">
            <v>46</v>
          </cell>
          <cell r="B50" t="str">
            <v>1.16.03</v>
          </cell>
          <cell r="C50" t="str">
            <v>Fixed broadband subscriptions (per 100 people)</v>
          </cell>
          <cell r="D50" t="str">
            <v>1.16.03 Fixed broadband subscriptions (per 100 people)</v>
          </cell>
          <cell r="H50">
            <v>8</v>
          </cell>
          <cell r="I50">
            <v>23</v>
          </cell>
          <cell r="J50">
            <v>16</v>
          </cell>
          <cell r="K50">
            <v>26</v>
          </cell>
          <cell r="L50">
            <v>2</v>
          </cell>
          <cell r="M50">
            <v>13</v>
          </cell>
          <cell r="N50">
            <v>5</v>
          </cell>
          <cell r="O50">
            <v>10</v>
          </cell>
          <cell r="P50">
            <v>18</v>
          </cell>
          <cell r="Q50">
            <v>4</v>
          </cell>
          <cell r="R50">
            <v>27</v>
          </cell>
          <cell r="S50">
            <v>24</v>
          </cell>
          <cell r="T50">
            <v>7</v>
          </cell>
          <cell r="U50">
            <v>25</v>
          </cell>
          <cell r="V50">
            <v>19</v>
          </cell>
          <cell r="W50">
            <v>15</v>
          </cell>
          <cell r="X50">
            <v>28</v>
          </cell>
          <cell r="Y50">
            <v>9</v>
          </cell>
          <cell r="Z50">
            <v>29</v>
          </cell>
          <cell r="AA50">
            <v>30</v>
          </cell>
          <cell r="AB50">
            <v>21</v>
          </cell>
          <cell r="AC50">
            <v>22</v>
          </cell>
          <cell r="AD50">
            <v>12</v>
          </cell>
          <cell r="AE50">
            <v>11</v>
          </cell>
          <cell r="AF50">
            <v>1</v>
          </cell>
          <cell r="AG50">
            <v>20</v>
          </cell>
          <cell r="AH50">
            <v>17</v>
          </cell>
          <cell r="AI50">
            <v>3</v>
          </cell>
          <cell r="AJ50">
            <v>6</v>
          </cell>
          <cell r="AK50">
            <v>14</v>
          </cell>
        </row>
        <row r="51">
          <cell r="A51">
            <v>47</v>
          </cell>
          <cell r="B51" t="str">
            <v>1.16.04</v>
          </cell>
          <cell r="C51" t="str">
            <v>Mobile subscriptions (per 100 people)</v>
          </cell>
          <cell r="D51" t="str">
            <v>1.16.04 Mobile subscriptions (per 100 people)</v>
          </cell>
          <cell r="H51">
            <v>23</v>
          </cell>
          <cell r="I51">
            <v>21</v>
          </cell>
          <cell r="J51">
            <v>12</v>
          </cell>
          <cell r="K51">
            <v>18</v>
          </cell>
          <cell r="L51">
            <v>26</v>
          </cell>
          <cell r="M51">
            <v>11</v>
          </cell>
          <cell r="N51">
            <v>17</v>
          </cell>
          <cell r="O51">
            <v>16</v>
          </cell>
          <cell r="P51">
            <v>25</v>
          </cell>
          <cell r="Q51">
            <v>1</v>
          </cell>
          <cell r="R51">
            <v>27</v>
          </cell>
          <cell r="S51">
            <v>13</v>
          </cell>
          <cell r="T51">
            <v>4</v>
          </cell>
          <cell r="U51">
            <v>29</v>
          </cell>
          <cell r="V51">
            <v>8</v>
          </cell>
          <cell r="W51">
            <v>24</v>
          </cell>
          <cell r="X51">
            <v>15</v>
          </cell>
          <cell r="Y51">
            <v>20</v>
          </cell>
          <cell r="Z51">
            <v>28</v>
          </cell>
          <cell r="AA51">
            <v>30</v>
          </cell>
          <cell r="AB51">
            <v>14</v>
          </cell>
          <cell r="AC51">
            <v>6</v>
          </cell>
          <cell r="AD51">
            <v>2</v>
          </cell>
          <cell r="AE51">
            <v>5</v>
          </cell>
          <cell r="AF51">
            <v>9</v>
          </cell>
          <cell r="AG51">
            <v>7</v>
          </cell>
          <cell r="AH51">
            <v>3</v>
          </cell>
          <cell r="AI51">
            <v>19</v>
          </cell>
          <cell r="AJ51">
            <v>22</v>
          </cell>
          <cell r="AK51">
            <v>10</v>
          </cell>
        </row>
        <row r="54">
          <cell r="B54" t="str">
            <v>2</v>
          </cell>
          <cell r="C54" t="str">
            <v>Societal Pillar</v>
          </cell>
          <cell r="D54" t="str">
            <v>2 Societal Pillar</v>
          </cell>
          <cell r="H54">
            <v>3</v>
          </cell>
          <cell r="I54">
            <v>26</v>
          </cell>
          <cell r="J54">
            <v>18</v>
          </cell>
          <cell r="K54">
            <v>22</v>
          </cell>
          <cell r="L54">
            <v>1</v>
          </cell>
          <cell r="M54">
            <v>11</v>
          </cell>
          <cell r="N54">
            <v>25</v>
          </cell>
          <cell r="O54">
            <v>6</v>
          </cell>
          <cell r="P54">
            <v>16</v>
          </cell>
          <cell r="Q54">
            <v>10</v>
          </cell>
          <cell r="R54">
            <v>28</v>
          </cell>
          <cell r="S54">
            <v>23</v>
          </cell>
          <cell r="T54">
            <v>5</v>
          </cell>
          <cell r="U54">
            <v>19</v>
          </cell>
          <cell r="V54">
            <v>17</v>
          </cell>
          <cell r="W54">
            <v>21</v>
          </cell>
          <cell r="X54">
            <v>30</v>
          </cell>
          <cell r="Y54">
            <v>2</v>
          </cell>
          <cell r="Z54">
            <v>27</v>
          </cell>
          <cell r="AA54">
            <v>29</v>
          </cell>
          <cell r="AB54">
            <v>20</v>
          </cell>
          <cell r="AC54">
            <v>14</v>
          </cell>
          <cell r="AD54">
            <v>24</v>
          </cell>
          <cell r="AE54">
            <v>8</v>
          </cell>
          <cell r="AF54">
            <v>7</v>
          </cell>
          <cell r="AG54">
            <v>13</v>
          </cell>
          <cell r="AH54">
            <v>12</v>
          </cell>
          <cell r="AI54">
            <v>4</v>
          </cell>
          <cell r="AJ54">
            <v>9</v>
          </cell>
          <cell r="AK54">
            <v>15</v>
          </cell>
        </row>
        <row r="55">
          <cell r="A55">
            <v>48</v>
          </cell>
          <cell r="B55" t="str">
            <v>2.01</v>
          </cell>
          <cell r="C55" t="str">
            <v>Inequality (Gini coefficient)</v>
          </cell>
          <cell r="D55" t="str">
            <v>2.01 Inequality (Gini coefficient)</v>
          </cell>
          <cell r="H55">
            <v>4</v>
          </cell>
          <cell r="I55" t="str">
            <v/>
          </cell>
          <cell r="J55" t="str">
            <v/>
          </cell>
          <cell r="K55" t="str">
            <v/>
          </cell>
          <cell r="L55" t="str">
            <v/>
          </cell>
          <cell r="M55">
            <v>17</v>
          </cell>
          <cell r="N55">
            <v>12</v>
          </cell>
          <cell r="O55">
            <v>1</v>
          </cell>
          <cell r="P55">
            <v>19</v>
          </cell>
          <cell r="Q55" t="str">
            <v/>
          </cell>
          <cell r="R55">
            <v>6</v>
          </cell>
          <cell r="S55">
            <v>11</v>
          </cell>
          <cell r="T55" t="str">
            <v/>
          </cell>
          <cell r="U55">
            <v>13</v>
          </cell>
          <cell r="V55" t="str">
            <v/>
          </cell>
          <cell r="W55">
            <v>18</v>
          </cell>
          <cell r="X55" t="str">
            <v/>
          </cell>
          <cell r="Y55" t="str">
            <v/>
          </cell>
          <cell r="Z55">
            <v>2</v>
          </cell>
          <cell r="AA55" t="str">
            <v/>
          </cell>
          <cell r="AB55">
            <v>15</v>
          </cell>
          <cell r="AC55">
            <v>16</v>
          </cell>
          <cell r="AD55">
            <v>7</v>
          </cell>
          <cell r="AE55">
            <v>9</v>
          </cell>
          <cell r="AF55" t="str">
            <v/>
          </cell>
          <cell r="AG55">
            <v>10</v>
          </cell>
          <cell r="AH55">
            <v>5</v>
          </cell>
          <cell r="AI55">
            <v>3</v>
          </cell>
          <cell r="AJ55">
            <v>14</v>
          </cell>
          <cell r="AK55">
            <v>8</v>
          </cell>
        </row>
        <row r="56">
          <cell r="A56">
            <v>49</v>
          </cell>
          <cell r="B56" t="str">
            <v>2.02</v>
          </cell>
          <cell r="C56" t="str">
            <v>Educational attainment</v>
          </cell>
          <cell r="D56" t="str">
            <v>2.02 Educational attainment</v>
          </cell>
          <cell r="H56">
            <v>2</v>
          </cell>
          <cell r="I56">
            <v>25</v>
          </cell>
          <cell r="J56">
            <v>16</v>
          </cell>
          <cell r="K56">
            <v>29</v>
          </cell>
          <cell r="L56">
            <v>4</v>
          </cell>
          <cell r="M56">
            <v>12</v>
          </cell>
          <cell r="N56">
            <v>13</v>
          </cell>
          <cell r="O56">
            <v>9</v>
          </cell>
          <cell r="P56">
            <v>17</v>
          </cell>
          <cell r="Q56">
            <v>7</v>
          </cell>
          <cell r="R56">
            <v>24</v>
          </cell>
          <cell r="S56">
            <v>22</v>
          </cell>
          <cell r="T56">
            <v>11</v>
          </cell>
          <cell r="U56">
            <v>28</v>
          </cell>
          <cell r="V56">
            <v>15</v>
          </cell>
          <cell r="W56">
            <v>18</v>
          </cell>
          <cell r="X56">
            <v>26</v>
          </cell>
          <cell r="Y56">
            <v>6</v>
          </cell>
          <cell r="Z56">
            <v>27</v>
          </cell>
          <cell r="AA56">
            <v>30</v>
          </cell>
          <cell r="AB56">
            <v>14</v>
          </cell>
          <cell r="AC56">
            <v>21</v>
          </cell>
          <cell r="AD56">
            <v>8</v>
          </cell>
          <cell r="AE56">
            <v>10</v>
          </cell>
          <cell r="AF56">
            <v>5</v>
          </cell>
          <cell r="AG56">
            <v>19</v>
          </cell>
          <cell r="AH56">
            <v>20</v>
          </cell>
          <cell r="AI56">
            <v>3</v>
          </cell>
          <cell r="AJ56">
            <v>1</v>
          </cell>
          <cell r="AK56">
            <v>23</v>
          </cell>
        </row>
        <row r="57">
          <cell r="A57">
            <v>50</v>
          </cell>
          <cell r="B57" t="str">
            <v>2.02.01</v>
          </cell>
          <cell r="C57" t="str">
            <v>Mean years of schooling</v>
          </cell>
          <cell r="D57" t="str">
            <v>2.02.01 Mean years of schooling</v>
          </cell>
          <cell r="H57">
            <v>7</v>
          </cell>
          <cell r="I57">
            <v>24</v>
          </cell>
          <cell r="J57">
            <v>17</v>
          </cell>
          <cell r="K57">
            <v>28</v>
          </cell>
          <cell r="L57">
            <v>1</v>
          </cell>
          <cell r="M57">
            <v>12</v>
          </cell>
          <cell r="N57">
            <v>23</v>
          </cell>
          <cell r="O57">
            <v>9</v>
          </cell>
          <cell r="P57">
            <v>19</v>
          </cell>
          <cell r="Q57">
            <v>10</v>
          </cell>
          <cell r="R57">
            <v>25</v>
          </cell>
          <cell r="S57">
            <v>21</v>
          </cell>
          <cell r="T57">
            <v>4</v>
          </cell>
          <cell r="U57">
            <v>27</v>
          </cell>
          <cell r="V57">
            <v>14</v>
          </cell>
          <cell r="W57">
            <v>16</v>
          </cell>
          <cell r="X57">
            <v>26</v>
          </cell>
          <cell r="Y57">
            <v>5</v>
          </cell>
          <cell r="Z57">
            <v>30</v>
          </cell>
          <cell r="AA57">
            <v>29</v>
          </cell>
          <cell r="AB57">
            <v>15</v>
          </cell>
          <cell r="AC57">
            <v>18</v>
          </cell>
          <cell r="AD57">
            <v>6</v>
          </cell>
          <cell r="AE57">
            <v>11</v>
          </cell>
          <cell r="AF57">
            <v>8</v>
          </cell>
          <cell r="AG57">
            <v>13</v>
          </cell>
          <cell r="AH57">
            <v>20</v>
          </cell>
          <cell r="AI57">
            <v>3</v>
          </cell>
          <cell r="AJ57">
            <v>2</v>
          </cell>
          <cell r="AK57">
            <v>22</v>
          </cell>
        </row>
        <row r="58">
          <cell r="A58">
            <v>51</v>
          </cell>
          <cell r="B58" t="str">
            <v>2.02.02</v>
          </cell>
          <cell r="C58" t="str">
            <v>University education Index</v>
          </cell>
          <cell r="D58" t="str">
            <v>2.02.02 University education Index</v>
          </cell>
          <cell r="H58">
            <v>3</v>
          </cell>
          <cell r="I58">
            <v>22</v>
          </cell>
          <cell r="J58">
            <v>6</v>
          </cell>
          <cell r="K58">
            <v>25</v>
          </cell>
          <cell r="L58">
            <v>5</v>
          </cell>
          <cell r="M58">
            <v>17</v>
          </cell>
          <cell r="N58">
            <v>4</v>
          </cell>
          <cell r="O58">
            <v>14</v>
          </cell>
          <cell r="P58">
            <v>25</v>
          </cell>
          <cell r="Q58">
            <v>9</v>
          </cell>
          <cell r="R58">
            <v>8</v>
          </cell>
          <cell r="S58">
            <v>25</v>
          </cell>
          <cell r="T58">
            <v>11</v>
          </cell>
          <cell r="U58">
            <v>25</v>
          </cell>
          <cell r="V58">
            <v>15</v>
          </cell>
          <cell r="W58">
            <v>24</v>
          </cell>
          <cell r="X58">
            <v>25</v>
          </cell>
          <cell r="Y58">
            <v>7</v>
          </cell>
          <cell r="Z58">
            <v>12</v>
          </cell>
          <cell r="AA58">
            <v>25</v>
          </cell>
          <cell r="AB58">
            <v>23</v>
          </cell>
          <cell r="AC58">
            <v>21</v>
          </cell>
          <cell r="AD58">
            <v>13</v>
          </cell>
          <cell r="AE58">
            <v>16</v>
          </cell>
          <cell r="AF58">
            <v>10</v>
          </cell>
          <cell r="AG58">
            <v>19</v>
          </cell>
          <cell r="AH58">
            <v>18</v>
          </cell>
          <cell r="AI58">
            <v>2</v>
          </cell>
          <cell r="AJ58">
            <v>1</v>
          </cell>
          <cell r="AK58">
            <v>20</v>
          </cell>
        </row>
        <row r="59">
          <cell r="A59">
            <v>52</v>
          </cell>
          <cell r="B59" t="str">
            <v>2.02.03</v>
          </cell>
          <cell r="C59" t="str">
            <v>Tertiary enrollment</v>
          </cell>
          <cell r="D59" t="str">
            <v>2.02.03 Tertiary enrollment</v>
          </cell>
          <cell r="H59">
            <v>1</v>
          </cell>
          <cell r="I59">
            <v>24</v>
          </cell>
          <cell r="J59">
            <v>22</v>
          </cell>
          <cell r="K59">
            <v>27</v>
          </cell>
          <cell r="L59">
            <v>10</v>
          </cell>
          <cell r="M59">
            <v>4</v>
          </cell>
          <cell r="N59">
            <v>14</v>
          </cell>
          <cell r="O59">
            <v>5</v>
          </cell>
          <cell r="P59">
            <v>15</v>
          </cell>
          <cell r="Q59">
            <v>6</v>
          </cell>
          <cell r="R59">
            <v>23</v>
          </cell>
          <cell r="S59">
            <v>19</v>
          </cell>
          <cell r="T59">
            <v>13</v>
          </cell>
          <cell r="U59">
            <v>28</v>
          </cell>
          <cell r="V59">
            <v>18</v>
          </cell>
          <cell r="W59">
            <v>16</v>
          </cell>
          <cell r="X59">
            <v>26</v>
          </cell>
          <cell r="Y59">
            <v>9</v>
          </cell>
          <cell r="Z59">
            <v>29</v>
          </cell>
          <cell r="AA59" t="str">
            <v/>
          </cell>
          <cell r="AB59">
            <v>11</v>
          </cell>
          <cell r="AC59">
            <v>20</v>
          </cell>
          <cell r="AD59">
            <v>8</v>
          </cell>
          <cell r="AE59">
            <v>3</v>
          </cell>
          <cell r="AF59">
            <v>2</v>
          </cell>
          <cell r="AG59">
            <v>25</v>
          </cell>
          <cell r="AH59">
            <v>17</v>
          </cell>
          <cell r="AI59">
            <v>12</v>
          </cell>
          <cell r="AJ59">
            <v>7</v>
          </cell>
          <cell r="AK59">
            <v>21</v>
          </cell>
        </row>
        <row r="60">
          <cell r="A60">
            <v>53</v>
          </cell>
          <cell r="B60" t="str">
            <v>2.03</v>
          </cell>
          <cell r="C60" t="str">
            <v>Labor standards</v>
          </cell>
          <cell r="D60" t="str">
            <v>2.03 Labor standards</v>
          </cell>
          <cell r="H60">
            <v>8</v>
          </cell>
          <cell r="I60">
            <v>27</v>
          </cell>
          <cell r="J60">
            <v>30</v>
          </cell>
          <cell r="K60">
            <v>18</v>
          </cell>
          <cell r="L60">
            <v>1</v>
          </cell>
          <cell r="M60">
            <v>15</v>
          </cell>
          <cell r="N60">
            <v>24</v>
          </cell>
          <cell r="O60">
            <v>4</v>
          </cell>
          <cell r="P60">
            <v>11</v>
          </cell>
          <cell r="Q60">
            <v>1</v>
          </cell>
          <cell r="R60">
            <v>16</v>
          </cell>
          <cell r="S60">
            <v>13</v>
          </cell>
          <cell r="T60">
            <v>17</v>
          </cell>
          <cell r="U60">
            <v>22</v>
          </cell>
          <cell r="V60">
            <v>26</v>
          </cell>
          <cell r="W60">
            <v>10</v>
          </cell>
          <cell r="X60">
            <v>29</v>
          </cell>
          <cell r="Y60">
            <v>3</v>
          </cell>
          <cell r="Z60">
            <v>14</v>
          </cell>
          <cell r="AA60">
            <v>21</v>
          </cell>
          <cell r="AB60">
            <v>6</v>
          </cell>
          <cell r="AC60">
            <v>12</v>
          </cell>
          <cell r="AD60">
            <v>28</v>
          </cell>
          <cell r="AE60">
            <v>25</v>
          </cell>
          <cell r="AF60">
            <v>7</v>
          </cell>
          <cell r="AG60">
            <v>23</v>
          </cell>
          <cell r="AH60">
            <v>20</v>
          </cell>
          <cell r="AI60">
            <v>9</v>
          </cell>
          <cell r="AJ60">
            <v>5</v>
          </cell>
          <cell r="AK60">
            <v>19</v>
          </cell>
        </row>
        <row r="61">
          <cell r="A61">
            <v>54</v>
          </cell>
          <cell r="B61" t="str">
            <v>2.03.01</v>
          </cell>
          <cell r="C61" t="str">
            <v>Gender non-discrimination in hiring</v>
          </cell>
          <cell r="D61" t="str">
            <v>2.03.01 Gender non-discrimination in hiring</v>
          </cell>
          <cell r="H61">
            <v>1</v>
          </cell>
          <cell r="I61">
            <v>24</v>
          </cell>
          <cell r="J61">
            <v>29</v>
          </cell>
          <cell r="K61">
            <v>1</v>
          </cell>
          <cell r="L61">
            <v>1</v>
          </cell>
          <cell r="M61">
            <v>21</v>
          </cell>
          <cell r="N61">
            <v>1</v>
          </cell>
          <cell r="O61">
            <v>1</v>
          </cell>
          <cell r="P61">
            <v>1</v>
          </cell>
          <cell r="Q61">
            <v>1</v>
          </cell>
          <cell r="R61">
            <v>1</v>
          </cell>
          <cell r="S61">
            <v>1</v>
          </cell>
          <cell r="T61">
            <v>24</v>
          </cell>
          <cell r="U61">
            <v>1</v>
          </cell>
          <cell r="V61">
            <v>24</v>
          </cell>
          <cell r="W61">
            <v>1</v>
          </cell>
          <cell r="X61">
            <v>29</v>
          </cell>
          <cell r="Y61">
            <v>1</v>
          </cell>
          <cell r="Z61">
            <v>1</v>
          </cell>
          <cell r="AA61">
            <v>24</v>
          </cell>
          <cell r="AB61">
            <v>1</v>
          </cell>
          <cell r="AC61">
            <v>1</v>
          </cell>
          <cell r="AD61">
            <v>24</v>
          </cell>
          <cell r="AE61">
            <v>21</v>
          </cell>
          <cell r="AF61">
            <v>1</v>
          </cell>
          <cell r="AG61">
            <v>21</v>
          </cell>
          <cell r="AH61">
            <v>1</v>
          </cell>
          <cell r="AI61">
            <v>1</v>
          </cell>
          <cell r="AJ61">
            <v>1</v>
          </cell>
          <cell r="AK61">
            <v>1</v>
          </cell>
        </row>
        <row r="62">
          <cell r="A62">
            <v>55</v>
          </cell>
          <cell r="B62" t="str">
            <v>2.03.02</v>
          </cell>
          <cell r="C62" t="str">
            <v>Freedom of association and assembly</v>
          </cell>
          <cell r="D62" t="str">
            <v>2.03.02 Freedom of association and assembly</v>
          </cell>
          <cell r="H62">
            <v>9</v>
          </cell>
          <cell r="I62">
            <v>20</v>
          </cell>
          <cell r="J62" t="str">
            <v/>
          </cell>
          <cell r="K62">
            <v>23</v>
          </cell>
          <cell r="L62">
            <v>1</v>
          </cell>
          <cell r="M62">
            <v>8</v>
          </cell>
          <cell r="N62">
            <v>28</v>
          </cell>
          <cell r="O62">
            <v>4</v>
          </cell>
          <cell r="P62">
            <v>13</v>
          </cell>
          <cell r="Q62" t="str">
            <v/>
          </cell>
          <cell r="R62">
            <v>18</v>
          </cell>
          <cell r="S62">
            <v>15</v>
          </cell>
          <cell r="T62">
            <v>2</v>
          </cell>
          <cell r="U62">
            <v>26</v>
          </cell>
          <cell r="V62">
            <v>17</v>
          </cell>
          <cell r="W62">
            <v>12</v>
          </cell>
          <cell r="X62">
            <v>27</v>
          </cell>
          <cell r="Y62">
            <v>3</v>
          </cell>
          <cell r="Z62">
            <v>16</v>
          </cell>
          <cell r="AA62">
            <v>11</v>
          </cell>
          <cell r="AB62">
            <v>6</v>
          </cell>
          <cell r="AC62">
            <v>14</v>
          </cell>
          <cell r="AD62">
            <v>21</v>
          </cell>
          <cell r="AE62">
            <v>22</v>
          </cell>
          <cell r="AF62">
            <v>7</v>
          </cell>
          <cell r="AG62">
            <v>18</v>
          </cell>
          <cell r="AH62">
            <v>25</v>
          </cell>
          <cell r="AI62">
            <v>10</v>
          </cell>
          <cell r="AJ62">
            <v>5</v>
          </cell>
          <cell r="AK62">
            <v>24</v>
          </cell>
        </row>
        <row r="63">
          <cell r="A63">
            <v>56</v>
          </cell>
          <cell r="B63" t="str">
            <v>2.04</v>
          </cell>
          <cell r="C63" t="str">
            <v>Political stability and absence of violence</v>
          </cell>
          <cell r="D63" t="str">
            <v>2.04 Political stability and absence of violence</v>
          </cell>
          <cell r="H63">
            <v>6</v>
          </cell>
          <cell r="I63">
            <v>28</v>
          </cell>
          <cell r="J63">
            <v>3</v>
          </cell>
          <cell r="K63">
            <v>16</v>
          </cell>
          <cell r="L63">
            <v>5</v>
          </cell>
          <cell r="M63">
            <v>13</v>
          </cell>
          <cell r="N63">
            <v>20</v>
          </cell>
          <cell r="O63">
            <v>7</v>
          </cell>
          <cell r="P63">
            <v>17</v>
          </cell>
          <cell r="Q63">
            <v>11</v>
          </cell>
          <cell r="R63">
            <v>24</v>
          </cell>
          <cell r="S63">
            <v>21</v>
          </cell>
          <cell r="T63">
            <v>4</v>
          </cell>
          <cell r="U63">
            <v>8</v>
          </cell>
          <cell r="V63">
            <v>12</v>
          </cell>
          <cell r="W63">
            <v>25</v>
          </cell>
          <cell r="X63">
            <v>30</v>
          </cell>
          <cell r="Y63">
            <v>2</v>
          </cell>
          <cell r="Z63">
            <v>29</v>
          </cell>
          <cell r="AA63">
            <v>23</v>
          </cell>
          <cell r="AB63">
            <v>19</v>
          </cell>
          <cell r="AC63">
            <v>27</v>
          </cell>
          <cell r="AD63">
            <v>26</v>
          </cell>
          <cell r="AE63">
            <v>1</v>
          </cell>
          <cell r="AF63">
            <v>9</v>
          </cell>
          <cell r="AG63">
            <v>18</v>
          </cell>
          <cell r="AH63">
            <v>22</v>
          </cell>
          <cell r="AI63">
            <v>10</v>
          </cell>
          <cell r="AJ63">
            <v>14</v>
          </cell>
          <cell r="AK63">
            <v>15</v>
          </cell>
        </row>
        <row r="64">
          <cell r="A64">
            <v>57</v>
          </cell>
          <cell r="B64" t="str">
            <v>2.05</v>
          </cell>
          <cell r="C64" t="str">
            <v>Goods produced by forced labor or child labor</v>
          </cell>
          <cell r="D64" t="str">
            <v>2.05 Goods produced by forced labor or child labor</v>
          </cell>
          <cell r="H64">
            <v>3</v>
          </cell>
          <cell r="I64">
            <v>22</v>
          </cell>
          <cell r="J64">
            <v>1</v>
          </cell>
          <cell r="K64">
            <v>15</v>
          </cell>
          <cell r="L64">
            <v>6</v>
          </cell>
          <cell r="M64">
            <v>10</v>
          </cell>
          <cell r="N64">
            <v>29</v>
          </cell>
          <cell r="O64">
            <v>8</v>
          </cell>
          <cell r="P64">
            <v>17</v>
          </cell>
          <cell r="Q64">
            <v>9</v>
          </cell>
          <cell r="R64">
            <v>27</v>
          </cell>
          <cell r="S64">
            <v>21</v>
          </cell>
          <cell r="T64">
            <v>1</v>
          </cell>
          <cell r="U64">
            <v>14</v>
          </cell>
          <cell r="V64">
            <v>23</v>
          </cell>
          <cell r="W64">
            <v>20</v>
          </cell>
          <cell r="X64">
            <v>30</v>
          </cell>
          <cell r="Y64">
            <v>4</v>
          </cell>
          <cell r="Z64">
            <v>26</v>
          </cell>
          <cell r="AA64">
            <v>25</v>
          </cell>
          <cell r="AB64">
            <v>24</v>
          </cell>
          <cell r="AC64">
            <v>19</v>
          </cell>
          <cell r="AD64">
            <v>28</v>
          </cell>
          <cell r="AE64">
            <v>7</v>
          </cell>
          <cell r="AF64">
            <v>12</v>
          </cell>
          <cell r="AG64">
            <v>16</v>
          </cell>
          <cell r="AH64">
            <v>18</v>
          </cell>
          <cell r="AI64">
            <v>5</v>
          </cell>
          <cell r="AJ64">
            <v>11</v>
          </cell>
          <cell r="AK64">
            <v>13</v>
          </cell>
        </row>
        <row r="65">
          <cell r="A65">
            <v>58</v>
          </cell>
          <cell r="B65" t="str">
            <v>2.05.01</v>
          </cell>
          <cell r="C65" t="str">
            <v>Goods produced by forced labor</v>
          </cell>
          <cell r="D65" t="str">
            <v>2.05.01 Goods produced by forced labor</v>
          </cell>
          <cell r="H65">
            <v>3</v>
          </cell>
          <cell r="I65">
            <v>22</v>
          </cell>
          <cell r="J65">
            <v>1</v>
          </cell>
          <cell r="K65">
            <v>15</v>
          </cell>
          <cell r="L65">
            <v>6</v>
          </cell>
          <cell r="M65">
            <v>10</v>
          </cell>
          <cell r="N65">
            <v>29</v>
          </cell>
          <cell r="O65">
            <v>8</v>
          </cell>
          <cell r="P65">
            <v>17</v>
          </cell>
          <cell r="Q65">
            <v>9</v>
          </cell>
          <cell r="R65">
            <v>27</v>
          </cell>
          <cell r="S65">
            <v>21</v>
          </cell>
          <cell r="T65">
            <v>1</v>
          </cell>
          <cell r="U65">
            <v>14</v>
          </cell>
          <cell r="V65">
            <v>23</v>
          </cell>
          <cell r="W65">
            <v>20</v>
          </cell>
          <cell r="X65">
            <v>30</v>
          </cell>
          <cell r="Y65">
            <v>4</v>
          </cell>
          <cell r="Z65">
            <v>26</v>
          </cell>
          <cell r="AA65">
            <v>25</v>
          </cell>
          <cell r="AB65">
            <v>24</v>
          </cell>
          <cell r="AC65">
            <v>19</v>
          </cell>
          <cell r="AD65">
            <v>28</v>
          </cell>
          <cell r="AE65">
            <v>7</v>
          </cell>
          <cell r="AF65">
            <v>12</v>
          </cell>
          <cell r="AG65">
            <v>16</v>
          </cell>
          <cell r="AH65">
            <v>18</v>
          </cell>
          <cell r="AI65">
            <v>5</v>
          </cell>
          <cell r="AJ65">
            <v>11</v>
          </cell>
          <cell r="AK65">
            <v>13</v>
          </cell>
        </row>
        <row r="66">
          <cell r="A66">
            <v>59</v>
          </cell>
          <cell r="B66" t="str">
            <v>2.05.01.a</v>
          </cell>
          <cell r="C66" t="str">
            <v>Goods produced by forced labor, number of goods categories</v>
          </cell>
          <cell r="D66" t="str">
            <v>2.05.01.a Goods produced by forced labor, number of goods categories</v>
          </cell>
          <cell r="H66">
            <v>1</v>
          </cell>
          <cell r="I66">
            <v>20</v>
          </cell>
          <cell r="J66">
            <v>1</v>
          </cell>
          <cell r="K66">
            <v>17</v>
          </cell>
          <cell r="L66">
            <v>1</v>
          </cell>
          <cell r="M66">
            <v>1</v>
          </cell>
          <cell r="N66">
            <v>30</v>
          </cell>
          <cell r="O66">
            <v>17</v>
          </cell>
          <cell r="P66">
            <v>1</v>
          </cell>
          <cell r="Q66">
            <v>1</v>
          </cell>
          <cell r="R66">
            <v>28</v>
          </cell>
          <cell r="S66">
            <v>20</v>
          </cell>
          <cell r="T66">
            <v>1</v>
          </cell>
          <cell r="U66">
            <v>1</v>
          </cell>
          <cell r="V66">
            <v>26</v>
          </cell>
          <cell r="W66">
            <v>20</v>
          </cell>
          <cell r="X66">
            <v>29</v>
          </cell>
          <cell r="Y66">
            <v>1</v>
          </cell>
          <cell r="Z66">
            <v>27</v>
          </cell>
          <cell r="AA66">
            <v>1</v>
          </cell>
          <cell r="AB66">
            <v>23</v>
          </cell>
          <cell r="AC66">
            <v>1</v>
          </cell>
          <cell r="AD66">
            <v>23</v>
          </cell>
          <cell r="AE66">
            <v>1</v>
          </cell>
          <cell r="AF66">
            <v>1</v>
          </cell>
          <cell r="AG66">
            <v>1</v>
          </cell>
          <cell r="AH66">
            <v>23</v>
          </cell>
          <cell r="AI66">
            <v>1</v>
          </cell>
          <cell r="AJ66">
            <v>1</v>
          </cell>
          <cell r="AK66">
            <v>17</v>
          </cell>
        </row>
        <row r="67">
          <cell r="A67">
            <v>60</v>
          </cell>
          <cell r="B67" t="str">
            <v>2.05.01.b</v>
          </cell>
          <cell r="C67" t="str">
            <v>% population in forced labor</v>
          </cell>
          <cell r="D67" t="str">
            <v>2.05.01.b % population in forced labor</v>
          </cell>
          <cell r="H67">
            <v>2</v>
          </cell>
          <cell r="I67">
            <v>21</v>
          </cell>
          <cell r="J67" t="str">
            <v/>
          </cell>
          <cell r="K67">
            <v>14</v>
          </cell>
          <cell r="L67">
            <v>6</v>
          </cell>
          <cell r="M67">
            <v>9</v>
          </cell>
          <cell r="N67">
            <v>12</v>
          </cell>
          <cell r="O67">
            <v>4</v>
          </cell>
          <cell r="P67">
            <v>23</v>
          </cell>
          <cell r="Q67">
            <v>8</v>
          </cell>
          <cell r="R67">
            <v>25</v>
          </cell>
          <cell r="S67">
            <v>20</v>
          </cell>
          <cell r="T67">
            <v>1</v>
          </cell>
          <cell r="U67">
            <v>15</v>
          </cell>
          <cell r="V67">
            <v>17</v>
          </cell>
          <cell r="W67">
            <v>19</v>
          </cell>
          <cell r="X67">
            <v>28</v>
          </cell>
          <cell r="Y67">
            <v>3</v>
          </cell>
          <cell r="Z67">
            <v>27</v>
          </cell>
          <cell r="AA67">
            <v>26</v>
          </cell>
          <cell r="AB67">
            <v>22</v>
          </cell>
          <cell r="AC67">
            <v>24</v>
          </cell>
          <cell r="AD67">
            <v>29</v>
          </cell>
          <cell r="AE67">
            <v>7</v>
          </cell>
          <cell r="AF67">
            <v>11</v>
          </cell>
          <cell r="AG67">
            <v>18</v>
          </cell>
          <cell r="AH67">
            <v>16</v>
          </cell>
          <cell r="AI67">
            <v>5</v>
          </cell>
          <cell r="AJ67">
            <v>10</v>
          </cell>
          <cell r="AK67">
            <v>13</v>
          </cell>
        </row>
        <row r="68">
          <cell r="A68">
            <v>61</v>
          </cell>
          <cell r="B68" t="str">
            <v>2.05.02</v>
          </cell>
          <cell r="C68" t="str">
            <v>Goods produced by child labor, number of goods categories</v>
          </cell>
          <cell r="D68" t="str">
            <v>2.05.02 Goods produced by child labor, number of goods categories</v>
          </cell>
          <cell r="H68">
            <v>1</v>
          </cell>
          <cell r="I68">
            <v>27</v>
          </cell>
          <cell r="J68">
            <v>1</v>
          </cell>
          <cell r="K68">
            <v>24</v>
          </cell>
          <cell r="L68">
            <v>1</v>
          </cell>
          <cell r="M68">
            <v>1</v>
          </cell>
          <cell r="N68">
            <v>20</v>
          </cell>
          <cell r="O68">
            <v>1</v>
          </cell>
          <cell r="P68">
            <v>22</v>
          </cell>
          <cell r="Q68">
            <v>1</v>
          </cell>
          <cell r="R68">
            <v>30</v>
          </cell>
          <cell r="S68">
            <v>21</v>
          </cell>
          <cell r="T68">
            <v>1</v>
          </cell>
          <cell r="U68">
            <v>1</v>
          </cell>
          <cell r="V68">
            <v>16</v>
          </cell>
          <cell r="W68">
            <v>27</v>
          </cell>
          <cell r="X68">
            <v>23</v>
          </cell>
          <cell r="Y68">
            <v>1</v>
          </cell>
          <cell r="Z68">
            <v>26</v>
          </cell>
          <cell r="AA68">
            <v>1</v>
          </cell>
          <cell r="AB68">
            <v>19</v>
          </cell>
          <cell r="AC68">
            <v>24</v>
          </cell>
          <cell r="AD68">
            <v>16</v>
          </cell>
          <cell r="AE68">
            <v>1</v>
          </cell>
          <cell r="AF68">
            <v>1</v>
          </cell>
          <cell r="AG68">
            <v>1</v>
          </cell>
          <cell r="AH68">
            <v>18</v>
          </cell>
          <cell r="AI68">
            <v>1</v>
          </cell>
          <cell r="AJ68">
            <v>1</v>
          </cell>
          <cell r="AK68">
            <v>29</v>
          </cell>
        </row>
        <row r="69">
          <cell r="A69">
            <v>62</v>
          </cell>
          <cell r="B69" t="str">
            <v>2.06</v>
          </cell>
          <cell r="C69" t="str">
            <v>Government response to human trafficking</v>
          </cell>
          <cell r="D69" t="str">
            <v>2.06 Government response to human trafficking</v>
          </cell>
          <cell r="H69">
            <v>3</v>
          </cell>
          <cell r="I69">
            <v>14</v>
          </cell>
          <cell r="J69">
            <v>30</v>
          </cell>
          <cell r="K69">
            <v>21</v>
          </cell>
          <cell r="L69">
            <v>5</v>
          </cell>
          <cell r="M69">
            <v>4</v>
          </cell>
          <cell r="N69">
            <v>28</v>
          </cell>
          <cell r="O69">
            <v>7</v>
          </cell>
          <cell r="P69">
            <v>8</v>
          </cell>
          <cell r="Q69">
            <v>25</v>
          </cell>
          <cell r="R69">
            <v>15</v>
          </cell>
          <cell r="S69">
            <v>18</v>
          </cell>
          <cell r="T69">
            <v>19</v>
          </cell>
          <cell r="U69">
            <v>15</v>
          </cell>
          <cell r="V69">
            <v>24</v>
          </cell>
          <cell r="W69">
            <v>9</v>
          </cell>
          <cell r="X69">
            <v>26</v>
          </cell>
          <cell r="Y69">
            <v>12</v>
          </cell>
          <cell r="Z69">
            <v>20</v>
          </cell>
          <cell r="AA69">
            <v>29</v>
          </cell>
          <cell r="AB69">
            <v>9</v>
          </cell>
          <cell r="AC69">
            <v>2</v>
          </cell>
          <cell r="AD69">
            <v>27</v>
          </cell>
          <cell r="AE69">
            <v>17</v>
          </cell>
          <cell r="AF69">
            <v>22</v>
          </cell>
          <cell r="AG69">
            <v>13</v>
          </cell>
          <cell r="AH69">
            <v>9</v>
          </cell>
          <cell r="AI69">
            <v>1</v>
          </cell>
          <cell r="AJ69">
            <v>6</v>
          </cell>
          <cell r="AK69">
            <v>23</v>
          </cell>
        </row>
        <row r="70">
          <cell r="A70">
            <v>63</v>
          </cell>
          <cell r="B70" t="str">
            <v>2.06.01</v>
          </cell>
          <cell r="C70" t="str">
            <v>Government response to human trafficking, Criminalization</v>
          </cell>
          <cell r="D70" t="str">
            <v>2.06.01 Government response to human trafficking, Criminalization</v>
          </cell>
          <cell r="H70">
            <v>4</v>
          </cell>
          <cell r="I70">
            <v>15</v>
          </cell>
          <cell r="J70">
            <v>29</v>
          </cell>
          <cell r="K70">
            <v>4</v>
          </cell>
          <cell r="L70">
            <v>4</v>
          </cell>
          <cell r="M70">
            <v>1</v>
          </cell>
          <cell r="N70">
            <v>21</v>
          </cell>
          <cell r="O70" t="str">
            <v/>
          </cell>
          <cell r="P70">
            <v>1</v>
          </cell>
          <cell r="Q70">
            <v>21</v>
          </cell>
          <cell r="R70">
            <v>15</v>
          </cell>
          <cell r="S70">
            <v>4</v>
          </cell>
          <cell r="T70">
            <v>21</v>
          </cell>
          <cell r="U70">
            <v>15</v>
          </cell>
          <cell r="V70">
            <v>15</v>
          </cell>
          <cell r="W70">
            <v>4</v>
          </cell>
          <cell r="X70">
            <v>21</v>
          </cell>
          <cell r="Y70">
            <v>4</v>
          </cell>
          <cell r="Z70">
            <v>21</v>
          </cell>
          <cell r="AA70">
            <v>26</v>
          </cell>
          <cell r="AB70">
            <v>4</v>
          </cell>
          <cell r="AC70">
            <v>1</v>
          </cell>
          <cell r="AD70">
            <v>4</v>
          </cell>
          <cell r="AE70">
            <v>26</v>
          </cell>
          <cell r="AF70">
            <v>26</v>
          </cell>
          <cell r="AG70">
            <v>4</v>
          </cell>
          <cell r="AH70">
            <v>4</v>
          </cell>
          <cell r="AI70">
            <v>4</v>
          </cell>
          <cell r="AJ70">
            <v>15</v>
          </cell>
          <cell r="AK70">
            <v>15</v>
          </cell>
        </row>
        <row r="71">
          <cell r="A71">
            <v>64</v>
          </cell>
          <cell r="B71" t="str">
            <v>2.06.02</v>
          </cell>
          <cell r="C71" t="str">
            <v>Government response to human trafficking, Strategy</v>
          </cell>
          <cell r="D71" t="str">
            <v>2.06.02 Government response to human trafficking, Strategy</v>
          </cell>
          <cell r="H71">
            <v>2</v>
          </cell>
          <cell r="I71">
            <v>13</v>
          </cell>
          <cell r="J71">
            <v>27</v>
          </cell>
          <cell r="K71">
            <v>22</v>
          </cell>
          <cell r="L71">
            <v>4</v>
          </cell>
          <cell r="M71">
            <v>6</v>
          </cell>
          <cell r="N71">
            <v>24</v>
          </cell>
          <cell r="O71">
            <v>17</v>
          </cell>
          <cell r="P71">
            <v>11</v>
          </cell>
          <cell r="Q71">
            <v>28</v>
          </cell>
          <cell r="R71">
            <v>18</v>
          </cell>
          <cell r="S71">
            <v>12</v>
          </cell>
          <cell r="T71">
            <v>21</v>
          </cell>
          <cell r="U71">
            <v>18</v>
          </cell>
          <cell r="V71">
            <v>20</v>
          </cell>
          <cell r="W71">
            <v>6</v>
          </cell>
          <cell r="X71">
            <v>22</v>
          </cell>
          <cell r="Y71">
            <v>10</v>
          </cell>
          <cell r="Z71">
            <v>26</v>
          </cell>
          <cell r="AA71">
            <v>29</v>
          </cell>
          <cell r="AB71">
            <v>6</v>
          </cell>
          <cell r="AC71">
            <v>5</v>
          </cell>
          <cell r="AD71">
            <v>30</v>
          </cell>
          <cell r="AE71">
            <v>15</v>
          </cell>
          <cell r="AF71">
            <v>25</v>
          </cell>
          <cell r="AG71">
            <v>13</v>
          </cell>
          <cell r="AH71">
            <v>6</v>
          </cell>
          <cell r="AI71">
            <v>1</v>
          </cell>
          <cell r="AJ71">
            <v>2</v>
          </cell>
          <cell r="AK71">
            <v>15</v>
          </cell>
        </row>
        <row r="72">
          <cell r="A72">
            <v>65</v>
          </cell>
          <cell r="B72" t="str">
            <v>2.06.03</v>
          </cell>
          <cell r="C72" t="str">
            <v>Government response to human trafficking, Action</v>
          </cell>
          <cell r="D72" t="str">
            <v>2.06.03 Government response to human trafficking, Action</v>
          </cell>
          <cell r="H72">
            <v>1</v>
          </cell>
          <cell r="I72">
            <v>9</v>
          </cell>
          <cell r="J72">
            <v>24</v>
          </cell>
          <cell r="K72">
            <v>24</v>
          </cell>
          <cell r="L72">
            <v>1</v>
          </cell>
          <cell r="M72">
            <v>1</v>
          </cell>
          <cell r="N72">
            <v>24</v>
          </cell>
          <cell r="O72">
            <v>1</v>
          </cell>
          <cell r="P72">
            <v>9</v>
          </cell>
          <cell r="Q72">
            <v>21</v>
          </cell>
          <cell r="R72">
            <v>9</v>
          </cell>
          <cell r="S72">
            <v>21</v>
          </cell>
          <cell r="T72">
            <v>9</v>
          </cell>
          <cell r="U72">
            <v>9</v>
          </cell>
          <cell r="V72">
            <v>24</v>
          </cell>
          <cell r="W72">
            <v>9</v>
          </cell>
          <cell r="X72">
            <v>24</v>
          </cell>
          <cell r="Y72">
            <v>9</v>
          </cell>
          <cell r="Z72">
            <v>9</v>
          </cell>
          <cell r="AA72">
            <v>21</v>
          </cell>
          <cell r="AB72">
            <v>9</v>
          </cell>
          <cell r="AC72">
            <v>1</v>
          </cell>
          <cell r="AD72">
            <v>24</v>
          </cell>
          <cell r="AE72">
            <v>1</v>
          </cell>
          <cell r="AF72">
            <v>9</v>
          </cell>
          <cell r="AG72">
            <v>9</v>
          </cell>
          <cell r="AH72">
            <v>9</v>
          </cell>
          <cell r="AI72">
            <v>1</v>
          </cell>
          <cell r="AJ72">
            <v>1</v>
          </cell>
          <cell r="AK72">
            <v>24</v>
          </cell>
        </row>
        <row r="73">
          <cell r="A73">
            <v>66</v>
          </cell>
          <cell r="B73" t="str">
            <v>2.07</v>
          </cell>
          <cell r="C73" t="str">
            <v>Trade in goods at risk of modern slavery</v>
          </cell>
          <cell r="D73" t="str">
            <v>2.07 Trade in goods at risk of modern slavery</v>
          </cell>
          <cell r="H73">
            <v>13</v>
          </cell>
          <cell r="I73">
            <v>12</v>
          </cell>
          <cell r="J73">
            <v>3</v>
          </cell>
          <cell r="K73">
            <v>4</v>
          </cell>
          <cell r="L73">
            <v>15</v>
          </cell>
          <cell r="M73">
            <v>9</v>
          </cell>
          <cell r="N73">
            <v>30</v>
          </cell>
          <cell r="O73">
            <v>22</v>
          </cell>
          <cell r="P73">
            <v>5</v>
          </cell>
          <cell r="Q73">
            <v>18</v>
          </cell>
          <cell r="R73">
            <v>29</v>
          </cell>
          <cell r="S73">
            <v>25</v>
          </cell>
          <cell r="T73">
            <v>17</v>
          </cell>
          <cell r="U73">
            <v>2</v>
          </cell>
          <cell r="V73">
            <v>26</v>
          </cell>
          <cell r="W73">
            <v>11</v>
          </cell>
          <cell r="X73">
            <v>21</v>
          </cell>
          <cell r="Y73">
            <v>8</v>
          </cell>
          <cell r="Z73">
            <v>20</v>
          </cell>
          <cell r="AA73">
            <v>1</v>
          </cell>
          <cell r="AB73">
            <v>23</v>
          </cell>
          <cell r="AC73">
            <v>7</v>
          </cell>
          <cell r="AD73">
            <v>27</v>
          </cell>
          <cell r="AE73">
            <v>10</v>
          </cell>
          <cell r="AF73">
            <v>14</v>
          </cell>
          <cell r="AG73">
            <v>6</v>
          </cell>
          <cell r="AH73">
            <v>24</v>
          </cell>
          <cell r="AI73">
            <v>16</v>
          </cell>
          <cell r="AJ73">
            <v>19</v>
          </cell>
          <cell r="AK73">
            <v>28</v>
          </cell>
        </row>
        <row r="74">
          <cell r="A74">
            <v>67</v>
          </cell>
          <cell r="B74" t="str">
            <v>2.07.01</v>
          </cell>
          <cell r="C74" t="str">
            <v>Imports of goods at risk of modern slavery, US$ millions</v>
          </cell>
          <cell r="D74" t="str">
            <v>2.07.01 Imports of goods at risk of modern slavery, US$ millions</v>
          </cell>
          <cell r="H74">
            <v>21</v>
          </cell>
          <cell r="I74">
            <v>1</v>
          </cell>
          <cell r="J74">
            <v>4</v>
          </cell>
          <cell r="K74">
            <v>5</v>
          </cell>
          <cell r="L74">
            <v>24</v>
          </cell>
          <cell r="M74">
            <v>14</v>
          </cell>
          <cell r="N74">
            <v>27</v>
          </cell>
          <cell r="O74">
            <v>16</v>
          </cell>
          <cell r="P74">
            <v>6</v>
          </cell>
          <cell r="Q74">
            <v>29</v>
          </cell>
          <cell r="R74">
            <v>25</v>
          </cell>
          <cell r="S74">
            <v>12</v>
          </cell>
          <cell r="T74">
            <v>28</v>
          </cell>
          <cell r="U74">
            <v>3</v>
          </cell>
          <cell r="V74">
            <v>15</v>
          </cell>
          <cell r="W74">
            <v>20</v>
          </cell>
          <cell r="X74">
            <v>7</v>
          </cell>
          <cell r="Y74">
            <v>10</v>
          </cell>
          <cell r="Z74">
            <v>13</v>
          </cell>
          <cell r="AA74">
            <v>1</v>
          </cell>
          <cell r="AB74">
            <v>11</v>
          </cell>
          <cell r="AC74">
            <v>9</v>
          </cell>
          <cell r="AD74">
            <v>22</v>
          </cell>
          <cell r="AE74">
            <v>19</v>
          </cell>
          <cell r="AF74">
            <v>23</v>
          </cell>
          <cell r="AG74">
            <v>8</v>
          </cell>
          <cell r="AH74">
            <v>17</v>
          </cell>
          <cell r="AI74">
            <v>26</v>
          </cell>
          <cell r="AJ74">
            <v>30</v>
          </cell>
          <cell r="AK74">
            <v>18</v>
          </cell>
        </row>
        <row r="75">
          <cell r="A75">
            <v>68</v>
          </cell>
          <cell r="B75" t="str">
            <v>2.07.02</v>
          </cell>
          <cell r="C75" t="str">
            <v>Exports of goods at risk of modern slavery, US$ millions</v>
          </cell>
          <cell r="D75" t="str">
            <v>2.07.02 Exports of goods at risk of modern slavery, US$ millions</v>
          </cell>
          <cell r="H75">
            <v>1</v>
          </cell>
          <cell r="I75">
            <v>29</v>
          </cell>
          <cell r="J75">
            <v>1</v>
          </cell>
          <cell r="K75">
            <v>18</v>
          </cell>
          <cell r="L75">
            <v>1</v>
          </cell>
          <cell r="M75">
            <v>1</v>
          </cell>
          <cell r="N75">
            <v>30</v>
          </cell>
          <cell r="O75">
            <v>21</v>
          </cell>
          <cell r="P75">
            <v>1</v>
          </cell>
          <cell r="Q75">
            <v>1</v>
          </cell>
          <cell r="R75">
            <v>28</v>
          </cell>
          <cell r="S75">
            <v>27</v>
          </cell>
          <cell r="T75">
            <v>1</v>
          </cell>
          <cell r="U75">
            <v>1</v>
          </cell>
          <cell r="V75">
            <v>25</v>
          </cell>
          <cell r="W75">
            <v>1</v>
          </cell>
          <cell r="X75">
            <v>20</v>
          </cell>
          <cell r="Y75">
            <v>1</v>
          </cell>
          <cell r="Z75">
            <v>19</v>
          </cell>
          <cell r="AA75">
            <v>1</v>
          </cell>
          <cell r="AB75">
            <v>23</v>
          </cell>
          <cell r="AC75">
            <v>1</v>
          </cell>
          <cell r="AD75">
            <v>24</v>
          </cell>
          <cell r="AE75">
            <v>1</v>
          </cell>
          <cell r="AF75">
            <v>1</v>
          </cell>
          <cell r="AG75">
            <v>1</v>
          </cell>
          <cell r="AH75">
            <v>22</v>
          </cell>
          <cell r="AI75">
            <v>1</v>
          </cell>
          <cell r="AJ75">
            <v>1</v>
          </cell>
          <cell r="AK75">
            <v>26</v>
          </cell>
        </row>
        <row r="76">
          <cell r="A76">
            <v>69</v>
          </cell>
          <cell r="B76" t="str">
            <v>2.08</v>
          </cell>
          <cell r="C76" t="str">
            <v>Social mobility, Index</v>
          </cell>
          <cell r="D76" t="str">
            <v>2.08 Social mobility, Index</v>
          </cell>
          <cell r="H76">
            <v>3</v>
          </cell>
          <cell r="I76">
            <v>23</v>
          </cell>
          <cell r="J76" t="str">
            <v/>
          </cell>
          <cell r="K76" t="str">
            <v/>
          </cell>
          <cell r="L76">
            <v>1</v>
          </cell>
          <cell r="M76">
            <v>12</v>
          </cell>
          <cell r="N76">
            <v>11</v>
          </cell>
          <cell r="O76" t="str">
            <v/>
          </cell>
          <cell r="P76">
            <v>15</v>
          </cell>
          <cell r="Q76" t="str">
            <v/>
          </cell>
          <cell r="R76">
            <v>22</v>
          </cell>
          <cell r="S76">
            <v>20</v>
          </cell>
          <cell r="T76">
            <v>1</v>
          </cell>
          <cell r="U76">
            <v>21</v>
          </cell>
          <cell r="V76">
            <v>10</v>
          </cell>
          <cell r="W76">
            <v>16</v>
          </cell>
          <cell r="X76" t="str">
            <v/>
          </cell>
          <cell r="Y76">
            <v>6</v>
          </cell>
          <cell r="Z76">
            <v>24</v>
          </cell>
          <cell r="AA76" t="str">
            <v/>
          </cell>
          <cell r="AB76">
            <v>19</v>
          </cell>
          <cell r="AC76">
            <v>18</v>
          </cell>
          <cell r="AD76">
            <v>9</v>
          </cell>
          <cell r="AE76">
            <v>4</v>
          </cell>
          <cell r="AF76">
            <v>7</v>
          </cell>
          <cell r="AG76">
            <v>17</v>
          </cell>
          <cell r="AH76">
            <v>14</v>
          </cell>
          <cell r="AI76">
            <v>5</v>
          </cell>
          <cell r="AJ76">
            <v>8</v>
          </cell>
          <cell r="AK76">
            <v>13</v>
          </cell>
        </row>
        <row r="77">
          <cell r="A77">
            <v>70</v>
          </cell>
          <cell r="B77" t="str">
            <v>2.09</v>
          </cell>
          <cell r="C77" t="str">
            <v>Life expectancy at birth</v>
          </cell>
          <cell r="D77" t="str">
            <v>2.09 Life expectancy at birth</v>
          </cell>
          <cell r="H77">
            <v>3</v>
          </cell>
          <cell r="I77">
            <v>18</v>
          </cell>
          <cell r="J77">
            <v>15</v>
          </cell>
          <cell r="K77">
            <v>21</v>
          </cell>
          <cell r="L77">
            <v>6</v>
          </cell>
          <cell r="M77">
            <v>9</v>
          </cell>
          <cell r="N77">
            <v>11</v>
          </cell>
          <cell r="O77" t="str">
            <v/>
          </cell>
          <cell r="P77">
            <v>16</v>
          </cell>
          <cell r="Q77">
            <v>1</v>
          </cell>
          <cell r="R77">
            <v>26</v>
          </cell>
          <cell r="S77">
            <v>25</v>
          </cell>
          <cell r="T77">
            <v>2</v>
          </cell>
          <cell r="U77">
            <v>24</v>
          </cell>
          <cell r="V77">
            <v>14</v>
          </cell>
          <cell r="W77">
            <v>20</v>
          </cell>
          <cell r="X77">
            <v>28</v>
          </cell>
          <cell r="Y77">
            <v>7</v>
          </cell>
          <cell r="Z77">
            <v>27</v>
          </cell>
          <cell r="AA77">
            <v>29</v>
          </cell>
          <cell r="AB77">
            <v>19</v>
          </cell>
          <cell r="AC77">
            <v>23</v>
          </cell>
          <cell r="AD77">
            <v>22</v>
          </cell>
          <cell r="AE77">
            <v>5</v>
          </cell>
          <cell r="AF77">
            <v>4</v>
          </cell>
          <cell r="AG77">
            <v>13</v>
          </cell>
          <cell r="AH77">
            <v>10</v>
          </cell>
          <cell r="AI77">
            <v>8</v>
          </cell>
          <cell r="AJ77">
            <v>12</v>
          </cell>
          <cell r="AK77">
            <v>17</v>
          </cell>
        </row>
        <row r="78">
          <cell r="A78">
            <v>71</v>
          </cell>
          <cell r="B78" t="str">
            <v>2.10</v>
          </cell>
          <cell r="C78" t="str">
            <v>Uneven Economic Development</v>
          </cell>
          <cell r="D78" t="str">
            <v>2.10 Uneven Economic Development</v>
          </cell>
          <cell r="H78">
            <v>2</v>
          </cell>
          <cell r="I78">
            <v>20</v>
          </cell>
          <cell r="J78">
            <v>26</v>
          </cell>
          <cell r="K78">
            <v>25</v>
          </cell>
          <cell r="L78">
            <v>1</v>
          </cell>
          <cell r="M78">
            <v>14</v>
          </cell>
          <cell r="N78">
            <v>22</v>
          </cell>
          <cell r="O78" t="str">
            <v/>
          </cell>
          <cell r="P78">
            <v>23</v>
          </cell>
          <cell r="Q78" t="str">
            <v/>
          </cell>
          <cell r="R78">
            <v>19</v>
          </cell>
          <cell r="S78">
            <v>12</v>
          </cell>
          <cell r="T78">
            <v>5</v>
          </cell>
          <cell r="U78">
            <v>17</v>
          </cell>
          <cell r="V78">
            <v>7</v>
          </cell>
          <cell r="W78">
            <v>18</v>
          </cell>
          <cell r="X78">
            <v>27</v>
          </cell>
          <cell r="Y78">
            <v>2</v>
          </cell>
          <cell r="Z78">
            <v>14</v>
          </cell>
          <cell r="AA78">
            <v>28</v>
          </cell>
          <cell r="AB78">
            <v>23</v>
          </cell>
          <cell r="AC78">
            <v>13</v>
          </cell>
          <cell r="AD78">
            <v>16</v>
          </cell>
          <cell r="AE78">
            <v>6</v>
          </cell>
          <cell r="AF78">
            <v>4</v>
          </cell>
          <cell r="AG78">
            <v>21</v>
          </cell>
          <cell r="AH78">
            <v>11</v>
          </cell>
          <cell r="AI78">
            <v>9</v>
          </cell>
          <cell r="AJ78">
            <v>10</v>
          </cell>
          <cell r="AK78">
            <v>7</v>
          </cell>
        </row>
        <row r="79">
          <cell r="A79">
            <v>72</v>
          </cell>
          <cell r="B79" t="str">
            <v>2.11</v>
          </cell>
          <cell r="C79" t="str">
            <v>Universal Health Coverage Index</v>
          </cell>
          <cell r="D79" t="str">
            <v>2.11 Universal Health Coverage Index</v>
          </cell>
        </row>
        <row r="82">
          <cell r="B82" t="str">
            <v>3 Environmental Pillar</v>
          </cell>
          <cell r="C82" t="str">
            <v>Environmental Pillar</v>
          </cell>
          <cell r="D82" t="str">
            <v>3 Environmental Pillar</v>
          </cell>
          <cell r="H82">
            <v>10</v>
          </cell>
          <cell r="I82">
            <v>22</v>
          </cell>
          <cell r="J82">
            <v>29</v>
          </cell>
          <cell r="K82">
            <v>11</v>
          </cell>
          <cell r="L82">
            <v>19</v>
          </cell>
          <cell r="M82">
            <v>14</v>
          </cell>
          <cell r="N82">
            <v>20</v>
          </cell>
          <cell r="O82">
            <v>27</v>
          </cell>
          <cell r="P82">
            <v>18</v>
          </cell>
          <cell r="Q82">
            <v>7</v>
          </cell>
          <cell r="R82">
            <v>28</v>
          </cell>
          <cell r="S82">
            <v>9</v>
          </cell>
          <cell r="T82">
            <v>12</v>
          </cell>
          <cell r="U82">
            <v>6</v>
          </cell>
          <cell r="V82">
            <v>13</v>
          </cell>
          <cell r="W82">
            <v>3</v>
          </cell>
          <cell r="X82">
            <v>21</v>
          </cell>
          <cell r="Y82">
            <v>1</v>
          </cell>
          <cell r="Z82">
            <v>26</v>
          </cell>
          <cell r="AA82">
            <v>25</v>
          </cell>
          <cell r="AB82">
            <v>23</v>
          </cell>
          <cell r="AC82">
            <v>4</v>
          </cell>
          <cell r="AD82">
            <v>30</v>
          </cell>
          <cell r="AE82">
            <v>5</v>
          </cell>
          <cell r="AF82">
            <v>17</v>
          </cell>
          <cell r="AG82">
            <v>16</v>
          </cell>
          <cell r="AH82">
            <v>24</v>
          </cell>
          <cell r="AI82">
            <v>2</v>
          </cell>
          <cell r="AJ82">
            <v>15</v>
          </cell>
          <cell r="AK82">
            <v>8</v>
          </cell>
        </row>
        <row r="83">
          <cell r="A83">
            <v>72</v>
          </cell>
          <cell r="B83" t="str">
            <v>3.01</v>
          </cell>
          <cell r="C83" t="str">
            <v>Air pollution</v>
          </cell>
          <cell r="D83" t="str">
            <v>3.01 Air pollution</v>
          </cell>
          <cell r="H83">
            <v>5</v>
          </cell>
          <cell r="I83">
            <v>28</v>
          </cell>
          <cell r="J83">
            <v>3</v>
          </cell>
          <cell r="K83">
            <v>21</v>
          </cell>
          <cell r="L83">
            <v>2</v>
          </cell>
          <cell r="M83">
            <v>22</v>
          </cell>
          <cell r="N83">
            <v>27</v>
          </cell>
          <cell r="O83">
            <v>11</v>
          </cell>
          <cell r="P83">
            <v>14</v>
          </cell>
          <cell r="Q83">
            <v>15</v>
          </cell>
          <cell r="R83">
            <v>30</v>
          </cell>
          <cell r="S83">
            <v>16</v>
          </cell>
          <cell r="T83">
            <v>8</v>
          </cell>
          <cell r="U83">
            <v>20</v>
          </cell>
          <cell r="V83">
            <v>12</v>
          </cell>
          <cell r="W83">
            <v>10</v>
          </cell>
          <cell r="X83">
            <v>26</v>
          </cell>
          <cell r="Y83">
            <v>1</v>
          </cell>
          <cell r="Z83">
            <v>29</v>
          </cell>
          <cell r="AA83">
            <v>13</v>
          </cell>
          <cell r="AB83">
            <v>24</v>
          </cell>
          <cell r="AC83">
            <v>18</v>
          </cell>
          <cell r="AD83">
            <v>7</v>
          </cell>
          <cell r="AE83">
            <v>9</v>
          </cell>
          <cell r="AF83">
            <v>23</v>
          </cell>
          <cell r="AG83">
            <v>17</v>
          </cell>
          <cell r="AH83">
            <v>25</v>
          </cell>
          <cell r="AI83">
            <v>6</v>
          </cell>
          <cell r="AJ83">
            <v>4</v>
          </cell>
          <cell r="AK83">
            <v>19</v>
          </cell>
        </row>
        <row r="84">
          <cell r="A84">
            <v>73</v>
          </cell>
          <cell r="B84" t="str">
            <v>3.02</v>
          </cell>
          <cell r="C84" t="str">
            <v>Deforestation</v>
          </cell>
          <cell r="D84" t="str">
            <v>3.02 Deforestation</v>
          </cell>
          <cell r="H84">
            <v>1</v>
          </cell>
          <cell r="I84">
            <v>7</v>
          </cell>
          <cell r="J84">
            <v>25</v>
          </cell>
          <cell r="K84">
            <v>3</v>
          </cell>
          <cell r="L84">
            <v>17</v>
          </cell>
          <cell r="M84">
            <v>15</v>
          </cell>
          <cell r="N84">
            <v>21</v>
          </cell>
          <cell r="O84">
            <v>29</v>
          </cell>
          <cell r="P84">
            <v>26</v>
          </cell>
          <cell r="Q84">
            <v>28</v>
          </cell>
          <cell r="R84">
            <v>20</v>
          </cell>
          <cell r="S84">
            <v>8</v>
          </cell>
          <cell r="T84">
            <v>27</v>
          </cell>
          <cell r="U84">
            <v>2</v>
          </cell>
          <cell r="V84">
            <v>5</v>
          </cell>
          <cell r="W84">
            <v>16</v>
          </cell>
          <cell r="X84">
            <v>10</v>
          </cell>
          <cell r="Y84">
            <v>14</v>
          </cell>
          <cell r="Z84">
            <v>30</v>
          </cell>
          <cell r="AA84">
            <v>24</v>
          </cell>
          <cell r="AB84">
            <v>23</v>
          </cell>
          <cell r="AC84">
            <v>18</v>
          </cell>
          <cell r="AD84">
            <v>13</v>
          </cell>
          <cell r="AE84">
            <v>6</v>
          </cell>
          <cell r="AF84">
            <v>19</v>
          </cell>
          <cell r="AG84">
            <v>22</v>
          </cell>
          <cell r="AH84">
            <v>11</v>
          </cell>
          <cell r="AI84">
            <v>12</v>
          </cell>
          <cell r="AJ84">
            <v>9</v>
          </cell>
          <cell r="AK84">
            <v>4</v>
          </cell>
        </row>
        <row r="85">
          <cell r="A85">
            <v>74</v>
          </cell>
          <cell r="B85" t="str">
            <v>3.03</v>
          </cell>
          <cell r="C85" t="str">
            <v>% of wastewater treated</v>
          </cell>
          <cell r="D85" t="str">
            <v>3.03 % of wastewater treated</v>
          </cell>
          <cell r="H85">
            <v>5</v>
          </cell>
          <cell r="I85">
            <v>24</v>
          </cell>
          <cell r="J85">
            <v>22</v>
          </cell>
          <cell r="K85">
            <v>17</v>
          </cell>
          <cell r="L85">
            <v>11</v>
          </cell>
          <cell r="M85">
            <v>9</v>
          </cell>
          <cell r="N85">
            <v>15</v>
          </cell>
          <cell r="O85">
            <v>13</v>
          </cell>
          <cell r="P85" t="str">
            <v/>
          </cell>
          <cell r="Q85">
            <v>7</v>
          </cell>
          <cell r="R85">
            <v>23</v>
          </cell>
          <cell r="S85">
            <v>21</v>
          </cell>
          <cell r="T85">
            <v>6</v>
          </cell>
          <cell r="U85">
            <v>27</v>
          </cell>
          <cell r="V85">
            <v>8</v>
          </cell>
          <cell r="W85">
            <v>14</v>
          </cell>
          <cell r="X85">
            <v>25</v>
          </cell>
          <cell r="Y85">
            <v>10</v>
          </cell>
          <cell r="Z85">
            <v>19</v>
          </cell>
          <cell r="AA85">
            <v>28</v>
          </cell>
          <cell r="AB85">
            <v>16</v>
          </cell>
          <cell r="AC85">
            <v>12</v>
          </cell>
          <cell r="AD85">
            <v>26</v>
          </cell>
          <cell r="AE85">
            <v>1</v>
          </cell>
          <cell r="AF85">
            <v>2</v>
          </cell>
          <cell r="AG85">
            <v>29</v>
          </cell>
          <cell r="AH85">
            <v>20</v>
          </cell>
          <cell r="AI85">
            <v>4</v>
          </cell>
          <cell r="AJ85">
            <v>3</v>
          </cell>
          <cell r="AK85">
            <v>18</v>
          </cell>
        </row>
        <row r="86">
          <cell r="A86">
            <v>75</v>
          </cell>
          <cell r="B86" t="str">
            <v>3.04</v>
          </cell>
          <cell r="C86" t="str">
            <v xml:space="preserve">Energy intensity </v>
          </cell>
          <cell r="D86" t="str">
            <v xml:space="preserve">3.04 Energy intensity </v>
          </cell>
          <cell r="H86">
            <v>5</v>
          </cell>
          <cell r="I86">
            <v>14</v>
          </cell>
          <cell r="J86">
            <v>15</v>
          </cell>
          <cell r="K86">
            <v>28</v>
          </cell>
          <cell r="L86">
            <v>17</v>
          </cell>
          <cell r="M86">
            <v>13</v>
          </cell>
          <cell r="N86">
            <v>20</v>
          </cell>
          <cell r="O86">
            <v>16</v>
          </cell>
          <cell r="P86">
            <v>17</v>
          </cell>
          <cell r="Q86">
            <v>1</v>
          </cell>
          <cell r="R86">
            <v>25</v>
          </cell>
          <cell r="S86">
            <v>19</v>
          </cell>
          <cell r="T86">
            <v>4</v>
          </cell>
          <cell r="U86">
            <v>21</v>
          </cell>
          <cell r="V86">
            <v>22</v>
          </cell>
          <cell r="W86">
            <v>8</v>
          </cell>
          <cell r="X86">
            <v>27</v>
          </cell>
          <cell r="Y86">
            <v>6</v>
          </cell>
          <cell r="Z86">
            <v>26</v>
          </cell>
          <cell r="AA86" t="str">
            <v/>
          </cell>
          <cell r="AB86">
            <v>10</v>
          </cell>
          <cell r="AC86">
            <v>9</v>
          </cell>
          <cell r="AD86">
            <v>29</v>
          </cell>
          <cell r="AE86">
            <v>3</v>
          </cell>
          <cell r="AF86">
            <v>12</v>
          </cell>
          <cell r="AG86">
            <v>11</v>
          </cell>
          <cell r="AH86">
            <v>24</v>
          </cell>
          <cell r="AI86">
            <v>2</v>
          </cell>
          <cell r="AJ86">
            <v>7</v>
          </cell>
          <cell r="AK86">
            <v>23</v>
          </cell>
        </row>
        <row r="87">
          <cell r="A87">
            <v>76</v>
          </cell>
          <cell r="B87" t="str">
            <v>3.05</v>
          </cell>
          <cell r="C87" t="str">
            <v>Ecological footprint</v>
          </cell>
          <cell r="D87" t="str">
            <v>3.05 Ecological footprint</v>
          </cell>
          <cell r="H87">
            <v>26</v>
          </cell>
          <cell r="I87">
            <v>2</v>
          </cell>
          <cell r="J87">
            <v>23</v>
          </cell>
          <cell r="K87">
            <v>5</v>
          </cell>
          <cell r="L87">
            <v>27</v>
          </cell>
          <cell r="M87">
            <v>19</v>
          </cell>
          <cell r="N87">
            <v>16</v>
          </cell>
          <cell r="O87" t="str">
            <v/>
          </cell>
          <cell r="P87">
            <v>8</v>
          </cell>
          <cell r="Q87" t="str">
            <v/>
          </cell>
          <cell r="R87">
            <v>3</v>
          </cell>
          <cell r="S87">
            <v>9</v>
          </cell>
          <cell r="T87">
            <v>20</v>
          </cell>
          <cell r="U87">
            <v>11</v>
          </cell>
          <cell r="V87">
            <v>18</v>
          </cell>
          <cell r="W87">
            <v>15</v>
          </cell>
          <cell r="X87">
            <v>7</v>
          </cell>
          <cell r="Y87">
            <v>21</v>
          </cell>
          <cell r="Z87">
            <v>1</v>
          </cell>
          <cell r="AA87">
            <v>10</v>
          </cell>
          <cell r="AB87">
            <v>14</v>
          </cell>
          <cell r="AC87">
            <v>4</v>
          </cell>
          <cell r="AD87">
            <v>22</v>
          </cell>
          <cell r="AE87">
            <v>24</v>
          </cell>
          <cell r="AF87">
            <v>25</v>
          </cell>
          <cell r="AG87">
            <v>6</v>
          </cell>
          <cell r="AH87">
            <v>13</v>
          </cell>
          <cell r="AI87">
            <v>17</v>
          </cell>
          <cell r="AJ87">
            <v>28</v>
          </cell>
          <cell r="AK87">
            <v>12</v>
          </cell>
        </row>
        <row r="88">
          <cell r="A88">
            <v>77</v>
          </cell>
          <cell r="B88" t="str">
            <v>3.06</v>
          </cell>
          <cell r="C88" t="str">
            <v>Renewable energy</v>
          </cell>
          <cell r="D88" t="str">
            <v>3.06 Renewable energy</v>
          </cell>
          <cell r="H88">
            <v>20</v>
          </cell>
          <cell r="I88">
            <v>14</v>
          </cell>
          <cell r="J88">
            <v>29</v>
          </cell>
          <cell r="K88">
            <v>3</v>
          </cell>
          <cell r="L88">
            <v>15</v>
          </cell>
          <cell r="M88">
            <v>11</v>
          </cell>
          <cell r="N88">
            <v>18</v>
          </cell>
          <cell r="O88">
            <v>26</v>
          </cell>
          <cell r="P88">
            <v>12</v>
          </cell>
          <cell r="Q88">
            <v>28</v>
          </cell>
          <cell r="R88">
            <v>10</v>
          </cell>
          <cell r="S88">
            <v>9</v>
          </cell>
          <cell r="T88">
            <v>22</v>
          </cell>
          <cell r="U88">
            <v>1</v>
          </cell>
          <cell r="V88">
            <v>23</v>
          </cell>
          <cell r="W88">
            <v>19</v>
          </cell>
          <cell r="X88">
            <v>2</v>
          </cell>
          <cell r="Y88">
            <v>5</v>
          </cell>
          <cell r="Z88">
            <v>6</v>
          </cell>
          <cell r="AA88" t="str">
            <v/>
          </cell>
          <cell r="AB88">
            <v>8</v>
          </cell>
          <cell r="AC88">
            <v>7</v>
          </cell>
          <cell r="AD88">
            <v>24</v>
          </cell>
          <cell r="AE88">
            <v>27</v>
          </cell>
          <cell r="AF88">
            <v>25</v>
          </cell>
          <cell r="AG88">
            <v>4</v>
          </cell>
          <cell r="AH88">
            <v>13</v>
          </cell>
          <cell r="AI88">
            <v>17</v>
          </cell>
          <cell r="AJ88">
            <v>21</v>
          </cell>
          <cell r="AK88">
            <v>16</v>
          </cell>
        </row>
        <row r="89">
          <cell r="A89">
            <v>78</v>
          </cell>
          <cell r="B89" t="str">
            <v>3.07</v>
          </cell>
          <cell r="C89" t="str">
            <v>Environmental standards in trade</v>
          </cell>
          <cell r="D89" t="str">
            <v>3.07 Environmental standards in trade</v>
          </cell>
          <cell r="H89">
            <v>1</v>
          </cell>
          <cell r="I89">
            <v>27</v>
          </cell>
          <cell r="J89">
            <v>27</v>
          </cell>
          <cell r="K89">
            <v>19</v>
          </cell>
          <cell r="L89">
            <v>1</v>
          </cell>
          <cell r="M89">
            <v>9</v>
          </cell>
          <cell r="N89">
            <v>1</v>
          </cell>
          <cell r="O89">
            <v>27</v>
          </cell>
          <cell r="P89">
            <v>9</v>
          </cell>
          <cell r="Q89">
            <v>1</v>
          </cell>
          <cell r="R89">
            <v>9</v>
          </cell>
          <cell r="S89">
            <v>9</v>
          </cell>
          <cell r="T89">
            <v>25</v>
          </cell>
          <cell r="U89">
            <v>20</v>
          </cell>
          <cell r="V89">
            <v>9</v>
          </cell>
          <cell r="W89">
            <v>1</v>
          </cell>
          <cell r="X89">
            <v>20</v>
          </cell>
          <cell r="Y89">
            <v>1</v>
          </cell>
          <cell r="Z89">
            <v>20</v>
          </cell>
          <cell r="AA89">
            <v>9</v>
          </cell>
          <cell r="AB89">
            <v>9</v>
          </cell>
          <cell r="AC89">
            <v>1</v>
          </cell>
          <cell r="AD89">
            <v>30</v>
          </cell>
          <cell r="AE89">
            <v>20</v>
          </cell>
          <cell r="AF89">
            <v>9</v>
          </cell>
          <cell r="AG89">
            <v>20</v>
          </cell>
          <cell r="AH89">
            <v>9</v>
          </cell>
          <cell r="AI89">
            <v>1</v>
          </cell>
          <cell r="AJ89">
            <v>26</v>
          </cell>
          <cell r="AK89">
            <v>9</v>
          </cell>
        </row>
        <row r="90">
          <cell r="A90">
            <v>79</v>
          </cell>
          <cell r="B90" t="str">
            <v>3.07.01</v>
          </cell>
          <cell r="C90" t="str">
            <v>Convention: Hazardous Wastes</v>
          </cell>
          <cell r="D90" t="str">
            <v>3.07.01 Convention: Hazardous Wastes</v>
          </cell>
          <cell r="H90">
            <v>1</v>
          </cell>
          <cell r="I90">
            <v>1</v>
          </cell>
          <cell r="J90">
            <v>1</v>
          </cell>
          <cell r="K90">
            <v>1</v>
          </cell>
          <cell r="L90">
            <v>1</v>
          </cell>
          <cell r="M90">
            <v>1</v>
          </cell>
          <cell r="N90">
            <v>1</v>
          </cell>
          <cell r="O90">
            <v>1</v>
          </cell>
          <cell r="P90">
            <v>1</v>
          </cell>
          <cell r="Q90">
            <v>1</v>
          </cell>
          <cell r="R90">
            <v>1</v>
          </cell>
          <cell r="S90">
            <v>1</v>
          </cell>
          <cell r="T90">
            <v>1</v>
          </cell>
          <cell r="U90">
            <v>1</v>
          </cell>
          <cell r="V90">
            <v>1</v>
          </cell>
          <cell r="W90">
            <v>1</v>
          </cell>
          <cell r="X90">
            <v>1</v>
          </cell>
          <cell r="Y90">
            <v>1</v>
          </cell>
          <cell r="Z90">
            <v>1</v>
          </cell>
          <cell r="AA90">
            <v>1</v>
          </cell>
          <cell r="AB90">
            <v>1</v>
          </cell>
          <cell r="AC90">
            <v>1</v>
          </cell>
          <cell r="AD90">
            <v>1</v>
          </cell>
          <cell r="AE90">
            <v>1</v>
          </cell>
          <cell r="AF90">
            <v>1</v>
          </cell>
          <cell r="AG90">
            <v>1</v>
          </cell>
          <cell r="AH90">
            <v>1</v>
          </cell>
          <cell r="AI90">
            <v>1</v>
          </cell>
          <cell r="AJ90">
            <v>30</v>
          </cell>
          <cell r="AK90">
            <v>1</v>
          </cell>
        </row>
        <row r="91">
          <cell r="A91">
            <v>80</v>
          </cell>
          <cell r="B91" t="str">
            <v>3.07.02</v>
          </cell>
          <cell r="C91" t="str">
            <v>Convention: Prevention of Marine Pollution</v>
          </cell>
          <cell r="D91" t="str">
            <v>3.07.02 Convention: Prevention of Marine Pollution</v>
          </cell>
          <cell r="H91">
            <v>1</v>
          </cell>
          <cell r="I91">
            <v>15</v>
          </cell>
          <cell r="J91">
            <v>15</v>
          </cell>
          <cell r="K91">
            <v>15</v>
          </cell>
          <cell r="L91">
            <v>1</v>
          </cell>
          <cell r="M91">
            <v>1</v>
          </cell>
          <cell r="N91">
            <v>1</v>
          </cell>
          <cell r="O91">
            <v>1</v>
          </cell>
          <cell r="P91">
            <v>15</v>
          </cell>
          <cell r="Q91">
            <v>1</v>
          </cell>
          <cell r="R91">
            <v>15</v>
          </cell>
          <cell r="S91">
            <v>15</v>
          </cell>
          <cell r="T91">
            <v>1</v>
          </cell>
          <cell r="U91">
            <v>15</v>
          </cell>
          <cell r="V91">
            <v>15</v>
          </cell>
          <cell r="W91">
            <v>1</v>
          </cell>
          <cell r="X91">
            <v>15</v>
          </cell>
          <cell r="Y91">
            <v>1</v>
          </cell>
          <cell r="Z91">
            <v>15</v>
          </cell>
          <cell r="AA91">
            <v>1</v>
          </cell>
          <cell r="AB91">
            <v>15</v>
          </cell>
          <cell r="AC91">
            <v>1</v>
          </cell>
          <cell r="AD91">
            <v>15</v>
          </cell>
          <cell r="AE91">
            <v>15</v>
          </cell>
          <cell r="AF91">
            <v>1</v>
          </cell>
          <cell r="AG91">
            <v>15</v>
          </cell>
          <cell r="AH91">
            <v>15</v>
          </cell>
          <cell r="AI91">
            <v>1</v>
          </cell>
          <cell r="AJ91">
            <v>1</v>
          </cell>
          <cell r="AK91">
            <v>15</v>
          </cell>
        </row>
        <row r="92">
          <cell r="A92">
            <v>81</v>
          </cell>
          <cell r="B92" t="str">
            <v>3.07.03</v>
          </cell>
          <cell r="C92" t="str">
            <v>Convention: Protection of the Ozone Layer (Vienna)</v>
          </cell>
          <cell r="D92" t="str">
            <v>3.07.03 Convention: Protection of the Ozone Layer (Vienna)</v>
          </cell>
          <cell r="H92">
            <v>1</v>
          </cell>
          <cell r="I92">
            <v>1</v>
          </cell>
          <cell r="J92">
            <v>1</v>
          </cell>
          <cell r="K92">
            <v>1</v>
          </cell>
          <cell r="L92">
            <v>1</v>
          </cell>
          <cell r="M92">
            <v>1</v>
          </cell>
          <cell r="N92">
            <v>1</v>
          </cell>
          <cell r="O92">
            <v>29</v>
          </cell>
          <cell r="P92">
            <v>1</v>
          </cell>
          <cell r="Q92">
            <v>1</v>
          </cell>
          <cell r="R92">
            <v>1</v>
          </cell>
          <cell r="S92">
            <v>1</v>
          </cell>
          <cell r="T92">
            <v>1</v>
          </cell>
          <cell r="U92">
            <v>1</v>
          </cell>
          <cell r="V92">
            <v>1</v>
          </cell>
          <cell r="W92">
            <v>1</v>
          </cell>
          <cell r="X92">
            <v>1</v>
          </cell>
          <cell r="Y92">
            <v>1</v>
          </cell>
          <cell r="Z92">
            <v>1</v>
          </cell>
          <cell r="AA92">
            <v>1</v>
          </cell>
          <cell r="AB92">
            <v>1</v>
          </cell>
          <cell r="AC92">
            <v>1</v>
          </cell>
          <cell r="AD92">
            <v>29</v>
          </cell>
          <cell r="AE92">
            <v>1</v>
          </cell>
          <cell r="AF92">
            <v>1</v>
          </cell>
          <cell r="AG92">
            <v>1</v>
          </cell>
          <cell r="AH92">
            <v>1</v>
          </cell>
          <cell r="AI92">
            <v>1</v>
          </cell>
          <cell r="AJ92">
            <v>1</v>
          </cell>
          <cell r="AK92">
            <v>1</v>
          </cell>
        </row>
        <row r="93">
          <cell r="A93">
            <v>82</v>
          </cell>
          <cell r="B93" t="str">
            <v>3.07.04</v>
          </cell>
          <cell r="C93" t="str">
            <v>Convention on Climate Change (Kyoto)</v>
          </cell>
          <cell r="D93" t="str">
            <v>3.07.04 Convention on Climate Change (Kyoto)</v>
          </cell>
          <cell r="H93">
            <v>1</v>
          </cell>
          <cell r="I93">
            <v>1</v>
          </cell>
          <cell r="J93">
            <v>1</v>
          </cell>
          <cell r="K93">
            <v>1</v>
          </cell>
          <cell r="L93">
            <v>1</v>
          </cell>
          <cell r="M93">
            <v>1</v>
          </cell>
          <cell r="N93">
            <v>1</v>
          </cell>
          <cell r="O93">
            <v>30</v>
          </cell>
          <cell r="P93">
            <v>1</v>
          </cell>
          <cell r="Q93">
            <v>1</v>
          </cell>
          <cell r="R93">
            <v>1</v>
          </cell>
          <cell r="S93">
            <v>1</v>
          </cell>
          <cell r="T93">
            <v>28</v>
          </cell>
          <cell r="U93">
            <v>1</v>
          </cell>
          <cell r="V93">
            <v>1</v>
          </cell>
          <cell r="W93">
            <v>1</v>
          </cell>
          <cell r="X93">
            <v>1</v>
          </cell>
          <cell r="Y93">
            <v>1</v>
          </cell>
          <cell r="Z93">
            <v>1</v>
          </cell>
          <cell r="AA93">
            <v>1</v>
          </cell>
          <cell r="AB93">
            <v>1</v>
          </cell>
          <cell r="AC93">
            <v>1</v>
          </cell>
          <cell r="AD93">
            <v>1</v>
          </cell>
          <cell r="AE93">
            <v>1</v>
          </cell>
          <cell r="AF93">
            <v>1</v>
          </cell>
          <cell r="AG93">
            <v>1</v>
          </cell>
          <cell r="AH93">
            <v>1</v>
          </cell>
          <cell r="AI93">
            <v>1</v>
          </cell>
          <cell r="AJ93">
            <v>28</v>
          </cell>
          <cell r="AK93">
            <v>1</v>
          </cell>
        </row>
        <row r="94">
          <cell r="A94">
            <v>83</v>
          </cell>
          <cell r="B94" t="str">
            <v>3.07.05</v>
          </cell>
          <cell r="C94" t="str">
            <v>The International Timber Agreement</v>
          </cell>
          <cell r="D94" t="str">
            <v>3.07.05 The International Timber Agreement</v>
          </cell>
          <cell r="H94">
            <v>1</v>
          </cell>
          <cell r="I94">
            <v>21</v>
          </cell>
          <cell r="J94">
            <v>21</v>
          </cell>
          <cell r="K94">
            <v>19</v>
          </cell>
          <cell r="L94">
            <v>1</v>
          </cell>
          <cell r="M94">
            <v>21</v>
          </cell>
          <cell r="N94">
            <v>1</v>
          </cell>
          <cell r="O94">
            <v>1</v>
          </cell>
          <cell r="P94">
            <v>1</v>
          </cell>
          <cell r="Q94">
            <v>1</v>
          </cell>
          <cell r="R94">
            <v>1</v>
          </cell>
          <cell r="S94">
            <v>1</v>
          </cell>
          <cell r="T94">
            <v>19</v>
          </cell>
          <cell r="U94">
            <v>21</v>
          </cell>
          <cell r="V94">
            <v>1</v>
          </cell>
          <cell r="W94">
            <v>1</v>
          </cell>
          <cell r="X94">
            <v>1</v>
          </cell>
          <cell r="Y94">
            <v>1</v>
          </cell>
          <cell r="Z94">
            <v>21</v>
          </cell>
          <cell r="AA94">
            <v>1</v>
          </cell>
          <cell r="AB94">
            <v>1</v>
          </cell>
          <cell r="AC94">
            <v>1</v>
          </cell>
          <cell r="AD94">
            <v>21</v>
          </cell>
          <cell r="AE94">
            <v>21</v>
          </cell>
          <cell r="AF94">
            <v>21</v>
          </cell>
          <cell r="AG94">
            <v>21</v>
          </cell>
          <cell r="AH94">
            <v>1</v>
          </cell>
          <cell r="AI94">
            <v>1</v>
          </cell>
          <cell r="AJ94">
            <v>21</v>
          </cell>
          <cell r="AK94">
            <v>1</v>
          </cell>
        </row>
        <row r="95">
          <cell r="A95">
            <v>84</v>
          </cell>
          <cell r="B95" t="str">
            <v>3.07.06</v>
          </cell>
          <cell r="C95" t="str">
            <v>Convention: International Trade in Endangered Species</v>
          </cell>
          <cell r="D95" t="str">
            <v>3.07.06 Convention: International Trade in Endangered Species</v>
          </cell>
          <cell r="H95">
            <v>1</v>
          </cell>
          <cell r="I95">
            <v>1</v>
          </cell>
          <cell r="J95">
            <v>1</v>
          </cell>
          <cell r="K95">
            <v>1</v>
          </cell>
          <cell r="L95">
            <v>1</v>
          </cell>
          <cell r="M95">
            <v>1</v>
          </cell>
          <cell r="N95">
            <v>1</v>
          </cell>
          <cell r="O95">
            <v>1</v>
          </cell>
          <cell r="P95">
            <v>1</v>
          </cell>
          <cell r="Q95">
            <v>1</v>
          </cell>
          <cell r="R95">
            <v>1</v>
          </cell>
          <cell r="S95">
            <v>1</v>
          </cell>
          <cell r="T95">
            <v>29</v>
          </cell>
          <cell r="U95">
            <v>1</v>
          </cell>
          <cell r="V95">
            <v>1</v>
          </cell>
          <cell r="W95">
            <v>1</v>
          </cell>
          <cell r="X95">
            <v>1</v>
          </cell>
          <cell r="Y95">
            <v>1</v>
          </cell>
          <cell r="Z95">
            <v>1</v>
          </cell>
          <cell r="AA95">
            <v>1</v>
          </cell>
          <cell r="AB95">
            <v>1</v>
          </cell>
          <cell r="AC95">
            <v>1</v>
          </cell>
          <cell r="AD95">
            <v>29</v>
          </cell>
          <cell r="AE95">
            <v>1</v>
          </cell>
          <cell r="AF95">
            <v>1</v>
          </cell>
          <cell r="AG95">
            <v>1</v>
          </cell>
          <cell r="AH95">
            <v>1</v>
          </cell>
          <cell r="AI95">
            <v>1</v>
          </cell>
          <cell r="AJ95">
            <v>1</v>
          </cell>
          <cell r="AK95">
            <v>1</v>
          </cell>
        </row>
        <row r="96">
          <cell r="A96">
            <v>85</v>
          </cell>
          <cell r="B96" t="str">
            <v>3.07.07</v>
          </cell>
          <cell r="C96" t="str">
            <v>Convention: Prior Informed Consent - Hazardous Chemicals (Rotterdam)</v>
          </cell>
          <cell r="D96" t="str">
            <v>3.07.07 Convention: Prior Informed Consent - Hazardous Chemicals (Rotterdam)</v>
          </cell>
          <cell r="H96">
            <v>1</v>
          </cell>
          <cell r="I96">
            <v>26</v>
          </cell>
          <cell r="J96">
            <v>26</v>
          </cell>
          <cell r="K96">
            <v>1</v>
          </cell>
          <cell r="L96">
            <v>1</v>
          </cell>
          <cell r="M96">
            <v>1</v>
          </cell>
          <cell r="N96">
            <v>1</v>
          </cell>
          <cell r="O96">
            <v>26</v>
          </cell>
          <cell r="P96">
            <v>1</v>
          </cell>
          <cell r="Q96">
            <v>1</v>
          </cell>
          <cell r="R96">
            <v>1</v>
          </cell>
          <cell r="S96">
            <v>1</v>
          </cell>
          <cell r="T96">
            <v>24</v>
          </cell>
          <cell r="U96">
            <v>1</v>
          </cell>
          <cell r="V96">
            <v>1</v>
          </cell>
          <cell r="W96">
            <v>1</v>
          </cell>
          <cell r="X96">
            <v>26</v>
          </cell>
          <cell r="Y96">
            <v>1</v>
          </cell>
          <cell r="Z96">
            <v>1</v>
          </cell>
          <cell r="AA96">
            <v>26</v>
          </cell>
          <cell r="AB96">
            <v>1</v>
          </cell>
          <cell r="AC96">
            <v>1</v>
          </cell>
          <cell r="AD96">
            <v>1</v>
          </cell>
          <cell r="AE96">
            <v>1</v>
          </cell>
          <cell r="AF96">
            <v>1</v>
          </cell>
          <cell r="AG96">
            <v>1</v>
          </cell>
          <cell r="AH96">
            <v>1</v>
          </cell>
          <cell r="AI96">
            <v>1</v>
          </cell>
          <cell r="AJ96">
            <v>24</v>
          </cell>
          <cell r="AK96">
            <v>1</v>
          </cell>
        </row>
        <row r="97">
          <cell r="A97">
            <v>86</v>
          </cell>
          <cell r="B97" t="str">
            <v>3.08</v>
          </cell>
          <cell r="C97" t="str">
            <v>Transfer emissions</v>
          </cell>
          <cell r="D97" t="str">
            <v>3.08 Transfer emissions</v>
          </cell>
          <cell r="H97">
            <v>24</v>
          </cell>
          <cell r="I97">
            <v>7</v>
          </cell>
          <cell r="J97">
            <v>20</v>
          </cell>
          <cell r="K97">
            <v>10</v>
          </cell>
          <cell r="L97">
            <v>23</v>
          </cell>
          <cell r="M97">
            <v>19</v>
          </cell>
          <cell r="N97">
            <v>28</v>
          </cell>
          <cell r="O97">
            <v>14</v>
          </cell>
          <cell r="P97">
            <v>16</v>
          </cell>
          <cell r="Q97">
            <v>6</v>
          </cell>
          <cell r="R97">
            <v>26</v>
          </cell>
          <cell r="S97">
            <v>13</v>
          </cell>
          <cell r="T97">
            <v>2</v>
          </cell>
          <cell r="U97">
            <v>18</v>
          </cell>
          <cell r="V97">
            <v>22</v>
          </cell>
          <cell r="W97">
            <v>8</v>
          </cell>
          <cell r="X97" t="str">
            <v/>
          </cell>
          <cell r="Y97">
            <v>17</v>
          </cell>
          <cell r="Z97">
            <v>11</v>
          </cell>
          <cell r="AA97" t="str">
            <v/>
          </cell>
          <cell r="AB97">
            <v>15</v>
          </cell>
          <cell r="AC97">
            <v>9</v>
          </cell>
          <cell r="AD97">
            <v>27</v>
          </cell>
          <cell r="AE97">
            <v>4</v>
          </cell>
          <cell r="AF97">
            <v>5</v>
          </cell>
          <cell r="AG97">
            <v>12</v>
          </cell>
          <cell r="AH97">
            <v>21</v>
          </cell>
          <cell r="AI97">
            <v>3</v>
          </cell>
          <cell r="AJ97">
            <v>1</v>
          </cell>
          <cell r="AK97">
            <v>25</v>
          </cell>
        </row>
        <row r="98">
          <cell r="A98">
            <v>87</v>
          </cell>
          <cell r="B98" t="str">
            <v>3.09</v>
          </cell>
          <cell r="C98" t="str">
            <v>Share of natural resources in trade</v>
          </cell>
          <cell r="D98" t="str">
            <v>3.09 Share of natural resources in trade</v>
          </cell>
          <cell r="H98">
            <v>29</v>
          </cell>
          <cell r="I98">
            <v>1</v>
          </cell>
          <cell r="J98">
            <v>30</v>
          </cell>
          <cell r="K98">
            <v>6</v>
          </cell>
          <cell r="L98">
            <v>23</v>
          </cell>
          <cell r="M98">
            <v>25</v>
          </cell>
          <cell r="N98">
            <v>8</v>
          </cell>
          <cell r="O98">
            <v>10</v>
          </cell>
          <cell r="P98">
            <v>24</v>
          </cell>
          <cell r="Q98">
            <v>7</v>
          </cell>
          <cell r="R98">
            <v>21</v>
          </cell>
          <cell r="S98">
            <v>22</v>
          </cell>
          <cell r="T98">
            <v>13</v>
          </cell>
          <cell r="U98">
            <v>18</v>
          </cell>
          <cell r="V98">
            <v>16</v>
          </cell>
          <cell r="W98">
            <v>12</v>
          </cell>
          <cell r="X98">
            <v>19</v>
          </cell>
          <cell r="Y98">
            <v>2</v>
          </cell>
          <cell r="Z98">
            <v>4</v>
          </cell>
          <cell r="AA98">
            <v>27</v>
          </cell>
          <cell r="AB98">
            <v>26</v>
          </cell>
          <cell r="AC98">
            <v>9</v>
          </cell>
          <cell r="AD98">
            <v>28</v>
          </cell>
          <cell r="AE98">
            <v>15</v>
          </cell>
          <cell r="AF98">
            <v>14</v>
          </cell>
          <cell r="AG98">
            <v>3</v>
          </cell>
          <cell r="AH98">
            <v>11</v>
          </cell>
          <cell r="AI98">
            <v>20</v>
          </cell>
          <cell r="AJ98">
            <v>17</v>
          </cell>
          <cell r="AK98">
            <v>5</v>
          </cell>
        </row>
        <row r="99">
          <cell r="A99">
            <v>88</v>
          </cell>
          <cell r="B99" t="str">
            <v>3.10</v>
          </cell>
          <cell r="C99" t="str">
            <v>Carbon</v>
          </cell>
          <cell r="D99" t="str">
            <v>3.10 Carbon</v>
          </cell>
          <cell r="H99">
            <v>25</v>
          </cell>
          <cell r="I99">
            <v>12</v>
          </cell>
          <cell r="J99">
            <v>30</v>
          </cell>
          <cell r="K99">
            <v>15</v>
          </cell>
          <cell r="L99">
            <v>11</v>
          </cell>
          <cell r="M99">
            <v>3</v>
          </cell>
          <cell r="N99">
            <v>7</v>
          </cell>
          <cell r="O99">
            <v>27</v>
          </cell>
          <cell r="P99">
            <v>21</v>
          </cell>
          <cell r="Q99">
            <v>24</v>
          </cell>
          <cell r="R99">
            <v>20</v>
          </cell>
          <cell r="S99">
            <v>1</v>
          </cell>
          <cell r="T99">
            <v>6</v>
          </cell>
          <cell r="U99">
            <v>22</v>
          </cell>
          <cell r="V99">
            <v>26</v>
          </cell>
          <cell r="W99">
            <v>2</v>
          </cell>
          <cell r="X99">
            <v>13</v>
          </cell>
          <cell r="Y99">
            <v>5</v>
          </cell>
          <cell r="Z99">
            <v>16</v>
          </cell>
          <cell r="AA99">
            <v>14</v>
          </cell>
          <cell r="AB99">
            <v>19</v>
          </cell>
          <cell r="AC99">
            <v>18</v>
          </cell>
          <cell r="AD99">
            <v>28</v>
          </cell>
          <cell r="AE99">
            <v>8</v>
          </cell>
          <cell r="AF99">
            <v>10</v>
          </cell>
          <cell r="AG99">
            <v>17</v>
          </cell>
          <cell r="AH99">
            <v>23</v>
          </cell>
          <cell r="AI99">
            <v>4</v>
          </cell>
          <cell r="AJ99">
            <v>29</v>
          </cell>
          <cell r="AK99">
            <v>9</v>
          </cell>
        </row>
        <row r="100">
          <cell r="A100">
            <v>89</v>
          </cell>
          <cell r="B100" t="str">
            <v>3.10.1</v>
          </cell>
          <cell r="C100" t="str">
            <v>Carbon pricing</v>
          </cell>
          <cell r="D100" t="str">
            <v>3.10.1 Carbon pricing</v>
          </cell>
          <cell r="H100">
            <v>11</v>
          </cell>
          <cell r="I100">
            <v>13</v>
          </cell>
          <cell r="J100">
            <v>13</v>
          </cell>
          <cell r="K100">
            <v>13</v>
          </cell>
          <cell r="L100">
            <v>1</v>
          </cell>
          <cell r="M100">
            <v>1</v>
          </cell>
          <cell r="N100">
            <v>1</v>
          </cell>
          <cell r="O100">
            <v>13</v>
          </cell>
          <cell r="P100">
            <v>13</v>
          </cell>
          <cell r="Q100">
            <v>13</v>
          </cell>
          <cell r="R100">
            <v>13</v>
          </cell>
          <cell r="S100">
            <v>1</v>
          </cell>
          <cell r="T100">
            <v>1</v>
          </cell>
          <cell r="U100">
            <v>13</v>
          </cell>
          <cell r="V100">
            <v>13</v>
          </cell>
          <cell r="W100">
            <v>1</v>
          </cell>
          <cell r="X100">
            <v>13</v>
          </cell>
          <cell r="Y100">
            <v>1</v>
          </cell>
          <cell r="Z100">
            <v>13</v>
          </cell>
          <cell r="AA100">
            <v>13</v>
          </cell>
          <cell r="AB100">
            <v>13</v>
          </cell>
          <cell r="AC100">
            <v>13</v>
          </cell>
          <cell r="AD100">
            <v>13</v>
          </cell>
          <cell r="AE100">
            <v>1</v>
          </cell>
          <cell r="AF100">
            <v>1</v>
          </cell>
          <cell r="AG100">
            <v>13</v>
          </cell>
          <cell r="AH100">
            <v>13</v>
          </cell>
          <cell r="AI100">
            <v>1</v>
          </cell>
          <cell r="AJ100">
            <v>13</v>
          </cell>
          <cell r="AK100">
            <v>11</v>
          </cell>
        </row>
        <row r="101">
          <cell r="A101">
            <v>90</v>
          </cell>
          <cell r="B101" t="str">
            <v>3.10.2</v>
          </cell>
          <cell r="C101" t="str">
            <v>CO2 emissions per capita</v>
          </cell>
          <cell r="D101" t="str">
            <v>3.10.2 CO2 emissions per capita</v>
          </cell>
          <cell r="H101">
            <v>28</v>
          </cell>
          <cell r="I101">
            <v>1</v>
          </cell>
          <cell r="J101">
            <v>30</v>
          </cell>
          <cell r="K101">
            <v>4</v>
          </cell>
          <cell r="L101">
            <v>29</v>
          </cell>
          <cell r="M101">
            <v>17</v>
          </cell>
          <cell r="N101">
            <v>22</v>
          </cell>
          <cell r="O101">
            <v>24</v>
          </cell>
          <cell r="P101">
            <v>11</v>
          </cell>
          <cell r="Q101">
            <v>16</v>
          </cell>
          <cell r="R101">
            <v>9</v>
          </cell>
          <cell r="S101">
            <v>10</v>
          </cell>
          <cell r="T101">
            <v>21</v>
          </cell>
          <cell r="U101">
            <v>12</v>
          </cell>
          <cell r="V101">
            <v>20</v>
          </cell>
          <cell r="W101">
            <v>13</v>
          </cell>
          <cell r="X101">
            <v>2</v>
          </cell>
          <cell r="Y101">
            <v>19</v>
          </cell>
          <cell r="Z101">
            <v>5</v>
          </cell>
          <cell r="AA101">
            <v>3</v>
          </cell>
          <cell r="AB101">
            <v>8</v>
          </cell>
          <cell r="AC101">
            <v>7</v>
          </cell>
          <cell r="AD101">
            <v>26</v>
          </cell>
          <cell r="AE101">
            <v>23</v>
          </cell>
          <cell r="AF101">
            <v>25</v>
          </cell>
          <cell r="AG101">
            <v>6</v>
          </cell>
          <cell r="AH101">
            <v>15</v>
          </cell>
          <cell r="AI101">
            <v>18</v>
          </cell>
          <cell r="AJ101">
            <v>27</v>
          </cell>
          <cell r="AK101">
            <v>14</v>
          </cell>
        </row>
      </sheetData>
      <sheetData sheetId="8">
        <row r="1">
          <cell r="B1" t="str">
            <v>NA.</v>
          </cell>
          <cell r="C1" t="str">
            <v>Data</v>
          </cell>
          <cell r="H1" t="str">
            <v>Australia</v>
          </cell>
          <cell r="I1" t="str">
            <v>Bangladesh</v>
          </cell>
          <cell r="J1" t="str">
            <v>Brunei</v>
          </cell>
          <cell r="K1" t="str">
            <v>Cambodia</v>
          </cell>
          <cell r="L1" t="str">
            <v>Canada</v>
          </cell>
          <cell r="M1" t="str">
            <v>Chile</v>
          </cell>
          <cell r="N1" t="str">
            <v>China</v>
          </cell>
          <cell r="O1" t="str">
            <v>Taiwan</v>
          </cell>
          <cell r="P1" t="str">
            <v>Ecuador</v>
          </cell>
          <cell r="Q1" t="str">
            <v>Hong Kong, SAR</v>
          </cell>
          <cell r="R1" t="str">
            <v>India</v>
          </cell>
          <cell r="S1" t="str">
            <v>Indonesia</v>
          </cell>
          <cell r="T1" t="str">
            <v>Japan</v>
          </cell>
          <cell r="U1" t="str">
            <v>Laos</v>
          </cell>
          <cell r="V1" t="str">
            <v>Malaysia</v>
          </cell>
          <cell r="W1" t="str">
            <v>Mexico</v>
          </cell>
          <cell r="X1" t="str">
            <v>Myanmar</v>
          </cell>
          <cell r="Y1" t="str">
            <v>New Zealand</v>
          </cell>
          <cell r="Z1" t="str">
            <v>Pakistan</v>
          </cell>
          <cell r="AA1" t="str">
            <v>Papua New Guinea</v>
          </cell>
          <cell r="AB1" t="str">
            <v>Peru</v>
          </cell>
          <cell r="AC1" t="str">
            <v>Philippines</v>
          </cell>
          <cell r="AD1" t="str">
            <v>Russia</v>
          </cell>
          <cell r="AE1" t="str">
            <v>Singapore</v>
          </cell>
          <cell r="AF1" t="str">
            <v>South Korea</v>
          </cell>
          <cell r="AG1" t="str">
            <v>Sri Lanka</v>
          </cell>
          <cell r="AH1" t="str">
            <v>Thailand</v>
          </cell>
          <cell r="AI1" t="str">
            <v>United Kingdom</v>
          </cell>
          <cell r="AJ1" t="str">
            <v>United States</v>
          </cell>
          <cell r="AK1" t="str">
            <v>Vietnam</v>
          </cell>
        </row>
        <row r="2">
          <cell r="B2" t="str">
            <v>0verall STI</v>
          </cell>
          <cell r="C2" t="str">
            <v>0verall STI</v>
          </cell>
          <cell r="D2" t="str">
            <v>0verall STI</v>
          </cell>
          <cell r="H2">
            <v>6</v>
          </cell>
          <cell r="I2">
            <v>24</v>
          </cell>
          <cell r="J2">
            <v>25</v>
          </cell>
          <cell r="K2">
            <v>17</v>
          </cell>
          <cell r="L2">
            <v>7</v>
          </cell>
          <cell r="M2">
            <v>11</v>
          </cell>
          <cell r="N2">
            <v>13</v>
          </cell>
          <cell r="O2">
            <v>10</v>
          </cell>
          <cell r="P2">
            <v>19</v>
          </cell>
          <cell r="Q2">
            <v>3</v>
          </cell>
          <cell r="R2">
            <v>26</v>
          </cell>
          <cell r="S2">
            <v>18</v>
          </cell>
          <cell r="T2">
            <v>4</v>
          </cell>
          <cell r="U2">
            <v>23</v>
          </cell>
          <cell r="V2">
            <v>14</v>
          </cell>
          <cell r="W2">
            <v>16</v>
          </cell>
          <cell r="X2">
            <v>28</v>
          </cell>
          <cell r="Y2">
            <v>1</v>
          </cell>
          <cell r="Z2">
            <v>29</v>
          </cell>
          <cell r="AA2">
            <v>27</v>
          </cell>
          <cell r="AB2">
            <v>21</v>
          </cell>
          <cell r="AC2">
            <v>12</v>
          </cell>
          <cell r="AD2">
            <v>30</v>
          </cell>
          <cell r="AE2">
            <v>5</v>
          </cell>
          <cell r="AF2">
            <v>8</v>
          </cell>
          <cell r="AG2">
            <v>22</v>
          </cell>
          <cell r="AH2">
            <v>15</v>
          </cell>
          <cell r="AI2">
            <v>2</v>
          </cell>
          <cell r="AJ2">
            <v>9</v>
          </cell>
          <cell r="AK2">
            <v>20</v>
          </cell>
        </row>
        <row r="4">
          <cell r="B4" t="str">
            <v>1. Economic Pillar</v>
          </cell>
          <cell r="C4" t="str">
            <v>Economic Pillar</v>
          </cell>
          <cell r="D4" t="str">
            <v>1. Economic Pillar</v>
          </cell>
          <cell r="H4">
            <v>11</v>
          </cell>
          <cell r="I4">
            <v>24</v>
          </cell>
          <cell r="J4">
            <v>14</v>
          </cell>
          <cell r="K4">
            <v>16</v>
          </cell>
          <cell r="L4">
            <v>10</v>
          </cell>
          <cell r="M4">
            <v>15</v>
          </cell>
          <cell r="N4">
            <v>8</v>
          </cell>
          <cell r="O4">
            <v>6</v>
          </cell>
          <cell r="P4">
            <v>21</v>
          </cell>
          <cell r="Q4">
            <v>1</v>
          </cell>
          <cell r="R4">
            <v>22</v>
          </cell>
          <cell r="S4">
            <v>18</v>
          </cell>
          <cell r="T4">
            <v>9</v>
          </cell>
          <cell r="U4">
            <v>27</v>
          </cell>
          <cell r="V4">
            <v>13</v>
          </cell>
          <cell r="W4">
            <v>23</v>
          </cell>
          <cell r="X4">
            <v>30</v>
          </cell>
          <cell r="Y4">
            <v>7</v>
          </cell>
          <cell r="Z4">
            <v>29</v>
          </cell>
          <cell r="AA4">
            <v>28</v>
          </cell>
          <cell r="AB4">
            <v>20</v>
          </cell>
          <cell r="AC4">
            <v>19</v>
          </cell>
          <cell r="AD4">
            <v>25</v>
          </cell>
          <cell r="AE4">
            <v>2</v>
          </cell>
          <cell r="AF4">
            <v>3</v>
          </cell>
          <cell r="AG4">
            <v>26</v>
          </cell>
          <cell r="AH4">
            <v>12</v>
          </cell>
          <cell r="AI4">
            <v>5</v>
          </cell>
          <cell r="AJ4">
            <v>4</v>
          </cell>
          <cell r="AK4">
            <v>17</v>
          </cell>
        </row>
        <row r="5">
          <cell r="A5">
            <v>1</v>
          </cell>
          <cell r="B5" t="str">
            <v>1.01</v>
          </cell>
          <cell r="C5" t="str">
            <v>Consumer price inflation</v>
          </cell>
          <cell r="D5" t="str">
            <v>1.01. Consumer price inflation</v>
          </cell>
          <cell r="H5">
            <v>14</v>
          </cell>
          <cell r="I5">
            <v>26</v>
          </cell>
          <cell r="J5">
            <v>5</v>
          </cell>
          <cell r="K5">
            <v>15</v>
          </cell>
          <cell r="L5">
            <v>16</v>
          </cell>
          <cell r="M5">
            <v>23</v>
          </cell>
          <cell r="N5">
            <v>3</v>
          </cell>
          <cell r="O5">
            <v>8</v>
          </cell>
          <cell r="P5">
            <v>2</v>
          </cell>
          <cell r="Q5">
            <v>7</v>
          </cell>
          <cell r="R5">
            <v>25</v>
          </cell>
          <cell r="S5">
            <v>6</v>
          </cell>
          <cell r="T5">
            <v>1</v>
          </cell>
          <cell r="U5">
            <v>18</v>
          </cell>
          <cell r="V5">
            <v>11</v>
          </cell>
          <cell r="W5">
            <v>27</v>
          </cell>
          <cell r="X5">
            <v>17</v>
          </cell>
          <cell r="Y5">
            <v>20</v>
          </cell>
          <cell r="Z5">
            <v>30</v>
          </cell>
          <cell r="AA5">
            <v>22</v>
          </cell>
          <cell r="AB5">
            <v>21</v>
          </cell>
          <cell r="AC5">
            <v>19</v>
          </cell>
          <cell r="AD5">
            <v>29</v>
          </cell>
          <cell r="AE5">
            <v>10</v>
          </cell>
          <cell r="AF5">
            <v>12</v>
          </cell>
          <cell r="AG5">
            <v>28</v>
          </cell>
          <cell r="AH5">
            <v>4</v>
          </cell>
          <cell r="AI5">
            <v>13</v>
          </cell>
          <cell r="AJ5">
            <v>24</v>
          </cell>
          <cell r="AK5">
            <v>9</v>
          </cell>
        </row>
        <row r="6">
          <cell r="A6">
            <v>2</v>
          </cell>
          <cell r="B6" t="str">
            <v>1.02</v>
          </cell>
          <cell r="C6" t="str">
            <v>Real GDP Growth per capita, % GDP</v>
          </cell>
          <cell r="D6" t="str">
            <v>1.02. Real GDP Growth per capita, % GDP</v>
          </cell>
          <cell r="H6">
            <v>12</v>
          </cell>
          <cell r="I6">
            <v>15</v>
          </cell>
          <cell r="J6">
            <v>29</v>
          </cell>
          <cell r="K6">
            <v>26</v>
          </cell>
          <cell r="L6">
            <v>16</v>
          </cell>
          <cell r="M6">
            <v>3</v>
          </cell>
          <cell r="N6">
            <v>4</v>
          </cell>
          <cell r="O6">
            <v>6</v>
          </cell>
          <cell r="P6">
            <v>21</v>
          </cell>
          <cell r="Q6">
            <v>7</v>
          </cell>
          <cell r="R6">
            <v>5</v>
          </cell>
          <cell r="S6">
            <v>20</v>
          </cell>
          <cell r="T6">
            <v>23</v>
          </cell>
          <cell r="U6">
            <v>27</v>
          </cell>
          <cell r="V6">
            <v>22</v>
          </cell>
          <cell r="W6">
            <v>17</v>
          </cell>
          <cell r="X6">
            <v>30</v>
          </cell>
          <cell r="Y6">
            <v>11</v>
          </cell>
          <cell r="Z6">
            <v>18</v>
          </cell>
          <cell r="AA6">
            <v>28</v>
          </cell>
          <cell r="AB6">
            <v>2</v>
          </cell>
          <cell r="AC6">
            <v>13</v>
          </cell>
          <cell r="AD6">
            <v>10</v>
          </cell>
          <cell r="AE6">
            <v>1</v>
          </cell>
          <cell r="AF6">
            <v>14</v>
          </cell>
          <cell r="AG6">
            <v>19</v>
          </cell>
          <cell r="AH6">
            <v>25</v>
          </cell>
          <cell r="AI6">
            <v>8</v>
          </cell>
          <cell r="AJ6">
            <v>9</v>
          </cell>
          <cell r="AK6">
            <v>24</v>
          </cell>
        </row>
        <row r="7">
          <cell r="A7">
            <v>3</v>
          </cell>
          <cell r="B7" t="str">
            <v>1.03</v>
          </cell>
          <cell r="C7" t="str">
            <v>Growth in labor force, %</v>
          </cell>
          <cell r="D7" t="str">
            <v>1.03. Growth in labor force, %</v>
          </cell>
          <cell r="H7">
            <v>9</v>
          </cell>
          <cell r="I7">
            <v>10</v>
          </cell>
          <cell r="J7">
            <v>16</v>
          </cell>
          <cell r="K7">
            <v>12</v>
          </cell>
          <cell r="L7">
            <v>7</v>
          </cell>
          <cell r="M7">
            <v>27</v>
          </cell>
          <cell r="N7">
            <v>21</v>
          </cell>
          <cell r="O7">
            <v>25</v>
          </cell>
          <cell r="P7">
            <v>2</v>
          </cell>
          <cell r="Q7">
            <v>28</v>
          </cell>
          <cell r="R7">
            <v>5</v>
          </cell>
          <cell r="S7">
            <v>11</v>
          </cell>
          <cell r="T7">
            <v>26</v>
          </cell>
          <cell r="U7">
            <v>13</v>
          </cell>
          <cell r="V7">
            <v>14</v>
          </cell>
          <cell r="W7">
            <v>3</v>
          </cell>
          <cell r="X7">
            <v>30</v>
          </cell>
          <cell r="Y7">
            <v>17</v>
          </cell>
          <cell r="Z7">
            <v>6</v>
          </cell>
          <cell r="AA7">
            <v>8</v>
          </cell>
          <cell r="AB7">
            <v>1</v>
          </cell>
          <cell r="AC7">
            <v>4</v>
          </cell>
          <cell r="AD7">
            <v>29</v>
          </cell>
          <cell r="AE7">
            <v>24</v>
          </cell>
          <cell r="AF7">
            <v>20</v>
          </cell>
          <cell r="AG7">
            <v>15</v>
          </cell>
          <cell r="AH7">
            <v>22</v>
          </cell>
          <cell r="AI7">
            <v>23</v>
          </cell>
          <cell r="AJ7">
            <v>18</v>
          </cell>
          <cell r="AK7">
            <v>19</v>
          </cell>
        </row>
        <row r="8">
          <cell r="A8">
            <v>4</v>
          </cell>
          <cell r="B8" t="str">
            <v>1.04</v>
          </cell>
          <cell r="C8" t="str">
            <v>Foreign direct investment, net inflows, % GDP</v>
          </cell>
          <cell r="D8" t="str">
            <v>1.04. Foreign direct investment, net inflows, % GDP</v>
          </cell>
          <cell r="H8">
            <v>15</v>
          </cell>
          <cell r="I8">
            <v>28</v>
          </cell>
          <cell r="J8">
            <v>6</v>
          </cell>
          <cell r="K8">
            <v>3</v>
          </cell>
          <cell r="L8">
            <v>14</v>
          </cell>
          <cell r="M8">
            <v>7</v>
          </cell>
          <cell r="N8">
            <v>17</v>
          </cell>
          <cell r="O8">
            <v>23</v>
          </cell>
          <cell r="P8">
            <v>20</v>
          </cell>
          <cell r="Q8">
            <v>1</v>
          </cell>
          <cell r="R8">
            <v>9</v>
          </cell>
          <cell r="S8">
            <v>13</v>
          </cell>
          <cell r="T8">
            <v>19</v>
          </cell>
          <cell r="U8">
            <v>5</v>
          </cell>
          <cell r="V8">
            <v>18</v>
          </cell>
          <cell r="W8">
            <v>8</v>
          </cell>
          <cell r="X8">
            <v>10</v>
          </cell>
          <cell r="Y8">
            <v>11</v>
          </cell>
          <cell r="Z8">
            <v>24</v>
          </cell>
          <cell r="AA8">
            <v>30</v>
          </cell>
          <cell r="AB8">
            <v>16</v>
          </cell>
          <cell r="AC8">
            <v>12</v>
          </cell>
          <cell r="AD8">
            <v>25</v>
          </cell>
          <cell r="AE8">
            <v>2</v>
          </cell>
          <cell r="AF8">
            <v>26</v>
          </cell>
          <cell r="AG8">
            <v>27</v>
          </cell>
          <cell r="AH8">
            <v>29</v>
          </cell>
          <cell r="AI8">
            <v>21</v>
          </cell>
          <cell r="AJ8">
            <v>22</v>
          </cell>
          <cell r="AK8">
            <v>4</v>
          </cell>
        </row>
        <row r="9">
          <cell r="A9">
            <v>5</v>
          </cell>
          <cell r="B9" t="str">
            <v>1.05</v>
          </cell>
          <cell r="C9" t="str">
            <v>Gross fixed capital formation, % GDP</v>
          </cell>
          <cell r="D9" t="str">
            <v>1.05. Gross fixed capital formation, % GDP</v>
          </cell>
          <cell r="H9">
            <v>16</v>
          </cell>
          <cell r="I9">
            <v>5</v>
          </cell>
          <cell r="J9">
            <v>2</v>
          </cell>
          <cell r="K9">
            <v>11</v>
          </cell>
          <cell r="L9">
            <v>13</v>
          </cell>
          <cell r="M9">
            <v>22</v>
          </cell>
          <cell r="N9">
            <v>1</v>
          </cell>
          <cell r="O9">
            <v>7</v>
          </cell>
          <cell r="P9">
            <v>12</v>
          </cell>
          <cell r="Q9">
            <v>25</v>
          </cell>
          <cell r="R9">
            <v>6</v>
          </cell>
          <cell r="S9">
            <v>3</v>
          </cell>
          <cell r="T9">
            <v>9</v>
          </cell>
          <cell r="U9">
            <v>28</v>
          </cell>
          <cell r="V9">
            <v>21</v>
          </cell>
          <cell r="W9">
            <v>24</v>
          </cell>
          <cell r="X9">
            <v>28</v>
          </cell>
          <cell r="Y9">
            <v>15</v>
          </cell>
          <cell r="Z9">
            <v>27</v>
          </cell>
          <cell r="AA9">
            <v>28</v>
          </cell>
          <cell r="AB9">
            <v>23</v>
          </cell>
          <cell r="AC9">
            <v>20</v>
          </cell>
          <cell r="AD9">
            <v>17</v>
          </cell>
          <cell r="AE9">
            <v>18</v>
          </cell>
          <cell r="AF9">
            <v>4</v>
          </cell>
          <cell r="AG9">
            <v>8</v>
          </cell>
          <cell r="AH9">
            <v>14</v>
          </cell>
          <cell r="AI9">
            <v>26</v>
          </cell>
          <cell r="AJ9">
            <v>19</v>
          </cell>
          <cell r="AK9">
            <v>10</v>
          </cell>
        </row>
        <row r="10">
          <cell r="A10">
            <v>6</v>
          </cell>
          <cell r="B10" t="str">
            <v>1.06</v>
          </cell>
          <cell r="C10" t="str">
            <v>Tariff &amp; non-tariff barriers</v>
          </cell>
          <cell r="D10" t="str">
            <v>1.06. Tariff &amp; non-tariff barriers</v>
          </cell>
          <cell r="H10">
            <v>19</v>
          </cell>
          <cell r="I10">
            <v>9</v>
          </cell>
          <cell r="J10">
            <v>1</v>
          </cell>
          <cell r="K10">
            <v>5</v>
          </cell>
          <cell r="L10">
            <v>21</v>
          </cell>
          <cell r="M10">
            <v>8</v>
          </cell>
          <cell r="N10">
            <v>27</v>
          </cell>
          <cell r="O10">
            <v>3</v>
          </cell>
          <cell r="P10">
            <v>16</v>
          </cell>
          <cell r="Q10">
            <v>6</v>
          </cell>
          <cell r="R10">
            <v>28</v>
          </cell>
          <cell r="S10">
            <v>22</v>
          </cell>
          <cell r="T10">
            <v>17</v>
          </cell>
          <cell r="U10">
            <v>29</v>
          </cell>
          <cell r="V10">
            <v>20</v>
          </cell>
          <cell r="W10">
            <v>23</v>
          </cell>
          <cell r="X10">
            <v>4</v>
          </cell>
          <cell r="Y10">
            <v>11</v>
          </cell>
          <cell r="Z10">
            <v>26</v>
          </cell>
          <cell r="AA10">
            <v>2</v>
          </cell>
          <cell r="AB10">
            <v>7</v>
          </cell>
          <cell r="AC10">
            <v>10</v>
          </cell>
          <cell r="AD10">
            <v>25</v>
          </cell>
          <cell r="AE10">
            <v>15</v>
          </cell>
          <cell r="AF10">
            <v>14</v>
          </cell>
          <cell r="AG10">
            <v>12</v>
          </cell>
          <cell r="AH10">
            <v>13</v>
          </cell>
          <cell r="AI10">
            <v>24</v>
          </cell>
          <cell r="AJ10">
            <v>29</v>
          </cell>
          <cell r="AK10">
            <v>18</v>
          </cell>
        </row>
        <row r="11">
          <cell r="A11">
            <v>7</v>
          </cell>
          <cell r="B11" t="str">
            <v>1.06.01</v>
          </cell>
          <cell r="C11" t="str">
            <v>Tariff barriers</v>
          </cell>
          <cell r="D11" t="str">
            <v>1.06.01. Tariff barriers</v>
          </cell>
          <cell r="H11">
            <v>9</v>
          </cell>
          <cell r="I11">
            <v>11</v>
          </cell>
          <cell r="J11" t="str">
            <v/>
          </cell>
          <cell r="K11">
            <v>6</v>
          </cell>
          <cell r="L11">
            <v>10</v>
          </cell>
          <cell r="M11">
            <v>13</v>
          </cell>
          <cell r="N11">
            <v>25</v>
          </cell>
          <cell r="O11">
            <v>3</v>
          </cell>
          <cell r="P11">
            <v>24</v>
          </cell>
          <cell r="Q11">
            <v>1</v>
          </cell>
          <cell r="R11">
            <v>27</v>
          </cell>
          <cell r="S11">
            <v>18</v>
          </cell>
          <cell r="T11">
            <v>12</v>
          </cell>
          <cell r="U11" t="str">
            <v/>
          </cell>
          <cell r="V11">
            <v>20</v>
          </cell>
          <cell r="W11">
            <v>21</v>
          </cell>
          <cell r="X11">
            <v>4</v>
          </cell>
          <cell r="Y11">
            <v>7</v>
          </cell>
          <cell r="Z11">
            <v>28</v>
          </cell>
          <cell r="AA11">
            <v>2</v>
          </cell>
          <cell r="AB11">
            <v>5</v>
          </cell>
          <cell r="AC11">
            <v>8</v>
          </cell>
          <cell r="AD11">
            <v>23</v>
          </cell>
          <cell r="AE11">
            <v>17</v>
          </cell>
          <cell r="AF11">
            <v>15</v>
          </cell>
          <cell r="AG11">
            <v>16</v>
          </cell>
          <cell r="AH11">
            <v>14</v>
          </cell>
          <cell r="AI11">
            <v>22</v>
          </cell>
          <cell r="AJ11">
            <v>26</v>
          </cell>
          <cell r="AK11">
            <v>19</v>
          </cell>
        </row>
        <row r="12">
          <cell r="A12">
            <v>8</v>
          </cell>
          <cell r="B12" t="str">
            <v>1.06.01.a</v>
          </cell>
          <cell r="C12" t="str">
            <v>Tariff barriers in force</v>
          </cell>
          <cell r="D12" t="str">
            <v>1.06.01.a. Tariff barriers in force</v>
          </cell>
          <cell r="H12">
            <v>21</v>
          </cell>
          <cell r="I12">
            <v>10</v>
          </cell>
          <cell r="J12" t="str">
            <v/>
          </cell>
          <cell r="K12">
            <v>5</v>
          </cell>
          <cell r="L12">
            <v>13</v>
          </cell>
          <cell r="M12">
            <v>7</v>
          </cell>
          <cell r="N12">
            <v>22</v>
          </cell>
          <cell r="O12">
            <v>3</v>
          </cell>
          <cell r="P12">
            <v>17</v>
          </cell>
          <cell r="Q12">
            <v>1</v>
          </cell>
          <cell r="R12">
            <v>27</v>
          </cell>
          <cell r="S12">
            <v>20</v>
          </cell>
          <cell r="T12">
            <v>25</v>
          </cell>
          <cell r="U12" t="str">
            <v/>
          </cell>
          <cell r="V12">
            <v>8</v>
          </cell>
          <cell r="W12">
            <v>18</v>
          </cell>
          <cell r="X12">
            <v>4</v>
          </cell>
          <cell r="Y12">
            <v>11</v>
          </cell>
          <cell r="Z12">
            <v>23</v>
          </cell>
          <cell r="AA12">
            <v>2</v>
          </cell>
          <cell r="AB12">
            <v>5</v>
          </cell>
          <cell r="AC12">
            <v>15</v>
          </cell>
          <cell r="AD12">
            <v>26</v>
          </cell>
          <cell r="AE12">
            <v>9</v>
          </cell>
          <cell r="AF12">
            <v>12</v>
          </cell>
          <cell r="AG12">
            <v>14</v>
          </cell>
          <cell r="AH12">
            <v>16</v>
          </cell>
          <cell r="AI12">
            <v>24</v>
          </cell>
          <cell r="AJ12">
            <v>28</v>
          </cell>
          <cell r="AK12">
            <v>19</v>
          </cell>
        </row>
        <row r="13">
          <cell r="A13">
            <v>9</v>
          </cell>
          <cell r="B13" t="str">
            <v>1.06.01.b</v>
          </cell>
          <cell r="C13" t="str">
            <v>New tariff barriers 2021</v>
          </cell>
          <cell r="D13" t="str">
            <v>1.06.01.b. New tariff barriers 2021</v>
          </cell>
          <cell r="H13">
            <v>1</v>
          </cell>
          <cell r="I13">
            <v>17</v>
          </cell>
          <cell r="J13" t="str">
            <v/>
          </cell>
          <cell r="K13">
            <v>1</v>
          </cell>
          <cell r="L13">
            <v>1</v>
          </cell>
          <cell r="M13">
            <v>20</v>
          </cell>
          <cell r="N13">
            <v>26</v>
          </cell>
          <cell r="O13">
            <v>1</v>
          </cell>
          <cell r="P13">
            <v>18</v>
          </cell>
          <cell r="Q13">
            <v>1</v>
          </cell>
          <cell r="R13">
            <v>25</v>
          </cell>
          <cell r="S13">
            <v>1</v>
          </cell>
          <cell r="T13">
            <v>1</v>
          </cell>
          <cell r="U13" t="str">
            <v/>
          </cell>
          <cell r="V13">
            <v>19</v>
          </cell>
          <cell r="W13">
            <v>24</v>
          </cell>
          <cell r="X13">
            <v>1</v>
          </cell>
          <cell r="Y13">
            <v>1</v>
          </cell>
          <cell r="Z13">
            <v>27</v>
          </cell>
          <cell r="AA13">
            <v>1</v>
          </cell>
          <cell r="AB13">
            <v>1</v>
          </cell>
          <cell r="AC13">
            <v>1</v>
          </cell>
          <cell r="AD13">
            <v>21</v>
          </cell>
          <cell r="AE13">
            <v>21</v>
          </cell>
          <cell r="AF13">
            <v>1</v>
          </cell>
          <cell r="AG13">
            <v>1</v>
          </cell>
          <cell r="AH13">
            <v>1</v>
          </cell>
          <cell r="AI13">
            <v>23</v>
          </cell>
          <cell r="AJ13">
            <v>28</v>
          </cell>
          <cell r="AK13">
            <v>1</v>
          </cell>
        </row>
        <row r="14">
          <cell r="A14">
            <v>10</v>
          </cell>
          <cell r="B14" t="str">
            <v>1.06.01.c</v>
          </cell>
          <cell r="C14" t="str">
            <v>Percentage of trade affected by tariff barrier (up to 2018)</v>
          </cell>
          <cell r="D14" t="str">
            <v>1.06.01.c. Percentage of trade affected by tariff barrier (up to 2018)</v>
          </cell>
          <cell r="H14">
            <v>9</v>
          </cell>
          <cell r="I14">
            <v>8</v>
          </cell>
          <cell r="J14" t="str">
            <v/>
          </cell>
          <cell r="K14">
            <v>7</v>
          </cell>
          <cell r="L14">
            <v>11</v>
          </cell>
          <cell r="M14">
            <v>1</v>
          </cell>
          <cell r="N14">
            <v>21</v>
          </cell>
          <cell r="O14" t="str">
            <v/>
          </cell>
          <cell r="P14">
            <v>24</v>
          </cell>
          <cell r="Q14" t="str">
            <v/>
          </cell>
          <cell r="R14">
            <v>22</v>
          </cell>
          <cell r="S14">
            <v>19</v>
          </cell>
          <cell r="T14">
            <v>5</v>
          </cell>
          <cell r="U14" t="str">
            <v/>
          </cell>
          <cell r="V14">
            <v>12</v>
          </cell>
          <cell r="W14">
            <v>10</v>
          </cell>
          <cell r="X14" t="str">
            <v/>
          </cell>
          <cell r="Y14">
            <v>6</v>
          </cell>
          <cell r="Z14">
            <v>23</v>
          </cell>
          <cell r="AA14" t="str">
            <v/>
          </cell>
          <cell r="AB14">
            <v>3</v>
          </cell>
          <cell r="AC14">
            <v>4</v>
          </cell>
          <cell r="AD14">
            <v>15</v>
          </cell>
          <cell r="AE14">
            <v>2</v>
          </cell>
          <cell r="AF14">
            <v>17</v>
          </cell>
          <cell r="AG14">
            <v>18</v>
          </cell>
          <cell r="AH14">
            <v>14</v>
          </cell>
          <cell r="AI14">
            <v>16</v>
          </cell>
          <cell r="AJ14">
            <v>13</v>
          </cell>
          <cell r="AK14">
            <v>20</v>
          </cell>
        </row>
        <row r="15">
          <cell r="A15">
            <v>11</v>
          </cell>
          <cell r="B15" t="str">
            <v>1.06.02</v>
          </cell>
          <cell r="C15" t="str">
            <v>Non-tariff barriers</v>
          </cell>
          <cell r="D15" t="str">
            <v>1.06.02. Non-tariff barriers</v>
          </cell>
          <cell r="H15">
            <v>24</v>
          </cell>
          <cell r="I15">
            <v>8</v>
          </cell>
          <cell r="J15">
            <v>1</v>
          </cell>
          <cell r="K15">
            <v>5</v>
          </cell>
          <cell r="L15">
            <v>27</v>
          </cell>
          <cell r="M15">
            <v>7</v>
          </cell>
          <cell r="N15">
            <v>25</v>
          </cell>
          <cell r="O15">
            <v>3</v>
          </cell>
          <cell r="P15">
            <v>6</v>
          </cell>
          <cell r="Q15">
            <v>11</v>
          </cell>
          <cell r="R15">
            <v>22</v>
          </cell>
          <cell r="S15">
            <v>23</v>
          </cell>
          <cell r="T15">
            <v>21</v>
          </cell>
          <cell r="U15" t="str">
            <v/>
          </cell>
          <cell r="V15">
            <v>19</v>
          </cell>
          <cell r="W15">
            <v>20</v>
          </cell>
          <cell r="X15">
            <v>4</v>
          </cell>
          <cell r="Y15">
            <v>16</v>
          </cell>
          <cell r="Z15">
            <v>14</v>
          </cell>
          <cell r="AA15">
            <v>1</v>
          </cell>
          <cell r="AB15">
            <v>9</v>
          </cell>
          <cell r="AC15">
            <v>12</v>
          </cell>
          <cell r="AD15">
            <v>28</v>
          </cell>
          <cell r="AE15">
            <v>15</v>
          </cell>
          <cell r="AF15">
            <v>17</v>
          </cell>
          <cell r="AG15">
            <v>10</v>
          </cell>
          <cell r="AH15">
            <v>13</v>
          </cell>
          <cell r="AI15">
            <v>26</v>
          </cell>
          <cell r="AJ15">
            <v>29</v>
          </cell>
          <cell r="AK15">
            <v>18</v>
          </cell>
        </row>
        <row r="16">
          <cell r="A16">
            <v>12</v>
          </cell>
          <cell r="B16" t="str">
            <v>1.06.02.a</v>
          </cell>
          <cell r="C16" t="str">
            <v>Non-tariff barriers in force</v>
          </cell>
          <cell r="D16" t="str">
            <v>1.06.02.a. Non-tariff barriers in force</v>
          </cell>
          <cell r="H16">
            <v>20</v>
          </cell>
          <cell r="I16">
            <v>9</v>
          </cell>
          <cell r="J16" t="str">
            <v/>
          </cell>
          <cell r="K16">
            <v>2</v>
          </cell>
          <cell r="L16">
            <v>25</v>
          </cell>
          <cell r="M16">
            <v>3</v>
          </cell>
          <cell r="N16">
            <v>26</v>
          </cell>
          <cell r="O16">
            <v>4</v>
          </cell>
          <cell r="P16">
            <v>12</v>
          </cell>
          <cell r="Q16">
            <v>7</v>
          </cell>
          <cell r="R16">
            <v>23</v>
          </cell>
          <cell r="S16">
            <v>21</v>
          </cell>
          <cell r="T16">
            <v>22</v>
          </cell>
          <cell r="U16" t="str">
            <v/>
          </cell>
          <cell r="V16">
            <v>16</v>
          </cell>
          <cell r="W16">
            <v>17</v>
          </cell>
          <cell r="X16">
            <v>6</v>
          </cell>
          <cell r="Y16">
            <v>10</v>
          </cell>
          <cell r="Z16">
            <v>19</v>
          </cell>
          <cell r="AA16">
            <v>1</v>
          </cell>
          <cell r="AB16">
            <v>5</v>
          </cell>
          <cell r="AC16">
            <v>8</v>
          </cell>
          <cell r="AD16">
            <v>27</v>
          </cell>
          <cell r="AE16">
            <v>13</v>
          </cell>
          <cell r="AF16">
            <v>18</v>
          </cell>
          <cell r="AG16">
            <v>11</v>
          </cell>
          <cell r="AH16">
            <v>14</v>
          </cell>
          <cell r="AI16">
            <v>24</v>
          </cell>
          <cell r="AJ16">
            <v>28</v>
          </cell>
          <cell r="AK16">
            <v>15</v>
          </cell>
        </row>
        <row r="17">
          <cell r="A17">
            <v>13</v>
          </cell>
          <cell r="B17" t="str">
            <v>1.06.02.b</v>
          </cell>
          <cell r="C17" t="str">
            <v>New non-tariff barriers 2021</v>
          </cell>
          <cell r="D17" t="str">
            <v>1.06.02.b. New non-tariff barriers 2021</v>
          </cell>
          <cell r="H17">
            <v>21</v>
          </cell>
          <cell r="I17">
            <v>9</v>
          </cell>
          <cell r="J17" t="str">
            <v/>
          </cell>
          <cell r="K17">
            <v>1</v>
          </cell>
          <cell r="L17">
            <v>25</v>
          </cell>
          <cell r="M17">
            <v>1</v>
          </cell>
          <cell r="N17">
            <v>24</v>
          </cell>
          <cell r="O17">
            <v>1</v>
          </cell>
          <cell r="P17">
            <v>1</v>
          </cell>
          <cell r="Q17">
            <v>1</v>
          </cell>
          <cell r="R17">
            <v>27</v>
          </cell>
          <cell r="S17">
            <v>20</v>
          </cell>
          <cell r="T17">
            <v>22</v>
          </cell>
          <cell r="U17" t="str">
            <v/>
          </cell>
          <cell r="V17">
            <v>17</v>
          </cell>
          <cell r="W17">
            <v>14</v>
          </cell>
          <cell r="X17">
            <v>1</v>
          </cell>
          <cell r="Y17">
            <v>18</v>
          </cell>
          <cell r="Z17">
            <v>19</v>
          </cell>
          <cell r="AA17">
            <v>1</v>
          </cell>
          <cell r="AB17">
            <v>10</v>
          </cell>
          <cell r="AC17">
            <v>15</v>
          </cell>
          <cell r="AD17">
            <v>26</v>
          </cell>
          <cell r="AE17">
            <v>1</v>
          </cell>
          <cell r="AF17">
            <v>11</v>
          </cell>
          <cell r="AG17">
            <v>11</v>
          </cell>
          <cell r="AH17">
            <v>13</v>
          </cell>
          <cell r="AI17">
            <v>23</v>
          </cell>
          <cell r="AJ17">
            <v>28</v>
          </cell>
          <cell r="AK17">
            <v>16</v>
          </cell>
        </row>
        <row r="18">
          <cell r="A18">
            <v>14</v>
          </cell>
          <cell r="B18" t="str">
            <v>1.06.02.c</v>
          </cell>
          <cell r="C18" t="str">
            <v>Percentage of trade affected by non-tariff barrier (up to 2018)</v>
          </cell>
          <cell r="D18" t="str">
            <v>1.06.02.c. Percentage of trade affected by non-tariff barrier (up to 2018)</v>
          </cell>
          <cell r="H18">
            <v>17</v>
          </cell>
          <cell r="I18">
            <v>4</v>
          </cell>
          <cell r="J18">
            <v>1</v>
          </cell>
          <cell r="K18">
            <v>6</v>
          </cell>
          <cell r="L18">
            <v>22</v>
          </cell>
          <cell r="M18">
            <v>15</v>
          </cell>
          <cell r="N18">
            <v>14</v>
          </cell>
          <cell r="O18" t="str">
            <v/>
          </cell>
          <cell r="P18">
            <v>2</v>
          </cell>
          <cell r="Q18">
            <v>23</v>
          </cell>
          <cell r="R18">
            <v>9</v>
          </cell>
          <cell r="S18">
            <v>20</v>
          </cell>
          <cell r="T18">
            <v>13</v>
          </cell>
          <cell r="U18" t="str">
            <v/>
          </cell>
          <cell r="V18">
            <v>19</v>
          </cell>
          <cell r="W18">
            <v>24</v>
          </cell>
          <cell r="X18" t="str">
            <v/>
          </cell>
          <cell r="Y18">
            <v>8</v>
          </cell>
          <cell r="Z18">
            <v>3</v>
          </cell>
          <cell r="AA18" t="str">
            <v/>
          </cell>
          <cell r="AB18">
            <v>11</v>
          </cell>
          <cell r="AC18">
            <v>5</v>
          </cell>
          <cell r="AD18">
            <v>18</v>
          </cell>
          <cell r="AE18">
            <v>25</v>
          </cell>
          <cell r="AF18">
            <v>12</v>
          </cell>
          <cell r="AG18">
            <v>7</v>
          </cell>
          <cell r="AH18">
            <v>10</v>
          </cell>
          <cell r="AI18">
            <v>16</v>
          </cell>
          <cell r="AJ18">
            <v>26</v>
          </cell>
          <cell r="AK18">
            <v>21</v>
          </cell>
        </row>
        <row r="19">
          <cell r="A19">
            <v>15</v>
          </cell>
          <cell r="B19" t="str">
            <v>1.07</v>
          </cell>
          <cell r="C19" t="str">
            <v>Trade liberalization</v>
          </cell>
          <cell r="D19" t="str">
            <v>1.07. Trade liberalization</v>
          </cell>
          <cell r="H19">
            <v>4</v>
          </cell>
          <cell r="I19">
            <v>25</v>
          </cell>
          <cell r="J19">
            <v>15</v>
          </cell>
          <cell r="K19">
            <v>13</v>
          </cell>
          <cell r="L19">
            <v>7</v>
          </cell>
          <cell r="M19">
            <v>6</v>
          </cell>
          <cell r="N19">
            <v>28</v>
          </cell>
          <cell r="O19">
            <v>18</v>
          </cell>
          <cell r="P19">
            <v>21</v>
          </cell>
          <cell r="Q19">
            <v>10</v>
          </cell>
          <cell r="R19">
            <v>24</v>
          </cell>
          <cell r="S19">
            <v>19</v>
          </cell>
          <cell r="T19">
            <v>12</v>
          </cell>
          <cell r="U19">
            <v>26</v>
          </cell>
          <cell r="V19">
            <v>14</v>
          </cell>
          <cell r="W19">
            <v>8</v>
          </cell>
          <cell r="X19">
            <v>30</v>
          </cell>
          <cell r="Y19">
            <v>11</v>
          </cell>
          <cell r="Z19">
            <v>22</v>
          </cell>
          <cell r="AA19">
            <v>29</v>
          </cell>
          <cell r="AB19">
            <v>3</v>
          </cell>
          <cell r="AC19">
            <v>16</v>
          </cell>
          <cell r="AD19">
            <v>23</v>
          </cell>
          <cell r="AE19">
            <v>2</v>
          </cell>
          <cell r="AF19">
            <v>9</v>
          </cell>
          <cell r="AG19">
            <v>27</v>
          </cell>
          <cell r="AH19">
            <v>17</v>
          </cell>
          <cell r="AI19">
            <v>1</v>
          </cell>
          <cell r="AJ19">
            <v>5</v>
          </cell>
          <cell r="AK19">
            <v>20</v>
          </cell>
        </row>
        <row r="20">
          <cell r="A20">
            <v>16</v>
          </cell>
          <cell r="B20" t="str">
            <v>1.07.01</v>
          </cell>
          <cell r="C20" t="str">
            <v>Regional Trade Agreements, number in force</v>
          </cell>
          <cell r="D20" t="str">
            <v>1.07.01. Regional Trade Agreements, number in force</v>
          </cell>
          <cell r="H20">
            <v>8</v>
          </cell>
          <cell r="I20">
            <v>30</v>
          </cell>
          <cell r="J20">
            <v>20</v>
          </cell>
          <cell r="K20">
            <v>26</v>
          </cell>
          <cell r="L20">
            <v>12</v>
          </cell>
          <cell r="M20">
            <v>2</v>
          </cell>
          <cell r="N20">
            <v>10</v>
          </cell>
          <cell r="O20">
            <v>27</v>
          </cell>
          <cell r="P20">
            <v>23</v>
          </cell>
          <cell r="Q20">
            <v>23</v>
          </cell>
          <cell r="R20">
            <v>8</v>
          </cell>
          <cell r="S20">
            <v>16</v>
          </cell>
          <cell r="T20">
            <v>7</v>
          </cell>
          <cell r="U20">
            <v>22</v>
          </cell>
          <cell r="V20">
            <v>10</v>
          </cell>
          <cell r="W20">
            <v>4</v>
          </cell>
          <cell r="X20">
            <v>23</v>
          </cell>
          <cell r="Y20">
            <v>16</v>
          </cell>
          <cell r="Z20">
            <v>20</v>
          </cell>
          <cell r="AA20">
            <v>27</v>
          </cell>
          <cell r="AB20">
            <v>5</v>
          </cell>
          <cell r="AC20">
            <v>19</v>
          </cell>
          <cell r="AD20">
            <v>18</v>
          </cell>
          <cell r="AE20">
            <v>3</v>
          </cell>
          <cell r="AF20">
            <v>6</v>
          </cell>
          <cell r="AG20">
            <v>27</v>
          </cell>
          <cell r="AH20">
            <v>14</v>
          </cell>
          <cell r="AI20">
            <v>1</v>
          </cell>
          <cell r="AJ20">
            <v>14</v>
          </cell>
          <cell r="AK20">
            <v>12</v>
          </cell>
        </row>
        <row r="21">
          <cell r="A21">
            <v>17</v>
          </cell>
          <cell r="B21" t="str">
            <v>1.07.02</v>
          </cell>
          <cell r="C21" t="str">
            <v>Capital account liberalization, Index</v>
          </cell>
          <cell r="D21" t="str">
            <v>1.07.02. Capital account liberalization, Index</v>
          </cell>
          <cell r="H21">
            <v>1</v>
          </cell>
          <cell r="I21">
            <v>22</v>
          </cell>
          <cell r="J21" t="str">
            <v/>
          </cell>
          <cell r="K21">
            <v>1</v>
          </cell>
          <cell r="L21">
            <v>1</v>
          </cell>
          <cell r="M21">
            <v>12</v>
          </cell>
          <cell r="N21">
            <v>22</v>
          </cell>
          <cell r="O21" t="str">
            <v/>
          </cell>
          <cell r="P21">
            <v>12</v>
          </cell>
          <cell r="Q21">
            <v>1</v>
          </cell>
          <cell r="R21">
            <v>22</v>
          </cell>
          <cell r="S21">
            <v>17</v>
          </cell>
          <cell r="T21">
            <v>1</v>
          </cell>
          <cell r="U21">
            <v>22</v>
          </cell>
          <cell r="V21">
            <v>17</v>
          </cell>
          <cell r="W21">
            <v>12</v>
          </cell>
          <cell r="X21">
            <v>28</v>
          </cell>
          <cell r="Y21">
            <v>1</v>
          </cell>
          <cell r="Z21">
            <v>22</v>
          </cell>
          <cell r="AA21">
            <v>21</v>
          </cell>
          <cell r="AB21">
            <v>1</v>
          </cell>
          <cell r="AC21">
            <v>16</v>
          </cell>
          <cell r="AD21">
            <v>15</v>
          </cell>
          <cell r="AE21">
            <v>1</v>
          </cell>
          <cell r="AF21">
            <v>1</v>
          </cell>
          <cell r="AG21">
            <v>22</v>
          </cell>
          <cell r="AH21">
            <v>17</v>
          </cell>
          <cell r="AI21">
            <v>1</v>
          </cell>
          <cell r="AJ21">
            <v>1</v>
          </cell>
          <cell r="AK21">
            <v>17</v>
          </cell>
        </row>
        <row r="22">
          <cell r="A22">
            <v>18</v>
          </cell>
          <cell r="B22" t="str">
            <v>1.07.03</v>
          </cell>
          <cell r="C22" t="str">
            <v>Investment Freedom, Index</v>
          </cell>
          <cell r="D22" t="str">
            <v>1.07.03. Investment Freedom, Index</v>
          </cell>
          <cell r="H22">
            <v>3</v>
          </cell>
          <cell r="I22">
            <v>19</v>
          </cell>
          <cell r="J22">
            <v>12</v>
          </cell>
          <cell r="K22">
            <v>19</v>
          </cell>
          <cell r="L22">
            <v>3</v>
          </cell>
          <cell r="M22">
            <v>9</v>
          </cell>
          <cell r="N22">
            <v>30</v>
          </cell>
          <cell r="O22">
            <v>9</v>
          </cell>
          <cell r="P22">
            <v>25</v>
          </cell>
          <cell r="Q22">
            <v>3</v>
          </cell>
          <cell r="R22">
            <v>22</v>
          </cell>
          <cell r="S22">
            <v>19</v>
          </cell>
          <cell r="T22">
            <v>13</v>
          </cell>
          <cell r="U22">
            <v>25</v>
          </cell>
          <cell r="V22">
            <v>13</v>
          </cell>
          <cell r="W22">
            <v>7</v>
          </cell>
          <cell r="X22">
            <v>27</v>
          </cell>
          <cell r="Y22">
            <v>9</v>
          </cell>
          <cell r="Z22">
            <v>13</v>
          </cell>
          <cell r="AA22">
            <v>29</v>
          </cell>
          <cell r="AB22">
            <v>7</v>
          </cell>
          <cell r="AC22">
            <v>13</v>
          </cell>
          <cell r="AD22">
            <v>27</v>
          </cell>
          <cell r="AE22">
            <v>1</v>
          </cell>
          <cell r="AF22">
            <v>13</v>
          </cell>
          <cell r="AG22">
            <v>22</v>
          </cell>
          <cell r="AH22">
            <v>18</v>
          </cell>
          <cell r="AI22">
            <v>3</v>
          </cell>
          <cell r="AJ22">
            <v>1</v>
          </cell>
          <cell r="AK22">
            <v>22</v>
          </cell>
        </row>
        <row r="23">
          <cell r="A23">
            <v>19</v>
          </cell>
          <cell r="B23" t="str">
            <v>1.08</v>
          </cell>
          <cell r="C23" t="str">
            <v>Exchange rate stability, parity change from national currency to SDR, 2020/2018</v>
          </cell>
          <cell r="D23" t="str">
            <v>1.08. Exchange rate stability, parity change from national currency to SDR, 2020/2018</v>
          </cell>
          <cell r="H23">
            <v>18</v>
          </cell>
          <cell r="I23">
            <v>13</v>
          </cell>
          <cell r="J23">
            <v>3</v>
          </cell>
          <cell r="K23">
            <v>15</v>
          </cell>
          <cell r="L23">
            <v>6</v>
          </cell>
          <cell r="M23">
            <v>26</v>
          </cell>
          <cell r="N23">
            <v>11</v>
          </cell>
          <cell r="O23">
            <v>22</v>
          </cell>
          <cell r="P23">
            <v>7</v>
          </cell>
          <cell r="Q23">
            <v>5</v>
          </cell>
          <cell r="R23">
            <v>24</v>
          </cell>
          <cell r="S23">
            <v>16</v>
          </cell>
          <cell r="T23">
            <v>12</v>
          </cell>
          <cell r="U23">
            <v>20</v>
          </cell>
          <cell r="V23">
            <v>9</v>
          </cell>
          <cell r="W23">
            <v>25</v>
          </cell>
          <cell r="X23">
            <v>19</v>
          </cell>
          <cell r="Y23">
            <v>14</v>
          </cell>
          <cell r="Z23">
            <v>27</v>
          </cell>
          <cell r="AA23">
            <v>23</v>
          </cell>
          <cell r="AB23">
            <v>30</v>
          </cell>
          <cell r="AC23">
            <v>4</v>
          </cell>
          <cell r="AD23">
            <v>29</v>
          </cell>
          <cell r="AE23">
            <v>2</v>
          </cell>
          <cell r="AF23">
            <v>1</v>
          </cell>
          <cell r="AG23">
            <v>28</v>
          </cell>
          <cell r="AH23">
            <v>21</v>
          </cell>
          <cell r="AI23">
            <v>17</v>
          </cell>
          <cell r="AJ23">
            <v>7</v>
          </cell>
          <cell r="AK23">
            <v>10</v>
          </cell>
        </row>
        <row r="24">
          <cell r="A24">
            <v>20</v>
          </cell>
          <cell r="B24" t="str">
            <v>1.09</v>
          </cell>
          <cell r="C24" t="str">
            <v>Domestic credit to private sector, % of GDP</v>
          </cell>
          <cell r="D24" t="str">
            <v>1.09. Domestic credit to private sector, % of GDP</v>
          </cell>
          <cell r="H24">
            <v>10</v>
          </cell>
          <cell r="I24">
            <v>21</v>
          </cell>
          <cell r="J24">
            <v>22</v>
          </cell>
          <cell r="K24">
            <v>11</v>
          </cell>
          <cell r="L24" t="str">
            <v/>
          </cell>
          <cell r="M24">
            <v>14</v>
          </cell>
          <cell r="N24">
            <v>4</v>
          </cell>
          <cell r="O24" t="str">
            <v/>
          </cell>
          <cell r="P24">
            <v>20</v>
          </cell>
          <cell r="Q24">
            <v>1</v>
          </cell>
          <cell r="R24">
            <v>17</v>
          </cell>
          <cell r="S24">
            <v>24</v>
          </cell>
          <cell r="T24">
            <v>3</v>
          </cell>
          <cell r="U24" t="str">
            <v/>
          </cell>
          <cell r="V24">
            <v>12</v>
          </cell>
          <cell r="W24">
            <v>23</v>
          </cell>
          <cell r="X24">
            <v>25</v>
          </cell>
          <cell r="Y24">
            <v>6</v>
          </cell>
          <cell r="Z24">
            <v>27</v>
          </cell>
          <cell r="AA24">
            <v>26</v>
          </cell>
          <cell r="AB24">
            <v>16</v>
          </cell>
          <cell r="AC24">
            <v>18</v>
          </cell>
          <cell r="AD24">
            <v>15</v>
          </cell>
          <cell r="AE24">
            <v>13</v>
          </cell>
          <cell r="AF24">
            <v>5</v>
          </cell>
          <cell r="AG24">
            <v>19</v>
          </cell>
          <cell r="AH24">
            <v>7</v>
          </cell>
          <cell r="AI24">
            <v>9</v>
          </cell>
          <cell r="AJ24">
            <v>2</v>
          </cell>
          <cell r="AK24">
            <v>8</v>
          </cell>
        </row>
        <row r="25">
          <cell r="A25">
            <v>21</v>
          </cell>
          <cell r="B25" t="str">
            <v>1.10</v>
          </cell>
          <cell r="C25" t="str">
            <v>Foreign trade and payments risk</v>
          </cell>
          <cell r="D25" t="str">
            <v>1.10. Foreign trade and payments risk</v>
          </cell>
          <cell r="H25">
            <v>5</v>
          </cell>
          <cell r="I25">
            <v>21</v>
          </cell>
          <cell r="J25">
            <v>2</v>
          </cell>
          <cell r="K25">
            <v>22</v>
          </cell>
          <cell r="L25">
            <v>8</v>
          </cell>
          <cell r="M25">
            <v>7</v>
          </cell>
          <cell r="N25">
            <v>11</v>
          </cell>
          <cell r="O25">
            <v>3</v>
          </cell>
          <cell r="P25">
            <v>26</v>
          </cell>
          <cell r="Q25">
            <v>1</v>
          </cell>
          <cell r="R25">
            <v>23</v>
          </cell>
          <cell r="S25">
            <v>15</v>
          </cell>
          <cell r="T25">
            <v>29</v>
          </cell>
          <cell r="U25">
            <v>28</v>
          </cell>
          <cell r="V25">
            <v>13</v>
          </cell>
          <cell r="W25">
            <v>18</v>
          </cell>
          <cell r="X25">
            <v>20</v>
          </cell>
          <cell r="Y25">
            <v>4</v>
          </cell>
          <cell r="Z25">
            <v>27</v>
          </cell>
          <cell r="AA25">
            <v>25</v>
          </cell>
          <cell r="AB25">
            <v>12</v>
          </cell>
          <cell r="AC25">
            <v>17</v>
          </cell>
          <cell r="AD25">
            <v>24</v>
          </cell>
          <cell r="AE25">
            <v>9</v>
          </cell>
          <cell r="AF25">
            <v>6</v>
          </cell>
          <cell r="AG25">
            <v>30</v>
          </cell>
          <cell r="AH25">
            <v>14</v>
          </cell>
          <cell r="AI25">
            <v>10</v>
          </cell>
          <cell r="AJ25">
            <v>16</v>
          </cell>
          <cell r="AK25">
            <v>19</v>
          </cell>
        </row>
        <row r="26">
          <cell r="A26">
            <v>22</v>
          </cell>
          <cell r="B26" t="str">
            <v>1.10.01</v>
          </cell>
          <cell r="C26" t="str">
            <v>Country credit rating</v>
          </cell>
          <cell r="D26" t="str">
            <v>1.10.01. Country credit rating</v>
          </cell>
          <cell r="H26">
            <v>1</v>
          </cell>
          <cell r="I26">
            <v>23</v>
          </cell>
          <cell r="J26">
            <v>9</v>
          </cell>
          <cell r="K26">
            <v>24</v>
          </cell>
          <cell r="L26">
            <v>4</v>
          </cell>
          <cell r="M26">
            <v>11</v>
          </cell>
          <cell r="N26">
            <v>11</v>
          </cell>
          <cell r="O26">
            <v>4</v>
          </cell>
          <cell r="P26">
            <v>26</v>
          </cell>
          <cell r="Q26">
            <v>4</v>
          </cell>
          <cell r="R26">
            <v>20</v>
          </cell>
          <cell r="S26">
            <v>17</v>
          </cell>
          <cell r="T26">
            <v>13</v>
          </cell>
          <cell r="U26">
            <v>28</v>
          </cell>
          <cell r="V26">
            <v>13</v>
          </cell>
          <cell r="W26">
            <v>19</v>
          </cell>
          <cell r="X26">
            <v>21</v>
          </cell>
          <cell r="Y26">
            <v>3</v>
          </cell>
          <cell r="Z26">
            <v>27</v>
          </cell>
          <cell r="AA26">
            <v>25</v>
          </cell>
          <cell r="AB26">
            <v>16</v>
          </cell>
          <cell r="AC26">
            <v>17</v>
          </cell>
          <cell r="AD26">
            <v>28</v>
          </cell>
          <cell r="AE26">
            <v>1</v>
          </cell>
          <cell r="AF26">
            <v>8</v>
          </cell>
          <cell r="AG26">
            <v>30</v>
          </cell>
          <cell r="AH26">
            <v>15</v>
          </cell>
          <cell r="AI26">
            <v>10</v>
          </cell>
          <cell r="AJ26">
            <v>7</v>
          </cell>
          <cell r="AK26">
            <v>21</v>
          </cell>
        </row>
        <row r="27">
          <cell r="A27">
            <v>23</v>
          </cell>
          <cell r="B27" t="str">
            <v>1.10.02</v>
          </cell>
          <cell r="C27" t="str">
            <v>Gross debt, % GDP</v>
          </cell>
          <cell r="D27" t="str">
            <v>1.10.02. Gross debt, % GDP</v>
          </cell>
          <cell r="H27">
            <v>17</v>
          </cell>
          <cell r="I27">
            <v>9</v>
          </cell>
          <cell r="J27">
            <v>1</v>
          </cell>
          <cell r="K27">
            <v>7</v>
          </cell>
          <cell r="L27">
            <v>27</v>
          </cell>
          <cell r="M27">
            <v>6</v>
          </cell>
          <cell r="N27">
            <v>21</v>
          </cell>
          <cell r="O27">
            <v>4</v>
          </cell>
          <cell r="P27">
            <v>18</v>
          </cell>
          <cell r="Q27">
            <v>2</v>
          </cell>
          <cell r="R27">
            <v>23</v>
          </cell>
          <cell r="S27">
            <v>10</v>
          </cell>
          <cell r="T27">
            <v>30</v>
          </cell>
          <cell r="U27">
            <v>24</v>
          </cell>
          <cell r="V27">
            <v>20</v>
          </cell>
          <cell r="W27">
            <v>15</v>
          </cell>
          <cell r="X27">
            <v>19</v>
          </cell>
          <cell r="Y27">
            <v>11</v>
          </cell>
          <cell r="Z27">
            <v>22</v>
          </cell>
          <cell r="AA27">
            <v>12</v>
          </cell>
          <cell r="AB27">
            <v>5</v>
          </cell>
          <cell r="AC27">
            <v>14</v>
          </cell>
          <cell r="AD27">
            <v>3</v>
          </cell>
          <cell r="AE27">
            <v>29</v>
          </cell>
          <cell r="AF27">
            <v>13</v>
          </cell>
          <cell r="AG27">
            <v>26</v>
          </cell>
          <cell r="AH27">
            <v>16</v>
          </cell>
          <cell r="AI27">
            <v>25</v>
          </cell>
          <cell r="AJ27">
            <v>28</v>
          </cell>
          <cell r="AK27">
            <v>8</v>
          </cell>
        </row>
        <row r="28">
          <cell r="A28">
            <v>24</v>
          </cell>
          <cell r="B28" t="str">
            <v>1.11</v>
          </cell>
          <cell r="C28" t="str">
            <v>Trade costs</v>
          </cell>
          <cell r="D28" t="str">
            <v>1.11. Trade costs</v>
          </cell>
          <cell r="H28">
            <v>7</v>
          </cell>
          <cell r="I28">
            <v>26</v>
          </cell>
          <cell r="J28">
            <v>13</v>
          </cell>
          <cell r="K28">
            <v>28</v>
          </cell>
          <cell r="L28">
            <v>6</v>
          </cell>
          <cell r="M28">
            <v>11</v>
          </cell>
          <cell r="N28">
            <v>14</v>
          </cell>
          <cell r="O28">
            <v>9</v>
          </cell>
          <cell r="P28">
            <v>21</v>
          </cell>
          <cell r="Q28">
            <v>5</v>
          </cell>
          <cell r="R28">
            <v>16</v>
          </cell>
          <cell r="S28">
            <v>18</v>
          </cell>
          <cell r="T28">
            <v>4</v>
          </cell>
          <cell r="U28">
            <v>25</v>
          </cell>
          <cell r="V28">
            <v>12</v>
          </cell>
          <cell r="W28">
            <v>23</v>
          </cell>
          <cell r="X28">
            <v>30</v>
          </cell>
          <cell r="Y28">
            <v>2</v>
          </cell>
          <cell r="Z28">
            <v>27</v>
          </cell>
          <cell r="AA28">
            <v>29</v>
          </cell>
          <cell r="AB28">
            <v>20</v>
          </cell>
          <cell r="AC28">
            <v>22</v>
          </cell>
          <cell r="AD28">
            <v>24</v>
          </cell>
          <cell r="AE28">
            <v>1</v>
          </cell>
          <cell r="AF28">
            <v>10</v>
          </cell>
          <cell r="AG28">
            <v>19</v>
          </cell>
          <cell r="AH28">
            <v>15</v>
          </cell>
          <cell r="AI28">
            <v>3</v>
          </cell>
          <cell r="AJ28">
            <v>8</v>
          </cell>
          <cell r="AK28">
            <v>17</v>
          </cell>
        </row>
        <row r="29">
          <cell r="A29">
            <v>25</v>
          </cell>
          <cell r="B29" t="str">
            <v>1.11.01</v>
          </cell>
          <cell r="C29" t="str">
            <v>Logistics performance, index</v>
          </cell>
          <cell r="D29" t="str">
            <v>1.11.01. Logistics performance, index</v>
          </cell>
          <cell r="H29">
            <v>7</v>
          </cell>
          <cell r="I29">
            <v>25</v>
          </cell>
          <cell r="J29">
            <v>21</v>
          </cell>
          <cell r="K29">
            <v>25</v>
          </cell>
          <cell r="L29">
            <v>8</v>
          </cell>
          <cell r="M29">
            <v>12</v>
          </cell>
          <cell r="N29">
            <v>9</v>
          </cell>
          <cell r="O29" t="str">
            <v/>
          </cell>
          <cell r="P29">
            <v>19</v>
          </cell>
          <cell r="Q29">
            <v>4</v>
          </cell>
          <cell r="R29">
            <v>15</v>
          </cell>
          <cell r="S29">
            <v>16</v>
          </cell>
          <cell r="T29">
            <v>1</v>
          </cell>
          <cell r="U29">
            <v>22</v>
          </cell>
          <cell r="V29">
            <v>14</v>
          </cell>
          <cell r="W29">
            <v>17</v>
          </cell>
          <cell r="X29">
            <v>28</v>
          </cell>
          <cell r="Y29">
            <v>6</v>
          </cell>
          <cell r="Z29">
            <v>27</v>
          </cell>
          <cell r="AA29">
            <v>29</v>
          </cell>
          <cell r="AB29">
            <v>23</v>
          </cell>
          <cell r="AC29">
            <v>18</v>
          </cell>
          <cell r="AD29">
            <v>20</v>
          </cell>
          <cell r="AE29">
            <v>2</v>
          </cell>
          <cell r="AF29">
            <v>9</v>
          </cell>
          <cell r="AG29">
            <v>24</v>
          </cell>
          <cell r="AH29">
            <v>11</v>
          </cell>
          <cell r="AI29">
            <v>3</v>
          </cell>
          <cell r="AJ29">
            <v>5</v>
          </cell>
          <cell r="AK29">
            <v>13</v>
          </cell>
        </row>
        <row r="30">
          <cell r="A30">
            <v>26</v>
          </cell>
          <cell r="B30" t="str">
            <v>1.11.02</v>
          </cell>
          <cell r="C30" t="str">
            <v>Corruption perceptions, index</v>
          </cell>
          <cell r="D30" t="str">
            <v>1.11.02. Corruption perceptions, index</v>
          </cell>
          <cell r="H30">
            <v>6</v>
          </cell>
          <cell r="I30">
            <v>29</v>
          </cell>
          <cell r="J30">
            <v>12</v>
          </cell>
          <cell r="K30">
            <v>30</v>
          </cell>
          <cell r="L30">
            <v>5</v>
          </cell>
          <cell r="M30">
            <v>9</v>
          </cell>
          <cell r="N30">
            <v>14</v>
          </cell>
          <cell r="O30">
            <v>8</v>
          </cell>
          <cell r="P30">
            <v>19</v>
          </cell>
          <cell r="Q30">
            <v>4</v>
          </cell>
          <cell r="R30">
            <v>15</v>
          </cell>
          <cell r="S30">
            <v>17</v>
          </cell>
          <cell r="T30">
            <v>6</v>
          </cell>
          <cell r="U30">
            <v>25</v>
          </cell>
          <cell r="V30">
            <v>13</v>
          </cell>
          <cell r="W30">
            <v>23</v>
          </cell>
          <cell r="X30">
            <v>27</v>
          </cell>
          <cell r="Y30">
            <v>1</v>
          </cell>
          <cell r="Z30">
            <v>27</v>
          </cell>
          <cell r="AA30">
            <v>23</v>
          </cell>
          <cell r="AB30">
            <v>19</v>
          </cell>
          <cell r="AC30">
            <v>22</v>
          </cell>
          <cell r="AD30">
            <v>26</v>
          </cell>
          <cell r="AE30">
            <v>2</v>
          </cell>
          <cell r="AF30">
            <v>11</v>
          </cell>
          <cell r="AG30">
            <v>18</v>
          </cell>
          <cell r="AH30">
            <v>21</v>
          </cell>
          <cell r="AI30">
            <v>3</v>
          </cell>
          <cell r="AJ30">
            <v>9</v>
          </cell>
          <cell r="AK30">
            <v>16</v>
          </cell>
        </row>
        <row r="31">
          <cell r="A31">
            <v>27</v>
          </cell>
          <cell r="B31" t="str">
            <v>1.11.03</v>
          </cell>
          <cell r="C31" t="str">
            <v>Rule of law, index</v>
          </cell>
          <cell r="D31" t="str">
            <v>1.11.03. Rule of law, index</v>
          </cell>
          <cell r="H31">
            <v>4</v>
          </cell>
          <cell r="I31">
            <v>23</v>
          </cell>
          <cell r="J31">
            <v>12</v>
          </cell>
          <cell r="K31">
            <v>29</v>
          </cell>
          <cell r="L31">
            <v>3</v>
          </cell>
          <cell r="M31">
            <v>11</v>
          </cell>
          <cell r="N31">
            <v>17</v>
          </cell>
          <cell r="O31">
            <v>9</v>
          </cell>
          <cell r="P31">
            <v>21</v>
          </cell>
          <cell r="Q31">
            <v>5</v>
          </cell>
          <cell r="R31">
            <v>15</v>
          </cell>
          <cell r="S31">
            <v>19</v>
          </cell>
          <cell r="T31">
            <v>6</v>
          </cell>
          <cell r="U31">
            <v>28</v>
          </cell>
          <cell r="V31">
            <v>13</v>
          </cell>
          <cell r="W31">
            <v>24</v>
          </cell>
          <cell r="X31">
            <v>30</v>
          </cell>
          <cell r="Y31">
            <v>1</v>
          </cell>
          <cell r="Z31">
            <v>25</v>
          </cell>
          <cell r="AA31">
            <v>26</v>
          </cell>
          <cell r="AB31">
            <v>20</v>
          </cell>
          <cell r="AC31">
            <v>22</v>
          </cell>
          <cell r="AD31">
            <v>27</v>
          </cell>
          <cell r="AE31">
            <v>2</v>
          </cell>
          <cell r="AF31">
            <v>10</v>
          </cell>
          <cell r="AG31">
            <v>16</v>
          </cell>
          <cell r="AH31">
            <v>14</v>
          </cell>
          <cell r="AI31">
            <v>7</v>
          </cell>
          <cell r="AJ31">
            <v>8</v>
          </cell>
          <cell r="AK31">
            <v>18</v>
          </cell>
        </row>
        <row r="32">
          <cell r="A32">
            <v>28</v>
          </cell>
          <cell r="B32" t="str">
            <v>1.12</v>
          </cell>
          <cell r="C32" t="str">
            <v xml:space="preserve">Monetary policy intervention </v>
          </cell>
          <cell r="D32" t="str">
            <v xml:space="preserve">1.12. Monetary policy intervention </v>
          </cell>
          <cell r="H32">
            <v>24</v>
          </cell>
          <cell r="I32">
            <v>16</v>
          </cell>
          <cell r="J32">
            <v>27</v>
          </cell>
          <cell r="K32">
            <v>1</v>
          </cell>
          <cell r="L32">
            <v>18</v>
          </cell>
          <cell r="M32">
            <v>11</v>
          </cell>
          <cell r="N32">
            <v>8</v>
          </cell>
          <cell r="O32">
            <v>2</v>
          </cell>
          <cell r="P32">
            <v>23</v>
          </cell>
          <cell r="Q32">
            <v>5</v>
          </cell>
          <cell r="R32">
            <v>12</v>
          </cell>
          <cell r="S32">
            <v>17</v>
          </cell>
          <cell r="T32">
            <v>25</v>
          </cell>
          <cell r="U32">
            <v>14</v>
          </cell>
          <cell r="V32">
            <v>22</v>
          </cell>
          <cell r="W32">
            <v>7</v>
          </cell>
          <cell r="X32">
            <v>21</v>
          </cell>
          <cell r="Y32">
            <v>10</v>
          </cell>
          <cell r="Z32">
            <v>19</v>
          </cell>
          <cell r="AA32">
            <v>30</v>
          </cell>
          <cell r="AB32">
            <v>28</v>
          </cell>
          <cell r="AC32">
            <v>6</v>
          </cell>
          <cell r="AD32">
            <v>9</v>
          </cell>
          <cell r="AE32">
            <v>29</v>
          </cell>
          <cell r="AF32">
            <v>20</v>
          </cell>
          <cell r="AG32">
            <v>4</v>
          </cell>
          <cell r="AH32">
            <v>3</v>
          </cell>
          <cell r="AI32">
            <v>13</v>
          </cell>
          <cell r="AJ32">
            <v>15</v>
          </cell>
          <cell r="AK32">
            <v>26</v>
          </cell>
        </row>
        <row r="33">
          <cell r="A33">
            <v>29</v>
          </cell>
          <cell r="B33" t="str">
            <v>1.12.01</v>
          </cell>
          <cell r="C33" t="str">
            <v>Current account balance, % GDP</v>
          </cell>
          <cell r="D33" t="str">
            <v>1.12.01. Current account balance, % GDP</v>
          </cell>
          <cell r="H33">
            <v>23</v>
          </cell>
          <cell r="I33">
            <v>13</v>
          </cell>
          <cell r="J33">
            <v>25</v>
          </cell>
          <cell r="K33">
            <v>1</v>
          </cell>
          <cell r="L33">
            <v>17</v>
          </cell>
          <cell r="M33">
            <v>2</v>
          </cell>
          <cell r="N33">
            <v>19</v>
          </cell>
          <cell r="O33">
            <v>28</v>
          </cell>
          <cell r="P33">
            <v>20</v>
          </cell>
          <cell r="Q33">
            <v>27</v>
          </cell>
          <cell r="R33">
            <v>11</v>
          </cell>
          <cell r="S33">
            <v>18</v>
          </cell>
          <cell r="T33">
            <v>21</v>
          </cell>
          <cell r="U33">
            <v>4</v>
          </cell>
          <cell r="V33">
            <v>22</v>
          </cell>
          <cell r="W33">
            <v>16</v>
          </cell>
          <cell r="X33">
            <v>12</v>
          </cell>
          <cell r="Y33">
            <v>3</v>
          </cell>
          <cell r="Z33">
            <v>14</v>
          </cell>
          <cell r="AA33">
            <v>30</v>
          </cell>
          <cell r="AB33">
            <v>7</v>
          </cell>
          <cell r="AC33">
            <v>10</v>
          </cell>
          <cell r="AD33">
            <v>26</v>
          </cell>
          <cell r="AE33">
            <v>29</v>
          </cell>
          <cell r="AF33">
            <v>24</v>
          </cell>
          <cell r="AG33">
            <v>5</v>
          </cell>
          <cell r="AH33">
            <v>9</v>
          </cell>
          <cell r="AI33">
            <v>8</v>
          </cell>
          <cell r="AJ33">
            <v>6</v>
          </cell>
          <cell r="AK33">
            <v>15</v>
          </cell>
        </row>
        <row r="34">
          <cell r="A34">
            <v>30</v>
          </cell>
          <cell r="B34" t="str">
            <v>1.12.02</v>
          </cell>
          <cell r="C34" t="str">
            <v>Total reserves (includes gold)1 year change, % GDP</v>
          </cell>
          <cell r="D34" t="str">
            <v>1.12.02. Total reserves (includes gold)1 year change, % GDP</v>
          </cell>
          <cell r="H34">
            <v>23</v>
          </cell>
          <cell r="I34">
            <v>14</v>
          </cell>
          <cell r="J34">
            <v>28</v>
          </cell>
          <cell r="K34">
            <v>3</v>
          </cell>
          <cell r="L34">
            <v>16</v>
          </cell>
          <cell r="M34">
            <v>25</v>
          </cell>
          <cell r="N34">
            <v>6</v>
          </cell>
          <cell r="O34">
            <v>1</v>
          </cell>
          <cell r="P34">
            <v>21</v>
          </cell>
          <cell r="Q34">
            <v>2</v>
          </cell>
          <cell r="R34">
            <v>11</v>
          </cell>
          <cell r="S34">
            <v>12</v>
          </cell>
          <cell r="T34">
            <v>26</v>
          </cell>
          <cell r="U34">
            <v>24</v>
          </cell>
          <cell r="V34">
            <v>13</v>
          </cell>
          <cell r="W34">
            <v>8</v>
          </cell>
          <cell r="X34">
            <v>27</v>
          </cell>
          <cell r="Y34">
            <v>18</v>
          </cell>
          <cell r="Z34">
            <v>22</v>
          </cell>
          <cell r="AA34">
            <v>20</v>
          </cell>
          <cell r="AB34">
            <v>30</v>
          </cell>
          <cell r="AC34">
            <v>7</v>
          </cell>
          <cell r="AD34">
            <v>4</v>
          </cell>
          <cell r="AE34">
            <v>17</v>
          </cell>
          <cell r="AF34">
            <v>10</v>
          </cell>
          <cell r="AG34">
            <v>9</v>
          </cell>
          <cell r="AH34">
            <v>5</v>
          </cell>
          <cell r="AI34">
            <v>15</v>
          </cell>
          <cell r="AJ34">
            <v>19</v>
          </cell>
          <cell r="AK34">
            <v>29</v>
          </cell>
        </row>
        <row r="35">
          <cell r="A35">
            <v>31</v>
          </cell>
          <cell r="B35" t="str">
            <v>1.13</v>
          </cell>
          <cell r="C35" t="str">
            <v>Export concentration</v>
          </cell>
          <cell r="D35" t="str">
            <v>1.13. Export concentration</v>
          </cell>
          <cell r="H35">
            <v>24</v>
          </cell>
          <cell r="I35">
            <v>26</v>
          </cell>
          <cell r="J35">
            <v>30</v>
          </cell>
          <cell r="K35">
            <v>19</v>
          </cell>
          <cell r="L35">
            <v>18</v>
          </cell>
          <cell r="M35">
            <v>27</v>
          </cell>
          <cell r="N35">
            <v>6</v>
          </cell>
          <cell r="O35">
            <v>25</v>
          </cell>
          <cell r="P35">
            <v>21</v>
          </cell>
          <cell r="Q35">
            <v>28</v>
          </cell>
          <cell r="R35">
            <v>1</v>
          </cell>
          <cell r="S35">
            <v>3</v>
          </cell>
          <cell r="T35">
            <v>11</v>
          </cell>
          <cell r="U35">
            <v>23</v>
          </cell>
          <cell r="V35">
            <v>10</v>
          </cell>
          <cell r="W35">
            <v>29</v>
          </cell>
          <cell r="X35">
            <v>17</v>
          </cell>
          <cell r="Y35">
            <v>9</v>
          </cell>
          <cell r="Z35">
            <v>13</v>
          </cell>
          <cell r="AA35">
            <v>20</v>
          </cell>
          <cell r="AB35">
            <v>16</v>
          </cell>
          <cell r="AC35">
            <v>22</v>
          </cell>
          <cell r="AD35">
            <v>7</v>
          </cell>
          <cell r="AE35">
            <v>8</v>
          </cell>
          <cell r="AF35">
            <v>14</v>
          </cell>
          <cell r="AG35">
            <v>12</v>
          </cell>
          <cell r="AH35">
            <v>5</v>
          </cell>
          <cell r="AI35">
            <v>2</v>
          </cell>
          <cell r="AJ35">
            <v>4</v>
          </cell>
          <cell r="AK35">
            <v>15</v>
          </cell>
        </row>
        <row r="36">
          <cell r="A36">
            <v>32</v>
          </cell>
          <cell r="B36" t="str">
            <v>1.13.01</v>
          </cell>
          <cell r="C36" t="str">
            <v>Export market concentration, Top 5 as % total</v>
          </cell>
          <cell r="D36" t="str">
            <v>1.13.01. Export market concentration, Top 5 as % total</v>
          </cell>
          <cell r="H36">
            <v>22</v>
          </cell>
          <cell r="I36">
            <v>9</v>
          </cell>
          <cell r="J36">
            <v>27</v>
          </cell>
          <cell r="K36">
            <v>13</v>
          </cell>
          <cell r="L36">
            <v>28</v>
          </cell>
          <cell r="M36">
            <v>23</v>
          </cell>
          <cell r="N36">
            <v>3</v>
          </cell>
          <cell r="O36">
            <v>24</v>
          </cell>
          <cell r="P36">
            <v>16</v>
          </cell>
          <cell r="Q36">
            <v>25</v>
          </cell>
          <cell r="R36">
            <v>1</v>
          </cell>
          <cell r="S36">
            <v>11</v>
          </cell>
          <cell r="T36">
            <v>14</v>
          </cell>
          <cell r="U36">
            <v>29</v>
          </cell>
          <cell r="V36">
            <v>12</v>
          </cell>
          <cell r="W36">
            <v>30</v>
          </cell>
          <cell r="X36">
            <v>21</v>
          </cell>
          <cell r="Y36">
            <v>18</v>
          </cell>
          <cell r="Z36">
            <v>5</v>
          </cell>
          <cell r="AA36">
            <v>26</v>
          </cell>
          <cell r="AB36">
            <v>15</v>
          </cell>
          <cell r="AC36">
            <v>20</v>
          </cell>
          <cell r="AD36">
            <v>2</v>
          </cell>
          <cell r="AE36">
            <v>10</v>
          </cell>
          <cell r="AF36">
            <v>17</v>
          </cell>
          <cell r="AG36">
            <v>8</v>
          </cell>
          <cell r="AH36">
            <v>6</v>
          </cell>
          <cell r="AI36">
            <v>4</v>
          </cell>
          <cell r="AJ36">
            <v>7</v>
          </cell>
          <cell r="AK36">
            <v>19</v>
          </cell>
        </row>
        <row r="37">
          <cell r="A37">
            <v>33</v>
          </cell>
          <cell r="B37" t="str">
            <v>1.13.02</v>
          </cell>
          <cell r="C37" t="str">
            <v>Export product concentration, Top 5 as % total</v>
          </cell>
          <cell r="D37" t="str">
            <v>1.13.02. Export product concentration, Top 5 as % total</v>
          </cell>
          <cell r="H37">
            <v>22</v>
          </cell>
          <cell r="I37">
            <v>30</v>
          </cell>
          <cell r="J37">
            <v>29</v>
          </cell>
          <cell r="K37">
            <v>26</v>
          </cell>
          <cell r="L37">
            <v>3</v>
          </cell>
          <cell r="M37">
            <v>24</v>
          </cell>
          <cell r="N37">
            <v>10</v>
          </cell>
          <cell r="O37">
            <v>21</v>
          </cell>
          <cell r="P37">
            <v>28</v>
          </cell>
          <cell r="Q37">
            <v>25</v>
          </cell>
          <cell r="R37">
            <v>4</v>
          </cell>
          <cell r="S37">
            <v>1</v>
          </cell>
          <cell r="T37">
            <v>12</v>
          </cell>
          <cell r="U37">
            <v>8</v>
          </cell>
          <cell r="V37">
            <v>9</v>
          </cell>
          <cell r="W37">
            <v>13</v>
          </cell>
          <cell r="X37">
            <v>18</v>
          </cell>
          <cell r="Y37">
            <v>7</v>
          </cell>
          <cell r="Z37">
            <v>27</v>
          </cell>
          <cell r="AA37">
            <v>14</v>
          </cell>
          <cell r="AB37">
            <v>19</v>
          </cell>
          <cell r="AC37">
            <v>23</v>
          </cell>
          <cell r="AD37">
            <v>17</v>
          </cell>
          <cell r="AE37">
            <v>11</v>
          </cell>
          <cell r="AF37">
            <v>15</v>
          </cell>
          <cell r="AG37">
            <v>20</v>
          </cell>
          <cell r="AH37">
            <v>6</v>
          </cell>
          <cell r="AI37">
            <v>5</v>
          </cell>
          <cell r="AJ37">
            <v>2</v>
          </cell>
          <cell r="AK37">
            <v>16</v>
          </cell>
        </row>
        <row r="38">
          <cell r="A38">
            <v>34</v>
          </cell>
          <cell r="B38" t="str">
            <v>1.14</v>
          </cell>
          <cell r="C38" t="str">
            <v>Exports of goods and services</v>
          </cell>
          <cell r="D38" t="str">
            <v>1.14. Exports of goods and services</v>
          </cell>
          <cell r="H38">
            <v>13</v>
          </cell>
          <cell r="I38">
            <v>22</v>
          </cell>
          <cell r="J38">
            <v>28</v>
          </cell>
          <cell r="K38">
            <v>25</v>
          </cell>
          <cell r="L38">
            <v>9</v>
          </cell>
          <cell r="M38">
            <v>18</v>
          </cell>
          <cell r="N38">
            <v>2</v>
          </cell>
          <cell r="O38">
            <v>11</v>
          </cell>
          <cell r="P38">
            <v>24</v>
          </cell>
          <cell r="Q38">
            <v>8</v>
          </cell>
          <cell r="R38">
            <v>6</v>
          </cell>
          <cell r="S38">
            <v>17</v>
          </cell>
          <cell r="T38">
            <v>4</v>
          </cell>
          <cell r="U38">
            <v>30</v>
          </cell>
          <cell r="V38">
            <v>14</v>
          </cell>
          <cell r="W38">
            <v>12</v>
          </cell>
          <cell r="X38">
            <v>26</v>
          </cell>
          <cell r="Y38">
            <v>21</v>
          </cell>
          <cell r="Z38">
            <v>23</v>
          </cell>
          <cell r="AA38">
            <v>29</v>
          </cell>
          <cell r="AB38">
            <v>20</v>
          </cell>
          <cell r="AC38">
            <v>19</v>
          </cell>
          <cell r="AD38">
            <v>10</v>
          </cell>
          <cell r="AE38">
            <v>5</v>
          </cell>
          <cell r="AF38">
            <v>7</v>
          </cell>
          <cell r="AG38">
            <v>27</v>
          </cell>
          <cell r="AH38">
            <v>16</v>
          </cell>
          <cell r="AI38">
            <v>3</v>
          </cell>
          <cell r="AJ38">
            <v>1</v>
          </cell>
          <cell r="AK38">
            <v>15</v>
          </cell>
        </row>
        <row r="39">
          <cell r="A39">
            <v>35</v>
          </cell>
          <cell r="B39" t="str">
            <v>1.14.01</v>
          </cell>
          <cell r="C39" t="str">
            <v>Merchandise exports, US$</v>
          </cell>
          <cell r="D39" t="str">
            <v>1.14.01. Merchandise exports, US$</v>
          </cell>
          <cell r="H39">
            <v>13</v>
          </cell>
          <cell r="I39">
            <v>22</v>
          </cell>
          <cell r="J39">
            <v>28</v>
          </cell>
          <cell r="K39">
            <v>25</v>
          </cell>
          <cell r="L39">
            <v>6</v>
          </cell>
          <cell r="M39">
            <v>18</v>
          </cell>
          <cell r="N39">
            <v>1</v>
          </cell>
          <cell r="O39">
            <v>11</v>
          </cell>
          <cell r="P39">
            <v>24</v>
          </cell>
          <cell r="Q39">
            <v>4</v>
          </cell>
          <cell r="R39">
            <v>12</v>
          </cell>
          <cell r="S39">
            <v>17</v>
          </cell>
          <cell r="T39">
            <v>3</v>
          </cell>
          <cell r="U39">
            <v>30</v>
          </cell>
          <cell r="V39">
            <v>15</v>
          </cell>
          <cell r="W39">
            <v>7</v>
          </cell>
          <cell r="X39">
            <v>26</v>
          </cell>
          <cell r="Y39">
            <v>21</v>
          </cell>
          <cell r="Z39">
            <v>23</v>
          </cell>
          <cell r="AA39">
            <v>29</v>
          </cell>
          <cell r="AB39">
            <v>20</v>
          </cell>
          <cell r="AC39">
            <v>19</v>
          </cell>
          <cell r="AD39">
            <v>8</v>
          </cell>
          <cell r="AE39">
            <v>10</v>
          </cell>
          <cell r="AF39">
            <v>5</v>
          </cell>
          <cell r="AG39">
            <v>27</v>
          </cell>
          <cell r="AH39">
            <v>16</v>
          </cell>
          <cell r="AI39">
            <v>9</v>
          </cell>
          <cell r="AJ39">
            <v>2</v>
          </cell>
          <cell r="AK39">
            <v>14</v>
          </cell>
        </row>
        <row r="40">
          <cell r="A40">
            <v>36</v>
          </cell>
          <cell r="B40" t="str">
            <v>1.14.02</v>
          </cell>
          <cell r="C40" t="str">
            <v>Commercial services exports, US$</v>
          </cell>
          <cell r="D40" t="str">
            <v>1.14.02. Commercial services exports, US$</v>
          </cell>
          <cell r="H40">
            <v>12</v>
          </cell>
          <cell r="I40">
            <v>21</v>
          </cell>
          <cell r="J40">
            <v>29</v>
          </cell>
          <cell r="K40">
            <v>27</v>
          </cell>
          <cell r="L40">
            <v>8</v>
          </cell>
          <cell r="M40">
            <v>19</v>
          </cell>
          <cell r="N40">
            <v>3</v>
          </cell>
          <cell r="O40">
            <v>11</v>
          </cell>
          <cell r="P40">
            <v>26</v>
          </cell>
          <cell r="Q40">
            <v>9</v>
          </cell>
          <cell r="R40">
            <v>4</v>
          </cell>
          <cell r="S40">
            <v>17</v>
          </cell>
          <cell r="T40">
            <v>6</v>
          </cell>
          <cell r="U40">
            <v>30</v>
          </cell>
          <cell r="V40">
            <v>16</v>
          </cell>
          <cell r="W40">
            <v>14</v>
          </cell>
          <cell r="X40">
            <v>22</v>
          </cell>
          <cell r="Y40">
            <v>18</v>
          </cell>
          <cell r="Z40">
            <v>20</v>
          </cell>
          <cell r="AA40">
            <v>28</v>
          </cell>
          <cell r="AB40">
            <v>24</v>
          </cell>
          <cell r="AC40">
            <v>13</v>
          </cell>
          <cell r="AD40">
            <v>10</v>
          </cell>
          <cell r="AE40">
            <v>5</v>
          </cell>
          <cell r="AF40">
            <v>7</v>
          </cell>
          <cell r="AG40">
            <v>25</v>
          </cell>
          <cell r="AH40">
            <v>15</v>
          </cell>
          <cell r="AI40">
            <v>2</v>
          </cell>
          <cell r="AJ40">
            <v>1</v>
          </cell>
          <cell r="AK40">
            <v>23</v>
          </cell>
        </row>
        <row r="41">
          <cell r="A41">
            <v>37</v>
          </cell>
          <cell r="B41" t="str">
            <v>1.15</v>
          </cell>
          <cell r="C41" t="str">
            <v>Technological innovation</v>
          </cell>
          <cell r="D41" t="str">
            <v>1.15. Technological innovation</v>
          </cell>
          <cell r="H41">
            <v>7</v>
          </cell>
          <cell r="I41">
            <v>29</v>
          </cell>
          <cell r="J41">
            <v>20</v>
          </cell>
          <cell r="K41">
            <v>28</v>
          </cell>
          <cell r="L41">
            <v>10</v>
          </cell>
          <cell r="M41">
            <v>17</v>
          </cell>
          <cell r="N41">
            <v>12</v>
          </cell>
          <cell r="O41">
            <v>3</v>
          </cell>
          <cell r="P41">
            <v>23</v>
          </cell>
          <cell r="Q41">
            <v>4</v>
          </cell>
          <cell r="R41">
            <v>21</v>
          </cell>
          <cell r="S41">
            <v>22</v>
          </cell>
          <cell r="T41">
            <v>5</v>
          </cell>
          <cell r="U41">
            <v>18</v>
          </cell>
          <cell r="V41">
            <v>11</v>
          </cell>
          <cell r="W41">
            <v>19</v>
          </cell>
          <cell r="X41">
            <v>27</v>
          </cell>
          <cell r="Y41">
            <v>9</v>
          </cell>
          <cell r="Z41">
            <v>25</v>
          </cell>
          <cell r="AA41">
            <v>30</v>
          </cell>
          <cell r="AB41">
            <v>24</v>
          </cell>
          <cell r="AC41">
            <v>13</v>
          </cell>
          <cell r="AD41">
            <v>14</v>
          </cell>
          <cell r="AE41">
            <v>2</v>
          </cell>
          <cell r="AF41">
            <v>1</v>
          </cell>
          <cell r="AG41">
            <v>26</v>
          </cell>
          <cell r="AH41">
            <v>15</v>
          </cell>
          <cell r="AI41">
            <v>8</v>
          </cell>
          <cell r="AJ41">
            <v>6</v>
          </cell>
          <cell r="AK41">
            <v>16</v>
          </cell>
        </row>
        <row r="42">
          <cell r="A42">
            <v>38</v>
          </cell>
          <cell r="B42" t="str">
            <v>1.15.01</v>
          </cell>
          <cell r="C42" t="str">
            <v>R&amp;D expenditure, % GDP</v>
          </cell>
          <cell r="D42" t="str">
            <v>1.15.01. R&amp;D expenditure, % GDP</v>
          </cell>
          <cell r="H42">
            <v>7</v>
          </cell>
          <cell r="I42" t="str">
            <v/>
          </cell>
          <cell r="J42">
            <v>21</v>
          </cell>
          <cell r="K42" t="str">
            <v/>
          </cell>
          <cell r="L42">
            <v>9</v>
          </cell>
          <cell r="M42">
            <v>17</v>
          </cell>
          <cell r="N42">
            <v>5</v>
          </cell>
          <cell r="O42">
            <v>2</v>
          </cell>
          <cell r="P42" t="str">
            <v/>
          </cell>
          <cell r="Q42">
            <v>14</v>
          </cell>
          <cell r="R42">
            <v>15</v>
          </cell>
          <cell r="S42">
            <v>20</v>
          </cell>
          <cell r="T42">
            <v>4</v>
          </cell>
          <cell r="U42" t="str">
            <v/>
          </cell>
          <cell r="V42">
            <v>13</v>
          </cell>
          <cell r="W42">
            <v>19</v>
          </cell>
          <cell r="X42">
            <v>24</v>
          </cell>
          <cell r="Y42">
            <v>10</v>
          </cell>
          <cell r="Z42">
            <v>22</v>
          </cell>
          <cell r="AA42">
            <v>26</v>
          </cell>
          <cell r="AB42">
            <v>23</v>
          </cell>
          <cell r="AC42">
            <v>18</v>
          </cell>
          <cell r="AD42">
            <v>12</v>
          </cell>
          <cell r="AE42">
            <v>6</v>
          </cell>
          <cell r="AF42">
            <v>1</v>
          </cell>
          <cell r="AG42">
            <v>25</v>
          </cell>
          <cell r="AH42">
            <v>11</v>
          </cell>
          <cell r="AI42">
            <v>8</v>
          </cell>
          <cell r="AJ42">
            <v>3</v>
          </cell>
          <cell r="AK42">
            <v>16</v>
          </cell>
        </row>
        <row r="43">
          <cell r="A43">
            <v>39</v>
          </cell>
          <cell r="B43" t="str">
            <v>1.15.02</v>
          </cell>
          <cell r="C43" t="str">
            <v>Researchers in R&amp;D, per capita</v>
          </cell>
          <cell r="D43" t="str">
            <v>1.15.02. Researchers in R&amp;D, per capita</v>
          </cell>
          <cell r="H43" t="str">
            <v/>
          </cell>
          <cell r="I43" t="str">
            <v/>
          </cell>
          <cell r="J43" t="str">
            <v/>
          </cell>
          <cell r="K43" t="str">
            <v/>
          </cell>
          <cell r="L43">
            <v>8</v>
          </cell>
          <cell r="M43">
            <v>15</v>
          </cell>
          <cell r="N43">
            <v>13</v>
          </cell>
          <cell r="O43">
            <v>3</v>
          </cell>
          <cell r="P43" t="str">
            <v/>
          </cell>
          <cell r="Q43">
            <v>9</v>
          </cell>
          <cell r="R43">
            <v>19</v>
          </cell>
          <cell r="S43">
            <v>16</v>
          </cell>
          <cell r="T43">
            <v>5</v>
          </cell>
          <cell r="U43" t="str">
            <v/>
          </cell>
          <cell r="V43">
            <v>11</v>
          </cell>
          <cell r="W43">
            <v>18</v>
          </cell>
          <cell r="X43">
            <v>23</v>
          </cell>
          <cell r="Y43">
            <v>4</v>
          </cell>
          <cell r="Z43">
            <v>17</v>
          </cell>
          <cell r="AA43">
            <v>22</v>
          </cell>
          <cell r="AB43" t="str">
            <v/>
          </cell>
          <cell r="AC43">
            <v>20</v>
          </cell>
          <cell r="AD43">
            <v>10</v>
          </cell>
          <cell r="AE43">
            <v>2</v>
          </cell>
          <cell r="AF43">
            <v>1</v>
          </cell>
          <cell r="AG43">
            <v>21</v>
          </cell>
          <cell r="AH43">
            <v>12</v>
          </cell>
          <cell r="AI43">
            <v>7</v>
          </cell>
          <cell r="AJ43">
            <v>6</v>
          </cell>
          <cell r="AK43">
            <v>14</v>
          </cell>
        </row>
        <row r="44">
          <cell r="A44">
            <v>40</v>
          </cell>
          <cell r="B44" t="str">
            <v>1.15.03</v>
          </cell>
          <cell r="C44" t="str">
            <v>Patent applications, per million inhabitants</v>
          </cell>
          <cell r="D44" t="str">
            <v>1.15.03. Patent applications, per million inhabitants</v>
          </cell>
          <cell r="H44">
            <v>10</v>
          </cell>
          <cell r="I44">
            <v>28</v>
          </cell>
          <cell r="J44">
            <v>16</v>
          </cell>
          <cell r="K44">
            <v>27</v>
          </cell>
          <cell r="L44">
            <v>8</v>
          </cell>
          <cell r="M44">
            <v>14</v>
          </cell>
          <cell r="N44">
            <v>6</v>
          </cell>
          <cell r="O44">
            <v>3</v>
          </cell>
          <cell r="P44">
            <v>24</v>
          </cell>
          <cell r="Q44">
            <v>11</v>
          </cell>
          <cell r="R44">
            <v>15</v>
          </cell>
          <cell r="S44">
            <v>23</v>
          </cell>
          <cell r="T44">
            <v>2</v>
          </cell>
          <cell r="U44">
            <v>26</v>
          </cell>
          <cell r="V44">
            <v>13</v>
          </cell>
          <cell r="W44">
            <v>19</v>
          </cell>
          <cell r="X44">
            <v>29</v>
          </cell>
          <cell r="Y44">
            <v>9</v>
          </cell>
          <cell r="Z44">
            <v>25</v>
          </cell>
          <cell r="AA44" t="str">
            <v/>
          </cell>
          <cell r="AB44">
            <v>21</v>
          </cell>
          <cell r="AC44">
            <v>22</v>
          </cell>
          <cell r="AD44">
            <v>12</v>
          </cell>
          <cell r="AE44">
            <v>5</v>
          </cell>
          <cell r="AF44">
            <v>1</v>
          </cell>
          <cell r="AG44">
            <v>18</v>
          </cell>
          <cell r="AH44">
            <v>17</v>
          </cell>
          <cell r="AI44">
            <v>7</v>
          </cell>
          <cell r="AJ44">
            <v>4</v>
          </cell>
          <cell r="AK44">
            <v>20</v>
          </cell>
        </row>
        <row r="45">
          <cell r="A45">
            <v>41</v>
          </cell>
          <cell r="B45" t="str">
            <v>1.15.04</v>
          </cell>
          <cell r="C45" t="str">
            <v>High-technology exports, % of manufactured exports</v>
          </cell>
          <cell r="D45" t="str">
            <v>1.15.04. High-technology exports, % of manufactured exports</v>
          </cell>
          <cell r="H45">
            <v>11</v>
          </cell>
          <cell r="I45" t="str">
            <v/>
          </cell>
          <cell r="J45">
            <v>26</v>
          </cell>
          <cell r="K45">
            <v>24</v>
          </cell>
          <cell r="L45">
            <v>16</v>
          </cell>
          <cell r="M45">
            <v>15</v>
          </cell>
          <cell r="N45">
            <v>7</v>
          </cell>
          <cell r="O45" t="str">
            <v/>
          </cell>
          <cell r="P45">
            <v>22</v>
          </cell>
          <cell r="Q45">
            <v>1</v>
          </cell>
          <cell r="R45">
            <v>17</v>
          </cell>
          <cell r="S45">
            <v>20</v>
          </cell>
          <cell r="T45">
            <v>14</v>
          </cell>
          <cell r="U45">
            <v>12</v>
          </cell>
          <cell r="V45">
            <v>4</v>
          </cell>
          <cell r="W45">
            <v>10</v>
          </cell>
          <cell r="X45">
            <v>23</v>
          </cell>
          <cell r="Y45">
            <v>18</v>
          </cell>
          <cell r="Z45">
            <v>25</v>
          </cell>
          <cell r="AA45" t="str">
            <v/>
          </cell>
          <cell r="AB45">
            <v>21</v>
          </cell>
          <cell r="AC45">
            <v>2</v>
          </cell>
          <cell r="AD45">
            <v>19</v>
          </cell>
          <cell r="AE45">
            <v>3</v>
          </cell>
          <cell r="AF45">
            <v>6</v>
          </cell>
          <cell r="AG45">
            <v>27</v>
          </cell>
          <cell r="AH45">
            <v>8</v>
          </cell>
          <cell r="AI45">
            <v>9</v>
          </cell>
          <cell r="AJ45">
            <v>13</v>
          </cell>
          <cell r="AK45">
            <v>5</v>
          </cell>
        </row>
        <row r="46">
          <cell r="A46">
            <v>42</v>
          </cell>
          <cell r="B46" t="str">
            <v>1.15.05</v>
          </cell>
          <cell r="C46" t="str">
            <v>Scientific articles, per million people</v>
          </cell>
          <cell r="D46" t="str">
            <v>1.15.05. Scientific articles, per million people</v>
          </cell>
          <cell r="H46">
            <v>1</v>
          </cell>
          <cell r="I46">
            <v>26</v>
          </cell>
          <cell r="J46">
            <v>12</v>
          </cell>
          <cell r="K46">
            <v>27</v>
          </cell>
          <cell r="L46">
            <v>5</v>
          </cell>
          <cell r="M46">
            <v>15</v>
          </cell>
          <cell r="N46">
            <v>14</v>
          </cell>
          <cell r="O46">
            <v>9</v>
          </cell>
          <cell r="P46">
            <v>17</v>
          </cell>
          <cell r="Q46">
            <v>2</v>
          </cell>
          <cell r="R46">
            <v>21</v>
          </cell>
          <cell r="S46">
            <v>20</v>
          </cell>
          <cell r="T46">
            <v>10</v>
          </cell>
          <cell r="U46">
            <v>30</v>
          </cell>
          <cell r="V46">
            <v>11</v>
          </cell>
          <cell r="W46">
            <v>18</v>
          </cell>
          <cell r="X46">
            <v>28</v>
          </cell>
          <cell r="Y46">
            <v>4</v>
          </cell>
          <cell r="Z46">
            <v>25</v>
          </cell>
          <cell r="AA46">
            <v>29</v>
          </cell>
          <cell r="AB46">
            <v>24</v>
          </cell>
          <cell r="AC46">
            <v>19</v>
          </cell>
          <cell r="AD46">
            <v>13</v>
          </cell>
          <cell r="AE46">
            <v>3</v>
          </cell>
          <cell r="AF46">
            <v>7</v>
          </cell>
          <cell r="AG46">
            <v>23</v>
          </cell>
          <cell r="AH46">
            <v>16</v>
          </cell>
          <cell r="AI46">
            <v>6</v>
          </cell>
          <cell r="AJ46">
            <v>8</v>
          </cell>
          <cell r="AK46">
            <v>22</v>
          </cell>
        </row>
        <row r="47">
          <cell r="A47">
            <v>43</v>
          </cell>
          <cell r="B47" t="str">
            <v>1.16</v>
          </cell>
          <cell r="C47" t="str">
            <v>Technological infrastructure</v>
          </cell>
          <cell r="D47" t="str">
            <v>1.16. Technological infrastructure</v>
          </cell>
          <cell r="H47">
            <v>11</v>
          </cell>
          <cell r="I47">
            <v>26</v>
          </cell>
          <cell r="J47">
            <v>16</v>
          </cell>
          <cell r="K47">
            <v>27</v>
          </cell>
          <cell r="L47">
            <v>7</v>
          </cell>
          <cell r="M47">
            <v>13</v>
          </cell>
          <cell r="N47">
            <v>12</v>
          </cell>
          <cell r="O47">
            <v>9</v>
          </cell>
          <cell r="P47">
            <v>20</v>
          </cell>
          <cell r="Q47">
            <v>1</v>
          </cell>
          <cell r="R47">
            <v>25</v>
          </cell>
          <cell r="S47">
            <v>22</v>
          </cell>
          <cell r="T47">
            <v>4</v>
          </cell>
          <cell r="U47">
            <v>28</v>
          </cell>
          <cell r="V47">
            <v>15</v>
          </cell>
          <cell r="W47">
            <v>18</v>
          </cell>
          <cell r="X47">
            <v>24</v>
          </cell>
          <cell r="Y47">
            <v>6</v>
          </cell>
          <cell r="Z47">
            <v>29</v>
          </cell>
          <cell r="AA47">
            <v>30</v>
          </cell>
          <cell r="AB47">
            <v>19</v>
          </cell>
          <cell r="AC47">
            <v>21</v>
          </cell>
          <cell r="AD47">
            <v>14</v>
          </cell>
          <cell r="AE47">
            <v>3</v>
          </cell>
          <cell r="AF47">
            <v>2</v>
          </cell>
          <cell r="AG47">
            <v>23</v>
          </cell>
          <cell r="AH47">
            <v>10</v>
          </cell>
          <cell r="AI47">
            <v>8</v>
          </cell>
          <cell r="AJ47">
            <v>5</v>
          </cell>
          <cell r="AK47">
            <v>17</v>
          </cell>
        </row>
        <row r="48">
          <cell r="A48">
            <v>44</v>
          </cell>
          <cell r="B48" t="str">
            <v>1.16.01</v>
          </cell>
          <cell r="C48" t="str">
            <v>Fixed internet speed, Mbps</v>
          </cell>
          <cell r="D48" t="str">
            <v>1.16.01. Fixed internet speed, Mbps</v>
          </cell>
          <cell r="H48">
            <v>15</v>
          </cell>
          <cell r="I48">
            <v>25</v>
          </cell>
          <cell r="J48">
            <v>23</v>
          </cell>
          <cell r="K48">
            <v>28</v>
          </cell>
          <cell r="L48">
            <v>7</v>
          </cell>
          <cell r="M48">
            <v>10</v>
          </cell>
          <cell r="N48">
            <v>11</v>
          </cell>
          <cell r="O48">
            <v>9</v>
          </cell>
          <cell r="P48">
            <v>22</v>
          </cell>
          <cell r="Q48">
            <v>2</v>
          </cell>
          <cell r="R48">
            <v>17</v>
          </cell>
          <cell r="S48">
            <v>26</v>
          </cell>
          <cell r="T48">
            <v>8</v>
          </cell>
          <cell r="U48">
            <v>24</v>
          </cell>
          <cell r="V48">
            <v>12</v>
          </cell>
          <cell r="W48">
            <v>18</v>
          </cell>
          <cell r="X48">
            <v>27</v>
          </cell>
          <cell r="Y48">
            <v>6</v>
          </cell>
          <cell r="Z48">
            <v>30</v>
          </cell>
          <cell r="AA48">
            <v>29</v>
          </cell>
          <cell r="AB48">
            <v>19</v>
          </cell>
          <cell r="AC48">
            <v>21</v>
          </cell>
          <cell r="AD48">
            <v>14</v>
          </cell>
          <cell r="AE48">
            <v>1</v>
          </cell>
          <cell r="AF48">
            <v>4</v>
          </cell>
          <cell r="AG48">
            <v>20</v>
          </cell>
          <cell r="AH48">
            <v>5</v>
          </cell>
          <cell r="AI48">
            <v>13</v>
          </cell>
          <cell r="AJ48">
            <v>3</v>
          </cell>
          <cell r="AK48">
            <v>16</v>
          </cell>
        </row>
        <row r="49">
          <cell r="A49">
            <v>45</v>
          </cell>
          <cell r="B49" t="str">
            <v>1.16.02</v>
          </cell>
          <cell r="C49" t="str">
            <v>Internet users, % population</v>
          </cell>
          <cell r="D49" t="str">
            <v>1.16.02. Internet users, % population</v>
          </cell>
          <cell r="H49">
            <v>10</v>
          </cell>
          <cell r="I49">
            <v>29</v>
          </cell>
          <cell r="J49">
            <v>3</v>
          </cell>
          <cell r="K49">
            <v>27</v>
          </cell>
          <cell r="L49">
            <v>1</v>
          </cell>
          <cell r="M49">
            <v>13</v>
          </cell>
          <cell r="N49">
            <v>17</v>
          </cell>
          <cell r="O49">
            <v>12</v>
          </cell>
          <cell r="P49">
            <v>20</v>
          </cell>
          <cell r="Q49">
            <v>5</v>
          </cell>
          <cell r="R49">
            <v>23</v>
          </cell>
          <cell r="S49">
            <v>21</v>
          </cell>
          <cell r="T49">
            <v>9</v>
          </cell>
          <cell r="U49">
            <v>26</v>
          </cell>
          <cell r="V49">
            <v>11</v>
          </cell>
          <cell r="W49">
            <v>16</v>
          </cell>
          <cell r="X49">
            <v>24</v>
          </cell>
          <cell r="Y49">
            <v>7</v>
          </cell>
          <cell r="Z49">
            <v>28</v>
          </cell>
          <cell r="AA49">
            <v>30</v>
          </cell>
          <cell r="AB49">
            <v>19</v>
          </cell>
          <cell r="AC49">
            <v>22</v>
          </cell>
          <cell r="AD49">
            <v>14</v>
          </cell>
          <cell r="AE49">
            <v>6</v>
          </cell>
          <cell r="AF49">
            <v>2</v>
          </cell>
          <cell r="AG49">
            <v>25</v>
          </cell>
          <cell r="AH49">
            <v>15</v>
          </cell>
          <cell r="AI49">
            <v>4</v>
          </cell>
          <cell r="AJ49">
            <v>8</v>
          </cell>
          <cell r="AK49">
            <v>18</v>
          </cell>
        </row>
        <row r="50">
          <cell r="A50">
            <v>46</v>
          </cell>
          <cell r="B50" t="str">
            <v>1.16.03</v>
          </cell>
          <cell r="C50" t="str">
            <v>Fixed broadband subscriptions</v>
          </cell>
          <cell r="D50" t="str">
            <v>1.16.03. Fixed broadband subscriptions</v>
          </cell>
          <cell r="H50">
            <v>7</v>
          </cell>
          <cell r="I50">
            <v>23</v>
          </cell>
          <cell r="J50">
            <v>17</v>
          </cell>
          <cell r="K50">
            <v>27</v>
          </cell>
          <cell r="L50">
            <v>2</v>
          </cell>
          <cell r="M50">
            <v>13</v>
          </cell>
          <cell r="N50">
            <v>9</v>
          </cell>
          <cell r="O50">
            <v>11</v>
          </cell>
          <cell r="P50">
            <v>18</v>
          </cell>
          <cell r="Q50">
            <v>4</v>
          </cell>
          <cell r="R50">
            <v>26</v>
          </cell>
          <cell r="S50">
            <v>24</v>
          </cell>
          <cell r="T50">
            <v>8</v>
          </cell>
          <cell r="U50">
            <v>25</v>
          </cell>
          <cell r="V50">
            <v>19</v>
          </cell>
          <cell r="W50">
            <v>15</v>
          </cell>
          <cell r="X50">
            <v>28</v>
          </cell>
          <cell r="Y50">
            <v>6</v>
          </cell>
          <cell r="Z50">
            <v>29</v>
          </cell>
          <cell r="AA50">
            <v>30</v>
          </cell>
          <cell r="AB50">
            <v>20</v>
          </cell>
          <cell r="AC50">
            <v>22</v>
          </cell>
          <cell r="AD50">
            <v>12</v>
          </cell>
          <cell r="AE50">
            <v>10</v>
          </cell>
          <cell r="AF50">
            <v>1</v>
          </cell>
          <cell r="AG50">
            <v>21</v>
          </cell>
          <cell r="AH50">
            <v>16</v>
          </cell>
          <cell r="AI50">
            <v>3</v>
          </cell>
          <cell r="AJ50">
            <v>5</v>
          </cell>
          <cell r="AK50">
            <v>14</v>
          </cell>
        </row>
        <row r="51">
          <cell r="A51">
            <v>47</v>
          </cell>
          <cell r="B51" t="str">
            <v>1.16.04</v>
          </cell>
          <cell r="C51" t="str">
            <v>Mobile subscriptions (per 100 people)</v>
          </cell>
          <cell r="D51" t="str">
            <v>1.16.04. Mobile subscriptions (per 100 people)</v>
          </cell>
          <cell r="H51">
            <v>21</v>
          </cell>
          <cell r="I51">
            <v>22</v>
          </cell>
          <cell r="J51">
            <v>17</v>
          </cell>
          <cell r="K51">
            <v>20</v>
          </cell>
          <cell r="L51">
            <v>26</v>
          </cell>
          <cell r="M51">
            <v>13</v>
          </cell>
          <cell r="N51">
            <v>18</v>
          </cell>
          <cell r="O51">
            <v>16</v>
          </cell>
          <cell r="P51">
            <v>25</v>
          </cell>
          <cell r="Q51">
            <v>1</v>
          </cell>
          <cell r="R51">
            <v>27</v>
          </cell>
          <cell r="S51">
            <v>14</v>
          </cell>
          <cell r="T51">
            <v>4</v>
          </cell>
          <cell r="U51">
            <v>29</v>
          </cell>
          <cell r="V51">
            <v>11</v>
          </cell>
          <cell r="W51">
            <v>24</v>
          </cell>
          <cell r="X51">
            <v>5</v>
          </cell>
          <cell r="Y51">
            <v>15</v>
          </cell>
          <cell r="Z51">
            <v>28</v>
          </cell>
          <cell r="AA51">
            <v>30</v>
          </cell>
          <cell r="AB51">
            <v>12</v>
          </cell>
          <cell r="AC51">
            <v>10</v>
          </cell>
          <cell r="AD51">
            <v>3</v>
          </cell>
          <cell r="AE51">
            <v>6</v>
          </cell>
          <cell r="AF51">
            <v>9</v>
          </cell>
          <cell r="AG51">
            <v>8</v>
          </cell>
          <cell r="AH51">
            <v>2</v>
          </cell>
          <cell r="AI51">
            <v>19</v>
          </cell>
          <cell r="AJ51">
            <v>23</v>
          </cell>
          <cell r="AK51">
            <v>7</v>
          </cell>
        </row>
        <row r="54">
          <cell r="B54" t="str">
            <v>2. Societal Pillar</v>
          </cell>
          <cell r="C54" t="str">
            <v>Societal Pillar</v>
          </cell>
          <cell r="D54" t="str">
            <v>2. Societal Pillar</v>
          </cell>
          <cell r="H54">
            <v>3</v>
          </cell>
          <cell r="I54">
            <v>21</v>
          </cell>
          <cell r="J54">
            <v>19</v>
          </cell>
          <cell r="K54">
            <v>26</v>
          </cell>
          <cell r="L54">
            <v>2</v>
          </cell>
          <cell r="M54">
            <v>11</v>
          </cell>
          <cell r="N54">
            <v>24</v>
          </cell>
          <cell r="O54">
            <v>6</v>
          </cell>
          <cell r="P54">
            <v>13</v>
          </cell>
          <cell r="Q54">
            <v>10</v>
          </cell>
          <cell r="R54">
            <v>29</v>
          </cell>
          <cell r="S54">
            <v>25</v>
          </cell>
          <cell r="T54">
            <v>5</v>
          </cell>
          <cell r="U54">
            <v>20</v>
          </cell>
          <cell r="V54">
            <v>18</v>
          </cell>
          <cell r="W54">
            <v>23</v>
          </cell>
          <cell r="X54">
            <v>30</v>
          </cell>
          <cell r="Y54">
            <v>1</v>
          </cell>
          <cell r="Z54">
            <v>28</v>
          </cell>
          <cell r="AA54">
            <v>27</v>
          </cell>
          <cell r="AB54">
            <v>14</v>
          </cell>
          <cell r="AC54">
            <v>17</v>
          </cell>
          <cell r="AD54">
            <v>22</v>
          </cell>
          <cell r="AE54">
            <v>9</v>
          </cell>
          <cell r="AF54">
            <v>8</v>
          </cell>
          <cell r="AG54">
            <v>12</v>
          </cell>
          <cell r="AH54">
            <v>15</v>
          </cell>
          <cell r="AI54">
            <v>4</v>
          </cell>
          <cell r="AJ54">
            <v>7</v>
          </cell>
          <cell r="AK54">
            <v>16</v>
          </cell>
        </row>
        <row r="55">
          <cell r="A55">
            <v>48</v>
          </cell>
          <cell r="B55" t="str">
            <v>2.01</v>
          </cell>
          <cell r="C55" t="str">
            <v>Inequality (Gini coefficient)</v>
          </cell>
          <cell r="D55" t="str">
            <v>2.01. Inequality (Gini coefficient)</v>
          </cell>
          <cell r="H55">
            <v>6</v>
          </cell>
          <cell r="I55">
            <v>4</v>
          </cell>
          <cell r="J55" t="str">
            <v/>
          </cell>
          <cell r="K55" t="str">
            <v/>
          </cell>
          <cell r="L55">
            <v>5</v>
          </cell>
          <cell r="M55">
            <v>21</v>
          </cell>
          <cell r="N55">
            <v>13</v>
          </cell>
          <cell r="O55">
            <v>1</v>
          </cell>
          <cell r="P55">
            <v>22</v>
          </cell>
          <cell r="Q55">
            <v>16</v>
          </cell>
          <cell r="R55" t="str">
            <v/>
          </cell>
          <cell r="S55">
            <v>11</v>
          </cell>
          <cell r="T55" t="str">
            <v/>
          </cell>
          <cell r="U55">
            <v>14</v>
          </cell>
          <cell r="V55">
            <v>17</v>
          </cell>
          <cell r="W55">
            <v>23</v>
          </cell>
          <cell r="X55">
            <v>3</v>
          </cell>
          <cell r="Y55">
            <v>7</v>
          </cell>
          <cell r="Z55">
            <v>2</v>
          </cell>
          <cell r="AA55" t="str">
            <v/>
          </cell>
          <cell r="AB55">
            <v>19</v>
          </cell>
          <cell r="AC55">
            <v>20</v>
          </cell>
          <cell r="AD55">
            <v>12</v>
          </cell>
          <cell r="AE55">
            <v>15</v>
          </cell>
          <cell r="AF55" t="str">
            <v/>
          </cell>
          <cell r="AG55" t="str">
            <v/>
          </cell>
          <cell r="AH55">
            <v>7</v>
          </cell>
          <cell r="AI55">
            <v>9</v>
          </cell>
          <cell r="AJ55">
            <v>18</v>
          </cell>
          <cell r="AK55">
            <v>10</v>
          </cell>
        </row>
        <row r="56">
          <cell r="A56">
            <v>49</v>
          </cell>
          <cell r="B56" t="str">
            <v>2.02</v>
          </cell>
          <cell r="C56" t="str">
            <v>Educational attainment</v>
          </cell>
          <cell r="D56" t="str">
            <v>2.02. Educational attainment</v>
          </cell>
          <cell r="H56">
            <v>2</v>
          </cell>
          <cell r="I56">
            <v>25</v>
          </cell>
          <cell r="J56">
            <v>16</v>
          </cell>
          <cell r="K56">
            <v>29</v>
          </cell>
          <cell r="L56">
            <v>4</v>
          </cell>
          <cell r="M56">
            <v>12</v>
          </cell>
          <cell r="N56">
            <v>13</v>
          </cell>
          <cell r="O56">
            <v>7</v>
          </cell>
          <cell r="P56">
            <v>17</v>
          </cell>
          <cell r="Q56">
            <v>8</v>
          </cell>
          <cell r="R56">
            <v>24</v>
          </cell>
          <cell r="S56">
            <v>21</v>
          </cell>
          <cell r="T56">
            <v>11</v>
          </cell>
          <cell r="U56">
            <v>28</v>
          </cell>
          <cell r="V56">
            <v>15</v>
          </cell>
          <cell r="W56">
            <v>19</v>
          </cell>
          <cell r="X56">
            <v>27</v>
          </cell>
          <cell r="Y56">
            <v>6</v>
          </cell>
          <cell r="Z56">
            <v>26</v>
          </cell>
          <cell r="AA56">
            <v>30</v>
          </cell>
          <cell r="AB56">
            <v>14</v>
          </cell>
          <cell r="AC56">
            <v>20</v>
          </cell>
          <cell r="AD56">
            <v>9</v>
          </cell>
          <cell r="AE56">
            <v>10</v>
          </cell>
          <cell r="AF56">
            <v>5</v>
          </cell>
          <cell r="AG56">
            <v>18</v>
          </cell>
          <cell r="AH56">
            <v>22</v>
          </cell>
          <cell r="AI56">
            <v>3</v>
          </cell>
          <cell r="AJ56">
            <v>1</v>
          </cell>
          <cell r="AK56">
            <v>23</v>
          </cell>
        </row>
        <row r="57">
          <cell r="A57">
            <v>50</v>
          </cell>
          <cell r="B57" t="str">
            <v>2.02.01</v>
          </cell>
          <cell r="C57" t="str">
            <v>Mean years of schooling</v>
          </cell>
          <cell r="D57" t="str">
            <v>2.02.01. Mean years of schooling</v>
          </cell>
          <cell r="H57">
            <v>6</v>
          </cell>
          <cell r="I57">
            <v>25</v>
          </cell>
          <cell r="J57">
            <v>17</v>
          </cell>
          <cell r="K57">
            <v>29</v>
          </cell>
          <cell r="L57">
            <v>2</v>
          </cell>
          <cell r="M57">
            <v>13</v>
          </cell>
          <cell r="N57">
            <v>22</v>
          </cell>
          <cell r="O57">
            <v>7</v>
          </cell>
          <cell r="P57">
            <v>18</v>
          </cell>
          <cell r="Q57">
            <v>8</v>
          </cell>
          <cell r="R57">
            <v>24</v>
          </cell>
          <cell r="S57">
            <v>21</v>
          </cell>
          <cell r="T57">
            <v>4</v>
          </cell>
          <cell r="U57">
            <v>26</v>
          </cell>
          <cell r="V57">
            <v>14</v>
          </cell>
          <cell r="W57">
            <v>19</v>
          </cell>
          <cell r="X57">
            <v>28</v>
          </cell>
          <cell r="Y57">
            <v>5</v>
          </cell>
          <cell r="Z57">
            <v>27</v>
          </cell>
          <cell r="AA57">
            <v>30</v>
          </cell>
          <cell r="AB57">
            <v>15</v>
          </cell>
          <cell r="AC57">
            <v>16</v>
          </cell>
          <cell r="AD57">
            <v>10</v>
          </cell>
          <cell r="AE57">
            <v>11</v>
          </cell>
          <cell r="AF57">
            <v>9</v>
          </cell>
          <cell r="AG57">
            <v>12</v>
          </cell>
          <cell r="AH57">
            <v>23</v>
          </cell>
          <cell r="AI57">
            <v>3</v>
          </cell>
          <cell r="AJ57">
            <v>1</v>
          </cell>
          <cell r="AK57">
            <v>20</v>
          </cell>
        </row>
        <row r="58">
          <cell r="A58">
            <v>51</v>
          </cell>
          <cell r="B58" t="str">
            <v>2.02.02</v>
          </cell>
          <cell r="C58" t="str">
            <v>University education Index</v>
          </cell>
          <cell r="D58" t="str">
            <v>2.02.02. University education Index</v>
          </cell>
          <cell r="H58">
            <v>3</v>
          </cell>
          <cell r="I58">
            <v>25</v>
          </cell>
          <cell r="J58">
            <v>6</v>
          </cell>
          <cell r="K58">
            <v>27</v>
          </cell>
          <cell r="L58">
            <v>5</v>
          </cell>
          <cell r="M58">
            <v>17</v>
          </cell>
          <cell r="N58">
            <v>4</v>
          </cell>
          <cell r="O58">
            <v>12</v>
          </cell>
          <cell r="P58">
            <v>22</v>
          </cell>
          <cell r="Q58">
            <v>9</v>
          </cell>
          <cell r="R58">
            <v>8</v>
          </cell>
          <cell r="S58">
            <v>26</v>
          </cell>
          <cell r="T58">
            <v>10</v>
          </cell>
          <cell r="U58">
            <v>27</v>
          </cell>
          <cell r="V58">
            <v>15</v>
          </cell>
          <cell r="W58">
            <v>20</v>
          </cell>
          <cell r="X58">
            <v>27</v>
          </cell>
          <cell r="Y58">
            <v>7</v>
          </cell>
          <cell r="Z58">
            <v>16</v>
          </cell>
          <cell r="AA58">
            <v>27</v>
          </cell>
          <cell r="AB58">
            <v>23</v>
          </cell>
          <cell r="AC58">
            <v>24</v>
          </cell>
          <cell r="AD58">
            <v>13</v>
          </cell>
          <cell r="AE58">
            <v>14</v>
          </cell>
          <cell r="AF58">
            <v>11</v>
          </cell>
          <cell r="AG58">
            <v>19</v>
          </cell>
          <cell r="AH58">
            <v>18</v>
          </cell>
          <cell r="AI58">
            <v>2</v>
          </cell>
          <cell r="AJ58">
            <v>1</v>
          </cell>
          <cell r="AK58">
            <v>21</v>
          </cell>
        </row>
        <row r="59">
          <cell r="A59">
            <v>52</v>
          </cell>
          <cell r="B59" t="str">
            <v>2.02.03</v>
          </cell>
          <cell r="C59" t="str">
            <v>Tertiary enrollment</v>
          </cell>
          <cell r="D59" t="str">
            <v>2.02.03. Tertiary enrollment</v>
          </cell>
          <cell r="H59">
            <v>1</v>
          </cell>
          <cell r="I59">
            <v>22</v>
          </cell>
          <cell r="J59">
            <v>19</v>
          </cell>
          <cell r="K59">
            <v>25</v>
          </cell>
          <cell r="L59">
            <v>10</v>
          </cell>
          <cell r="M59">
            <v>3</v>
          </cell>
          <cell r="N59">
            <v>13</v>
          </cell>
          <cell r="O59">
            <v>5</v>
          </cell>
          <cell r="P59">
            <v>14</v>
          </cell>
          <cell r="Q59">
            <v>8</v>
          </cell>
          <cell r="R59">
            <v>20</v>
          </cell>
          <cell r="S59">
            <v>17</v>
          </cell>
          <cell r="T59" t="str">
            <v/>
          </cell>
          <cell r="U59">
            <v>26</v>
          </cell>
          <cell r="V59">
            <v>16</v>
          </cell>
          <cell r="W59">
            <v>15</v>
          </cell>
          <cell r="X59">
            <v>24</v>
          </cell>
          <cell r="Y59">
            <v>9</v>
          </cell>
          <cell r="Z59">
            <v>27</v>
          </cell>
          <cell r="AA59" t="str">
            <v/>
          </cell>
          <cell r="AB59">
            <v>11</v>
          </cell>
          <cell r="AC59">
            <v>18</v>
          </cell>
          <cell r="AD59">
            <v>7</v>
          </cell>
          <cell r="AE59">
            <v>4</v>
          </cell>
          <cell r="AF59">
            <v>2</v>
          </cell>
          <cell r="AG59">
            <v>23</v>
          </cell>
          <cell r="AH59" t="str">
            <v/>
          </cell>
          <cell r="AI59">
            <v>12</v>
          </cell>
          <cell r="AJ59">
            <v>6</v>
          </cell>
          <cell r="AK59">
            <v>21</v>
          </cell>
        </row>
        <row r="60">
          <cell r="A60">
            <v>53</v>
          </cell>
          <cell r="B60" t="str">
            <v>2.03</v>
          </cell>
          <cell r="C60" t="str">
            <v>Labor standards</v>
          </cell>
          <cell r="D60" t="str">
            <v>2.03. Labor standards</v>
          </cell>
          <cell r="H60">
            <v>8</v>
          </cell>
          <cell r="I60">
            <v>27</v>
          </cell>
          <cell r="J60">
            <v>30</v>
          </cell>
          <cell r="K60">
            <v>17</v>
          </cell>
          <cell r="L60">
            <v>1</v>
          </cell>
          <cell r="M60">
            <v>14</v>
          </cell>
          <cell r="N60">
            <v>23</v>
          </cell>
          <cell r="O60">
            <v>4</v>
          </cell>
          <cell r="P60">
            <v>11</v>
          </cell>
          <cell r="Q60">
            <v>1</v>
          </cell>
          <cell r="R60">
            <v>15</v>
          </cell>
          <cell r="S60">
            <v>25</v>
          </cell>
          <cell r="T60">
            <v>16</v>
          </cell>
          <cell r="U60">
            <v>21</v>
          </cell>
          <cell r="V60">
            <v>26</v>
          </cell>
          <cell r="W60">
            <v>10</v>
          </cell>
          <cell r="X60">
            <v>29</v>
          </cell>
          <cell r="Y60">
            <v>3</v>
          </cell>
          <cell r="Z60">
            <v>13</v>
          </cell>
          <cell r="AA60">
            <v>20</v>
          </cell>
          <cell r="AB60">
            <v>6</v>
          </cell>
          <cell r="AC60">
            <v>12</v>
          </cell>
          <cell r="AD60">
            <v>28</v>
          </cell>
          <cell r="AE60">
            <v>24</v>
          </cell>
          <cell r="AF60">
            <v>7</v>
          </cell>
          <cell r="AG60">
            <v>22</v>
          </cell>
          <cell r="AH60">
            <v>19</v>
          </cell>
          <cell r="AI60">
            <v>9</v>
          </cell>
          <cell r="AJ60">
            <v>5</v>
          </cell>
          <cell r="AK60">
            <v>18</v>
          </cell>
        </row>
        <row r="61">
          <cell r="A61">
            <v>54</v>
          </cell>
          <cell r="B61" t="str">
            <v>2.03.01</v>
          </cell>
          <cell r="C61" t="str">
            <v>Gender non-discrimination in hiring</v>
          </cell>
          <cell r="D61" t="str">
            <v>2.03.01. Gender non-discrimination in hiring</v>
          </cell>
          <cell r="H61">
            <v>1</v>
          </cell>
          <cell r="I61">
            <v>23</v>
          </cell>
          <cell r="J61">
            <v>29</v>
          </cell>
          <cell r="K61">
            <v>1</v>
          </cell>
          <cell r="L61">
            <v>1</v>
          </cell>
          <cell r="M61">
            <v>20</v>
          </cell>
          <cell r="N61">
            <v>1</v>
          </cell>
          <cell r="O61">
            <v>1</v>
          </cell>
          <cell r="P61">
            <v>1</v>
          </cell>
          <cell r="Q61">
            <v>1</v>
          </cell>
          <cell r="R61">
            <v>1</v>
          </cell>
          <cell r="S61">
            <v>23</v>
          </cell>
          <cell r="T61">
            <v>23</v>
          </cell>
          <cell r="U61">
            <v>1</v>
          </cell>
          <cell r="V61">
            <v>23</v>
          </cell>
          <cell r="W61">
            <v>1</v>
          </cell>
          <cell r="X61">
            <v>29</v>
          </cell>
          <cell r="Y61">
            <v>1</v>
          </cell>
          <cell r="Z61">
            <v>1</v>
          </cell>
          <cell r="AA61">
            <v>23</v>
          </cell>
          <cell r="AB61">
            <v>1</v>
          </cell>
          <cell r="AC61">
            <v>1</v>
          </cell>
          <cell r="AD61">
            <v>23</v>
          </cell>
          <cell r="AE61">
            <v>20</v>
          </cell>
          <cell r="AF61">
            <v>1</v>
          </cell>
          <cell r="AG61">
            <v>20</v>
          </cell>
          <cell r="AH61">
            <v>1</v>
          </cell>
          <cell r="AI61">
            <v>1</v>
          </cell>
          <cell r="AJ61">
            <v>1</v>
          </cell>
          <cell r="AK61">
            <v>1</v>
          </cell>
        </row>
        <row r="62">
          <cell r="A62">
            <v>55</v>
          </cell>
          <cell r="B62" t="str">
            <v>2.03.02</v>
          </cell>
          <cell r="C62" t="str">
            <v>Freedom of association and assembly</v>
          </cell>
          <cell r="D62" t="str">
            <v>2.03.02. Freedom of association and assembly</v>
          </cell>
          <cell r="H62">
            <v>9</v>
          </cell>
          <cell r="I62">
            <v>20</v>
          </cell>
          <cell r="J62" t="str">
            <v/>
          </cell>
          <cell r="K62">
            <v>23</v>
          </cell>
          <cell r="L62">
            <v>1</v>
          </cell>
          <cell r="M62">
            <v>8</v>
          </cell>
          <cell r="N62">
            <v>28</v>
          </cell>
          <cell r="O62">
            <v>4</v>
          </cell>
          <cell r="P62">
            <v>13</v>
          </cell>
          <cell r="Q62" t="str">
            <v/>
          </cell>
          <cell r="R62">
            <v>18</v>
          </cell>
          <cell r="S62">
            <v>15</v>
          </cell>
          <cell r="T62">
            <v>2</v>
          </cell>
          <cell r="U62">
            <v>26</v>
          </cell>
          <cell r="V62">
            <v>17</v>
          </cell>
          <cell r="W62">
            <v>12</v>
          </cell>
          <cell r="X62">
            <v>27</v>
          </cell>
          <cell r="Y62">
            <v>3</v>
          </cell>
          <cell r="Z62">
            <v>16</v>
          </cell>
          <cell r="AA62">
            <v>11</v>
          </cell>
          <cell r="AB62">
            <v>6</v>
          </cell>
          <cell r="AC62">
            <v>14</v>
          </cell>
          <cell r="AD62">
            <v>21</v>
          </cell>
          <cell r="AE62">
            <v>22</v>
          </cell>
          <cell r="AF62">
            <v>7</v>
          </cell>
          <cell r="AG62">
            <v>18</v>
          </cell>
          <cell r="AH62">
            <v>25</v>
          </cell>
          <cell r="AI62">
            <v>10</v>
          </cell>
          <cell r="AJ62">
            <v>5</v>
          </cell>
          <cell r="AK62">
            <v>24</v>
          </cell>
        </row>
        <row r="63">
          <cell r="A63">
            <v>56</v>
          </cell>
          <cell r="B63" t="str">
            <v>2.04</v>
          </cell>
          <cell r="C63" t="str">
            <v>Political stability and absence of violence</v>
          </cell>
          <cell r="D63" t="str">
            <v>2.04. Political stability and absence of violence</v>
          </cell>
          <cell r="H63">
            <v>6</v>
          </cell>
          <cell r="I63">
            <v>28</v>
          </cell>
          <cell r="J63">
            <v>3</v>
          </cell>
          <cell r="K63">
            <v>17</v>
          </cell>
          <cell r="L63">
            <v>4</v>
          </cell>
          <cell r="M63">
            <v>13</v>
          </cell>
          <cell r="N63">
            <v>19</v>
          </cell>
          <cell r="O63">
            <v>7</v>
          </cell>
          <cell r="P63">
            <v>20</v>
          </cell>
          <cell r="Q63">
            <v>12</v>
          </cell>
          <cell r="R63">
            <v>27</v>
          </cell>
          <cell r="S63">
            <v>21</v>
          </cell>
          <cell r="T63">
            <v>5</v>
          </cell>
          <cell r="U63">
            <v>8</v>
          </cell>
          <cell r="V63">
            <v>11</v>
          </cell>
          <cell r="W63">
            <v>26</v>
          </cell>
          <cell r="X63">
            <v>29</v>
          </cell>
          <cell r="Y63">
            <v>1</v>
          </cell>
          <cell r="Z63">
            <v>30</v>
          </cell>
          <cell r="AA63">
            <v>24</v>
          </cell>
          <cell r="AB63">
            <v>18</v>
          </cell>
          <cell r="AC63">
            <v>25</v>
          </cell>
          <cell r="AD63">
            <v>23</v>
          </cell>
          <cell r="AE63">
            <v>2</v>
          </cell>
          <cell r="AF63">
            <v>9</v>
          </cell>
          <cell r="AG63">
            <v>15</v>
          </cell>
          <cell r="AH63">
            <v>22</v>
          </cell>
          <cell r="AI63">
            <v>10</v>
          </cell>
          <cell r="AJ63">
            <v>14</v>
          </cell>
          <cell r="AK63">
            <v>16</v>
          </cell>
        </row>
        <row r="64">
          <cell r="A64">
            <v>57</v>
          </cell>
          <cell r="B64" t="str">
            <v>2.05</v>
          </cell>
          <cell r="C64" t="str">
            <v>Goods produced by forced labor or child labor</v>
          </cell>
          <cell r="D64" t="str">
            <v>2.05. Goods produced by forced labor or child labor</v>
          </cell>
          <cell r="H64">
            <v>4</v>
          </cell>
          <cell r="I64">
            <v>22</v>
          </cell>
          <cell r="J64">
            <v>18</v>
          </cell>
          <cell r="K64">
            <v>28</v>
          </cell>
          <cell r="L64">
            <v>2</v>
          </cell>
          <cell r="M64">
            <v>5</v>
          </cell>
          <cell r="N64">
            <v>26</v>
          </cell>
          <cell r="O64">
            <v>8</v>
          </cell>
          <cell r="P64">
            <v>13</v>
          </cell>
          <cell r="Q64">
            <v>7</v>
          </cell>
          <cell r="R64">
            <v>30</v>
          </cell>
          <cell r="S64">
            <v>20</v>
          </cell>
          <cell r="T64">
            <v>1</v>
          </cell>
          <cell r="U64">
            <v>14</v>
          </cell>
          <cell r="V64">
            <v>19</v>
          </cell>
          <cell r="W64">
            <v>23</v>
          </cell>
          <cell r="X64">
            <v>29</v>
          </cell>
          <cell r="Y64">
            <v>3</v>
          </cell>
          <cell r="Z64">
            <v>27</v>
          </cell>
          <cell r="AA64">
            <v>16</v>
          </cell>
          <cell r="AB64">
            <v>17</v>
          </cell>
          <cell r="AC64">
            <v>24</v>
          </cell>
          <cell r="AD64">
            <v>15</v>
          </cell>
          <cell r="AE64">
            <v>12</v>
          </cell>
          <cell r="AF64">
            <v>9</v>
          </cell>
          <cell r="AG64">
            <v>11</v>
          </cell>
          <cell r="AH64">
            <v>21</v>
          </cell>
          <cell r="AI64">
            <v>10</v>
          </cell>
          <cell r="AJ64">
            <v>6</v>
          </cell>
          <cell r="AK64">
            <v>25</v>
          </cell>
        </row>
        <row r="65">
          <cell r="A65">
            <v>58</v>
          </cell>
          <cell r="B65" t="str">
            <v>2.05.01</v>
          </cell>
          <cell r="C65" t="str">
            <v>Goods produced by forced labor</v>
          </cell>
          <cell r="D65" t="str">
            <v>2.05.01. Goods produced by forced labor</v>
          </cell>
          <cell r="H65">
            <v>4</v>
          </cell>
          <cell r="I65">
            <v>14</v>
          </cell>
          <cell r="J65">
            <v>24</v>
          </cell>
          <cell r="K65">
            <v>27</v>
          </cell>
          <cell r="L65">
            <v>2</v>
          </cell>
          <cell r="M65">
            <v>5</v>
          </cell>
          <cell r="N65">
            <v>28</v>
          </cell>
          <cell r="O65">
            <v>8</v>
          </cell>
          <cell r="P65">
            <v>12</v>
          </cell>
          <cell r="Q65">
            <v>7</v>
          </cell>
          <cell r="R65">
            <v>26</v>
          </cell>
          <cell r="S65">
            <v>18</v>
          </cell>
          <cell r="T65">
            <v>1</v>
          </cell>
          <cell r="U65">
            <v>21</v>
          </cell>
          <cell r="V65">
            <v>23</v>
          </cell>
          <cell r="W65">
            <v>15</v>
          </cell>
          <cell r="X65">
            <v>30</v>
          </cell>
          <cell r="Y65">
            <v>3</v>
          </cell>
          <cell r="Z65">
            <v>29</v>
          </cell>
          <cell r="AA65">
            <v>22</v>
          </cell>
          <cell r="AB65">
            <v>17</v>
          </cell>
          <cell r="AC65">
            <v>19</v>
          </cell>
          <cell r="AD65">
            <v>20</v>
          </cell>
          <cell r="AE65">
            <v>13</v>
          </cell>
          <cell r="AF65">
            <v>9</v>
          </cell>
          <cell r="AG65">
            <v>11</v>
          </cell>
          <cell r="AH65">
            <v>25</v>
          </cell>
          <cell r="AI65">
            <v>10</v>
          </cell>
          <cell r="AJ65">
            <v>6</v>
          </cell>
          <cell r="AK65">
            <v>16</v>
          </cell>
        </row>
        <row r="66">
          <cell r="A66">
            <v>59</v>
          </cell>
          <cell r="B66" t="str">
            <v>2.05.01.a</v>
          </cell>
          <cell r="C66" t="str">
            <v>Goods produced by forced labor, number of goods categories</v>
          </cell>
          <cell r="D66" t="str">
            <v>2.05.01.a. Goods produced by forced labor, number of goods categories</v>
          </cell>
          <cell r="H66">
            <v>1</v>
          </cell>
          <cell r="I66">
            <v>17</v>
          </cell>
          <cell r="J66">
            <v>1</v>
          </cell>
          <cell r="K66">
            <v>17</v>
          </cell>
          <cell r="L66">
            <v>1</v>
          </cell>
          <cell r="M66">
            <v>1</v>
          </cell>
          <cell r="N66">
            <v>30</v>
          </cell>
          <cell r="O66">
            <v>17</v>
          </cell>
          <cell r="P66">
            <v>1</v>
          </cell>
          <cell r="Q66">
            <v>1</v>
          </cell>
          <cell r="R66">
            <v>28</v>
          </cell>
          <cell r="S66">
            <v>21</v>
          </cell>
          <cell r="T66">
            <v>1</v>
          </cell>
          <cell r="U66">
            <v>1</v>
          </cell>
          <cell r="V66">
            <v>26</v>
          </cell>
          <cell r="W66">
            <v>21</v>
          </cell>
          <cell r="X66">
            <v>29</v>
          </cell>
          <cell r="Y66">
            <v>1</v>
          </cell>
          <cell r="Z66">
            <v>27</v>
          </cell>
          <cell r="AA66">
            <v>1</v>
          </cell>
          <cell r="AB66">
            <v>23</v>
          </cell>
          <cell r="AC66">
            <v>1</v>
          </cell>
          <cell r="AD66">
            <v>23</v>
          </cell>
          <cell r="AE66">
            <v>1</v>
          </cell>
          <cell r="AF66">
            <v>1</v>
          </cell>
          <cell r="AG66">
            <v>1</v>
          </cell>
          <cell r="AH66">
            <v>23</v>
          </cell>
          <cell r="AI66">
            <v>1</v>
          </cell>
          <cell r="AJ66">
            <v>1</v>
          </cell>
          <cell r="AK66">
            <v>17</v>
          </cell>
        </row>
        <row r="67">
          <cell r="A67">
            <v>60</v>
          </cell>
          <cell r="B67" t="str">
            <v>2.05.01.b</v>
          </cell>
          <cell r="C67" t="str">
            <v>% population in forced labor</v>
          </cell>
          <cell r="D67" t="str">
            <v>2.05.01.b. % population in forced labor</v>
          </cell>
          <cell r="H67">
            <v>5</v>
          </cell>
          <cell r="I67">
            <v>17</v>
          </cell>
          <cell r="J67">
            <v>27</v>
          </cell>
          <cell r="K67">
            <v>29</v>
          </cell>
          <cell r="L67">
            <v>2</v>
          </cell>
          <cell r="M67">
            <v>6</v>
          </cell>
          <cell r="N67">
            <v>15</v>
          </cell>
          <cell r="O67">
            <v>3</v>
          </cell>
          <cell r="P67">
            <v>12</v>
          </cell>
          <cell r="Q67">
            <v>8</v>
          </cell>
          <cell r="R67">
            <v>21</v>
          </cell>
          <cell r="S67">
            <v>19</v>
          </cell>
          <cell r="T67">
            <v>1</v>
          </cell>
          <cell r="U67">
            <v>25</v>
          </cell>
          <cell r="V67">
            <v>22</v>
          </cell>
          <cell r="W67">
            <v>14</v>
          </cell>
          <cell r="X67">
            <v>28</v>
          </cell>
          <cell r="Y67">
            <v>4</v>
          </cell>
          <cell r="Z67">
            <v>30</v>
          </cell>
          <cell r="AA67">
            <v>26</v>
          </cell>
          <cell r="AB67">
            <v>13</v>
          </cell>
          <cell r="AC67">
            <v>23</v>
          </cell>
          <cell r="AD67">
            <v>20</v>
          </cell>
          <cell r="AE67">
            <v>16</v>
          </cell>
          <cell r="AF67">
            <v>9</v>
          </cell>
          <cell r="AG67">
            <v>11</v>
          </cell>
          <cell r="AH67">
            <v>24</v>
          </cell>
          <cell r="AI67">
            <v>10</v>
          </cell>
          <cell r="AJ67">
            <v>7</v>
          </cell>
          <cell r="AK67">
            <v>18</v>
          </cell>
        </row>
        <row r="68">
          <cell r="A68">
            <v>61</v>
          </cell>
          <cell r="B68" t="str">
            <v>2.05.02</v>
          </cell>
          <cell r="C68" t="str">
            <v>Goods produced by child labor, number of goods categories</v>
          </cell>
          <cell r="D68" t="str">
            <v>2.05.02. Goods produced by child labor, number of goods categories</v>
          </cell>
          <cell r="H68">
            <v>1</v>
          </cell>
          <cell r="I68">
            <v>27</v>
          </cell>
          <cell r="J68">
            <v>1</v>
          </cell>
          <cell r="K68">
            <v>25</v>
          </cell>
          <cell r="L68">
            <v>1</v>
          </cell>
          <cell r="M68">
            <v>1</v>
          </cell>
          <cell r="N68">
            <v>21</v>
          </cell>
          <cell r="O68">
            <v>1</v>
          </cell>
          <cell r="P68">
            <v>18</v>
          </cell>
          <cell r="Q68">
            <v>1</v>
          </cell>
          <cell r="R68">
            <v>30</v>
          </cell>
          <cell r="S68">
            <v>23</v>
          </cell>
          <cell r="T68">
            <v>1</v>
          </cell>
          <cell r="U68">
            <v>1</v>
          </cell>
          <cell r="V68">
            <v>16</v>
          </cell>
          <cell r="W68">
            <v>27</v>
          </cell>
          <cell r="X68">
            <v>24</v>
          </cell>
          <cell r="Y68">
            <v>1</v>
          </cell>
          <cell r="Z68">
            <v>21</v>
          </cell>
          <cell r="AA68">
            <v>1</v>
          </cell>
          <cell r="AB68">
            <v>20</v>
          </cell>
          <cell r="AC68">
            <v>25</v>
          </cell>
          <cell r="AD68">
            <v>16</v>
          </cell>
          <cell r="AE68">
            <v>1</v>
          </cell>
          <cell r="AF68">
            <v>1</v>
          </cell>
          <cell r="AG68">
            <v>1</v>
          </cell>
          <cell r="AH68">
            <v>18</v>
          </cell>
          <cell r="AI68">
            <v>1</v>
          </cell>
          <cell r="AJ68">
            <v>1</v>
          </cell>
          <cell r="AK68">
            <v>29</v>
          </cell>
        </row>
        <row r="69">
          <cell r="A69">
            <v>62</v>
          </cell>
          <cell r="B69" t="str">
            <v>2.06</v>
          </cell>
          <cell r="C69" t="str">
            <v>Government response to human trafficking</v>
          </cell>
          <cell r="D69" t="str">
            <v>2.06. Government response to human trafficking</v>
          </cell>
          <cell r="H69">
            <v>3</v>
          </cell>
          <cell r="I69">
            <v>22</v>
          </cell>
          <cell r="J69">
            <v>30</v>
          </cell>
          <cell r="K69">
            <v>19</v>
          </cell>
          <cell r="L69">
            <v>5</v>
          </cell>
          <cell r="M69">
            <v>1</v>
          </cell>
          <cell r="N69">
            <v>25</v>
          </cell>
          <cell r="O69">
            <v>13</v>
          </cell>
          <cell r="P69">
            <v>7</v>
          </cell>
          <cell r="Q69">
            <v>23</v>
          </cell>
          <cell r="R69">
            <v>29</v>
          </cell>
          <cell r="S69">
            <v>12</v>
          </cell>
          <cell r="T69">
            <v>18</v>
          </cell>
          <cell r="U69">
            <v>15</v>
          </cell>
          <cell r="V69">
            <v>14</v>
          </cell>
          <cell r="W69">
            <v>16</v>
          </cell>
          <cell r="X69">
            <v>26</v>
          </cell>
          <cell r="Y69">
            <v>6</v>
          </cell>
          <cell r="Z69">
            <v>28</v>
          </cell>
          <cell r="AA69">
            <v>27</v>
          </cell>
          <cell r="AB69">
            <v>8</v>
          </cell>
          <cell r="AC69">
            <v>10</v>
          </cell>
          <cell r="AD69">
            <v>17</v>
          </cell>
          <cell r="AE69">
            <v>21</v>
          </cell>
          <cell r="AF69">
            <v>24</v>
          </cell>
          <cell r="AG69">
            <v>11</v>
          </cell>
          <cell r="AH69">
            <v>9</v>
          </cell>
          <cell r="AI69">
            <v>2</v>
          </cell>
          <cell r="AJ69">
            <v>4</v>
          </cell>
          <cell r="AK69">
            <v>20</v>
          </cell>
        </row>
        <row r="70">
          <cell r="A70">
            <v>63</v>
          </cell>
          <cell r="B70" t="str">
            <v>2.06.01</v>
          </cell>
          <cell r="C70" t="str">
            <v>Government response to human trafficking, Criminalization</v>
          </cell>
          <cell r="D70" t="str">
            <v>2.06.01. Government response to human trafficking, Criminalization</v>
          </cell>
          <cell r="H70">
            <v>4</v>
          </cell>
          <cell r="I70">
            <v>15</v>
          </cell>
          <cell r="J70">
            <v>29</v>
          </cell>
          <cell r="K70">
            <v>4</v>
          </cell>
          <cell r="L70">
            <v>4</v>
          </cell>
          <cell r="M70">
            <v>1</v>
          </cell>
          <cell r="N70">
            <v>21</v>
          </cell>
          <cell r="O70" t="str">
            <v/>
          </cell>
          <cell r="P70">
            <v>1</v>
          </cell>
          <cell r="Q70">
            <v>21</v>
          </cell>
          <cell r="R70">
            <v>15</v>
          </cell>
          <cell r="S70">
            <v>4</v>
          </cell>
          <cell r="T70">
            <v>21</v>
          </cell>
          <cell r="U70">
            <v>15</v>
          </cell>
          <cell r="V70">
            <v>15</v>
          </cell>
          <cell r="W70">
            <v>4</v>
          </cell>
          <cell r="X70">
            <v>21</v>
          </cell>
          <cell r="Y70">
            <v>4</v>
          </cell>
          <cell r="Z70">
            <v>21</v>
          </cell>
          <cell r="AA70">
            <v>26</v>
          </cell>
          <cell r="AB70">
            <v>4</v>
          </cell>
          <cell r="AC70">
            <v>1</v>
          </cell>
          <cell r="AD70">
            <v>4</v>
          </cell>
          <cell r="AE70">
            <v>26</v>
          </cell>
          <cell r="AF70">
            <v>26</v>
          </cell>
          <cell r="AG70">
            <v>4</v>
          </cell>
          <cell r="AH70">
            <v>4</v>
          </cell>
          <cell r="AI70">
            <v>4</v>
          </cell>
          <cell r="AJ70">
            <v>15</v>
          </cell>
          <cell r="AK70">
            <v>15</v>
          </cell>
        </row>
        <row r="71">
          <cell r="A71">
            <v>64</v>
          </cell>
          <cell r="B71" t="str">
            <v>2.06.02</v>
          </cell>
          <cell r="C71" t="str">
            <v>Government response to human trafficking, Strategy</v>
          </cell>
          <cell r="D71" t="str">
            <v>2.06.02. Government response to human trafficking, Strategy</v>
          </cell>
          <cell r="H71">
            <v>3</v>
          </cell>
          <cell r="I71">
            <v>15</v>
          </cell>
          <cell r="J71">
            <v>28</v>
          </cell>
          <cell r="K71">
            <v>18</v>
          </cell>
          <cell r="L71">
            <v>5</v>
          </cell>
          <cell r="M71">
            <v>4</v>
          </cell>
          <cell r="N71">
            <v>25</v>
          </cell>
          <cell r="O71">
            <v>17</v>
          </cell>
          <cell r="P71">
            <v>13</v>
          </cell>
          <cell r="Q71">
            <v>26</v>
          </cell>
          <cell r="R71">
            <v>14</v>
          </cell>
          <cell r="S71">
            <v>10</v>
          </cell>
          <cell r="T71">
            <v>20</v>
          </cell>
          <cell r="U71">
            <v>21</v>
          </cell>
          <cell r="V71">
            <v>16</v>
          </cell>
          <cell r="W71">
            <v>9</v>
          </cell>
          <cell r="X71">
            <v>23</v>
          </cell>
          <cell r="Y71">
            <v>6</v>
          </cell>
          <cell r="Z71">
            <v>30</v>
          </cell>
          <cell r="AA71">
            <v>29</v>
          </cell>
          <cell r="AB71">
            <v>8</v>
          </cell>
          <cell r="AC71">
            <v>7</v>
          </cell>
          <cell r="AD71">
            <v>27</v>
          </cell>
          <cell r="AE71">
            <v>22</v>
          </cell>
          <cell r="AF71">
            <v>24</v>
          </cell>
          <cell r="AG71">
            <v>19</v>
          </cell>
          <cell r="AH71">
            <v>11</v>
          </cell>
          <cell r="AI71">
            <v>2</v>
          </cell>
          <cell r="AJ71">
            <v>1</v>
          </cell>
          <cell r="AK71">
            <v>12</v>
          </cell>
        </row>
        <row r="72">
          <cell r="A72">
            <v>65</v>
          </cell>
          <cell r="B72" t="str">
            <v>2.06.03</v>
          </cell>
          <cell r="C72" t="str">
            <v>Government response to human trafficking, Action</v>
          </cell>
          <cell r="D72" t="str">
            <v>2.06.03. Government response to human trafficking, Action</v>
          </cell>
          <cell r="H72">
            <v>1</v>
          </cell>
          <cell r="I72">
            <v>9</v>
          </cell>
          <cell r="J72">
            <v>24</v>
          </cell>
          <cell r="K72">
            <v>24</v>
          </cell>
          <cell r="L72">
            <v>1</v>
          </cell>
          <cell r="M72">
            <v>1</v>
          </cell>
          <cell r="N72">
            <v>24</v>
          </cell>
          <cell r="O72">
            <v>1</v>
          </cell>
          <cell r="P72">
            <v>9</v>
          </cell>
          <cell r="Q72">
            <v>21</v>
          </cell>
          <cell r="R72">
            <v>9</v>
          </cell>
          <cell r="S72">
            <v>21</v>
          </cell>
          <cell r="T72">
            <v>9</v>
          </cell>
          <cell r="U72">
            <v>9</v>
          </cell>
          <cell r="V72">
            <v>24</v>
          </cell>
          <cell r="W72">
            <v>9</v>
          </cell>
          <cell r="X72">
            <v>24</v>
          </cell>
          <cell r="Y72">
            <v>9</v>
          </cell>
          <cell r="Z72">
            <v>9</v>
          </cell>
          <cell r="AA72">
            <v>21</v>
          </cell>
          <cell r="AB72">
            <v>9</v>
          </cell>
          <cell r="AC72">
            <v>1</v>
          </cell>
          <cell r="AD72">
            <v>24</v>
          </cell>
          <cell r="AE72">
            <v>1</v>
          </cell>
          <cell r="AF72">
            <v>9</v>
          </cell>
          <cell r="AG72">
            <v>9</v>
          </cell>
          <cell r="AH72">
            <v>9</v>
          </cell>
          <cell r="AI72">
            <v>1</v>
          </cell>
          <cell r="AJ72">
            <v>1</v>
          </cell>
          <cell r="AK72">
            <v>24</v>
          </cell>
        </row>
        <row r="73">
          <cell r="A73">
            <v>66</v>
          </cell>
          <cell r="B73" t="str">
            <v>2.07</v>
          </cell>
          <cell r="C73" t="str">
            <v>Trade in goods at risk of modern slavery</v>
          </cell>
          <cell r="D73" t="str">
            <v>2.07. Trade in goods at risk of modern slavery</v>
          </cell>
          <cell r="H73">
            <v>12</v>
          </cell>
          <cell r="I73">
            <v>1</v>
          </cell>
          <cell r="J73">
            <v>2</v>
          </cell>
          <cell r="K73">
            <v>19</v>
          </cell>
          <cell r="L73">
            <v>13</v>
          </cell>
          <cell r="M73">
            <v>8</v>
          </cell>
          <cell r="N73">
            <v>30</v>
          </cell>
          <cell r="O73">
            <v>21</v>
          </cell>
          <cell r="P73">
            <v>3</v>
          </cell>
          <cell r="Q73">
            <v>15</v>
          </cell>
          <cell r="R73">
            <v>29</v>
          </cell>
          <cell r="S73">
            <v>20</v>
          </cell>
          <cell r="T73">
            <v>27</v>
          </cell>
          <cell r="U73">
            <v>9</v>
          </cell>
          <cell r="V73">
            <v>24</v>
          </cell>
          <cell r="W73">
            <v>10</v>
          </cell>
          <cell r="X73">
            <v>17</v>
          </cell>
          <cell r="Y73">
            <v>7</v>
          </cell>
          <cell r="Z73">
            <v>16</v>
          </cell>
          <cell r="AA73">
            <v>5</v>
          </cell>
          <cell r="AB73">
            <v>22</v>
          </cell>
          <cell r="AC73">
            <v>6</v>
          </cell>
          <cell r="AD73">
            <v>26</v>
          </cell>
          <cell r="AE73">
            <v>11</v>
          </cell>
          <cell r="AF73">
            <v>23</v>
          </cell>
          <cell r="AG73">
            <v>4</v>
          </cell>
          <cell r="AH73">
            <v>25</v>
          </cell>
          <cell r="AI73">
            <v>14</v>
          </cell>
          <cell r="AJ73">
            <v>18</v>
          </cell>
          <cell r="AK73">
            <v>28</v>
          </cell>
        </row>
        <row r="74">
          <cell r="A74">
            <v>67</v>
          </cell>
          <cell r="B74" t="str">
            <v>2.07.01</v>
          </cell>
          <cell r="C74" t="str">
            <v>Imports of goods at risk of modern slavery, US$ millions</v>
          </cell>
          <cell r="D74" t="str">
            <v>2.07.01. Imports of goods at risk of modern slavery, US$ millions</v>
          </cell>
          <cell r="H74">
            <v>23</v>
          </cell>
          <cell r="I74">
            <v>1</v>
          </cell>
          <cell r="J74">
            <v>5</v>
          </cell>
          <cell r="K74">
            <v>4</v>
          </cell>
          <cell r="L74">
            <v>25</v>
          </cell>
          <cell r="M74">
            <v>16</v>
          </cell>
          <cell r="N74">
            <v>26</v>
          </cell>
          <cell r="O74">
            <v>17</v>
          </cell>
          <cell r="P74">
            <v>7</v>
          </cell>
          <cell r="Q74">
            <v>29</v>
          </cell>
          <cell r="R74">
            <v>19</v>
          </cell>
          <cell r="S74">
            <v>13</v>
          </cell>
          <cell r="T74">
            <v>28</v>
          </cell>
          <cell r="U74">
            <v>3</v>
          </cell>
          <cell r="V74">
            <v>15</v>
          </cell>
          <cell r="W74">
            <v>20</v>
          </cell>
          <cell r="X74">
            <v>6</v>
          </cell>
          <cell r="Y74">
            <v>11</v>
          </cell>
          <cell r="Z74">
            <v>9</v>
          </cell>
          <cell r="AA74">
            <v>1</v>
          </cell>
          <cell r="AB74">
            <v>12</v>
          </cell>
          <cell r="AC74">
            <v>10</v>
          </cell>
          <cell r="AD74">
            <v>22</v>
          </cell>
          <cell r="AE74">
            <v>21</v>
          </cell>
          <cell r="AF74">
            <v>24</v>
          </cell>
          <cell r="AG74">
            <v>8</v>
          </cell>
          <cell r="AH74">
            <v>18</v>
          </cell>
          <cell r="AI74">
            <v>27</v>
          </cell>
          <cell r="AJ74">
            <v>30</v>
          </cell>
          <cell r="AK74">
            <v>14</v>
          </cell>
        </row>
        <row r="75">
          <cell r="A75">
            <v>68</v>
          </cell>
          <cell r="B75" t="str">
            <v>2.07.02</v>
          </cell>
          <cell r="C75" t="str">
            <v>Exports of goods at risk of modern slavery, US$ millions</v>
          </cell>
          <cell r="D75" t="str">
            <v>2.07.02. Exports of goods at risk of modern slavery, US$ millions</v>
          </cell>
          <cell r="H75">
            <v>1</v>
          </cell>
          <cell r="I75">
            <v>1</v>
          </cell>
          <cell r="J75">
            <v>1</v>
          </cell>
          <cell r="K75">
            <v>23</v>
          </cell>
          <cell r="L75">
            <v>1</v>
          </cell>
          <cell r="M75">
            <v>1</v>
          </cell>
          <cell r="N75">
            <v>30</v>
          </cell>
          <cell r="O75">
            <v>21</v>
          </cell>
          <cell r="P75">
            <v>1</v>
          </cell>
          <cell r="Q75">
            <v>1</v>
          </cell>
          <cell r="R75">
            <v>28</v>
          </cell>
          <cell r="S75">
            <v>22</v>
          </cell>
          <cell r="T75">
            <v>20</v>
          </cell>
          <cell r="U75">
            <v>17</v>
          </cell>
          <cell r="V75">
            <v>27</v>
          </cell>
          <cell r="W75">
            <v>1</v>
          </cell>
          <cell r="X75">
            <v>16</v>
          </cell>
          <cell r="Y75">
            <v>1</v>
          </cell>
          <cell r="Z75">
            <v>15</v>
          </cell>
          <cell r="AA75">
            <v>19</v>
          </cell>
          <cell r="AB75">
            <v>26</v>
          </cell>
          <cell r="AC75">
            <v>1</v>
          </cell>
          <cell r="AD75">
            <v>24</v>
          </cell>
          <cell r="AE75">
            <v>1</v>
          </cell>
          <cell r="AF75">
            <v>18</v>
          </cell>
          <cell r="AG75">
            <v>1</v>
          </cell>
          <cell r="AH75">
            <v>25</v>
          </cell>
          <cell r="AI75">
            <v>1</v>
          </cell>
          <cell r="AJ75">
            <v>1</v>
          </cell>
          <cell r="AK75">
            <v>29</v>
          </cell>
        </row>
        <row r="76">
          <cell r="A76">
            <v>69</v>
          </cell>
          <cell r="B76" t="str">
            <v>2.08</v>
          </cell>
          <cell r="C76" t="str">
            <v>Social mobility, Index</v>
          </cell>
          <cell r="D76" t="str">
            <v>2.08. Social mobility, Index</v>
          </cell>
          <cell r="H76">
            <v>3</v>
          </cell>
          <cell r="I76">
            <v>23</v>
          </cell>
          <cell r="J76" t="str">
            <v/>
          </cell>
          <cell r="K76" t="str">
            <v/>
          </cell>
          <cell r="L76">
            <v>1</v>
          </cell>
          <cell r="M76">
            <v>12</v>
          </cell>
          <cell r="N76">
            <v>11</v>
          </cell>
          <cell r="O76" t="str">
            <v/>
          </cell>
          <cell r="P76">
            <v>15</v>
          </cell>
          <cell r="Q76" t="str">
            <v/>
          </cell>
          <cell r="R76">
            <v>22</v>
          </cell>
          <cell r="S76">
            <v>20</v>
          </cell>
          <cell r="T76">
            <v>1</v>
          </cell>
          <cell r="U76">
            <v>21</v>
          </cell>
          <cell r="V76">
            <v>10</v>
          </cell>
          <cell r="W76">
            <v>16</v>
          </cell>
          <cell r="X76" t="str">
            <v/>
          </cell>
          <cell r="Y76">
            <v>6</v>
          </cell>
          <cell r="Z76">
            <v>24</v>
          </cell>
          <cell r="AA76" t="str">
            <v/>
          </cell>
          <cell r="AB76">
            <v>19</v>
          </cell>
          <cell r="AC76">
            <v>18</v>
          </cell>
          <cell r="AD76">
            <v>9</v>
          </cell>
          <cell r="AE76">
            <v>4</v>
          </cell>
          <cell r="AF76">
            <v>7</v>
          </cell>
          <cell r="AG76">
            <v>17</v>
          </cell>
          <cell r="AH76">
            <v>14</v>
          </cell>
          <cell r="AI76">
            <v>5</v>
          </cell>
          <cell r="AJ76">
            <v>8</v>
          </cell>
          <cell r="AK76">
            <v>13</v>
          </cell>
        </row>
        <row r="77">
          <cell r="A77">
            <v>70</v>
          </cell>
          <cell r="B77" t="str">
            <v>2.09</v>
          </cell>
          <cell r="C77" t="str">
            <v>Life expectancy at birth</v>
          </cell>
          <cell r="D77" t="str">
            <v>2.09. Life expectancy at birth</v>
          </cell>
          <cell r="H77">
            <v>3</v>
          </cell>
          <cell r="I77">
            <v>19</v>
          </cell>
          <cell r="J77">
            <v>16</v>
          </cell>
          <cell r="K77">
            <v>22</v>
          </cell>
          <cell r="L77">
            <v>6</v>
          </cell>
          <cell r="M77">
            <v>10</v>
          </cell>
          <cell r="N77">
            <v>12</v>
          </cell>
          <cell r="O77">
            <v>8</v>
          </cell>
          <cell r="P77">
            <v>17</v>
          </cell>
          <cell r="Q77">
            <v>1</v>
          </cell>
          <cell r="R77">
            <v>27</v>
          </cell>
          <cell r="S77">
            <v>26</v>
          </cell>
          <cell r="T77">
            <v>2</v>
          </cell>
          <cell r="U77">
            <v>25</v>
          </cell>
          <cell r="V77">
            <v>15</v>
          </cell>
          <cell r="W77">
            <v>21</v>
          </cell>
          <cell r="X77">
            <v>29</v>
          </cell>
          <cell r="Y77">
            <v>7</v>
          </cell>
          <cell r="Z77">
            <v>28</v>
          </cell>
          <cell r="AA77">
            <v>30</v>
          </cell>
          <cell r="AB77">
            <v>19</v>
          </cell>
          <cell r="AC77">
            <v>24</v>
          </cell>
          <cell r="AD77">
            <v>23</v>
          </cell>
          <cell r="AE77">
            <v>5</v>
          </cell>
          <cell r="AF77">
            <v>4</v>
          </cell>
          <cell r="AG77">
            <v>14</v>
          </cell>
          <cell r="AH77">
            <v>11</v>
          </cell>
          <cell r="AI77">
            <v>9</v>
          </cell>
          <cell r="AJ77">
            <v>13</v>
          </cell>
          <cell r="AK77">
            <v>18</v>
          </cell>
        </row>
        <row r="78">
          <cell r="A78">
            <v>71</v>
          </cell>
          <cell r="B78" t="str">
            <v>2.10</v>
          </cell>
          <cell r="C78" t="str">
            <v>Uneven Economic Development</v>
          </cell>
          <cell r="D78" t="str">
            <v>2.10. Uneven Economic Development</v>
          </cell>
          <cell r="H78" t="str">
            <v>-</v>
          </cell>
          <cell r="I78" t="str">
            <v>-</v>
          </cell>
          <cell r="J78" t="str">
            <v>-</v>
          </cell>
          <cell r="K78" t="str">
            <v>-</v>
          </cell>
          <cell r="L78" t="str">
            <v>-</v>
          </cell>
          <cell r="M78" t="str">
            <v>-</v>
          </cell>
          <cell r="N78" t="str">
            <v>-</v>
          </cell>
          <cell r="O78" t="str">
            <v>-</v>
          </cell>
          <cell r="P78" t="str">
            <v>-</v>
          </cell>
          <cell r="Q78" t="str">
            <v>-</v>
          </cell>
          <cell r="R78" t="str">
            <v>-</v>
          </cell>
          <cell r="S78" t="str">
            <v>-</v>
          </cell>
          <cell r="T78" t="str">
            <v>-</v>
          </cell>
          <cell r="U78" t="str">
            <v>-</v>
          </cell>
          <cell r="V78" t="str">
            <v>-</v>
          </cell>
          <cell r="W78" t="str">
            <v>-</v>
          </cell>
          <cell r="X78" t="str">
            <v>-</v>
          </cell>
          <cell r="Y78" t="str">
            <v>-</v>
          </cell>
          <cell r="Z78" t="str">
            <v>-</v>
          </cell>
          <cell r="AA78" t="str">
            <v>-</v>
          </cell>
          <cell r="AB78" t="str">
            <v>-</v>
          </cell>
          <cell r="AC78" t="str">
            <v>-</v>
          </cell>
          <cell r="AD78" t="str">
            <v>-</v>
          </cell>
          <cell r="AE78" t="str">
            <v>-</v>
          </cell>
          <cell r="AF78" t="str">
            <v>-</v>
          </cell>
          <cell r="AG78" t="str">
            <v>-</v>
          </cell>
          <cell r="AH78" t="str">
            <v>-</v>
          </cell>
          <cell r="AI78" t="str">
            <v>-</v>
          </cell>
          <cell r="AJ78" t="str">
            <v>-</v>
          </cell>
          <cell r="AK78" t="str">
            <v>-</v>
          </cell>
        </row>
        <row r="79">
          <cell r="A79">
            <v>72</v>
          </cell>
          <cell r="B79" t="str">
            <v>2.11</v>
          </cell>
          <cell r="C79" t="str">
            <v>Universal Health Coverage Index</v>
          </cell>
          <cell r="D79" t="str">
            <v>2.11. Universal Health Coverage Index</v>
          </cell>
        </row>
        <row r="82">
          <cell r="B82" t="str">
            <v>3. Environmental Pillar</v>
          </cell>
          <cell r="C82" t="str">
            <v>Environmental Pillar</v>
          </cell>
          <cell r="D82" t="str">
            <v>3. Environmental Pillar</v>
          </cell>
          <cell r="H82">
            <v>14</v>
          </cell>
          <cell r="I82">
            <v>21</v>
          </cell>
          <cell r="J82">
            <v>29</v>
          </cell>
          <cell r="K82">
            <v>6</v>
          </cell>
          <cell r="L82">
            <v>23</v>
          </cell>
          <cell r="M82">
            <v>9</v>
          </cell>
          <cell r="N82">
            <v>13</v>
          </cell>
          <cell r="O82">
            <v>27</v>
          </cell>
          <cell r="P82">
            <v>20</v>
          </cell>
          <cell r="Q82">
            <v>8</v>
          </cell>
          <cell r="R82">
            <v>28</v>
          </cell>
          <cell r="S82">
            <v>11</v>
          </cell>
          <cell r="T82">
            <v>4</v>
          </cell>
          <cell r="U82">
            <v>7</v>
          </cell>
          <cell r="V82">
            <v>12</v>
          </cell>
          <cell r="W82">
            <v>3</v>
          </cell>
          <cell r="X82">
            <v>18</v>
          </cell>
          <cell r="Y82">
            <v>1</v>
          </cell>
          <cell r="Z82">
            <v>26</v>
          </cell>
          <cell r="AA82">
            <v>24</v>
          </cell>
          <cell r="AB82">
            <v>25</v>
          </cell>
          <cell r="AC82">
            <v>5</v>
          </cell>
          <cell r="AD82">
            <v>30</v>
          </cell>
          <cell r="AE82">
            <v>10</v>
          </cell>
          <cell r="AF82">
            <v>16</v>
          </cell>
          <cell r="AG82">
            <v>15</v>
          </cell>
          <cell r="AH82">
            <v>22</v>
          </cell>
          <cell r="AI82">
            <v>2</v>
          </cell>
          <cell r="AJ82">
            <v>19</v>
          </cell>
          <cell r="AK82">
            <v>17</v>
          </cell>
        </row>
        <row r="83">
          <cell r="A83">
            <v>71</v>
          </cell>
          <cell r="B83" t="str">
            <v>3.01</v>
          </cell>
          <cell r="C83" t="str">
            <v>Air pollution</v>
          </cell>
          <cell r="D83" t="str">
            <v>3.01. Air pollution</v>
          </cell>
          <cell r="H83">
            <v>2</v>
          </cell>
          <cell r="I83">
            <v>28</v>
          </cell>
          <cell r="J83">
            <v>5</v>
          </cell>
          <cell r="K83">
            <v>21</v>
          </cell>
          <cell r="L83">
            <v>3</v>
          </cell>
          <cell r="M83">
            <v>22</v>
          </cell>
          <cell r="N83">
            <v>27</v>
          </cell>
          <cell r="O83">
            <v>10</v>
          </cell>
          <cell r="P83">
            <v>19</v>
          </cell>
          <cell r="Q83">
            <v>13</v>
          </cell>
          <cell r="R83">
            <v>30</v>
          </cell>
          <cell r="S83">
            <v>15</v>
          </cell>
          <cell r="T83">
            <v>8</v>
          </cell>
          <cell r="U83">
            <v>20</v>
          </cell>
          <cell r="V83">
            <v>11</v>
          </cell>
          <cell r="W83">
            <v>17</v>
          </cell>
          <cell r="X83">
            <v>25</v>
          </cell>
          <cell r="Y83">
            <v>1</v>
          </cell>
          <cell r="Z83">
            <v>29</v>
          </cell>
          <cell r="AA83">
            <v>9</v>
          </cell>
          <cell r="AB83">
            <v>26</v>
          </cell>
          <cell r="AC83">
            <v>12</v>
          </cell>
          <cell r="AD83">
            <v>7</v>
          </cell>
          <cell r="AE83">
            <v>14</v>
          </cell>
          <cell r="AF83">
            <v>24</v>
          </cell>
          <cell r="AG83">
            <v>16</v>
          </cell>
          <cell r="AH83">
            <v>23</v>
          </cell>
          <cell r="AI83">
            <v>6</v>
          </cell>
          <cell r="AJ83">
            <v>4</v>
          </cell>
          <cell r="AK83">
            <v>18</v>
          </cell>
        </row>
        <row r="84">
          <cell r="A84">
            <v>72</v>
          </cell>
          <cell r="B84" t="str">
            <v>3.02</v>
          </cell>
          <cell r="C84" t="str">
            <v>Deforestation</v>
          </cell>
          <cell r="D84" t="str">
            <v>3.02. Deforestation</v>
          </cell>
          <cell r="H84">
            <v>1</v>
          </cell>
          <cell r="I84">
            <v>7</v>
          </cell>
          <cell r="J84">
            <v>25</v>
          </cell>
          <cell r="K84">
            <v>3</v>
          </cell>
          <cell r="L84">
            <v>17</v>
          </cell>
          <cell r="M84">
            <v>15</v>
          </cell>
          <cell r="N84">
            <v>21</v>
          </cell>
          <cell r="O84">
            <v>29</v>
          </cell>
          <cell r="P84">
            <v>26</v>
          </cell>
          <cell r="Q84">
            <v>28</v>
          </cell>
          <cell r="R84">
            <v>20</v>
          </cell>
          <cell r="S84">
            <v>8</v>
          </cell>
          <cell r="T84">
            <v>27</v>
          </cell>
          <cell r="U84">
            <v>2</v>
          </cell>
          <cell r="V84">
            <v>5</v>
          </cell>
          <cell r="W84">
            <v>16</v>
          </cell>
          <cell r="X84">
            <v>10</v>
          </cell>
          <cell r="Y84">
            <v>14</v>
          </cell>
          <cell r="Z84">
            <v>30</v>
          </cell>
          <cell r="AA84">
            <v>24</v>
          </cell>
          <cell r="AB84">
            <v>23</v>
          </cell>
          <cell r="AC84">
            <v>18</v>
          </cell>
          <cell r="AD84">
            <v>13</v>
          </cell>
          <cell r="AE84">
            <v>6</v>
          </cell>
          <cell r="AF84">
            <v>19</v>
          </cell>
          <cell r="AG84">
            <v>22</v>
          </cell>
          <cell r="AH84">
            <v>11</v>
          </cell>
          <cell r="AI84">
            <v>12</v>
          </cell>
          <cell r="AJ84">
            <v>9</v>
          </cell>
          <cell r="AK84">
            <v>4</v>
          </cell>
        </row>
        <row r="85">
          <cell r="A85">
            <v>73</v>
          </cell>
          <cell r="B85" t="str">
            <v>3.03</v>
          </cell>
          <cell r="C85" t="str">
            <v>% of wastewater treated</v>
          </cell>
          <cell r="D85" t="str">
            <v>3.03. % of wastewater treated</v>
          </cell>
          <cell r="H85">
            <v>11</v>
          </cell>
          <cell r="I85">
            <v>25</v>
          </cell>
          <cell r="J85">
            <v>23</v>
          </cell>
          <cell r="K85">
            <v>17</v>
          </cell>
          <cell r="L85">
            <v>10</v>
          </cell>
          <cell r="M85">
            <v>6</v>
          </cell>
          <cell r="N85">
            <v>12</v>
          </cell>
          <cell r="O85">
            <v>13</v>
          </cell>
          <cell r="P85">
            <v>16</v>
          </cell>
          <cell r="Q85">
            <v>8</v>
          </cell>
          <cell r="R85">
            <v>20</v>
          </cell>
          <cell r="S85">
            <v>21</v>
          </cell>
          <cell r="T85">
            <v>4</v>
          </cell>
          <cell r="U85">
            <v>28</v>
          </cell>
          <cell r="V85">
            <v>7</v>
          </cell>
          <cell r="W85">
            <v>14</v>
          </cell>
          <cell r="X85">
            <v>29</v>
          </cell>
          <cell r="Y85">
            <v>9</v>
          </cell>
          <cell r="Z85">
            <v>19</v>
          </cell>
          <cell r="AA85">
            <v>27</v>
          </cell>
          <cell r="AB85">
            <v>18</v>
          </cell>
          <cell r="AC85">
            <v>15</v>
          </cell>
          <cell r="AD85">
            <v>26</v>
          </cell>
          <cell r="AE85">
            <v>1</v>
          </cell>
          <cell r="AF85">
            <v>2</v>
          </cell>
          <cell r="AG85">
            <v>30</v>
          </cell>
          <cell r="AH85">
            <v>22</v>
          </cell>
          <cell r="AI85">
            <v>3</v>
          </cell>
          <cell r="AJ85">
            <v>5</v>
          </cell>
          <cell r="AK85">
            <v>24</v>
          </cell>
        </row>
        <row r="86">
          <cell r="A86">
            <v>74</v>
          </cell>
          <cell r="B86" t="str">
            <v>3.04</v>
          </cell>
          <cell r="C86" t="str">
            <v xml:space="preserve">Energy intensity </v>
          </cell>
          <cell r="D86" t="str">
            <v xml:space="preserve">3.04. Energy intensity </v>
          </cell>
          <cell r="H86">
            <v>5</v>
          </cell>
          <cell r="I86">
            <v>12</v>
          </cell>
          <cell r="J86">
            <v>15</v>
          </cell>
          <cell r="K86">
            <v>26</v>
          </cell>
          <cell r="L86">
            <v>17</v>
          </cell>
          <cell r="M86">
            <v>11</v>
          </cell>
          <cell r="N86">
            <v>20</v>
          </cell>
          <cell r="O86">
            <v>14</v>
          </cell>
          <cell r="P86">
            <v>16</v>
          </cell>
          <cell r="Q86">
            <v>1</v>
          </cell>
          <cell r="R86">
            <v>25</v>
          </cell>
          <cell r="S86">
            <v>19</v>
          </cell>
          <cell r="T86">
            <v>4</v>
          </cell>
          <cell r="U86">
            <v>21</v>
          </cell>
          <cell r="V86">
            <v>22</v>
          </cell>
          <cell r="W86">
            <v>9</v>
          </cell>
          <cell r="X86">
            <v>28</v>
          </cell>
          <cell r="Y86">
            <v>6</v>
          </cell>
          <cell r="Z86">
            <v>27</v>
          </cell>
          <cell r="AA86">
            <v>29</v>
          </cell>
          <cell r="AB86">
            <v>8</v>
          </cell>
          <cell r="AC86">
            <v>10</v>
          </cell>
          <cell r="AD86">
            <v>29</v>
          </cell>
          <cell r="AE86">
            <v>3</v>
          </cell>
          <cell r="AF86">
            <v>13</v>
          </cell>
          <cell r="AG86">
            <v>18</v>
          </cell>
          <cell r="AH86">
            <v>24</v>
          </cell>
          <cell r="AI86">
            <v>2</v>
          </cell>
          <cell r="AJ86">
            <v>7</v>
          </cell>
          <cell r="AK86">
            <v>23</v>
          </cell>
        </row>
        <row r="87">
          <cell r="A87">
            <v>75</v>
          </cell>
          <cell r="B87" t="str">
            <v>3.05</v>
          </cell>
          <cell r="C87" t="str">
            <v>Ecological footprint</v>
          </cell>
          <cell r="D87" t="str">
            <v>3.05. Ecological footprint</v>
          </cell>
          <cell r="H87">
            <v>26</v>
          </cell>
          <cell r="I87">
            <v>2</v>
          </cell>
          <cell r="J87">
            <v>23</v>
          </cell>
          <cell r="K87">
            <v>5</v>
          </cell>
          <cell r="L87">
            <v>27</v>
          </cell>
          <cell r="M87">
            <v>19</v>
          </cell>
          <cell r="N87">
            <v>16</v>
          </cell>
          <cell r="O87">
            <v>28</v>
          </cell>
          <cell r="P87">
            <v>8</v>
          </cell>
          <cell r="Q87">
            <v>28</v>
          </cell>
          <cell r="R87">
            <v>3</v>
          </cell>
          <cell r="S87">
            <v>9</v>
          </cell>
          <cell r="T87">
            <v>20</v>
          </cell>
          <cell r="U87">
            <v>11</v>
          </cell>
          <cell r="V87">
            <v>18</v>
          </cell>
          <cell r="W87">
            <v>15</v>
          </cell>
          <cell r="X87">
            <v>7</v>
          </cell>
          <cell r="Y87">
            <v>21</v>
          </cell>
          <cell r="Z87">
            <v>1</v>
          </cell>
          <cell r="AA87">
            <v>10</v>
          </cell>
          <cell r="AB87">
            <v>14</v>
          </cell>
          <cell r="AC87">
            <v>4</v>
          </cell>
          <cell r="AD87">
            <v>22</v>
          </cell>
          <cell r="AE87">
            <v>24</v>
          </cell>
          <cell r="AF87">
            <v>25</v>
          </cell>
          <cell r="AG87">
            <v>6</v>
          </cell>
          <cell r="AH87">
            <v>13</v>
          </cell>
          <cell r="AI87">
            <v>17</v>
          </cell>
          <cell r="AJ87">
            <v>28</v>
          </cell>
          <cell r="AK87">
            <v>12</v>
          </cell>
        </row>
        <row r="88">
          <cell r="A88">
            <v>76</v>
          </cell>
          <cell r="B88" t="str">
            <v>3.06</v>
          </cell>
          <cell r="C88" t="str">
            <v>Renewable energy</v>
          </cell>
          <cell r="D88" t="str">
            <v>3.06. Renewable energy</v>
          </cell>
          <cell r="H88">
            <v>21</v>
          </cell>
          <cell r="I88">
            <v>13</v>
          </cell>
          <cell r="J88">
            <v>29</v>
          </cell>
          <cell r="K88">
            <v>3</v>
          </cell>
          <cell r="L88">
            <v>15</v>
          </cell>
          <cell r="M88">
            <v>8</v>
          </cell>
          <cell r="N88">
            <v>18</v>
          </cell>
          <cell r="O88">
            <v>26</v>
          </cell>
          <cell r="P88">
            <v>14</v>
          </cell>
          <cell r="Q88">
            <v>28</v>
          </cell>
          <cell r="R88">
            <v>11</v>
          </cell>
          <cell r="S88">
            <v>10</v>
          </cell>
          <cell r="T88">
            <v>22</v>
          </cell>
          <cell r="U88">
            <v>1</v>
          </cell>
          <cell r="V88">
            <v>23</v>
          </cell>
          <cell r="W88">
            <v>19</v>
          </cell>
          <cell r="X88">
            <v>2</v>
          </cell>
          <cell r="Y88">
            <v>5</v>
          </cell>
          <cell r="Z88">
            <v>6</v>
          </cell>
          <cell r="AA88">
            <v>29</v>
          </cell>
          <cell r="AB88">
            <v>9</v>
          </cell>
          <cell r="AC88">
            <v>7</v>
          </cell>
          <cell r="AD88">
            <v>24</v>
          </cell>
          <cell r="AE88">
            <v>27</v>
          </cell>
          <cell r="AF88">
            <v>25</v>
          </cell>
          <cell r="AG88">
            <v>4</v>
          </cell>
          <cell r="AH88">
            <v>12</v>
          </cell>
          <cell r="AI88">
            <v>17</v>
          </cell>
          <cell r="AJ88">
            <v>20</v>
          </cell>
          <cell r="AK88">
            <v>16</v>
          </cell>
        </row>
        <row r="89">
          <cell r="A89">
            <v>77</v>
          </cell>
          <cell r="B89" t="str">
            <v>3.07</v>
          </cell>
          <cell r="C89" t="str">
            <v>Environmental standards in trade</v>
          </cell>
          <cell r="D89" t="str">
            <v>3.07. Environmental standards in trade</v>
          </cell>
          <cell r="H89">
            <v>1</v>
          </cell>
          <cell r="I89">
            <v>23</v>
          </cell>
          <cell r="J89">
            <v>23</v>
          </cell>
          <cell r="K89">
            <v>8</v>
          </cell>
          <cell r="L89">
            <v>17</v>
          </cell>
          <cell r="M89">
            <v>8</v>
          </cell>
          <cell r="N89">
            <v>1</v>
          </cell>
          <cell r="O89">
            <v>23</v>
          </cell>
          <cell r="P89">
            <v>8</v>
          </cell>
          <cell r="Q89">
            <v>1</v>
          </cell>
          <cell r="R89">
            <v>8</v>
          </cell>
          <cell r="S89">
            <v>8</v>
          </cell>
          <cell r="T89">
            <v>7</v>
          </cell>
          <cell r="U89">
            <v>17</v>
          </cell>
          <cell r="V89">
            <v>8</v>
          </cell>
          <cell r="W89">
            <v>1</v>
          </cell>
          <cell r="X89">
            <v>17</v>
          </cell>
          <cell r="Y89">
            <v>1</v>
          </cell>
          <cell r="Z89">
            <v>17</v>
          </cell>
          <cell r="AA89">
            <v>8</v>
          </cell>
          <cell r="AB89">
            <v>8</v>
          </cell>
          <cell r="AC89">
            <v>1</v>
          </cell>
          <cell r="AD89">
            <v>29</v>
          </cell>
          <cell r="AE89">
            <v>23</v>
          </cell>
          <cell r="AF89">
            <v>17</v>
          </cell>
          <cell r="AG89">
            <v>23</v>
          </cell>
          <cell r="AH89">
            <v>17</v>
          </cell>
          <cell r="AI89">
            <v>8</v>
          </cell>
          <cell r="AJ89">
            <v>29</v>
          </cell>
          <cell r="AK89">
            <v>23</v>
          </cell>
        </row>
        <row r="90">
          <cell r="A90">
            <v>78</v>
          </cell>
          <cell r="B90" t="str">
            <v>3.07.01</v>
          </cell>
          <cell r="C90" t="str">
            <v>Convention: Hazardous Wastes</v>
          </cell>
          <cell r="D90" t="str">
            <v>3.07.01. Convention: Hazardous Wastes</v>
          </cell>
          <cell r="H90">
            <v>1</v>
          </cell>
          <cell r="I90">
            <v>1</v>
          </cell>
          <cell r="J90">
            <v>1</v>
          </cell>
          <cell r="K90">
            <v>1</v>
          </cell>
          <cell r="L90">
            <v>1</v>
          </cell>
          <cell r="M90">
            <v>1</v>
          </cell>
          <cell r="N90">
            <v>1</v>
          </cell>
          <cell r="O90">
            <v>1</v>
          </cell>
          <cell r="P90">
            <v>1</v>
          </cell>
          <cell r="Q90">
            <v>1</v>
          </cell>
          <cell r="R90">
            <v>1</v>
          </cell>
          <cell r="S90">
            <v>1</v>
          </cell>
          <cell r="T90">
            <v>1</v>
          </cell>
          <cell r="U90">
            <v>1</v>
          </cell>
          <cell r="V90">
            <v>1</v>
          </cell>
          <cell r="W90">
            <v>1</v>
          </cell>
          <cell r="X90">
            <v>1</v>
          </cell>
          <cell r="Y90">
            <v>1</v>
          </cell>
          <cell r="Z90">
            <v>1</v>
          </cell>
          <cell r="AA90">
            <v>1</v>
          </cell>
          <cell r="AB90">
            <v>1</v>
          </cell>
          <cell r="AC90">
            <v>1</v>
          </cell>
          <cell r="AD90">
            <v>1</v>
          </cell>
          <cell r="AE90">
            <v>1</v>
          </cell>
          <cell r="AF90">
            <v>1</v>
          </cell>
          <cell r="AG90">
            <v>1</v>
          </cell>
          <cell r="AH90">
            <v>1</v>
          </cell>
          <cell r="AI90">
            <v>1</v>
          </cell>
          <cell r="AJ90">
            <v>30</v>
          </cell>
          <cell r="AK90">
            <v>1</v>
          </cell>
        </row>
        <row r="91">
          <cell r="A91">
            <v>79</v>
          </cell>
          <cell r="B91" t="str">
            <v>3.07.02</v>
          </cell>
          <cell r="C91" t="str">
            <v>Convention: Prevention of Marine Pollution</v>
          </cell>
          <cell r="D91" t="str">
            <v>3.07.02. Convention: Prevention of Marine Pollution</v>
          </cell>
          <cell r="H91">
            <v>1</v>
          </cell>
          <cell r="I91">
            <v>15</v>
          </cell>
          <cell r="J91">
            <v>15</v>
          </cell>
          <cell r="K91">
            <v>15</v>
          </cell>
          <cell r="L91">
            <v>1</v>
          </cell>
          <cell r="M91">
            <v>1</v>
          </cell>
          <cell r="N91">
            <v>1</v>
          </cell>
          <cell r="O91">
            <v>1</v>
          </cell>
          <cell r="P91">
            <v>15</v>
          </cell>
          <cell r="Q91">
            <v>1</v>
          </cell>
          <cell r="R91">
            <v>15</v>
          </cell>
          <cell r="S91">
            <v>15</v>
          </cell>
          <cell r="T91">
            <v>1</v>
          </cell>
          <cell r="U91">
            <v>15</v>
          </cell>
          <cell r="V91">
            <v>15</v>
          </cell>
          <cell r="W91">
            <v>1</v>
          </cell>
          <cell r="X91">
            <v>15</v>
          </cell>
          <cell r="Y91">
            <v>1</v>
          </cell>
          <cell r="Z91">
            <v>15</v>
          </cell>
          <cell r="AA91">
            <v>1</v>
          </cell>
          <cell r="AB91">
            <v>15</v>
          </cell>
          <cell r="AC91">
            <v>1</v>
          </cell>
          <cell r="AD91">
            <v>15</v>
          </cell>
          <cell r="AE91">
            <v>15</v>
          </cell>
          <cell r="AF91">
            <v>1</v>
          </cell>
          <cell r="AG91">
            <v>15</v>
          </cell>
          <cell r="AH91">
            <v>15</v>
          </cell>
          <cell r="AI91">
            <v>1</v>
          </cell>
          <cell r="AJ91">
            <v>1</v>
          </cell>
          <cell r="AK91">
            <v>15</v>
          </cell>
        </row>
        <row r="92">
          <cell r="A92">
            <v>80</v>
          </cell>
          <cell r="B92" t="str">
            <v>3.07.03</v>
          </cell>
          <cell r="C92" t="str">
            <v>Convention: Protection of the Ozone Layer (Vienna)</v>
          </cell>
          <cell r="D92" t="str">
            <v>3.07.03. Convention: Protection of the Ozone Layer (Vienna)</v>
          </cell>
          <cell r="H92">
            <v>1</v>
          </cell>
          <cell r="I92">
            <v>1</v>
          </cell>
          <cell r="J92">
            <v>1</v>
          </cell>
          <cell r="K92">
            <v>1</v>
          </cell>
          <cell r="L92">
            <v>1</v>
          </cell>
          <cell r="M92">
            <v>1</v>
          </cell>
          <cell r="N92">
            <v>1</v>
          </cell>
          <cell r="O92">
            <v>29</v>
          </cell>
          <cell r="P92">
            <v>1</v>
          </cell>
          <cell r="Q92">
            <v>1</v>
          </cell>
          <cell r="R92">
            <v>1</v>
          </cell>
          <cell r="S92">
            <v>1</v>
          </cell>
          <cell r="T92">
            <v>1</v>
          </cell>
          <cell r="U92">
            <v>1</v>
          </cell>
          <cell r="V92">
            <v>1</v>
          </cell>
          <cell r="W92">
            <v>1</v>
          </cell>
          <cell r="X92">
            <v>1</v>
          </cell>
          <cell r="Y92">
            <v>1</v>
          </cell>
          <cell r="Z92">
            <v>1</v>
          </cell>
          <cell r="AA92">
            <v>1</v>
          </cell>
          <cell r="AB92">
            <v>1</v>
          </cell>
          <cell r="AC92">
            <v>1</v>
          </cell>
          <cell r="AD92">
            <v>29</v>
          </cell>
          <cell r="AE92">
            <v>1</v>
          </cell>
          <cell r="AF92">
            <v>1</v>
          </cell>
          <cell r="AG92">
            <v>1</v>
          </cell>
          <cell r="AH92">
            <v>1</v>
          </cell>
          <cell r="AI92">
            <v>1</v>
          </cell>
          <cell r="AJ92">
            <v>1</v>
          </cell>
          <cell r="AK92">
            <v>1</v>
          </cell>
        </row>
        <row r="93">
          <cell r="A93">
            <v>81</v>
          </cell>
          <cell r="B93" t="str">
            <v>3.07.04</v>
          </cell>
          <cell r="C93" t="str">
            <v>Convention on Climate Change (Kyoto)</v>
          </cell>
          <cell r="D93" t="str">
            <v>3.07.04. Convention on Climate Change (Kyoto)</v>
          </cell>
          <cell r="H93">
            <v>1</v>
          </cell>
          <cell r="I93">
            <v>1</v>
          </cell>
          <cell r="J93">
            <v>1</v>
          </cell>
          <cell r="K93">
            <v>1</v>
          </cell>
          <cell r="L93">
            <v>28</v>
          </cell>
          <cell r="M93">
            <v>1</v>
          </cell>
          <cell r="N93">
            <v>1</v>
          </cell>
          <cell r="O93">
            <v>28</v>
          </cell>
          <cell r="P93">
            <v>1</v>
          </cell>
          <cell r="Q93">
            <v>1</v>
          </cell>
          <cell r="R93">
            <v>1</v>
          </cell>
          <cell r="S93">
            <v>1</v>
          </cell>
          <cell r="T93">
            <v>1</v>
          </cell>
          <cell r="U93">
            <v>1</v>
          </cell>
          <cell r="V93">
            <v>1</v>
          </cell>
          <cell r="W93">
            <v>1</v>
          </cell>
          <cell r="X93">
            <v>1</v>
          </cell>
          <cell r="Y93">
            <v>1</v>
          </cell>
          <cell r="Z93">
            <v>1</v>
          </cell>
          <cell r="AA93">
            <v>1</v>
          </cell>
          <cell r="AB93">
            <v>1</v>
          </cell>
          <cell r="AC93">
            <v>1</v>
          </cell>
          <cell r="AD93">
            <v>1</v>
          </cell>
          <cell r="AE93">
            <v>1</v>
          </cell>
          <cell r="AF93">
            <v>1</v>
          </cell>
          <cell r="AG93">
            <v>1</v>
          </cell>
          <cell r="AH93">
            <v>1</v>
          </cell>
          <cell r="AI93">
            <v>1</v>
          </cell>
          <cell r="AJ93">
            <v>27</v>
          </cell>
          <cell r="AK93">
            <v>28</v>
          </cell>
        </row>
        <row r="94">
          <cell r="A94">
            <v>82</v>
          </cell>
          <cell r="B94" t="str">
            <v>3.07.05</v>
          </cell>
          <cell r="C94" t="str">
            <v>The International Timber Agreement</v>
          </cell>
          <cell r="D94" t="str">
            <v>3.07.05. The International Timber Agreement</v>
          </cell>
          <cell r="H94">
            <v>1</v>
          </cell>
          <cell r="I94">
            <v>20</v>
          </cell>
          <cell r="J94">
            <v>20</v>
          </cell>
          <cell r="K94">
            <v>1</v>
          </cell>
          <cell r="L94">
            <v>20</v>
          </cell>
          <cell r="M94">
            <v>20</v>
          </cell>
          <cell r="N94">
            <v>1</v>
          </cell>
          <cell r="O94">
            <v>1</v>
          </cell>
          <cell r="P94">
            <v>1</v>
          </cell>
          <cell r="Q94">
            <v>1</v>
          </cell>
          <cell r="R94">
            <v>1</v>
          </cell>
          <cell r="S94">
            <v>1</v>
          </cell>
          <cell r="T94">
            <v>1</v>
          </cell>
          <cell r="U94">
            <v>20</v>
          </cell>
          <cell r="V94">
            <v>1</v>
          </cell>
          <cell r="W94">
            <v>1</v>
          </cell>
          <cell r="X94">
            <v>1</v>
          </cell>
          <cell r="Y94">
            <v>1</v>
          </cell>
          <cell r="Z94">
            <v>20</v>
          </cell>
          <cell r="AA94">
            <v>1</v>
          </cell>
          <cell r="AB94">
            <v>1</v>
          </cell>
          <cell r="AC94">
            <v>1</v>
          </cell>
          <cell r="AD94">
            <v>20</v>
          </cell>
          <cell r="AE94">
            <v>20</v>
          </cell>
          <cell r="AF94">
            <v>20</v>
          </cell>
          <cell r="AG94">
            <v>20</v>
          </cell>
          <cell r="AH94">
            <v>1</v>
          </cell>
          <cell r="AI94">
            <v>1</v>
          </cell>
          <cell r="AJ94">
            <v>20</v>
          </cell>
          <cell r="AK94">
            <v>1</v>
          </cell>
        </row>
        <row r="95">
          <cell r="A95">
            <v>83</v>
          </cell>
          <cell r="B95" t="str">
            <v>3.07.06</v>
          </cell>
          <cell r="C95" t="str">
            <v>Convention: International Trade in Endangered Species</v>
          </cell>
          <cell r="D95" t="str">
            <v>3.07.06. Convention: International Trade in Endangered Species</v>
          </cell>
          <cell r="H95">
            <v>1</v>
          </cell>
          <cell r="I95">
            <v>1</v>
          </cell>
          <cell r="J95">
            <v>1</v>
          </cell>
          <cell r="K95">
            <v>1</v>
          </cell>
          <cell r="L95">
            <v>1</v>
          </cell>
          <cell r="M95">
            <v>1</v>
          </cell>
          <cell r="N95">
            <v>1</v>
          </cell>
          <cell r="O95">
            <v>1</v>
          </cell>
          <cell r="P95">
            <v>1</v>
          </cell>
          <cell r="Q95">
            <v>1</v>
          </cell>
          <cell r="R95">
            <v>1</v>
          </cell>
          <cell r="S95">
            <v>1</v>
          </cell>
          <cell r="T95">
            <v>22</v>
          </cell>
          <cell r="U95">
            <v>1</v>
          </cell>
          <cell r="V95">
            <v>1</v>
          </cell>
          <cell r="W95">
            <v>1</v>
          </cell>
          <cell r="X95">
            <v>1</v>
          </cell>
          <cell r="Y95">
            <v>1</v>
          </cell>
          <cell r="Z95">
            <v>1</v>
          </cell>
          <cell r="AA95">
            <v>1</v>
          </cell>
          <cell r="AB95">
            <v>1</v>
          </cell>
          <cell r="AC95">
            <v>1</v>
          </cell>
          <cell r="AD95">
            <v>23</v>
          </cell>
          <cell r="AE95">
            <v>23</v>
          </cell>
          <cell r="AF95">
            <v>23</v>
          </cell>
          <cell r="AG95">
            <v>23</v>
          </cell>
          <cell r="AH95">
            <v>23</v>
          </cell>
          <cell r="AI95">
            <v>23</v>
          </cell>
          <cell r="AJ95">
            <v>23</v>
          </cell>
          <cell r="AK95">
            <v>23</v>
          </cell>
        </row>
        <row r="96">
          <cell r="A96">
            <v>84</v>
          </cell>
          <cell r="B96" t="str">
            <v>3.07.07</v>
          </cell>
          <cell r="C96" t="str">
            <v>Convention: Prior Informed Consent - Hazardous Chemicals (Rotterdam)</v>
          </cell>
          <cell r="D96" t="str">
            <v>3.07.07. Convention: Prior Informed Consent - Hazardous Chemicals (Rotterdam)</v>
          </cell>
          <cell r="H96">
            <v>1</v>
          </cell>
          <cell r="I96">
            <v>26</v>
          </cell>
          <cell r="J96">
            <v>26</v>
          </cell>
          <cell r="K96">
            <v>1</v>
          </cell>
          <cell r="L96">
            <v>1</v>
          </cell>
          <cell r="M96">
            <v>1</v>
          </cell>
          <cell r="N96">
            <v>1</v>
          </cell>
          <cell r="O96">
            <v>26</v>
          </cell>
          <cell r="P96">
            <v>1</v>
          </cell>
          <cell r="Q96">
            <v>1</v>
          </cell>
          <cell r="R96">
            <v>1</v>
          </cell>
          <cell r="S96">
            <v>1</v>
          </cell>
          <cell r="T96">
            <v>1</v>
          </cell>
          <cell r="U96">
            <v>1</v>
          </cell>
          <cell r="V96">
            <v>1</v>
          </cell>
          <cell r="W96">
            <v>1</v>
          </cell>
          <cell r="X96">
            <v>26</v>
          </cell>
          <cell r="Y96">
            <v>1</v>
          </cell>
          <cell r="Z96">
            <v>1</v>
          </cell>
          <cell r="AA96">
            <v>26</v>
          </cell>
          <cell r="AB96">
            <v>1</v>
          </cell>
          <cell r="AC96">
            <v>1</v>
          </cell>
          <cell r="AD96">
            <v>1</v>
          </cell>
          <cell r="AE96">
            <v>1</v>
          </cell>
          <cell r="AF96">
            <v>1</v>
          </cell>
          <cell r="AG96">
            <v>1</v>
          </cell>
          <cell r="AH96">
            <v>1</v>
          </cell>
          <cell r="AI96">
            <v>1</v>
          </cell>
          <cell r="AJ96">
            <v>25</v>
          </cell>
          <cell r="AK96">
            <v>1</v>
          </cell>
        </row>
        <row r="97">
          <cell r="A97">
            <v>85</v>
          </cell>
          <cell r="B97" t="str">
            <v>3.08</v>
          </cell>
          <cell r="C97" t="str">
            <v>Transfer emissions</v>
          </cell>
          <cell r="D97" t="str">
            <v>3.08. Transfer emissions</v>
          </cell>
          <cell r="H97">
            <v>25</v>
          </cell>
          <cell r="I97">
            <v>7</v>
          </cell>
          <cell r="J97">
            <v>19</v>
          </cell>
          <cell r="K97">
            <v>17</v>
          </cell>
          <cell r="L97">
            <v>22</v>
          </cell>
          <cell r="M97">
            <v>15</v>
          </cell>
          <cell r="N97">
            <v>28</v>
          </cell>
          <cell r="O97">
            <v>20</v>
          </cell>
          <cell r="P97">
            <v>14</v>
          </cell>
          <cell r="Q97">
            <v>4</v>
          </cell>
          <cell r="R97">
            <v>26</v>
          </cell>
          <cell r="S97">
            <v>10</v>
          </cell>
          <cell r="T97">
            <v>2</v>
          </cell>
          <cell r="U97">
            <v>21</v>
          </cell>
          <cell r="V97">
            <v>23</v>
          </cell>
          <cell r="W97">
            <v>8</v>
          </cell>
          <cell r="X97" t="str">
            <v/>
          </cell>
          <cell r="Y97">
            <v>18</v>
          </cell>
          <cell r="Z97">
            <v>16</v>
          </cell>
          <cell r="AA97" t="str">
            <v/>
          </cell>
          <cell r="AB97">
            <v>13</v>
          </cell>
          <cell r="AC97">
            <v>9</v>
          </cell>
          <cell r="AD97">
            <v>27</v>
          </cell>
          <cell r="AE97">
            <v>5</v>
          </cell>
          <cell r="AF97">
            <v>6</v>
          </cell>
          <cell r="AG97">
            <v>11</v>
          </cell>
          <cell r="AH97">
            <v>12</v>
          </cell>
          <cell r="AI97">
            <v>3</v>
          </cell>
          <cell r="AJ97">
            <v>1</v>
          </cell>
          <cell r="AK97">
            <v>24</v>
          </cell>
        </row>
        <row r="98">
          <cell r="A98">
            <v>86</v>
          </cell>
          <cell r="B98" t="str">
            <v>3.09</v>
          </cell>
          <cell r="C98" t="str">
            <v>Share of natural resources in trade</v>
          </cell>
          <cell r="D98" t="str">
            <v>3.09. Share of natural resources in trade</v>
          </cell>
          <cell r="H98">
            <v>26</v>
          </cell>
          <cell r="I98">
            <v>1</v>
          </cell>
          <cell r="J98">
            <v>30</v>
          </cell>
          <cell r="K98">
            <v>8</v>
          </cell>
          <cell r="L98">
            <v>23</v>
          </cell>
          <cell r="M98">
            <v>25</v>
          </cell>
          <cell r="N98">
            <v>6</v>
          </cell>
          <cell r="O98">
            <v>7</v>
          </cell>
          <cell r="P98">
            <v>24</v>
          </cell>
          <cell r="Q98">
            <v>12</v>
          </cell>
          <cell r="R98">
            <v>20</v>
          </cell>
          <cell r="S98">
            <v>22</v>
          </cell>
          <cell r="T98">
            <v>11</v>
          </cell>
          <cell r="U98">
            <v>19</v>
          </cell>
          <cell r="V98">
            <v>16</v>
          </cell>
          <cell r="W98">
            <v>9</v>
          </cell>
          <cell r="X98">
            <v>21</v>
          </cell>
          <cell r="Y98">
            <v>5</v>
          </cell>
          <cell r="Z98">
            <v>2</v>
          </cell>
          <cell r="AA98">
            <v>28</v>
          </cell>
          <cell r="AB98">
            <v>29</v>
          </cell>
          <cell r="AC98">
            <v>10</v>
          </cell>
          <cell r="AD98">
            <v>27</v>
          </cell>
          <cell r="AE98">
            <v>15</v>
          </cell>
          <cell r="AF98">
            <v>13</v>
          </cell>
          <cell r="AG98">
            <v>3</v>
          </cell>
          <cell r="AH98">
            <v>14</v>
          </cell>
          <cell r="AI98">
            <v>18</v>
          </cell>
          <cell r="AJ98">
            <v>17</v>
          </cell>
          <cell r="AK98">
            <v>4</v>
          </cell>
        </row>
        <row r="99">
          <cell r="A99">
            <v>87</v>
          </cell>
          <cell r="B99" t="str">
            <v>3.10</v>
          </cell>
          <cell r="C99" t="str">
            <v>Carbon</v>
          </cell>
          <cell r="D99" t="str">
            <v>3.10. Carbon</v>
          </cell>
          <cell r="H99">
            <v>30</v>
          </cell>
          <cell r="I99">
            <v>12</v>
          </cell>
          <cell r="J99">
            <v>29</v>
          </cell>
          <cell r="K99">
            <v>15</v>
          </cell>
          <cell r="L99">
            <v>10</v>
          </cell>
          <cell r="M99">
            <v>2</v>
          </cell>
          <cell r="N99">
            <v>5</v>
          </cell>
          <cell r="O99">
            <v>26</v>
          </cell>
          <cell r="P99">
            <v>21</v>
          </cell>
          <cell r="Q99">
            <v>24</v>
          </cell>
          <cell r="R99">
            <v>20</v>
          </cell>
          <cell r="S99">
            <v>8</v>
          </cell>
          <cell r="T99">
            <v>7</v>
          </cell>
          <cell r="U99">
            <v>14</v>
          </cell>
          <cell r="V99">
            <v>25</v>
          </cell>
          <cell r="W99">
            <v>1</v>
          </cell>
          <cell r="X99">
            <v>13</v>
          </cell>
          <cell r="Y99">
            <v>4</v>
          </cell>
          <cell r="Z99">
            <v>16</v>
          </cell>
          <cell r="AA99">
            <v>11</v>
          </cell>
          <cell r="AB99">
            <v>19</v>
          </cell>
          <cell r="AC99">
            <v>18</v>
          </cell>
          <cell r="AD99">
            <v>27</v>
          </cell>
          <cell r="AE99">
            <v>6</v>
          </cell>
          <cell r="AF99">
            <v>9</v>
          </cell>
          <cell r="AG99">
            <v>17</v>
          </cell>
          <cell r="AH99">
            <v>23</v>
          </cell>
          <cell r="AI99">
            <v>3</v>
          </cell>
          <cell r="AJ99">
            <v>28</v>
          </cell>
          <cell r="AK99">
            <v>22</v>
          </cell>
        </row>
        <row r="100">
          <cell r="A100">
            <v>88</v>
          </cell>
          <cell r="B100" t="str">
            <v>3.10.1</v>
          </cell>
          <cell r="C100" t="str">
            <v>Carbon pricing</v>
          </cell>
          <cell r="D100" t="str">
            <v>3.10.1. Carbon pricing</v>
          </cell>
          <cell r="H100">
            <v>11</v>
          </cell>
          <cell r="I100">
            <v>11</v>
          </cell>
          <cell r="J100">
            <v>11</v>
          </cell>
          <cell r="K100">
            <v>11</v>
          </cell>
          <cell r="L100">
            <v>1</v>
          </cell>
          <cell r="M100">
            <v>1</v>
          </cell>
          <cell r="N100">
            <v>1</v>
          </cell>
          <cell r="O100">
            <v>11</v>
          </cell>
          <cell r="P100">
            <v>11</v>
          </cell>
          <cell r="Q100">
            <v>11</v>
          </cell>
          <cell r="R100">
            <v>11</v>
          </cell>
          <cell r="S100">
            <v>10</v>
          </cell>
          <cell r="T100">
            <v>1</v>
          </cell>
          <cell r="U100">
            <v>11</v>
          </cell>
          <cell r="V100">
            <v>11</v>
          </cell>
          <cell r="W100">
            <v>1</v>
          </cell>
          <cell r="X100">
            <v>11</v>
          </cell>
          <cell r="Y100">
            <v>1</v>
          </cell>
          <cell r="Z100">
            <v>11</v>
          </cell>
          <cell r="AA100">
            <v>11</v>
          </cell>
          <cell r="AB100">
            <v>11</v>
          </cell>
          <cell r="AC100">
            <v>11</v>
          </cell>
          <cell r="AD100">
            <v>11</v>
          </cell>
          <cell r="AE100">
            <v>1</v>
          </cell>
          <cell r="AF100">
            <v>1</v>
          </cell>
          <cell r="AG100">
            <v>11</v>
          </cell>
          <cell r="AH100">
            <v>11</v>
          </cell>
          <cell r="AI100">
            <v>1</v>
          </cell>
          <cell r="AJ100">
            <v>11</v>
          </cell>
          <cell r="AK100">
            <v>11</v>
          </cell>
        </row>
        <row r="101">
          <cell r="A101">
            <v>89</v>
          </cell>
          <cell r="B101" t="str">
            <v>3.10.2</v>
          </cell>
          <cell r="C101" t="str">
            <v>CO2 emissions per capita</v>
          </cell>
          <cell r="D101" t="str">
            <v>3.10.2. CO2 emissions per capita</v>
          </cell>
          <cell r="H101">
            <v>30</v>
          </cell>
          <cell r="I101">
            <v>2</v>
          </cell>
          <cell r="J101">
            <v>29</v>
          </cell>
          <cell r="K101">
            <v>5</v>
          </cell>
          <cell r="L101">
            <v>28</v>
          </cell>
          <cell r="M101">
            <v>16</v>
          </cell>
          <cell r="N101">
            <v>21</v>
          </cell>
          <cell r="O101">
            <v>24</v>
          </cell>
          <cell r="P101">
            <v>12</v>
          </cell>
          <cell r="Q101">
            <v>18</v>
          </cell>
          <cell r="R101">
            <v>10</v>
          </cell>
          <cell r="S101">
            <v>11</v>
          </cell>
          <cell r="T101">
            <v>23</v>
          </cell>
          <cell r="U101">
            <v>4</v>
          </cell>
          <cell r="V101">
            <v>19</v>
          </cell>
          <cell r="W101">
            <v>14</v>
          </cell>
          <cell r="X101">
            <v>3</v>
          </cell>
          <cell r="Y101">
            <v>20</v>
          </cell>
          <cell r="Z101">
            <v>6</v>
          </cell>
          <cell r="AA101">
            <v>1</v>
          </cell>
          <cell r="AB101">
            <v>9</v>
          </cell>
          <cell r="AC101">
            <v>8</v>
          </cell>
          <cell r="AD101">
            <v>25</v>
          </cell>
          <cell r="AE101">
            <v>22</v>
          </cell>
          <cell r="AF101">
            <v>26</v>
          </cell>
          <cell r="AG101">
            <v>7</v>
          </cell>
          <cell r="AH101">
            <v>15</v>
          </cell>
          <cell r="AI101">
            <v>17</v>
          </cell>
          <cell r="AJ101">
            <v>27</v>
          </cell>
          <cell r="AK101">
            <v>13</v>
          </cell>
        </row>
      </sheetData>
      <sheetData sheetId="9">
        <row r="1">
          <cell r="B1" t="str">
            <v>NA.</v>
          </cell>
          <cell r="C1" t="str">
            <v>Data</v>
          </cell>
          <cell r="E1" t="str">
            <v>COEF</v>
          </cell>
          <cell r="F1" t="str">
            <v>Source</v>
          </cell>
          <cell r="G1" t="str">
            <v>Definition</v>
          </cell>
          <cell r="H1" t="str">
            <v>Australia</v>
          </cell>
          <cell r="I1" t="str">
            <v>Bangladesh</v>
          </cell>
          <cell r="J1" t="str">
            <v>Brunei</v>
          </cell>
          <cell r="K1" t="str">
            <v>Cambodia</v>
          </cell>
          <cell r="L1" t="str">
            <v>Canada</v>
          </cell>
          <cell r="M1" t="str">
            <v>Chile</v>
          </cell>
          <cell r="N1" t="str">
            <v>China</v>
          </cell>
          <cell r="O1" t="str">
            <v>Taiwan</v>
          </cell>
          <cell r="P1" t="str">
            <v>Ecuador</v>
          </cell>
          <cell r="Q1" t="str">
            <v>Hong Kong, SAR</v>
          </cell>
          <cell r="R1" t="str">
            <v>India</v>
          </cell>
          <cell r="S1" t="str">
            <v>Indonesia</v>
          </cell>
          <cell r="T1" t="str">
            <v>Japan</v>
          </cell>
          <cell r="U1" t="str">
            <v>Laos</v>
          </cell>
          <cell r="V1" t="str">
            <v>Malaysia</v>
          </cell>
          <cell r="W1" t="str">
            <v>Mexico</v>
          </cell>
          <cell r="X1" t="str">
            <v>Myanmar</v>
          </cell>
          <cell r="Y1" t="str">
            <v>New Zealand</v>
          </cell>
          <cell r="Z1" t="str">
            <v>Pakistan</v>
          </cell>
          <cell r="AA1" t="str">
            <v>Papua New Guinea</v>
          </cell>
          <cell r="AB1" t="str">
            <v>Peru</v>
          </cell>
          <cell r="AC1" t="str">
            <v>Philippines</v>
          </cell>
          <cell r="AD1" t="str">
            <v>Russia</v>
          </cell>
          <cell r="AE1" t="str">
            <v>Singapore</v>
          </cell>
          <cell r="AF1" t="str">
            <v>South Korea</v>
          </cell>
          <cell r="AG1" t="str">
            <v>Sri Lanka</v>
          </cell>
          <cell r="AH1" t="str">
            <v>Thailand</v>
          </cell>
          <cell r="AI1" t="str">
            <v>United Kingdom</v>
          </cell>
          <cell r="AJ1" t="str">
            <v>United States</v>
          </cell>
          <cell r="AK1" t="str">
            <v>Vietnam</v>
          </cell>
          <cell r="AL1" t="str">
            <v>loutlier.</v>
          </cell>
          <cell r="AM1" t="str">
            <v>year</v>
          </cell>
        </row>
        <row r="5">
          <cell r="A5">
            <v>1</v>
          </cell>
          <cell r="B5" t="str">
            <v>1.01</v>
          </cell>
          <cell r="C5" t="str">
            <v>Consumer price inflation</v>
          </cell>
          <cell r="D5" t="str">
            <v>1.01. Consumer price inflation</v>
          </cell>
          <cell r="E5" t="str">
            <v>lower</v>
          </cell>
          <cell r="F5" t="str">
            <v>IMF</v>
          </cell>
          <cell r="H5">
            <v>2.819</v>
          </cell>
          <cell r="I5">
            <v>5.5579999999999998</v>
          </cell>
          <cell r="J5">
            <v>1.5</v>
          </cell>
          <cell r="K5">
            <v>2.956</v>
          </cell>
          <cell r="L5">
            <v>3.395</v>
          </cell>
          <cell r="M5">
            <v>4.524</v>
          </cell>
          <cell r="N5">
            <v>0.85299999999999998</v>
          </cell>
          <cell r="O5">
            <v>1.8220000000000001</v>
          </cell>
          <cell r="P5">
            <v>0.13300000000000001</v>
          </cell>
          <cell r="Q5">
            <v>1.569</v>
          </cell>
          <cell r="R5">
            <v>5.5170000000000003</v>
          </cell>
          <cell r="S5">
            <v>1.56</v>
          </cell>
          <cell r="T5">
            <v>-0.25600000000000001</v>
          </cell>
          <cell r="U5">
            <v>3.754</v>
          </cell>
          <cell r="V5">
            <v>2.4769999999999999</v>
          </cell>
          <cell r="W5">
            <v>5.6929999999999996</v>
          </cell>
          <cell r="X5">
            <v>3.6419999999999999</v>
          </cell>
          <cell r="Y5">
            <v>3.9409999999999998</v>
          </cell>
          <cell r="Z5">
            <v>8.9009999999999998</v>
          </cell>
          <cell r="AA5">
            <v>4.4850000000000003</v>
          </cell>
          <cell r="AB5">
            <v>3.9780000000000002</v>
          </cell>
          <cell r="AC5">
            <v>3.927</v>
          </cell>
          <cell r="AD5">
            <v>6.694</v>
          </cell>
          <cell r="AE5">
            <v>2.3050000000000002</v>
          </cell>
          <cell r="AF5">
            <v>2.4980000000000002</v>
          </cell>
          <cell r="AG5">
            <v>5.9589999999999996</v>
          </cell>
          <cell r="AH5">
            <v>1.2310000000000001</v>
          </cell>
          <cell r="AI5">
            <v>2.5880000000000001</v>
          </cell>
          <cell r="AJ5">
            <v>4.6849999999999996</v>
          </cell>
          <cell r="AK5">
            <v>1.871</v>
          </cell>
          <cell r="AM5" t="str">
            <v>2021</v>
          </cell>
        </row>
        <row r="6">
          <cell r="A6">
            <v>2</v>
          </cell>
          <cell r="B6" t="str">
            <v>1.02</v>
          </cell>
          <cell r="C6" t="str">
            <v>Real GDP Growth per capita, % GDP</v>
          </cell>
          <cell r="D6" t="str">
            <v>1.02. Real GDP Growth per capita, % GDP</v>
          </cell>
          <cell r="E6" t="str">
            <v>higher</v>
          </cell>
          <cell r="F6" t="str">
            <v>WEO</v>
          </cell>
          <cell r="G6" t="str">
            <v>GDP is expressed in current U.S. dollars per person. Data are derived by first converting GDP in national currency to U.S. dollars and then dividing it by total population.</v>
          </cell>
          <cell r="H6">
            <v>4.5885090515205702</v>
          </cell>
          <cell r="I6">
            <v>3.9901812905299701</v>
          </cell>
          <cell r="J6">
            <v>-0.90380526975847897</v>
          </cell>
          <cell r="K6">
            <v>1.13931395185968</v>
          </cell>
          <cell r="L6">
            <v>3.9298163427692701</v>
          </cell>
          <cell r="M6">
            <v>10.218966120042699</v>
          </cell>
          <cell r="N6">
            <v>8.0428266614359796</v>
          </cell>
          <cell r="O6">
            <v>7.2935220434002401</v>
          </cell>
          <cell r="P6">
            <v>2.7907793876965901</v>
          </cell>
          <cell r="Q6">
            <v>6.7577174908424498</v>
          </cell>
          <cell r="R6">
            <v>7.8999024363340702</v>
          </cell>
          <cell r="S6">
            <v>2.91252013202921</v>
          </cell>
          <cell r="T6">
            <v>1.8975578631880401</v>
          </cell>
          <cell r="U6">
            <v>0.62573677813134099</v>
          </cell>
          <cell r="V6">
            <v>2.7659497344494102</v>
          </cell>
          <cell r="W6">
            <v>3.83825421559798</v>
          </cell>
          <cell r="X6">
            <v>-18.476288410465902</v>
          </cell>
          <cell r="Y6">
            <v>5.0324405601120796</v>
          </cell>
          <cell r="Z6">
            <v>3.5025950953959302</v>
          </cell>
          <cell r="AA6">
            <v>-0.33442287231426299</v>
          </cell>
          <cell r="AB6">
            <v>12.1757242385245</v>
          </cell>
          <cell r="AC6">
            <v>4.2277364658938099</v>
          </cell>
          <cell r="AD6">
            <v>5.1409209717359197</v>
          </cell>
          <cell r="AE6">
            <v>12.1967213664645</v>
          </cell>
          <cell r="AF6">
            <v>4.2222098470686404</v>
          </cell>
          <cell r="AG6">
            <v>3.0286572617510501</v>
          </cell>
          <cell r="AH6">
            <v>1.34724294468811</v>
          </cell>
          <cell r="AI6">
            <v>6.7257078724102799</v>
          </cell>
          <cell r="AJ6">
            <v>5.3750169808744097</v>
          </cell>
          <cell r="AK6">
            <v>1.6209108394784699</v>
          </cell>
          <cell r="AM6" t="str">
            <v>2021</v>
          </cell>
        </row>
        <row r="7">
          <cell r="A7">
            <v>3</v>
          </cell>
          <cell r="B7" t="str">
            <v>1.03</v>
          </cell>
          <cell r="C7" t="str">
            <v>Growth in labor force, %</v>
          </cell>
          <cell r="D7" t="str">
            <v>1.03. Growth in labor force, %</v>
          </cell>
          <cell r="E7" t="str">
            <v>higher</v>
          </cell>
          <cell r="F7" t="str">
            <v>World Bank</v>
          </cell>
          <cell r="G7" t="e">
            <v>#VALUE!</v>
          </cell>
          <cell r="H7">
            <v>2.1650012962658698</v>
          </cell>
          <cell r="I7">
            <v>2.0516285007875301</v>
          </cell>
          <cell r="J7">
            <v>0.85563519958671297</v>
          </cell>
          <cell r="K7">
            <v>1.8831524061420299</v>
          </cell>
          <cell r="L7">
            <v>2.7418782102454999</v>
          </cell>
          <cell r="M7">
            <v>-0.431368153181377</v>
          </cell>
          <cell r="N7">
            <v>0.17351880580662701</v>
          </cell>
          <cell r="O7">
            <v>-0.37612838515545399</v>
          </cell>
          <cell r="P7">
            <v>9.7420125827178694</v>
          </cell>
          <cell r="Q7">
            <v>-0.66237418590882102</v>
          </cell>
          <cell r="R7">
            <v>2.95239340960716</v>
          </cell>
          <cell r="S7">
            <v>1.9819721714674701</v>
          </cell>
          <cell r="T7">
            <v>-0.42742547280899501</v>
          </cell>
          <cell r="U7">
            <v>1.8357504249691301</v>
          </cell>
          <cell r="V7">
            <v>1.19050727421703</v>
          </cell>
          <cell r="W7">
            <v>7.9455693800860097</v>
          </cell>
          <cell r="X7">
            <v>-2.3353847725467198</v>
          </cell>
          <cell r="Y7">
            <v>0.64672929283031699</v>
          </cell>
          <cell r="Z7">
            <v>2.7446172725211802</v>
          </cell>
          <cell r="AA7">
            <v>2.3087389992534599</v>
          </cell>
          <cell r="AB7">
            <v>14.5970044990594</v>
          </cell>
          <cell r="AC7">
            <v>4.4293456778822504</v>
          </cell>
          <cell r="AD7">
            <v>-1.0373681743813401</v>
          </cell>
          <cell r="AE7">
            <v>-0.13919312095235201</v>
          </cell>
          <cell r="AF7">
            <v>0.46231007467283403</v>
          </cell>
          <cell r="AG7">
            <v>1.03132961650345</v>
          </cell>
          <cell r="AH7">
            <v>3.9263057489891097E-2</v>
          </cell>
          <cell r="AI7">
            <v>-1.6325455627119699E-2</v>
          </cell>
          <cell r="AJ7">
            <v>0.47944040050942299</v>
          </cell>
          <cell r="AK7">
            <v>0.47541013527370202</v>
          </cell>
          <cell r="AM7" t="str">
            <v>2021</v>
          </cell>
        </row>
        <row r="8">
          <cell r="A8">
            <v>4</v>
          </cell>
          <cell r="B8" t="str">
            <v>1.04</v>
          </cell>
          <cell r="C8" t="str">
            <v>Foreign direct investment, net inflows, % GDP</v>
          </cell>
          <cell r="D8" t="str">
            <v>1.04. Foreign direct investment, net inflows, % GDP</v>
          </cell>
          <cell r="E8" t="str">
            <v>higher</v>
          </cell>
          <cell r="F8" t="str">
            <v>World Bank</v>
          </cell>
          <cell r="G8" t="e">
            <v>#VALUE!</v>
          </cell>
          <cell r="H8">
            <v>1.4790148795482101</v>
          </cell>
          <cell r="I8">
            <v>0.35386653392719403</v>
          </cell>
          <cell r="J8">
            <v>4.7105654062184197</v>
          </cell>
          <cell r="K8">
            <v>14.044351069226201</v>
          </cell>
          <cell r="L8">
            <v>1.61408526175543</v>
          </cell>
          <cell r="M8">
            <v>3.3715480905301298</v>
          </cell>
          <cell r="N8">
            <v>1.44318135726924</v>
          </cell>
          <cell r="O8">
            <v>0.90171316521253397</v>
          </cell>
          <cell r="P8">
            <v>1.16411807176767</v>
          </cell>
          <cell r="Q8">
            <v>33.888363900286301</v>
          </cell>
          <cell r="R8">
            <v>2.4194147145558098</v>
          </cell>
          <cell r="S8">
            <v>1.8066623327335101</v>
          </cell>
          <cell r="T8">
            <v>1.2401361451872801</v>
          </cell>
          <cell r="U8">
            <v>5.0578817303801502</v>
          </cell>
          <cell r="V8">
            <v>1.2798029993554201</v>
          </cell>
          <cell r="W8">
            <v>2.8911959600802102</v>
          </cell>
          <cell r="X8">
            <v>2.2970131359765</v>
          </cell>
          <cell r="Y8">
            <v>1.9257361173469201</v>
          </cell>
          <cell r="Z8">
            <v>0.80156885741054196</v>
          </cell>
          <cell r="AA8">
            <v>-3.7921981803200202</v>
          </cell>
          <cell r="AB8">
            <v>1.47511677634081</v>
          </cell>
          <cell r="AC8">
            <v>1.8217956677808</v>
          </cell>
          <cell r="AD8">
            <v>0.63895006090932305</v>
          </cell>
          <cell r="AE8">
            <v>25.719273277084</v>
          </cell>
          <cell r="AF8">
            <v>0.56313716564094995</v>
          </cell>
          <cell r="AG8">
            <v>0.53778787827490804</v>
          </cell>
          <cell r="AH8">
            <v>-0.96589650925715798</v>
          </cell>
          <cell r="AI8">
            <v>1.125402100881</v>
          </cell>
          <cell r="AJ8">
            <v>1.0084364886605901</v>
          </cell>
          <cell r="AK8">
            <v>5.8268515843826902</v>
          </cell>
          <cell r="AM8" t="str">
            <v>2020</v>
          </cell>
        </row>
        <row r="9">
          <cell r="A9">
            <v>5</v>
          </cell>
          <cell r="B9" t="str">
            <v>1.05</v>
          </cell>
          <cell r="C9" t="str">
            <v>Gross fixed capital formation, % GDP</v>
          </cell>
          <cell r="D9" t="str">
            <v>1.05. Gross fixed capital formation, % GDP</v>
          </cell>
          <cell r="E9" t="str">
            <v>higher</v>
          </cell>
          <cell r="F9" t="str">
            <v>World Bank</v>
          </cell>
          <cell r="G9" t="e">
            <v>#VALUE!</v>
          </cell>
          <cell r="H9">
            <v>22.654687394301298</v>
          </cell>
          <cell r="I9">
            <v>30.468416319246199</v>
          </cell>
          <cell r="J9">
            <v>40.377628964600703</v>
          </cell>
          <cell r="K9">
            <v>24.084110560094501</v>
          </cell>
          <cell r="L9">
            <v>23.2624784526121</v>
          </cell>
          <cell r="M9">
            <v>20.897188440843401</v>
          </cell>
          <cell r="N9">
            <v>42.882728131543502</v>
          </cell>
          <cell r="O9">
            <v>26.7257231052604</v>
          </cell>
          <cell r="P9">
            <v>23.533090080449998</v>
          </cell>
          <cell r="Q9">
            <v>17.121102339711999</v>
          </cell>
          <cell r="R9">
            <v>27.093915444843201</v>
          </cell>
          <cell r="S9">
            <v>31.7334294589477</v>
          </cell>
          <cell r="T9">
            <v>25.297288108790401</v>
          </cell>
          <cell r="U9">
            <v>0</v>
          </cell>
          <cell r="V9">
            <v>20.934417145216901</v>
          </cell>
          <cell r="W9">
            <v>18.776813181500199</v>
          </cell>
          <cell r="X9">
            <v>0</v>
          </cell>
          <cell r="Y9">
            <v>22.782714141939501</v>
          </cell>
          <cell r="Z9">
            <v>13.727621156884799</v>
          </cell>
          <cell r="AA9">
            <v>0</v>
          </cell>
          <cell r="AB9">
            <v>19.6872609841081</v>
          </cell>
          <cell r="AC9">
            <v>21.278442113432501</v>
          </cell>
          <cell r="AD9">
            <v>21.756616567717</v>
          </cell>
          <cell r="AE9">
            <v>21.4757579420328</v>
          </cell>
          <cell r="AF9">
            <v>31.113170384290399</v>
          </cell>
          <cell r="AG9">
            <v>25.4444366969743</v>
          </cell>
          <cell r="AH9">
            <v>23.065199602045698</v>
          </cell>
          <cell r="AI9">
            <v>17.106203249396302</v>
          </cell>
          <cell r="AJ9">
            <v>21.3761064628839</v>
          </cell>
          <cell r="AK9">
            <v>24.3633032450388</v>
          </cell>
          <cell r="AM9" t="str">
            <v>2020</v>
          </cell>
        </row>
        <row r="10">
          <cell r="A10">
            <v>6</v>
          </cell>
          <cell r="B10" t="str">
            <v>1.06</v>
          </cell>
          <cell r="C10" t="str">
            <v>Tariff &amp; non-tariff barriers</v>
          </cell>
          <cell r="D10" t="str">
            <v>1.06. Tariff &amp; non-tariff barriers</v>
          </cell>
          <cell r="E10" t="str">
            <v>sumsum</v>
          </cell>
          <cell r="H10" t="str">
            <v/>
          </cell>
          <cell r="I10" t="str">
            <v/>
          </cell>
          <cell r="J10" t="str">
            <v/>
          </cell>
          <cell r="K10" t="str">
            <v/>
          </cell>
          <cell r="L10" t="str">
            <v/>
          </cell>
          <cell r="M10" t="str">
            <v/>
          </cell>
          <cell r="N10" t="str">
            <v/>
          </cell>
          <cell r="O10" t="str">
            <v/>
          </cell>
          <cell r="P10" t="str">
            <v/>
          </cell>
          <cell r="Q10" t="str">
            <v/>
          </cell>
          <cell r="R10" t="str">
            <v/>
          </cell>
          <cell r="S10" t="str">
            <v/>
          </cell>
          <cell r="T10" t="str">
            <v/>
          </cell>
          <cell r="U10" t="str">
            <v/>
          </cell>
          <cell r="V10" t="str">
            <v/>
          </cell>
          <cell r="W10" t="str">
            <v/>
          </cell>
          <cell r="X10" t="str">
            <v/>
          </cell>
          <cell r="Y10" t="str">
            <v/>
          </cell>
          <cell r="Z10" t="str">
            <v/>
          </cell>
          <cell r="AA10" t="str">
            <v/>
          </cell>
          <cell r="AB10" t="str">
            <v/>
          </cell>
          <cell r="AC10" t="str">
            <v/>
          </cell>
          <cell r="AD10" t="str">
            <v/>
          </cell>
          <cell r="AE10" t="str">
            <v/>
          </cell>
          <cell r="AF10" t="str">
            <v/>
          </cell>
          <cell r="AG10" t="str">
            <v/>
          </cell>
          <cell r="AH10" t="str">
            <v/>
          </cell>
          <cell r="AI10" t="str">
            <v/>
          </cell>
          <cell r="AJ10" t="str">
            <v/>
          </cell>
          <cell r="AK10" t="str">
            <v/>
          </cell>
        </row>
        <row r="11">
          <cell r="A11">
            <v>7</v>
          </cell>
          <cell r="B11" t="str">
            <v>1.06.01</v>
          </cell>
          <cell r="C11" t="str">
            <v>Tariff barriers</v>
          </cell>
          <cell r="D11" t="str">
            <v>1.06.01. Tariff barriers</v>
          </cell>
          <cell r="E11" t="str">
            <v>sum</v>
          </cell>
          <cell r="H11" t="str">
            <v/>
          </cell>
          <cell r="I11" t="str">
            <v/>
          </cell>
          <cell r="J11" t="str">
            <v/>
          </cell>
          <cell r="K11" t="str">
            <v/>
          </cell>
          <cell r="L11" t="str">
            <v/>
          </cell>
          <cell r="M11" t="str">
            <v/>
          </cell>
          <cell r="N11" t="str">
            <v/>
          </cell>
          <cell r="O11" t="str">
            <v/>
          </cell>
          <cell r="P11" t="str">
            <v/>
          </cell>
          <cell r="Q11" t="str">
            <v/>
          </cell>
          <cell r="R11" t="str">
            <v/>
          </cell>
          <cell r="S11" t="str">
            <v/>
          </cell>
          <cell r="T11" t="str">
            <v/>
          </cell>
          <cell r="U11" t="str">
            <v/>
          </cell>
          <cell r="V11" t="str">
            <v/>
          </cell>
          <cell r="W11" t="str">
            <v/>
          </cell>
          <cell r="X11" t="str">
            <v/>
          </cell>
          <cell r="Y11" t="str">
            <v/>
          </cell>
          <cell r="Z11" t="str">
            <v/>
          </cell>
          <cell r="AA11" t="str">
            <v/>
          </cell>
          <cell r="AB11" t="str">
            <v/>
          </cell>
          <cell r="AC11" t="str">
            <v/>
          </cell>
          <cell r="AD11" t="str">
            <v/>
          </cell>
          <cell r="AE11" t="str">
            <v/>
          </cell>
          <cell r="AF11" t="str">
            <v/>
          </cell>
          <cell r="AG11" t="str">
            <v/>
          </cell>
          <cell r="AH11" t="str">
            <v/>
          </cell>
          <cell r="AI11" t="str">
            <v/>
          </cell>
          <cell r="AJ11" t="str">
            <v/>
          </cell>
          <cell r="AK11" t="str">
            <v/>
          </cell>
        </row>
        <row r="12">
          <cell r="A12">
            <v>8</v>
          </cell>
          <cell r="B12" t="str">
            <v>1.06.01.a</v>
          </cell>
          <cell r="C12" t="str">
            <v>Tariff barriers in force</v>
          </cell>
          <cell r="D12" t="str">
            <v>1.06.01.a. Tariff barriers in force</v>
          </cell>
          <cell r="E12" t="str">
            <v>lower</v>
          </cell>
          <cell r="F12" t="str">
            <v>Global Trade Alert</v>
          </cell>
          <cell r="G12" t="str">
            <v>Count of 'harmful' tariff measures currently in force</v>
          </cell>
          <cell r="H12">
            <v>644</v>
          </cell>
          <cell r="I12">
            <v>80</v>
          </cell>
          <cell r="K12">
            <v>14</v>
          </cell>
          <cell r="L12">
            <v>302</v>
          </cell>
          <cell r="M12">
            <v>30</v>
          </cell>
          <cell r="N12">
            <v>777</v>
          </cell>
          <cell r="O12">
            <v>3</v>
          </cell>
          <cell r="P12">
            <v>355</v>
          </cell>
          <cell r="Q12">
            <v>0</v>
          </cell>
          <cell r="R12">
            <v>2434</v>
          </cell>
          <cell r="S12">
            <v>573</v>
          </cell>
          <cell r="T12">
            <v>1597</v>
          </cell>
          <cell r="V12">
            <v>64</v>
          </cell>
          <cell r="W12">
            <v>433</v>
          </cell>
          <cell r="X12">
            <v>5</v>
          </cell>
          <cell r="Y12">
            <v>271</v>
          </cell>
          <cell r="Z12">
            <v>933</v>
          </cell>
          <cell r="AA12">
            <v>1</v>
          </cell>
          <cell r="AB12">
            <v>14</v>
          </cell>
          <cell r="AC12">
            <v>319</v>
          </cell>
          <cell r="AD12">
            <v>2142</v>
          </cell>
          <cell r="AE12">
            <v>75</v>
          </cell>
          <cell r="AF12">
            <v>294</v>
          </cell>
          <cell r="AG12">
            <v>306</v>
          </cell>
          <cell r="AH12">
            <v>351</v>
          </cell>
          <cell r="AI12">
            <v>1118</v>
          </cell>
          <cell r="AJ12">
            <v>4957</v>
          </cell>
          <cell r="AK12">
            <v>462</v>
          </cell>
          <cell r="AM12" t="str">
            <v>2021</v>
          </cell>
        </row>
        <row r="13">
          <cell r="A13">
            <v>9</v>
          </cell>
          <cell r="B13" t="str">
            <v>1.06.01.b</v>
          </cell>
          <cell r="C13" t="str">
            <v>New tariff barriers 2021</v>
          </cell>
          <cell r="D13" t="str">
            <v>1.06.01.b. New tariff barriers 2021</v>
          </cell>
          <cell r="E13" t="str">
            <v>lower</v>
          </cell>
          <cell r="F13" t="str">
            <v>Global Trade Alert</v>
          </cell>
          <cell r="G13" t="str">
            <v>Count of new (2021) 'harmful' tariff measures currently in force</v>
          </cell>
          <cell r="H13">
            <v>0</v>
          </cell>
          <cell r="I13">
            <v>5</v>
          </cell>
          <cell r="K13">
            <v>0</v>
          </cell>
          <cell r="L13">
            <v>0</v>
          </cell>
          <cell r="M13">
            <v>24</v>
          </cell>
          <cell r="N13">
            <v>113</v>
          </cell>
          <cell r="O13">
            <v>0</v>
          </cell>
          <cell r="P13">
            <v>8</v>
          </cell>
          <cell r="Q13">
            <v>0</v>
          </cell>
          <cell r="R13">
            <v>51</v>
          </cell>
          <cell r="S13">
            <v>0</v>
          </cell>
          <cell r="T13">
            <v>0</v>
          </cell>
          <cell r="V13">
            <v>19</v>
          </cell>
          <cell r="W13">
            <v>39</v>
          </cell>
          <cell r="X13">
            <v>0</v>
          </cell>
          <cell r="Y13">
            <v>0</v>
          </cell>
          <cell r="Z13">
            <v>253</v>
          </cell>
          <cell r="AA13">
            <v>0</v>
          </cell>
          <cell r="AB13">
            <v>0</v>
          </cell>
          <cell r="AC13">
            <v>0</v>
          </cell>
          <cell r="AD13">
            <v>32</v>
          </cell>
          <cell r="AE13">
            <v>32</v>
          </cell>
          <cell r="AF13">
            <v>0</v>
          </cell>
          <cell r="AG13">
            <v>0</v>
          </cell>
          <cell r="AH13">
            <v>0</v>
          </cell>
          <cell r="AI13">
            <v>34</v>
          </cell>
          <cell r="AJ13">
            <v>462</v>
          </cell>
          <cell r="AK13">
            <v>0</v>
          </cell>
          <cell r="AM13" t="str">
            <v>2021</v>
          </cell>
        </row>
        <row r="14">
          <cell r="A14">
            <v>10</v>
          </cell>
          <cell r="B14" t="str">
            <v>1.06.01.c</v>
          </cell>
          <cell r="C14" t="str">
            <v>Percentage of trade affected by tariff barrier (up to 2018)</v>
          </cell>
          <cell r="D14" t="str">
            <v>1.06.01.c. Percentage of trade affected by tariff barrier (up to 2018)</v>
          </cell>
          <cell r="E14" t="str">
            <v>lower</v>
          </cell>
          <cell r="F14" t="str">
            <v>Global Trade Alert</v>
          </cell>
          <cell r="G14" t="str">
            <v>Estimates of the import shares potentially affected 'harmful' tariff measures currently in force (up to 2018)</v>
          </cell>
          <cell r="H14">
            <v>6.0552142699999996</v>
          </cell>
          <cell r="I14">
            <v>5.7579239800000002</v>
          </cell>
          <cell r="K14">
            <v>3.97190661</v>
          </cell>
          <cell r="L14">
            <v>10.81890574</v>
          </cell>
          <cell r="M14">
            <v>0.10266609</v>
          </cell>
          <cell r="N14">
            <v>32.437785259999998</v>
          </cell>
          <cell r="P14">
            <v>51.709219580000003</v>
          </cell>
          <cell r="R14">
            <v>49.229937200000002</v>
          </cell>
          <cell r="S14">
            <v>20.884746679999999</v>
          </cell>
          <cell r="T14">
            <v>3.0379595699999999</v>
          </cell>
          <cell r="V14">
            <v>12.09006488</v>
          </cell>
          <cell r="W14">
            <v>8.4392472999999999</v>
          </cell>
          <cell r="Y14">
            <v>3.10039489</v>
          </cell>
          <cell r="Z14">
            <v>50.537818999999999</v>
          </cell>
          <cell r="AB14">
            <v>0.61642618999999998</v>
          </cell>
          <cell r="AC14">
            <v>2.9533738500000002</v>
          </cell>
          <cell r="AD14">
            <v>14.15918286</v>
          </cell>
          <cell r="AE14">
            <v>0.15087229999999999</v>
          </cell>
          <cell r="AF14">
            <v>17.03769892</v>
          </cell>
          <cell r="AG14">
            <v>18.816491769999999</v>
          </cell>
          <cell r="AH14">
            <v>12.54072858</v>
          </cell>
          <cell r="AI14">
            <v>15.047903399999999</v>
          </cell>
          <cell r="AJ14">
            <v>12.183643930000001</v>
          </cell>
          <cell r="AK14">
            <v>22.991331120000002</v>
          </cell>
          <cell r="AM14" t="str">
            <v>2018</v>
          </cell>
        </row>
        <row r="15">
          <cell r="A15">
            <v>11</v>
          </cell>
          <cell r="B15" t="str">
            <v>1.06.02</v>
          </cell>
          <cell r="C15" t="str">
            <v>Non-tariff barriers</v>
          </cell>
          <cell r="D15" t="str">
            <v>1.06.02. Non-tariff barriers</v>
          </cell>
          <cell r="E15" t="str">
            <v>sum</v>
          </cell>
        </row>
        <row r="16">
          <cell r="A16">
            <v>12</v>
          </cell>
          <cell r="B16" t="str">
            <v>1.06.02.a</v>
          </cell>
          <cell r="C16" t="str">
            <v>Non-tariff barriers in force</v>
          </cell>
          <cell r="D16" t="str">
            <v>1.06.02.a. Non-tariff barriers in force</v>
          </cell>
          <cell r="E16" t="str">
            <v>lower</v>
          </cell>
          <cell r="F16" t="str">
            <v>Global Trade Alert</v>
          </cell>
          <cell r="G16" t="str">
            <v>Count of 'harmful' non-tariff measures currently in force</v>
          </cell>
          <cell r="H16">
            <v>3127</v>
          </cell>
          <cell r="I16">
            <v>127</v>
          </cell>
          <cell r="K16">
            <v>6</v>
          </cell>
          <cell r="L16">
            <v>10150</v>
          </cell>
          <cell r="M16">
            <v>8</v>
          </cell>
          <cell r="N16">
            <v>10235</v>
          </cell>
          <cell r="O16">
            <v>15</v>
          </cell>
          <cell r="P16">
            <v>269</v>
          </cell>
          <cell r="Q16">
            <v>66</v>
          </cell>
          <cell r="R16">
            <v>8212</v>
          </cell>
          <cell r="S16">
            <v>3576</v>
          </cell>
          <cell r="T16">
            <v>4948</v>
          </cell>
          <cell r="V16">
            <v>714</v>
          </cell>
          <cell r="W16">
            <v>867</v>
          </cell>
          <cell r="X16">
            <v>50</v>
          </cell>
          <cell r="Y16">
            <v>147</v>
          </cell>
          <cell r="Z16">
            <v>1437</v>
          </cell>
          <cell r="AA16">
            <v>0</v>
          </cell>
          <cell r="AB16">
            <v>26</v>
          </cell>
          <cell r="AC16">
            <v>113</v>
          </cell>
          <cell r="AD16">
            <v>14957</v>
          </cell>
          <cell r="AE16">
            <v>301</v>
          </cell>
          <cell r="AF16">
            <v>1253</v>
          </cell>
          <cell r="AG16">
            <v>232</v>
          </cell>
          <cell r="AH16">
            <v>331</v>
          </cell>
          <cell r="AI16">
            <v>8348</v>
          </cell>
          <cell r="AJ16">
            <v>84498</v>
          </cell>
          <cell r="AK16">
            <v>360</v>
          </cell>
          <cell r="AM16" t="str">
            <v>2021</v>
          </cell>
        </row>
        <row r="17">
          <cell r="A17">
            <v>13</v>
          </cell>
          <cell r="B17" t="str">
            <v>1.06.02.b</v>
          </cell>
          <cell r="C17" t="str">
            <v>New non-tariff barriers 2021</v>
          </cell>
          <cell r="D17" t="str">
            <v>1.06.02.b. New non-tariff barriers 2021</v>
          </cell>
          <cell r="E17" t="str">
            <v>lower</v>
          </cell>
          <cell r="F17" t="str">
            <v>Global Trade Alert</v>
          </cell>
          <cell r="G17" t="str">
            <v>Count of new (2021) 'harmful' non-tariff measures currently in force</v>
          </cell>
          <cell r="H17">
            <v>447</v>
          </cell>
          <cell r="I17">
            <v>5</v>
          </cell>
          <cell r="K17">
            <v>0</v>
          </cell>
          <cell r="L17">
            <v>890</v>
          </cell>
          <cell r="M17">
            <v>0</v>
          </cell>
          <cell r="N17">
            <v>779</v>
          </cell>
          <cell r="O17">
            <v>0</v>
          </cell>
          <cell r="P17">
            <v>0</v>
          </cell>
          <cell r="Q17">
            <v>0</v>
          </cell>
          <cell r="R17">
            <v>1869</v>
          </cell>
          <cell r="S17">
            <v>238</v>
          </cell>
          <cell r="T17">
            <v>511</v>
          </cell>
          <cell r="V17">
            <v>109</v>
          </cell>
          <cell r="W17">
            <v>53</v>
          </cell>
          <cell r="X17">
            <v>0</v>
          </cell>
          <cell r="Y17">
            <v>218</v>
          </cell>
          <cell r="Z17">
            <v>227</v>
          </cell>
          <cell r="AA17">
            <v>0</v>
          </cell>
          <cell r="AB17">
            <v>13</v>
          </cell>
          <cell r="AC17">
            <v>72</v>
          </cell>
          <cell r="AD17">
            <v>1176</v>
          </cell>
          <cell r="AE17">
            <v>0</v>
          </cell>
          <cell r="AF17">
            <v>15</v>
          </cell>
          <cell r="AG17">
            <v>15</v>
          </cell>
          <cell r="AH17">
            <v>22</v>
          </cell>
          <cell r="AI17">
            <v>705</v>
          </cell>
          <cell r="AJ17">
            <v>6329</v>
          </cell>
          <cell r="AK17">
            <v>79</v>
          </cell>
          <cell r="AM17" t="str">
            <v>2021</v>
          </cell>
        </row>
        <row r="18">
          <cell r="A18">
            <v>14</v>
          </cell>
          <cell r="B18" t="str">
            <v>1.06.02.c</v>
          </cell>
          <cell r="C18" t="str">
            <v>Percentage of trade affected by non-tariff barrier (up to 2018)</v>
          </cell>
          <cell r="D18" t="str">
            <v>1.06.02.c. Percentage of trade affected by non-tariff barrier (up to 2018)</v>
          </cell>
          <cell r="E18" t="str">
            <v>lower</v>
          </cell>
          <cell r="F18" t="str">
            <v>Global Trade Alert</v>
          </cell>
          <cell r="G18" t="str">
            <v>Estimates of the import shares potentially affected 'harmful' non-tariff measures currently in force (up to 2018)</v>
          </cell>
          <cell r="H18">
            <v>65.404024030000002</v>
          </cell>
          <cell r="I18">
            <v>28.059065579999999</v>
          </cell>
          <cell r="J18">
            <v>10.07251436</v>
          </cell>
          <cell r="K18">
            <v>36.398866730000002</v>
          </cell>
          <cell r="L18">
            <v>68.851257959999998</v>
          </cell>
          <cell r="M18">
            <v>57.351891850000001</v>
          </cell>
          <cell r="N18">
            <v>55.455868629999998</v>
          </cell>
          <cell r="P18">
            <v>16.117160819999999</v>
          </cell>
          <cell r="Q18">
            <v>69.635695319999996</v>
          </cell>
          <cell r="R18">
            <v>44.750300090000003</v>
          </cell>
          <cell r="S18">
            <v>67.467850479999996</v>
          </cell>
          <cell r="T18">
            <v>55.077719199999997</v>
          </cell>
          <cell r="V18">
            <v>67.261456179999996</v>
          </cell>
          <cell r="W18">
            <v>73.90927404</v>
          </cell>
          <cell r="Y18">
            <v>42.669320390000003</v>
          </cell>
          <cell r="Z18">
            <v>20.438722309999999</v>
          </cell>
          <cell r="AB18">
            <v>48.554378960000001</v>
          </cell>
          <cell r="AC18">
            <v>35.252039809999999</v>
          </cell>
          <cell r="AD18">
            <v>66.665251389999995</v>
          </cell>
          <cell r="AE18">
            <v>77.347680740000001</v>
          </cell>
          <cell r="AF18">
            <v>50.79355134</v>
          </cell>
          <cell r="AG18">
            <v>38.080021930000001</v>
          </cell>
          <cell r="AH18">
            <v>47.781153000000003</v>
          </cell>
          <cell r="AI18">
            <v>64.422789480000006</v>
          </cell>
          <cell r="AJ18">
            <v>81.043670050000003</v>
          </cell>
          <cell r="AK18">
            <v>67.705870689999998</v>
          </cell>
          <cell r="AM18" t="str">
            <v>2018</v>
          </cell>
        </row>
        <row r="19">
          <cell r="A19">
            <v>15</v>
          </cell>
          <cell r="B19" t="str">
            <v>1.07</v>
          </cell>
          <cell r="C19" t="str">
            <v>Trade liberalization</v>
          </cell>
          <cell r="D19" t="str">
            <v>1.07. Trade liberalization</v>
          </cell>
          <cell r="E19" t="str">
            <v>sum</v>
          </cell>
          <cell r="H19" t="str">
            <v/>
          </cell>
          <cell r="I19" t="str">
            <v/>
          </cell>
          <cell r="J19" t="str">
            <v/>
          </cell>
          <cell r="K19" t="str">
            <v/>
          </cell>
          <cell r="L19" t="str">
            <v/>
          </cell>
          <cell r="M19" t="str">
            <v/>
          </cell>
          <cell r="N19" t="str">
            <v/>
          </cell>
          <cell r="O19" t="str">
            <v/>
          </cell>
          <cell r="P19" t="str">
            <v/>
          </cell>
          <cell r="Q19" t="str">
            <v/>
          </cell>
          <cell r="R19" t="str">
            <v/>
          </cell>
          <cell r="S19" t="str">
            <v/>
          </cell>
          <cell r="T19" t="str">
            <v/>
          </cell>
          <cell r="U19" t="str">
            <v/>
          </cell>
          <cell r="V19" t="str">
            <v/>
          </cell>
          <cell r="W19" t="str">
            <v/>
          </cell>
          <cell r="X19" t="str">
            <v/>
          </cell>
          <cell r="Y19" t="str">
            <v/>
          </cell>
          <cell r="Z19" t="str">
            <v/>
          </cell>
          <cell r="AA19" t="str">
            <v/>
          </cell>
          <cell r="AB19" t="str">
            <v/>
          </cell>
          <cell r="AC19" t="str">
            <v/>
          </cell>
          <cell r="AD19" t="str">
            <v/>
          </cell>
          <cell r="AE19" t="str">
            <v/>
          </cell>
          <cell r="AF19" t="str">
            <v/>
          </cell>
          <cell r="AG19" t="str">
            <v/>
          </cell>
          <cell r="AH19" t="str">
            <v/>
          </cell>
          <cell r="AI19" t="str">
            <v/>
          </cell>
          <cell r="AJ19" t="str">
            <v/>
          </cell>
          <cell r="AK19" t="str">
            <v/>
          </cell>
        </row>
        <row r="20">
          <cell r="A20">
            <v>16</v>
          </cell>
          <cell r="B20" t="str">
            <v>1.07.01</v>
          </cell>
          <cell r="C20" t="str">
            <v>Regional Trade Agreements, number in force</v>
          </cell>
          <cell r="D20" t="str">
            <v>1.07.01. Regional Trade Agreements, number in force</v>
          </cell>
          <cell r="E20" t="str">
            <v>higher</v>
          </cell>
          <cell r="F20" t="str">
            <v>WTO</v>
          </cell>
          <cell r="G20" t="str">
            <v>Any reciprocal trade agreement between two or more partners, not necessarily belonging to the same region.</v>
          </cell>
          <cell r="H20">
            <v>17</v>
          </cell>
          <cell r="I20">
            <v>5</v>
          </cell>
          <cell r="J20">
            <v>10</v>
          </cell>
          <cell r="K20">
            <v>7</v>
          </cell>
          <cell r="L20">
            <v>15</v>
          </cell>
          <cell r="M20">
            <v>31</v>
          </cell>
          <cell r="N20">
            <v>16</v>
          </cell>
          <cell r="O20">
            <v>6</v>
          </cell>
          <cell r="P20">
            <v>8</v>
          </cell>
          <cell r="Q20">
            <v>8</v>
          </cell>
          <cell r="R20">
            <v>17</v>
          </cell>
          <cell r="S20">
            <v>13</v>
          </cell>
          <cell r="T20">
            <v>18</v>
          </cell>
          <cell r="U20">
            <v>9</v>
          </cell>
          <cell r="V20">
            <v>16</v>
          </cell>
          <cell r="W20">
            <v>23</v>
          </cell>
          <cell r="X20">
            <v>8</v>
          </cell>
          <cell r="Y20">
            <v>13</v>
          </cell>
          <cell r="Z20">
            <v>10</v>
          </cell>
          <cell r="AA20">
            <v>6</v>
          </cell>
          <cell r="AB20">
            <v>21</v>
          </cell>
          <cell r="AC20">
            <v>11</v>
          </cell>
          <cell r="AD20">
            <v>12</v>
          </cell>
          <cell r="AE20">
            <v>27</v>
          </cell>
          <cell r="AF20">
            <v>20</v>
          </cell>
          <cell r="AG20">
            <v>6</v>
          </cell>
          <cell r="AH20">
            <v>14</v>
          </cell>
          <cell r="AI20">
            <v>38</v>
          </cell>
          <cell r="AJ20">
            <v>14</v>
          </cell>
          <cell r="AK20">
            <v>15</v>
          </cell>
          <cell r="AM20" t="str">
            <v>2022</v>
          </cell>
        </row>
        <row r="21">
          <cell r="A21">
            <v>17</v>
          </cell>
          <cell r="B21" t="str">
            <v>1.07.02</v>
          </cell>
          <cell r="C21" t="str">
            <v>Capital account liberalization, Index</v>
          </cell>
          <cell r="D21" t="str">
            <v>1.07.02. Capital account liberalization, Index</v>
          </cell>
          <cell r="E21" t="str">
            <v>higher</v>
          </cell>
          <cell r="F21" t="str">
            <v>KAOPEN</v>
          </cell>
          <cell r="G21" t="e">
            <v>#VALUE!</v>
          </cell>
          <cell r="H21">
            <v>2.3219549655914302</v>
          </cell>
          <cell r="I21">
            <v>-1.2261545658111599</v>
          </cell>
          <cell r="K21">
            <v>2.3219549655914302</v>
          </cell>
          <cell r="L21">
            <v>2.3219549655914302</v>
          </cell>
          <cell r="M21">
            <v>1.0488590002059901</v>
          </cell>
          <cell r="N21">
            <v>-1.2261545658111599</v>
          </cell>
          <cell r="P21">
            <v>1.0488590002059901</v>
          </cell>
          <cell r="Q21">
            <v>2.3219549655914302</v>
          </cell>
          <cell r="R21">
            <v>-1.2261545658111599</v>
          </cell>
          <cell r="S21">
            <v>-0.153950721025467</v>
          </cell>
          <cell r="T21">
            <v>2.3219549655914302</v>
          </cell>
          <cell r="U21">
            <v>-1.2261545658111599</v>
          </cell>
          <cell r="V21">
            <v>-0.153950721025467</v>
          </cell>
          <cell r="W21">
            <v>1.0488590002059901</v>
          </cell>
          <cell r="X21">
            <v>-1.9239482879638701</v>
          </cell>
          <cell r="Y21">
            <v>2.3219549655914302</v>
          </cell>
          <cell r="Z21">
            <v>-1.2261545658111599</v>
          </cell>
          <cell r="AA21">
            <v>-0.65085220336914096</v>
          </cell>
          <cell r="AB21">
            <v>2.3219549655914302</v>
          </cell>
          <cell r="AC21">
            <v>-2.33449321240187E-2</v>
          </cell>
          <cell r="AD21">
            <v>0.100668482482433</v>
          </cell>
          <cell r="AE21">
            <v>2.3219549655914302</v>
          </cell>
          <cell r="AF21">
            <v>2.3219549655914302</v>
          </cell>
          <cell r="AG21">
            <v>-1.2261545658111599</v>
          </cell>
          <cell r="AH21">
            <v>-0.153950721025467</v>
          </cell>
          <cell r="AI21">
            <v>2.3219549655914302</v>
          </cell>
          <cell r="AJ21">
            <v>2.3219549655914302</v>
          </cell>
          <cell r="AK21">
            <v>-0.153950721025467</v>
          </cell>
          <cell r="AM21" t="str">
            <v>2019</v>
          </cell>
        </row>
        <row r="22">
          <cell r="A22">
            <v>18</v>
          </cell>
          <cell r="B22" t="str">
            <v>1.07.03</v>
          </cell>
          <cell r="C22" t="str">
            <v>Investment Freedom, Index</v>
          </cell>
          <cell r="D22" t="str">
            <v>1.07.03. Investment Freedom, Index</v>
          </cell>
          <cell r="E22" t="str">
            <v>higher</v>
          </cell>
          <cell r="F22" t="str">
            <v>Freedom House</v>
          </cell>
          <cell r="G22" t="str">
            <v xml:space="preserve">Investment freedom evaluates a variety of regulatory restrictions that typically are imposed on investment. Points are deducted from the ideal score of 100 for each of the restrictions found in a country’s investment regime. </v>
          </cell>
          <cell r="H22">
            <v>80</v>
          </cell>
          <cell r="I22">
            <v>50</v>
          </cell>
          <cell r="J22">
            <v>65</v>
          </cell>
          <cell r="K22">
            <v>50</v>
          </cell>
          <cell r="L22">
            <v>80</v>
          </cell>
          <cell r="M22">
            <v>70</v>
          </cell>
          <cell r="N22">
            <v>20</v>
          </cell>
          <cell r="O22">
            <v>70</v>
          </cell>
          <cell r="P22">
            <v>35</v>
          </cell>
          <cell r="Q22">
            <v>80</v>
          </cell>
          <cell r="R22">
            <v>40</v>
          </cell>
          <cell r="S22">
            <v>50</v>
          </cell>
          <cell r="T22">
            <v>60</v>
          </cell>
          <cell r="U22">
            <v>35</v>
          </cell>
          <cell r="V22">
            <v>60</v>
          </cell>
          <cell r="W22">
            <v>75</v>
          </cell>
          <cell r="X22">
            <v>30</v>
          </cell>
          <cell r="Y22">
            <v>70</v>
          </cell>
          <cell r="Z22">
            <v>60</v>
          </cell>
          <cell r="AA22">
            <v>25</v>
          </cell>
          <cell r="AB22">
            <v>75</v>
          </cell>
          <cell r="AC22">
            <v>60</v>
          </cell>
          <cell r="AD22">
            <v>30</v>
          </cell>
          <cell r="AE22">
            <v>85</v>
          </cell>
          <cell r="AF22">
            <v>60</v>
          </cell>
          <cell r="AG22">
            <v>40</v>
          </cell>
          <cell r="AH22">
            <v>55</v>
          </cell>
          <cell r="AI22">
            <v>80</v>
          </cell>
          <cell r="AJ22">
            <v>85</v>
          </cell>
          <cell r="AK22">
            <v>40</v>
          </cell>
          <cell r="AM22" t="str">
            <v>2022</v>
          </cell>
        </row>
        <row r="23">
          <cell r="A23">
            <v>19</v>
          </cell>
          <cell r="B23" t="str">
            <v>1.08</v>
          </cell>
          <cell r="C23" t="str">
            <v>Exchange rate stability, parity change from national currency to SDR, 2020/2018</v>
          </cell>
          <cell r="D23" t="str">
            <v>1.08. Exchange rate stability, parity change from national currency to SDR, 2020/2018</v>
          </cell>
          <cell r="E23" t="str">
            <v>lower</v>
          </cell>
          <cell r="F23" t="str">
            <v>IFS</v>
          </cell>
          <cell r="G23" t="str">
            <v>Parity changes are in aboslute values. Period average for all countries</v>
          </cell>
          <cell r="H23">
            <v>4.58816182734074E-2</v>
          </cell>
          <cell r="I23">
            <v>3.8703998742769301E-2</v>
          </cell>
          <cell r="J23">
            <v>1.55839515041782E-2</v>
          </cell>
          <cell r="K23">
            <v>4.0548934521533297E-2</v>
          </cell>
          <cell r="L23">
            <v>2.5651112868983701E-2</v>
          </cell>
          <cell r="M23">
            <v>0.11323582473780899</v>
          </cell>
          <cell r="N23">
            <v>3.7552488726649298E-2</v>
          </cell>
          <cell r="O23">
            <v>6.5783652084072899E-2</v>
          </cell>
          <cell r="P23">
            <v>3.10100091707275E-2</v>
          </cell>
          <cell r="Q23">
            <v>2.2764648312119998E-2</v>
          </cell>
          <cell r="R23">
            <v>8.2218723890046697E-2</v>
          </cell>
          <cell r="S23">
            <v>4.2704428088506698E-2</v>
          </cell>
          <cell r="T23">
            <v>3.80529606531761E-2</v>
          </cell>
          <cell r="U23">
            <v>6.0686669723817303E-2</v>
          </cell>
          <cell r="V23">
            <v>3.1216054008095202E-2</v>
          </cell>
          <cell r="W23">
            <v>8.5000713001326195E-2</v>
          </cell>
          <cell r="X23">
            <v>4.9365941474501199E-2</v>
          </cell>
          <cell r="Y23">
            <v>3.9682483099348603E-2</v>
          </cell>
          <cell r="Z23">
            <v>0.119449292231452</v>
          </cell>
          <cell r="AA23">
            <v>6.79081148976102E-2</v>
          </cell>
          <cell r="AB23">
            <v>0.19885280172841299</v>
          </cell>
          <cell r="AC23">
            <v>1.95730104598816E-2</v>
          </cell>
          <cell r="AD23">
            <v>0.173016973798444</v>
          </cell>
          <cell r="AE23">
            <v>1.5384160309390001E-2</v>
          </cell>
          <cell r="AF23">
            <v>1.2071933583355499E-2</v>
          </cell>
          <cell r="AG23">
            <v>0.123838369224789</v>
          </cell>
          <cell r="AH23">
            <v>6.1875870097135403E-2</v>
          </cell>
          <cell r="AI23">
            <v>4.3186018125238403E-2</v>
          </cell>
          <cell r="AJ23">
            <v>3.10100091707275E-2</v>
          </cell>
          <cell r="AK23">
            <v>3.5909645047723197E-2</v>
          </cell>
          <cell r="AM23" t="str">
            <v>2021</v>
          </cell>
        </row>
        <row r="24">
          <cell r="A24">
            <v>20</v>
          </cell>
          <cell r="B24" t="str">
            <v>1.09</v>
          </cell>
          <cell r="C24" t="str">
            <v>Domestic credit to private sector, % of GDP</v>
          </cell>
          <cell r="D24" t="str">
            <v>1.09. Domestic credit to private sector, % of GDP</v>
          </cell>
          <cell r="E24" t="str">
            <v>higher</v>
          </cell>
          <cell r="F24" t="str">
            <v>IMF</v>
          </cell>
          <cell r="G24" t="e">
            <v>#VALUE!</v>
          </cell>
          <cell r="H24">
            <v>142.287058607082</v>
          </cell>
          <cell r="I24">
            <v>45.324525055812899</v>
          </cell>
          <cell r="J24">
            <v>39.689883138071799</v>
          </cell>
          <cell r="K24">
            <v>139.94484970085199</v>
          </cell>
          <cell r="M24">
            <v>124.467959856774</v>
          </cell>
          <cell r="N24">
            <v>182.43262590265201</v>
          </cell>
          <cell r="P24">
            <v>47.5948090588101</v>
          </cell>
          <cell r="Q24">
            <v>258.43011795267</v>
          </cell>
          <cell r="R24">
            <v>54.804584787079598</v>
          </cell>
          <cell r="S24">
            <v>38.702121000907503</v>
          </cell>
          <cell r="T24">
            <v>192.10216056178101</v>
          </cell>
          <cell r="V24">
            <v>133.9951446476</v>
          </cell>
          <cell r="W24">
            <v>38.737855176037101</v>
          </cell>
          <cell r="X24">
            <v>27.414359248690001</v>
          </cell>
          <cell r="Y24">
            <v>161.28159052854099</v>
          </cell>
          <cell r="Z24">
            <v>17.1978793188912</v>
          </cell>
          <cell r="AA24">
            <v>18.189085573732701</v>
          </cell>
          <cell r="AB24">
            <v>55.147495850847797</v>
          </cell>
          <cell r="AC24">
            <v>52.073375718926698</v>
          </cell>
          <cell r="AD24">
            <v>59.968331063445703</v>
          </cell>
          <cell r="AE24">
            <v>132.67824340396101</v>
          </cell>
          <cell r="AF24">
            <v>164.77923432213601</v>
          </cell>
          <cell r="AG24">
            <v>49.8203761132579</v>
          </cell>
          <cell r="AH24">
            <v>160.31545143800099</v>
          </cell>
          <cell r="AI24">
            <v>143.68358754760399</v>
          </cell>
          <cell r="AJ24">
            <v>215.9451000482</v>
          </cell>
          <cell r="AK24">
            <v>147.673456831588</v>
          </cell>
          <cell r="AM24" t="str">
            <v>2020</v>
          </cell>
        </row>
        <row r="25">
          <cell r="A25">
            <v>21</v>
          </cell>
          <cell r="B25" t="str">
            <v>1.10</v>
          </cell>
          <cell r="C25" t="str">
            <v>Foreign trade and payments risk</v>
          </cell>
          <cell r="D25" t="str">
            <v>1.10. Foreign trade and payments risk</v>
          </cell>
          <cell r="E25" t="str">
            <v>sum</v>
          </cell>
        </row>
        <row r="26">
          <cell r="A26">
            <v>22</v>
          </cell>
          <cell r="B26" t="str">
            <v>1.10.01</v>
          </cell>
          <cell r="C26" t="str">
            <v>Country credit rating</v>
          </cell>
          <cell r="D26" t="str">
            <v>1.10.01. Country credit rating</v>
          </cell>
          <cell r="E26" t="str">
            <v>higher</v>
          </cell>
          <cell r="F26" t="str">
            <v xml:space="preserve">SP, Moodys, Fitch and SWI https://wikirating.org/list-of-countries-by-credit-rating/ </v>
          </cell>
          <cell r="G26" t="str">
            <v>IMD WCC created Index of the three country credit rating (Fitch, Moodys, &amp; S&amp;P)Each rating, including the outlook is converted to a numerical score and averaged for each country, with a possible range 0-60.</v>
          </cell>
          <cell r="H26">
            <v>77</v>
          </cell>
          <cell r="I26">
            <v>34</v>
          </cell>
          <cell r="J26">
            <v>68</v>
          </cell>
          <cell r="K26">
            <v>32</v>
          </cell>
          <cell r="L26">
            <v>73</v>
          </cell>
          <cell r="M26">
            <v>61</v>
          </cell>
          <cell r="N26">
            <v>61</v>
          </cell>
          <cell r="O26">
            <v>73</v>
          </cell>
          <cell r="P26">
            <v>23</v>
          </cell>
          <cell r="Q26">
            <v>73</v>
          </cell>
          <cell r="R26">
            <v>43</v>
          </cell>
          <cell r="S26">
            <v>49</v>
          </cell>
          <cell r="T26">
            <v>57</v>
          </cell>
          <cell r="U26">
            <v>20</v>
          </cell>
          <cell r="V26">
            <v>57</v>
          </cell>
          <cell r="W26">
            <v>48</v>
          </cell>
          <cell r="X26">
            <v>40</v>
          </cell>
          <cell r="Y26">
            <v>76</v>
          </cell>
          <cell r="Z26">
            <v>22</v>
          </cell>
          <cell r="AA26">
            <v>28</v>
          </cell>
          <cell r="AB26">
            <v>51</v>
          </cell>
          <cell r="AC26">
            <v>49</v>
          </cell>
          <cell r="AD26">
            <v>20</v>
          </cell>
          <cell r="AE26">
            <v>77</v>
          </cell>
          <cell r="AF26">
            <v>70</v>
          </cell>
          <cell r="AG26">
            <v>11</v>
          </cell>
          <cell r="AH26">
            <v>53</v>
          </cell>
          <cell r="AI26">
            <v>67</v>
          </cell>
          <cell r="AJ26">
            <v>71</v>
          </cell>
          <cell r="AK26">
            <v>40</v>
          </cell>
          <cell r="AM26" t="str">
            <v>2022</v>
          </cell>
        </row>
        <row r="27">
          <cell r="A27">
            <v>23</v>
          </cell>
          <cell r="B27" t="str">
            <v>1.10.02</v>
          </cell>
          <cell r="C27" t="str">
            <v>Gross debt, % GDP</v>
          </cell>
          <cell r="D27" t="str">
            <v>1.10.02. Gross debt, % GDP</v>
          </cell>
          <cell r="E27" t="str">
            <v>lower</v>
          </cell>
          <cell r="F27" t="str">
            <v>IMF WEO</v>
          </cell>
          <cell r="G27" t="str">
            <v>Private nonguaranteed external debt comprises long-term external obligations of private debtors that are not guaranteed for repayment by a public entity. Data are in current U.S. dollars.</v>
          </cell>
          <cell r="H27">
            <v>59.805999999999997</v>
          </cell>
          <cell r="I27">
            <v>41.387999999999998</v>
          </cell>
          <cell r="J27">
            <v>1.7689999999999999</v>
          </cell>
          <cell r="K27">
            <v>38.728999999999999</v>
          </cell>
          <cell r="L27">
            <v>112.057</v>
          </cell>
          <cell r="M27">
            <v>36.280999999999999</v>
          </cell>
          <cell r="N27">
            <v>73.254000000000005</v>
          </cell>
          <cell r="O27">
            <v>28.466000000000001</v>
          </cell>
          <cell r="P27">
            <v>62.237000000000002</v>
          </cell>
          <cell r="Q27">
            <v>2.1360000000000001</v>
          </cell>
          <cell r="R27">
            <v>86.757999999999996</v>
          </cell>
          <cell r="S27">
            <v>42.828000000000003</v>
          </cell>
          <cell r="T27">
            <v>263.14100000000002</v>
          </cell>
          <cell r="U27">
            <v>95.234999999999999</v>
          </cell>
          <cell r="V27">
            <v>68.971999999999994</v>
          </cell>
          <cell r="W27">
            <v>57.627000000000002</v>
          </cell>
          <cell r="X27">
            <v>62.343000000000004</v>
          </cell>
          <cell r="Y27">
            <v>49.075000000000003</v>
          </cell>
          <cell r="Z27">
            <v>73.959999999999994</v>
          </cell>
          <cell r="AA27">
            <v>49.298000000000002</v>
          </cell>
          <cell r="AB27">
            <v>35.932000000000002</v>
          </cell>
          <cell r="AC27">
            <v>57.524999999999999</v>
          </cell>
          <cell r="AD27">
            <v>17.021000000000001</v>
          </cell>
          <cell r="AE27">
            <v>132.80699999999999</v>
          </cell>
          <cell r="AF27">
            <v>49.77</v>
          </cell>
          <cell r="AG27">
            <v>107.157</v>
          </cell>
          <cell r="AH27">
            <v>58.04</v>
          </cell>
          <cell r="AI27">
            <v>95.347999999999999</v>
          </cell>
          <cell r="AJ27">
            <v>132.62799999999999</v>
          </cell>
          <cell r="AK27">
            <v>40.182000000000002</v>
          </cell>
          <cell r="AM27" t="str">
            <v>2021</v>
          </cell>
        </row>
        <row r="28">
          <cell r="A28">
            <v>24</v>
          </cell>
          <cell r="B28" t="str">
            <v>1.11</v>
          </cell>
          <cell r="C28" t="str">
            <v>Trade costs</v>
          </cell>
          <cell r="D28" t="str">
            <v>1.11. Trade costs</v>
          </cell>
          <cell r="E28" t="str">
            <v>sum</v>
          </cell>
        </row>
        <row r="29">
          <cell r="A29">
            <v>25</v>
          </cell>
          <cell r="B29" t="str">
            <v>1.11.01</v>
          </cell>
          <cell r="C29" t="str">
            <v>Logistics performance, index</v>
          </cell>
          <cell r="D29" t="str">
            <v>1.11.01. Logistics performance, index</v>
          </cell>
          <cell r="E29" t="str">
            <v>higher</v>
          </cell>
          <cell r="F29" t="str">
            <v>Transparency International</v>
          </cell>
          <cell r="G29" t="str">
            <v>LPI 2018 ranks countries on six dimensions of trade -- including customs performance, infrastructure quality, and timeliness of shipments. The data used in the ranking comes from a survey of logistics professionals.</v>
          </cell>
          <cell r="H29">
            <v>3.75</v>
          </cell>
          <cell r="I29">
            <v>2.58</v>
          </cell>
          <cell r="J29">
            <v>2.71</v>
          </cell>
          <cell r="K29">
            <v>2.58</v>
          </cell>
          <cell r="L29">
            <v>3.73</v>
          </cell>
          <cell r="M29">
            <v>3.32</v>
          </cell>
          <cell r="N29">
            <v>3.61</v>
          </cell>
          <cell r="P29">
            <v>2.88</v>
          </cell>
          <cell r="Q29">
            <v>3.92</v>
          </cell>
          <cell r="R29">
            <v>3.18</v>
          </cell>
          <cell r="S29">
            <v>3.15</v>
          </cell>
          <cell r="T29">
            <v>4.03</v>
          </cell>
          <cell r="U29">
            <v>2.7</v>
          </cell>
          <cell r="V29">
            <v>3.22</v>
          </cell>
          <cell r="W29">
            <v>3.05</v>
          </cell>
          <cell r="X29">
            <v>2.2999999999999998</v>
          </cell>
          <cell r="Y29">
            <v>3.88</v>
          </cell>
          <cell r="Z29">
            <v>2.42</v>
          </cell>
          <cell r="AA29">
            <v>2.17</v>
          </cell>
          <cell r="AB29">
            <v>2.69</v>
          </cell>
          <cell r="AC29">
            <v>2.9</v>
          </cell>
          <cell r="AD29">
            <v>2.76</v>
          </cell>
          <cell r="AE29">
            <v>4</v>
          </cell>
          <cell r="AF29">
            <v>3.61</v>
          </cell>
          <cell r="AG29">
            <v>2.6</v>
          </cell>
          <cell r="AH29">
            <v>3.41</v>
          </cell>
          <cell r="AI29">
            <v>3.99</v>
          </cell>
          <cell r="AJ29">
            <v>3.89</v>
          </cell>
          <cell r="AK29">
            <v>3.27</v>
          </cell>
          <cell r="AM29" t="str">
            <v>2018</v>
          </cell>
        </row>
        <row r="30">
          <cell r="A30">
            <v>26</v>
          </cell>
          <cell r="B30" t="str">
            <v>1.11.02</v>
          </cell>
          <cell r="C30" t="str">
            <v>Corruption perceptions, index</v>
          </cell>
          <cell r="D30" t="str">
            <v>1.11.02. Corruption perceptions, index</v>
          </cell>
          <cell r="E30" t="str">
            <v>higher</v>
          </cell>
          <cell r="F30" t="str">
            <v>World Bank</v>
          </cell>
          <cell r="G30" t="e">
            <v>#VALUE!</v>
          </cell>
          <cell r="H30">
            <v>73</v>
          </cell>
          <cell r="I30">
            <v>26</v>
          </cell>
          <cell r="J30">
            <v>60</v>
          </cell>
          <cell r="K30">
            <v>23</v>
          </cell>
          <cell r="L30">
            <v>74</v>
          </cell>
          <cell r="M30">
            <v>67</v>
          </cell>
          <cell r="N30">
            <v>45</v>
          </cell>
          <cell r="O30">
            <v>68</v>
          </cell>
          <cell r="P30">
            <v>36</v>
          </cell>
          <cell r="Q30">
            <v>76</v>
          </cell>
          <cell r="R30">
            <v>40</v>
          </cell>
          <cell r="S30">
            <v>38</v>
          </cell>
          <cell r="T30">
            <v>73</v>
          </cell>
          <cell r="U30">
            <v>30</v>
          </cell>
          <cell r="V30">
            <v>48</v>
          </cell>
          <cell r="W30">
            <v>31</v>
          </cell>
          <cell r="X30">
            <v>28</v>
          </cell>
          <cell r="Y30">
            <v>88</v>
          </cell>
          <cell r="Z30">
            <v>28</v>
          </cell>
          <cell r="AA30">
            <v>31</v>
          </cell>
          <cell r="AB30">
            <v>36</v>
          </cell>
          <cell r="AC30">
            <v>33</v>
          </cell>
          <cell r="AD30">
            <v>29</v>
          </cell>
          <cell r="AE30">
            <v>85</v>
          </cell>
          <cell r="AF30">
            <v>62</v>
          </cell>
          <cell r="AG30">
            <v>37</v>
          </cell>
          <cell r="AH30">
            <v>35</v>
          </cell>
          <cell r="AI30">
            <v>78</v>
          </cell>
          <cell r="AJ30">
            <v>67</v>
          </cell>
          <cell r="AK30">
            <v>39</v>
          </cell>
          <cell r="AM30" t="str">
            <v>2021</v>
          </cell>
        </row>
        <row r="31">
          <cell r="A31">
            <v>27</v>
          </cell>
          <cell r="B31" t="str">
            <v>1.11.03</v>
          </cell>
          <cell r="C31" t="str">
            <v>Rule of law, index</v>
          </cell>
          <cell r="D31" t="str">
            <v>1.11.03. Rule of law, index</v>
          </cell>
          <cell r="E31" t="str">
            <v>higher</v>
          </cell>
          <cell r="F31" t="str">
            <v>World Bank</v>
          </cell>
          <cell r="G31" t="str">
            <v>Perceptions of the extent to which agents have confidence in and abide by the rules of society, and in particular the quality of contract enforcement, property rights, the police, and the courts, as well as the likelihood of crime and violence.</v>
          </cell>
          <cell r="H31">
            <v>92.307689999999994</v>
          </cell>
          <cell r="I31">
            <v>30.76923</v>
          </cell>
          <cell r="J31">
            <v>80.288460000000001</v>
          </cell>
          <cell r="K31">
            <v>17.788460000000001</v>
          </cell>
          <cell r="L31">
            <v>92.788460000000001</v>
          </cell>
          <cell r="M31">
            <v>84.134609999999995</v>
          </cell>
          <cell r="N31">
            <v>52.884619999999998</v>
          </cell>
          <cell r="O31">
            <v>87.019229999999993</v>
          </cell>
          <cell r="P31">
            <v>32.211539999999999</v>
          </cell>
          <cell r="Q31">
            <v>91.826920000000001</v>
          </cell>
          <cell r="R31">
            <v>54.326920000000001</v>
          </cell>
          <cell r="S31">
            <v>41.826920000000001</v>
          </cell>
          <cell r="T31">
            <v>90.865390000000005</v>
          </cell>
          <cell r="U31">
            <v>20.673079999999999</v>
          </cell>
          <cell r="V31">
            <v>73.076920000000001</v>
          </cell>
          <cell r="W31">
            <v>26.923079999999999</v>
          </cell>
          <cell r="X31">
            <v>10.576919999999999</v>
          </cell>
          <cell r="Y31">
            <v>99.038460000000001</v>
          </cell>
          <cell r="Z31">
            <v>25.48077</v>
          </cell>
          <cell r="AA31">
            <v>25</v>
          </cell>
          <cell r="AB31">
            <v>41.346150000000002</v>
          </cell>
          <cell r="AC31">
            <v>31.73077</v>
          </cell>
          <cell r="AD31">
            <v>22.596150000000002</v>
          </cell>
          <cell r="AE31">
            <v>98.557689999999994</v>
          </cell>
          <cell r="AF31">
            <v>84.615390000000005</v>
          </cell>
          <cell r="AG31">
            <v>53.365380000000002</v>
          </cell>
          <cell r="AH31">
            <v>57.692309999999999</v>
          </cell>
          <cell r="AI31">
            <v>89.903850000000006</v>
          </cell>
          <cell r="AJ31">
            <v>88.461539999999999</v>
          </cell>
          <cell r="AK31">
            <v>48.557690000000001</v>
          </cell>
          <cell r="AM31" t="str">
            <v>2020</v>
          </cell>
        </row>
        <row r="32">
          <cell r="A32">
            <v>28</v>
          </cell>
          <cell r="B32" t="str">
            <v>1.12</v>
          </cell>
          <cell r="C32" t="str">
            <v xml:space="preserve">Monetary policy intervention </v>
          </cell>
          <cell r="D32" t="str">
            <v xml:space="preserve">1.12. Monetary policy intervention </v>
          </cell>
          <cell r="E32" t="str">
            <v>sum</v>
          </cell>
          <cell r="H32" t="str">
            <v/>
          </cell>
          <cell r="I32" t="str">
            <v/>
          </cell>
          <cell r="J32" t="str">
            <v/>
          </cell>
          <cell r="K32" t="str">
            <v/>
          </cell>
          <cell r="L32" t="str">
            <v/>
          </cell>
          <cell r="M32" t="str">
            <v/>
          </cell>
          <cell r="N32" t="str">
            <v/>
          </cell>
          <cell r="O32" t="str">
            <v/>
          </cell>
          <cell r="P32" t="str">
            <v/>
          </cell>
          <cell r="Q32" t="str">
            <v/>
          </cell>
          <cell r="R32" t="str">
            <v/>
          </cell>
          <cell r="S32" t="str">
            <v/>
          </cell>
          <cell r="T32" t="str">
            <v/>
          </cell>
          <cell r="U32" t="str">
            <v/>
          </cell>
          <cell r="V32" t="str">
            <v/>
          </cell>
          <cell r="W32" t="str">
            <v/>
          </cell>
          <cell r="X32" t="str">
            <v/>
          </cell>
          <cell r="Y32" t="str">
            <v/>
          </cell>
          <cell r="Z32" t="str">
            <v/>
          </cell>
          <cell r="AA32" t="str">
            <v/>
          </cell>
          <cell r="AB32" t="str">
            <v/>
          </cell>
          <cell r="AC32" t="str">
            <v/>
          </cell>
          <cell r="AD32" t="str">
            <v/>
          </cell>
          <cell r="AE32" t="str">
            <v/>
          </cell>
          <cell r="AF32" t="str">
            <v/>
          </cell>
          <cell r="AG32" t="str">
            <v/>
          </cell>
          <cell r="AH32" t="str">
            <v/>
          </cell>
          <cell r="AI32" t="str">
            <v/>
          </cell>
          <cell r="AJ32" t="str">
            <v/>
          </cell>
          <cell r="AK32" t="str">
            <v/>
          </cell>
        </row>
        <row r="33">
          <cell r="A33">
            <v>29</v>
          </cell>
          <cell r="B33" t="str">
            <v>1.12.01</v>
          </cell>
          <cell r="C33" t="str">
            <v>Current account balance, % GDP</v>
          </cell>
          <cell r="D33" t="str">
            <v>1.12.01. Current account balance, % GDP</v>
          </cell>
          <cell r="E33" t="str">
            <v>lower</v>
          </cell>
          <cell r="F33" t="str">
            <v>IMF</v>
          </cell>
          <cell r="G33" t="str">
            <v>Current account balance is the sum of net exports of goods and services, net primary income, and net secondary income.</v>
          </cell>
          <cell r="H33">
            <v>3.5369999999999999</v>
          </cell>
          <cell r="I33">
            <v>-1.2809999999999999</v>
          </cell>
          <cell r="J33">
            <v>5.5810000000000004</v>
          </cell>
          <cell r="K33">
            <v>-26.693000000000001</v>
          </cell>
          <cell r="L33">
            <v>6.2E-2</v>
          </cell>
          <cell r="M33">
            <v>-6.6820000000000004</v>
          </cell>
          <cell r="N33">
            <v>1.8180000000000001</v>
          </cell>
          <cell r="O33">
            <v>14.708</v>
          </cell>
          <cell r="P33">
            <v>2.5129999999999999</v>
          </cell>
          <cell r="Q33">
            <v>11.201000000000001</v>
          </cell>
          <cell r="R33">
            <v>-1.6220000000000001</v>
          </cell>
          <cell r="S33">
            <v>0.28000000000000003</v>
          </cell>
          <cell r="T33">
            <v>2.87</v>
          </cell>
          <cell r="U33">
            <v>-4.9649999999999999</v>
          </cell>
          <cell r="V33">
            <v>3.4630000000000001</v>
          </cell>
          <cell r="W33">
            <v>-0.376</v>
          </cell>
          <cell r="X33">
            <v>-1.2829999999999999</v>
          </cell>
          <cell r="Y33">
            <v>-5.78</v>
          </cell>
          <cell r="Z33">
            <v>-0.55100000000000005</v>
          </cell>
          <cell r="AA33">
            <v>22.044</v>
          </cell>
          <cell r="AB33">
            <v>-2.7549999999999999</v>
          </cell>
          <cell r="AC33">
            <v>-1.7589999999999999</v>
          </cell>
          <cell r="AD33">
            <v>6.8730000000000002</v>
          </cell>
          <cell r="AE33">
            <v>18.117999999999999</v>
          </cell>
          <cell r="AF33">
            <v>4.91</v>
          </cell>
          <cell r="AG33">
            <v>-4.282</v>
          </cell>
          <cell r="AH33">
            <v>-2.1240000000000001</v>
          </cell>
          <cell r="AI33">
            <v>-2.5870000000000002</v>
          </cell>
          <cell r="AJ33">
            <v>-3.5070000000000001</v>
          </cell>
          <cell r="AK33">
            <v>-0.48099999999999998</v>
          </cell>
          <cell r="AM33" t="str">
            <v>2021</v>
          </cell>
        </row>
        <row r="34">
          <cell r="A34">
            <v>30</v>
          </cell>
          <cell r="B34" t="str">
            <v>1.12.02</v>
          </cell>
          <cell r="C34" t="str">
            <v>Total reserves (includes gold)1 year change, % GDP</v>
          </cell>
          <cell r="D34" t="str">
            <v>1.12.02. Total reserves (includes gold)1 year change, % GDP</v>
          </cell>
          <cell r="E34" t="str">
            <v>lower</v>
          </cell>
          <cell r="F34" t="str">
            <v>IMF</v>
          </cell>
          <cell r="G34" t="e">
            <v>#VALUE!</v>
          </cell>
          <cell r="H34">
            <v>0.40914934597571401</v>
          </cell>
          <cell r="I34">
            <v>-0.43556742901857998</v>
          </cell>
          <cell r="J34">
            <v>1.5828822688038</v>
          </cell>
          <cell r="K34">
            <v>-7.2599291385243303</v>
          </cell>
          <cell r="L34">
            <v>-0.140244959675976</v>
          </cell>
          <cell r="M34">
            <v>0.66354315664744201</v>
          </cell>
          <cell r="N34">
            <v>-2.95330772440819</v>
          </cell>
          <cell r="O34">
            <v>-10.4262621582557</v>
          </cell>
          <cell r="P34">
            <v>0.32198719386220997</v>
          </cell>
          <cell r="Q34">
            <v>-7.6257019354452797</v>
          </cell>
          <cell r="R34">
            <v>-1.13598491949813</v>
          </cell>
          <cell r="S34">
            <v>-0.60592360297172299</v>
          </cell>
          <cell r="T34">
            <v>0.87649127898698997</v>
          </cell>
          <cell r="U34">
            <v>0.43708932285433599</v>
          </cell>
          <cell r="V34">
            <v>-0.54985995774483198</v>
          </cell>
          <cell r="W34">
            <v>-2.2632500195473999</v>
          </cell>
          <cell r="X34">
            <v>0.97402412429281604</v>
          </cell>
          <cell r="Y34">
            <v>-1.22534222626358E-2</v>
          </cell>
          <cell r="Z34">
            <v>0.37144616722396701</v>
          </cell>
          <cell r="AA34">
            <v>0.161669340361772</v>
          </cell>
          <cell r="AB34">
            <v>7.1122234161308997</v>
          </cell>
          <cell r="AC34">
            <v>-2.7970396286856301</v>
          </cell>
          <cell r="AD34">
            <v>-4.6221732764112504</v>
          </cell>
          <cell r="AE34">
            <v>-2.9823220599141099E-2</v>
          </cell>
          <cell r="AF34">
            <v>-1.3104895359948201</v>
          </cell>
          <cell r="AG34">
            <v>-2.0855196668705398</v>
          </cell>
          <cell r="AH34">
            <v>-3.6479370381108001</v>
          </cell>
          <cell r="AI34">
            <v>-0.43464675088865201</v>
          </cell>
          <cell r="AJ34">
            <v>0.10659094566779399</v>
          </cell>
          <cell r="AK34">
            <v>2.21344013274937</v>
          </cell>
          <cell r="AM34" t="str">
            <v>2021</v>
          </cell>
        </row>
        <row r="35">
          <cell r="A35">
            <v>31</v>
          </cell>
          <cell r="B35" t="str">
            <v>1.13</v>
          </cell>
          <cell r="C35" t="str">
            <v>Export concentration</v>
          </cell>
          <cell r="D35" t="str">
            <v>1.13. Export concentration</v>
          </cell>
          <cell r="E35" t="str">
            <v>sum</v>
          </cell>
        </row>
        <row r="36">
          <cell r="A36">
            <v>32</v>
          </cell>
          <cell r="B36" t="str">
            <v>1.13.01</v>
          </cell>
          <cell r="C36" t="str">
            <v>Export market concentration, Top 5 as % total</v>
          </cell>
          <cell r="D36" t="str">
            <v>1.13.01. Export market concentration, Top 5 as % total</v>
          </cell>
          <cell r="E36" t="str">
            <v>lower</v>
          </cell>
          <cell r="F36" t="str">
            <v>UNCTAD</v>
          </cell>
          <cell r="G36" t="str">
            <v>Top five named export countries as a percentage of total exports</v>
          </cell>
          <cell r="H36">
            <v>69.482739743343501</v>
          </cell>
          <cell r="I36">
            <v>51.161994150119099</v>
          </cell>
          <cell r="J36">
            <v>77.5548289843681</v>
          </cell>
          <cell r="K36">
            <v>57.934393244397697</v>
          </cell>
          <cell r="L36">
            <v>85.6397140175972</v>
          </cell>
          <cell r="M36">
            <v>70.739133836204701</v>
          </cell>
          <cell r="N36">
            <v>42.237093681901598</v>
          </cell>
          <cell r="O36">
            <v>71.017868166435505</v>
          </cell>
          <cell r="P36">
            <v>60.534255446374701</v>
          </cell>
          <cell r="Q36">
            <v>71.103657828589206</v>
          </cell>
          <cell r="R36">
            <v>37.885529738544903</v>
          </cell>
          <cell r="S36">
            <v>52.191275231898103</v>
          </cell>
          <cell r="T36">
            <v>59.464377282258901</v>
          </cell>
          <cell r="U36">
            <v>87.1659984464698</v>
          </cell>
          <cell r="V36">
            <v>54.9981520937176</v>
          </cell>
          <cell r="W36">
            <v>89.553685733886397</v>
          </cell>
          <cell r="X36">
            <v>66.148799892123904</v>
          </cell>
          <cell r="Y36">
            <v>62.312233497694699</v>
          </cell>
          <cell r="Z36">
            <v>45.990438947389897</v>
          </cell>
          <cell r="AA36">
            <v>73.495564081783897</v>
          </cell>
          <cell r="AB36">
            <v>60.097772787721198</v>
          </cell>
          <cell r="AC36">
            <v>65.928181232405905</v>
          </cell>
          <cell r="AD36">
            <v>38.374922866514801</v>
          </cell>
          <cell r="AE36">
            <v>51.619987446961197</v>
          </cell>
          <cell r="AF36">
            <v>60.708351517290303</v>
          </cell>
          <cell r="AG36">
            <v>50.259831794611898</v>
          </cell>
          <cell r="AH36">
            <v>47.3822524509701</v>
          </cell>
          <cell r="AI36">
            <v>44.835374169969398</v>
          </cell>
          <cell r="AJ36">
            <v>50.019663616989398</v>
          </cell>
          <cell r="AK36">
            <v>62.711843964795598</v>
          </cell>
          <cell r="AM36" t="str">
            <v>2021</v>
          </cell>
        </row>
        <row r="37">
          <cell r="A37">
            <v>33</v>
          </cell>
          <cell r="B37" t="str">
            <v>1.13.02</v>
          </cell>
          <cell r="C37" t="str">
            <v>Export product concentration, Top 5 as % total</v>
          </cell>
          <cell r="D37" t="str">
            <v>1.13.02. Export product concentration, Top 5 as % total</v>
          </cell>
          <cell r="E37" t="str">
            <v>lower</v>
          </cell>
          <cell r="F37" t="str">
            <v>UNCTAD</v>
          </cell>
          <cell r="G37" t="str">
            <v>Top five named export products, as a percentage of total exports, using the UNCTAD product data based on the SITC commodity classification, Revision 3, at the two-digit level; giving 65 product catagories</v>
          </cell>
          <cell r="H37">
            <v>71.408338552871399</v>
          </cell>
          <cell r="I37">
            <v>93.821729025685002</v>
          </cell>
          <cell r="J37">
            <v>89.513996918439801</v>
          </cell>
          <cell r="K37">
            <v>76.517028304430895</v>
          </cell>
          <cell r="L37">
            <v>43.320933885063802</v>
          </cell>
          <cell r="M37">
            <v>73.872789512568204</v>
          </cell>
          <cell r="N37">
            <v>57.887269386343597</v>
          </cell>
          <cell r="O37">
            <v>70.521014827286507</v>
          </cell>
          <cell r="P37">
            <v>77.696560543526303</v>
          </cell>
          <cell r="Q37">
            <v>73.990196099430307</v>
          </cell>
          <cell r="R37">
            <v>44.2053179666839</v>
          </cell>
          <cell r="S37">
            <v>37.842245141387998</v>
          </cell>
          <cell r="T37">
            <v>58.733269213885102</v>
          </cell>
          <cell r="U37">
            <v>50.509977854675</v>
          </cell>
          <cell r="V37">
            <v>56.947223027040003</v>
          </cell>
          <cell r="W37">
            <v>59.857262653846597</v>
          </cell>
          <cell r="X37">
            <v>64.378045991408001</v>
          </cell>
          <cell r="Y37">
            <v>48.415301696576499</v>
          </cell>
          <cell r="Z37">
            <v>77.018946681769904</v>
          </cell>
          <cell r="AA37">
            <v>61.013331298410797</v>
          </cell>
          <cell r="AB37">
            <v>66.610087056589705</v>
          </cell>
          <cell r="AC37">
            <v>71.992186997090101</v>
          </cell>
          <cell r="AD37">
            <v>64.344340125341105</v>
          </cell>
          <cell r="AE37">
            <v>58.721804745189402</v>
          </cell>
          <cell r="AF37">
            <v>61.337217599996997</v>
          </cell>
          <cell r="AG37">
            <v>70.081086290731903</v>
          </cell>
          <cell r="AH37">
            <v>45.599925765723199</v>
          </cell>
          <cell r="AI37">
            <v>44.218916014307197</v>
          </cell>
          <cell r="AJ37">
            <v>42.334723924544299</v>
          </cell>
          <cell r="AK37">
            <v>61.446156368885802</v>
          </cell>
          <cell r="AM37" t="str">
            <v>2021</v>
          </cell>
        </row>
        <row r="38">
          <cell r="A38">
            <v>34</v>
          </cell>
          <cell r="B38" t="str">
            <v>1.14</v>
          </cell>
          <cell r="C38" t="str">
            <v>Exports of goods and services</v>
          </cell>
          <cell r="D38" t="str">
            <v>1.14. Exports of goods and services</v>
          </cell>
          <cell r="E38" t="str">
            <v>sum</v>
          </cell>
          <cell r="H38" t="str">
            <v/>
          </cell>
          <cell r="I38" t="str">
            <v/>
          </cell>
          <cell r="J38" t="str">
            <v/>
          </cell>
          <cell r="K38" t="str">
            <v/>
          </cell>
          <cell r="L38" t="str">
            <v/>
          </cell>
          <cell r="M38" t="str">
            <v/>
          </cell>
          <cell r="N38" t="str">
            <v/>
          </cell>
          <cell r="O38" t="str">
            <v/>
          </cell>
          <cell r="P38" t="str">
            <v/>
          </cell>
          <cell r="Q38" t="str">
            <v/>
          </cell>
          <cell r="R38" t="str">
            <v/>
          </cell>
          <cell r="S38" t="str">
            <v/>
          </cell>
          <cell r="T38" t="str">
            <v/>
          </cell>
          <cell r="U38" t="str">
            <v/>
          </cell>
          <cell r="V38" t="str">
            <v/>
          </cell>
          <cell r="W38" t="str">
            <v/>
          </cell>
          <cell r="X38" t="str">
            <v/>
          </cell>
          <cell r="Y38" t="str">
            <v/>
          </cell>
          <cell r="Z38" t="str">
            <v/>
          </cell>
          <cell r="AA38" t="str">
            <v/>
          </cell>
          <cell r="AB38" t="str">
            <v/>
          </cell>
          <cell r="AC38" t="str">
            <v/>
          </cell>
          <cell r="AD38" t="str">
            <v/>
          </cell>
          <cell r="AE38" t="str">
            <v/>
          </cell>
          <cell r="AF38" t="str">
            <v/>
          </cell>
          <cell r="AG38" t="str">
            <v/>
          </cell>
          <cell r="AH38" t="str">
            <v/>
          </cell>
          <cell r="AI38" t="str">
            <v/>
          </cell>
          <cell r="AJ38" t="str">
            <v/>
          </cell>
          <cell r="AK38" t="str">
            <v/>
          </cell>
        </row>
        <row r="39">
          <cell r="A39">
            <v>35</v>
          </cell>
          <cell r="B39" t="str">
            <v>1.14.01</v>
          </cell>
          <cell r="C39" t="str">
            <v>Merchandise exports, US$</v>
          </cell>
          <cell r="D39" t="str">
            <v>1.14.01. Merchandise exports, US$</v>
          </cell>
          <cell r="E39" t="str">
            <v>higher</v>
          </cell>
          <cell r="F39" t="str">
            <v>WTO</v>
          </cell>
          <cell r="G39" t="e">
            <v>#VALUE!</v>
          </cell>
          <cell r="H39">
            <v>343594</v>
          </cell>
          <cell r="I39">
            <v>44223</v>
          </cell>
          <cell r="J39">
            <v>11065</v>
          </cell>
          <cell r="K39">
            <v>17971</v>
          </cell>
          <cell r="L39">
            <v>503373</v>
          </cell>
          <cell r="M39">
            <v>94705</v>
          </cell>
          <cell r="N39">
            <v>3363959</v>
          </cell>
          <cell r="O39">
            <v>447693</v>
          </cell>
          <cell r="P39">
            <v>26699</v>
          </cell>
          <cell r="Q39">
            <v>669903</v>
          </cell>
          <cell r="R39">
            <v>395408</v>
          </cell>
          <cell r="S39">
            <v>229850</v>
          </cell>
          <cell r="T39">
            <v>756032</v>
          </cell>
          <cell r="U39">
            <v>7620</v>
          </cell>
          <cell r="V39">
            <v>299028</v>
          </cell>
          <cell r="W39">
            <v>494225</v>
          </cell>
          <cell r="X39">
            <v>15449</v>
          </cell>
          <cell r="Y39">
            <v>44867</v>
          </cell>
          <cell r="Z39">
            <v>28320</v>
          </cell>
          <cell r="AA39">
            <v>10969</v>
          </cell>
          <cell r="AB39">
            <v>63106</v>
          </cell>
          <cell r="AC39">
            <v>74609</v>
          </cell>
          <cell r="AD39">
            <v>494025</v>
          </cell>
          <cell r="AE39">
            <v>457357</v>
          </cell>
          <cell r="AF39">
            <v>644400</v>
          </cell>
          <cell r="AG39">
            <v>12502</v>
          </cell>
          <cell r="AH39">
            <v>271174</v>
          </cell>
          <cell r="AI39">
            <v>468055</v>
          </cell>
          <cell r="AJ39">
            <v>1754578</v>
          </cell>
          <cell r="AK39">
            <v>335929</v>
          </cell>
          <cell r="AM39" t="str">
            <v>2021</v>
          </cell>
        </row>
        <row r="40">
          <cell r="A40">
            <v>36</v>
          </cell>
          <cell r="B40" t="str">
            <v>1.14.02</v>
          </cell>
          <cell r="C40" t="str">
            <v>Commercial services exports, US$</v>
          </cell>
          <cell r="D40" t="str">
            <v>1.14.02. Commercial services exports, US$</v>
          </cell>
          <cell r="E40" t="str">
            <v>higher</v>
          </cell>
          <cell r="F40" t="str">
            <v>WTO</v>
          </cell>
          <cell r="G40" t="e">
            <v>#VALUE!</v>
          </cell>
          <cell r="H40">
            <v>44572</v>
          </cell>
          <cell r="I40">
            <v>4870</v>
          </cell>
          <cell r="J40">
            <v>181</v>
          </cell>
          <cell r="K40">
            <v>682</v>
          </cell>
          <cell r="L40">
            <v>102749</v>
          </cell>
          <cell r="M40">
            <v>6559</v>
          </cell>
          <cell r="N40">
            <v>392688</v>
          </cell>
          <cell r="O40">
            <v>51842</v>
          </cell>
          <cell r="P40">
            <v>1965</v>
          </cell>
          <cell r="Q40">
            <v>76333</v>
          </cell>
          <cell r="R40">
            <v>236300</v>
          </cell>
          <cell r="S40">
            <v>13547</v>
          </cell>
          <cell r="T40">
            <v>163877</v>
          </cell>
          <cell r="U40">
            <v>98</v>
          </cell>
          <cell r="V40">
            <v>20793</v>
          </cell>
          <cell r="W40">
            <v>27030</v>
          </cell>
          <cell r="X40">
            <v>3884</v>
          </cell>
          <cell r="Y40">
            <v>9699</v>
          </cell>
          <cell r="Z40">
            <v>5432</v>
          </cell>
          <cell r="AA40">
            <v>352</v>
          </cell>
          <cell r="AB40">
            <v>2815</v>
          </cell>
          <cell r="AC40">
            <v>33605</v>
          </cell>
          <cell r="AD40">
            <v>55017</v>
          </cell>
          <cell r="AE40">
            <v>229520</v>
          </cell>
          <cell r="AF40">
            <v>120420</v>
          </cell>
          <cell r="AG40">
            <v>2456</v>
          </cell>
          <cell r="AH40">
            <v>24472</v>
          </cell>
          <cell r="AI40">
            <v>414877</v>
          </cell>
          <cell r="AJ40">
            <v>747882</v>
          </cell>
          <cell r="AK40">
            <v>3688</v>
          </cell>
          <cell r="AM40" t="str">
            <v>2021</v>
          </cell>
        </row>
        <row r="41">
          <cell r="A41">
            <v>37</v>
          </cell>
          <cell r="B41" t="str">
            <v>1.15</v>
          </cell>
          <cell r="C41" t="str">
            <v>Technological innovation</v>
          </cell>
          <cell r="D41" t="str">
            <v>1.15. Technological innovation</v>
          </cell>
          <cell r="E41" t="str">
            <v>sum</v>
          </cell>
        </row>
        <row r="42">
          <cell r="A42">
            <v>38</v>
          </cell>
          <cell r="B42" t="str">
            <v>1.15.01</v>
          </cell>
          <cell r="C42" t="str">
            <v>R&amp;D expenditure, % GDP</v>
          </cell>
          <cell r="D42" t="str">
            <v>1.15.01. R&amp;D expenditure, % GDP</v>
          </cell>
          <cell r="E42" t="str">
            <v>higher</v>
          </cell>
          <cell r="F42" t="str">
            <v>UNESCO</v>
          </cell>
          <cell r="G42" t="e">
            <v>#VALUE!</v>
          </cell>
          <cell r="H42">
            <v>1.82928</v>
          </cell>
          <cell r="J42">
            <v>0.27762999999999999</v>
          </cell>
          <cell r="L42">
            <v>1.69781</v>
          </cell>
          <cell r="M42">
            <v>0.34094999999999998</v>
          </cell>
          <cell r="N42">
            <v>2.4009299999999998</v>
          </cell>
          <cell r="O42">
            <v>3.63</v>
          </cell>
          <cell r="Q42">
            <v>0.98765999999999998</v>
          </cell>
          <cell r="R42">
            <v>0.65573000000000004</v>
          </cell>
          <cell r="S42">
            <v>0.28083999999999998</v>
          </cell>
          <cell r="T42">
            <v>3.2631700000000001</v>
          </cell>
          <cell r="V42">
            <v>1.04026</v>
          </cell>
          <cell r="W42">
            <v>0.30096000000000001</v>
          </cell>
          <cell r="X42">
            <v>0.14724999999999999</v>
          </cell>
          <cell r="Y42">
            <v>1.40774</v>
          </cell>
          <cell r="Z42">
            <v>0.20096</v>
          </cell>
          <cell r="AA42">
            <v>3.1579999999999997E-2</v>
          </cell>
          <cell r="AB42">
            <v>0.17166999999999999</v>
          </cell>
          <cell r="AC42">
            <v>0.32222000000000001</v>
          </cell>
          <cell r="AD42">
            <v>1.0980300000000001</v>
          </cell>
          <cell r="AE42">
            <v>1.8906400000000001</v>
          </cell>
          <cell r="AF42">
            <v>4.8144999999999998</v>
          </cell>
          <cell r="AG42">
            <v>0.12836</v>
          </cell>
          <cell r="AH42">
            <v>1.1425700000000001</v>
          </cell>
          <cell r="AI42">
            <v>1.7079899999999999</v>
          </cell>
          <cell r="AJ42">
            <v>3.45018</v>
          </cell>
          <cell r="AK42">
            <v>0.53171999999999997</v>
          </cell>
          <cell r="AM42" t="str">
            <v>2020</v>
          </cell>
        </row>
        <row r="43">
          <cell r="A43">
            <v>39</v>
          </cell>
          <cell r="B43" t="str">
            <v>1.15.02</v>
          </cell>
          <cell r="C43" t="str">
            <v>Researchers in R&amp;D, per capita</v>
          </cell>
          <cell r="D43" t="str">
            <v>1.15.02. Researchers in R&amp;D, per capita</v>
          </cell>
          <cell r="E43" t="str">
            <v>higher</v>
          </cell>
          <cell r="F43" t="str">
            <v>UNESCO</v>
          </cell>
          <cell r="G43" t="str">
            <v>Researchers in R&amp;D are professionals engaged in the conception or creation of new knowledge. Products, processes, methods, or systems and in the management of the projects concerned.</v>
          </cell>
          <cell r="L43">
            <v>4.5163042000000004</v>
          </cell>
          <cell r="M43">
            <v>0.51030933999999994</v>
          </cell>
          <cell r="N43">
            <v>1.5848650900000001</v>
          </cell>
          <cell r="O43">
            <v>6.9</v>
          </cell>
          <cell r="Q43">
            <v>4.35215189</v>
          </cell>
          <cell r="R43">
            <v>0.25270392000000003</v>
          </cell>
          <cell r="S43">
            <v>0.39566627999999998</v>
          </cell>
          <cell r="T43">
            <v>5.4546829900000002</v>
          </cell>
          <cell r="V43">
            <v>2.1847224000000001</v>
          </cell>
          <cell r="W43">
            <v>0.34875462000000002</v>
          </cell>
          <cell r="X43">
            <v>3.1850879999999998E-2</v>
          </cell>
          <cell r="Y43">
            <v>5.8539893799999998</v>
          </cell>
          <cell r="Z43">
            <v>0.38289233</v>
          </cell>
          <cell r="AA43">
            <v>3.5488209999999999E-2</v>
          </cell>
          <cell r="AC43">
            <v>0.17364049000000001</v>
          </cell>
          <cell r="AD43">
            <v>2.7216806400000002</v>
          </cell>
          <cell r="AE43">
            <v>7.2868667</v>
          </cell>
          <cell r="AF43">
            <v>8.7135938300000007</v>
          </cell>
          <cell r="AG43">
            <v>0.10561143000000001</v>
          </cell>
          <cell r="AH43">
            <v>1.79014662</v>
          </cell>
          <cell r="AI43">
            <v>4.6837656499999998</v>
          </cell>
          <cell r="AJ43">
            <v>4.8212274800000001</v>
          </cell>
          <cell r="AK43">
            <v>0.75669092000000004</v>
          </cell>
          <cell r="AM43" t="str">
            <v>2020</v>
          </cell>
        </row>
        <row r="44">
          <cell r="A44">
            <v>40</v>
          </cell>
          <cell r="B44" t="str">
            <v>1.15.03</v>
          </cell>
          <cell r="C44" t="str">
            <v>Patent applications, per million inhabitants</v>
          </cell>
          <cell r="D44" t="str">
            <v>1.15.03. Patent applications, per million inhabitants</v>
          </cell>
          <cell r="E44" t="str">
            <v>higher</v>
          </cell>
          <cell r="F44" t="str">
            <v>WIPO, TIPO for Taiwan</v>
          </cell>
          <cell r="G44" t="str">
            <v>Total patent applications (Direct and PCT national phase entries per 100'000 inhabitants.</v>
          </cell>
          <cell r="H44">
            <v>463.59601308207402</v>
          </cell>
          <cell r="I44">
            <v>0.34003485357249102</v>
          </cell>
          <cell r="J44">
            <v>22.573363431151201</v>
          </cell>
          <cell r="K44">
            <v>0.70162010460517898</v>
          </cell>
          <cell r="L44">
            <v>627.845769180155</v>
          </cell>
          <cell r="M44">
            <v>44.3005447630795</v>
          </cell>
          <cell r="N44">
            <v>1020.5124210407</v>
          </cell>
          <cell r="O44">
            <v>2299.8000000000002</v>
          </cell>
          <cell r="P44">
            <v>2.7411341442521802</v>
          </cell>
          <cell r="Q44">
            <v>286.92608051703201</v>
          </cell>
          <cell r="R44">
            <v>27.487612621598</v>
          </cell>
          <cell r="S44">
            <v>5.02583233408832</v>
          </cell>
          <cell r="T44">
            <v>3363.2686791313399</v>
          </cell>
          <cell r="U44">
            <v>1.0995052226498101</v>
          </cell>
          <cell r="V44">
            <v>59.016695310581902</v>
          </cell>
          <cell r="W44">
            <v>16.448603981469901</v>
          </cell>
          <cell r="X44">
            <v>0</v>
          </cell>
          <cell r="Y44">
            <v>467.36138419189899</v>
          </cell>
          <cell r="Z44">
            <v>1.72287390029326</v>
          </cell>
          <cell r="AB44">
            <v>6.5086284110586998</v>
          </cell>
          <cell r="AC44">
            <v>5.7920382458398496</v>
          </cell>
          <cell r="AD44">
            <v>207.175157863051</v>
          </cell>
          <cell r="AE44">
            <v>1397.46746394654</v>
          </cell>
          <cell r="AF44">
            <v>5033.0043838473603</v>
          </cell>
          <cell r="AG44">
            <v>18.796477941511899</v>
          </cell>
          <cell r="AH44">
            <v>21.6618911174785</v>
          </cell>
          <cell r="AI44">
            <v>791.26727389275698</v>
          </cell>
          <cell r="AJ44">
            <v>1497.8021579910301</v>
          </cell>
          <cell r="AK44">
            <v>11.6317269983369</v>
          </cell>
          <cell r="AM44" t="str">
            <v>2020</v>
          </cell>
        </row>
        <row r="45">
          <cell r="A45">
            <v>41</v>
          </cell>
          <cell r="B45" t="str">
            <v>1.15.04</v>
          </cell>
          <cell r="C45" t="str">
            <v>High-technology exports, % of manufactured exports</v>
          </cell>
          <cell r="D45" t="str">
            <v>1.15.04. High-technology exports, % of manufactured exports</v>
          </cell>
          <cell r="E45" t="str">
            <v>higher</v>
          </cell>
          <cell r="F45" t="str">
            <v>COMTRADE</v>
          </cell>
          <cell r="G45" t="str">
            <v>High-technology exports are products with high R&amp;D intensity, such as in aerospace, computers, pharmaceuticals, scientific instruments, and electrical machinery.</v>
          </cell>
          <cell r="H45">
            <v>21.487221010115199</v>
          </cell>
          <cell r="J45">
            <v>1.3389573846342899</v>
          </cell>
          <cell r="K45">
            <v>2.28307474617477</v>
          </cell>
          <cell r="L45">
            <v>15.302196377592001</v>
          </cell>
          <cell r="M45">
            <v>15.801807119912899</v>
          </cell>
          <cell r="N45">
            <v>31.284825640835901</v>
          </cell>
          <cell r="P45">
            <v>4.2819271907048098</v>
          </cell>
          <cell r="Q45">
            <v>69.646893242012595</v>
          </cell>
          <cell r="R45">
            <v>11.0322568544088</v>
          </cell>
          <cell r="S45">
            <v>8.4289044004426898</v>
          </cell>
          <cell r="T45">
            <v>18.601033848796401</v>
          </cell>
          <cell r="U45">
            <v>20.609464359574002</v>
          </cell>
          <cell r="V45">
            <v>53.816406389929497</v>
          </cell>
          <cell r="W45">
            <v>21.505249282124201</v>
          </cell>
          <cell r="X45">
            <v>2.93932796490318</v>
          </cell>
          <cell r="Y45">
            <v>10.141054226845799</v>
          </cell>
          <cell r="Z45">
            <v>1.88781256925373</v>
          </cell>
          <cell r="AB45">
            <v>4.79483390340119</v>
          </cell>
          <cell r="AC45">
            <v>63.053489079795</v>
          </cell>
          <cell r="AD45">
            <v>9.2040366500891295</v>
          </cell>
          <cell r="AE45">
            <v>55.452060883867198</v>
          </cell>
          <cell r="AF45">
            <v>35.708518576280603</v>
          </cell>
          <cell r="AG45">
            <v>1.2563712146142401</v>
          </cell>
          <cell r="AH45">
            <v>27.667224554416201</v>
          </cell>
          <cell r="AI45">
            <v>22.997162726629501</v>
          </cell>
          <cell r="AJ45">
            <v>19.483848948536199</v>
          </cell>
          <cell r="AK45">
            <v>41.740077353139597</v>
          </cell>
          <cell r="AM45" t="str">
            <v>2020</v>
          </cell>
        </row>
        <row r="46">
          <cell r="A46">
            <v>42</v>
          </cell>
          <cell r="B46" t="str">
            <v>1.15.05</v>
          </cell>
          <cell r="C46" t="str">
            <v>Scientific articles, per million people</v>
          </cell>
          <cell r="D46" t="str">
            <v>1.15.05. Scientific articles, per million people</v>
          </cell>
          <cell r="E46" t="str">
            <v>higher</v>
          </cell>
          <cell r="F46" t="str">
            <v>NSF National Science &amp; engineering Indicators</v>
          </cell>
          <cell r="G46" t="str">
            <v>Article counts are from a selection of journals, books and conference proceedings in S&amp;E from Scopus</v>
          </cell>
          <cell r="H46">
            <v>2370.7666251362698</v>
          </cell>
          <cell r="I46">
            <v>29.918938119728701</v>
          </cell>
          <cell r="J46">
            <v>647.494356659142</v>
          </cell>
          <cell r="K46">
            <v>10.597652761831901</v>
          </cell>
          <cell r="L46">
            <v>1732.3745229635499</v>
          </cell>
          <cell r="M46">
            <v>461.496042758763</v>
          </cell>
          <cell r="N46">
            <v>474.282851315752</v>
          </cell>
          <cell r="O46">
            <v>1194.9025932685399</v>
          </cell>
          <cell r="P46">
            <v>162.63091770886899</v>
          </cell>
          <cell r="Q46">
            <v>2298.1015214756999</v>
          </cell>
          <cell r="R46">
            <v>108.23324176840499</v>
          </cell>
          <cell r="S46">
            <v>120.478564343977</v>
          </cell>
          <cell r="T46">
            <v>802.66247645988403</v>
          </cell>
          <cell r="U46">
            <v>5.52501374381528</v>
          </cell>
          <cell r="V46">
            <v>671.64375153449498</v>
          </cell>
          <cell r="W46">
            <v>157.08526355327399</v>
          </cell>
          <cell r="X46">
            <v>7.8666892234816403</v>
          </cell>
          <cell r="Y46">
            <v>1766.3153755407</v>
          </cell>
          <cell r="Z46">
            <v>78.070839442815199</v>
          </cell>
          <cell r="AA46">
            <v>6.7885206696275997</v>
          </cell>
          <cell r="AB46">
            <v>80.656236937958994</v>
          </cell>
          <cell r="AC46">
            <v>156.91826790475301</v>
          </cell>
          <cell r="AD46">
            <v>615.49171860355295</v>
          </cell>
          <cell r="AE46">
            <v>2149.3475202251102</v>
          </cell>
          <cell r="AF46">
            <v>1399.9428361754301</v>
          </cell>
          <cell r="AG46">
            <v>81.183904375199603</v>
          </cell>
          <cell r="AH46">
            <v>200.04426934097401</v>
          </cell>
          <cell r="AI46">
            <v>1573.6865878564699</v>
          </cell>
          <cell r="AJ46">
            <v>1376.2342332006999</v>
          </cell>
          <cell r="AK46">
            <v>84.318830462189197</v>
          </cell>
          <cell r="AM46" t="str">
            <v>2020</v>
          </cell>
        </row>
        <row r="47">
          <cell r="A47">
            <v>43</v>
          </cell>
          <cell r="B47" t="str">
            <v>1.16</v>
          </cell>
          <cell r="C47" t="str">
            <v>Technological infrastructure</v>
          </cell>
          <cell r="D47" t="str">
            <v>1.16. Technological infrastructure</v>
          </cell>
          <cell r="E47" t="str">
            <v>sum</v>
          </cell>
          <cell r="H47" t="str">
            <v/>
          </cell>
          <cell r="I47" t="str">
            <v/>
          </cell>
          <cell r="J47" t="str">
            <v/>
          </cell>
          <cell r="K47" t="str">
            <v/>
          </cell>
          <cell r="L47" t="str">
            <v/>
          </cell>
          <cell r="M47" t="str">
            <v/>
          </cell>
          <cell r="N47" t="str">
            <v/>
          </cell>
          <cell r="O47" t="str">
            <v/>
          </cell>
          <cell r="P47" t="str">
            <v/>
          </cell>
          <cell r="Q47" t="str">
            <v/>
          </cell>
          <cell r="R47" t="str">
            <v/>
          </cell>
          <cell r="S47" t="str">
            <v/>
          </cell>
          <cell r="T47" t="str">
            <v/>
          </cell>
          <cell r="U47" t="str">
            <v/>
          </cell>
          <cell r="V47" t="str">
            <v/>
          </cell>
          <cell r="W47" t="str">
            <v/>
          </cell>
          <cell r="X47" t="str">
            <v/>
          </cell>
          <cell r="Y47" t="str">
            <v/>
          </cell>
          <cell r="Z47" t="str">
            <v/>
          </cell>
          <cell r="AA47" t="str">
            <v/>
          </cell>
          <cell r="AB47" t="str">
            <v/>
          </cell>
          <cell r="AC47" t="str">
            <v/>
          </cell>
          <cell r="AD47" t="str">
            <v/>
          </cell>
          <cell r="AE47" t="str">
            <v/>
          </cell>
          <cell r="AF47" t="str">
            <v/>
          </cell>
          <cell r="AG47" t="str">
            <v/>
          </cell>
          <cell r="AH47" t="str">
            <v/>
          </cell>
          <cell r="AI47" t="str">
            <v/>
          </cell>
          <cell r="AJ47" t="str">
            <v/>
          </cell>
          <cell r="AK47" t="str">
            <v/>
          </cell>
        </row>
        <row r="48">
          <cell r="A48">
            <v>44</v>
          </cell>
          <cell r="B48" t="str">
            <v>1.16.01</v>
          </cell>
          <cell r="C48" t="str">
            <v>Fixed internet speed, Mbps</v>
          </cell>
          <cell r="D48" t="str">
            <v>1.16.01. Fixed internet speed, Mbps</v>
          </cell>
          <cell r="E48" t="str">
            <v>higher</v>
          </cell>
          <cell r="F48" t="str">
            <v>Ookla, M-Lab, SpeedTestNet.io</v>
          </cell>
          <cell r="G48" t="str">
            <v>average connection speed in Mbps: data transfer rates for Internet access by end users. Values presented are a weighted average of three internet speed tests Ookla, M-Lab, SpeedTestNet.io</v>
          </cell>
          <cell r="H48">
            <v>57.72</v>
          </cell>
          <cell r="I48">
            <v>21.62</v>
          </cell>
          <cell r="J48">
            <v>24.3</v>
          </cell>
          <cell r="K48">
            <v>13.36</v>
          </cell>
          <cell r="L48">
            <v>130.49</v>
          </cell>
          <cell r="M48">
            <v>103.84</v>
          </cell>
          <cell r="N48">
            <v>93.85</v>
          </cell>
          <cell r="O48">
            <v>126.9</v>
          </cell>
          <cell r="P48">
            <v>29.82</v>
          </cell>
          <cell r="Q48">
            <v>157.69999999999999</v>
          </cell>
          <cell r="R48">
            <v>40.46</v>
          </cell>
          <cell r="S48">
            <v>16</v>
          </cell>
          <cell r="T48">
            <v>128.93</v>
          </cell>
          <cell r="U48">
            <v>22.59</v>
          </cell>
          <cell r="V48">
            <v>89.68</v>
          </cell>
          <cell r="W48">
            <v>37.69</v>
          </cell>
          <cell r="X48">
            <v>14.14</v>
          </cell>
          <cell r="Y48">
            <v>133.84</v>
          </cell>
          <cell r="Z48">
            <v>5.97</v>
          </cell>
          <cell r="AA48">
            <v>6.82</v>
          </cell>
          <cell r="AB48">
            <v>33.590000000000003</v>
          </cell>
          <cell r="AC48">
            <v>29.84</v>
          </cell>
          <cell r="AD48">
            <v>65.489999999999995</v>
          </cell>
          <cell r="AE48">
            <v>191.66</v>
          </cell>
          <cell r="AF48">
            <v>145.11000000000001</v>
          </cell>
          <cell r="AG48">
            <v>30.94</v>
          </cell>
          <cell r="AH48">
            <v>141.1</v>
          </cell>
          <cell r="AI48">
            <v>77.36</v>
          </cell>
          <cell r="AJ48">
            <v>154.93</v>
          </cell>
          <cell r="AK48">
            <v>46.04</v>
          </cell>
          <cell r="AM48" t="str">
            <v>2021</v>
          </cell>
        </row>
        <row r="49">
          <cell r="A49">
            <v>45</v>
          </cell>
          <cell r="B49" t="str">
            <v>1.16.02</v>
          </cell>
          <cell r="C49" t="str">
            <v>Internet users, % population</v>
          </cell>
          <cell r="D49" t="str">
            <v>1.16.02. Internet users, % population</v>
          </cell>
          <cell r="E49" t="str">
            <v>higher</v>
          </cell>
          <cell r="F49" t="str">
            <v>ITU via World Bank (Taiwan Internet World Stats, dataportal.com)</v>
          </cell>
          <cell r="G49" t="str">
            <v>Internet users are individuals who have used the Internet (from any location) in the last 3 months. The Internet can be used via a computer, mobile phone, personal digital assistant, games machine, digital TV etc.</v>
          </cell>
          <cell r="H49">
            <v>89.6</v>
          </cell>
          <cell r="I49">
            <v>24.8</v>
          </cell>
          <cell r="J49">
            <v>95</v>
          </cell>
          <cell r="K49">
            <v>32.900278540000002</v>
          </cell>
          <cell r="L49">
            <v>96.97</v>
          </cell>
          <cell r="M49">
            <v>88.3</v>
          </cell>
          <cell r="N49">
            <v>70.404775419999993</v>
          </cell>
          <cell r="O49">
            <v>89</v>
          </cell>
          <cell r="P49">
            <v>64.599999999999994</v>
          </cell>
          <cell r="Q49">
            <v>92.413136019999996</v>
          </cell>
          <cell r="R49">
            <v>43</v>
          </cell>
          <cell r="S49">
            <v>53.72649449</v>
          </cell>
          <cell r="T49">
            <v>90.219458119999999</v>
          </cell>
          <cell r="U49">
            <v>33.799999999999997</v>
          </cell>
          <cell r="V49">
            <v>89.555011919999998</v>
          </cell>
          <cell r="W49">
            <v>71.968194049999994</v>
          </cell>
          <cell r="X49">
            <v>35.1</v>
          </cell>
          <cell r="Y49">
            <v>91.5</v>
          </cell>
          <cell r="Z49">
            <v>25</v>
          </cell>
          <cell r="AA49">
            <v>11.209196589999999</v>
          </cell>
          <cell r="AB49">
            <v>65.25</v>
          </cell>
          <cell r="AC49">
            <v>49.8</v>
          </cell>
          <cell r="AD49">
            <v>84.994670260000007</v>
          </cell>
          <cell r="AE49">
            <v>92.004346530000007</v>
          </cell>
          <cell r="AF49">
            <v>96.505059680000002</v>
          </cell>
          <cell r="AG49">
            <v>35</v>
          </cell>
          <cell r="AH49">
            <v>77.843740659999995</v>
          </cell>
          <cell r="AI49">
            <v>94.81820132</v>
          </cell>
          <cell r="AJ49">
            <v>90.9</v>
          </cell>
          <cell r="AK49">
            <v>70.3</v>
          </cell>
          <cell r="AM49" t="str">
            <v>2020</v>
          </cell>
        </row>
        <row r="50">
          <cell r="A50">
            <v>46</v>
          </cell>
          <cell r="B50" t="str">
            <v>1.16.03</v>
          </cell>
          <cell r="C50" t="str">
            <v>Fixed broadband subscriptions</v>
          </cell>
          <cell r="D50" t="str">
            <v>1.16.03. Fixed broadband subscriptions</v>
          </cell>
          <cell r="E50" t="str">
            <v>higher</v>
          </cell>
          <cell r="F50" t="str">
            <v>ITU via World Bank)</v>
          </cell>
          <cell r="G50" t="e">
            <v>#VALUE!</v>
          </cell>
          <cell r="H50">
            <v>35.684942720000002</v>
          </cell>
          <cell r="I50">
            <v>6.1041087269999998</v>
          </cell>
          <cell r="J50">
            <v>16.247179859999999</v>
          </cell>
          <cell r="K50">
            <v>1.3982444489999999</v>
          </cell>
          <cell r="L50">
            <v>41.931398510000001</v>
          </cell>
          <cell r="M50">
            <v>19.689194520000001</v>
          </cell>
          <cell r="N50">
            <v>33.595602880000001</v>
          </cell>
          <cell r="O50">
            <v>25.26</v>
          </cell>
          <cell r="P50">
            <v>13.44039983</v>
          </cell>
          <cell r="Q50">
            <v>38.489973499999998</v>
          </cell>
          <cell r="R50">
            <v>1.6630381940000001</v>
          </cell>
          <cell r="S50">
            <v>4.2856328880000003</v>
          </cell>
          <cell r="T50">
            <v>34.789707630000002</v>
          </cell>
          <cell r="U50">
            <v>1.7593147469999999</v>
          </cell>
          <cell r="V50">
            <v>10.377557019999999</v>
          </cell>
          <cell r="W50">
            <v>17.013621820000001</v>
          </cell>
          <cell r="X50">
            <v>1.2659759820000001</v>
          </cell>
          <cell r="Y50">
            <v>36.600968889999997</v>
          </cell>
          <cell r="Z50">
            <v>1.142197597</v>
          </cell>
          <cell r="AA50">
            <v>0.234714917</v>
          </cell>
          <cell r="AB50">
            <v>9.2321165799999996</v>
          </cell>
          <cell r="AC50">
            <v>7.2426500489999999</v>
          </cell>
          <cell r="AD50">
            <v>23.225017950000002</v>
          </cell>
          <cell r="AE50">
            <v>25.80532899</v>
          </cell>
          <cell r="AF50">
            <v>43.548931000000003</v>
          </cell>
          <cell r="AG50">
            <v>8.3197556800000001</v>
          </cell>
          <cell r="AH50">
            <v>16.444510910000002</v>
          </cell>
          <cell r="AI50">
            <v>40.259099919999997</v>
          </cell>
          <cell r="AJ50">
            <v>36.608770239999998</v>
          </cell>
          <cell r="AK50">
            <v>17.155838079999999</v>
          </cell>
          <cell r="AM50" t="str">
            <v>2020</v>
          </cell>
        </row>
        <row r="51">
          <cell r="A51">
            <v>47</v>
          </cell>
          <cell r="B51" t="str">
            <v>1.16.04</v>
          </cell>
          <cell r="C51" t="str">
            <v>Mobile subscriptions (per 100 people)</v>
          </cell>
          <cell r="D51" t="str">
            <v>1.16.04. Mobile subscriptions (per 100 people)</v>
          </cell>
          <cell r="E51" t="str">
            <v>higher</v>
          </cell>
          <cell r="F51" t="str">
            <v>ITU via World Bank)</v>
          </cell>
          <cell r="G51" t="e">
            <v>#VALUE!</v>
          </cell>
          <cell r="H51">
            <v>107.65931329999999</v>
          </cell>
          <cell r="I51">
            <v>107.03754050000001</v>
          </cell>
          <cell r="J51">
            <v>122.65480169999999</v>
          </cell>
          <cell r="K51">
            <v>116.0128584</v>
          </cell>
          <cell r="L51">
            <v>85.739674530000002</v>
          </cell>
          <cell r="M51">
            <v>131.13614469999999</v>
          </cell>
          <cell r="N51">
            <v>119.3901628</v>
          </cell>
          <cell r="O51">
            <v>124.57</v>
          </cell>
          <cell r="P51">
            <v>87.770325929999998</v>
          </cell>
          <cell r="Q51">
            <v>291.65360029999999</v>
          </cell>
          <cell r="R51">
            <v>83.601896089999997</v>
          </cell>
          <cell r="S51">
            <v>130.0145101</v>
          </cell>
          <cell r="T51">
            <v>154.2222888</v>
          </cell>
          <cell r="U51">
            <v>56.353050490000001</v>
          </cell>
          <cell r="V51">
            <v>135.09114919999999</v>
          </cell>
          <cell r="W51">
            <v>95.319760990000006</v>
          </cell>
          <cell r="X51">
            <v>144.36430390000001</v>
          </cell>
          <cell r="Y51">
            <v>127.4928026</v>
          </cell>
          <cell r="Z51">
            <v>79.506769680000005</v>
          </cell>
          <cell r="AA51">
            <v>47.617715779999997</v>
          </cell>
          <cell r="AB51">
            <v>133.44715160000001</v>
          </cell>
          <cell r="AC51">
            <v>136.50112659999999</v>
          </cell>
          <cell r="AD51">
            <v>163.58933569999999</v>
          </cell>
          <cell r="AE51">
            <v>144.34711680000001</v>
          </cell>
          <cell r="AF51">
            <v>137.53617499999999</v>
          </cell>
          <cell r="AG51">
            <v>138.84144810000001</v>
          </cell>
          <cell r="AH51">
            <v>166.61036770000001</v>
          </cell>
          <cell r="AI51">
            <v>116.38185660000001</v>
          </cell>
          <cell r="AJ51">
            <v>106.1855544</v>
          </cell>
          <cell r="AK51">
            <v>142.73336169999999</v>
          </cell>
          <cell r="AM51" t="str">
            <v>2020</v>
          </cell>
        </row>
        <row r="55">
          <cell r="A55">
            <v>48</v>
          </cell>
          <cell r="B55" t="str">
            <v>2.01</v>
          </cell>
          <cell r="C55" t="str">
            <v>Inequality (Gini coefficient)</v>
          </cell>
          <cell r="D55" t="str">
            <v>2.01. Inequality (Gini coefficient)</v>
          </cell>
          <cell r="E55" t="str">
            <v>lower</v>
          </cell>
          <cell r="F55" t="str">
            <v>World Bank</v>
          </cell>
          <cell r="G55" t="e">
            <v>#VALUE!</v>
          </cell>
          <cell r="H55">
            <v>34.299999999999997</v>
          </cell>
          <cell r="I55">
            <v>32.4</v>
          </cell>
          <cell r="L55">
            <v>33.299999999999997</v>
          </cell>
          <cell r="M55">
            <v>44.4</v>
          </cell>
          <cell r="N55">
            <v>38.200000000000003</v>
          </cell>
          <cell r="O55">
            <v>27.6</v>
          </cell>
          <cell r="P55">
            <v>45.7</v>
          </cell>
          <cell r="Q55">
            <v>40.1</v>
          </cell>
          <cell r="S55">
            <v>37</v>
          </cell>
          <cell r="U55">
            <v>38.799999999999997</v>
          </cell>
          <cell r="V55">
            <v>41.1</v>
          </cell>
          <cell r="W55">
            <v>46.7</v>
          </cell>
          <cell r="X55">
            <v>30.7</v>
          </cell>
          <cell r="Y55">
            <v>34.9</v>
          </cell>
          <cell r="Z55">
            <v>29.6</v>
          </cell>
          <cell r="AB55">
            <v>41.6</v>
          </cell>
          <cell r="AC55">
            <v>42.3</v>
          </cell>
          <cell r="AD55">
            <v>37.700000000000003</v>
          </cell>
          <cell r="AE55">
            <v>39.799999999999997</v>
          </cell>
          <cell r="AH55">
            <v>34.9</v>
          </cell>
          <cell r="AI55">
            <v>35.1</v>
          </cell>
          <cell r="AJ55">
            <v>41.5</v>
          </cell>
          <cell r="AK55">
            <v>35.700000000000003</v>
          </cell>
          <cell r="AM55" t="str">
            <v>2019</v>
          </cell>
        </row>
        <row r="56">
          <cell r="A56">
            <v>49</v>
          </cell>
          <cell r="B56" t="str">
            <v>2.02</v>
          </cell>
          <cell r="C56" t="str">
            <v>Educational attainment</v>
          </cell>
          <cell r="D56" t="str">
            <v>2.02. Educational attainment</v>
          </cell>
          <cell r="E56" t="str">
            <v>sum</v>
          </cell>
          <cell r="H56" t="str">
            <v/>
          </cell>
          <cell r="I56" t="str">
            <v/>
          </cell>
          <cell r="J56" t="str">
            <v/>
          </cell>
          <cell r="K56" t="str">
            <v/>
          </cell>
          <cell r="L56" t="str">
            <v/>
          </cell>
          <cell r="M56" t="str">
            <v/>
          </cell>
          <cell r="N56" t="str">
            <v/>
          </cell>
          <cell r="O56" t="str">
            <v/>
          </cell>
          <cell r="P56" t="str">
            <v/>
          </cell>
          <cell r="Q56" t="str">
            <v/>
          </cell>
          <cell r="R56" t="str">
            <v/>
          </cell>
          <cell r="S56" t="str">
            <v/>
          </cell>
          <cell r="T56" t="str">
            <v/>
          </cell>
          <cell r="U56" t="str">
            <v/>
          </cell>
          <cell r="V56" t="str">
            <v/>
          </cell>
          <cell r="W56" t="str">
            <v/>
          </cell>
          <cell r="X56" t="str">
            <v/>
          </cell>
          <cell r="Y56" t="str">
            <v/>
          </cell>
          <cell r="Z56" t="str">
            <v/>
          </cell>
          <cell r="AA56" t="str">
            <v/>
          </cell>
          <cell r="AB56" t="str">
            <v/>
          </cell>
          <cell r="AC56" t="str">
            <v/>
          </cell>
          <cell r="AD56" t="str">
            <v/>
          </cell>
          <cell r="AE56" t="str">
            <v/>
          </cell>
          <cell r="AF56" t="str">
            <v/>
          </cell>
          <cell r="AG56" t="str">
            <v/>
          </cell>
          <cell r="AH56" t="str">
            <v/>
          </cell>
          <cell r="AI56" t="str">
            <v/>
          </cell>
          <cell r="AJ56" t="str">
            <v/>
          </cell>
          <cell r="AK56" t="str">
            <v/>
          </cell>
        </row>
        <row r="57">
          <cell r="A57">
            <v>50</v>
          </cell>
          <cell r="B57" t="str">
            <v>2.02.01</v>
          </cell>
          <cell r="C57" t="str">
            <v>Mean years of schooling</v>
          </cell>
          <cell r="D57" t="str">
            <v>2.02.01. Mean years of schooling</v>
          </cell>
          <cell r="E57" t="str">
            <v>higher</v>
          </cell>
          <cell r="F57" t="str">
            <v>HDR</v>
          </cell>
          <cell r="G57" t="str">
            <v>Average number of years of education received by people ages 25 and older, converted from education attainment levels using official durations of each level.</v>
          </cell>
          <cell r="H57">
            <v>12.72469119</v>
          </cell>
          <cell r="I57">
            <v>6.2193390239999999</v>
          </cell>
          <cell r="J57">
            <v>9.14</v>
          </cell>
          <cell r="K57">
            <v>4.9660000000000002</v>
          </cell>
          <cell r="L57">
            <v>13.36610479</v>
          </cell>
          <cell r="M57">
            <v>10.58295</v>
          </cell>
          <cell r="N57">
            <v>8.06</v>
          </cell>
          <cell r="O57">
            <v>12.3</v>
          </cell>
          <cell r="P57">
            <v>8.9071694860000008</v>
          </cell>
          <cell r="Q57">
            <v>12.279960000000001</v>
          </cell>
          <cell r="R57">
            <v>6.5</v>
          </cell>
          <cell r="S57">
            <v>8.1666799999999995</v>
          </cell>
          <cell r="T57">
            <v>12.85</v>
          </cell>
          <cell r="U57">
            <v>5.2880000000000003</v>
          </cell>
          <cell r="V57">
            <v>10.37283</v>
          </cell>
          <cell r="W57">
            <v>8.7546099999999996</v>
          </cell>
          <cell r="X57">
            <v>5.0344905830000002</v>
          </cell>
          <cell r="Y57">
            <v>12.782077320000001</v>
          </cell>
          <cell r="Z57">
            <v>5.158944258</v>
          </cell>
          <cell r="AA57">
            <v>4.66</v>
          </cell>
          <cell r="AB57">
            <v>9.6963299999999997</v>
          </cell>
          <cell r="AC57">
            <v>9.3930913979999993</v>
          </cell>
          <cell r="AD57">
            <v>12.17244258</v>
          </cell>
          <cell r="AE57">
            <v>11.624610000000001</v>
          </cell>
          <cell r="AF57">
            <v>12.213764619999999</v>
          </cell>
          <cell r="AG57">
            <v>10.632569999999999</v>
          </cell>
          <cell r="AH57">
            <v>7.9390999999999998</v>
          </cell>
          <cell r="AI57">
            <v>13.24287</v>
          </cell>
          <cell r="AJ57">
            <v>13.41344</v>
          </cell>
          <cell r="AK57">
            <v>8.32</v>
          </cell>
          <cell r="AM57" t="str">
            <v>2019</v>
          </cell>
        </row>
        <row r="58">
          <cell r="A58">
            <v>51</v>
          </cell>
          <cell r="B58" t="str">
            <v>2.02.02</v>
          </cell>
          <cell r="C58" t="str">
            <v>University education Index</v>
          </cell>
          <cell r="D58" t="str">
            <v>2.02.02. University education Index</v>
          </cell>
          <cell r="E58" t="str">
            <v>higher</v>
          </cell>
          <cell r="F58" t="str">
            <v>THES</v>
          </cell>
          <cell r="G58" t="str">
            <v>IMD constructed index to capture the quality of universities. Measures the (1) number, (2) score, (3) score per capita, of the universities in THES 1'000.</v>
          </cell>
          <cell r="H58">
            <v>46.936095809273901</v>
          </cell>
          <cell r="I58">
            <v>0.61180439267452302</v>
          </cell>
          <cell r="J58">
            <v>29.399833893826798</v>
          </cell>
          <cell r="K58">
            <v>0</v>
          </cell>
          <cell r="L58">
            <v>31.979421753040899</v>
          </cell>
          <cell r="M58">
            <v>5.7939555435356001</v>
          </cell>
          <cell r="N58">
            <v>46.504132734083001</v>
          </cell>
          <cell r="O58">
            <v>12.6544266399614</v>
          </cell>
          <cell r="P58">
            <v>0.98621820234300395</v>
          </cell>
          <cell r="Q58">
            <v>19.321251469895799</v>
          </cell>
          <cell r="R58">
            <v>20.683233318675999</v>
          </cell>
          <cell r="S58">
            <v>0.57574451889108302</v>
          </cell>
          <cell r="T58">
            <v>19.297795612291299</v>
          </cell>
          <cell r="U58">
            <v>0</v>
          </cell>
          <cell r="V58">
            <v>8.1852846683332103</v>
          </cell>
          <cell r="W58">
            <v>1.8715986637433299</v>
          </cell>
          <cell r="X58">
            <v>0</v>
          </cell>
          <cell r="Y58">
            <v>24.890470522715201</v>
          </cell>
          <cell r="Z58">
            <v>6.8805378632030001</v>
          </cell>
          <cell r="AA58">
            <v>0</v>
          </cell>
          <cell r="AB58">
            <v>0.91780612410393903</v>
          </cell>
          <cell r="AC58">
            <v>0.716789748636112</v>
          </cell>
          <cell r="AD58">
            <v>12.5556041639305</v>
          </cell>
          <cell r="AE58">
            <v>9.9950881868058197</v>
          </cell>
          <cell r="AF58">
            <v>17.585679827486899</v>
          </cell>
          <cell r="AG58">
            <v>2.1321879310225</v>
          </cell>
          <cell r="AH58">
            <v>2.7996187035086599</v>
          </cell>
          <cell r="AI58">
            <v>82.058130582692002</v>
          </cell>
          <cell r="AJ58">
            <v>128.164776907087</v>
          </cell>
          <cell r="AK58">
            <v>1.56015237188435</v>
          </cell>
          <cell r="AM58" t="str">
            <v>2021</v>
          </cell>
        </row>
        <row r="59">
          <cell r="A59">
            <v>52</v>
          </cell>
          <cell r="B59" t="str">
            <v>2.02.03</v>
          </cell>
          <cell r="C59" t="str">
            <v>Tertiary enrollment</v>
          </cell>
          <cell r="D59" t="str">
            <v>2.02.03. Tertiary enrollment</v>
          </cell>
          <cell r="E59" t="str">
            <v>higher</v>
          </cell>
          <cell r="F59" t="str">
            <v>World Bank</v>
          </cell>
          <cell r="G59" t="e">
            <v>#VALUE!</v>
          </cell>
          <cell r="H59">
            <v>114.189888000488</v>
          </cell>
          <cell r="I59">
            <v>22.830390930175799</v>
          </cell>
          <cell r="J59">
            <v>31.993299484252901</v>
          </cell>
          <cell r="K59">
            <v>14.738960266113301</v>
          </cell>
          <cell r="L59">
            <v>75.698822021484403</v>
          </cell>
          <cell r="M59">
            <v>93.101127624511705</v>
          </cell>
          <cell r="N59">
            <v>58.420101165771499</v>
          </cell>
          <cell r="O59">
            <v>89.81</v>
          </cell>
          <cell r="P59">
            <v>47.945228576660199</v>
          </cell>
          <cell r="Q59">
            <v>84.392417907714801</v>
          </cell>
          <cell r="R59">
            <v>29.441329956054702</v>
          </cell>
          <cell r="S59">
            <v>36.311038970947301</v>
          </cell>
          <cell r="U59">
            <v>13.4808197021484</v>
          </cell>
          <cell r="V59">
            <v>42.567218780517599</v>
          </cell>
          <cell r="W59">
            <v>42.830699920654297</v>
          </cell>
          <cell r="X59">
            <v>18.815940856933601</v>
          </cell>
          <cell r="Y59">
            <v>80.302551269531307</v>
          </cell>
          <cell r="Z59">
            <v>12.220640182495099</v>
          </cell>
          <cell r="AB59">
            <v>70.737861633300795</v>
          </cell>
          <cell r="AC59">
            <v>35.522190093994098</v>
          </cell>
          <cell r="AD59">
            <v>86.400146484375</v>
          </cell>
          <cell r="AE59">
            <v>91.0889892578125</v>
          </cell>
          <cell r="AF59">
            <v>98.446189880371094</v>
          </cell>
          <cell r="AG59">
            <v>21.612369537353501</v>
          </cell>
          <cell r="AI59">
            <v>65.773361206054702</v>
          </cell>
          <cell r="AJ59">
            <v>87.888710021972699</v>
          </cell>
          <cell r="AK59">
            <v>28.639980316162099</v>
          </cell>
          <cell r="AM59" t="str">
            <v>2021</v>
          </cell>
        </row>
        <row r="60">
          <cell r="A60">
            <v>53</v>
          </cell>
          <cell r="B60" t="str">
            <v>2.03</v>
          </cell>
          <cell r="C60" t="str">
            <v>Labor standards</v>
          </cell>
          <cell r="D60" t="str">
            <v>2.03. Labor standards</v>
          </cell>
          <cell r="E60" t="str">
            <v>sum</v>
          </cell>
        </row>
        <row r="61">
          <cell r="A61">
            <v>54</v>
          </cell>
          <cell r="B61" t="str">
            <v>2.03.01</v>
          </cell>
          <cell r="C61" t="str">
            <v>Gender non-discrimination in hiring</v>
          </cell>
          <cell r="D61" t="str">
            <v>2.03.01. Gender non-discrimination in hiring</v>
          </cell>
          <cell r="E61" t="str">
            <v>higher</v>
          </cell>
          <cell r="F61" t="str">
            <v>World Bank Women, Business and the Law [https://wbl.worldbank.org/]</v>
          </cell>
          <cell r="G61" t="e">
            <v>#VALUE!</v>
          </cell>
          <cell r="H61">
            <v>100</v>
          </cell>
          <cell r="I61">
            <v>50</v>
          </cell>
          <cell r="J61">
            <v>25</v>
          </cell>
          <cell r="K61">
            <v>100</v>
          </cell>
          <cell r="L61">
            <v>100</v>
          </cell>
          <cell r="M61">
            <v>75</v>
          </cell>
          <cell r="N61">
            <v>100</v>
          </cell>
          <cell r="O61">
            <v>100</v>
          </cell>
          <cell r="P61">
            <v>100</v>
          </cell>
          <cell r="Q61">
            <v>100</v>
          </cell>
          <cell r="R61">
            <v>100</v>
          </cell>
          <cell r="S61">
            <v>50</v>
          </cell>
          <cell r="T61">
            <v>50</v>
          </cell>
          <cell r="U61">
            <v>100</v>
          </cell>
          <cell r="V61">
            <v>50</v>
          </cell>
          <cell r="W61">
            <v>100</v>
          </cell>
          <cell r="X61">
            <v>25</v>
          </cell>
          <cell r="Y61">
            <v>100</v>
          </cell>
          <cell r="Z61">
            <v>100</v>
          </cell>
          <cell r="AA61">
            <v>50</v>
          </cell>
          <cell r="AB61">
            <v>100</v>
          </cell>
          <cell r="AC61">
            <v>100</v>
          </cell>
          <cell r="AD61">
            <v>50</v>
          </cell>
          <cell r="AE61">
            <v>75</v>
          </cell>
          <cell r="AF61">
            <v>100</v>
          </cell>
          <cell r="AG61">
            <v>75</v>
          </cell>
          <cell r="AH61">
            <v>100</v>
          </cell>
          <cell r="AI61">
            <v>100</v>
          </cell>
          <cell r="AJ61">
            <v>100</v>
          </cell>
          <cell r="AK61">
            <v>100</v>
          </cell>
          <cell r="AM61" t="str">
            <v>2022</v>
          </cell>
        </row>
        <row r="62">
          <cell r="A62">
            <v>55</v>
          </cell>
          <cell r="B62" t="str">
            <v>2.03.02</v>
          </cell>
          <cell r="C62" t="str">
            <v>Freedom of association and assembly</v>
          </cell>
          <cell r="D62" t="str">
            <v>2.03.02. Freedom of association and assembly</v>
          </cell>
          <cell r="E62" t="str">
            <v>higher</v>
          </cell>
          <cell r="F62" t="str">
            <v>World Bank</v>
          </cell>
          <cell r="H62">
            <v>0.73457427634663797</v>
          </cell>
          <cell r="I62">
            <v>0.47045588901581398</v>
          </cell>
          <cell r="K62">
            <v>0.41585598465566098</v>
          </cell>
          <cell r="L62">
            <v>0.83903589766913</v>
          </cell>
          <cell r="M62">
            <v>0.73487616897932095</v>
          </cell>
          <cell r="N62">
            <v>0.25270372756731702</v>
          </cell>
          <cell r="O62">
            <v>0.76510034520492698</v>
          </cell>
          <cell r="P62">
            <v>0.63326297340069704</v>
          </cell>
          <cell r="R62">
            <v>0.49598713134671801</v>
          </cell>
          <cell r="S62">
            <v>0.57916261951070802</v>
          </cell>
          <cell r="T62">
            <v>0.81432534990804994</v>
          </cell>
          <cell r="U62">
            <v>0.30818188988364598</v>
          </cell>
          <cell r="V62">
            <v>0.49693200237700202</v>
          </cell>
          <cell r="W62">
            <v>0.69070335041403597</v>
          </cell>
          <cell r="X62">
            <v>0.25885654662139101</v>
          </cell>
          <cell r="Y62">
            <v>0.79286237929769598</v>
          </cell>
          <cell r="Z62">
            <v>0.56884741610450096</v>
          </cell>
          <cell r="AA62">
            <v>0.72090320113572104</v>
          </cell>
          <cell r="AB62">
            <v>0.74439236288458299</v>
          </cell>
          <cell r="AC62">
            <v>0.59236711027717504</v>
          </cell>
          <cell r="AD62">
            <v>0.44382654147910799</v>
          </cell>
          <cell r="AE62">
            <v>0.42339596233761301</v>
          </cell>
          <cell r="AF62">
            <v>0.73618826010200999</v>
          </cell>
          <cell r="AG62">
            <v>0.49598713134671801</v>
          </cell>
          <cell r="AH62">
            <v>0.41128760302382</v>
          </cell>
          <cell r="AI62">
            <v>0.73276308016695701</v>
          </cell>
          <cell r="AJ62">
            <v>0.76052247611733903</v>
          </cell>
          <cell r="AK62">
            <v>0.41244225114260402</v>
          </cell>
          <cell r="AM62" t="str">
            <v>2021</v>
          </cell>
        </row>
        <row r="63">
          <cell r="A63">
            <v>56</v>
          </cell>
          <cell r="B63" t="str">
            <v>2.04</v>
          </cell>
          <cell r="C63" t="str">
            <v>Political stability and absence of violence</v>
          </cell>
          <cell r="D63" t="str">
            <v>2.04. Political stability and absence of violence</v>
          </cell>
          <cell r="E63" t="str">
            <v>higher</v>
          </cell>
          <cell r="F63" t="str">
            <v>World Bank Political Stability and Absence of Violence</v>
          </cell>
          <cell r="G63" t="str">
            <v>Political Stability and Absence of Violence/Terrorism measures perceptions of the likelihood of political instability and/or politically-motivated violence, including terrorism.</v>
          </cell>
          <cell r="H63">
            <v>73.113200000000006</v>
          </cell>
          <cell r="I63">
            <v>16.03773</v>
          </cell>
          <cell r="J63">
            <v>90.566040000000001</v>
          </cell>
          <cell r="K63">
            <v>41.037730000000003</v>
          </cell>
          <cell r="L63">
            <v>90.094340000000003</v>
          </cell>
          <cell r="M63">
            <v>49.056600000000003</v>
          </cell>
          <cell r="N63">
            <v>37.735849999999999</v>
          </cell>
          <cell r="O63">
            <v>72.169820000000001</v>
          </cell>
          <cell r="P63">
            <v>34.433959999999999</v>
          </cell>
          <cell r="Q63">
            <v>50</v>
          </cell>
          <cell r="R63">
            <v>16.98113</v>
          </cell>
          <cell r="S63">
            <v>28.30189</v>
          </cell>
          <cell r="T63">
            <v>87.264150000000001</v>
          </cell>
          <cell r="U63">
            <v>69.339619999999996</v>
          </cell>
          <cell r="V63">
            <v>50.943399999999997</v>
          </cell>
          <cell r="W63">
            <v>17.924530000000001</v>
          </cell>
          <cell r="X63">
            <v>9.9056610000000003</v>
          </cell>
          <cell r="Y63">
            <v>97.641509999999997</v>
          </cell>
          <cell r="Z63">
            <v>5.1886789999999996</v>
          </cell>
          <cell r="AA63">
            <v>20.28302</v>
          </cell>
          <cell r="AB63">
            <v>38.67924</v>
          </cell>
          <cell r="AC63">
            <v>18.867920000000002</v>
          </cell>
          <cell r="AD63">
            <v>20.754719999999999</v>
          </cell>
          <cell r="AE63">
            <v>97.169820000000001</v>
          </cell>
          <cell r="AF63">
            <v>62.735849999999999</v>
          </cell>
          <cell r="AG63">
            <v>45.28302</v>
          </cell>
          <cell r="AH63">
            <v>24.528300000000002</v>
          </cell>
          <cell r="AI63">
            <v>61.32076</v>
          </cell>
          <cell r="AJ63">
            <v>46.226410000000001</v>
          </cell>
          <cell r="AK63">
            <v>44.811320000000002</v>
          </cell>
          <cell r="AM63" t="str">
            <v>2020</v>
          </cell>
        </row>
        <row r="64">
          <cell r="A64">
            <v>57</v>
          </cell>
          <cell r="B64" t="str">
            <v>2.05</v>
          </cell>
          <cell r="C64" t="str">
            <v>Goods produced by forced labor or child labor</v>
          </cell>
          <cell r="D64" t="str">
            <v>2.05. Goods produced by forced labor or child labor</v>
          </cell>
          <cell r="E64" t="str">
            <v>sumsum</v>
          </cell>
        </row>
        <row r="65">
          <cell r="A65">
            <v>58</v>
          </cell>
          <cell r="B65" t="str">
            <v>2.05.01</v>
          </cell>
          <cell r="C65" t="str">
            <v>Goods produced by forced labor</v>
          </cell>
          <cell r="D65" t="str">
            <v>2.05.01. Goods produced by forced labor</v>
          </cell>
          <cell r="E65" t="str">
            <v>sum</v>
          </cell>
          <cell r="H65" t="str">
            <v/>
          </cell>
          <cell r="I65" t="str">
            <v/>
          </cell>
          <cell r="J65" t="str">
            <v/>
          </cell>
          <cell r="K65" t="str">
            <v/>
          </cell>
          <cell r="L65" t="str">
            <v/>
          </cell>
          <cell r="M65" t="str">
            <v/>
          </cell>
          <cell r="N65" t="str">
            <v/>
          </cell>
          <cell r="O65" t="str">
            <v/>
          </cell>
          <cell r="P65" t="str">
            <v/>
          </cell>
          <cell r="Q65" t="str">
            <v/>
          </cell>
          <cell r="R65" t="str">
            <v/>
          </cell>
          <cell r="S65" t="str">
            <v/>
          </cell>
          <cell r="T65" t="str">
            <v/>
          </cell>
          <cell r="U65" t="str">
            <v/>
          </cell>
          <cell r="V65" t="str">
            <v/>
          </cell>
          <cell r="W65" t="str">
            <v/>
          </cell>
          <cell r="X65" t="str">
            <v/>
          </cell>
          <cell r="Y65" t="str">
            <v/>
          </cell>
          <cell r="Z65" t="str">
            <v/>
          </cell>
          <cell r="AA65" t="str">
            <v/>
          </cell>
          <cell r="AB65" t="str">
            <v/>
          </cell>
          <cell r="AC65" t="str">
            <v/>
          </cell>
          <cell r="AD65" t="str">
            <v/>
          </cell>
          <cell r="AE65" t="str">
            <v/>
          </cell>
          <cell r="AF65" t="str">
            <v/>
          </cell>
          <cell r="AG65" t="str">
            <v/>
          </cell>
          <cell r="AH65" t="str">
            <v/>
          </cell>
          <cell r="AI65" t="str">
            <v/>
          </cell>
          <cell r="AJ65" t="str">
            <v/>
          </cell>
          <cell r="AK65" t="str">
            <v/>
          </cell>
        </row>
        <row r="66">
          <cell r="A66">
            <v>59</v>
          </cell>
          <cell r="B66" t="str">
            <v>2.05.01.a</v>
          </cell>
          <cell r="C66" t="str">
            <v>Goods produced by forced labor, number of goods categories</v>
          </cell>
          <cell r="D66" t="str">
            <v>2.05.01.a. Goods produced by forced labor, number of goods categories</v>
          </cell>
          <cell r="E66" t="str">
            <v>lower</v>
          </cell>
          <cell r="F66" t="str">
            <v>US Bureau of International Labor Affairs</v>
          </cell>
          <cell r="G66" t="e">
            <v>#VALUE!</v>
          </cell>
          <cell r="H66">
            <v>0</v>
          </cell>
          <cell r="I66">
            <v>1</v>
          </cell>
          <cell r="J66">
            <v>0</v>
          </cell>
          <cell r="K66">
            <v>1</v>
          </cell>
          <cell r="L66">
            <v>0</v>
          </cell>
          <cell r="M66">
            <v>0</v>
          </cell>
          <cell r="N66">
            <v>17</v>
          </cell>
          <cell r="O66">
            <v>1</v>
          </cell>
          <cell r="P66">
            <v>0</v>
          </cell>
          <cell r="Q66">
            <v>0</v>
          </cell>
          <cell r="R66">
            <v>8</v>
          </cell>
          <cell r="S66">
            <v>2</v>
          </cell>
          <cell r="T66">
            <v>0</v>
          </cell>
          <cell r="U66">
            <v>0</v>
          </cell>
          <cell r="V66">
            <v>4</v>
          </cell>
          <cell r="W66">
            <v>2</v>
          </cell>
          <cell r="X66">
            <v>13</v>
          </cell>
          <cell r="Y66">
            <v>0</v>
          </cell>
          <cell r="Z66">
            <v>6</v>
          </cell>
          <cell r="AA66">
            <v>0</v>
          </cell>
          <cell r="AB66">
            <v>3</v>
          </cell>
          <cell r="AC66">
            <v>0</v>
          </cell>
          <cell r="AD66">
            <v>3</v>
          </cell>
          <cell r="AE66">
            <v>0</v>
          </cell>
          <cell r="AF66">
            <v>0</v>
          </cell>
          <cell r="AG66">
            <v>0</v>
          </cell>
          <cell r="AH66">
            <v>3</v>
          </cell>
          <cell r="AI66">
            <v>0</v>
          </cell>
          <cell r="AJ66">
            <v>0</v>
          </cell>
          <cell r="AK66">
            <v>1</v>
          </cell>
          <cell r="AM66" t="str">
            <v>2021</v>
          </cell>
        </row>
        <row r="67">
          <cell r="A67">
            <v>60</v>
          </cell>
          <cell r="B67" t="str">
            <v>2.05.01.b</v>
          </cell>
          <cell r="C67" t="str">
            <v>% population in forced labor</v>
          </cell>
          <cell r="D67" t="str">
            <v>2.05.01.b. % population in forced labor</v>
          </cell>
          <cell r="E67" t="str">
            <v>lower</v>
          </cell>
          <cell r="F67" t="str">
            <v>Global Slavery Index</v>
          </cell>
          <cell r="G67" t="str">
            <v>% population in forced labor</v>
          </cell>
          <cell r="H67">
            <v>0.64814728107388397</v>
          </cell>
          <cell r="I67">
            <v>3.6727889172778299</v>
          </cell>
          <cell r="J67">
            <v>10.928052527983301</v>
          </cell>
          <cell r="K67">
            <v>16.8102445547852</v>
          </cell>
          <cell r="L67">
            <v>0.48165808958128298</v>
          </cell>
          <cell r="M67">
            <v>0.77768050611649997</v>
          </cell>
          <cell r="N67">
            <v>2.76605279935767</v>
          </cell>
          <cell r="O67">
            <v>0.49204569042789198</v>
          </cell>
          <cell r="P67">
            <v>2.4308392229457101</v>
          </cell>
          <cell r="Q67">
            <v>1.3957778077769301</v>
          </cell>
          <cell r="R67">
            <v>6.10305666773227</v>
          </cell>
          <cell r="S67">
            <v>4.7262873264000698</v>
          </cell>
          <cell r="T67">
            <v>0.28578703574151998</v>
          </cell>
          <cell r="U67">
            <v>9.3632276193366604</v>
          </cell>
          <cell r="V67">
            <v>6.9144231259973497</v>
          </cell>
          <cell r="W67">
            <v>2.7082655866563301</v>
          </cell>
          <cell r="X67">
            <v>10.973378507956999</v>
          </cell>
          <cell r="Y67">
            <v>0.64182281573789801</v>
          </cell>
          <cell r="Z67">
            <v>16.8221449040457</v>
          </cell>
          <cell r="AA67">
            <v>10.2752399307626</v>
          </cell>
          <cell r="AB67">
            <v>2.5620964853383699</v>
          </cell>
          <cell r="AC67">
            <v>7.7040156272612696</v>
          </cell>
          <cell r="AD67">
            <v>5.5153165150828203</v>
          </cell>
          <cell r="AE67">
            <v>3.4282922085871901</v>
          </cell>
          <cell r="AF67">
            <v>1.9492385311853599</v>
          </cell>
          <cell r="AG67">
            <v>2.1240326866269799</v>
          </cell>
          <cell r="AH67">
            <v>8.8845309478604797</v>
          </cell>
          <cell r="AI67">
            <v>2.0787906207017999</v>
          </cell>
          <cell r="AJ67">
            <v>1.25983302868185</v>
          </cell>
          <cell r="AK67">
            <v>4.5042517518540999</v>
          </cell>
          <cell r="AM67" t="str">
            <v>2018</v>
          </cell>
        </row>
        <row r="68">
          <cell r="A68">
            <v>61</v>
          </cell>
          <cell r="B68" t="str">
            <v>2.05.02</v>
          </cell>
          <cell r="C68" t="str">
            <v>Goods produced by child labor, number of goods categories</v>
          </cell>
          <cell r="D68" t="str">
            <v>2.05.02. Goods produced by child labor, number of goods categories</v>
          </cell>
          <cell r="E68" t="str">
            <v>lower</v>
          </cell>
          <cell r="F68" t="str">
            <v>US Bureau of International Labor Affairs [https://www.dol.gov/agencies/ilab/reports/child-labor/list-of-goods]</v>
          </cell>
          <cell r="G68" t="e">
            <v>#VALUE!</v>
          </cell>
          <cell r="H68">
            <v>0</v>
          </cell>
          <cell r="I68">
            <v>15</v>
          </cell>
          <cell r="J68">
            <v>0</v>
          </cell>
          <cell r="K68">
            <v>13</v>
          </cell>
          <cell r="L68">
            <v>0</v>
          </cell>
          <cell r="M68">
            <v>0</v>
          </cell>
          <cell r="N68">
            <v>6</v>
          </cell>
          <cell r="O68">
            <v>0</v>
          </cell>
          <cell r="P68">
            <v>4</v>
          </cell>
          <cell r="Q68">
            <v>0</v>
          </cell>
          <cell r="R68">
            <v>24</v>
          </cell>
          <cell r="S68">
            <v>7</v>
          </cell>
          <cell r="T68">
            <v>0</v>
          </cell>
          <cell r="U68">
            <v>0</v>
          </cell>
          <cell r="V68">
            <v>1</v>
          </cell>
          <cell r="W68">
            <v>15</v>
          </cell>
          <cell r="X68">
            <v>10</v>
          </cell>
          <cell r="Y68">
            <v>0</v>
          </cell>
          <cell r="Z68">
            <v>6</v>
          </cell>
          <cell r="AA68">
            <v>0</v>
          </cell>
          <cell r="AB68">
            <v>5</v>
          </cell>
          <cell r="AC68">
            <v>13</v>
          </cell>
          <cell r="AD68">
            <v>1</v>
          </cell>
          <cell r="AE68">
            <v>0</v>
          </cell>
          <cell r="AF68">
            <v>0</v>
          </cell>
          <cell r="AG68">
            <v>0</v>
          </cell>
          <cell r="AH68">
            <v>4</v>
          </cell>
          <cell r="AI68">
            <v>0</v>
          </cell>
          <cell r="AJ68">
            <v>0</v>
          </cell>
          <cell r="AK68">
            <v>16</v>
          </cell>
          <cell r="AM68" t="str">
            <v>2021</v>
          </cell>
        </row>
        <row r="69">
          <cell r="A69">
            <v>62</v>
          </cell>
          <cell r="B69" t="str">
            <v>2.06</v>
          </cell>
          <cell r="C69" t="str">
            <v>Government response to human trafficking</v>
          </cell>
          <cell r="D69" t="str">
            <v>2.06. Government response to human trafficking</v>
          </cell>
          <cell r="E69" t="str">
            <v>sum</v>
          </cell>
          <cell r="H69" t="str">
            <v/>
          </cell>
          <cell r="I69" t="str">
            <v/>
          </cell>
          <cell r="J69" t="str">
            <v/>
          </cell>
          <cell r="K69" t="str">
            <v/>
          </cell>
          <cell r="L69" t="str">
            <v/>
          </cell>
          <cell r="M69" t="str">
            <v/>
          </cell>
          <cell r="N69" t="str">
            <v/>
          </cell>
          <cell r="O69" t="str">
            <v/>
          </cell>
          <cell r="P69" t="str">
            <v/>
          </cell>
          <cell r="Q69" t="str">
            <v/>
          </cell>
          <cell r="R69" t="str">
            <v/>
          </cell>
          <cell r="S69" t="str">
            <v/>
          </cell>
          <cell r="T69" t="str">
            <v/>
          </cell>
          <cell r="U69" t="str">
            <v/>
          </cell>
          <cell r="V69" t="str">
            <v/>
          </cell>
          <cell r="W69" t="str">
            <v/>
          </cell>
          <cell r="X69" t="str">
            <v/>
          </cell>
          <cell r="Y69" t="str">
            <v/>
          </cell>
          <cell r="Z69" t="str">
            <v/>
          </cell>
          <cell r="AA69" t="str">
            <v/>
          </cell>
          <cell r="AB69" t="str">
            <v/>
          </cell>
          <cell r="AC69" t="str">
            <v/>
          </cell>
          <cell r="AD69" t="str">
            <v/>
          </cell>
          <cell r="AE69" t="str">
            <v/>
          </cell>
          <cell r="AF69" t="str">
            <v/>
          </cell>
          <cell r="AG69" t="str">
            <v/>
          </cell>
          <cell r="AH69" t="str">
            <v/>
          </cell>
          <cell r="AI69" t="str">
            <v/>
          </cell>
          <cell r="AJ69" t="str">
            <v/>
          </cell>
          <cell r="AK69" t="str">
            <v/>
          </cell>
        </row>
        <row r="70">
          <cell r="A70">
            <v>63</v>
          </cell>
          <cell r="B70" t="str">
            <v>2.06.01</v>
          </cell>
          <cell r="C70" t="str">
            <v>Government response to human trafficking, Criminalization</v>
          </cell>
          <cell r="D70" t="str">
            <v>2.06.01. Government response to human trafficking, Criminalization</v>
          </cell>
          <cell r="E70" t="str">
            <v>higher</v>
          </cell>
          <cell r="F70" t="str">
            <v>US Department of State</v>
          </cell>
          <cell r="G70" t="str">
            <v>Number of conventions Ratified or Accession</v>
          </cell>
          <cell r="H70">
            <v>6</v>
          </cell>
          <cell r="I70">
            <v>5</v>
          </cell>
          <cell r="J70">
            <v>2</v>
          </cell>
          <cell r="K70">
            <v>6</v>
          </cell>
          <cell r="L70">
            <v>6</v>
          </cell>
          <cell r="M70">
            <v>7</v>
          </cell>
          <cell r="N70">
            <v>4</v>
          </cell>
          <cell r="P70">
            <v>7</v>
          </cell>
          <cell r="Q70">
            <v>4</v>
          </cell>
          <cell r="R70">
            <v>5</v>
          </cell>
          <cell r="S70">
            <v>6</v>
          </cell>
          <cell r="T70">
            <v>4</v>
          </cell>
          <cell r="U70">
            <v>5</v>
          </cell>
          <cell r="V70">
            <v>5</v>
          </cell>
          <cell r="W70">
            <v>6</v>
          </cell>
          <cell r="X70">
            <v>4</v>
          </cell>
          <cell r="Y70">
            <v>6</v>
          </cell>
          <cell r="Z70">
            <v>4</v>
          </cell>
          <cell r="AA70">
            <v>3</v>
          </cell>
          <cell r="AB70">
            <v>6</v>
          </cell>
          <cell r="AC70">
            <v>7</v>
          </cell>
          <cell r="AD70">
            <v>6</v>
          </cell>
          <cell r="AE70">
            <v>3</v>
          </cell>
          <cell r="AF70">
            <v>3</v>
          </cell>
          <cell r="AG70">
            <v>6</v>
          </cell>
          <cell r="AH70">
            <v>6</v>
          </cell>
          <cell r="AI70">
            <v>6</v>
          </cell>
          <cell r="AJ70">
            <v>5</v>
          </cell>
          <cell r="AK70">
            <v>5</v>
          </cell>
          <cell r="AM70" t="str">
            <v>2021</v>
          </cell>
        </row>
        <row r="71">
          <cell r="A71">
            <v>64</v>
          </cell>
          <cell r="B71" t="str">
            <v>2.06.02</v>
          </cell>
          <cell r="C71" t="str">
            <v>Government response to human trafficking, Strategy</v>
          </cell>
          <cell r="D71" t="str">
            <v>2.06.02. Government response to human trafficking, Strategy</v>
          </cell>
          <cell r="E71" t="str">
            <v>higher</v>
          </cell>
          <cell r="F71" t="str">
            <v>Global Slavery Index</v>
          </cell>
          <cell r="G71" t="str">
            <v>Government response score</v>
          </cell>
          <cell r="H71">
            <v>63.75</v>
          </cell>
          <cell r="I71">
            <v>44.404761904761898</v>
          </cell>
          <cell r="J71">
            <v>20.595238095238098</v>
          </cell>
          <cell r="K71">
            <v>37.559523809523803</v>
          </cell>
          <cell r="L71">
            <v>58.630952380952401</v>
          </cell>
          <cell r="M71">
            <v>62.321428571428598</v>
          </cell>
          <cell r="N71">
            <v>27.380952380952401</v>
          </cell>
          <cell r="O71">
            <v>38.209876543209901</v>
          </cell>
          <cell r="P71">
            <v>46.428571428571402</v>
          </cell>
          <cell r="Q71">
            <v>21.369047619047599</v>
          </cell>
          <cell r="R71">
            <v>45.654761904761898</v>
          </cell>
          <cell r="S71">
            <v>50.8333333333333</v>
          </cell>
          <cell r="T71">
            <v>36.607142857142797</v>
          </cell>
          <cell r="U71">
            <v>34.047619047619001</v>
          </cell>
          <cell r="V71">
            <v>38.392857142857103</v>
          </cell>
          <cell r="W71">
            <v>52.440476190476197</v>
          </cell>
          <cell r="X71">
            <v>32.380952380952401</v>
          </cell>
          <cell r="Y71">
            <v>57.559523809523803</v>
          </cell>
          <cell r="Z71">
            <v>18.571428571428601</v>
          </cell>
          <cell r="AA71">
            <v>18.928571428571399</v>
          </cell>
          <cell r="AB71">
            <v>52.5</v>
          </cell>
          <cell r="AC71">
            <v>55.8333333333333</v>
          </cell>
          <cell r="AD71">
            <v>20.714285714285701</v>
          </cell>
          <cell r="AE71">
            <v>32.797619047619101</v>
          </cell>
          <cell r="AF71">
            <v>27.619047619047599</v>
          </cell>
          <cell r="AG71">
            <v>37.380952380952401</v>
          </cell>
          <cell r="AH71">
            <v>48.869047619047599</v>
          </cell>
          <cell r="AI71">
            <v>71.5</v>
          </cell>
          <cell r="AJ71">
            <v>71.726190476190496</v>
          </cell>
          <cell r="AK71">
            <v>48.095238095238102</v>
          </cell>
          <cell r="AM71" t="str">
            <v>2018</v>
          </cell>
        </row>
        <row r="72">
          <cell r="A72">
            <v>65</v>
          </cell>
          <cell r="B72" t="str">
            <v>2.06.03</v>
          </cell>
          <cell r="C72" t="str">
            <v>Government response to human trafficking, Action</v>
          </cell>
          <cell r="D72" t="str">
            <v>2.06.03. Government response to human trafficking, Action</v>
          </cell>
          <cell r="E72" t="str">
            <v>lower</v>
          </cell>
          <cell r="F72" t="str">
            <v>US Department of State</v>
          </cell>
          <cell r="G72" t="str">
            <v>The country’s tier ranking is based on the government’s efforts to combat trafficking as measured against the TVPA minimum standards and compared to its efforts in the preceding year. Score 1-4 corresponding to countries Tier</v>
          </cell>
          <cell r="H72">
            <v>1</v>
          </cell>
          <cell r="I72">
            <v>2</v>
          </cell>
          <cell r="J72">
            <v>4</v>
          </cell>
          <cell r="K72">
            <v>4</v>
          </cell>
          <cell r="L72">
            <v>1</v>
          </cell>
          <cell r="M72">
            <v>1</v>
          </cell>
          <cell r="N72">
            <v>4</v>
          </cell>
          <cell r="O72">
            <v>1</v>
          </cell>
          <cell r="P72">
            <v>2</v>
          </cell>
          <cell r="Q72">
            <v>3</v>
          </cell>
          <cell r="R72">
            <v>2</v>
          </cell>
          <cell r="S72">
            <v>3</v>
          </cell>
          <cell r="T72">
            <v>2</v>
          </cell>
          <cell r="U72">
            <v>2</v>
          </cell>
          <cell r="V72">
            <v>4</v>
          </cell>
          <cell r="W72">
            <v>2</v>
          </cell>
          <cell r="X72">
            <v>4</v>
          </cell>
          <cell r="Y72">
            <v>2</v>
          </cell>
          <cell r="Z72">
            <v>2</v>
          </cell>
          <cell r="AA72">
            <v>3</v>
          </cell>
          <cell r="AB72">
            <v>2</v>
          </cell>
          <cell r="AC72">
            <v>1</v>
          </cell>
          <cell r="AD72">
            <v>4</v>
          </cell>
          <cell r="AE72">
            <v>1</v>
          </cell>
          <cell r="AF72">
            <v>2</v>
          </cell>
          <cell r="AG72">
            <v>2</v>
          </cell>
          <cell r="AH72">
            <v>2</v>
          </cell>
          <cell r="AI72">
            <v>1</v>
          </cell>
          <cell r="AJ72">
            <v>1</v>
          </cell>
          <cell r="AK72">
            <v>4</v>
          </cell>
          <cell r="AM72" t="str">
            <v>2021</v>
          </cell>
        </row>
        <row r="73">
          <cell r="A73">
            <v>66</v>
          </cell>
          <cell r="B73" t="str">
            <v>2.07</v>
          </cell>
          <cell r="C73" t="str">
            <v>Trade in goods at risk of modern slavery</v>
          </cell>
          <cell r="D73" t="str">
            <v>2.07. Trade in goods at risk of modern slavery</v>
          </cell>
          <cell r="E73" t="str">
            <v>sum</v>
          </cell>
          <cell r="H73" t="str">
            <v/>
          </cell>
          <cell r="I73" t="str">
            <v/>
          </cell>
          <cell r="J73" t="str">
            <v/>
          </cell>
          <cell r="K73" t="str">
            <v/>
          </cell>
          <cell r="L73" t="str">
            <v/>
          </cell>
          <cell r="M73" t="str">
            <v/>
          </cell>
          <cell r="N73" t="str">
            <v/>
          </cell>
          <cell r="O73" t="str">
            <v/>
          </cell>
          <cell r="P73" t="str">
            <v/>
          </cell>
          <cell r="Q73" t="str">
            <v/>
          </cell>
          <cell r="R73" t="str">
            <v/>
          </cell>
          <cell r="S73" t="str">
            <v/>
          </cell>
          <cell r="T73" t="str">
            <v/>
          </cell>
          <cell r="U73" t="str">
            <v/>
          </cell>
          <cell r="V73" t="str">
            <v/>
          </cell>
          <cell r="W73" t="str">
            <v/>
          </cell>
          <cell r="X73" t="str">
            <v/>
          </cell>
          <cell r="Y73" t="str">
            <v/>
          </cell>
          <cell r="Z73" t="str">
            <v/>
          </cell>
          <cell r="AA73" t="str">
            <v/>
          </cell>
          <cell r="AB73" t="str">
            <v/>
          </cell>
          <cell r="AC73" t="str">
            <v/>
          </cell>
          <cell r="AD73" t="str">
            <v/>
          </cell>
          <cell r="AE73" t="str">
            <v/>
          </cell>
          <cell r="AF73" t="str">
            <v/>
          </cell>
          <cell r="AG73" t="str">
            <v/>
          </cell>
          <cell r="AH73" t="str">
            <v/>
          </cell>
          <cell r="AI73" t="str">
            <v/>
          </cell>
          <cell r="AJ73" t="str">
            <v/>
          </cell>
          <cell r="AK73" t="str">
            <v/>
          </cell>
        </row>
        <row r="74">
          <cell r="A74">
            <v>67</v>
          </cell>
          <cell r="B74" t="str">
            <v>2.07.01</v>
          </cell>
          <cell r="C74" t="str">
            <v>Imports of goods at risk of modern slavery, US$ millions</v>
          </cell>
          <cell r="D74" t="str">
            <v>2.07.01. Imports of goods at risk of modern slavery, US$ millions</v>
          </cell>
          <cell r="E74" t="str">
            <v>lower</v>
          </cell>
          <cell r="F74" t="str">
            <v>Comtrade + Global Slavery list</v>
          </cell>
          <cell r="G74" t="str">
            <v>Value of imports in goods and country combinations identified as at risk of modern slavery</v>
          </cell>
          <cell r="H74">
            <v>14097.819877</v>
          </cell>
          <cell r="I74">
            <v>0</v>
          </cell>
          <cell r="J74">
            <v>107.458983</v>
          </cell>
          <cell r="K74">
            <v>106.71104</v>
          </cell>
          <cell r="L74">
            <v>17285.752850000001</v>
          </cell>
          <cell r="M74">
            <v>4638.3783990000002</v>
          </cell>
          <cell r="N74">
            <v>21030.917109999999</v>
          </cell>
          <cell r="O74">
            <v>6573.4634999999998</v>
          </cell>
          <cell r="P74">
            <v>497.61121900000001</v>
          </cell>
          <cell r="Q74">
            <v>54584.561225999998</v>
          </cell>
          <cell r="R74">
            <v>7705.0295829999995</v>
          </cell>
          <cell r="S74">
            <v>3198.6456109999999</v>
          </cell>
          <cell r="T74">
            <v>49848.337718000002</v>
          </cell>
          <cell r="U74">
            <v>14.219685999999999</v>
          </cell>
          <cell r="V74">
            <v>4328.3355359999996</v>
          </cell>
          <cell r="W74">
            <v>9357.9766510000009</v>
          </cell>
          <cell r="X74">
            <v>385.898594</v>
          </cell>
          <cell r="Y74">
            <v>2074.4493929999999</v>
          </cell>
          <cell r="Z74">
            <v>1347.162634</v>
          </cell>
          <cell r="AA74">
            <v>0</v>
          </cell>
          <cell r="AB74">
            <v>2204.0055779999998</v>
          </cell>
          <cell r="AC74">
            <v>1567.072253</v>
          </cell>
          <cell r="AD74">
            <v>12898.289348</v>
          </cell>
          <cell r="AE74">
            <v>10542.313066000001</v>
          </cell>
          <cell r="AF74">
            <v>15327.531155000001</v>
          </cell>
          <cell r="AG74">
            <v>539.29526299999998</v>
          </cell>
          <cell r="AH74">
            <v>7066.0920020000003</v>
          </cell>
          <cell r="AI74">
            <v>23427.344432999998</v>
          </cell>
          <cell r="AJ74">
            <v>138778.991989</v>
          </cell>
          <cell r="AK74">
            <v>3871.1496350000002</v>
          </cell>
          <cell r="AM74" t="str">
            <v>2020</v>
          </cell>
        </row>
        <row r="75">
          <cell r="A75">
            <v>68</v>
          </cell>
          <cell r="B75" t="str">
            <v>2.07.02</v>
          </cell>
          <cell r="C75" t="str">
            <v>Exports of goods at risk of modern slavery, US$ millions</v>
          </cell>
          <cell r="D75" t="str">
            <v>2.07.02. Exports of goods at risk of modern slavery, US$ millions</v>
          </cell>
          <cell r="E75" t="str">
            <v>lower</v>
          </cell>
          <cell r="F75" t="str">
            <v>Comtrade + Global Slavery list</v>
          </cell>
          <cell r="G75" t="str">
            <v>Value of exports in goods and country combinations identified as at risk of modern slavery</v>
          </cell>
          <cell r="H75">
            <v>0</v>
          </cell>
          <cell r="I75">
            <v>0</v>
          </cell>
          <cell r="J75">
            <v>0</v>
          </cell>
          <cell r="K75">
            <v>3020.9690489404402</v>
          </cell>
          <cell r="L75">
            <v>0</v>
          </cell>
          <cell r="M75">
            <v>0</v>
          </cell>
          <cell r="N75">
            <v>493475.13684300001</v>
          </cell>
          <cell r="O75">
            <v>1242.73272</v>
          </cell>
          <cell r="P75">
            <v>0</v>
          </cell>
          <cell r="Q75">
            <v>0</v>
          </cell>
          <cell r="R75">
            <v>18606.233183</v>
          </cell>
          <cell r="S75">
            <v>1918.5665039999999</v>
          </cell>
          <cell r="T75">
            <v>1159.9688349999999</v>
          </cell>
          <cell r="U75">
            <v>713.477944593453</v>
          </cell>
          <cell r="V75">
            <v>8240.91957</v>
          </cell>
          <cell r="W75">
            <v>0</v>
          </cell>
          <cell r="X75">
            <v>646.405664</v>
          </cell>
          <cell r="Y75">
            <v>0</v>
          </cell>
          <cell r="Z75">
            <v>87.405569</v>
          </cell>
          <cell r="AA75">
            <v>1127.0910680053501</v>
          </cell>
          <cell r="AB75">
            <v>6663.2081079999998</v>
          </cell>
          <cell r="AC75">
            <v>0</v>
          </cell>
          <cell r="AD75">
            <v>3779.7443640000001</v>
          </cell>
          <cell r="AE75">
            <v>0</v>
          </cell>
          <cell r="AF75">
            <v>941.85715600000003</v>
          </cell>
          <cell r="AG75">
            <v>0</v>
          </cell>
          <cell r="AH75">
            <v>5681.9934629999998</v>
          </cell>
          <cell r="AI75">
            <v>0</v>
          </cell>
          <cell r="AJ75">
            <v>0</v>
          </cell>
          <cell r="AK75">
            <v>30370.935276</v>
          </cell>
          <cell r="AM75" t="str">
            <v>2020</v>
          </cell>
        </row>
        <row r="76">
          <cell r="A76">
            <v>69</v>
          </cell>
          <cell r="B76" t="str">
            <v>2.08</v>
          </cell>
          <cell r="C76" t="str">
            <v>Social mobility, Index</v>
          </cell>
          <cell r="D76" t="str">
            <v>2.08. Social mobility, Index</v>
          </cell>
          <cell r="E76" t="str">
            <v>higher</v>
          </cell>
          <cell r="F76" t="str">
            <v xml:space="preserve">Social Progress Index 2021 </v>
          </cell>
          <cell r="H76">
            <v>75.099999999999994</v>
          </cell>
          <cell r="I76">
            <v>40.200000000000003</v>
          </cell>
          <cell r="L76">
            <v>76.099999999999994</v>
          </cell>
          <cell r="M76">
            <v>60.3</v>
          </cell>
          <cell r="N76">
            <v>61.5</v>
          </cell>
          <cell r="P76">
            <v>53.9</v>
          </cell>
          <cell r="R76">
            <v>42.7</v>
          </cell>
          <cell r="S76">
            <v>49.3</v>
          </cell>
          <cell r="T76">
            <v>76.099999999999994</v>
          </cell>
          <cell r="U76">
            <v>43.8</v>
          </cell>
          <cell r="V76">
            <v>62</v>
          </cell>
          <cell r="W76">
            <v>52.6</v>
          </cell>
          <cell r="Y76">
            <v>74.3</v>
          </cell>
          <cell r="Z76">
            <v>36.700000000000003</v>
          </cell>
          <cell r="AB76">
            <v>49.9</v>
          </cell>
          <cell r="AC76">
            <v>51.7</v>
          </cell>
          <cell r="AD76">
            <v>64.7</v>
          </cell>
          <cell r="AE76">
            <v>74.599999999999994</v>
          </cell>
          <cell r="AF76">
            <v>71.400000000000006</v>
          </cell>
          <cell r="AG76">
            <v>52.3</v>
          </cell>
          <cell r="AH76">
            <v>55.4</v>
          </cell>
          <cell r="AI76">
            <v>74.400000000000006</v>
          </cell>
          <cell r="AJ76">
            <v>70.400000000000006</v>
          </cell>
          <cell r="AK76">
            <v>57.8</v>
          </cell>
          <cell r="AM76" t="str">
            <v>2020</v>
          </cell>
        </row>
        <row r="77">
          <cell r="A77">
            <v>70</v>
          </cell>
          <cell r="B77" t="str">
            <v>2.09</v>
          </cell>
          <cell r="C77" t="str">
            <v>Life expectancy at birth</v>
          </cell>
          <cell r="D77" t="str">
            <v>2.09. Life expectancy at birth</v>
          </cell>
          <cell r="E77" t="str">
            <v>higher</v>
          </cell>
          <cell r="F77" t="str">
            <v>UN HDI</v>
          </cell>
          <cell r="H77">
            <v>84.5</v>
          </cell>
          <cell r="I77">
            <v>72.400000000000006</v>
          </cell>
          <cell r="J77">
            <v>74.599999999999994</v>
          </cell>
          <cell r="K77">
            <v>69.599999999999994</v>
          </cell>
          <cell r="L77">
            <v>82.7</v>
          </cell>
          <cell r="M77">
            <v>78.900000000000006</v>
          </cell>
          <cell r="N77">
            <v>78.2</v>
          </cell>
          <cell r="O77">
            <v>81.3</v>
          </cell>
          <cell r="P77">
            <v>73.7</v>
          </cell>
          <cell r="Q77">
            <v>85.5</v>
          </cell>
          <cell r="R77">
            <v>67.2</v>
          </cell>
          <cell r="S77">
            <v>67.599999999999994</v>
          </cell>
          <cell r="T77">
            <v>84.8</v>
          </cell>
          <cell r="U77">
            <v>68.099999999999994</v>
          </cell>
          <cell r="V77">
            <v>74.900000000000006</v>
          </cell>
          <cell r="W77">
            <v>70.2</v>
          </cell>
          <cell r="X77">
            <v>65.7</v>
          </cell>
          <cell r="Y77">
            <v>82.5</v>
          </cell>
          <cell r="Z77">
            <v>66.099999999999994</v>
          </cell>
          <cell r="AA77">
            <v>65.400000000000006</v>
          </cell>
          <cell r="AB77">
            <v>72.400000000000006</v>
          </cell>
          <cell r="AC77">
            <v>69.3</v>
          </cell>
          <cell r="AD77">
            <v>69.400000000000006</v>
          </cell>
          <cell r="AE77">
            <v>82.8</v>
          </cell>
          <cell r="AF77">
            <v>83.7</v>
          </cell>
          <cell r="AG77">
            <v>76.400000000000006</v>
          </cell>
          <cell r="AH77">
            <v>78.7</v>
          </cell>
          <cell r="AI77">
            <v>80.7</v>
          </cell>
          <cell r="AJ77">
            <v>77.2</v>
          </cell>
          <cell r="AK77">
            <v>73.599999999999994</v>
          </cell>
          <cell r="AM77" t="str">
            <v>2021</v>
          </cell>
        </row>
        <row r="78">
          <cell r="A78">
            <v>71</v>
          </cell>
          <cell r="B78" t="str">
            <v>2.10</v>
          </cell>
          <cell r="C78" t="str">
            <v>Uneven Economic Development</v>
          </cell>
          <cell r="D78" t="str">
            <v>2.10. Uneven Economic Development</v>
          </cell>
          <cell r="H78" t="str">
            <v>-</v>
          </cell>
          <cell r="I78" t="str">
            <v>-</v>
          </cell>
          <cell r="J78" t="str">
            <v>-</v>
          </cell>
          <cell r="K78" t="str">
            <v>-</v>
          </cell>
          <cell r="L78" t="str">
            <v>-</v>
          </cell>
          <cell r="M78" t="str">
            <v>-</v>
          </cell>
          <cell r="N78" t="str">
            <v>-</v>
          </cell>
          <cell r="O78" t="str">
            <v>-</v>
          </cell>
          <cell r="P78" t="str">
            <v>-</v>
          </cell>
          <cell r="Q78" t="str">
            <v>-</v>
          </cell>
          <cell r="R78" t="str">
            <v>-</v>
          </cell>
          <cell r="S78" t="str">
            <v>-</v>
          </cell>
          <cell r="T78" t="str">
            <v>-</v>
          </cell>
          <cell r="U78" t="str">
            <v>-</v>
          </cell>
          <cell r="V78" t="str">
            <v>-</v>
          </cell>
          <cell r="W78" t="str">
            <v>-</v>
          </cell>
          <cell r="X78" t="str">
            <v>-</v>
          </cell>
          <cell r="Y78" t="str">
            <v>-</v>
          </cell>
          <cell r="Z78" t="str">
            <v>-</v>
          </cell>
          <cell r="AA78" t="str">
            <v>-</v>
          </cell>
          <cell r="AB78" t="str">
            <v>-</v>
          </cell>
          <cell r="AC78" t="str">
            <v>-</v>
          </cell>
          <cell r="AD78" t="str">
            <v>-</v>
          </cell>
          <cell r="AE78" t="str">
            <v>-</v>
          </cell>
          <cell r="AF78" t="str">
            <v>-</v>
          </cell>
          <cell r="AG78" t="str">
            <v>-</v>
          </cell>
          <cell r="AH78" t="str">
            <v>-</v>
          </cell>
          <cell r="AI78" t="str">
            <v>-</v>
          </cell>
          <cell r="AJ78" t="str">
            <v>-</v>
          </cell>
          <cell r="AK78" t="str">
            <v>-</v>
          </cell>
        </row>
        <row r="79">
          <cell r="A79">
            <v>72</v>
          </cell>
          <cell r="B79" t="str">
            <v>2.11</v>
          </cell>
          <cell r="C79" t="str">
            <v>Universal Health Coverage Index</v>
          </cell>
          <cell r="D79" t="str">
            <v>2.11. Universal Health Coverage Index</v>
          </cell>
        </row>
        <row r="83">
          <cell r="A83">
            <v>72</v>
          </cell>
          <cell r="B83" t="str">
            <v>3.01</v>
          </cell>
          <cell r="C83" t="str">
            <v>Air pollution</v>
          </cell>
          <cell r="D83" t="str">
            <v>3.01. Air pollution</v>
          </cell>
          <cell r="E83" t="str">
            <v>lower</v>
          </cell>
          <cell r="F83" t="str">
            <v>OECD</v>
          </cell>
          <cell r="G83" t="str">
            <v>Levels of particulate matter 2.5 (PM 2.5), to capture the air pollution in a country.</v>
          </cell>
          <cell r="H83">
            <v>6.7487000000000004</v>
          </cell>
          <cell r="I83">
            <v>63.54533</v>
          </cell>
          <cell r="J83">
            <v>7.7202900000000003</v>
          </cell>
          <cell r="K83">
            <v>22.13588</v>
          </cell>
          <cell r="L83">
            <v>7.0902599999999998</v>
          </cell>
          <cell r="M83">
            <v>23.68317</v>
          </cell>
          <cell r="N83">
            <v>47.729019999999998</v>
          </cell>
          <cell r="O83">
            <v>16.2</v>
          </cell>
          <cell r="P83">
            <v>20.606010000000001</v>
          </cell>
          <cell r="Q83">
            <v>19</v>
          </cell>
          <cell r="R83">
            <v>83.30377</v>
          </cell>
          <cell r="S83">
            <v>19.673760000000001</v>
          </cell>
          <cell r="T83">
            <v>13.64744</v>
          </cell>
          <cell r="U83">
            <v>20.76857</v>
          </cell>
          <cell r="V83">
            <v>16.550229999999999</v>
          </cell>
          <cell r="W83">
            <v>20.10763</v>
          </cell>
          <cell r="X83">
            <v>29.91018</v>
          </cell>
          <cell r="Y83">
            <v>6.0502700000000003</v>
          </cell>
          <cell r="Z83">
            <v>63.861980000000003</v>
          </cell>
          <cell r="AA83">
            <v>16.04683</v>
          </cell>
          <cell r="AB83">
            <v>31.0593</v>
          </cell>
          <cell r="AC83">
            <v>18.793579999999999</v>
          </cell>
          <cell r="AD83">
            <v>11.77739</v>
          </cell>
          <cell r="AE83">
            <v>19.000599999999999</v>
          </cell>
          <cell r="AF83">
            <v>27.447489999999998</v>
          </cell>
          <cell r="AG83">
            <v>19.962769999999999</v>
          </cell>
          <cell r="AH83">
            <v>27.32291</v>
          </cell>
          <cell r="AI83">
            <v>10.02183</v>
          </cell>
          <cell r="AJ83">
            <v>7.6761100000000004</v>
          </cell>
          <cell r="AK83">
            <v>20.194710000000001</v>
          </cell>
          <cell r="AM83" t="str">
            <v>2019</v>
          </cell>
        </row>
        <row r="84">
          <cell r="A84">
            <v>73</v>
          </cell>
          <cell r="B84" t="str">
            <v>3.02</v>
          </cell>
          <cell r="C84" t="str">
            <v>Deforestation</v>
          </cell>
          <cell r="D84" t="str">
            <v>3.02. Deforestation</v>
          </cell>
          <cell r="E84" t="str">
            <v>higher</v>
          </cell>
          <cell r="F84" t="str">
            <v>Yale Environmental Performance Index</v>
          </cell>
          <cell r="G84" t="str">
            <v>The change in a country’s forest cover.</v>
          </cell>
          <cell r="H84">
            <v>2.2115224874525899E-2</v>
          </cell>
          <cell r="I84">
            <v>1.09231048191267E-2</v>
          </cell>
          <cell r="J84">
            <v>2.53901582086126E-3</v>
          </cell>
          <cell r="K84">
            <v>1.5758448530540699E-2</v>
          </cell>
          <cell r="L84">
            <v>4.7273374166304496E-3</v>
          </cell>
          <cell r="M84">
            <v>5.70672123608884E-3</v>
          </cell>
          <cell r="N84">
            <v>3.50400933969886E-3</v>
          </cell>
          <cell r="O84">
            <v>9.20191725491661E-4</v>
          </cell>
          <cell r="P84">
            <v>2.4774363681019699E-3</v>
          </cell>
          <cell r="Q84">
            <v>1.36100194210389E-3</v>
          </cell>
          <cell r="R84">
            <v>3.6105846254554401E-3</v>
          </cell>
          <cell r="S84">
            <v>8.7823846258804402E-3</v>
          </cell>
          <cell r="T84">
            <v>1.8961432596022001E-3</v>
          </cell>
          <cell r="U84">
            <v>1.8254193760241101E-2</v>
          </cell>
          <cell r="V84">
            <v>1.4620864550087801E-2</v>
          </cell>
          <cell r="W84">
            <v>5.2149410300754203E-3</v>
          </cell>
          <cell r="X84">
            <v>7.4976934420273303E-3</v>
          </cell>
          <cell r="Y84">
            <v>6.4677106648854702E-3</v>
          </cell>
          <cell r="Z84">
            <v>7.37551769674521E-5</v>
          </cell>
          <cell r="AA84">
            <v>2.7212147376649599E-3</v>
          </cell>
          <cell r="AB84">
            <v>3.2095629354039002E-3</v>
          </cell>
          <cell r="AC84">
            <v>4.7141992998635399E-3</v>
          </cell>
          <cell r="AD84">
            <v>6.52793288589736E-3</v>
          </cell>
          <cell r="AE84">
            <v>1.21212121212121E-2</v>
          </cell>
          <cell r="AF84">
            <v>3.9120429374326204E-3</v>
          </cell>
          <cell r="AG84">
            <v>3.2598258376022298E-3</v>
          </cell>
          <cell r="AH84">
            <v>7.4909126732116702E-3</v>
          </cell>
          <cell r="AI84">
            <v>6.6083597422262799E-3</v>
          </cell>
          <cell r="AJ84">
            <v>7.5310930625279099E-3</v>
          </cell>
          <cell r="AK84">
            <v>1.56520642560516E-2</v>
          </cell>
          <cell r="AM84" t="str">
            <v>2020</v>
          </cell>
        </row>
        <row r="85">
          <cell r="A85">
            <v>74</v>
          </cell>
          <cell r="B85" t="str">
            <v>3.03</v>
          </cell>
          <cell r="C85" t="str">
            <v>% of wastewater treated</v>
          </cell>
          <cell r="D85" t="str">
            <v>3.03. % of wastewater treated</v>
          </cell>
          <cell r="E85" t="str">
            <v>higher</v>
          </cell>
          <cell r="F85" t="str">
            <v>WHO</v>
          </cell>
          <cell r="G85" t="str">
            <v>% of wastewater treated</v>
          </cell>
          <cell r="H85">
            <v>76.171800000000005</v>
          </cell>
          <cell r="I85">
            <v>16.011089999999999</v>
          </cell>
          <cell r="J85">
            <v>21.2</v>
          </cell>
          <cell r="K85">
            <v>30.6</v>
          </cell>
          <cell r="L85">
            <v>77.062309999999997</v>
          </cell>
          <cell r="M85">
            <v>90.532749999999993</v>
          </cell>
          <cell r="N85">
            <v>64.779859999999999</v>
          </cell>
          <cell r="O85">
            <v>64.5</v>
          </cell>
          <cell r="P85">
            <v>31.111709999999999</v>
          </cell>
          <cell r="Q85">
            <v>85.660690000000002</v>
          </cell>
          <cell r="R85">
            <v>26.55772</v>
          </cell>
          <cell r="S85">
            <v>24.5</v>
          </cell>
          <cell r="T85">
            <v>97.817220000000006</v>
          </cell>
          <cell r="U85">
            <v>10.09606</v>
          </cell>
          <cell r="V85">
            <v>87.824600000000004</v>
          </cell>
          <cell r="W85">
            <v>60.093130000000002</v>
          </cell>
          <cell r="X85">
            <v>8.5</v>
          </cell>
          <cell r="Y85">
            <v>85.142960000000002</v>
          </cell>
          <cell r="Z85">
            <v>27.9</v>
          </cell>
          <cell r="AA85">
            <v>10.8</v>
          </cell>
          <cell r="AB85">
            <v>28.3</v>
          </cell>
          <cell r="AC85">
            <v>42.946759999999998</v>
          </cell>
          <cell r="AD85">
            <v>12.92399</v>
          </cell>
          <cell r="AE85">
            <v>100</v>
          </cell>
          <cell r="AF85">
            <v>99.525090000000006</v>
          </cell>
          <cell r="AG85">
            <v>1.6</v>
          </cell>
          <cell r="AH85">
            <v>24.402290000000001</v>
          </cell>
          <cell r="AI85">
            <v>98.801680000000005</v>
          </cell>
          <cell r="AJ85">
            <v>91.064760000000007</v>
          </cell>
          <cell r="AK85">
            <v>18.5</v>
          </cell>
          <cell r="AM85" t="str">
            <v>2020</v>
          </cell>
        </row>
        <row r="86">
          <cell r="A86">
            <v>75</v>
          </cell>
          <cell r="B86" t="str">
            <v>3.04</v>
          </cell>
          <cell r="C86" t="str">
            <v xml:space="preserve">Energy intensity </v>
          </cell>
          <cell r="D86" t="str">
            <v xml:space="preserve">3.04. Energy intensity </v>
          </cell>
          <cell r="E86" t="str">
            <v>lower</v>
          </cell>
          <cell r="F86" t="str">
            <v>IEA</v>
          </cell>
          <cell r="G86" t="str">
            <v xml:space="preserve">The amount of energy consumed (production + imports - exports - bunkers - stock changes) for each dollar of gross domestic product. </v>
          </cell>
          <cell r="H86">
            <v>59.381696127548501</v>
          </cell>
          <cell r="I86">
            <v>109.98140105958601</v>
          </cell>
          <cell r="J86">
            <v>115.369992576095</v>
          </cell>
          <cell r="K86">
            <v>251.03344654459499</v>
          </cell>
          <cell r="L86">
            <v>117.987273645749</v>
          </cell>
          <cell r="M86">
            <v>101.680711835797</v>
          </cell>
          <cell r="N86">
            <v>145.954988954437</v>
          </cell>
          <cell r="O86">
            <v>114.14956247669301</v>
          </cell>
          <cell r="P86">
            <v>117.317808117808</v>
          </cell>
          <cell r="Q86">
            <v>22.424841069598799</v>
          </cell>
          <cell r="R86">
            <v>222.425586912906</v>
          </cell>
          <cell r="S86">
            <v>143.33044515869801</v>
          </cell>
          <cell r="T86">
            <v>54.477675795256097</v>
          </cell>
          <cell r="U86">
            <v>158.58257676547299</v>
          </cell>
          <cell r="V86">
            <v>178.01725166605101</v>
          </cell>
          <cell r="W86">
            <v>91.199240587300196</v>
          </cell>
          <cell r="X86">
            <v>295.66242551088601</v>
          </cell>
          <cell r="Y86">
            <v>71.247384806383707</v>
          </cell>
          <cell r="Z86">
            <v>289.83694101319401</v>
          </cell>
          <cell r="AB86">
            <v>89.710501151974</v>
          </cell>
          <cell r="AC86">
            <v>96.439944217842296</v>
          </cell>
          <cell r="AD86">
            <v>307.50183703244198</v>
          </cell>
          <cell r="AE86">
            <v>51.004103770067402</v>
          </cell>
          <cell r="AF86">
            <v>110.165086413354</v>
          </cell>
          <cell r="AG86">
            <v>122.56315795739999</v>
          </cell>
          <cell r="AH86">
            <v>188.269513094019</v>
          </cell>
          <cell r="AI86">
            <v>44.198021946585101</v>
          </cell>
          <cell r="AJ86">
            <v>74.322990136904295</v>
          </cell>
          <cell r="AK86">
            <v>187.880533316254</v>
          </cell>
          <cell r="AM86" t="str">
            <v>2019</v>
          </cell>
        </row>
        <row r="87">
          <cell r="A87">
            <v>76</v>
          </cell>
          <cell r="B87" t="str">
            <v>3.05</v>
          </cell>
          <cell r="C87" t="str">
            <v>Ecological footprint</v>
          </cell>
          <cell r="D87" t="str">
            <v>3.05. Ecological footprint</v>
          </cell>
          <cell r="E87" t="str">
            <v>lower</v>
          </cell>
          <cell r="F87" t="str">
            <v>Global Footprint Networ</v>
          </cell>
          <cell r="G87" t="e">
            <v>#VALUE!</v>
          </cell>
          <cell r="H87">
            <v>7.0860389506563903</v>
          </cell>
          <cell r="I87">
            <v>0.90389422733705405</v>
          </cell>
          <cell r="J87">
            <v>5.4153689477270301</v>
          </cell>
          <cell r="K87">
            <v>1.50140806941894</v>
          </cell>
          <cell r="L87">
            <v>8.0650497063545199</v>
          </cell>
          <cell r="M87">
            <v>4.2932063437119004</v>
          </cell>
          <cell r="N87">
            <v>3.79673334803674</v>
          </cell>
          <cell r="P87">
            <v>1.70246786871039</v>
          </cell>
          <cell r="R87">
            <v>1.20955650138726</v>
          </cell>
          <cell r="S87">
            <v>1.7171810508657701</v>
          </cell>
          <cell r="T87">
            <v>4.6076923859993197</v>
          </cell>
          <cell r="U87">
            <v>1.8398868343122701</v>
          </cell>
          <cell r="V87">
            <v>4.2594544380563004</v>
          </cell>
          <cell r="W87">
            <v>2.3824619730771799</v>
          </cell>
          <cell r="X87">
            <v>1.6581714779225201</v>
          </cell>
          <cell r="Y87">
            <v>5.3002445427201899</v>
          </cell>
          <cell r="Z87">
            <v>0.77103446890001104</v>
          </cell>
          <cell r="AA87">
            <v>1.72218038757873</v>
          </cell>
          <cell r="AB87">
            <v>2.3574470991699501</v>
          </cell>
          <cell r="AC87">
            <v>1.46785605512825</v>
          </cell>
          <cell r="AD87">
            <v>5.3106346939750804</v>
          </cell>
          <cell r="AE87">
            <v>5.9314859538035698</v>
          </cell>
          <cell r="AF87">
            <v>6.3168198317343798</v>
          </cell>
          <cell r="AG87">
            <v>1.5131859549703299</v>
          </cell>
          <cell r="AH87">
            <v>2.3523667430519</v>
          </cell>
          <cell r="AI87">
            <v>4.17932377823987</v>
          </cell>
          <cell r="AJ87">
            <v>8.1223831248632798</v>
          </cell>
          <cell r="AK87">
            <v>2.2721456694867599</v>
          </cell>
          <cell r="AM87" t="str">
            <v>2018</v>
          </cell>
        </row>
        <row r="88">
          <cell r="A88">
            <v>77</v>
          </cell>
          <cell r="B88" t="str">
            <v>3.06</v>
          </cell>
          <cell r="C88" t="str">
            <v>Renewable energy</v>
          </cell>
          <cell r="D88" t="str">
            <v>3.06. Renewable energy</v>
          </cell>
          <cell r="E88" t="str">
            <v>higher</v>
          </cell>
          <cell r="F88" t="str">
            <v>IEA</v>
          </cell>
          <cell r="G88" t="str">
            <v>Share of renewables in total energy requirements, %</v>
          </cell>
          <cell r="H88">
            <v>7.3129585771488399</v>
          </cell>
          <cell r="I88">
            <v>18.322311517854999</v>
          </cell>
          <cell r="J88">
            <v>3.2537523016377399E-3</v>
          </cell>
          <cell r="K88">
            <v>47.850844625244903</v>
          </cell>
          <cell r="L88">
            <v>16.153866065114698</v>
          </cell>
          <cell r="M88">
            <v>27.397868643200901</v>
          </cell>
          <cell r="N88">
            <v>9.6734758979214792</v>
          </cell>
          <cell r="O88">
            <v>1.7519501328971301</v>
          </cell>
          <cell r="P88">
            <v>17.524074474214999</v>
          </cell>
          <cell r="Q88">
            <v>0.74510219728848703</v>
          </cell>
          <cell r="R88">
            <v>23.134853930645999</v>
          </cell>
          <cell r="S88">
            <v>23.879540256938999</v>
          </cell>
          <cell r="T88">
            <v>6.2705789117195296</v>
          </cell>
          <cell r="U88">
            <v>58.439596122825201</v>
          </cell>
          <cell r="V88">
            <v>3.4964475213940198</v>
          </cell>
          <cell r="W88">
            <v>8.6094338567095594</v>
          </cell>
          <cell r="X88">
            <v>49.757066054521196</v>
          </cell>
          <cell r="Y88">
            <v>40.386004549710101</v>
          </cell>
          <cell r="Z88">
            <v>35.682523411286702</v>
          </cell>
          <cell r="AB88">
            <v>24.458620971692</v>
          </cell>
          <cell r="AC88">
            <v>34.009135074228702</v>
          </cell>
          <cell r="AD88">
            <v>2.5801875936541601</v>
          </cell>
          <cell r="AE88">
            <v>1.19047089627102</v>
          </cell>
          <cell r="AF88">
            <v>2.00043608766868</v>
          </cell>
          <cell r="AG88">
            <v>43.113380503226701</v>
          </cell>
          <cell r="AH88">
            <v>20.659346340329101</v>
          </cell>
          <cell r="AI88">
            <v>12.2248072259934</v>
          </cell>
          <cell r="AJ88">
            <v>7.9034937839379404</v>
          </cell>
          <cell r="AK88">
            <v>15.8166101810427</v>
          </cell>
          <cell r="AM88" t="str">
            <v>2019</v>
          </cell>
        </row>
        <row r="89">
          <cell r="A89">
            <v>78</v>
          </cell>
          <cell r="B89" t="str">
            <v>3.07</v>
          </cell>
          <cell r="C89" t="str">
            <v>Environmental standards in trade</v>
          </cell>
          <cell r="D89" t="str">
            <v>3.07. Environmental standards in trade</v>
          </cell>
          <cell r="E89" t="str">
            <v>sum</v>
          </cell>
        </row>
        <row r="90">
          <cell r="A90">
            <v>79</v>
          </cell>
          <cell r="B90" t="str">
            <v>3.07.01</v>
          </cell>
          <cell r="C90" t="str">
            <v>Convention: Hazardous Wastes</v>
          </cell>
          <cell r="D90" t="str">
            <v>3.07.01. Convention: Hazardous Wastes</v>
          </cell>
          <cell r="E90" t="str">
            <v>higher</v>
          </cell>
          <cell r="F90" t="str">
            <v>UN Treaty Collection [https://treaties.un.org/]</v>
          </cell>
          <cell r="G90" t="str">
            <v>Count of whether the convention is (1) ratified, (2) implemented or (0) not.</v>
          </cell>
          <cell r="H90">
            <v>2</v>
          </cell>
          <cell r="I90">
            <v>2</v>
          </cell>
          <cell r="J90">
            <v>2</v>
          </cell>
          <cell r="K90">
            <v>2</v>
          </cell>
          <cell r="L90">
            <v>2</v>
          </cell>
          <cell r="M90">
            <v>2</v>
          </cell>
          <cell r="N90">
            <v>2</v>
          </cell>
          <cell r="O90">
            <v>2</v>
          </cell>
          <cell r="P90">
            <v>2</v>
          </cell>
          <cell r="Q90">
            <v>2</v>
          </cell>
          <cell r="R90">
            <v>2</v>
          </cell>
          <cell r="S90">
            <v>2</v>
          </cell>
          <cell r="T90">
            <v>2</v>
          </cell>
          <cell r="U90">
            <v>2</v>
          </cell>
          <cell r="V90">
            <v>2</v>
          </cell>
          <cell r="W90">
            <v>2</v>
          </cell>
          <cell r="X90">
            <v>2</v>
          </cell>
          <cell r="Y90">
            <v>2</v>
          </cell>
          <cell r="Z90">
            <v>2</v>
          </cell>
          <cell r="AA90">
            <v>2</v>
          </cell>
          <cell r="AB90">
            <v>2</v>
          </cell>
          <cell r="AC90">
            <v>2</v>
          </cell>
          <cell r="AD90">
            <v>2</v>
          </cell>
          <cell r="AE90">
            <v>2</v>
          </cell>
          <cell r="AF90">
            <v>2</v>
          </cell>
          <cell r="AG90">
            <v>2</v>
          </cell>
          <cell r="AH90">
            <v>2</v>
          </cell>
          <cell r="AI90">
            <v>2</v>
          </cell>
          <cell r="AJ90">
            <v>1</v>
          </cell>
          <cell r="AK90">
            <v>2</v>
          </cell>
          <cell r="AM90" t="str">
            <v>2021</v>
          </cell>
        </row>
        <row r="91">
          <cell r="A91">
            <v>80</v>
          </cell>
          <cell r="B91" t="str">
            <v>3.07.02</v>
          </cell>
          <cell r="C91" t="str">
            <v>Convention: Prevention of Marine Pollution</v>
          </cell>
          <cell r="D91" t="str">
            <v>3.07.02. Convention: Prevention of Marine Pollution</v>
          </cell>
          <cell r="E91" t="str">
            <v>higher</v>
          </cell>
          <cell r="F91" t="str">
            <v>International Maritime Organization [http://www.imo.org/]</v>
          </cell>
          <cell r="G91" t="str">
            <v>Count of whether the convention is (1) ratified, (2) implemented or (0) not.</v>
          </cell>
          <cell r="H91">
            <v>2</v>
          </cell>
          <cell r="I91">
            <v>0</v>
          </cell>
          <cell r="J91">
            <v>0</v>
          </cell>
          <cell r="K91">
            <v>0</v>
          </cell>
          <cell r="L91">
            <v>2</v>
          </cell>
          <cell r="M91">
            <v>2</v>
          </cell>
          <cell r="N91">
            <v>2</v>
          </cell>
          <cell r="O91">
            <v>2</v>
          </cell>
          <cell r="P91">
            <v>0</v>
          </cell>
          <cell r="Q91">
            <v>2</v>
          </cell>
          <cell r="R91">
            <v>0</v>
          </cell>
          <cell r="S91">
            <v>0</v>
          </cell>
          <cell r="T91">
            <v>2</v>
          </cell>
          <cell r="U91">
            <v>0</v>
          </cell>
          <cell r="V91">
            <v>0</v>
          </cell>
          <cell r="W91">
            <v>2</v>
          </cell>
          <cell r="X91">
            <v>0</v>
          </cell>
          <cell r="Y91">
            <v>2</v>
          </cell>
          <cell r="Z91">
            <v>0</v>
          </cell>
          <cell r="AA91">
            <v>2</v>
          </cell>
          <cell r="AB91">
            <v>0</v>
          </cell>
          <cell r="AC91">
            <v>2</v>
          </cell>
          <cell r="AD91">
            <v>0</v>
          </cell>
          <cell r="AE91">
            <v>0</v>
          </cell>
          <cell r="AF91">
            <v>2</v>
          </cell>
          <cell r="AG91">
            <v>0</v>
          </cell>
          <cell r="AH91">
            <v>0</v>
          </cell>
          <cell r="AI91">
            <v>2</v>
          </cell>
          <cell r="AJ91">
            <v>2</v>
          </cell>
          <cell r="AK91">
            <v>0</v>
          </cell>
          <cell r="AM91" t="str">
            <v>2021</v>
          </cell>
        </row>
        <row r="92">
          <cell r="A92">
            <v>81</v>
          </cell>
          <cell r="B92" t="str">
            <v>3.07.03</v>
          </cell>
          <cell r="C92" t="str">
            <v>Convention: Protection of the Ozone Layer (Vienna)</v>
          </cell>
          <cell r="D92" t="str">
            <v>3.07.03. Convention: Protection of the Ozone Layer (Vienna)</v>
          </cell>
          <cell r="E92" t="str">
            <v>higher</v>
          </cell>
          <cell r="F92" t="str">
            <v>UN Treaty Collection [https://treaties.un.org/]</v>
          </cell>
          <cell r="G92" t="str">
            <v>Count of whether the convention is (1) ratified, (2) implemented or (0) not.</v>
          </cell>
          <cell r="H92">
            <v>2</v>
          </cell>
          <cell r="I92">
            <v>2</v>
          </cell>
          <cell r="J92">
            <v>2</v>
          </cell>
          <cell r="K92">
            <v>2</v>
          </cell>
          <cell r="L92">
            <v>2</v>
          </cell>
          <cell r="M92">
            <v>2</v>
          </cell>
          <cell r="N92">
            <v>2</v>
          </cell>
          <cell r="O92">
            <v>0</v>
          </cell>
          <cell r="P92">
            <v>2</v>
          </cell>
          <cell r="Q92">
            <v>2</v>
          </cell>
          <cell r="R92">
            <v>2</v>
          </cell>
          <cell r="S92">
            <v>2</v>
          </cell>
          <cell r="T92">
            <v>2</v>
          </cell>
          <cell r="U92">
            <v>2</v>
          </cell>
          <cell r="V92">
            <v>2</v>
          </cell>
          <cell r="W92">
            <v>2</v>
          </cell>
          <cell r="X92">
            <v>2</v>
          </cell>
          <cell r="Y92">
            <v>2</v>
          </cell>
          <cell r="Z92">
            <v>2</v>
          </cell>
          <cell r="AA92">
            <v>2</v>
          </cell>
          <cell r="AB92">
            <v>2</v>
          </cell>
          <cell r="AC92">
            <v>2</v>
          </cell>
          <cell r="AD92">
            <v>0</v>
          </cell>
          <cell r="AE92">
            <v>2</v>
          </cell>
          <cell r="AF92">
            <v>2</v>
          </cell>
          <cell r="AG92">
            <v>2</v>
          </cell>
          <cell r="AH92">
            <v>2</v>
          </cell>
          <cell r="AI92">
            <v>2</v>
          </cell>
          <cell r="AJ92">
            <v>2</v>
          </cell>
          <cell r="AK92">
            <v>2</v>
          </cell>
          <cell r="AM92" t="str">
            <v>2021</v>
          </cell>
        </row>
        <row r="93">
          <cell r="A93">
            <v>82</v>
          </cell>
          <cell r="B93" t="str">
            <v>3.07.04</v>
          </cell>
          <cell r="C93" t="str">
            <v>Convention on Climate Change (Kyoto)</v>
          </cell>
          <cell r="D93" t="str">
            <v>3.07.04. Convention on Climate Change (Kyoto)</v>
          </cell>
          <cell r="E93" t="str">
            <v>higher</v>
          </cell>
          <cell r="F93" t="str">
            <v>UN Treaty Collection [https://treaties.un.org/]</v>
          </cell>
          <cell r="G93" t="str">
            <v>Count of whether the convention is (1) ratified, (2) implemented or (0) not.</v>
          </cell>
          <cell r="H93">
            <v>2</v>
          </cell>
          <cell r="I93">
            <v>2</v>
          </cell>
          <cell r="J93">
            <v>2</v>
          </cell>
          <cell r="K93">
            <v>2</v>
          </cell>
          <cell r="L93">
            <v>0</v>
          </cell>
          <cell r="M93">
            <v>2</v>
          </cell>
          <cell r="N93">
            <v>2</v>
          </cell>
          <cell r="O93">
            <v>0</v>
          </cell>
          <cell r="P93">
            <v>2</v>
          </cell>
          <cell r="Q93">
            <v>2</v>
          </cell>
          <cell r="R93">
            <v>2</v>
          </cell>
          <cell r="S93">
            <v>2</v>
          </cell>
          <cell r="T93">
            <v>2</v>
          </cell>
          <cell r="U93">
            <v>2</v>
          </cell>
          <cell r="V93">
            <v>2</v>
          </cell>
          <cell r="W93">
            <v>2</v>
          </cell>
          <cell r="X93">
            <v>2</v>
          </cell>
          <cell r="Y93">
            <v>2</v>
          </cell>
          <cell r="Z93">
            <v>2</v>
          </cell>
          <cell r="AA93">
            <v>2</v>
          </cell>
          <cell r="AB93">
            <v>2</v>
          </cell>
          <cell r="AC93">
            <v>2</v>
          </cell>
          <cell r="AD93">
            <v>2</v>
          </cell>
          <cell r="AE93">
            <v>2</v>
          </cell>
          <cell r="AF93">
            <v>2</v>
          </cell>
          <cell r="AG93">
            <v>2</v>
          </cell>
          <cell r="AH93">
            <v>2</v>
          </cell>
          <cell r="AI93">
            <v>2</v>
          </cell>
          <cell r="AJ93">
            <v>1</v>
          </cell>
          <cell r="AK93">
            <v>0</v>
          </cell>
          <cell r="AM93" t="str">
            <v>2021</v>
          </cell>
        </row>
        <row r="94">
          <cell r="A94">
            <v>83</v>
          </cell>
          <cell r="B94" t="str">
            <v>3.07.05</v>
          </cell>
          <cell r="C94" t="str">
            <v>The International Timber Agreement</v>
          </cell>
          <cell r="D94" t="str">
            <v>3.07.05. The International Timber Agreement</v>
          </cell>
          <cell r="E94" t="str">
            <v>higher</v>
          </cell>
          <cell r="F94" t="str">
            <v>UN Treaty Collection [https://treaties.un.org/]</v>
          </cell>
          <cell r="G94" t="str">
            <v>Count of whether the convention is (1) ratified, (2) implemented or (0) not.</v>
          </cell>
          <cell r="H94">
            <v>2</v>
          </cell>
          <cell r="I94">
            <v>0</v>
          </cell>
          <cell r="J94">
            <v>0</v>
          </cell>
          <cell r="K94">
            <v>2</v>
          </cell>
          <cell r="L94">
            <v>0</v>
          </cell>
          <cell r="M94">
            <v>0</v>
          </cell>
          <cell r="N94">
            <v>2</v>
          </cell>
          <cell r="O94">
            <v>2</v>
          </cell>
          <cell r="P94">
            <v>2</v>
          </cell>
          <cell r="Q94">
            <v>2</v>
          </cell>
          <cell r="R94">
            <v>2</v>
          </cell>
          <cell r="S94">
            <v>2</v>
          </cell>
          <cell r="T94">
            <v>2</v>
          </cell>
          <cell r="U94">
            <v>0</v>
          </cell>
          <cell r="V94">
            <v>2</v>
          </cell>
          <cell r="W94">
            <v>2</v>
          </cell>
          <cell r="X94">
            <v>2</v>
          </cell>
          <cell r="Y94">
            <v>2</v>
          </cell>
          <cell r="Z94">
            <v>0</v>
          </cell>
          <cell r="AA94">
            <v>2</v>
          </cell>
          <cell r="AB94">
            <v>2</v>
          </cell>
          <cell r="AC94">
            <v>2</v>
          </cell>
          <cell r="AD94">
            <v>0</v>
          </cell>
          <cell r="AE94">
            <v>0</v>
          </cell>
          <cell r="AF94">
            <v>0</v>
          </cell>
          <cell r="AG94">
            <v>0</v>
          </cell>
          <cell r="AH94">
            <v>2</v>
          </cell>
          <cell r="AI94">
            <v>2</v>
          </cell>
          <cell r="AJ94">
            <v>0</v>
          </cell>
          <cell r="AK94">
            <v>2</v>
          </cell>
          <cell r="AM94" t="str">
            <v>2021</v>
          </cell>
        </row>
        <row r="95">
          <cell r="A95">
            <v>84</v>
          </cell>
          <cell r="B95" t="str">
            <v>3.07.06</v>
          </cell>
          <cell r="C95" t="str">
            <v>Convention: International Trade in Endangered Species</v>
          </cell>
          <cell r="D95" t="str">
            <v>3.07.06. Convention: International Trade in Endangered Species</v>
          </cell>
          <cell r="E95" t="str">
            <v>higher</v>
          </cell>
          <cell r="F95" t="str">
            <v>CITES [https://www.cites.org/]</v>
          </cell>
          <cell r="G95" t="str">
            <v>Count of whether the convention is (1) ratified, (2) implemented or (0) not.</v>
          </cell>
          <cell r="H95">
            <v>2</v>
          </cell>
          <cell r="I95">
            <v>2</v>
          </cell>
          <cell r="J95">
            <v>2</v>
          </cell>
          <cell r="K95">
            <v>2</v>
          </cell>
          <cell r="L95">
            <v>2</v>
          </cell>
          <cell r="M95">
            <v>2</v>
          </cell>
          <cell r="N95">
            <v>2</v>
          </cell>
          <cell r="O95">
            <v>2</v>
          </cell>
          <cell r="P95">
            <v>2</v>
          </cell>
          <cell r="Q95">
            <v>2</v>
          </cell>
          <cell r="R95">
            <v>2</v>
          </cell>
          <cell r="S95">
            <v>2</v>
          </cell>
          <cell r="T95">
            <v>1</v>
          </cell>
          <cell r="U95">
            <v>2</v>
          </cell>
          <cell r="V95">
            <v>2</v>
          </cell>
          <cell r="W95">
            <v>2</v>
          </cell>
          <cell r="X95">
            <v>2</v>
          </cell>
          <cell r="Y95">
            <v>2</v>
          </cell>
          <cell r="Z95">
            <v>2</v>
          </cell>
          <cell r="AA95">
            <v>2</v>
          </cell>
          <cell r="AB95">
            <v>2</v>
          </cell>
          <cell r="AC95">
            <v>2</v>
          </cell>
          <cell r="AD95">
            <v>0</v>
          </cell>
          <cell r="AE95">
            <v>0</v>
          </cell>
          <cell r="AF95">
            <v>0</v>
          </cell>
          <cell r="AG95">
            <v>0</v>
          </cell>
          <cell r="AH95">
            <v>0</v>
          </cell>
          <cell r="AI95">
            <v>0</v>
          </cell>
          <cell r="AJ95">
            <v>0</v>
          </cell>
          <cell r="AK95">
            <v>0</v>
          </cell>
          <cell r="AM95" t="str">
            <v>2021</v>
          </cell>
        </row>
        <row r="96">
          <cell r="A96">
            <v>85</v>
          </cell>
          <cell r="B96" t="str">
            <v>3.07.07</v>
          </cell>
          <cell r="C96" t="str">
            <v>Convention: Prior Informed Consent - Hazardous Chemicals (Rotterdam)</v>
          </cell>
          <cell r="D96" t="str">
            <v>3.07.07. Convention: Prior Informed Consent - Hazardous Chemicals (Rotterdam)</v>
          </cell>
          <cell r="E96" t="str">
            <v>higher</v>
          </cell>
          <cell r="F96" t="str">
            <v>UN Treaty Collection [https://treaties.un.org/]</v>
          </cell>
          <cell r="G96" t="str">
            <v>Count of whether the convention is (1) ratified, (2) implemented or (0) not.</v>
          </cell>
          <cell r="H96">
            <v>2</v>
          </cell>
          <cell r="I96">
            <v>0</v>
          </cell>
          <cell r="J96">
            <v>0</v>
          </cell>
          <cell r="K96">
            <v>2</v>
          </cell>
          <cell r="L96">
            <v>2</v>
          </cell>
          <cell r="M96">
            <v>2</v>
          </cell>
          <cell r="N96">
            <v>2</v>
          </cell>
          <cell r="O96">
            <v>0</v>
          </cell>
          <cell r="P96">
            <v>2</v>
          </cell>
          <cell r="Q96">
            <v>2</v>
          </cell>
          <cell r="R96">
            <v>2</v>
          </cell>
          <cell r="S96">
            <v>2</v>
          </cell>
          <cell r="T96">
            <v>2</v>
          </cell>
          <cell r="U96">
            <v>2</v>
          </cell>
          <cell r="V96">
            <v>2</v>
          </cell>
          <cell r="W96">
            <v>2</v>
          </cell>
          <cell r="X96">
            <v>0</v>
          </cell>
          <cell r="Y96">
            <v>2</v>
          </cell>
          <cell r="Z96">
            <v>2</v>
          </cell>
          <cell r="AA96">
            <v>0</v>
          </cell>
          <cell r="AB96">
            <v>2</v>
          </cell>
          <cell r="AC96">
            <v>2</v>
          </cell>
          <cell r="AD96">
            <v>2</v>
          </cell>
          <cell r="AE96">
            <v>2</v>
          </cell>
          <cell r="AF96">
            <v>2</v>
          </cell>
          <cell r="AG96">
            <v>2</v>
          </cell>
          <cell r="AH96">
            <v>2</v>
          </cell>
          <cell r="AI96">
            <v>2</v>
          </cell>
          <cell r="AJ96">
            <v>1</v>
          </cell>
          <cell r="AK96">
            <v>2</v>
          </cell>
          <cell r="AM96" t="str">
            <v>2021</v>
          </cell>
        </row>
        <row r="97">
          <cell r="A97">
            <v>86</v>
          </cell>
          <cell r="B97" t="str">
            <v>3.08</v>
          </cell>
          <cell r="C97" t="str">
            <v>Transfer emissions</v>
          </cell>
          <cell r="D97" t="str">
            <v>3.08. Transfer emissions</v>
          </cell>
          <cell r="E97" t="str">
            <v>lower</v>
          </cell>
          <cell r="F97" t="str">
            <v>Global Carbon Project</v>
          </cell>
          <cell r="G97" t="str">
            <v>Transfer emissions as a share of a country's total territorial emissions (MtCO2). Countries with dirty export industries contribute to an unsustainable model for global trade.</v>
          </cell>
          <cell r="H97">
            <v>10.6603783704007</v>
          </cell>
          <cell r="I97">
            <v>-5.8547588612625701</v>
          </cell>
          <cell r="J97">
            <v>-2.4856351558084598E-3</v>
          </cell>
          <cell r="K97">
            <v>-1.2374223592097999</v>
          </cell>
          <cell r="L97">
            <v>1.90591478761115</v>
          </cell>
          <cell r="M97">
            <v>-2.0521384927735</v>
          </cell>
          <cell r="N97">
            <v>285.79522465253098</v>
          </cell>
          <cell r="O97">
            <v>0.15136311657201401</v>
          </cell>
          <cell r="P97">
            <v>-2.0788952029207102</v>
          </cell>
          <cell r="Q97">
            <v>-18.1326119217272</v>
          </cell>
          <cell r="R97">
            <v>58.814263814191499</v>
          </cell>
          <cell r="S97">
            <v>-3.4836777544220201</v>
          </cell>
          <cell r="T97">
            <v>-49.709000692663402</v>
          </cell>
          <cell r="U97">
            <v>1.0830165876019</v>
          </cell>
          <cell r="V97">
            <v>3.4325773286028198</v>
          </cell>
          <cell r="W97">
            <v>-5.4124119254619396</v>
          </cell>
          <cell r="Y97">
            <v>-0.70814242921653803</v>
          </cell>
          <cell r="Z97">
            <v>-1.44811538250022</v>
          </cell>
          <cell r="AB97">
            <v>-2.2241207483200198</v>
          </cell>
          <cell r="AC97">
            <v>-4.81416977080998</v>
          </cell>
          <cell r="AD97">
            <v>67.343496172081601</v>
          </cell>
          <cell r="AE97">
            <v>-17.799291754310101</v>
          </cell>
          <cell r="AF97">
            <v>-13.4773271188362</v>
          </cell>
          <cell r="AG97">
            <v>-2.6008711723431999</v>
          </cell>
          <cell r="AH97">
            <v>-2.59166731640964</v>
          </cell>
          <cell r="AI97">
            <v>-41.399213206981898</v>
          </cell>
          <cell r="AJ97">
            <v>-100.973620412088</v>
          </cell>
          <cell r="AK97">
            <v>7.3786976454311999</v>
          </cell>
          <cell r="AM97" t="str">
            <v>2019</v>
          </cell>
        </row>
        <row r="98">
          <cell r="A98">
            <v>87</v>
          </cell>
          <cell r="B98" t="str">
            <v>3.09</v>
          </cell>
          <cell r="C98" t="str">
            <v>Share of natural resources in trade</v>
          </cell>
          <cell r="D98" t="str">
            <v>3.09. Share of natural resources in trade</v>
          </cell>
          <cell r="E98" t="str">
            <v>lower</v>
          </cell>
          <cell r="F98" t="str">
            <v>UNCTAD</v>
          </cell>
          <cell r="G98" t="str">
            <v xml:space="preserve">Natural resources (ores and metals, mineral fuels, lubricants and related materials) as a percentage of a country's total trade  </v>
          </cell>
          <cell r="H98">
            <v>35.272305751425101</v>
          </cell>
          <cell r="I98">
            <v>0.33994065366888898</v>
          </cell>
          <cell r="J98">
            <v>41.926948495234001</v>
          </cell>
          <cell r="K98">
            <v>5.5634228307431997</v>
          </cell>
          <cell r="L98">
            <v>17.7937903129029</v>
          </cell>
          <cell r="M98">
            <v>32.592503711452302</v>
          </cell>
          <cell r="N98">
            <v>5.1472578508125801</v>
          </cell>
          <cell r="O98">
            <v>5.4737297219116599</v>
          </cell>
          <cell r="P98">
            <v>23.198309149443102</v>
          </cell>
          <cell r="Q98">
            <v>6.6243251719313703</v>
          </cell>
          <cell r="R98">
            <v>15.077541997067801</v>
          </cell>
          <cell r="S98">
            <v>17.1486837034834</v>
          </cell>
          <cell r="T98">
            <v>6.18498805221276</v>
          </cell>
          <cell r="U98">
            <v>13.567212985476599</v>
          </cell>
          <cell r="V98">
            <v>9.7193133395881706</v>
          </cell>
          <cell r="W98">
            <v>5.5920869426507398</v>
          </cell>
          <cell r="X98">
            <v>16.446696855615698</v>
          </cell>
          <cell r="Y98">
            <v>3.6753202117281298</v>
          </cell>
          <cell r="Z98">
            <v>3.3506618452578798</v>
          </cell>
          <cell r="AA98">
            <v>37.675042199025903</v>
          </cell>
          <cell r="AB98">
            <v>37.958388817358802</v>
          </cell>
          <cell r="AC98">
            <v>5.7585283190077599</v>
          </cell>
          <cell r="AD98">
            <v>36.085550153863501</v>
          </cell>
          <cell r="AE98">
            <v>8.5599196420266708</v>
          </cell>
          <cell r="AF98">
            <v>7.4457025069764402</v>
          </cell>
          <cell r="AG98">
            <v>3.3925154929281902</v>
          </cell>
          <cell r="AH98">
            <v>7.9704787909430301</v>
          </cell>
          <cell r="AI98">
            <v>11.4504507351198</v>
          </cell>
          <cell r="AJ98">
            <v>10.6156089907278</v>
          </cell>
          <cell r="AK98">
            <v>3.54237875916755</v>
          </cell>
          <cell r="AM98" t="str">
            <v>2020</v>
          </cell>
        </row>
        <row r="99">
          <cell r="A99">
            <v>88</v>
          </cell>
          <cell r="B99" t="str">
            <v>3.10</v>
          </cell>
          <cell r="C99" t="str">
            <v>Carbon</v>
          </cell>
          <cell r="D99" t="str">
            <v>3.10. Carbon</v>
          </cell>
          <cell r="E99" t="str">
            <v>sum</v>
          </cell>
        </row>
        <row r="100">
          <cell r="A100">
            <v>89</v>
          </cell>
          <cell r="B100" t="str">
            <v>3.10.1</v>
          </cell>
          <cell r="C100" t="str">
            <v>Carbon pricing</v>
          </cell>
          <cell r="D100" t="str">
            <v>3.10.1. Carbon pricing</v>
          </cell>
          <cell r="E100" t="str">
            <v>higher</v>
          </cell>
          <cell r="F100" t="str">
            <v>World Bank Carbon Pricingdash Board</v>
          </cell>
          <cell r="G100" t="str">
            <v>Count of whether the (2) Carbon pricing is currently in effect at the national level, (1) Carbon pricing is scheduled for implementation but is not currently in effect, or (0) Carbon pricing is neither scheduled for implementation nor currently in effect</v>
          </cell>
          <cell r="H100">
            <v>0</v>
          </cell>
          <cell r="I100">
            <v>0</v>
          </cell>
          <cell r="J100">
            <v>0</v>
          </cell>
          <cell r="K100">
            <v>0</v>
          </cell>
          <cell r="L100">
            <v>2</v>
          </cell>
          <cell r="M100">
            <v>2</v>
          </cell>
          <cell r="N100">
            <v>2</v>
          </cell>
          <cell r="O100">
            <v>0</v>
          </cell>
          <cell r="P100">
            <v>0</v>
          </cell>
          <cell r="Q100">
            <v>0</v>
          </cell>
          <cell r="R100">
            <v>0</v>
          </cell>
          <cell r="S100">
            <v>1</v>
          </cell>
          <cell r="T100">
            <v>2</v>
          </cell>
          <cell r="U100">
            <v>0</v>
          </cell>
          <cell r="V100">
            <v>0</v>
          </cell>
          <cell r="W100">
            <v>2</v>
          </cell>
          <cell r="X100">
            <v>0</v>
          </cell>
          <cell r="Y100">
            <v>2</v>
          </cell>
          <cell r="Z100">
            <v>0</v>
          </cell>
          <cell r="AA100">
            <v>0</v>
          </cell>
          <cell r="AB100">
            <v>0</v>
          </cell>
          <cell r="AC100">
            <v>0</v>
          </cell>
          <cell r="AD100">
            <v>0</v>
          </cell>
          <cell r="AE100">
            <v>2</v>
          </cell>
          <cell r="AF100">
            <v>2</v>
          </cell>
          <cell r="AG100">
            <v>0</v>
          </cell>
          <cell r="AH100">
            <v>0</v>
          </cell>
          <cell r="AI100">
            <v>2</v>
          </cell>
          <cell r="AJ100">
            <v>0</v>
          </cell>
          <cell r="AK100">
            <v>0</v>
          </cell>
          <cell r="AM100" t="str">
            <v>2022</v>
          </cell>
        </row>
        <row r="101">
          <cell r="A101">
            <v>90</v>
          </cell>
          <cell r="B101" t="str">
            <v>3.10.2</v>
          </cell>
          <cell r="C101" t="str">
            <v>CO2 emissions per capita</v>
          </cell>
          <cell r="D101" t="str">
            <v>3.10.2. CO2 emissions per capita</v>
          </cell>
          <cell r="E101" t="str">
            <v>lower</v>
          </cell>
          <cell r="F101" t="str">
            <v>EDGAR - Emissions Database for Global Atmospheric Research</v>
          </cell>
          <cell r="G101" t="str">
            <v>CO2 emissions by country/region name and include all human activities leading to climate relevant emissions, except biomass/biofuel combustion (short-cycle carbon)</v>
          </cell>
          <cell r="H101">
            <v>17.2739127895235</v>
          </cell>
          <cell r="I101">
            <v>0.65548011059337297</v>
          </cell>
          <cell r="J101">
            <v>15.9796586824367</v>
          </cell>
          <cell r="K101">
            <v>1.0003166830738199</v>
          </cell>
          <cell r="L101">
            <v>15.688000840154301</v>
          </cell>
          <cell r="M101">
            <v>4.9021351817820804</v>
          </cell>
          <cell r="N101">
            <v>8.1230253729745101</v>
          </cell>
          <cell r="O101">
            <v>11.650053228720999</v>
          </cell>
          <cell r="P101">
            <v>2.3800437214413899</v>
          </cell>
          <cell r="Q101">
            <v>5.8760530578674404</v>
          </cell>
          <cell r="R101">
            <v>1.89763183587159</v>
          </cell>
          <cell r="S101">
            <v>2.3212553675416698</v>
          </cell>
          <cell r="T101">
            <v>9.0947877747000394</v>
          </cell>
          <cell r="U101">
            <v>0.96024005071594598</v>
          </cell>
          <cell r="V101">
            <v>7.6671341408783498</v>
          </cell>
          <cell r="W101">
            <v>3.6651613857388599</v>
          </cell>
          <cell r="X101">
            <v>0.88910739307654096</v>
          </cell>
          <cell r="Y101">
            <v>8.0687538844764699</v>
          </cell>
          <cell r="Z101">
            <v>1.0930099659803501</v>
          </cell>
          <cell r="AA101">
            <v>0.47455518469429903</v>
          </cell>
          <cell r="AB101">
            <v>1.70906478960407</v>
          </cell>
          <cell r="AC101">
            <v>1.39344397397025</v>
          </cell>
          <cell r="AD101">
            <v>12.4535834537747</v>
          </cell>
          <cell r="AE101">
            <v>9.0941476909407193</v>
          </cell>
          <cell r="AF101">
            <v>12.6973103254953</v>
          </cell>
          <cell r="AG101">
            <v>1.3115024751839299</v>
          </cell>
          <cell r="AH101">
            <v>3.9688341473138902</v>
          </cell>
          <cell r="AI101">
            <v>5.44969918180775</v>
          </cell>
          <cell r="AJ101">
            <v>15.519197826566</v>
          </cell>
          <cell r="AK101">
            <v>3.13304143221908</v>
          </cell>
          <cell r="AM101" t="str">
            <v>2019</v>
          </cell>
        </row>
      </sheetData>
      <sheetData sheetId="10" refreshError="1"/>
      <sheetData sheetId="11">
        <row r="1">
          <cell r="B1" t="str">
            <v>NA.</v>
          </cell>
          <cell r="C1" t="str">
            <v>Data</v>
          </cell>
          <cell r="H1" t="str">
            <v>Australia</v>
          </cell>
          <cell r="I1" t="str">
            <v>Bangladesh</v>
          </cell>
          <cell r="J1" t="str">
            <v>Brunei</v>
          </cell>
          <cell r="K1" t="str">
            <v>Cambodia</v>
          </cell>
          <cell r="L1" t="str">
            <v>Canada</v>
          </cell>
          <cell r="M1" t="str">
            <v>Chile</v>
          </cell>
          <cell r="N1" t="str">
            <v>China</v>
          </cell>
          <cell r="O1" t="str">
            <v>Taiwan</v>
          </cell>
          <cell r="P1" t="str">
            <v>Ecuador</v>
          </cell>
          <cell r="Q1" t="str">
            <v>Hong Kong, SAR</v>
          </cell>
          <cell r="R1" t="str">
            <v>India</v>
          </cell>
          <cell r="S1" t="str">
            <v>Indonesia</v>
          </cell>
          <cell r="T1" t="str">
            <v>Japan</v>
          </cell>
          <cell r="U1" t="str">
            <v>Laos</v>
          </cell>
          <cell r="V1" t="str">
            <v>Malaysia</v>
          </cell>
          <cell r="W1" t="str">
            <v>Mexico</v>
          </cell>
          <cell r="X1" t="str">
            <v>Myanmar</v>
          </cell>
          <cell r="Y1" t="str">
            <v>New Zealand</v>
          </cell>
          <cell r="Z1" t="str">
            <v>Pakistan</v>
          </cell>
          <cell r="AA1" t="str">
            <v>Papua New Guinea</v>
          </cell>
          <cell r="AB1" t="str">
            <v>Peru</v>
          </cell>
          <cell r="AC1" t="str">
            <v>Philippines</v>
          </cell>
          <cell r="AD1" t="str">
            <v>Russia</v>
          </cell>
          <cell r="AE1" t="str">
            <v>Singapore</v>
          </cell>
          <cell r="AF1" t="str">
            <v>South Korea</v>
          </cell>
          <cell r="AG1" t="str">
            <v>Sri Lanka</v>
          </cell>
          <cell r="AH1" t="str">
            <v>Thailand</v>
          </cell>
          <cell r="AI1" t="str">
            <v>United Kingdom</v>
          </cell>
          <cell r="AJ1" t="str">
            <v>United States</v>
          </cell>
          <cell r="AK1" t="str">
            <v>Vietnam</v>
          </cell>
          <cell r="AL1" t="str">
            <v>loutlier.</v>
          </cell>
          <cell r="AM1" t="str">
            <v>year</v>
          </cell>
        </row>
        <row r="2">
          <cell r="B2" t="str">
            <v>0verall STI</v>
          </cell>
          <cell r="C2" t="str">
            <v>0verall STI</v>
          </cell>
          <cell r="D2" t="str">
            <v>0verall STI</v>
          </cell>
          <cell r="H2">
            <v>78.232650340727858</v>
          </cell>
          <cell r="I2">
            <v>27.408058378401257</v>
          </cell>
          <cell r="J2">
            <v>21.812954544496957</v>
          </cell>
          <cell r="K2">
            <v>45.044536707459869</v>
          </cell>
          <cell r="L2">
            <v>76.481326892999533</v>
          </cell>
          <cell r="M2">
            <v>62.865124106296115</v>
          </cell>
          <cell r="N2">
            <v>49.421383122623517</v>
          </cell>
          <cell r="O2">
            <v>65.529063009504085</v>
          </cell>
          <cell r="P2">
            <v>40.983323183344304</v>
          </cell>
          <cell r="Q2">
            <v>87.872791927561309</v>
          </cell>
          <cell r="R2">
            <v>11.671270096471005</v>
          </cell>
          <cell r="S2">
            <v>41.211900081855049</v>
          </cell>
          <cell r="T2">
            <v>83.08811207421769</v>
          </cell>
          <cell r="U2">
            <v>31.321279114420481</v>
          </cell>
          <cell r="V2">
            <v>47.970105320452809</v>
          </cell>
          <cell r="W2">
            <v>45.22114878045678</v>
          </cell>
          <cell r="X2">
            <v>3.2024607448518845</v>
          </cell>
          <cell r="Y2">
            <v>100</v>
          </cell>
          <cell r="Z2">
            <v>2.3591133571668865</v>
          </cell>
          <cell r="AA2">
            <v>11.329200140455402</v>
          </cell>
          <cell r="AB2">
            <v>36.707632374096022</v>
          </cell>
          <cell r="AC2">
            <v>49.518730326586464</v>
          </cell>
          <cell r="AD2">
            <v>0</v>
          </cell>
          <cell r="AE2">
            <v>82.704066653331353</v>
          </cell>
          <cell r="AF2">
            <v>75.354520992069212</v>
          </cell>
          <cell r="AG2">
            <v>36.546868331789021</v>
          </cell>
          <cell r="AH2">
            <v>46.546656460668039</v>
          </cell>
          <cell r="AI2">
            <v>94.378569889823794</v>
          </cell>
          <cell r="AJ2">
            <v>71.567770942282039</v>
          </cell>
          <cell r="AK2">
            <v>40.543091063058881</v>
          </cell>
        </row>
        <row r="4">
          <cell r="B4" t="str">
            <v>1. Economic Pillar</v>
          </cell>
          <cell r="C4" t="str">
            <v>Economic Pillar</v>
          </cell>
          <cell r="D4" t="str">
            <v>1. Economic Pillar</v>
          </cell>
          <cell r="H4">
            <v>66.431760070587231</v>
          </cell>
          <cell r="I4">
            <v>23.546266226094776</v>
          </cell>
          <cell r="J4">
            <v>51.450339903187874</v>
          </cell>
          <cell r="K4">
            <v>49.253686925679958</v>
          </cell>
          <cell r="L4">
            <v>69.481699367628607</v>
          </cell>
          <cell r="M4">
            <v>50.204200706270058</v>
          </cell>
          <cell r="N4">
            <v>69.952084091005119</v>
          </cell>
          <cell r="O4">
            <v>74.937766470253976</v>
          </cell>
          <cell r="P4">
            <v>36.807090226158309</v>
          </cell>
          <cell r="Q4">
            <v>100</v>
          </cell>
          <cell r="R4">
            <v>35.715678293967017</v>
          </cell>
          <cell r="S4">
            <v>45.523712678620846</v>
          </cell>
          <cell r="T4">
            <v>69.812096088118167</v>
          </cell>
          <cell r="U4">
            <v>8.5006965905462959</v>
          </cell>
          <cell r="V4">
            <v>54.672064848653257</v>
          </cell>
          <cell r="W4">
            <v>34.96148298664945</v>
          </cell>
          <cell r="X4">
            <v>0</v>
          </cell>
          <cell r="Y4">
            <v>73.015243048774508</v>
          </cell>
          <cell r="Z4">
            <v>8.8712060505694398E-2</v>
          </cell>
          <cell r="AA4">
            <v>3.6566120738183678</v>
          </cell>
          <cell r="AB4">
            <v>39.333464018123586</v>
          </cell>
          <cell r="AC4">
            <v>41.183951436312562</v>
          </cell>
          <cell r="AD4">
            <v>21.780232882885031</v>
          </cell>
          <cell r="AE4">
            <v>88.756354845322733</v>
          </cell>
          <cell r="AF4">
            <v>83.872169032589611</v>
          </cell>
          <cell r="AG4">
            <v>14.410493455444401</v>
          </cell>
          <cell r="AH4">
            <v>59.394752953913347</v>
          </cell>
          <cell r="AI4">
            <v>76.7183088841429</v>
          </cell>
          <cell r="AJ4">
            <v>78.007138716308191</v>
          </cell>
          <cell r="AK4">
            <v>47.216120672836304</v>
          </cell>
        </row>
        <row r="5">
          <cell r="A5">
            <v>1</v>
          </cell>
          <cell r="B5" t="str">
            <v>1.01</v>
          </cell>
          <cell r="C5" t="str">
            <v>Consumer price inflation</v>
          </cell>
          <cell r="D5" t="str">
            <v>1.01. Consumer price inflation</v>
          </cell>
          <cell r="H5">
            <v>66.41913290378946</v>
          </cell>
          <cell r="I5">
            <v>36.507589821994102</v>
          </cell>
          <cell r="J5">
            <v>80.823413781806266</v>
          </cell>
          <cell r="K5">
            <v>64.923009719340399</v>
          </cell>
          <cell r="L5">
            <v>60.128863164791966</v>
          </cell>
          <cell r="M5">
            <v>47.799497652069455</v>
          </cell>
          <cell r="N5">
            <v>87.889046630992681</v>
          </cell>
          <cell r="O5">
            <v>77.306978267991695</v>
          </cell>
          <cell r="P5">
            <v>95.751883804739549</v>
          </cell>
          <cell r="Q5">
            <v>80.069891885988852</v>
          </cell>
          <cell r="R5">
            <v>36.955334716610238</v>
          </cell>
          <cell r="S5">
            <v>80.168177350660699</v>
          </cell>
          <cell r="T5">
            <v>100</v>
          </cell>
          <cell r="U5">
            <v>56.208365185104292</v>
          </cell>
          <cell r="V5">
            <v>70.153980561319216</v>
          </cell>
          <cell r="W5">
            <v>35.033307851916575</v>
          </cell>
          <cell r="X5">
            <v>57.431473189909362</v>
          </cell>
          <cell r="Y5">
            <v>54.166211641367262</v>
          </cell>
          <cell r="Z5">
            <v>0</v>
          </cell>
          <cell r="AA5">
            <v>48.225401332314071</v>
          </cell>
          <cell r="AB5">
            <v>53.762149175494159</v>
          </cell>
          <cell r="AC5">
            <v>54.319100141967901</v>
          </cell>
          <cell r="AD5">
            <v>24.101780058971272</v>
          </cell>
          <cell r="AE5">
            <v>72.032324997269853</v>
          </cell>
          <cell r="AF5">
            <v>69.924647810418264</v>
          </cell>
          <cell r="AG5">
            <v>32.128426340504532</v>
          </cell>
          <cell r="AH5">
            <v>83.761057114775582</v>
          </cell>
          <cell r="AI5">
            <v>68.941793163699899</v>
          </cell>
          <cell r="AJ5">
            <v>46.041279895162177</v>
          </cell>
          <cell r="AK5">
            <v>76.77186851588948</v>
          </cell>
          <cell r="AM5" t="str">
            <v>2021</v>
          </cell>
        </row>
        <row r="6">
          <cell r="A6">
            <v>2</v>
          </cell>
          <cell r="B6" t="str">
            <v>1.02</v>
          </cell>
          <cell r="C6" t="str">
            <v>Real GDP Growth per capita, % GDP</v>
          </cell>
          <cell r="D6" t="str">
            <v>1.02. Real GDP Growth per capita, % GDP</v>
          </cell>
          <cell r="H6">
            <v>91.163207113022068</v>
          </cell>
          <cell r="I6">
            <v>90.355705106375282</v>
          </cell>
          <cell r="J6">
            <v>82.876949635785763</v>
          </cell>
          <cell r="K6">
            <v>86.208805494689116</v>
          </cell>
          <cell r="L6">
            <v>90.273120982163533</v>
          </cell>
          <cell r="M6">
            <v>97.921966720107974</v>
          </cell>
          <cell r="N6">
            <v>95.472151886224765</v>
          </cell>
          <cell r="O6">
            <v>94.584377211123424</v>
          </cell>
          <cell r="P6">
            <v>88.674506268582746</v>
          </cell>
          <cell r="Q6">
            <v>93.934482108821626</v>
          </cell>
          <cell r="R6">
            <v>95.304660900422746</v>
          </cell>
          <cell r="S6">
            <v>88.849135813288825</v>
          </cell>
          <cell r="T6">
            <v>87.363963718293093</v>
          </cell>
          <cell r="U6">
            <v>85.402605320005648</v>
          </cell>
          <cell r="V6">
            <v>88.63877516260122</v>
          </cell>
          <cell r="W6">
            <v>90.147458104007725</v>
          </cell>
          <cell r="X6">
            <v>0</v>
          </cell>
          <cell r="Y6">
            <v>91.749737859714585</v>
          </cell>
          <cell r="Z6">
            <v>89.68262400289035</v>
          </cell>
          <cell r="AA6">
            <v>83.840024286378025</v>
          </cell>
          <cell r="AB6">
            <v>99.978616036838943</v>
          </cell>
          <cell r="AC6">
            <v>90.678694197913856</v>
          </cell>
          <cell r="AD6">
            <v>91.891482647735714</v>
          </cell>
          <cell r="AE6">
            <v>100</v>
          </cell>
          <cell r="AF6">
            <v>90.67121604209045</v>
          </cell>
          <cell r="AG6">
            <v>89.014864690830592</v>
          </cell>
          <cell r="AH6">
            <v>86.529650495283363</v>
          </cell>
          <cell r="AI6">
            <v>93.895245665607973</v>
          </cell>
          <cell r="AJ6">
            <v>92.195289100719705</v>
          </cell>
          <cell r="AK6">
            <v>86.947203224606383</v>
          </cell>
          <cell r="AL6" t="str">
            <v>Yes</v>
          </cell>
          <cell r="AM6" t="str">
            <v>2021</v>
          </cell>
        </row>
        <row r="7">
          <cell r="A7">
            <v>3</v>
          </cell>
          <cell r="B7" t="str">
            <v>1.03</v>
          </cell>
          <cell r="C7" t="str">
            <v>Growth in labor force, %</v>
          </cell>
          <cell r="D7" t="str">
            <v>1.03. Growth in labor force, %</v>
          </cell>
          <cell r="H7">
            <v>26.578564883098192</v>
          </cell>
          <cell r="I7">
            <v>25.909003171163928</v>
          </cell>
          <cell r="J7">
            <v>18.845656811613978</v>
          </cell>
          <cell r="K7">
            <v>24.914010131829439</v>
          </cell>
          <cell r="L7">
            <v>29.985508254917512</v>
          </cell>
          <cell r="M7">
            <v>11.244819551592659</v>
          </cell>
          <cell r="N7">
            <v>14.817185797638853</v>
          </cell>
          <cell r="O7">
            <v>11.57105684238395</v>
          </cell>
          <cell r="P7">
            <v>71.327189338347807</v>
          </cell>
          <cell r="Q7">
            <v>9.8805346357313315</v>
          </cell>
          <cell r="R7">
            <v>31.228777565496571</v>
          </cell>
          <cell r="S7">
            <v>25.497623960570966</v>
          </cell>
          <cell r="T7">
            <v>11.268104395267931</v>
          </cell>
          <cell r="U7">
            <v>24.634061564544918</v>
          </cell>
          <cell r="V7">
            <v>20.823358063686317</v>
          </cell>
          <cell r="W7">
            <v>60.717681289508469</v>
          </cell>
          <cell r="X7">
            <v>0</v>
          </cell>
          <cell r="Y7">
            <v>17.611891727399254</v>
          </cell>
          <cell r="Z7">
            <v>30.0016847214028</v>
          </cell>
          <cell r="AA7">
            <v>27.4274569129349</v>
          </cell>
          <cell r="AB7">
            <v>100</v>
          </cell>
          <cell r="AC7">
            <v>39.951422932218605</v>
          </cell>
          <cell r="AD7">
            <v>7.6658797370198695</v>
          </cell>
          <cell r="AE7">
            <v>12.970358857017043</v>
          </cell>
          <cell r="AF7">
            <v>16.522741134418645</v>
          </cell>
          <cell r="AG7">
            <v>19.883280115085736</v>
          </cell>
          <cell r="AH7">
            <v>14.024292685136007</v>
          </cell>
          <cell r="AI7">
            <v>13.695995761262262</v>
          </cell>
          <cell r="AJ7">
            <v>16.623910116313681</v>
          </cell>
          <cell r="AK7">
            <v>16.600108010355257</v>
          </cell>
          <cell r="AM7" t="str">
            <v>2021</v>
          </cell>
        </row>
        <row r="8">
          <cell r="A8">
            <v>4</v>
          </cell>
          <cell r="B8" t="str">
            <v>1.04</v>
          </cell>
          <cell r="C8" t="str">
            <v>Foreign direct investment, net inflows, % GDP</v>
          </cell>
          <cell r="D8" t="str">
            <v>1.04. Foreign direct investment, net inflows, % GDP</v>
          </cell>
          <cell r="H8">
            <v>13.989210268657995</v>
          </cell>
          <cell r="I8">
            <v>11.003192323346838</v>
          </cell>
          <cell r="J8">
            <v>22.56538415841386</v>
          </cell>
          <cell r="K8">
            <v>47.336208019907566</v>
          </cell>
          <cell r="L8">
            <v>14.347671965482681</v>
          </cell>
          <cell r="M8">
            <v>19.011781871845361</v>
          </cell>
          <cell r="N8">
            <v>13.894112105837827</v>
          </cell>
          <cell r="O8">
            <v>12.45711604697226</v>
          </cell>
          <cell r="P8">
            <v>13.153509338542058</v>
          </cell>
          <cell r="Q8">
            <v>100</v>
          </cell>
          <cell r="R8">
            <v>16.484926317149775</v>
          </cell>
          <cell r="S8">
            <v>14.858749986468988</v>
          </cell>
          <cell r="T8">
            <v>13.355252808443042</v>
          </cell>
          <cell r="U8">
            <v>23.487122861299323</v>
          </cell>
          <cell r="V8">
            <v>13.460524205624658</v>
          </cell>
          <cell r="W8">
            <v>17.73698100920868</v>
          </cell>
          <cell r="X8">
            <v>16.160086209092288</v>
          </cell>
          <cell r="Y8">
            <v>15.174758501306659</v>
          </cell>
          <cell r="Z8">
            <v>12.191344247741231</v>
          </cell>
          <cell r="AA8">
            <v>0</v>
          </cell>
          <cell r="AB8">
            <v>13.97886513845781</v>
          </cell>
          <cell r="AC8">
            <v>14.898912166149103</v>
          </cell>
          <cell r="AD8">
            <v>11.759772138616785</v>
          </cell>
          <cell r="AE8">
            <v>78.320146589833328</v>
          </cell>
          <cell r="AF8">
            <v>11.558573188595302</v>
          </cell>
          <cell r="AG8">
            <v>11.491299013353926</v>
          </cell>
          <cell r="AH8">
            <v>7.5006887238487385</v>
          </cell>
          <cell r="AI8">
            <v>13.050761479304054</v>
          </cell>
          <cell r="AJ8">
            <v>12.740347818355481</v>
          </cell>
          <cell r="AK8">
            <v>25.52788290186761</v>
          </cell>
          <cell r="AM8" t="str">
            <v>2020</v>
          </cell>
        </row>
        <row r="9">
          <cell r="A9">
            <v>5</v>
          </cell>
          <cell r="B9" t="str">
            <v>1.05</v>
          </cell>
          <cell r="C9" t="str">
            <v>Gross fixed capital formation, % GDP</v>
          </cell>
          <cell r="D9" t="str">
            <v>1.05. Gross fixed capital formation, % GDP</v>
          </cell>
          <cell r="H9">
            <v>52.829398644619012</v>
          </cell>
          <cell r="I9">
            <v>71.050554959525456</v>
          </cell>
          <cell r="J9">
            <v>94.158256071632465</v>
          </cell>
          <cell r="K9">
            <v>56.162729400555115</v>
          </cell>
          <cell r="L9">
            <v>54.246731647422358</v>
          </cell>
          <cell r="M9">
            <v>48.731014446517769</v>
          </cell>
          <cell r="N9">
            <v>100</v>
          </cell>
          <cell r="O9">
            <v>62.322814498365837</v>
          </cell>
          <cell r="P9">
            <v>54.877782048431811</v>
          </cell>
          <cell r="Q9">
            <v>39.925403736424428</v>
          </cell>
          <cell r="R9">
            <v>63.181417380284557</v>
          </cell>
          <cell r="S9">
            <v>74.000491203835864</v>
          </cell>
          <cell r="T9">
            <v>58.9917880951756</v>
          </cell>
          <cell r="U9">
            <v>0</v>
          </cell>
          <cell r="V9">
            <v>48.817829595636312</v>
          </cell>
          <cell r="W9">
            <v>43.786424044435805</v>
          </cell>
          <cell r="X9">
            <v>0</v>
          </cell>
          <cell r="Y9">
            <v>53.127949490650721</v>
          </cell>
          <cell r="Z9">
            <v>32.012005194201002</v>
          </cell>
          <cell r="AA9">
            <v>0</v>
          </cell>
          <cell r="AB9">
            <v>45.909534775206211</v>
          </cell>
          <cell r="AC9">
            <v>49.620075588849005</v>
          </cell>
          <cell r="AD9">
            <v>50.735150294025622</v>
          </cell>
          <cell r="AE9">
            <v>50.080204496681148</v>
          </cell>
          <cell r="AF9">
            <v>72.554083520176732</v>
          </cell>
          <cell r="AG9">
            <v>59.334929948773443</v>
          </cell>
          <cell r="AH9">
            <v>53.786688970190532</v>
          </cell>
          <cell r="AI9">
            <v>39.890659934047875</v>
          </cell>
          <cell r="AJ9">
            <v>49.847823107970946</v>
          </cell>
          <cell r="AK9">
            <v>56.813790322070815</v>
          </cell>
          <cell r="AM9" t="str">
            <v>2020</v>
          </cell>
        </row>
        <row r="10">
          <cell r="A10">
            <v>6</v>
          </cell>
          <cell r="B10" t="str">
            <v>1.06</v>
          </cell>
          <cell r="C10" t="str">
            <v>Tariff &amp; non-tariff barriers</v>
          </cell>
          <cell r="D10" t="str">
            <v>1.06. Tariff &amp; non-tariff barriers</v>
          </cell>
          <cell r="H10">
            <v>42.42199683880574</v>
          </cell>
          <cell r="I10">
            <v>65.219574156970893</v>
          </cell>
          <cell r="J10">
            <v>100</v>
          </cell>
          <cell r="K10">
            <v>82.135911472945423</v>
          </cell>
          <cell r="L10">
            <v>38.150848035472961</v>
          </cell>
          <cell r="M10">
            <v>65.48762533570148</v>
          </cell>
          <cell r="N10">
            <v>15.381885738310586</v>
          </cell>
          <cell r="O10">
            <v>88.361996208274775</v>
          </cell>
          <cell r="P10">
            <v>47.817525331235238</v>
          </cell>
          <cell r="Q10">
            <v>77.993013323860225</v>
          </cell>
          <cell r="R10">
            <v>9.9183741213477585</v>
          </cell>
          <cell r="S10">
            <v>37.418723170081314</v>
          </cell>
          <cell r="T10">
            <v>43.076056802241752</v>
          </cell>
          <cell r="V10">
            <v>40.411463771690883</v>
          </cell>
          <cell r="W10">
            <v>34.479556767032605</v>
          </cell>
          <cell r="X10">
            <v>84.12041404242116</v>
          </cell>
          <cell r="Y10">
            <v>57.855676212727907</v>
          </cell>
          <cell r="Z10">
            <v>19.835485356883545</v>
          </cell>
          <cell r="AA10">
            <v>97.515062571701705</v>
          </cell>
          <cell r="AB10">
            <v>72.694384652356703</v>
          </cell>
          <cell r="AC10">
            <v>62.127609854656363</v>
          </cell>
          <cell r="AD10">
            <v>19.93449381262894</v>
          </cell>
          <cell r="AE10">
            <v>51.647944725815826</v>
          </cell>
          <cell r="AF10">
            <v>52.098394554520105</v>
          </cell>
          <cell r="AG10">
            <v>57.259014311150963</v>
          </cell>
          <cell r="AH10">
            <v>55.596949318952454</v>
          </cell>
          <cell r="AI10">
            <v>23.514027469150129</v>
          </cell>
          <cell r="AJ10">
            <v>0</v>
          </cell>
          <cell r="AK10">
            <v>42.99261696581781</v>
          </cell>
        </row>
        <row r="11">
          <cell r="A11">
            <v>7</v>
          </cell>
          <cell r="B11" t="str">
            <v>1.06.01</v>
          </cell>
          <cell r="C11" t="str">
            <v>Tariff barriers</v>
          </cell>
          <cell r="D11" t="str">
            <v>1.06.01. Tariff barriers</v>
          </cell>
          <cell r="H11">
            <v>67.366653513703426</v>
          </cell>
          <cell r="I11">
            <v>65.789420805333037</v>
          </cell>
          <cell r="K11">
            <v>85.344822780240122</v>
          </cell>
          <cell r="L11">
            <v>67.235659814890681</v>
          </cell>
          <cell r="M11">
            <v>65.414802514532028</v>
          </cell>
          <cell r="N11">
            <v>18.735740407071223</v>
          </cell>
          <cell r="O11">
            <v>90.892236310289661</v>
          </cell>
          <cell r="P11">
            <v>23.659463074010837</v>
          </cell>
          <cell r="Q11">
            <v>99.999999999999986</v>
          </cell>
          <cell r="R11">
            <v>6.3781053875477758</v>
          </cell>
          <cell r="S11">
            <v>57.168322181983868</v>
          </cell>
          <cell r="T11">
            <v>65.571852401737331</v>
          </cell>
          <cell r="V11">
            <v>54.87014163919693</v>
          </cell>
          <cell r="W11">
            <v>44.981917119491271</v>
          </cell>
          <cell r="X11">
            <v>88.228386198334505</v>
          </cell>
          <cell r="Y11">
            <v>73.282295375608015</v>
          </cell>
          <cell r="Z11">
            <v>0</v>
          </cell>
          <cell r="AA11">
            <v>95.446118155144831</v>
          </cell>
          <cell r="AB11">
            <v>87.76797696102345</v>
          </cell>
          <cell r="AC11">
            <v>72.676648315363479</v>
          </cell>
          <cell r="AD11">
            <v>35.024983764928898</v>
          </cell>
          <cell r="AE11">
            <v>59.76657614845039</v>
          </cell>
          <cell r="AF11">
            <v>62.861964627409428</v>
          </cell>
          <cell r="AG11">
            <v>61.402775128416287</v>
          </cell>
          <cell r="AH11">
            <v>65.335707386404749</v>
          </cell>
          <cell r="AI11">
            <v>36.871861782267658</v>
          </cell>
          <cell r="AJ11">
            <v>16.740582962134937</v>
          </cell>
          <cell r="AK11">
            <v>56.588308594343374</v>
          </cell>
        </row>
        <row r="12">
          <cell r="A12">
            <v>8</v>
          </cell>
          <cell r="B12" t="str">
            <v>1.06.01.a</v>
          </cell>
          <cell r="C12" t="str">
            <v>Tariff barriers in force</v>
          </cell>
          <cell r="D12" t="str">
            <v>1.06.01.a. Tariff barriers in force</v>
          </cell>
          <cell r="H12">
            <v>23.969508413435847</v>
          </cell>
          <cell r="I12">
            <v>48.353810237568155</v>
          </cell>
          <cell r="K12">
            <v>68.173377447408058</v>
          </cell>
          <cell r="L12">
            <v>32.848801217461101</v>
          </cell>
          <cell r="M12">
            <v>59.641732430552494</v>
          </cell>
          <cell r="N12">
            <v>21.766176109060737</v>
          </cell>
          <cell r="O12">
            <v>83.707441110142071</v>
          </cell>
          <cell r="P12">
            <v>30.954306970621204</v>
          </cell>
          <cell r="Q12">
            <v>100</v>
          </cell>
          <cell r="R12">
            <v>8.3567507866148389</v>
          </cell>
          <cell r="S12">
            <v>25.340107088534779</v>
          </cell>
          <cell r="T12">
            <v>13.306873042029366</v>
          </cell>
          <cell r="V12">
            <v>50.940108874924512</v>
          </cell>
          <cell r="W12">
            <v>28.625955289445514</v>
          </cell>
          <cell r="X12">
            <v>78.942173114463074</v>
          </cell>
          <cell r="Y12">
            <v>34.11726769469557</v>
          </cell>
          <cell r="Z12">
            <v>19.618390025318618</v>
          </cell>
          <cell r="AA12">
            <v>91.853720555071035</v>
          </cell>
          <cell r="AB12">
            <v>68.173377447408058</v>
          </cell>
          <cell r="AC12">
            <v>32.207248218442246</v>
          </cell>
          <cell r="AD12">
            <v>9.8580279924991459</v>
          </cell>
          <cell r="AE12">
            <v>49.102636523828394</v>
          </cell>
          <cell r="AF12">
            <v>33.16327073314541</v>
          </cell>
          <cell r="AG12">
            <v>32.694666589107385</v>
          </cell>
          <cell r="AH12">
            <v>31.087106089312854</v>
          </cell>
          <cell r="AI12">
            <v>17.494528044672748</v>
          </cell>
          <cell r="AJ12">
            <v>0</v>
          </cell>
          <cell r="AK12">
            <v>27.865767701895777</v>
          </cell>
          <cell r="AL12" t="str">
            <v>Yes</v>
          </cell>
          <cell r="AM12" t="str">
            <v>2021</v>
          </cell>
        </row>
        <row r="13">
          <cell r="A13">
            <v>9</v>
          </cell>
          <cell r="B13" t="str">
            <v>1.06.01.b</v>
          </cell>
          <cell r="C13" t="str">
            <v>New tariff barriers 2021</v>
          </cell>
          <cell r="D13" t="str">
            <v>1.06.01.b. New tariff barriers 2021</v>
          </cell>
          <cell r="H13">
            <v>100</v>
          </cell>
          <cell r="I13">
            <v>70.807442992513344</v>
          </cell>
          <cell r="K13">
            <v>100</v>
          </cell>
          <cell r="L13">
            <v>100</v>
          </cell>
          <cell r="M13">
            <v>47.555898193204733</v>
          </cell>
          <cell r="N13">
            <v>22.834651872612369</v>
          </cell>
          <cell r="O13">
            <v>100</v>
          </cell>
          <cell r="P13">
            <v>64.201331242427898</v>
          </cell>
          <cell r="Q13">
            <v>100</v>
          </cell>
          <cell r="R13">
            <v>35.623665181545348</v>
          </cell>
          <cell r="S13">
            <v>100</v>
          </cell>
          <cell r="T13">
            <v>100</v>
          </cell>
          <cell r="V13">
            <v>51.191503839201168</v>
          </cell>
          <cell r="W13">
            <v>39.898281210500571</v>
          </cell>
          <cell r="X13">
            <v>100</v>
          </cell>
          <cell r="Y13">
            <v>100</v>
          </cell>
          <cell r="Z13">
            <v>9.7820053217906064</v>
          </cell>
          <cell r="AA13">
            <v>100</v>
          </cell>
          <cell r="AB13">
            <v>100</v>
          </cell>
          <cell r="AC13">
            <v>100</v>
          </cell>
          <cell r="AD13">
            <v>43.032534183176878</v>
          </cell>
          <cell r="AE13">
            <v>43.032534183176878</v>
          </cell>
          <cell r="AF13">
            <v>100</v>
          </cell>
          <cell r="AG13">
            <v>100</v>
          </cell>
          <cell r="AH13">
            <v>100</v>
          </cell>
          <cell r="AI13">
            <v>42.073864964027422</v>
          </cell>
          <cell r="AJ13">
            <v>0</v>
          </cell>
          <cell r="AK13">
            <v>100</v>
          </cell>
          <cell r="AL13" t="str">
            <v>Yes</v>
          </cell>
          <cell r="AM13" t="str">
            <v>2021</v>
          </cell>
        </row>
        <row r="14">
          <cell r="A14">
            <v>10</v>
          </cell>
          <cell r="B14" t="str">
            <v>1.06.01.c</v>
          </cell>
          <cell r="C14" t="str">
            <v>Percentage of trade affected by tariff barrier (up to 2018)</v>
          </cell>
          <cell r="D14" t="str">
            <v>1.06.01.c. Percentage of trade affected by tariff barrier (up to 2018)</v>
          </cell>
          <cell r="H14">
            <v>88.465518858659209</v>
          </cell>
          <cell r="I14">
            <v>89.041589667297117</v>
          </cell>
          <cell r="K14">
            <v>92.502424094742622</v>
          </cell>
          <cell r="L14">
            <v>79.234731007416485</v>
          </cell>
          <cell r="M14">
            <v>100</v>
          </cell>
          <cell r="N14">
            <v>37.34299815959286</v>
          </cell>
          <cell r="P14">
            <v>0</v>
          </cell>
          <cell r="R14">
            <v>4.8042006534701471</v>
          </cell>
          <cell r="S14">
            <v>59.729764565604981</v>
          </cell>
          <cell r="T14">
            <v>94.312169130672942</v>
          </cell>
          <cell r="V14">
            <v>76.771557138914844</v>
          </cell>
          <cell r="W14">
            <v>83.845886527540713</v>
          </cell>
          <cell r="Y14">
            <v>94.191185814063559</v>
          </cell>
          <cell r="Z14">
            <v>2.2698678768133504</v>
          </cell>
          <cell r="AB14">
            <v>99.004467329717045</v>
          </cell>
          <cell r="AC14">
            <v>94.47607412777063</v>
          </cell>
          <cell r="AD14">
            <v>72.762147790544105</v>
          </cell>
          <cell r="AE14">
            <v>99.90658897612812</v>
          </cell>
          <cell r="AF14">
            <v>67.184336707775756</v>
          </cell>
          <cell r="AG14">
            <v>63.737501510101332</v>
          </cell>
          <cell r="AH14">
            <v>75.898288785337755</v>
          </cell>
          <cell r="AI14">
            <v>71.040039880020288</v>
          </cell>
          <cell r="AJ14">
            <v>76.590225421000113</v>
          </cell>
          <cell r="AK14">
            <v>55.647755019262767</v>
          </cell>
          <cell r="AM14" t="str">
            <v>2018</v>
          </cell>
        </row>
        <row r="15">
          <cell r="A15">
            <v>11</v>
          </cell>
          <cell r="B15" t="str">
            <v>1.06.02</v>
          </cell>
          <cell r="C15" t="str">
            <v>Non-tariff barriers</v>
          </cell>
          <cell r="D15" t="str">
            <v>1.06.02. Non-tariff barriers</v>
          </cell>
          <cell r="H15">
            <v>27.11623355104846</v>
          </cell>
          <cell r="I15">
            <v>70.472173551444868</v>
          </cell>
          <cell r="J15">
            <v>100</v>
          </cell>
          <cell r="K15">
            <v>81.917552725951495</v>
          </cell>
          <cell r="L15">
            <v>19.419944852053806</v>
          </cell>
          <cell r="M15">
            <v>71.33802086975065</v>
          </cell>
          <cell r="N15">
            <v>26.193596688522202</v>
          </cell>
          <cell r="O15">
            <v>87.780025786150048</v>
          </cell>
          <cell r="P15">
            <v>80.711238052079267</v>
          </cell>
          <cell r="Q15">
            <v>59.670124509705623</v>
          </cell>
          <cell r="R15">
            <v>28.538832169003534</v>
          </cell>
          <cell r="S15">
            <v>28.145594724654625</v>
          </cell>
          <cell r="T15">
            <v>30.10966113908546</v>
          </cell>
          <cell r="V15">
            <v>35.928254247406763</v>
          </cell>
          <cell r="W15">
            <v>34.945700571147363</v>
          </cell>
          <cell r="X15">
            <v>82.67077714777983</v>
          </cell>
          <cell r="Y15">
            <v>49.48426253728686</v>
          </cell>
          <cell r="Z15">
            <v>53.090977793790813</v>
          </cell>
          <cell r="AA15">
            <v>100</v>
          </cell>
          <cell r="AB15">
            <v>62.191911534283648</v>
          </cell>
          <cell r="AC15">
            <v>57.918630285973897</v>
          </cell>
          <cell r="AD15">
            <v>18.247436347679116</v>
          </cell>
          <cell r="AE15">
            <v>51.623729230253396</v>
          </cell>
          <cell r="AF15">
            <v>49.353832481425883</v>
          </cell>
          <cell r="AG15">
            <v>60.270343661961633</v>
          </cell>
          <cell r="AH15">
            <v>53.291520788479737</v>
          </cell>
          <cell r="AI15">
            <v>22.960390841955256</v>
          </cell>
          <cell r="AJ15">
            <v>0</v>
          </cell>
          <cell r="AK15">
            <v>38.940293588671551</v>
          </cell>
        </row>
        <row r="16">
          <cell r="A16">
            <v>12</v>
          </cell>
          <cell r="B16" t="str">
            <v>1.06.02.a</v>
          </cell>
          <cell r="C16" t="str">
            <v>Non-tariff barriers in force</v>
          </cell>
          <cell r="D16" t="str">
            <v>1.06.02.a. Non-tariff barriers in force</v>
          </cell>
          <cell r="H16">
            <v>29.056788190265891</v>
          </cell>
          <cell r="I16">
            <v>57.230090251525169</v>
          </cell>
          <cell r="K16">
            <v>82.847097621665668</v>
          </cell>
          <cell r="L16">
            <v>18.680139407724923</v>
          </cell>
          <cell r="M16">
            <v>80.631799111268336</v>
          </cell>
          <cell r="N16">
            <v>18.606635073590013</v>
          </cell>
          <cell r="O16">
            <v>75.560051572300097</v>
          </cell>
          <cell r="P16">
            <v>50.650760837008868</v>
          </cell>
          <cell r="Q16">
            <v>62.93627325684605</v>
          </cell>
          <cell r="R16">
            <v>20.547599867068712</v>
          </cell>
          <cell r="S16">
            <v>27.874446994446856</v>
          </cell>
          <cell r="T16">
            <v>25.012608928538043</v>
          </cell>
          <cell r="V16">
            <v>42.066327722073694</v>
          </cell>
          <cell r="W16">
            <v>40.357047826176618</v>
          </cell>
          <cell r="X16">
            <v>65.341554295559661</v>
          </cell>
          <cell r="Y16">
            <v>55.950332888030239</v>
          </cell>
          <cell r="Z16">
            <v>35.907164208112619</v>
          </cell>
          <cell r="AA16">
            <v>100</v>
          </cell>
          <cell r="AB16">
            <v>70.947698666902511</v>
          </cell>
          <cell r="AC16">
            <v>58.251130110417009</v>
          </cell>
          <cell r="AD16">
            <v>15.262851536503462</v>
          </cell>
          <cell r="AE16">
            <v>49.663453261094148</v>
          </cell>
          <cell r="AF16">
            <v>37.114047523254513</v>
          </cell>
          <cell r="AG16">
            <v>51.949924049704315</v>
          </cell>
          <cell r="AH16">
            <v>48.828617054482002</v>
          </cell>
          <cell r="AI16">
            <v>20.402829152424516</v>
          </cell>
          <cell r="AJ16">
            <v>-1.4210854715202004E-14</v>
          </cell>
          <cell r="AK16">
            <v>48.090435323415647</v>
          </cell>
          <cell r="AL16" t="str">
            <v>Yes</v>
          </cell>
          <cell r="AM16" t="str">
            <v>2021</v>
          </cell>
        </row>
        <row r="17">
          <cell r="A17">
            <v>13</v>
          </cell>
          <cell r="B17" t="str">
            <v>1.06.02.b</v>
          </cell>
          <cell r="C17" t="str">
            <v>New non-tariff barriers 2021</v>
          </cell>
          <cell r="D17" t="str">
            <v>1.06.02.b. New non-tariff barriers 2021</v>
          </cell>
          <cell r="H17">
            <v>30.255289460270461</v>
          </cell>
          <cell r="I17">
            <v>79.529897118449142</v>
          </cell>
          <cell r="K17">
            <v>100</v>
          </cell>
          <cell r="L17">
            <v>22.40030449111633</v>
          </cell>
          <cell r="M17">
            <v>100</v>
          </cell>
          <cell r="N17">
            <v>23.920350920126893</v>
          </cell>
          <cell r="O17">
            <v>100</v>
          </cell>
          <cell r="P17">
            <v>100</v>
          </cell>
          <cell r="Q17">
            <v>100</v>
          </cell>
          <cell r="R17">
            <v>13.930698864879005</v>
          </cell>
          <cell r="S17">
            <v>37.433693383298156</v>
          </cell>
          <cell r="T17">
            <v>28.729749123029563</v>
          </cell>
          <cell r="V17">
            <v>46.298976881124119</v>
          </cell>
          <cell r="W17">
            <v>54.427524883563095</v>
          </cell>
          <cell r="X17">
            <v>100</v>
          </cell>
          <cell r="Y17">
            <v>38.432108416355675</v>
          </cell>
          <cell r="Z17">
            <v>37.971995955418038</v>
          </cell>
          <cell r="AA17">
            <v>100</v>
          </cell>
          <cell r="AB17">
            <v>69.849873280809589</v>
          </cell>
          <cell r="AC17">
            <v>50.983294533798706</v>
          </cell>
          <cell r="AD17">
            <v>19.219933027596923</v>
          </cell>
          <cell r="AE17">
            <v>100</v>
          </cell>
          <cell r="AF17">
            <v>68.324332943568692</v>
          </cell>
          <cell r="AG17">
            <v>68.324332943568692</v>
          </cell>
          <cell r="AH17">
            <v>64.178289392699725</v>
          </cell>
          <cell r="AI17">
            <v>25.059138192959836</v>
          </cell>
          <cell r="AJ17">
            <v>0</v>
          </cell>
          <cell r="AK17">
            <v>49.93717762791222</v>
          </cell>
          <cell r="AL17" t="str">
            <v>Yes</v>
          </cell>
          <cell r="AM17" t="str">
            <v>2021</v>
          </cell>
        </row>
        <row r="18">
          <cell r="A18">
            <v>14</v>
          </cell>
          <cell r="B18" t="str">
            <v>1.06.02.c</v>
          </cell>
          <cell r="C18" t="str">
            <v>Percentage of trade affected by non-tariff barrier (up to 2018)</v>
          </cell>
          <cell r="D18" t="str">
            <v>1.06.02.c. Percentage of trade affected by non-tariff barrier (up to 2018)</v>
          </cell>
          <cell r="H18">
            <v>22.036623002609019</v>
          </cell>
          <cell r="I18">
            <v>74.656533284360279</v>
          </cell>
          <cell r="J18">
            <v>100</v>
          </cell>
          <cell r="K18">
            <v>62.905560556188817</v>
          </cell>
          <cell r="L18">
            <v>17.179390657320155</v>
          </cell>
          <cell r="M18">
            <v>33.382263497983615</v>
          </cell>
          <cell r="N18">
            <v>36.05380407184969</v>
          </cell>
          <cell r="P18">
            <v>91.482953319228955</v>
          </cell>
          <cell r="Q18">
            <v>16.074100272270769</v>
          </cell>
          <cell r="R18">
            <v>51.138197775062885</v>
          </cell>
          <cell r="S18">
            <v>19.128643796218853</v>
          </cell>
          <cell r="T18">
            <v>36.586625365688768</v>
          </cell>
          <cell r="V18">
            <v>19.419458139022453</v>
          </cell>
          <cell r="W18">
            <v>10.052529003702361</v>
          </cell>
          <cell r="Y18">
            <v>54.070346307474651</v>
          </cell>
          <cell r="Z18">
            <v>85.393773217841755</v>
          </cell>
          <cell r="AB18">
            <v>45.778162655138807</v>
          </cell>
          <cell r="AC18">
            <v>64.521466213705963</v>
          </cell>
          <cell r="AD18">
            <v>20.259524478936953</v>
          </cell>
          <cell r="AE18">
            <v>5.2077344296660186</v>
          </cell>
          <cell r="AF18">
            <v>42.623116977454423</v>
          </cell>
          <cell r="AG18">
            <v>60.53677399261187</v>
          </cell>
          <cell r="AH18">
            <v>46.867655918257455</v>
          </cell>
          <cell r="AI18">
            <v>23.419205180481399</v>
          </cell>
          <cell r="AJ18">
            <v>0</v>
          </cell>
          <cell r="AK18">
            <v>18.793267814686772</v>
          </cell>
          <cell r="AM18" t="str">
            <v>2018</v>
          </cell>
        </row>
        <row r="19">
          <cell r="A19">
            <v>15</v>
          </cell>
          <cell r="B19" t="str">
            <v>1.07</v>
          </cell>
          <cell r="C19" t="str">
            <v>Trade liberalization</v>
          </cell>
          <cell r="D19" t="str">
            <v>1.07. Trade liberalization</v>
          </cell>
          <cell r="H19">
            <v>76.240208877284601</v>
          </cell>
          <cell r="I19">
            <v>14.230120189353126</v>
          </cell>
          <cell r="J19">
            <v>38.120104438642301</v>
          </cell>
          <cell r="K19">
            <v>47.693646649260224</v>
          </cell>
          <cell r="L19">
            <v>73.97737162750218</v>
          </cell>
          <cell r="M19">
            <v>75.140835693216317</v>
          </cell>
          <cell r="N19">
            <v>9.4433490840441632</v>
          </cell>
          <cell r="O19">
            <v>35.639686684073105</v>
          </cell>
          <cell r="P19">
            <v>29.013768678420831</v>
          </cell>
          <cell r="Q19">
            <v>66.057441253263704</v>
          </cell>
          <cell r="R19">
            <v>22.063018361676889</v>
          </cell>
          <cell r="S19">
            <v>32.710010961215168</v>
          </cell>
          <cell r="T19">
            <v>65.883376849434285</v>
          </cell>
          <cell r="U19">
            <v>10.139606699361828</v>
          </cell>
          <cell r="V19">
            <v>41.848392162259557</v>
          </cell>
          <cell r="W19">
            <v>68.96154935727202</v>
          </cell>
          <cell r="X19">
            <v>0</v>
          </cell>
          <cell r="Y19">
            <v>65.970409051349009</v>
          </cell>
          <cell r="Z19">
            <v>25.631338640179933</v>
          </cell>
          <cell r="AA19">
            <v>6.0602097414865828</v>
          </cell>
          <cell r="AB19">
            <v>77.893820713664056</v>
          </cell>
          <cell r="AC19">
            <v>37.339795326458493</v>
          </cell>
          <cell r="AD19">
            <v>22.329363496541816</v>
          </cell>
          <cell r="AE19">
            <v>90.42645778938207</v>
          </cell>
          <cell r="AF19">
            <v>68.146214099216706</v>
          </cell>
          <cell r="AG19">
            <v>9.6174134878735789</v>
          </cell>
          <cell r="AH19">
            <v>36.713492249291747</v>
          </cell>
          <cell r="AI19">
            <v>100.00000000000001</v>
          </cell>
          <cell r="AJ19">
            <v>75.718015665796344</v>
          </cell>
          <cell r="AK19">
            <v>29.228722884626833</v>
          </cell>
        </row>
        <row r="20">
          <cell r="A20">
            <v>16</v>
          </cell>
          <cell r="B20" t="str">
            <v>1.07.01</v>
          </cell>
          <cell r="C20" t="str">
            <v>Regional Trade Agreements, number in force</v>
          </cell>
          <cell r="D20" t="str">
            <v>1.07.01. Regional Trade Agreements, number in force</v>
          </cell>
          <cell r="H20">
            <v>36.363636363636367</v>
          </cell>
          <cell r="I20">
            <v>0</v>
          </cell>
          <cell r="J20">
            <v>15.151515151515152</v>
          </cell>
          <cell r="K20">
            <v>6.0606060606060606</v>
          </cell>
          <cell r="L20">
            <v>30.303030303030305</v>
          </cell>
          <cell r="M20">
            <v>78.787878787878782</v>
          </cell>
          <cell r="N20">
            <v>33.333333333333336</v>
          </cell>
          <cell r="O20">
            <v>3.0303030303030303</v>
          </cell>
          <cell r="P20">
            <v>9.0909090909090917</v>
          </cell>
          <cell r="Q20">
            <v>9.0909090909090917</v>
          </cell>
          <cell r="R20">
            <v>36.363636363636367</v>
          </cell>
          <cell r="S20">
            <v>24.242424242424242</v>
          </cell>
          <cell r="T20">
            <v>39.393939393939391</v>
          </cell>
          <cell r="U20">
            <v>12.121212121212121</v>
          </cell>
          <cell r="V20">
            <v>33.333333333333336</v>
          </cell>
          <cell r="W20">
            <v>54.545454545454547</v>
          </cell>
          <cell r="X20">
            <v>9.0909090909090917</v>
          </cell>
          <cell r="Y20">
            <v>24.242424242424242</v>
          </cell>
          <cell r="Z20">
            <v>15.151515151515152</v>
          </cell>
          <cell r="AA20">
            <v>3.0303030303030303</v>
          </cell>
          <cell r="AB20">
            <v>48.484848484848484</v>
          </cell>
          <cell r="AC20">
            <v>18.181818181818183</v>
          </cell>
          <cell r="AD20">
            <v>21.212121212121211</v>
          </cell>
          <cell r="AE20">
            <v>66.666666666666671</v>
          </cell>
          <cell r="AF20">
            <v>45.454545454545453</v>
          </cell>
          <cell r="AG20">
            <v>3.0303030303030303</v>
          </cell>
          <cell r="AH20">
            <v>27.272727272727273</v>
          </cell>
          <cell r="AI20">
            <v>100</v>
          </cell>
          <cell r="AJ20">
            <v>27.272727272727273</v>
          </cell>
          <cell r="AK20">
            <v>30.303030303030305</v>
          </cell>
          <cell r="AM20" t="str">
            <v>2022</v>
          </cell>
        </row>
        <row r="21">
          <cell r="A21">
            <v>17</v>
          </cell>
          <cell r="B21" t="str">
            <v>1.07.02</v>
          </cell>
          <cell r="C21" t="str">
            <v>Capital account liberalization, Index</v>
          </cell>
          <cell r="D21" t="str">
            <v>1.07.02. Capital account liberalization, Index</v>
          </cell>
          <cell r="H21">
            <v>100</v>
          </cell>
          <cell r="I21">
            <v>16.434517709945787</v>
          </cell>
          <cell r="K21">
            <v>100</v>
          </cell>
          <cell r="L21">
            <v>100</v>
          </cell>
          <cell r="M21">
            <v>70.01589792891734</v>
          </cell>
          <cell r="N21">
            <v>16.434517709945787</v>
          </cell>
          <cell r="P21">
            <v>70.01589792891734</v>
          </cell>
          <cell r="Q21">
            <v>100</v>
          </cell>
          <cell r="R21">
            <v>16.434517709945787</v>
          </cell>
          <cell r="S21">
            <v>41.687185534816379</v>
          </cell>
          <cell r="T21">
            <v>100</v>
          </cell>
          <cell r="U21">
            <v>16.434517709945787</v>
          </cell>
          <cell r="V21">
            <v>41.687185534816379</v>
          </cell>
          <cell r="W21">
            <v>70.01589792891734</v>
          </cell>
          <cell r="X21">
            <v>0</v>
          </cell>
          <cell r="Y21">
            <v>100</v>
          </cell>
          <cell r="Z21">
            <v>16.434517709945787</v>
          </cell>
          <cell r="AA21">
            <v>29.984104878713481</v>
          </cell>
          <cell r="AB21">
            <v>100</v>
          </cell>
          <cell r="AC21">
            <v>44.763228042193006</v>
          </cell>
          <cell r="AD21">
            <v>47.684006194700579</v>
          </cell>
          <cell r="AE21">
            <v>100</v>
          </cell>
          <cell r="AF21">
            <v>100</v>
          </cell>
          <cell r="AG21">
            <v>16.434517709945787</v>
          </cell>
          <cell r="AH21">
            <v>41.687185534816379</v>
          </cell>
          <cell r="AI21">
            <v>100</v>
          </cell>
          <cell r="AJ21">
            <v>100</v>
          </cell>
          <cell r="AK21">
            <v>41.687185534816379</v>
          </cell>
          <cell r="AM21" t="str">
            <v>2019</v>
          </cell>
        </row>
        <row r="22">
          <cell r="A22">
            <v>18</v>
          </cell>
          <cell r="B22" t="str">
            <v>1.07.03</v>
          </cell>
          <cell r="C22" t="str">
            <v>Investment Freedom, Index</v>
          </cell>
          <cell r="D22" t="str">
            <v>1.07.03. Investment Freedom, Index</v>
          </cell>
          <cell r="H22">
            <v>92.307692307692307</v>
          </cell>
          <cell r="I22">
            <v>46.153846153846153</v>
          </cell>
          <cell r="J22">
            <v>69.230769230769226</v>
          </cell>
          <cell r="K22">
            <v>46.153846153846153</v>
          </cell>
          <cell r="L22">
            <v>92.307692307692307</v>
          </cell>
          <cell r="M22">
            <v>76.92307692307692</v>
          </cell>
          <cell r="N22">
            <v>0</v>
          </cell>
          <cell r="O22">
            <v>76.92307692307692</v>
          </cell>
          <cell r="P22">
            <v>23.076923076923077</v>
          </cell>
          <cell r="Q22">
            <v>92.307692307692307</v>
          </cell>
          <cell r="R22">
            <v>30.76923076923077</v>
          </cell>
          <cell r="S22">
            <v>46.153846153846153</v>
          </cell>
          <cell r="T22">
            <v>61.53846153846154</v>
          </cell>
          <cell r="U22">
            <v>23.076923076923077</v>
          </cell>
          <cell r="V22">
            <v>61.53846153846154</v>
          </cell>
          <cell r="W22">
            <v>84.615384615384613</v>
          </cell>
          <cell r="X22">
            <v>15.384615384615385</v>
          </cell>
          <cell r="Y22">
            <v>76.92307692307692</v>
          </cell>
          <cell r="Z22">
            <v>61.53846153846154</v>
          </cell>
          <cell r="AA22">
            <v>7.6923076923076925</v>
          </cell>
          <cell r="AB22">
            <v>84.615384615384613</v>
          </cell>
          <cell r="AC22">
            <v>61.53846153846154</v>
          </cell>
          <cell r="AD22">
            <v>15.384615384615385</v>
          </cell>
          <cell r="AE22">
            <v>100</v>
          </cell>
          <cell r="AF22">
            <v>61.53846153846154</v>
          </cell>
          <cell r="AG22">
            <v>30.76923076923077</v>
          </cell>
          <cell r="AH22">
            <v>53.846153846153847</v>
          </cell>
          <cell r="AI22">
            <v>92.307692307692307</v>
          </cell>
          <cell r="AJ22">
            <v>100</v>
          </cell>
          <cell r="AK22">
            <v>30.76923076923077</v>
          </cell>
          <cell r="AM22" t="str">
            <v>2022</v>
          </cell>
        </row>
        <row r="23">
          <cell r="A23">
            <v>19</v>
          </cell>
          <cell r="B23" t="str">
            <v>1.08</v>
          </cell>
          <cell r="C23" t="str">
            <v>Exchange rate stability, parity change from national currency to SDR, 2020/2018</v>
          </cell>
          <cell r="D23" t="str">
            <v>1.08. Exchange rate stability, parity change from national currency to SDR, 2020/2018</v>
          </cell>
          <cell r="H23">
            <v>81.898743149756285</v>
          </cell>
          <cell r="I23">
            <v>85.741545467745198</v>
          </cell>
          <cell r="J23">
            <v>98.119712176251795</v>
          </cell>
          <cell r="K23">
            <v>84.753791316537814</v>
          </cell>
          <cell r="L23">
            <v>92.729887476975236</v>
          </cell>
          <cell r="M23">
            <v>45.838194158146997</v>
          </cell>
          <cell r="N23">
            <v>86.358048660794779</v>
          </cell>
          <cell r="O23">
            <v>71.243458158142886</v>
          </cell>
          <cell r="P23">
            <v>89.860805458584579</v>
          </cell>
          <cell r="Q23">
            <v>94.275262324800664</v>
          </cell>
          <cell r="R23">
            <v>62.444338650244468</v>
          </cell>
          <cell r="S23">
            <v>83.599768643669961</v>
          </cell>
          <cell r="T23">
            <v>86.090102627832707</v>
          </cell>
          <cell r="U23">
            <v>73.972314925366604</v>
          </cell>
          <cell r="V23">
            <v>89.750491784912356</v>
          </cell>
          <cell r="W23">
            <v>60.954898570589762</v>
          </cell>
          <cell r="X23">
            <v>80.033282711705525</v>
          </cell>
          <cell r="Y23">
            <v>85.217677918409592</v>
          </cell>
          <cell r="Z23">
            <v>42.511586055641814</v>
          </cell>
          <cell r="AA23">
            <v>70.106048939181875</v>
          </cell>
          <cell r="AB23">
            <v>1.4210854715202004E-14</v>
          </cell>
          <cell r="AC23">
            <v>95.984022908223864</v>
          </cell>
          <cell r="AD23">
            <v>13.832159678101732</v>
          </cell>
          <cell r="AE23">
            <v>98.226677732613297</v>
          </cell>
          <cell r="AF23">
            <v>100</v>
          </cell>
          <cell r="AG23">
            <v>40.161732434697967</v>
          </cell>
          <cell r="AH23">
            <v>73.335632814865576</v>
          </cell>
          <cell r="AI23">
            <v>83.341931724121167</v>
          </cell>
          <cell r="AJ23">
            <v>89.860805458584579</v>
          </cell>
          <cell r="AK23">
            <v>87.237605381588182</v>
          </cell>
          <cell r="AM23" t="str">
            <v>2021</v>
          </cell>
        </row>
        <row r="24">
          <cell r="A24">
            <v>20</v>
          </cell>
          <cell r="B24" t="str">
            <v>1.09</v>
          </cell>
          <cell r="C24" t="str">
            <v>Domestic credit to private sector, % of GDP</v>
          </cell>
          <cell r="D24" t="str">
            <v>1.09. Domestic credit to private sector, % of GDP</v>
          </cell>
          <cell r="H24">
            <v>51.854254637205472</v>
          </cell>
          <cell r="I24">
            <v>11.659571662650581</v>
          </cell>
          <cell r="J24">
            <v>9.3237968302098793</v>
          </cell>
          <cell r="K24">
            <v>50.883319359443625</v>
          </cell>
          <cell r="M24">
            <v>44.467555889464847</v>
          </cell>
          <cell r="N24">
            <v>68.496129505562536</v>
          </cell>
          <cell r="P24">
            <v>12.600691313927284</v>
          </cell>
          <cell r="Q24">
            <v>100</v>
          </cell>
          <cell r="R24">
            <v>15.589419424689812</v>
          </cell>
          <cell r="S24">
            <v>8.914331601698759</v>
          </cell>
          <cell r="T24">
            <v>72.504521880434382</v>
          </cell>
          <cell r="V24">
            <v>48.416938793169308</v>
          </cell>
          <cell r="W24">
            <v>8.9291447855965558</v>
          </cell>
          <cell r="X24">
            <v>4.2351221327878639</v>
          </cell>
          <cell r="Y24">
            <v>59.728215443204988</v>
          </cell>
          <cell r="Z24">
            <v>0</v>
          </cell>
          <cell r="AA24">
            <v>0.41089294716792724</v>
          </cell>
          <cell r="AB24">
            <v>15.73156919111833</v>
          </cell>
          <cell r="AC24">
            <v>14.457228684504701</v>
          </cell>
          <cell r="AD24">
            <v>17.729989982593281</v>
          </cell>
          <cell r="AE24">
            <v>47.871032801873419</v>
          </cell>
          <cell r="AF24">
            <v>61.178122724836975</v>
          </cell>
          <cell r="AG24">
            <v>13.523274077761968</v>
          </cell>
          <cell r="AH24">
            <v>59.327713795493331</v>
          </cell>
          <cell r="AI24">
            <v>52.433169357904184</v>
          </cell>
          <cell r="AJ24">
            <v>82.388333273743044</v>
          </cell>
          <cell r="AK24">
            <v>54.087122953236488</v>
          </cell>
          <cell r="AM24" t="str">
            <v>2020</v>
          </cell>
        </row>
        <row r="25">
          <cell r="A25">
            <v>21</v>
          </cell>
          <cell r="B25" t="str">
            <v>1.10</v>
          </cell>
          <cell r="C25" t="str">
            <v>Foreign trade and payments risk</v>
          </cell>
          <cell r="D25" t="str">
            <v>1.10. Foreign trade and payments risk</v>
          </cell>
          <cell r="H25">
            <v>88.067607606179848</v>
          </cell>
          <cell r="I25">
            <v>44.74459132667284</v>
          </cell>
          <cell r="J25">
            <v>94.456202226357121</v>
          </cell>
          <cell r="K25">
            <v>43.243712842722189</v>
          </cell>
          <cell r="L25">
            <v>68.643478148116927</v>
          </cell>
          <cell r="M25">
            <v>76.703279889524978</v>
          </cell>
          <cell r="N25">
            <v>66.156208061305861</v>
          </cell>
          <cell r="O25">
            <v>92.488994638330425</v>
          </cell>
          <cell r="P25">
            <v>26.370441446289295</v>
          </cell>
          <cell r="Q25">
            <v>100</v>
          </cell>
          <cell r="R25">
            <v>41.969437835104351</v>
          </cell>
          <cell r="S25">
            <v>61.279280096989815</v>
          </cell>
          <cell r="T25">
            <v>7.4694605265717078</v>
          </cell>
          <cell r="U25">
            <v>13.568200825969418</v>
          </cell>
          <cell r="V25">
            <v>62.858917422508647</v>
          </cell>
          <cell r="W25">
            <v>55.927957832770389</v>
          </cell>
          <cell r="X25">
            <v>45.545068495815038</v>
          </cell>
          <cell r="Y25">
            <v>89.999079374752824</v>
          </cell>
          <cell r="Z25">
            <v>21.896591741602538</v>
          </cell>
          <cell r="AA25">
            <v>35.709964147481571</v>
          </cell>
          <cell r="AB25">
            <v>65.505857640217073</v>
          </cell>
          <cell r="AC25">
            <v>57.086752721355275</v>
          </cell>
          <cell r="AD25">
            <v>35.879851921967287</v>
          </cell>
          <cell r="AE25">
            <v>67.2430385819778</v>
          </cell>
          <cell r="AF25">
            <v>83.022633117872459</v>
          </cell>
          <cell r="AG25">
            <v>0</v>
          </cell>
          <cell r="AH25">
            <v>61.458633455002818</v>
          </cell>
          <cell r="AI25">
            <v>66.631769350959203</v>
          </cell>
          <cell r="AJ25">
            <v>60.515913201895714</v>
          </cell>
          <cell r="AK25">
            <v>51.866807569873515</v>
          </cell>
        </row>
        <row r="26">
          <cell r="A26">
            <v>22</v>
          </cell>
          <cell r="B26" t="str">
            <v>1.10.01</v>
          </cell>
          <cell r="C26" t="str">
            <v>Country credit rating</v>
          </cell>
          <cell r="D26" t="str">
            <v>1.10.01. Country credit rating</v>
          </cell>
          <cell r="H26">
            <v>100</v>
          </cell>
          <cell r="I26">
            <v>34.848484848484851</v>
          </cell>
          <cell r="J26">
            <v>86.36363636363636</v>
          </cell>
          <cell r="K26">
            <v>31.818181818181817</v>
          </cell>
          <cell r="L26">
            <v>93.939393939393938</v>
          </cell>
          <cell r="M26">
            <v>75.757575757575751</v>
          </cell>
          <cell r="N26">
            <v>75.757575757575751</v>
          </cell>
          <cell r="O26">
            <v>93.939393939393938</v>
          </cell>
          <cell r="P26">
            <v>18.181818181818183</v>
          </cell>
          <cell r="Q26">
            <v>93.939393939393938</v>
          </cell>
          <cell r="R26">
            <v>48.484848484848484</v>
          </cell>
          <cell r="S26">
            <v>57.575757575757578</v>
          </cell>
          <cell r="T26">
            <v>69.696969696969703</v>
          </cell>
          <cell r="U26">
            <v>13.636363636363637</v>
          </cell>
          <cell r="V26">
            <v>69.696969696969703</v>
          </cell>
          <cell r="W26">
            <v>56.060606060606062</v>
          </cell>
          <cell r="X26">
            <v>43.939393939393938</v>
          </cell>
          <cell r="Y26">
            <v>98.484848484848484</v>
          </cell>
          <cell r="Z26">
            <v>16.666666666666668</v>
          </cell>
          <cell r="AA26">
            <v>25.757575757575758</v>
          </cell>
          <cell r="AB26">
            <v>60.606060606060609</v>
          </cell>
          <cell r="AC26">
            <v>57.575757575757578</v>
          </cell>
          <cell r="AD26">
            <v>13.636363636363637</v>
          </cell>
          <cell r="AE26">
            <v>100</v>
          </cell>
          <cell r="AF26">
            <v>89.393939393939391</v>
          </cell>
          <cell r="AG26">
            <v>0</v>
          </cell>
          <cell r="AH26">
            <v>63.636363636363633</v>
          </cell>
          <cell r="AI26">
            <v>84.848484848484844</v>
          </cell>
          <cell r="AJ26">
            <v>90.909090909090907</v>
          </cell>
          <cell r="AK26">
            <v>43.939393939393938</v>
          </cell>
          <cell r="AM26" t="str">
            <v>2022</v>
          </cell>
        </row>
        <row r="27">
          <cell r="A27">
            <v>23</v>
          </cell>
          <cell r="B27" t="str">
            <v>1.10.02</v>
          </cell>
          <cell r="C27" t="str">
            <v>Gross debt, % GDP</v>
          </cell>
          <cell r="D27" t="str">
            <v>1.10.02. Gross debt, % GDP</v>
          </cell>
          <cell r="H27">
            <v>77.795249682444947</v>
          </cell>
          <cell r="I27">
            <v>84.841911145799855</v>
          </cell>
          <cell r="J27">
            <v>100</v>
          </cell>
          <cell r="K27">
            <v>85.859235113172033</v>
          </cell>
          <cell r="L27">
            <v>57.804202439434988</v>
          </cell>
          <cell r="M27">
            <v>86.795831229052851</v>
          </cell>
          <cell r="N27">
            <v>72.650092588341522</v>
          </cell>
          <cell r="O27">
            <v>89.78582250585373</v>
          </cell>
          <cell r="P27">
            <v>76.865157706257747</v>
          </cell>
          <cell r="Q27">
            <v>99.859587101908389</v>
          </cell>
          <cell r="R27">
            <v>67.48351009289442</v>
          </cell>
          <cell r="S27">
            <v>84.290972254105256</v>
          </cell>
          <cell r="T27">
            <v>0</v>
          </cell>
          <cell r="U27">
            <v>64.240239964495061</v>
          </cell>
          <cell r="V27">
            <v>74.288370598227814</v>
          </cell>
          <cell r="W27">
            <v>78.628927352585592</v>
          </cell>
          <cell r="X27">
            <v>76.824602482285783</v>
          </cell>
          <cell r="Y27">
            <v>81.900892214927381</v>
          </cell>
          <cell r="Z27">
            <v>72.379979492830145</v>
          </cell>
          <cell r="AA27">
            <v>81.81557320600524</v>
          </cell>
          <cell r="AB27">
            <v>86.929357390998277</v>
          </cell>
          <cell r="AC27">
            <v>78.667952190747286</v>
          </cell>
          <cell r="AD27">
            <v>94.164638905468067</v>
          </cell>
          <cell r="AE27">
            <v>49.865326048696886</v>
          </cell>
          <cell r="AF27">
            <v>81.634987680394232</v>
          </cell>
          <cell r="AG27">
            <v>59.678925057006879</v>
          </cell>
          <cell r="AH27">
            <v>78.470915017675964</v>
          </cell>
          <cell r="AI27">
            <v>64.197006565355139</v>
          </cell>
          <cell r="AJ27">
            <v>49.933810813706145</v>
          </cell>
          <cell r="AK27">
            <v>85.303322467594086</v>
          </cell>
          <cell r="AM27" t="str">
            <v>2021</v>
          </cell>
        </row>
        <row r="28">
          <cell r="A28">
            <v>24</v>
          </cell>
          <cell r="B28" t="str">
            <v>1.11</v>
          </cell>
          <cell r="C28" t="str">
            <v>Trade costs</v>
          </cell>
          <cell r="D28" t="str">
            <v>1.11. Trade costs</v>
          </cell>
          <cell r="H28">
            <v>86.010382094626848</v>
          </cell>
          <cell r="I28">
            <v>12.494469428915483</v>
          </cell>
          <cell r="J28">
            <v>53.878986903592647</v>
          </cell>
          <cell r="K28">
            <v>5.569490675122359</v>
          </cell>
          <cell r="L28">
            <v>86.37178358372249</v>
          </cell>
          <cell r="M28">
            <v>71.079964382736378</v>
          </cell>
          <cell r="N28">
            <v>51.84411084007872</v>
          </cell>
          <cell r="O28">
            <v>78.54488420491505</v>
          </cell>
          <cell r="P28">
            <v>24.393403295080642</v>
          </cell>
          <cell r="Q28">
            <v>90.753461615051151</v>
          </cell>
          <cell r="R28">
            <v>41.368250417119555</v>
          </cell>
          <cell r="S28">
            <v>34.611659036297112</v>
          </cell>
          <cell r="T28">
            <v>90.829444191154678</v>
          </cell>
          <cell r="U28">
            <v>12.922555713606551</v>
          </cell>
          <cell r="V28">
            <v>54.16821701484777</v>
          </cell>
          <cell r="W28">
            <v>22.76682429420374</v>
          </cell>
          <cell r="X28">
            <v>0</v>
          </cell>
          <cell r="Y28">
            <v>99.535894961668916</v>
          </cell>
          <cell r="Z28">
            <v>8.3646458142949403</v>
          </cell>
          <cell r="AA28">
            <v>5.0011324574711553</v>
          </cell>
          <cell r="AB28">
            <v>24.433262656292239</v>
          </cell>
          <cell r="AC28">
            <v>22.927367172162182</v>
          </cell>
          <cell r="AD28">
            <v>14.308768652849926</v>
          </cell>
          <cell r="AE28">
            <v>100</v>
          </cell>
          <cell r="AF28">
            <v>74.110903628568707</v>
          </cell>
          <cell r="AG28">
            <v>28.126254922269663</v>
          </cell>
          <cell r="AH28">
            <v>44.411775334475486</v>
          </cell>
          <cell r="AI28">
            <v>92.428749502343607</v>
          </cell>
          <cell r="AJ28">
            <v>83.837780641766116</v>
          </cell>
          <cell r="AK28">
            <v>40.211715350454497</v>
          </cell>
        </row>
        <row r="29">
          <cell r="A29">
            <v>25</v>
          </cell>
          <cell r="B29" t="str">
            <v>1.11.01</v>
          </cell>
          <cell r="C29" t="str">
            <v>Logistics performance, index</v>
          </cell>
          <cell r="D29" t="str">
            <v>1.11.01. Logistics performance, index</v>
          </cell>
          <cell r="H29">
            <v>84.946236559139777</v>
          </cell>
          <cell r="I29">
            <v>22.043010752688176</v>
          </cell>
          <cell r="J29">
            <v>29.032258064516125</v>
          </cell>
          <cell r="K29">
            <v>22.043010752688176</v>
          </cell>
          <cell r="L29">
            <v>83.870967741935473</v>
          </cell>
          <cell r="M29">
            <v>61.827956989247291</v>
          </cell>
          <cell r="N29">
            <v>77.419354838709666</v>
          </cell>
          <cell r="P29">
            <v>38.172043010752681</v>
          </cell>
          <cell r="Q29">
            <v>94.086021505376323</v>
          </cell>
          <cell r="R29">
            <v>54.301075268817208</v>
          </cell>
          <cell r="S29">
            <v>52.688172043010745</v>
          </cell>
          <cell r="T29">
            <v>100</v>
          </cell>
          <cell r="U29">
            <v>28.49462365591399</v>
          </cell>
          <cell r="V29">
            <v>56.451612903225815</v>
          </cell>
          <cell r="W29">
            <v>47.311827956989234</v>
          </cell>
          <cell r="X29">
            <v>6.9892473118279499</v>
          </cell>
          <cell r="Y29">
            <v>91.93548387096773</v>
          </cell>
          <cell r="Z29">
            <v>13.44086021505376</v>
          </cell>
          <cell r="AA29">
            <v>0</v>
          </cell>
          <cell r="AB29">
            <v>27.956989247311824</v>
          </cell>
          <cell r="AC29">
            <v>39.247311827956985</v>
          </cell>
          <cell r="AD29">
            <v>31.72043010752687</v>
          </cell>
          <cell r="AE29">
            <v>98.387096774193537</v>
          </cell>
          <cell r="AF29">
            <v>77.419354838709666</v>
          </cell>
          <cell r="AG29">
            <v>23.118279569892476</v>
          </cell>
          <cell r="AH29">
            <v>66.666666666666671</v>
          </cell>
          <cell r="AI29">
            <v>97.849462365591393</v>
          </cell>
          <cell r="AJ29">
            <v>92.473118279569889</v>
          </cell>
          <cell r="AK29">
            <v>59.13978494623656</v>
          </cell>
          <cell r="AM29" t="str">
            <v>2018</v>
          </cell>
        </row>
        <row r="30">
          <cell r="A30">
            <v>26</v>
          </cell>
          <cell r="B30" t="str">
            <v>1.11.02</v>
          </cell>
          <cell r="C30" t="str">
            <v>Corruption perceptions, index</v>
          </cell>
          <cell r="D30" t="str">
            <v>1.11.02. Corruption perceptions, index</v>
          </cell>
          <cell r="H30">
            <v>76.92307692307692</v>
          </cell>
          <cell r="I30">
            <v>4.615384615384615</v>
          </cell>
          <cell r="J30">
            <v>56.92307692307692</v>
          </cell>
          <cell r="K30">
            <v>0</v>
          </cell>
          <cell r="L30">
            <v>78.461538461538467</v>
          </cell>
          <cell r="M30">
            <v>67.692307692307693</v>
          </cell>
          <cell r="N30">
            <v>33.846153846153847</v>
          </cell>
          <cell r="O30">
            <v>69.230769230769226</v>
          </cell>
          <cell r="P30">
            <v>20</v>
          </cell>
          <cell r="Q30">
            <v>81.538461538461533</v>
          </cell>
          <cell r="R30">
            <v>26.153846153846153</v>
          </cell>
          <cell r="S30">
            <v>23.076923076923077</v>
          </cell>
          <cell r="T30">
            <v>76.92307692307692</v>
          </cell>
          <cell r="U30">
            <v>10.76923076923077</v>
          </cell>
          <cell r="V30">
            <v>38.46153846153846</v>
          </cell>
          <cell r="W30">
            <v>12.307692307692308</v>
          </cell>
          <cell r="X30">
            <v>7.6923076923076925</v>
          </cell>
          <cell r="Y30">
            <v>100</v>
          </cell>
          <cell r="Z30">
            <v>7.6923076923076925</v>
          </cell>
          <cell r="AA30">
            <v>12.307692307692308</v>
          </cell>
          <cell r="AB30">
            <v>20</v>
          </cell>
          <cell r="AC30">
            <v>15.384615384615385</v>
          </cell>
          <cell r="AD30">
            <v>9.2307692307692299</v>
          </cell>
          <cell r="AE30">
            <v>95.384615384615387</v>
          </cell>
          <cell r="AF30">
            <v>60</v>
          </cell>
          <cell r="AG30">
            <v>21.53846153846154</v>
          </cell>
          <cell r="AH30">
            <v>18.46153846153846</v>
          </cell>
          <cell r="AI30">
            <v>84.615384615384613</v>
          </cell>
          <cell r="AJ30">
            <v>67.692307692307693</v>
          </cell>
          <cell r="AK30">
            <v>24.615384615384617</v>
          </cell>
          <cell r="AM30" t="str">
            <v>2021</v>
          </cell>
        </row>
        <row r="31">
          <cell r="A31">
            <v>27</v>
          </cell>
          <cell r="B31" t="str">
            <v>1.11.03</v>
          </cell>
          <cell r="C31" t="str">
            <v>Rule of law, index</v>
          </cell>
          <cell r="D31" t="str">
            <v>1.11.03. Rule of law, index</v>
          </cell>
          <cell r="H31">
            <v>92.391303610586021</v>
          </cell>
          <cell r="I31">
            <v>22.826089168241928</v>
          </cell>
          <cell r="J31">
            <v>78.804348194706989</v>
          </cell>
          <cell r="K31">
            <v>8.1521755103969493</v>
          </cell>
          <cell r="L31">
            <v>92.934782731569001</v>
          </cell>
          <cell r="M31">
            <v>83.152169858223132</v>
          </cell>
          <cell r="N31">
            <v>47.82609482041574</v>
          </cell>
          <cell r="O31">
            <v>86.413044584120954</v>
          </cell>
          <cell r="P31">
            <v>24.456526531190843</v>
          </cell>
          <cell r="Q31">
            <v>91.847824489603056</v>
          </cell>
          <cell r="R31">
            <v>49.456520879017027</v>
          </cell>
          <cell r="S31">
            <v>35.326086342155023</v>
          </cell>
          <cell r="T31">
            <v>90.760877551984748</v>
          </cell>
          <cell r="U31">
            <v>11.413050236294778</v>
          </cell>
          <cell r="V31">
            <v>70.652172684310045</v>
          </cell>
          <cell r="W31">
            <v>18.478267504725778</v>
          </cell>
          <cell r="X31">
            <v>0</v>
          </cell>
          <cell r="Y31">
            <v>100</v>
          </cell>
          <cell r="Z31">
            <v>16.847830141776868</v>
          </cell>
          <cell r="AA31">
            <v>16.304351020793895</v>
          </cell>
          <cell r="AB31">
            <v>34.78260722117205</v>
          </cell>
          <cell r="AC31">
            <v>23.91304741020787</v>
          </cell>
          <cell r="AD31">
            <v>13.586955415879039</v>
          </cell>
          <cell r="AE31">
            <v>99.45652087901702</v>
          </cell>
          <cell r="AF31">
            <v>83.695660283553735</v>
          </cell>
          <cell r="AG31">
            <v>48.369562637051089</v>
          </cell>
          <cell r="AH31">
            <v>53.260874725897828</v>
          </cell>
          <cell r="AI31">
            <v>89.673919310018803</v>
          </cell>
          <cell r="AJ31">
            <v>88.043481947069878</v>
          </cell>
          <cell r="AK31">
            <v>42.934782731568994</v>
          </cell>
          <cell r="AM31" t="str">
            <v>2020</v>
          </cell>
        </row>
        <row r="32">
          <cell r="A32">
            <v>28</v>
          </cell>
          <cell r="B32" t="str">
            <v>1.12</v>
          </cell>
          <cell r="C32" t="str">
            <v xml:space="preserve">Monetary policy intervention </v>
          </cell>
          <cell r="D32" t="str">
            <v xml:space="preserve">1.12. Monetary policy intervention </v>
          </cell>
          <cell r="H32">
            <v>25.69079787704343</v>
          </cell>
          <cell r="I32">
            <v>36.021376643452363</v>
          </cell>
          <cell r="J32">
            <v>18.041439456939901</v>
          </cell>
          <cell r="K32">
            <v>100</v>
          </cell>
          <cell r="L32">
            <v>32.901939474106591</v>
          </cell>
          <cell r="M32">
            <v>39.404746772738044</v>
          </cell>
          <cell r="N32">
            <v>41.640487810954198</v>
          </cell>
          <cell r="O32">
            <v>52.996066590443647</v>
          </cell>
          <cell r="P32">
            <v>27.516346840990927</v>
          </cell>
          <cell r="Q32">
            <v>46.832096914962499</v>
          </cell>
          <cell r="R32">
            <v>39.319160697544994</v>
          </cell>
          <cell r="S32">
            <v>34.45333334269602</v>
          </cell>
          <cell r="T32">
            <v>24.780081925806183</v>
          </cell>
          <cell r="U32">
            <v>37.836541356484048</v>
          </cell>
          <cell r="V32">
            <v>29.639658484011193</v>
          </cell>
          <cell r="W32">
            <v>42.03902264233389</v>
          </cell>
          <cell r="X32">
            <v>30.376877086616354</v>
          </cell>
          <cell r="Y32">
            <v>40.811805604305604</v>
          </cell>
          <cell r="Z32">
            <v>31.735689041124289</v>
          </cell>
          <cell r="AA32">
            <v>0</v>
          </cell>
          <cell r="AB32">
            <v>7.9070580767194558</v>
          </cell>
          <cell r="AC32">
            <v>46.171523429679937</v>
          </cell>
          <cell r="AD32">
            <v>41.038624526833559</v>
          </cell>
          <cell r="AE32">
            <v>6.4274704029382344</v>
          </cell>
          <cell r="AF32">
            <v>30.600843116321908</v>
          </cell>
          <cell r="AG32">
            <v>46.958404738279413</v>
          </cell>
          <cell r="AH32">
            <v>50.106791528570795</v>
          </cell>
          <cell r="AI32">
            <v>37.90060180760446</v>
          </cell>
          <cell r="AJ32">
            <v>37.058590585248808</v>
          </cell>
          <cell r="AK32">
            <v>24.255008505800831</v>
          </cell>
        </row>
        <row r="33">
          <cell r="A33">
            <v>29</v>
          </cell>
          <cell r="B33" t="str">
            <v>1.12.01</v>
          </cell>
          <cell r="C33" t="str">
            <v>Current account balance, % GDP</v>
          </cell>
          <cell r="D33" t="str">
            <v>1.12.01. Current account balance, % GDP</v>
          </cell>
          <cell r="H33">
            <v>37.973203110573081</v>
          </cell>
          <cell r="I33">
            <v>47.858916223813523</v>
          </cell>
          <cell r="J33">
            <v>33.779264214046819</v>
          </cell>
          <cell r="K33">
            <v>100</v>
          </cell>
          <cell r="L33">
            <v>45.103309600508844</v>
          </cell>
          <cell r="M33">
            <v>58.940845763998595</v>
          </cell>
          <cell r="N33">
            <v>41.500297515234827</v>
          </cell>
          <cell r="O33">
            <v>15.052219053285995</v>
          </cell>
          <cell r="P33">
            <v>40.074276217247672</v>
          </cell>
          <cell r="Q33">
            <v>22.247984077805356</v>
          </cell>
          <cell r="R33">
            <v>48.558589982969814</v>
          </cell>
          <cell r="S33">
            <v>44.656010833658208</v>
          </cell>
          <cell r="T33">
            <v>39.341773190799593</v>
          </cell>
          <cell r="U33">
            <v>55.417855017748323</v>
          </cell>
          <cell r="V33">
            <v>38.125038471797602</v>
          </cell>
          <cell r="W33">
            <v>46.002010792621626</v>
          </cell>
          <cell r="X33">
            <v>47.863019882225004</v>
          </cell>
          <cell r="Y33">
            <v>57.090095820423905</v>
          </cell>
          <cell r="Z33">
            <v>46.361080903625577</v>
          </cell>
          <cell r="AA33">
            <v>1.4210854715202004E-14</v>
          </cell>
          <cell r="AB33">
            <v>50.883312473069736</v>
          </cell>
          <cell r="AC33">
            <v>48.839690584155775</v>
          </cell>
          <cell r="AD33">
            <v>31.128300880234718</v>
          </cell>
          <cell r="AE33">
            <v>8.0554814617231187</v>
          </cell>
          <cell r="AF33">
            <v>35.156041611096285</v>
          </cell>
          <cell r="AG33">
            <v>54.016455670230002</v>
          </cell>
          <cell r="AH33">
            <v>49.588608244249748</v>
          </cell>
          <cell r="AI33">
            <v>50.538605166505931</v>
          </cell>
          <cell r="AJ33">
            <v>52.426288035783905</v>
          </cell>
          <cell r="AK33">
            <v>46.217452859224004</v>
          </cell>
          <cell r="AM33" t="str">
            <v>2021</v>
          </cell>
        </row>
        <row r="34">
          <cell r="A34">
            <v>30</v>
          </cell>
          <cell r="B34" t="str">
            <v>1.12.02</v>
          </cell>
          <cell r="C34" t="str">
            <v>Total reserves (includes gold)1 year change, % GDP</v>
          </cell>
          <cell r="D34" t="str">
            <v>1.12.02. Total reserves (includes gold)1 year change, % GDP</v>
          </cell>
          <cell r="H34">
            <v>38.219229600669912</v>
          </cell>
          <cell r="I34">
            <v>43.035590576716366</v>
          </cell>
          <cell r="J34">
            <v>31.526901931613807</v>
          </cell>
          <cell r="K34">
            <v>81.94637155926668</v>
          </cell>
          <cell r="L34">
            <v>41.351736699538414</v>
          </cell>
          <cell r="M34">
            <v>36.768740562760911</v>
          </cell>
          <cell r="N34">
            <v>57.39110767487761</v>
          </cell>
          <cell r="O34">
            <v>100</v>
          </cell>
          <cell r="P34">
            <v>38.716206102682129</v>
          </cell>
          <cell r="Q34">
            <v>84.031915350203391</v>
          </cell>
          <cell r="R34">
            <v>47.029193601953892</v>
          </cell>
          <cell r="S34">
            <v>44.006918307554962</v>
          </cell>
          <cell r="T34">
            <v>35.554564336219784</v>
          </cell>
          <cell r="U34">
            <v>38.059922933283389</v>
          </cell>
          <cell r="V34">
            <v>43.687257610574562</v>
          </cell>
          <cell r="W34">
            <v>53.456573521777415</v>
          </cell>
          <cell r="X34">
            <v>34.998456769850065</v>
          </cell>
          <cell r="Y34">
            <v>40.621961389860246</v>
          </cell>
          <cell r="Z34">
            <v>38.434203570867254</v>
          </cell>
          <cell r="AA34">
            <v>39.630297874291912</v>
          </cell>
          <cell r="AB34">
            <v>0</v>
          </cell>
          <cell r="AC34">
            <v>56.500106595794833</v>
          </cell>
          <cell r="AD34">
            <v>66.906556114965781</v>
          </cell>
          <cell r="AE34">
            <v>40.722139927294329</v>
          </cell>
          <cell r="AF34">
            <v>48.024174700843865</v>
          </cell>
          <cell r="AG34">
            <v>52.443200092680321</v>
          </cell>
          <cell r="AH34">
            <v>61.351707983019686</v>
          </cell>
          <cell r="AI34">
            <v>43.030341103345236</v>
          </cell>
          <cell r="AJ34">
            <v>39.94434092242382</v>
          </cell>
          <cell r="AK34">
            <v>27.931620792480331</v>
          </cell>
          <cell r="AM34" t="str">
            <v>2021</v>
          </cell>
        </row>
        <row r="35">
          <cell r="A35">
            <v>31</v>
          </cell>
          <cell r="B35" t="str">
            <v>1.13</v>
          </cell>
          <cell r="C35" t="str">
            <v>Export concentration</v>
          </cell>
          <cell r="D35" t="str">
            <v>1.13. Export concentration</v>
          </cell>
          <cell r="H35">
            <v>30.413280237207477</v>
          </cell>
          <cell r="I35">
            <v>27.509249449616668</v>
          </cell>
          <cell r="J35">
            <v>0</v>
          </cell>
          <cell r="K35">
            <v>38.798648429913129</v>
          </cell>
          <cell r="L35">
            <v>42.399324643713641</v>
          </cell>
          <cell r="M35">
            <v>26.080100167305851</v>
          </cell>
          <cell r="N35">
            <v>79.162963588257725</v>
          </cell>
          <cell r="O35">
            <v>29.534452883449493</v>
          </cell>
          <cell r="P35">
            <v>34.272178495894757</v>
          </cell>
          <cell r="Q35">
            <v>25.49978697979374</v>
          </cell>
          <cell r="R35">
            <v>100</v>
          </cell>
          <cell r="S35">
            <v>89.651625689520827</v>
          </cell>
          <cell r="T35">
            <v>57.063976390380077</v>
          </cell>
          <cell r="U35">
            <v>32.383607179004045</v>
          </cell>
          <cell r="V35">
            <v>64.567757554726683</v>
          </cell>
          <cell r="W35">
            <v>18.866260630171588</v>
          </cell>
          <cell r="X35">
            <v>42.467482825647679</v>
          </cell>
          <cell r="Y35">
            <v>65.255883880165342</v>
          </cell>
          <cell r="Z35">
            <v>52.887379051343821</v>
          </cell>
          <cell r="AA35">
            <v>37.2628363200377</v>
          </cell>
          <cell r="AB35">
            <v>47.364972165050787</v>
          </cell>
          <cell r="AC35">
            <v>34.114019332015417</v>
          </cell>
          <cell r="AD35">
            <v>76.588856297012654</v>
          </cell>
          <cell r="AE35">
            <v>66.703341128806642</v>
          </cell>
          <cell r="AF35">
            <v>52.588035022559652</v>
          </cell>
          <cell r="AG35">
            <v>55.506325838633508</v>
          </cell>
          <cell r="AH35">
            <v>86.766321176705418</v>
          </cell>
          <cell r="AI35">
            <v>91.455975604881701</v>
          </cell>
          <cell r="AJ35">
            <v>87.228125365911978</v>
          </cell>
          <cell r="AK35">
            <v>50.006024306157741</v>
          </cell>
        </row>
        <row r="36">
          <cell r="A36">
            <v>32</v>
          </cell>
          <cell r="B36" t="str">
            <v>1.13.01</v>
          </cell>
          <cell r="C36" t="str">
            <v>Export market concentration, Top 5 as % total</v>
          </cell>
          <cell r="D36" t="str">
            <v>1.13.01. Export market concentration, Top 5 as % total</v>
          </cell>
          <cell r="H36">
            <v>38.845872479661423</v>
          </cell>
          <cell r="I36">
            <v>74.304357963208076</v>
          </cell>
          <cell r="J36">
            <v>23.222924291318122</v>
          </cell>
          <cell r="K36">
            <v>61.196866581303112</v>
          </cell>
          <cell r="L36">
            <v>7.5752107674252755</v>
          </cell>
          <cell r="M36">
            <v>36.414212071702444</v>
          </cell>
          <cell r="N36">
            <v>91.577860948339165</v>
          </cell>
          <cell r="O36">
            <v>35.874741821872107</v>
          </cell>
          <cell r="P36">
            <v>56.165020269212135</v>
          </cell>
          <cell r="Q36">
            <v>35.708702100691738</v>
          </cell>
          <cell r="R36">
            <v>100</v>
          </cell>
          <cell r="S36">
            <v>72.312258454427848</v>
          </cell>
          <cell r="T36">
            <v>58.235692511148279</v>
          </cell>
          <cell r="U36">
            <v>4.6211970243952152</v>
          </cell>
          <cell r="V36">
            <v>66.879750156526569</v>
          </cell>
          <cell r="W36">
            <v>0</v>
          </cell>
          <cell r="X36">
            <v>45.298473287633342</v>
          </cell>
          <cell r="Y36">
            <v>52.723871621522242</v>
          </cell>
          <cell r="Z36">
            <v>84.313531124323944</v>
          </cell>
          <cell r="AA36">
            <v>31.079339571457382</v>
          </cell>
          <cell r="AB36">
            <v>57.009801063581605</v>
          </cell>
          <cell r="AC36">
            <v>45.725464836814794</v>
          </cell>
          <cell r="AD36">
            <v>99.052814797543732</v>
          </cell>
          <cell r="AE36">
            <v>73.417944875651031</v>
          </cell>
          <cell r="AF36">
            <v>55.828069844793468</v>
          </cell>
          <cell r="AG36">
            <v>76.050428319557824</v>
          </cell>
          <cell r="AH36">
            <v>81.619776186164955</v>
          </cell>
          <cell r="AI36">
            <v>86.549075929763958</v>
          </cell>
          <cell r="AJ36">
            <v>76.515256554659061</v>
          </cell>
          <cell r="AK36">
            <v>51.950454302086797</v>
          </cell>
          <cell r="AM36" t="str">
            <v>2021</v>
          </cell>
        </row>
        <row r="37">
          <cell r="A37">
            <v>33</v>
          </cell>
          <cell r="B37" t="str">
            <v>1.13.02</v>
          </cell>
          <cell r="C37" t="str">
            <v>Export product concentration, Top 5 as % total</v>
          </cell>
          <cell r="D37" t="str">
            <v>1.13.02. Export product concentration, Top 5 as % total</v>
          </cell>
          <cell r="H37">
            <v>40.038580061115674</v>
          </cell>
          <cell r="I37">
            <v>0</v>
          </cell>
          <cell r="J37">
            <v>7.6951979695789561</v>
          </cell>
          <cell r="K37">
            <v>30.912576394989429</v>
          </cell>
          <cell r="L37">
            <v>90.213041701135353</v>
          </cell>
          <cell r="M37">
            <v>35.636161909511188</v>
          </cell>
          <cell r="N37">
            <v>64.192195329299039</v>
          </cell>
          <cell r="O37">
            <v>41.623667425298748</v>
          </cell>
          <cell r="P37">
            <v>28.805496877190791</v>
          </cell>
          <cell r="Q37">
            <v>35.426430453064086</v>
          </cell>
          <cell r="R37">
            <v>88.633205625032872</v>
          </cell>
          <cell r="S37">
            <v>100</v>
          </cell>
          <cell r="T37">
            <v>62.680927684727521</v>
          </cell>
          <cell r="U37">
            <v>77.37075829518237</v>
          </cell>
          <cell r="V37">
            <v>65.871464758160784</v>
          </cell>
          <cell r="W37">
            <v>60.673060941467334</v>
          </cell>
          <cell r="X37">
            <v>52.59727491438403</v>
          </cell>
          <cell r="Y37">
            <v>81.112622300981258</v>
          </cell>
          <cell r="Z37">
            <v>30.015965096506548</v>
          </cell>
          <cell r="AA37">
            <v>58.607896055428618</v>
          </cell>
          <cell r="AB37">
            <v>48.610026532825053</v>
          </cell>
          <cell r="AC37">
            <v>38.995611452427802</v>
          </cell>
          <cell r="AD37">
            <v>52.657486019825022</v>
          </cell>
          <cell r="AE37">
            <v>62.701407453207331</v>
          </cell>
          <cell r="AF37">
            <v>58.029315691494517</v>
          </cell>
          <cell r="AG37">
            <v>42.409542010108929</v>
          </cell>
          <cell r="AH37">
            <v>86.141921850566874</v>
          </cell>
          <cell r="AI37">
            <v>88.608914497855991</v>
          </cell>
          <cell r="AJ37">
            <v>91.974776344058967</v>
          </cell>
          <cell r="AK37">
            <v>57.83471088035698</v>
          </cell>
          <cell r="AM37" t="str">
            <v>2021</v>
          </cell>
        </row>
        <row r="38">
          <cell r="A38">
            <v>34</v>
          </cell>
          <cell r="B38" t="str">
            <v>1.14</v>
          </cell>
          <cell r="C38" t="str">
            <v>Exports of goods and services</v>
          </cell>
          <cell r="D38" t="str">
            <v>1.14. Exports of goods and services</v>
          </cell>
          <cell r="H38">
            <v>34.075851593907935</v>
          </cell>
          <cell r="I38">
            <v>12.401672784096563</v>
          </cell>
          <cell r="J38">
            <v>2.0137462115838813</v>
          </cell>
          <cell r="K38">
            <v>5.1481201992043557</v>
          </cell>
          <cell r="L38">
            <v>41.908853504628411</v>
          </cell>
          <cell r="M38">
            <v>19.220936029652385</v>
          </cell>
          <cell r="N38">
            <v>81.124626438307274</v>
          </cell>
          <cell r="O38">
            <v>37.150685648190283</v>
          </cell>
          <cell r="P38">
            <v>8.1306582082115746</v>
          </cell>
          <cell r="Q38">
            <v>42.808982828747858</v>
          </cell>
          <cell r="R38">
            <v>49.070948894905762</v>
          </cell>
          <cell r="S38">
            <v>28.012881897237413</v>
          </cell>
          <cell r="T38">
            <v>50.215802759253897</v>
          </cell>
          <cell r="U38">
            <v>0</v>
          </cell>
          <cell r="V38">
            <v>31.047282892117032</v>
          </cell>
          <cell r="W38">
            <v>36.344323713633649</v>
          </cell>
          <cell r="X38">
            <v>4.3537180132037276</v>
          </cell>
          <cell r="Y38">
            <v>12.8668366183201</v>
          </cell>
          <cell r="Z38">
            <v>8.8320032963221866</v>
          </cell>
          <cell r="AA38">
            <v>1.9751617079853758</v>
          </cell>
          <cell r="AB38">
            <v>15.315622988454953</v>
          </cell>
          <cell r="AC38">
            <v>18.990715720770993</v>
          </cell>
          <cell r="AD38">
            <v>38.331352743524647</v>
          </cell>
          <cell r="AE38">
            <v>49.997387241243722</v>
          </cell>
          <cell r="AF38">
            <v>45.567239532332501</v>
          </cell>
          <cell r="AG38">
            <v>2.9055637319156964</v>
          </cell>
          <cell r="AH38">
            <v>30.370756129520707</v>
          </cell>
          <cell r="AI38">
            <v>63.407545957543448</v>
          </cell>
          <cell r="AJ38">
            <v>100</v>
          </cell>
          <cell r="AK38">
            <v>30.950011127131351</v>
          </cell>
        </row>
        <row r="39">
          <cell r="A39">
            <v>35</v>
          </cell>
          <cell r="B39" t="str">
            <v>1.14.01</v>
          </cell>
          <cell r="C39" t="str">
            <v>Merchandise exports, US$</v>
          </cell>
          <cell r="D39" t="str">
            <v>1.14.01. Merchandise exports, US$</v>
          </cell>
          <cell r="H39">
            <v>58.109346958891976</v>
          </cell>
          <cell r="I39">
            <v>22.674876431051306</v>
          </cell>
          <cell r="J39">
            <v>3.774399792208202</v>
          </cell>
          <cell r="K39">
            <v>9.5994900857801326</v>
          </cell>
          <cell r="L39">
            <v>65.054133530404471</v>
          </cell>
          <cell r="M39">
            <v>35.268060337487945</v>
          </cell>
          <cell r="N39">
            <v>100</v>
          </cell>
          <cell r="O39">
            <v>62.917304416620553</v>
          </cell>
          <cell r="P39">
            <v>15.03457899584037</v>
          </cell>
          <cell r="Q39">
            <v>70.278793965385162</v>
          </cell>
          <cell r="R39">
            <v>60.658081657719791</v>
          </cell>
          <cell r="S39">
            <v>50.860923866521858</v>
          </cell>
          <cell r="T39">
            <v>72.495227559868979</v>
          </cell>
          <cell r="U39">
            <v>0</v>
          </cell>
          <cell r="V39">
            <v>55.596083554983487</v>
          </cell>
          <cell r="W39">
            <v>64.719552035318543</v>
          </cell>
          <cell r="X39">
            <v>7.6779510148956032</v>
          </cell>
          <cell r="Y39">
            <v>22.903530348594504</v>
          </cell>
          <cell r="Z39">
            <v>15.88935152649489</v>
          </cell>
          <cell r="AA39">
            <v>3.6789999434300258</v>
          </cell>
          <cell r="AB39">
            <v>28.427417559409839</v>
          </cell>
          <cell r="AC39">
            <v>31.218465611034944</v>
          </cell>
          <cell r="AD39">
            <v>64.712169239068061</v>
          </cell>
          <cell r="AE39">
            <v>63.306306596321534</v>
          </cell>
          <cell r="AF39">
            <v>69.568159446973937</v>
          </cell>
          <cell r="AG39">
            <v>5.1466323133722618</v>
          </cell>
          <cell r="AH39">
            <v>53.832341692274682</v>
          </cell>
          <cell r="AI39">
            <v>63.727611203672147</v>
          </cell>
          <cell r="AJ39">
            <v>87.982936097367869</v>
          </cell>
          <cell r="AK39">
            <v>57.700654480962577</v>
          </cell>
          <cell r="AL39" t="str">
            <v>Yes</v>
          </cell>
          <cell r="AM39" t="str">
            <v>2021</v>
          </cell>
        </row>
        <row r="40">
          <cell r="A40">
            <v>36</v>
          </cell>
          <cell r="B40" t="str">
            <v>1.14.02</v>
          </cell>
          <cell r="C40" t="str">
            <v>Commercial services exports, US$</v>
          </cell>
          <cell r="D40" t="str">
            <v>1.14.02. Commercial services exports, US$</v>
          </cell>
          <cell r="H40">
            <v>5.9474393675178927</v>
          </cell>
          <cell r="I40">
            <v>0.63815219368159792</v>
          </cell>
          <cell r="J40">
            <v>1.1099461876691665E-2</v>
          </cell>
          <cell r="K40">
            <v>7.8097418505878702E-2</v>
          </cell>
          <cell r="L40">
            <v>13.727359772340677</v>
          </cell>
          <cell r="M40">
            <v>0.86401955644945594</v>
          </cell>
          <cell r="N40">
            <v>52.500454676751573</v>
          </cell>
          <cell r="O40">
            <v>6.9196452451510062</v>
          </cell>
          <cell r="P40">
            <v>0.24967102799738963</v>
          </cell>
          <cell r="Q40">
            <v>10.194788869513122</v>
          </cell>
          <cell r="R40">
            <v>31.586928845762948</v>
          </cell>
          <cell r="S40">
            <v>1.7985140093930867</v>
          </cell>
          <cell r="T40">
            <v>21.901912851839569</v>
          </cell>
          <cell r="U40">
            <v>0</v>
          </cell>
          <cell r="V40">
            <v>2.7675104040739038</v>
          </cell>
          <cell r="W40">
            <v>3.601574786301927</v>
          </cell>
          <cell r="X40">
            <v>0.50629593572475473</v>
          </cell>
          <cell r="Y40">
            <v>1.2839269093748997</v>
          </cell>
          <cell r="Z40">
            <v>0.7133075861478716</v>
          </cell>
          <cell r="AA40">
            <v>3.3967027911803407E-2</v>
          </cell>
          <cell r="AB40">
            <v>0.3633402158912199</v>
          </cell>
          <cell r="AC40">
            <v>4.4808393867747904</v>
          </cell>
          <cell r="AD40">
            <v>7.3442330940485485</v>
          </cell>
          <cell r="AE40">
            <v>30.680249911739217</v>
          </cell>
          <cell r="AF40">
            <v>16.090475324425235</v>
          </cell>
          <cell r="AG40">
            <v>0.31533170006311984</v>
          </cell>
          <cell r="AH40">
            <v>3.2594973949696704</v>
          </cell>
          <cell r="AI40">
            <v>55.467755394605931</v>
          </cell>
          <cell r="AJ40">
            <v>100</v>
          </cell>
          <cell r="AK40">
            <v>0.48008515828100096</v>
          </cell>
          <cell r="AM40" t="str">
            <v>2021</v>
          </cell>
        </row>
        <row r="41">
          <cell r="A41">
            <v>37</v>
          </cell>
          <cell r="B41" t="str">
            <v>1.15</v>
          </cell>
          <cell r="C41" t="str">
            <v>Technological innovation</v>
          </cell>
          <cell r="D41" t="str">
            <v>1.15. Technological innovation</v>
          </cell>
          <cell r="H41">
            <v>53.84395661408692</v>
          </cell>
          <cell r="I41">
            <v>0.59544878098621168</v>
          </cell>
          <cell r="J41">
            <v>9.998357995639596</v>
          </cell>
          <cell r="K41">
            <v>0.66570602218572394</v>
          </cell>
          <cell r="L41">
            <v>47.010564739994713</v>
          </cell>
          <cell r="M41">
            <v>13.013337939449531</v>
          </cell>
          <cell r="N41">
            <v>36.969719595429758</v>
          </cell>
          <cell r="O41">
            <v>76.434367944392037</v>
          </cell>
          <cell r="P41">
            <v>4.4909325426335451</v>
          </cell>
          <cell r="Q41">
            <v>66.530163570140559</v>
          </cell>
          <cell r="R41">
            <v>8.4603525219047455</v>
          </cell>
          <cell r="S41">
            <v>6.0343354490680827</v>
          </cell>
          <cell r="T41">
            <v>62.50596320504355</v>
          </cell>
          <cell r="U41">
            <v>11.496588969375757</v>
          </cell>
          <cell r="V41">
            <v>37.127787248041074</v>
          </cell>
          <cell r="W41">
            <v>11.111690105952569</v>
          </cell>
          <cell r="X41">
            <v>1.1778305266664433</v>
          </cell>
          <cell r="Y41">
            <v>47.021095766852042</v>
          </cell>
          <cell r="Z41">
            <v>2.7984899750126924</v>
          </cell>
          <cell r="AA41">
            <v>0</v>
          </cell>
          <cell r="AB41">
            <v>3.4464702219511492</v>
          </cell>
          <cell r="AC41">
            <v>25.521332599371974</v>
          </cell>
          <cell r="AD41">
            <v>23.131360977409649</v>
          </cell>
          <cell r="AE41">
            <v>78.188607502454019</v>
          </cell>
          <cell r="AF41">
            <v>100</v>
          </cell>
          <cell r="AG41">
            <v>1.5363834156658613</v>
          </cell>
          <cell r="AH41">
            <v>22.140945239767248</v>
          </cell>
          <cell r="AI41">
            <v>49.437683995376425</v>
          </cell>
          <cell r="AJ41">
            <v>58.861950812155754</v>
          </cell>
          <cell r="AK41">
            <v>19.894914907823377</v>
          </cell>
        </row>
        <row r="42">
          <cell r="A42">
            <v>38</v>
          </cell>
          <cell r="B42" t="str">
            <v>1.15.01</v>
          </cell>
          <cell r="C42" t="str">
            <v>R&amp;D expenditure, % GDP</v>
          </cell>
          <cell r="D42" t="str">
            <v>1.15.01. R&amp;D expenditure, % GDP</v>
          </cell>
          <cell r="H42">
            <v>37.585826231674375</v>
          </cell>
          <cell r="J42">
            <v>5.1443469679609946</v>
          </cell>
          <cell r="L42">
            <v>34.837086967793738</v>
          </cell>
          <cell r="M42">
            <v>6.4682244319369753</v>
          </cell>
          <cell r="N42">
            <v>49.537730089568711</v>
          </cell>
          <cell r="O42">
            <v>75.234793807966682</v>
          </cell>
          <cell r="Q42">
            <v>19.989462504077007</v>
          </cell>
          <cell r="R42">
            <v>13.049559683206075</v>
          </cell>
          <cell r="S42">
            <v>5.2114607812800546</v>
          </cell>
          <cell r="T42">
            <v>67.565211209888517</v>
          </cell>
          <cell r="V42">
            <v>21.089209102389336</v>
          </cell>
          <cell r="W42">
            <v>5.6321243089995239</v>
          </cell>
          <cell r="X42">
            <v>2.418397129786825</v>
          </cell>
          <cell r="Y42">
            <v>28.77238172497136</v>
          </cell>
          <cell r="Z42">
            <v>3.5413513084057437</v>
          </cell>
          <cell r="AA42">
            <v>0</v>
          </cell>
          <cell r="AB42">
            <v>2.9289638965318257</v>
          </cell>
          <cell r="AC42">
            <v>6.0766226489257607</v>
          </cell>
          <cell r="AD42">
            <v>22.297048664832364</v>
          </cell>
          <cell r="AE42">
            <v>38.86872454483872</v>
          </cell>
          <cell r="AF42">
            <v>100</v>
          </cell>
          <cell r="AG42">
            <v>2.02345010997466</v>
          </cell>
          <cell r="AH42">
            <v>23.228278959296837</v>
          </cell>
          <cell r="AI42">
            <v>35.04992765925418</v>
          </cell>
          <cell r="AJ42">
            <v>71.475165798298946</v>
          </cell>
          <cell r="AK42">
            <v>10.456792085169729</v>
          </cell>
          <cell r="AM42" t="str">
            <v>2020</v>
          </cell>
        </row>
        <row r="43">
          <cell r="A43">
            <v>39</v>
          </cell>
          <cell r="B43" t="str">
            <v>1.15.02</v>
          </cell>
          <cell r="C43" t="str">
            <v>Researchers in R&amp;D, per capita</v>
          </cell>
          <cell r="D43" t="str">
            <v>1.15.02. Researchers in R&amp;D, per capita</v>
          </cell>
          <cell r="L43">
            <v>51.653836629659715</v>
          </cell>
          <cell r="M43">
            <v>5.5110876094298549</v>
          </cell>
          <cell r="N43">
            <v>17.888276800455145</v>
          </cell>
          <cell r="O43">
            <v>79.110256541285878</v>
          </cell>
          <cell r="Q43">
            <v>49.763060653621395</v>
          </cell>
          <cell r="R43">
            <v>2.5438790490796555</v>
          </cell>
          <cell r="S43">
            <v>4.190580187587793</v>
          </cell>
          <cell r="T43">
            <v>62.462481799233636</v>
          </cell>
          <cell r="V43">
            <v>24.797687888236776</v>
          </cell>
          <cell r="W43">
            <v>3.6502317774796591</v>
          </cell>
          <cell r="X43">
            <v>0</v>
          </cell>
          <cell r="Y43">
            <v>67.061862272713327</v>
          </cell>
          <cell r="Z43">
            <v>4.0434444099729987</v>
          </cell>
          <cell r="AA43">
            <v>4.1896310694156183E-2</v>
          </cell>
          <cell r="AC43">
            <v>1.6331929062700481</v>
          </cell>
          <cell r="AD43">
            <v>30.982600792160056</v>
          </cell>
          <cell r="AE43">
            <v>83.56635138569726</v>
          </cell>
          <cell r="AF43">
            <v>100</v>
          </cell>
          <cell r="AG43">
            <v>0.84960532032338054</v>
          </cell>
          <cell r="AH43">
            <v>20.252796588500701</v>
          </cell>
          <cell r="AI43">
            <v>53.582728684681911</v>
          </cell>
          <cell r="AJ43">
            <v>55.166072384117292</v>
          </cell>
          <cell r="AK43">
            <v>8.349015217042334</v>
          </cell>
          <cell r="AM43" t="str">
            <v>2020</v>
          </cell>
        </row>
        <row r="44">
          <cell r="A44">
            <v>40</v>
          </cell>
          <cell r="B44" t="str">
            <v>1.15.03</v>
          </cell>
          <cell r="C44" t="str">
            <v>Patent applications, per million inhabitants</v>
          </cell>
          <cell r="D44" t="str">
            <v>1.15.03. Patent applications, per million inhabitants</v>
          </cell>
          <cell r="H44">
            <v>9.2111188015236571</v>
          </cell>
          <cell r="I44">
            <v>6.7561008820850562E-3</v>
          </cell>
          <cell r="J44">
            <v>0.44850673096166732</v>
          </cell>
          <cell r="K44">
            <v>1.3940383339559945E-2</v>
          </cell>
          <cell r="L44">
            <v>12.474572269301568</v>
          </cell>
          <cell r="M44">
            <v>0.88020079825988551</v>
          </cell>
          <cell r="N44">
            <v>20.276406361096662</v>
          </cell>
          <cell r="O44">
            <v>45.694377048048047</v>
          </cell>
          <cell r="P44">
            <v>5.4463178157551806E-2</v>
          </cell>
          <cell r="Q44">
            <v>5.7008907331349912</v>
          </cell>
          <cell r="R44">
            <v>0.54614720205321476</v>
          </cell>
          <cell r="S44">
            <v>9.9857499632186736E-2</v>
          </cell>
          <cell r="T44">
            <v>66.824274779597332</v>
          </cell>
          <cell r="U44">
            <v>2.1845902343707466E-2</v>
          </cell>
          <cell r="V44">
            <v>1.1725937593058084</v>
          </cell>
          <cell r="W44">
            <v>0.32681481530711798</v>
          </cell>
          <cell r="X44">
            <v>0</v>
          </cell>
          <cell r="Y44">
            <v>9.2859323884521583</v>
          </cell>
          <cell r="Z44">
            <v>3.4231519960971103E-2</v>
          </cell>
          <cell r="AB44">
            <v>0.12931894976978608</v>
          </cell>
          <cell r="AC44">
            <v>0.11508112856862375</v>
          </cell>
          <cell r="AD44">
            <v>4.1163317585803663</v>
          </cell>
          <cell r="AE44">
            <v>27.766068879882027</v>
          </cell>
          <cell r="AF44">
            <v>100</v>
          </cell>
          <cell r="AG44">
            <v>0.37346436656872883</v>
          </cell>
          <cell r="AH44">
            <v>0.43039682593957096</v>
          </cell>
          <cell r="AI44">
            <v>15.721569336045194</v>
          </cell>
          <cell r="AJ44">
            <v>29.759603683199472</v>
          </cell>
          <cell r="AK44">
            <v>0.23110901781979579</v>
          </cell>
          <cell r="AM44" t="str">
            <v>2020</v>
          </cell>
        </row>
        <row r="45">
          <cell r="A45">
            <v>41</v>
          </cell>
          <cell r="B45" t="str">
            <v>1.15.04</v>
          </cell>
          <cell r="C45" t="str">
            <v>High-technology exports, % of manufactured exports</v>
          </cell>
          <cell r="D45" t="str">
            <v>1.15.04. High-technology exports, % of manufactured exports</v>
          </cell>
          <cell r="H45">
            <v>29.581364779458983</v>
          </cell>
          <cell r="J45">
            <v>0.12075674753142619</v>
          </cell>
          <cell r="K45">
            <v>1.5012365765379241</v>
          </cell>
          <cell r="L45">
            <v>20.537677950975098</v>
          </cell>
          <cell r="M45">
            <v>21.26820423957507</v>
          </cell>
          <cell r="N45">
            <v>43.907333262044368</v>
          </cell>
          <cell r="P45">
            <v>4.4239404619231921</v>
          </cell>
          <cell r="Q45">
            <v>100</v>
          </cell>
          <cell r="R45">
            <v>14.294211171364037</v>
          </cell>
          <cell r="S45">
            <v>10.487612863892187</v>
          </cell>
          <cell r="T45">
            <v>25.361208132368994</v>
          </cell>
          <cell r="U45">
            <v>28.297916979207436</v>
          </cell>
          <cell r="V45">
            <v>76.852805940359474</v>
          </cell>
          <cell r="W45">
            <v>29.607725555008816</v>
          </cell>
          <cell r="X45">
            <v>2.4608040710885644</v>
          </cell>
          <cell r="Y45">
            <v>12.991102785664086</v>
          </cell>
          <cell r="Z45">
            <v>0.92328781228855683</v>
          </cell>
          <cell r="AB45">
            <v>5.1739079976160793</v>
          </cell>
          <cell r="AC45">
            <v>90.359184333208958</v>
          </cell>
          <cell r="AD45">
            <v>11.621004197468949</v>
          </cell>
          <cell r="AE45">
            <v>79.244445081938807</v>
          </cell>
          <cell r="AF45">
            <v>50.375616884258129</v>
          </cell>
          <cell r="AG45">
            <v>0</v>
          </cell>
          <cell r="AH45">
            <v>38.617709818359536</v>
          </cell>
          <cell r="AI45">
            <v>31.789187839954703</v>
          </cell>
          <cell r="AJ45">
            <v>26.652052351084162</v>
          </cell>
          <cell r="AK45">
            <v>59.194907332783515</v>
          </cell>
          <cell r="AM45" t="str">
            <v>2020</v>
          </cell>
        </row>
        <row r="46">
          <cell r="A46">
            <v>42</v>
          </cell>
          <cell r="B46" t="str">
            <v>1.15.05</v>
          </cell>
          <cell r="C46" t="str">
            <v>Scientific articles, per million people</v>
          </cell>
          <cell r="D46" t="str">
            <v>1.15.05. Scientific articles, per million people</v>
          </cell>
          <cell r="H46">
            <v>100</v>
          </cell>
          <cell r="I46">
            <v>1.0313502121059142</v>
          </cell>
          <cell r="J46">
            <v>27.141808254311464</v>
          </cell>
          <cell r="K46">
            <v>0.21446599762086374</v>
          </cell>
          <cell r="L46">
            <v>73.009433831290977</v>
          </cell>
          <cell r="M46">
            <v>19.277989479751731</v>
          </cell>
          <cell r="N46">
            <v>19.818602687949991</v>
          </cell>
          <cell r="O46">
            <v>50.28566949760873</v>
          </cell>
          <cell r="P46">
            <v>6.6422771867506167</v>
          </cell>
          <cell r="Q46">
            <v>96.927793621143394</v>
          </cell>
          <cell r="R46">
            <v>4.3423989976281439</v>
          </cell>
          <cell r="S46">
            <v>4.8601187314849739</v>
          </cell>
          <cell r="T46">
            <v>33.702157905415056</v>
          </cell>
          <cell r="U46">
            <v>0</v>
          </cell>
          <cell r="V46">
            <v>28.162820008841518</v>
          </cell>
          <cell r="W46">
            <v>6.4078125921449862</v>
          </cell>
          <cell r="X46">
            <v>9.9003648015805856E-2</v>
          </cell>
          <cell r="Y46">
            <v>74.444418418644347</v>
          </cell>
          <cell r="Z46">
            <v>3.0671634284453106</v>
          </cell>
          <cell r="AA46">
            <v>5.3419782559485478E-2</v>
          </cell>
          <cell r="AB46">
            <v>3.1764713943922538</v>
          </cell>
          <cell r="AC46">
            <v>6.4007521866575887</v>
          </cell>
          <cell r="AD46">
            <v>25.788769397670148</v>
          </cell>
          <cell r="AE46">
            <v>90.638626352391682</v>
          </cell>
          <cell r="AF46">
            <v>58.954561585389129</v>
          </cell>
          <cell r="AG46">
            <v>3.1987806347970831</v>
          </cell>
          <cell r="AH46">
            <v>8.2240754881122786</v>
          </cell>
          <cell r="AI46">
            <v>66.300269983388873</v>
          </cell>
          <cell r="AJ46">
            <v>57.952186062290977</v>
          </cell>
          <cell r="AK46">
            <v>3.3313221084414617</v>
          </cell>
          <cell r="AM46" t="str">
            <v>2020</v>
          </cell>
        </row>
        <row r="47">
          <cell r="A47">
            <v>43</v>
          </cell>
          <cell r="B47" t="str">
            <v>1.16</v>
          </cell>
          <cell r="C47" t="str">
            <v>Technological infrastructure</v>
          </cell>
          <cell r="D47" t="str">
            <v>1.16. Technological infrastructure</v>
          </cell>
          <cell r="H47">
            <v>61.841863142517397</v>
          </cell>
          <cell r="I47">
            <v>16.9431317902018</v>
          </cell>
          <cell r="J47">
            <v>47.996680786118631</v>
          </cell>
          <cell r="K47">
            <v>16.341999816845885</v>
          </cell>
          <cell r="L47">
            <v>76.452767172202556</v>
          </cell>
          <cell r="M47">
            <v>60.747023347348751</v>
          </cell>
          <cell r="N47">
            <v>61.034258540396323</v>
          </cell>
          <cell r="O47">
            <v>67.172506677537072</v>
          </cell>
          <cell r="P47">
            <v>33.378137402127365</v>
          </cell>
          <cell r="Q47">
            <v>100</v>
          </cell>
          <cell r="R47">
            <v>20.10330103740456</v>
          </cell>
          <cell r="S47">
            <v>26.804147755131496</v>
          </cell>
          <cell r="T47">
            <v>77.238728916904819</v>
          </cell>
          <cell r="U47">
            <v>11.512000584676841</v>
          </cell>
          <cell r="V47">
            <v>53.598448602488347</v>
          </cell>
          <cell r="W47">
            <v>40.014299543540503</v>
          </cell>
          <cell r="X47">
            <v>20.267039266697317</v>
          </cell>
          <cell r="Y47">
            <v>76.515600699489482</v>
          </cell>
          <cell r="Z47">
            <v>8.4514414381592058</v>
          </cell>
          <cell r="AA47">
            <v>0</v>
          </cell>
          <cell r="AB47">
            <v>36.614758929718057</v>
          </cell>
          <cell r="AC47">
            <v>30.197271728117489</v>
          </cell>
          <cell r="AD47">
            <v>59.911055602161824</v>
          </cell>
          <cell r="AE47">
            <v>80.278973240572967</v>
          </cell>
          <cell r="AF47">
            <v>85.317456521780088</v>
          </cell>
          <cell r="AG47">
            <v>26.568225869619685</v>
          </cell>
          <cell r="AH47">
            <v>64.842660235039531</v>
          </cell>
          <cell r="AI47">
            <v>70.296267135441752</v>
          </cell>
          <cell r="AJ47">
            <v>77.049513855813359</v>
          </cell>
          <cell r="AK47">
            <v>46.138721211092175</v>
          </cell>
        </row>
        <row r="48">
          <cell r="A48">
            <v>44</v>
          </cell>
          <cell r="B48" t="str">
            <v>1.16.01</v>
          </cell>
          <cell r="C48" t="str">
            <v>Fixed internet speed, Mbps</v>
          </cell>
          <cell r="D48" t="str">
            <v>1.16.01. Fixed internet speed, Mbps</v>
          </cell>
          <cell r="H48">
            <v>27.869029026872745</v>
          </cell>
          <cell r="I48">
            <v>8.4280252032958174</v>
          </cell>
          <cell r="J48">
            <v>9.8712908611126089</v>
          </cell>
          <cell r="K48">
            <v>3.9797511982336151</v>
          </cell>
          <cell r="L48">
            <v>67.057999892293623</v>
          </cell>
          <cell r="M48">
            <v>52.706123108406487</v>
          </cell>
          <cell r="N48">
            <v>47.326188809305833</v>
          </cell>
          <cell r="O48">
            <v>65.124670149173355</v>
          </cell>
          <cell r="P48">
            <v>12.8439872906457</v>
          </cell>
          <cell r="Q48">
            <v>81.711454574829006</v>
          </cell>
          <cell r="R48">
            <v>18.57396736496311</v>
          </cell>
          <cell r="S48">
            <v>5.4014755775755301</v>
          </cell>
          <cell r="T48">
            <v>66.217890031773393</v>
          </cell>
          <cell r="U48">
            <v>8.9504012063115947</v>
          </cell>
          <cell r="V48">
            <v>45.080510528299854</v>
          </cell>
          <cell r="W48">
            <v>17.082233830577845</v>
          </cell>
          <cell r="X48">
            <v>4.3998061284937275</v>
          </cell>
          <cell r="Y48">
            <v>68.862081964564595</v>
          </cell>
          <cell r="Z48">
            <v>0</v>
          </cell>
          <cell r="AA48">
            <v>0.45775216759114684</v>
          </cell>
          <cell r="AB48">
            <v>14.874252786902906</v>
          </cell>
          <cell r="AC48">
            <v>12.854757929883139</v>
          </cell>
          <cell r="AD48">
            <v>32.053422370617696</v>
          </cell>
          <cell r="AE48">
            <v>100</v>
          </cell>
          <cell r="AF48">
            <v>74.931337174861341</v>
          </cell>
          <cell r="AG48">
            <v>13.447143087942273</v>
          </cell>
          <cell r="AH48">
            <v>72.771824007754859</v>
          </cell>
          <cell r="AI48">
            <v>38.445796758037588</v>
          </cell>
          <cell r="AJ48">
            <v>80.219721040443758</v>
          </cell>
          <cell r="AK48">
            <v>21.578975712208521</v>
          </cell>
          <cell r="AM48" t="str">
            <v>2021</v>
          </cell>
        </row>
        <row r="49">
          <cell r="A49">
            <v>45</v>
          </cell>
          <cell r="B49" t="str">
            <v>1.16.02</v>
          </cell>
          <cell r="C49" t="str">
            <v>Internet users, % population</v>
          </cell>
          <cell r="D49" t="str">
            <v>1.16.02. Internet users, % population</v>
          </cell>
          <cell r="H49">
            <v>91.40633050652994</v>
          </cell>
          <cell r="I49">
            <v>15.847336859737567</v>
          </cell>
          <cell r="J49">
            <v>97.702913310429295</v>
          </cell>
          <cell r="K49">
            <v>25.292535852655913</v>
          </cell>
          <cell r="L49">
            <v>100</v>
          </cell>
          <cell r="M49">
            <v>89.89048649818379</v>
          </cell>
          <cell r="N49">
            <v>69.024048838490231</v>
          </cell>
          <cell r="O49">
            <v>90.706710194985575</v>
          </cell>
          <cell r="P49">
            <v>62.255484192181036</v>
          </cell>
          <cell r="Q49">
            <v>94.686542337745109</v>
          </cell>
          <cell r="R49">
            <v>37.069152976583581</v>
          </cell>
          <cell r="S49">
            <v>49.576608671371595</v>
          </cell>
          <cell r="T49">
            <v>92.128639644701764</v>
          </cell>
          <cell r="U49">
            <v>26.341641532903171</v>
          </cell>
          <cell r="V49">
            <v>91.353872882287632</v>
          </cell>
          <cell r="W49">
            <v>70.847047886815034</v>
          </cell>
          <cell r="X49">
            <v>27.857485541249321</v>
          </cell>
          <cell r="Y49">
            <v>93.621794826420469</v>
          </cell>
          <cell r="Z49">
            <v>16.080543630252357</v>
          </cell>
          <cell r="AA49">
            <v>0</v>
          </cell>
          <cell r="AB49">
            <v>63.013406196354104</v>
          </cell>
          <cell r="AC49">
            <v>44.998183174086478</v>
          </cell>
          <cell r="AD49">
            <v>86.036360127424331</v>
          </cell>
          <cell r="AE49">
            <v>94.209879953828676</v>
          </cell>
          <cell r="AF49">
            <v>99.457863847453439</v>
          </cell>
          <cell r="AG49">
            <v>27.740882155991926</v>
          </cell>
          <cell r="AH49">
            <v>77.698134136451174</v>
          </cell>
          <cell r="AI49">
            <v>97.490929895196047</v>
          </cell>
          <cell r="AJ49">
            <v>92.92217451487609</v>
          </cell>
          <cell r="AK49">
            <v>68.901877151852588</v>
          </cell>
          <cell r="AM49" t="str">
            <v>2020</v>
          </cell>
        </row>
        <row r="50">
          <cell r="A50">
            <v>46</v>
          </cell>
          <cell r="B50" t="str">
            <v>1.16.03</v>
          </cell>
          <cell r="C50" t="str">
            <v>Fixed broadband subscriptions</v>
          </cell>
          <cell r="D50" t="str">
            <v>1.16.03. Fixed broadband subscriptions</v>
          </cell>
          <cell r="H50">
            <v>81.844325048084002</v>
          </cell>
          <cell r="I50">
            <v>13.550733086691194</v>
          </cell>
          <cell r="J50">
            <v>36.968151316224748</v>
          </cell>
          <cell r="K50">
            <v>2.686253237898637</v>
          </cell>
          <cell r="L50">
            <v>96.265585213638786</v>
          </cell>
          <cell r="M50">
            <v>44.914767857556839</v>
          </cell>
          <cell r="N50">
            <v>77.020643520531152</v>
          </cell>
          <cell r="O50">
            <v>57.776146831437039</v>
          </cell>
          <cell r="P50">
            <v>30.488107848229017</v>
          </cell>
          <cell r="Q50">
            <v>88.32033000365081</v>
          </cell>
          <cell r="R50">
            <v>3.2975854261404707</v>
          </cell>
          <cell r="S50">
            <v>9.352398213181349</v>
          </cell>
          <cell r="T50">
            <v>79.777486095522747</v>
          </cell>
          <cell r="U50">
            <v>3.5198601472516917</v>
          </cell>
          <cell r="V50">
            <v>23.416889465490915</v>
          </cell>
          <cell r="W50">
            <v>38.737644174023032</v>
          </cell>
          <cell r="X50">
            <v>2.3808835949469027</v>
          </cell>
          <cell r="Y50">
            <v>83.95916459232204</v>
          </cell>
          <cell r="Z50">
            <v>2.0951150963024574</v>
          </cell>
          <cell r="AA50">
            <v>0</v>
          </cell>
          <cell r="AB50">
            <v>20.772398710296194</v>
          </cell>
          <cell r="AC50">
            <v>16.179295773404242</v>
          </cell>
          <cell r="AD50">
            <v>53.077961722648496</v>
          </cell>
          <cell r="AE50">
            <v>59.035153779536991</v>
          </cell>
          <cell r="AF50">
            <v>99.999999999999986</v>
          </cell>
          <cell r="AG50">
            <v>18.666021214622013</v>
          </cell>
          <cell r="AH50">
            <v>37.423731649531184</v>
          </cell>
          <cell r="AI50">
            <v>92.404731338792018</v>
          </cell>
          <cell r="AJ50">
            <v>83.977175653598209</v>
          </cell>
          <cell r="AK50">
            <v>39.065980394462713</v>
          </cell>
          <cell r="AM50" t="str">
            <v>2020</v>
          </cell>
        </row>
        <row r="51">
          <cell r="A51">
            <v>47</v>
          </cell>
          <cell r="B51" t="str">
            <v>1.16.04</v>
          </cell>
          <cell r="C51" t="str">
            <v>Mobile subscriptions (per 100 people)</v>
          </cell>
          <cell r="D51" t="str">
            <v>1.16.04. Mobile subscriptions (per 100 people)</v>
          </cell>
          <cell r="H51">
            <v>24.603593704301826</v>
          </cell>
          <cell r="I51">
            <v>24.34880625727412</v>
          </cell>
          <cell r="J51">
            <v>30.748381971607262</v>
          </cell>
          <cell r="K51">
            <v>28.026674337066471</v>
          </cell>
          <cell r="L51">
            <v>15.621456174358535</v>
          </cell>
          <cell r="M51">
            <v>34.223831091183321</v>
          </cell>
          <cell r="N51">
            <v>29.410611952078661</v>
          </cell>
          <cell r="O51">
            <v>31.53318388865608</v>
          </cell>
          <cell r="P51">
            <v>16.45356797791322</v>
          </cell>
          <cell r="Q51">
            <v>100</v>
          </cell>
          <cell r="R51">
            <v>14.745446302201884</v>
          </cell>
          <cell r="S51">
            <v>33.764212374777671</v>
          </cell>
          <cell r="T51">
            <v>43.683974276849931</v>
          </cell>
          <cell r="U51">
            <v>3.5795287759346306</v>
          </cell>
          <cell r="V51">
            <v>35.844496227287877</v>
          </cell>
          <cell r="W51">
            <v>19.547143775115817</v>
          </cell>
          <cell r="X51">
            <v>39.644410620304136</v>
          </cell>
          <cell r="Y51">
            <v>32.730877664614049</v>
          </cell>
          <cell r="Z51">
            <v>13.067362598219253</v>
          </cell>
          <cell r="AA51">
            <v>0</v>
          </cell>
          <cell r="AB51">
            <v>35.17082579425562</v>
          </cell>
          <cell r="AC51">
            <v>36.422270845464752</v>
          </cell>
          <cell r="AD51">
            <v>47.522363421308853</v>
          </cell>
          <cell r="AE51">
            <v>39.637367762638419</v>
          </cell>
          <cell r="AF51">
            <v>36.846408632428279</v>
          </cell>
          <cell r="AG51">
            <v>37.381277962226804</v>
          </cell>
          <cell r="AH51">
            <v>48.760309228312671</v>
          </cell>
          <cell r="AI51">
            <v>28.177880869960514</v>
          </cell>
          <cell r="AJ51">
            <v>23.99968297088704</v>
          </cell>
          <cell r="AK51">
            <v>38.976089974261455</v>
          </cell>
          <cell r="AM51" t="str">
            <v>2020</v>
          </cell>
        </row>
        <row r="54">
          <cell r="B54" t="str">
            <v>2. Societal Pillar</v>
          </cell>
          <cell r="C54" t="str">
            <v>Societal Pillar</v>
          </cell>
          <cell r="D54" t="str">
            <v>2. Societal Pillar</v>
          </cell>
          <cell r="H54">
            <v>95.257006386814851</v>
          </cell>
          <cell r="I54">
            <v>32.414664705460432</v>
          </cell>
          <cell r="J54">
            <v>34.721620529601594</v>
          </cell>
          <cell r="K54">
            <v>21.304577318341842</v>
          </cell>
          <cell r="L54">
            <v>97.263002390365742</v>
          </cell>
          <cell r="M54">
            <v>66.016658592902658</v>
          </cell>
          <cell r="N54">
            <v>26.531194781858112</v>
          </cell>
          <cell r="O54">
            <v>80.072975273735594</v>
          </cell>
          <cell r="P54">
            <v>47.91790430714606</v>
          </cell>
          <cell r="Q54">
            <v>71.345246754964322</v>
          </cell>
          <cell r="R54">
            <v>2.1805369033598203</v>
          </cell>
          <cell r="S54">
            <v>25.829054927035536</v>
          </cell>
          <cell r="T54">
            <v>80.457405060314898</v>
          </cell>
          <cell r="U54">
            <v>32.918399988742962</v>
          </cell>
          <cell r="V54">
            <v>34.813439856217435</v>
          </cell>
          <cell r="W54">
            <v>29.008218531346628</v>
          </cell>
          <cell r="X54">
            <v>0</v>
          </cell>
          <cell r="Y54">
            <v>100</v>
          </cell>
          <cell r="Z54">
            <v>11.367055166640446</v>
          </cell>
          <cell r="AA54">
            <v>19.012530527060626</v>
          </cell>
          <cell r="AB54">
            <v>42.860689110924078</v>
          </cell>
          <cell r="AC54">
            <v>34.837483291576028</v>
          </cell>
          <cell r="AD54">
            <v>29.431315724378354</v>
          </cell>
          <cell r="AE54">
            <v>73.053238539706172</v>
          </cell>
          <cell r="AF54">
            <v>73.665197276408222</v>
          </cell>
          <cell r="AG54">
            <v>56.316882659658681</v>
          </cell>
          <cell r="AH54">
            <v>40.694198282171229</v>
          </cell>
          <cell r="AI54">
            <v>92.188242439159509</v>
          </cell>
          <cell r="AJ54">
            <v>74.332963656307982</v>
          </cell>
          <cell r="AK54">
            <v>35.432612234237077</v>
          </cell>
        </row>
        <row r="55">
          <cell r="A55">
            <v>48</v>
          </cell>
          <cell r="B55" t="str">
            <v>2.01</v>
          </cell>
          <cell r="C55" t="str">
            <v>Inequality (Gini coefficient)</v>
          </cell>
          <cell r="D55" t="str">
            <v>2.01. Inequality (Gini coefficient)</v>
          </cell>
          <cell r="H55">
            <v>64.921465968586404</v>
          </cell>
          <cell r="I55">
            <v>74.869109947643992</v>
          </cell>
          <cell r="L55">
            <v>70.15706806282725</v>
          </cell>
          <cell r="M55">
            <v>12.041884816753949</v>
          </cell>
          <cell r="N55">
            <v>44.502617801047116</v>
          </cell>
          <cell r="O55">
            <v>100</v>
          </cell>
          <cell r="P55">
            <v>5.2356020942408321</v>
          </cell>
          <cell r="Q55">
            <v>34.554973821989535</v>
          </cell>
          <cell r="S55">
            <v>50.785340314136135</v>
          </cell>
          <cell r="U55">
            <v>41.361256544502645</v>
          </cell>
          <cell r="V55">
            <v>29.319371727748702</v>
          </cell>
          <cell r="W55">
            <v>0</v>
          </cell>
          <cell r="X55">
            <v>83.769633507853413</v>
          </cell>
          <cell r="Y55">
            <v>61.780104712041897</v>
          </cell>
          <cell r="Z55">
            <v>89.528795811518322</v>
          </cell>
          <cell r="AB55">
            <v>26.701570680628279</v>
          </cell>
          <cell r="AC55">
            <v>23.036649214659718</v>
          </cell>
          <cell r="AD55">
            <v>47.120418848167539</v>
          </cell>
          <cell r="AE55">
            <v>36.125654450261806</v>
          </cell>
          <cell r="AH55">
            <v>61.780104712041897</v>
          </cell>
          <cell r="AI55">
            <v>60.732984293193724</v>
          </cell>
          <cell r="AJ55">
            <v>27.22513089005237</v>
          </cell>
          <cell r="AK55">
            <v>57.59162303664921</v>
          </cell>
          <cell r="AM55" t="str">
            <v>2019</v>
          </cell>
        </row>
        <row r="56">
          <cell r="A56">
            <v>49</v>
          </cell>
          <cell r="B56" t="str">
            <v>2.02</v>
          </cell>
          <cell r="C56" t="str">
            <v>Educational attainment</v>
          </cell>
          <cell r="D56" t="str">
            <v>2.02. Educational attainment</v>
          </cell>
          <cell r="H56">
            <v>83.423677691379794</v>
          </cell>
          <cell r="I56">
            <v>10.465178015192183</v>
          </cell>
          <cell r="J56">
            <v>34.101922682128482</v>
          </cell>
          <cell r="K56">
            <v>2.1755315149018029</v>
          </cell>
          <cell r="L56">
            <v>68.073932489922939</v>
          </cell>
          <cell r="M56">
            <v>55.251546613800386</v>
          </cell>
          <cell r="N56">
            <v>43.920787151092711</v>
          </cell>
          <cell r="O56">
            <v>63.180235392325898</v>
          </cell>
          <cell r="P56">
            <v>30.752038145305743</v>
          </cell>
          <cell r="Q56">
            <v>63.056192203772291</v>
          </cell>
          <cell r="R56">
            <v>19.71010143244013</v>
          </cell>
          <cell r="S56">
            <v>23.389276559989263</v>
          </cell>
          <cell r="T56">
            <v>59.418796561324157</v>
          </cell>
          <cell r="U56">
            <v>3.0670889342135208</v>
          </cell>
          <cell r="V56">
            <v>36.983363182421314</v>
          </cell>
          <cell r="W56">
            <v>28.539184709844051</v>
          </cell>
          <cell r="X56">
            <v>3.9189922635056633</v>
          </cell>
          <cell r="Y56">
            <v>65.270107246667905</v>
          </cell>
          <cell r="Z56">
            <v>4.0365484090373034</v>
          </cell>
          <cell r="AA56">
            <v>0</v>
          </cell>
          <cell r="AB56">
            <v>42.172075009613657</v>
          </cell>
          <cell r="AC56">
            <v>28.256792502755939</v>
          </cell>
          <cell r="AD56">
            <v>61.401164041270142</v>
          </cell>
          <cell r="AE56">
            <v>60.067125597770669</v>
          </cell>
          <cell r="AF56">
            <v>67.312823179920088</v>
          </cell>
          <cell r="AG56">
            <v>28.848706933870488</v>
          </cell>
          <cell r="AH56">
            <v>21.687152424850215</v>
          </cell>
          <cell r="AI56">
            <v>78.260431448665301</v>
          </cell>
          <cell r="AJ56">
            <v>100</v>
          </cell>
          <cell r="AK56">
            <v>21.564633690620674</v>
          </cell>
        </row>
        <row r="57">
          <cell r="A57">
            <v>50</v>
          </cell>
          <cell r="B57" t="str">
            <v>2.02.01</v>
          </cell>
          <cell r="C57" t="str">
            <v>Mean years of schooling</v>
          </cell>
          <cell r="D57" t="str">
            <v>2.02.01. Mean years of schooling</v>
          </cell>
          <cell r="H57">
            <v>92.131678403004997</v>
          </cell>
          <cell r="I57">
            <v>17.814013964795553</v>
          </cell>
          <cell r="J57">
            <v>51.179878996143238</v>
          </cell>
          <cell r="K57">
            <v>3.4957685207187126</v>
          </cell>
          <cell r="L57">
            <v>99.459238767844411</v>
          </cell>
          <cell r="M57">
            <v>67.664255424153254</v>
          </cell>
          <cell r="N57">
            <v>38.841872452430138</v>
          </cell>
          <cell r="O57">
            <v>87.27997221663712</v>
          </cell>
          <cell r="P57">
            <v>48.520004546783902</v>
          </cell>
          <cell r="Q57">
            <v>87.051033650770449</v>
          </cell>
          <cell r="R57">
            <v>21.020307444844544</v>
          </cell>
          <cell r="S57">
            <v>40.060593321025785</v>
          </cell>
          <cell r="T57">
            <v>93.563216289824354</v>
          </cell>
          <cell r="U57">
            <v>7.1743223235665079</v>
          </cell>
          <cell r="V57">
            <v>65.263827706593077</v>
          </cell>
          <cell r="W57">
            <v>46.777152753660275</v>
          </cell>
          <cell r="X57">
            <v>4.278210429271236</v>
          </cell>
          <cell r="Y57">
            <v>92.787262150651642</v>
          </cell>
          <cell r="Z57">
            <v>5.6999791853259962</v>
          </cell>
          <cell r="AA57">
            <v>0</v>
          </cell>
          <cell r="AB57">
            <v>57.535437496572769</v>
          </cell>
          <cell r="AC57">
            <v>54.071215407885347</v>
          </cell>
          <cell r="AD57">
            <v>85.822746028989755</v>
          </cell>
          <cell r="AE57">
            <v>79.56426273556454</v>
          </cell>
          <cell r="AF57">
            <v>86.294812325211566</v>
          </cell>
          <cell r="AG57">
            <v>68.231118280356071</v>
          </cell>
          <cell r="AH57">
            <v>37.460701164342247</v>
          </cell>
          <cell r="AI57">
            <v>98.051394651702651</v>
          </cell>
          <cell r="AJ57">
            <v>100</v>
          </cell>
          <cell r="AK57">
            <v>41.812133287027734</v>
          </cell>
          <cell r="AM57" t="str">
            <v>2019</v>
          </cell>
        </row>
        <row r="58">
          <cell r="A58">
            <v>51</v>
          </cell>
          <cell r="B58" t="str">
            <v>2.02.02</v>
          </cell>
          <cell r="C58" t="str">
            <v>University education Index</v>
          </cell>
          <cell r="D58" t="str">
            <v>2.02.02. University education Index</v>
          </cell>
          <cell r="H58">
            <v>36.621681043692845</v>
          </cell>
          <cell r="I58">
            <v>0.47735766989868855</v>
          </cell>
          <cell r="J58">
            <v>22.939090289323559</v>
          </cell>
          <cell r="K58">
            <v>0</v>
          </cell>
          <cell r="L58">
            <v>24.951802300740063</v>
          </cell>
          <cell r="M58">
            <v>4.5207081722117186</v>
          </cell>
          <cell r="N58">
            <v>36.284643765889093</v>
          </cell>
          <cell r="O58">
            <v>9.8735603847968481</v>
          </cell>
          <cell r="P58">
            <v>0.76949238795770114</v>
          </cell>
          <cell r="Q58">
            <v>15.075320954916288</v>
          </cell>
          <cell r="R58">
            <v>16.138001265098207</v>
          </cell>
          <cell r="S58">
            <v>0.44922211295890507</v>
          </cell>
          <cell r="T58">
            <v>15.057019625822177</v>
          </cell>
          <cell r="U58">
            <v>0</v>
          </cell>
          <cell r="V58">
            <v>6.3865321392219405</v>
          </cell>
          <cell r="W58">
            <v>1.4603065747932793</v>
          </cell>
          <cell r="X58">
            <v>0</v>
          </cell>
          <cell r="Y58">
            <v>19.420679474797929</v>
          </cell>
          <cell r="Z58">
            <v>5.3685092185593568</v>
          </cell>
          <cell r="AA58">
            <v>0</v>
          </cell>
          <cell r="AB58">
            <v>0.71611416666320271</v>
          </cell>
          <cell r="AC58">
            <v>0.55927202928441755</v>
          </cell>
          <cell r="AD58">
            <v>9.7964545852037634</v>
          </cell>
          <cell r="AE58">
            <v>7.7986233253866262</v>
          </cell>
          <cell r="AF58">
            <v>13.721148861543785</v>
          </cell>
          <cell r="AG58">
            <v>1.6636301973733616</v>
          </cell>
          <cell r="AH58">
            <v>2.1843901039505123</v>
          </cell>
          <cell r="AI58">
            <v>64.025493246229416</v>
          </cell>
          <cell r="AJ58">
            <v>100</v>
          </cell>
          <cell r="AK58">
            <v>1.217301983848013</v>
          </cell>
          <cell r="AM58" t="str">
            <v>2021</v>
          </cell>
        </row>
        <row r="59">
          <cell r="A59">
            <v>52</v>
          </cell>
          <cell r="B59" t="str">
            <v>2.02.03</v>
          </cell>
          <cell r="C59" t="str">
            <v>Tertiary enrollment</v>
          </cell>
          <cell r="D59" t="str">
            <v>2.02.03. Tertiary enrollment</v>
          </cell>
          <cell r="H59">
            <v>100</v>
          </cell>
          <cell r="I59">
            <v>10.404853399152529</v>
          </cell>
          <cell r="J59">
            <v>19.390806272348353</v>
          </cell>
          <cell r="K59">
            <v>2.4696858489269284</v>
          </cell>
          <cell r="L59">
            <v>62.252280170089001</v>
          </cell>
          <cell r="M59">
            <v>79.318509425882908</v>
          </cell>
          <cell r="N59">
            <v>45.30724897151228</v>
          </cell>
          <cell r="O59">
            <v>76.090940629468818</v>
          </cell>
          <cell r="P59">
            <v>35.034668940513008</v>
          </cell>
          <cell r="Q59">
            <v>70.7779838231627</v>
          </cell>
          <cell r="R59">
            <v>16.888120822757447</v>
          </cell>
          <cell r="S59">
            <v>23.62516082442</v>
          </cell>
          <cell r="U59">
            <v>1.2358427139745329</v>
          </cell>
          <cell r="V59">
            <v>29.760520203295766</v>
          </cell>
          <cell r="W59">
            <v>30.01891294990795</v>
          </cell>
          <cell r="X59">
            <v>6.4679310827227008</v>
          </cell>
          <cell r="Y59">
            <v>66.767101399587716</v>
          </cell>
          <cell r="Z59">
            <v>0</v>
          </cell>
          <cell r="AB59">
            <v>57.387126710255174</v>
          </cell>
          <cell r="AC59">
            <v>22.851546333940249</v>
          </cell>
          <cell r="AD59">
            <v>72.746938796964059</v>
          </cell>
          <cell r="AE59">
            <v>77.345229824673424</v>
          </cell>
          <cell r="AF59">
            <v>84.560346911435332</v>
          </cell>
          <cell r="AG59">
            <v>9.2103546469440492</v>
          </cell>
          <cell r="AI59">
            <v>52.518501577207871</v>
          </cell>
          <cell r="AJ59">
            <v>74.206754937075885</v>
          </cell>
          <cell r="AK59">
            <v>16.102246986242591</v>
          </cell>
          <cell r="AM59" t="str">
            <v>2021</v>
          </cell>
        </row>
        <row r="60">
          <cell r="A60">
            <v>53</v>
          </cell>
          <cell r="B60" t="str">
            <v>2.03</v>
          </cell>
          <cell r="C60" t="str">
            <v>Labor standards</v>
          </cell>
          <cell r="D60" t="str">
            <v>2.03. Labor standards</v>
          </cell>
          <cell r="H60">
            <v>91.091941850610652</v>
          </cell>
          <cell r="I60">
            <v>35.235676909673259</v>
          </cell>
          <cell r="J60">
            <v>0</v>
          </cell>
          <cell r="K60">
            <v>63.912954585112878</v>
          </cell>
          <cell r="L60">
            <v>100</v>
          </cell>
          <cell r="M60">
            <v>74.451019348095045</v>
          </cell>
          <cell r="N60">
            <v>50</v>
          </cell>
          <cell r="O60">
            <v>93.695079663515259</v>
          </cell>
          <cell r="P60">
            <v>82.452529917239431</v>
          </cell>
          <cell r="Q60">
            <v>100</v>
          </cell>
          <cell r="R60">
            <v>70.746209758297624</v>
          </cell>
          <cell r="S60">
            <v>44.50574053896532</v>
          </cell>
          <cell r="T60">
            <v>64.559452614537378</v>
          </cell>
          <cell r="U60">
            <v>54.730949890289622</v>
          </cell>
          <cell r="V60">
            <v>37.493451146808383</v>
          </cell>
          <cell r="W60">
            <v>87.350809420082044</v>
          </cell>
          <cell r="X60">
            <v>0.52468714559919172</v>
          </cell>
          <cell r="Y60">
            <v>96.062511940678917</v>
          </cell>
          <cell r="Z60">
            <v>76.959435679803107</v>
          </cell>
          <cell r="AA60">
            <v>56.592795356407848</v>
          </cell>
          <cell r="AB60">
            <v>91.929187957731131</v>
          </cell>
          <cell r="AC60">
            <v>78.965098627530324</v>
          </cell>
          <cell r="AD60">
            <v>32.964835491225941</v>
          </cell>
          <cell r="AE60">
            <v>47.8892662561897</v>
          </cell>
          <cell r="AF60">
            <v>91.229575758288945</v>
          </cell>
          <cell r="AG60">
            <v>54.079543091630946</v>
          </cell>
          <cell r="AH60">
            <v>63.523381757218431</v>
          </cell>
          <cell r="AI60">
            <v>90.937490477136919</v>
          </cell>
          <cell r="AJ60">
            <v>93.304697784349997</v>
          </cell>
          <cell r="AK60">
            <v>63.621845407829952</v>
          </cell>
        </row>
        <row r="61">
          <cell r="A61">
            <v>54</v>
          </cell>
          <cell r="B61" t="str">
            <v>2.03.01</v>
          </cell>
          <cell r="C61" t="str">
            <v>Gender non-discrimination in hiring</v>
          </cell>
          <cell r="D61" t="str">
            <v>2.03.01. Gender non-discrimination in hiring</v>
          </cell>
          <cell r="H61">
            <v>100</v>
          </cell>
          <cell r="I61">
            <v>33.333333333333336</v>
          </cell>
          <cell r="J61">
            <v>0</v>
          </cell>
          <cell r="K61">
            <v>100</v>
          </cell>
          <cell r="L61">
            <v>100</v>
          </cell>
          <cell r="M61">
            <v>66.666666666666671</v>
          </cell>
          <cell r="N61">
            <v>100</v>
          </cell>
          <cell r="O61">
            <v>100</v>
          </cell>
          <cell r="P61">
            <v>100</v>
          </cell>
          <cell r="Q61">
            <v>100</v>
          </cell>
          <cell r="R61">
            <v>100</v>
          </cell>
          <cell r="S61">
            <v>33.333333333333336</v>
          </cell>
          <cell r="T61">
            <v>33.333333333333336</v>
          </cell>
          <cell r="U61">
            <v>100</v>
          </cell>
          <cell r="V61">
            <v>33.333333333333336</v>
          </cell>
          <cell r="W61">
            <v>100</v>
          </cell>
          <cell r="X61">
            <v>0</v>
          </cell>
          <cell r="Y61">
            <v>100</v>
          </cell>
          <cell r="Z61">
            <v>100</v>
          </cell>
          <cell r="AA61">
            <v>33.333333333333336</v>
          </cell>
          <cell r="AB61">
            <v>100</v>
          </cell>
          <cell r="AC61">
            <v>100</v>
          </cell>
          <cell r="AD61">
            <v>33.333333333333336</v>
          </cell>
          <cell r="AE61">
            <v>66.666666666666671</v>
          </cell>
          <cell r="AF61">
            <v>100</v>
          </cell>
          <cell r="AG61">
            <v>66.666666666666671</v>
          </cell>
          <cell r="AH61">
            <v>100</v>
          </cell>
          <cell r="AI61">
            <v>100</v>
          </cell>
          <cell r="AJ61">
            <v>100</v>
          </cell>
          <cell r="AK61">
            <v>100</v>
          </cell>
          <cell r="AM61" t="str">
            <v>2022</v>
          </cell>
        </row>
        <row r="62">
          <cell r="A62">
            <v>55</v>
          </cell>
          <cell r="B62" t="str">
            <v>2.03.02</v>
          </cell>
          <cell r="C62" t="str">
            <v>Freedom of association and assembly</v>
          </cell>
          <cell r="D62" t="str">
            <v>2.03.02. Freedom of association and assembly</v>
          </cell>
          <cell r="H62">
            <v>82.183883701221305</v>
          </cell>
          <cell r="I62">
            <v>37.13802048601319</v>
          </cell>
          <cell r="K62">
            <v>27.825909170225746</v>
          </cell>
          <cell r="L62">
            <v>100</v>
          </cell>
          <cell r="M62">
            <v>82.235372029523418</v>
          </cell>
          <cell r="N62">
            <v>0</v>
          </cell>
          <cell r="O62">
            <v>87.390159327030531</v>
          </cell>
          <cell r="P62">
            <v>64.905059834478863</v>
          </cell>
          <cell r="R62">
            <v>41.492419516595234</v>
          </cell>
          <cell r="S62">
            <v>55.678147744597304</v>
          </cell>
          <cell r="T62">
            <v>95.785571895741413</v>
          </cell>
          <cell r="U62">
            <v>9.4618997805792446</v>
          </cell>
          <cell r="V62">
            <v>41.65356896028343</v>
          </cell>
          <cell r="W62">
            <v>74.701618840164102</v>
          </cell>
          <cell r="X62">
            <v>1.0493742911983834</v>
          </cell>
          <cell r="Y62">
            <v>92.125023881357862</v>
          </cell>
          <cell r="Z62">
            <v>53.9188713596062</v>
          </cell>
          <cell r="AA62">
            <v>79.852257379482367</v>
          </cell>
          <cell r="AB62">
            <v>83.858375915462275</v>
          </cell>
          <cell r="AC62">
            <v>57.930197255060655</v>
          </cell>
          <cell r="AD62">
            <v>32.596337649118539</v>
          </cell>
          <cell r="AE62">
            <v>29.111865845712739</v>
          </cell>
          <cell r="AF62">
            <v>82.459151516577862</v>
          </cell>
          <cell r="AG62">
            <v>41.492419516595234</v>
          </cell>
          <cell r="AH62">
            <v>27.046763514436858</v>
          </cell>
          <cell r="AI62">
            <v>81.874980954273866</v>
          </cell>
          <cell r="AJ62">
            <v>86.609395568699995</v>
          </cell>
          <cell r="AK62">
            <v>27.243690815659903</v>
          </cell>
          <cell r="AM62" t="str">
            <v>2021</v>
          </cell>
        </row>
        <row r="63">
          <cell r="A63">
            <v>56</v>
          </cell>
          <cell r="B63" t="str">
            <v>2.04</v>
          </cell>
          <cell r="C63" t="str">
            <v>Political stability and absence of violence</v>
          </cell>
          <cell r="D63" t="str">
            <v>2.04. Political stability and absence of violence</v>
          </cell>
          <cell r="H63">
            <v>73.469379212411582</v>
          </cell>
          <cell r="I63">
            <v>11.734687713348658</v>
          </cell>
          <cell r="J63">
            <v>92.346940679404398</v>
          </cell>
          <cell r="K63">
            <v>38.775503802582314</v>
          </cell>
          <cell r="L63">
            <v>91.836734561432735</v>
          </cell>
          <cell r="M63">
            <v>47.448975359121242</v>
          </cell>
          <cell r="N63">
            <v>35.204082609433556</v>
          </cell>
          <cell r="O63">
            <v>72.44898860912113</v>
          </cell>
          <cell r="P63">
            <v>31.632650599958371</v>
          </cell>
          <cell r="Q63">
            <v>48.469387595064553</v>
          </cell>
          <cell r="R63">
            <v>12.755099949291981</v>
          </cell>
          <cell r="S63">
            <v>25.000003515306091</v>
          </cell>
          <cell r="T63">
            <v>88.775508669929224</v>
          </cell>
          <cell r="U63">
            <v>69.387751901291153</v>
          </cell>
          <cell r="V63">
            <v>49.489799831007879</v>
          </cell>
          <cell r="W63">
            <v>13.775512185235302</v>
          </cell>
          <cell r="X63">
            <v>5.1020417103290221</v>
          </cell>
          <cell r="Y63">
            <v>100</v>
          </cell>
          <cell r="Z63">
            <v>0</v>
          </cell>
          <cell r="AA63">
            <v>16.326531958767166</v>
          </cell>
          <cell r="AB63">
            <v>36.224484029050444</v>
          </cell>
          <cell r="AC63">
            <v>14.795913604852188</v>
          </cell>
          <cell r="AD63">
            <v>16.836738076738825</v>
          </cell>
          <cell r="AE63">
            <v>99.489804698354774</v>
          </cell>
          <cell r="AF63">
            <v>62.244898698667214</v>
          </cell>
          <cell r="AG63">
            <v>43.367348048000821</v>
          </cell>
          <cell r="AH63">
            <v>20.918365387859243</v>
          </cell>
          <cell r="AI63">
            <v>60.714291161078663</v>
          </cell>
          <cell r="AJ63">
            <v>44.387749467617709</v>
          </cell>
          <cell r="AK63">
            <v>42.857141930029165</v>
          </cell>
          <cell r="AM63" t="str">
            <v>2020</v>
          </cell>
        </row>
        <row r="64">
          <cell r="A64">
            <v>57</v>
          </cell>
          <cell r="B64" t="str">
            <v>2.05</v>
          </cell>
          <cell r="C64" t="str">
            <v>Goods produced by forced labor or child labor</v>
          </cell>
          <cell r="D64" t="str">
            <v>2.05. Goods produced by forced labor or child labor</v>
          </cell>
          <cell r="H64">
            <v>99.018848149999997</v>
          </cell>
          <cell r="I64">
            <v>48.708938510000003</v>
          </cell>
          <cell r="J64">
            <v>71.184260309999999</v>
          </cell>
          <cell r="K64">
            <v>18.40189556</v>
          </cell>
          <cell r="L64">
            <v>99.469645880000002</v>
          </cell>
          <cell r="M64">
            <v>98.668114959999997</v>
          </cell>
          <cell r="N64">
            <v>32.714722250000001</v>
          </cell>
          <cell r="O64">
            <v>96.807696460000003</v>
          </cell>
          <cell r="P64">
            <v>83.662212299999993</v>
          </cell>
          <cell r="Q64">
            <v>96.994511630000005</v>
          </cell>
          <cell r="R64">
            <v>0</v>
          </cell>
          <cell r="S64">
            <v>64.281979399999997</v>
          </cell>
          <cell r="T64">
            <v>100</v>
          </cell>
          <cell r="U64">
            <v>75.421289290000004</v>
          </cell>
          <cell r="V64">
            <v>68.884126330000001</v>
          </cell>
          <cell r="W64">
            <v>48.686725860000003</v>
          </cell>
          <cell r="X64">
            <v>10.497593220000001</v>
          </cell>
          <cell r="Y64">
            <v>99.035972709999996</v>
          </cell>
          <cell r="Z64">
            <v>23.627523279999998</v>
          </cell>
          <cell r="AA64">
            <v>72.951861199999996</v>
          </cell>
          <cell r="AB64">
            <v>72.772917559999996</v>
          </cell>
          <cell r="AC64">
            <v>45.692378830000003</v>
          </cell>
          <cell r="AD64">
            <v>75.306268119999999</v>
          </cell>
          <cell r="AE64">
            <v>91.491134000000002</v>
          </cell>
          <cell r="AF64">
            <v>95.495922809999996</v>
          </cell>
          <cell r="AG64">
            <v>95.022637970000005</v>
          </cell>
          <cell r="AH64">
            <v>58.286277140000003</v>
          </cell>
          <cell r="AI64">
            <v>95.145138540000005</v>
          </cell>
          <cell r="AJ64">
            <v>97.362605189999996</v>
          </cell>
          <cell r="AK64">
            <v>43.825188070000003</v>
          </cell>
        </row>
        <row r="65">
          <cell r="A65">
            <v>58</v>
          </cell>
          <cell r="B65" t="str">
            <v>2.05.01</v>
          </cell>
          <cell r="C65" t="str">
            <v>Goods produced by forced labor</v>
          </cell>
          <cell r="D65" t="str">
            <v>2.05.01. Goods produced by forced labor</v>
          </cell>
          <cell r="H65">
            <v>98.447008103620988</v>
          </cell>
          <cell r="I65">
            <v>81.315214328100254</v>
          </cell>
          <cell r="J65">
            <v>54.389720502020566</v>
          </cell>
          <cell r="K65">
            <v>25.011129078973909</v>
          </cell>
          <cell r="L65">
            <v>99.160542131023888</v>
          </cell>
          <cell r="M65">
            <v>97.89185876979019</v>
          </cell>
          <cell r="N65">
            <v>18.499165465091206</v>
          </cell>
          <cell r="O65">
            <v>94.947141448664013</v>
          </cell>
          <cell r="P65">
            <v>90.806804259162845</v>
          </cell>
          <cell r="Q65">
            <v>95.242837214536678</v>
          </cell>
          <cell r="R65">
            <v>41.717478035678802</v>
          </cell>
          <cell r="S65">
            <v>72.631282860025806</v>
          </cell>
          <cell r="T65">
            <v>100</v>
          </cell>
          <cell r="U65">
            <v>61.096196815809549</v>
          </cell>
          <cell r="V65">
            <v>54.915677084687225</v>
          </cell>
          <cell r="W65">
            <v>81.280055590776584</v>
          </cell>
          <cell r="X65">
            <v>0</v>
          </cell>
          <cell r="Y65">
            <v>98.474113293945351</v>
          </cell>
          <cell r="Z65">
            <v>4.115717762398333</v>
          </cell>
          <cell r="AA65">
            <v>57.187523755542472</v>
          </cell>
          <cell r="AB65">
            <v>77.737620592200216</v>
          </cell>
          <cell r="AC65">
            <v>68.207194258988025</v>
          </cell>
          <cell r="AD65">
            <v>65.080805079199763</v>
          </cell>
          <cell r="AE65">
            <v>86.53195230265348</v>
          </cell>
          <cell r="AF65">
            <v>92.87083302950532</v>
          </cell>
          <cell r="AG65">
            <v>92.121705854458114</v>
          </cell>
          <cell r="AH65">
            <v>50.641134120075357</v>
          </cell>
          <cell r="AI65">
            <v>92.315602846918765</v>
          </cell>
          <cell r="AJ65">
            <v>95.825464980714656</v>
          </cell>
          <cell r="AK65">
            <v>77.751757627564828</v>
          </cell>
        </row>
        <row r="66">
          <cell r="A66">
            <v>59</v>
          </cell>
          <cell r="B66" t="str">
            <v>2.05.01.a</v>
          </cell>
          <cell r="C66" t="str">
            <v>Goods produced by forced labor, number of goods categories</v>
          </cell>
          <cell r="D66" t="str">
            <v>2.05.01.a. Goods produced by forced labor, number of goods categories</v>
          </cell>
          <cell r="H66">
            <v>100</v>
          </cell>
          <cell r="I66">
            <v>94.117647058823536</v>
          </cell>
          <cell r="J66">
            <v>100</v>
          </cell>
          <cell r="K66">
            <v>94.117647058823536</v>
          </cell>
          <cell r="L66">
            <v>100</v>
          </cell>
          <cell r="M66">
            <v>100</v>
          </cell>
          <cell r="N66">
            <v>0</v>
          </cell>
          <cell r="O66">
            <v>94.117647058823536</v>
          </cell>
          <cell r="P66">
            <v>100</v>
          </cell>
          <cell r="Q66">
            <v>100</v>
          </cell>
          <cell r="R66">
            <v>52.941176470588232</v>
          </cell>
          <cell r="S66">
            <v>88.235294117647058</v>
          </cell>
          <cell r="T66">
            <v>100</v>
          </cell>
          <cell r="U66">
            <v>100</v>
          </cell>
          <cell r="V66">
            <v>76.470588235294116</v>
          </cell>
          <cell r="W66">
            <v>88.235294117647058</v>
          </cell>
          <cell r="X66">
            <v>23.529411764705884</v>
          </cell>
          <cell r="Y66">
            <v>100</v>
          </cell>
          <cell r="Z66">
            <v>64.705882352941174</v>
          </cell>
          <cell r="AA66">
            <v>100</v>
          </cell>
          <cell r="AB66">
            <v>82.35294117647058</v>
          </cell>
          <cell r="AC66">
            <v>100</v>
          </cell>
          <cell r="AD66">
            <v>82.35294117647058</v>
          </cell>
          <cell r="AE66">
            <v>100</v>
          </cell>
          <cell r="AF66">
            <v>100</v>
          </cell>
          <cell r="AG66">
            <v>100</v>
          </cell>
          <cell r="AH66">
            <v>82.35294117647058</v>
          </cell>
          <cell r="AI66">
            <v>100</v>
          </cell>
          <cell r="AJ66">
            <v>100</v>
          </cell>
          <cell r="AK66">
            <v>94.117647058823536</v>
          </cell>
          <cell r="AM66" t="str">
            <v>2021</v>
          </cell>
        </row>
        <row r="67">
          <cell r="A67">
            <v>60</v>
          </cell>
          <cell r="B67" t="str">
            <v>2.05.01.b</v>
          </cell>
          <cell r="C67" t="str">
            <v>% population in forced labor</v>
          </cell>
          <cell r="D67" t="str">
            <v>2.05.01.b. % population in forced labor</v>
          </cell>
          <cell r="H67">
            <v>97.808705833423502</v>
          </cell>
          <cell r="I67">
            <v>79.517848437301325</v>
          </cell>
          <cell r="J67">
            <v>35.643231859173866</v>
          </cell>
          <cell r="K67">
            <v>7.1964754000092057E-2</v>
          </cell>
          <cell r="L67">
            <v>98.815512730193177</v>
          </cell>
          <cell r="M67">
            <v>97.025382044266166</v>
          </cell>
          <cell r="N67">
            <v>85.001136384631806</v>
          </cell>
          <cell r="O67">
            <v>98.752695990682952</v>
          </cell>
          <cell r="P67">
            <v>87.028267020540923</v>
          </cell>
          <cell r="Q67">
            <v>93.287574078431334</v>
          </cell>
          <cell r="R67">
            <v>64.821336848660508</v>
          </cell>
          <cell r="S67">
            <v>73.147047699240872</v>
          </cell>
          <cell r="T67">
            <v>100</v>
          </cell>
          <cell r="U67">
            <v>45.10616753768862</v>
          </cell>
          <cell r="V67">
            <v>59.9147760163006</v>
          </cell>
          <cell r="W67">
            <v>85.350591888446843</v>
          </cell>
          <cell r="X67">
            <v>35.369132929199822</v>
          </cell>
          <cell r="Y67">
            <v>97.846951651434665</v>
          </cell>
          <cell r="Z67">
            <v>0</v>
          </cell>
          <cell r="AA67">
            <v>39.590972966494526</v>
          </cell>
          <cell r="AB67">
            <v>86.234517493359689</v>
          </cell>
          <cell r="AC67">
            <v>55.139888416792608</v>
          </cell>
          <cell r="AD67">
            <v>68.375566609108503</v>
          </cell>
          <cell r="AE67">
            <v>80.996388697725138</v>
          </cell>
          <cell r="AF67">
            <v>89.940641653430617</v>
          </cell>
          <cell r="AG67">
            <v>88.883612307345558</v>
          </cell>
          <cell r="AH67">
            <v>48.000980744372534</v>
          </cell>
          <cell r="AI67">
            <v>89.15720378550229</v>
          </cell>
          <cell r="AJ67">
            <v>94.109670335525834</v>
          </cell>
          <cell r="AK67">
            <v>74.489759173643307</v>
          </cell>
          <cell r="AM67" t="str">
            <v>2018</v>
          </cell>
        </row>
        <row r="68">
          <cell r="A68">
            <v>61</v>
          </cell>
          <cell r="B68" t="str">
            <v>2.05.02</v>
          </cell>
          <cell r="C68" t="str">
            <v>Goods produced by child labor, number of goods categories</v>
          </cell>
          <cell r="D68" t="str">
            <v>2.05.02. Goods produced by child labor, number of goods categories</v>
          </cell>
          <cell r="H68">
            <v>100</v>
          </cell>
          <cell r="I68">
            <v>37.5</v>
          </cell>
          <cell r="J68">
            <v>100</v>
          </cell>
          <cell r="K68">
            <v>45.833333333333343</v>
          </cell>
          <cell r="L68">
            <v>100</v>
          </cell>
          <cell r="M68">
            <v>100</v>
          </cell>
          <cell r="N68">
            <v>75</v>
          </cell>
          <cell r="O68">
            <v>100</v>
          </cell>
          <cell r="P68">
            <v>83.333333333333314</v>
          </cell>
          <cell r="Q68">
            <v>100</v>
          </cell>
          <cell r="R68">
            <v>0</v>
          </cell>
          <cell r="S68">
            <v>70.833333333333329</v>
          </cell>
          <cell r="T68">
            <v>100</v>
          </cell>
          <cell r="U68">
            <v>100</v>
          </cell>
          <cell r="V68">
            <v>95.833333333333314</v>
          </cell>
          <cell r="W68">
            <v>37.5</v>
          </cell>
          <cell r="X68">
            <v>58.333333333333343</v>
          </cell>
          <cell r="Y68">
            <v>100</v>
          </cell>
          <cell r="Z68">
            <v>75</v>
          </cell>
          <cell r="AA68">
            <v>100</v>
          </cell>
          <cell r="AB68">
            <v>79.166666666666671</v>
          </cell>
          <cell r="AC68">
            <v>45.833333333333343</v>
          </cell>
          <cell r="AD68">
            <v>95.833333333333314</v>
          </cell>
          <cell r="AE68">
            <v>100</v>
          </cell>
          <cell r="AF68">
            <v>100</v>
          </cell>
          <cell r="AG68">
            <v>100</v>
          </cell>
          <cell r="AH68">
            <v>83.333333333333314</v>
          </cell>
          <cell r="AI68">
            <v>100</v>
          </cell>
          <cell r="AJ68">
            <v>100</v>
          </cell>
          <cell r="AK68">
            <v>33.333333333333329</v>
          </cell>
        </row>
        <row r="69">
          <cell r="A69">
            <v>62</v>
          </cell>
          <cell r="B69" t="str">
            <v>2.06</v>
          </cell>
          <cell r="C69" t="str">
            <v>Government response to human trafficking</v>
          </cell>
          <cell r="D69" t="str">
            <v>2.06. Government response to human trafficking</v>
          </cell>
          <cell r="H69">
            <v>90.30112923462984</v>
          </cell>
          <cell r="I69">
            <v>23.693538268506881</v>
          </cell>
          <cell r="J69">
            <v>0</v>
          </cell>
          <cell r="K69">
            <v>32.352049351735658</v>
          </cell>
          <cell r="L69">
            <v>84.90589711417816</v>
          </cell>
          <cell r="M69">
            <v>100</v>
          </cell>
          <cell r="N69">
            <v>15.555207026348821</v>
          </cell>
          <cell r="O69">
            <v>56.925275338073348</v>
          </cell>
          <cell r="P69">
            <v>73.912588874947659</v>
          </cell>
          <cell r="Q69">
            <v>23.224592220828072</v>
          </cell>
          <cell r="R69">
            <v>4.0025094102885701</v>
          </cell>
          <cell r="S69">
            <v>60.347657883730598</v>
          </cell>
          <cell r="T69">
            <v>39.284818067753996</v>
          </cell>
          <cell r="U69">
            <v>47.79171894604761</v>
          </cell>
          <cell r="V69">
            <v>50.037118360518555</v>
          </cell>
          <cell r="W69">
            <v>43.367314930991213</v>
          </cell>
          <cell r="X69">
            <v>11.487871183605202</v>
          </cell>
          <cell r="Y69">
            <v>83.776662484316162</v>
          </cell>
          <cell r="Z69">
            <v>6.2703889585947561</v>
          </cell>
          <cell r="AA69">
            <v>9.4479297365118722</v>
          </cell>
          <cell r="AB69">
            <v>66.772793810121271</v>
          </cell>
          <cell r="AC69">
            <v>62.816290255123327</v>
          </cell>
          <cell r="AD69">
            <v>42.609263906315313</v>
          </cell>
          <cell r="AE69">
            <v>24.065244667503187</v>
          </cell>
          <cell r="AF69">
            <v>18.607277289836855</v>
          </cell>
          <cell r="AG69">
            <v>62.509410288582188</v>
          </cell>
          <cell r="AH69">
            <v>65.28021748222497</v>
          </cell>
          <cell r="AI69">
            <v>98.469259723964839</v>
          </cell>
          <cell r="AJ69">
            <v>87.503136762860748</v>
          </cell>
          <cell r="AK69">
            <v>25.248849853617731</v>
          </cell>
        </row>
        <row r="70">
          <cell r="A70">
            <v>63</v>
          </cell>
          <cell r="B70" t="str">
            <v>2.06.01</v>
          </cell>
          <cell r="C70" t="str">
            <v>Government response to human trafficking, Criminalization</v>
          </cell>
          <cell r="D70" t="str">
            <v>2.06.01. Government response to human trafficking, Criminalization</v>
          </cell>
          <cell r="H70">
            <v>80</v>
          </cell>
          <cell r="I70">
            <v>60</v>
          </cell>
          <cell r="J70">
            <v>0</v>
          </cell>
          <cell r="K70">
            <v>80</v>
          </cell>
          <cell r="L70">
            <v>80</v>
          </cell>
          <cell r="M70">
            <v>100</v>
          </cell>
          <cell r="N70">
            <v>40</v>
          </cell>
          <cell r="P70">
            <v>100</v>
          </cell>
          <cell r="Q70">
            <v>40</v>
          </cell>
          <cell r="R70">
            <v>60</v>
          </cell>
          <cell r="S70">
            <v>80</v>
          </cell>
          <cell r="T70">
            <v>40</v>
          </cell>
          <cell r="U70">
            <v>60</v>
          </cell>
          <cell r="V70">
            <v>60</v>
          </cell>
          <cell r="W70">
            <v>80</v>
          </cell>
          <cell r="X70">
            <v>40</v>
          </cell>
          <cell r="Y70">
            <v>80</v>
          </cell>
          <cell r="Z70">
            <v>40</v>
          </cell>
          <cell r="AA70">
            <v>20</v>
          </cell>
          <cell r="AB70">
            <v>80</v>
          </cell>
          <cell r="AC70">
            <v>100</v>
          </cell>
          <cell r="AD70">
            <v>80</v>
          </cell>
          <cell r="AE70">
            <v>20</v>
          </cell>
          <cell r="AF70">
            <v>20</v>
          </cell>
          <cell r="AG70">
            <v>80</v>
          </cell>
          <cell r="AH70">
            <v>80</v>
          </cell>
          <cell r="AI70">
            <v>80</v>
          </cell>
          <cell r="AJ70">
            <v>60</v>
          </cell>
          <cell r="AK70">
            <v>60</v>
          </cell>
          <cell r="AM70" t="str">
            <v>2021</v>
          </cell>
        </row>
        <row r="71">
          <cell r="A71">
            <v>64</v>
          </cell>
          <cell r="B71" t="str">
            <v>2.06.02</v>
          </cell>
          <cell r="C71" t="str">
            <v>Government response to human trafficking, Strategy</v>
          </cell>
          <cell r="D71" t="str">
            <v>2.06.02. Government response to human trafficking, Strategy</v>
          </cell>
          <cell r="H71">
            <v>84.994400895856629</v>
          </cell>
          <cell r="I71">
            <v>48.600223964165671</v>
          </cell>
          <cell r="J71">
            <v>3.8073908174691553</v>
          </cell>
          <cell r="K71">
            <v>35.722284434490419</v>
          </cell>
          <cell r="L71">
            <v>75.363941769316895</v>
          </cell>
          <cell r="M71">
            <v>82.306830907054888</v>
          </cell>
          <cell r="N71">
            <v>16.573348264277698</v>
          </cell>
          <cell r="O71">
            <v>36.945792376923393</v>
          </cell>
          <cell r="P71">
            <v>52.407614781634834</v>
          </cell>
          <cell r="Q71">
            <v>5.2631578947367483</v>
          </cell>
          <cell r="R71">
            <v>50.951847704367239</v>
          </cell>
          <cell r="S71">
            <v>60.69428891377369</v>
          </cell>
          <cell r="T71">
            <v>33.930571108622452</v>
          </cell>
          <cell r="U71">
            <v>29.115341545352603</v>
          </cell>
          <cell r="V71">
            <v>37.290033594624738</v>
          </cell>
          <cell r="W71">
            <v>63.717805151175767</v>
          </cell>
          <cell r="X71">
            <v>25.979843225083972</v>
          </cell>
          <cell r="Y71">
            <v>73.348264277715501</v>
          </cell>
          <cell r="Z71">
            <v>0</v>
          </cell>
          <cell r="AA71">
            <v>0.67189249720033539</v>
          </cell>
          <cell r="AB71">
            <v>63.829787234042513</v>
          </cell>
          <cell r="AC71">
            <v>70.10078387457996</v>
          </cell>
          <cell r="AD71">
            <v>4.0313549832026068</v>
          </cell>
          <cell r="AE71">
            <v>26.763717805151224</v>
          </cell>
          <cell r="AF71">
            <v>17.021276595744588</v>
          </cell>
          <cell r="AG71">
            <v>35.386338185890246</v>
          </cell>
          <cell r="AH71">
            <v>56.998880179171245</v>
          </cell>
          <cell r="AI71">
            <v>99.574468085106346</v>
          </cell>
          <cell r="AJ71">
            <v>100</v>
          </cell>
          <cell r="AK71">
            <v>55.543113101903657</v>
          </cell>
          <cell r="AM71" t="str">
            <v>2018</v>
          </cell>
        </row>
        <row r="72">
          <cell r="A72">
            <v>65</v>
          </cell>
          <cell r="B72" t="str">
            <v>2.06.03</v>
          </cell>
          <cell r="C72" t="str">
            <v>Government response to human trafficking, Action</v>
          </cell>
          <cell r="D72" t="str">
            <v>2.06.03. Government response to human trafficking, Action</v>
          </cell>
          <cell r="H72">
            <v>100</v>
          </cell>
          <cell r="I72">
            <v>66.666666666666657</v>
          </cell>
          <cell r="J72">
            <v>0</v>
          </cell>
          <cell r="K72">
            <v>0</v>
          </cell>
          <cell r="L72">
            <v>100</v>
          </cell>
          <cell r="M72">
            <v>100</v>
          </cell>
          <cell r="N72">
            <v>0</v>
          </cell>
          <cell r="O72">
            <v>100</v>
          </cell>
          <cell r="P72">
            <v>66.666666666666657</v>
          </cell>
          <cell r="Q72">
            <v>33.333333333333329</v>
          </cell>
          <cell r="R72">
            <v>66.666666666666657</v>
          </cell>
          <cell r="S72">
            <v>33.333333333333329</v>
          </cell>
          <cell r="T72">
            <v>66.666666666666657</v>
          </cell>
          <cell r="U72">
            <v>66.666666666666657</v>
          </cell>
          <cell r="V72">
            <v>0</v>
          </cell>
          <cell r="W72">
            <v>66.666666666666657</v>
          </cell>
          <cell r="X72">
            <v>0</v>
          </cell>
          <cell r="Y72">
            <v>66.666666666666657</v>
          </cell>
          <cell r="Z72">
            <v>66.666666666666657</v>
          </cell>
          <cell r="AA72">
            <v>33.333333333333329</v>
          </cell>
          <cell r="AB72">
            <v>66.666666666666657</v>
          </cell>
          <cell r="AC72">
            <v>100</v>
          </cell>
          <cell r="AD72">
            <v>0</v>
          </cell>
          <cell r="AE72">
            <v>100</v>
          </cell>
          <cell r="AF72">
            <v>66.666666666666657</v>
          </cell>
          <cell r="AG72">
            <v>66.666666666666657</v>
          </cell>
          <cell r="AH72">
            <v>66.666666666666657</v>
          </cell>
          <cell r="AI72">
            <v>100</v>
          </cell>
          <cell r="AJ72">
            <v>100</v>
          </cell>
          <cell r="AK72">
            <v>0</v>
          </cell>
          <cell r="AM72" t="str">
            <v>2021</v>
          </cell>
        </row>
        <row r="73">
          <cell r="A73">
            <v>66</v>
          </cell>
          <cell r="B73" t="str">
            <v>2.07</v>
          </cell>
          <cell r="C73" t="str">
            <v>Trade in goods at risk of modern slavery</v>
          </cell>
          <cell r="D73" t="str">
            <v>2.07. Trade in goods at risk of modern slavery</v>
          </cell>
          <cell r="H73">
            <v>56.163839592446912</v>
          </cell>
          <cell r="I73">
            <v>99.999999999999986</v>
          </cell>
          <cell r="J73">
            <v>78.497397857801658</v>
          </cell>
          <cell r="K73">
            <v>45.318025419239007</v>
          </cell>
          <cell r="L73">
            <v>55.228512211413403</v>
          </cell>
          <cell r="M73">
            <v>61.263812909000343</v>
          </cell>
          <cell r="N73">
            <v>0</v>
          </cell>
          <cell r="O73">
            <v>30.132426209044812</v>
          </cell>
          <cell r="P73">
            <v>71.498115032591315</v>
          </cell>
          <cell r="Q73">
            <v>49.952722420942642</v>
          </cell>
          <cell r="R73">
            <v>18.19159409054291</v>
          </cell>
          <cell r="S73">
            <v>31.638164564124221</v>
          </cell>
          <cell r="T73">
            <v>21.122726227007899</v>
          </cell>
          <cell r="U73">
            <v>60.273308752808411</v>
          </cell>
          <cell r="V73">
            <v>24.211956546835403</v>
          </cell>
          <cell r="W73">
            <v>58.043929720615353</v>
          </cell>
          <cell r="X73">
            <v>45.835988201902545</v>
          </cell>
          <cell r="Y73">
            <v>64.95467455811567</v>
          </cell>
          <cell r="Z73">
            <v>48.359702253621791</v>
          </cell>
          <cell r="AA73">
            <v>70.872605816150099</v>
          </cell>
          <cell r="AB73">
            <v>28.188219046686747</v>
          </cell>
          <cell r="AC73">
            <v>66.240923179830631</v>
          </cell>
          <cell r="AD73">
            <v>22.4323279934891</v>
          </cell>
          <cell r="AE73">
            <v>57.49720374233555</v>
          </cell>
          <cell r="AF73">
            <v>27.396102031791376</v>
          </cell>
          <cell r="AG73">
            <v>71.129722471203166</v>
          </cell>
          <cell r="AH73">
            <v>23.504185640630112</v>
          </cell>
          <cell r="AI73">
            <v>53.833633101364114</v>
          </cell>
          <cell r="AJ73">
            <v>45.671261561118435</v>
          </cell>
          <cell r="AK73">
            <v>19.318666260619576</v>
          </cell>
        </row>
        <row r="74">
          <cell r="A74">
            <v>67</v>
          </cell>
          <cell r="B74" t="str">
            <v>2.07.01</v>
          </cell>
          <cell r="C74" t="str">
            <v>Imports of goods at risk of modern slavery, US$ millions</v>
          </cell>
          <cell r="D74" t="str">
            <v>2.07.01. Imports of goods at risk of modern slavery, US$ millions</v>
          </cell>
          <cell r="H74">
            <v>19.313126593455436</v>
          </cell>
          <cell r="I74">
            <v>100</v>
          </cell>
          <cell r="J74">
            <v>60.421311519338509</v>
          </cell>
          <cell r="K74">
            <v>60.479754101394747</v>
          </cell>
          <cell r="L74">
            <v>17.591519562057627</v>
          </cell>
          <cell r="M74">
            <v>28.70037441679807</v>
          </cell>
          <cell r="N74">
            <v>15.935354154233792</v>
          </cell>
          <cell r="O74">
            <v>25.756171788170974</v>
          </cell>
          <cell r="P74">
            <v>47.538106375371548</v>
          </cell>
          <cell r="Q74">
            <v>7.8806557686605316</v>
          </cell>
          <cell r="R74">
            <v>24.414943289718423</v>
          </cell>
          <cell r="S74">
            <v>31.838213015870821</v>
          </cell>
          <cell r="T74">
            <v>8.6472034463193239</v>
          </cell>
          <cell r="U74">
            <v>77.006407310288395</v>
          </cell>
          <cell r="V74">
            <v>29.28451756278011</v>
          </cell>
          <cell r="W74">
            <v>22.77370782944989</v>
          </cell>
          <cell r="X74">
            <v>49.680422444988956</v>
          </cell>
          <cell r="Y74">
            <v>35.493945839899439</v>
          </cell>
          <cell r="Z74">
            <v>39.137624419214532</v>
          </cell>
          <cell r="AA74">
            <v>100</v>
          </cell>
          <cell r="AB74">
            <v>34.982551970944428</v>
          </cell>
          <cell r="AC74">
            <v>37.861474810155109</v>
          </cell>
          <cell r="AD74">
            <v>20.064089699053071</v>
          </cell>
          <cell r="AE74">
            <v>21.767378593782354</v>
          </cell>
          <cell r="AF74">
            <v>18.606874739502786</v>
          </cell>
          <cell r="AG74">
            <v>46.860025911930272</v>
          </cell>
          <cell r="AH74">
            <v>25.1459339052942</v>
          </cell>
          <cell r="AI74">
            <v>15.024040268168832</v>
          </cell>
          <cell r="AJ74">
            <v>0</v>
          </cell>
          <cell r="AK74">
            <v>30.227069752358261</v>
          </cell>
          <cell r="AL74" t="str">
            <v>Yes</v>
          </cell>
          <cell r="AM74" t="str">
            <v>2020</v>
          </cell>
        </row>
        <row r="75">
          <cell r="A75">
            <v>68</v>
          </cell>
          <cell r="B75" t="str">
            <v>2.07.02</v>
          </cell>
          <cell r="C75" t="str">
            <v>Exports of goods at risk of modern slavery, US$ millions</v>
          </cell>
          <cell r="D75" t="str">
            <v>2.07.02. Exports of goods at risk of modern slavery, US$ millions</v>
          </cell>
          <cell r="H75">
            <v>100</v>
          </cell>
          <cell r="I75">
            <v>100</v>
          </cell>
          <cell r="J75">
            <v>100</v>
          </cell>
          <cell r="K75">
            <v>38.870063045055652</v>
          </cell>
          <cell r="L75">
            <v>100</v>
          </cell>
          <cell r="M75">
            <v>100</v>
          </cell>
          <cell r="N75">
            <v>0</v>
          </cell>
          <cell r="O75">
            <v>45.642325952477989</v>
          </cell>
          <cell r="P75">
            <v>100</v>
          </cell>
          <cell r="Q75">
            <v>100</v>
          </cell>
          <cell r="R75">
            <v>25.004704100972518</v>
          </cell>
          <cell r="S75">
            <v>42.331816695418929</v>
          </cell>
          <cell r="T75">
            <v>46.167621930627334</v>
          </cell>
          <cell r="U75">
            <v>49.870799139327424</v>
          </cell>
          <cell r="V75">
            <v>31.216488661717079</v>
          </cell>
          <cell r="W75">
            <v>100</v>
          </cell>
          <cell r="X75">
            <v>50.62278106298394</v>
          </cell>
          <cell r="Y75">
            <v>100</v>
          </cell>
          <cell r="Z75">
            <v>65.810844420215247</v>
          </cell>
          <cell r="AA75">
            <v>46.386765051396402</v>
          </cell>
          <cell r="AB75">
            <v>32.837347741802148</v>
          </cell>
          <cell r="AC75">
            <v>100</v>
          </cell>
          <cell r="AD75">
            <v>37.161249531357107</v>
          </cell>
          <cell r="AE75">
            <v>100</v>
          </cell>
          <cell r="AF75">
            <v>47.755017595092575</v>
          </cell>
          <cell r="AG75">
            <v>100</v>
          </cell>
          <cell r="AH75">
            <v>34.052316307296849</v>
          </cell>
          <cell r="AI75">
            <v>100</v>
          </cell>
          <cell r="AJ75">
            <v>100</v>
          </cell>
          <cell r="AK75">
            <v>21.267119036610481</v>
          </cell>
          <cell r="AL75" t="str">
            <v>Yes</v>
          </cell>
          <cell r="AM75" t="str">
            <v>2020</v>
          </cell>
        </row>
        <row r="76">
          <cell r="A76">
            <v>69</v>
          </cell>
          <cell r="B76" t="str">
            <v>2.08</v>
          </cell>
          <cell r="C76" t="str">
            <v>Social mobility, Index</v>
          </cell>
          <cell r="D76" t="str">
            <v>2.08. Social mobility, Index</v>
          </cell>
          <cell r="H76">
            <v>97.461928934010146</v>
          </cell>
          <cell r="I76">
            <v>8.8832487309644694</v>
          </cell>
          <cell r="L76">
            <v>100</v>
          </cell>
          <cell r="M76">
            <v>59.898477157360411</v>
          </cell>
          <cell r="N76">
            <v>62.944162436548226</v>
          </cell>
          <cell r="P76">
            <v>43.654822335025379</v>
          </cell>
          <cell r="R76">
            <v>15.22842639593909</v>
          </cell>
          <cell r="S76">
            <v>31.979695431472077</v>
          </cell>
          <cell r="T76">
            <v>100</v>
          </cell>
          <cell r="U76">
            <v>18.020304568527909</v>
          </cell>
          <cell r="V76">
            <v>64.213197969543145</v>
          </cell>
          <cell r="W76">
            <v>40.35532994923858</v>
          </cell>
          <cell r="Y76">
            <v>95.431472081218288</v>
          </cell>
          <cell r="Z76">
            <v>0</v>
          </cell>
          <cell r="AB76">
            <v>33.502538071065985</v>
          </cell>
          <cell r="AC76">
            <v>38.071065989847725</v>
          </cell>
          <cell r="AD76">
            <v>71.065989847715755</v>
          </cell>
          <cell r="AE76">
            <v>96.192893401015226</v>
          </cell>
          <cell r="AF76">
            <v>88.071065989847753</v>
          </cell>
          <cell r="AG76">
            <v>39.593908629441621</v>
          </cell>
          <cell r="AH76">
            <v>47.461928934010153</v>
          </cell>
          <cell r="AI76">
            <v>95.685279187817287</v>
          </cell>
          <cell r="AJ76">
            <v>85.532994923857899</v>
          </cell>
          <cell r="AK76">
            <v>53.55329949238579</v>
          </cell>
          <cell r="AM76" t="str">
            <v>2020</v>
          </cell>
        </row>
        <row r="77">
          <cell r="A77">
            <v>70</v>
          </cell>
          <cell r="B77" t="str">
            <v>2.09</v>
          </cell>
          <cell r="C77" t="str">
            <v>Life expectancy at birth</v>
          </cell>
          <cell r="D77" t="str">
            <v>2.09. Life expectancy at birth</v>
          </cell>
          <cell r="H77">
            <v>95.024875621890558</v>
          </cell>
          <cell r="I77">
            <v>34.825870646766177</v>
          </cell>
          <cell r="J77">
            <v>45.771144278606918</v>
          </cell>
          <cell r="K77">
            <v>20.89552238805965</v>
          </cell>
          <cell r="L77">
            <v>86.069651741293541</v>
          </cell>
          <cell r="M77">
            <v>67.164179104477626</v>
          </cell>
          <cell r="N77">
            <v>63.681592039801004</v>
          </cell>
          <cell r="O77">
            <v>79.104477611940283</v>
          </cell>
          <cell r="P77">
            <v>41.293532338308459</v>
          </cell>
          <cell r="Q77">
            <v>100</v>
          </cell>
          <cell r="R77">
            <v>8.9552238805970035</v>
          </cell>
          <cell r="S77">
            <v>10.945273631840742</v>
          </cell>
          <cell r="T77">
            <v>96.517412935323364</v>
          </cell>
          <cell r="U77">
            <v>13.43283582089547</v>
          </cell>
          <cell r="V77">
            <v>47.263681592039816</v>
          </cell>
          <cell r="W77">
            <v>23.880597014925367</v>
          </cell>
          <cell r="X77">
            <v>1.4925373134328221</v>
          </cell>
          <cell r="Y77">
            <v>85.074626865671647</v>
          </cell>
          <cell r="Z77">
            <v>3.4825870646765615</v>
          </cell>
          <cell r="AA77">
            <v>0</v>
          </cell>
          <cell r="AB77">
            <v>34.825870646766177</v>
          </cell>
          <cell r="AC77">
            <v>19.40298507462683</v>
          </cell>
          <cell r="AD77">
            <v>19.900497512437816</v>
          </cell>
          <cell r="AE77">
            <v>86.567164179104452</v>
          </cell>
          <cell r="AF77">
            <v>91.044776119402997</v>
          </cell>
          <cell r="AG77">
            <v>54.726368159203993</v>
          </cell>
          <cell r="AH77">
            <v>66.169154228855732</v>
          </cell>
          <cell r="AI77">
            <v>76.119402985074643</v>
          </cell>
          <cell r="AJ77">
            <v>58.706467661691548</v>
          </cell>
          <cell r="AK77">
            <v>40.79601990049747</v>
          </cell>
          <cell r="AM77" t="str">
            <v>2021</v>
          </cell>
        </row>
        <row r="78">
          <cell r="A78">
            <v>71</v>
          </cell>
          <cell r="B78" t="str">
            <v>2.10</v>
          </cell>
          <cell r="C78" t="str">
            <v>Uneven Economic Development</v>
          </cell>
          <cell r="D78" t="str">
            <v>2.10. Uneven Economic Development</v>
          </cell>
          <cell r="H78" t="str">
            <v>-</v>
          </cell>
          <cell r="I78" t="str">
            <v>-</v>
          </cell>
          <cell r="J78" t="str">
            <v>-</v>
          </cell>
          <cell r="K78" t="str">
            <v>-</v>
          </cell>
          <cell r="L78" t="str">
            <v>-</v>
          </cell>
          <cell r="M78" t="str">
            <v>-</v>
          </cell>
          <cell r="N78" t="str">
            <v>-</v>
          </cell>
          <cell r="O78" t="str">
            <v>-</v>
          </cell>
          <cell r="P78" t="str">
            <v>-</v>
          </cell>
          <cell r="Q78" t="str">
            <v>-</v>
          </cell>
          <cell r="R78" t="str">
            <v>-</v>
          </cell>
          <cell r="S78" t="str">
            <v>-</v>
          </cell>
          <cell r="T78" t="str">
            <v>-</v>
          </cell>
          <cell r="U78" t="str">
            <v>-</v>
          </cell>
          <cell r="V78" t="str">
            <v>-</v>
          </cell>
          <cell r="W78" t="str">
            <v>-</v>
          </cell>
          <cell r="X78" t="str">
            <v>-</v>
          </cell>
          <cell r="Y78" t="str">
            <v>-</v>
          </cell>
          <cell r="Z78" t="str">
            <v>-</v>
          </cell>
          <cell r="AA78" t="str">
            <v>-</v>
          </cell>
          <cell r="AB78" t="str">
            <v>-</v>
          </cell>
          <cell r="AC78" t="str">
            <v>-</v>
          </cell>
          <cell r="AD78" t="str">
            <v>-</v>
          </cell>
          <cell r="AE78" t="str">
            <v>-</v>
          </cell>
          <cell r="AF78" t="str">
            <v>-</v>
          </cell>
          <cell r="AG78" t="str">
            <v>-</v>
          </cell>
          <cell r="AH78" t="str">
            <v>-</v>
          </cell>
          <cell r="AI78" t="str">
            <v>-</v>
          </cell>
          <cell r="AJ78" t="str">
            <v>-</v>
          </cell>
          <cell r="AK78" t="str">
            <v>-</v>
          </cell>
        </row>
        <row r="81">
          <cell r="B81" t="str">
            <v>3. Environmental Pillar</v>
          </cell>
          <cell r="C81" t="str">
            <v>Environmental Pillar</v>
          </cell>
          <cell r="D81" t="str">
            <v>3. Environmental Pillar</v>
          </cell>
          <cell r="H81">
            <v>63.045690865105165</v>
          </cell>
          <cell r="I81">
            <v>56.042703733688285</v>
          </cell>
          <cell r="J81">
            <v>13.421527221015666</v>
          </cell>
          <cell r="K81">
            <v>80.563730924450184</v>
          </cell>
          <cell r="L81">
            <v>54.105255455830978</v>
          </cell>
          <cell r="M81">
            <v>74.42785709109647</v>
          </cell>
          <cell r="N81">
            <v>64.346723344472593</v>
          </cell>
          <cell r="O81">
            <v>41.546689551259561</v>
          </cell>
          <cell r="P81">
            <v>57.389078999521011</v>
          </cell>
          <cell r="Q81">
            <v>74.771400756532003</v>
          </cell>
          <cell r="R81">
            <v>39.20264167215656</v>
          </cell>
          <cell r="S81">
            <v>71.26829793270565</v>
          </cell>
          <cell r="T81">
            <v>85.234549681148465</v>
          </cell>
          <cell r="U81">
            <v>79.26420625009618</v>
          </cell>
          <cell r="V81">
            <v>68.1255097306409</v>
          </cell>
          <cell r="W81">
            <v>87.544025753212821</v>
          </cell>
          <cell r="X81">
            <v>58.314724852383996</v>
          </cell>
          <cell r="Y81">
            <v>100</v>
          </cell>
          <cell r="Z81">
            <v>44.988381962376558</v>
          </cell>
          <cell r="AA81">
            <v>53.670990468587334</v>
          </cell>
          <cell r="AB81">
            <v>50.436280225968865</v>
          </cell>
          <cell r="AC81">
            <v>85.02448718427253</v>
          </cell>
          <cell r="AD81">
            <v>0</v>
          </cell>
          <cell r="AE81">
            <v>72.842630512693248</v>
          </cell>
          <cell r="AF81">
            <v>60.813293787379116</v>
          </cell>
          <cell r="AG81">
            <v>61.54647665474301</v>
          </cell>
          <cell r="AH81">
            <v>54.364801039938826</v>
          </cell>
          <cell r="AI81">
            <v>91.640152060653776</v>
          </cell>
          <cell r="AJ81">
            <v>57.611406214067074</v>
          </cell>
          <cell r="AK81">
            <v>58.488889518840715</v>
          </cell>
        </row>
        <row r="83">
          <cell r="A83">
            <v>72</v>
          </cell>
          <cell r="B83" t="str">
            <v>3.02</v>
          </cell>
          <cell r="C83" t="str">
            <v>Deforestation</v>
          </cell>
          <cell r="D83" t="str">
            <v>3.02. Deforestation</v>
          </cell>
          <cell r="H83">
            <v>100</v>
          </cell>
          <cell r="I83">
            <v>49.222442019649172</v>
          </cell>
          <cell r="J83">
            <v>11.184647293128947</v>
          </cell>
          <cell r="K83">
            <v>71.159925217285561</v>
          </cell>
          <cell r="L83">
            <v>21.112849113589188</v>
          </cell>
          <cell r="M83">
            <v>25.55621805811505</v>
          </cell>
          <cell r="N83">
            <v>15.56272884612309</v>
          </cell>
          <cell r="O83">
            <v>3.8402001324710646</v>
          </cell>
          <cell r="P83">
            <v>10.905267317091727</v>
          </cell>
          <cell r="Q83">
            <v>5.8401131267531916</v>
          </cell>
          <cell r="R83">
            <v>16.046250531468715</v>
          </cell>
          <cell r="S83">
            <v>39.510203123513357</v>
          </cell>
          <cell r="T83">
            <v>8.2679971328618596</v>
          </cell>
          <cell r="U83">
            <v>82.482878105390185</v>
          </cell>
          <cell r="V83">
            <v>65.998817559483086</v>
          </cell>
          <cell r="W83">
            <v>23.325059189122321</v>
          </cell>
          <cell r="X83">
            <v>33.681684419992351</v>
          </cell>
          <cell r="Y83">
            <v>29.008752935500858</v>
          </cell>
          <cell r="Z83">
            <v>0</v>
          </cell>
          <cell r="AA83">
            <v>12.011266022749698</v>
          </cell>
          <cell r="AB83">
            <v>14.226854204662244</v>
          </cell>
          <cell r="AC83">
            <v>21.053242758172857</v>
          </cell>
          <cell r="AD83">
            <v>29.281975283367075</v>
          </cell>
          <cell r="AE83">
            <v>54.658138089490265</v>
          </cell>
          <cell r="AF83">
            <v>17.413937514749023</v>
          </cell>
          <cell r="AG83">
            <v>14.454892093641567</v>
          </cell>
          <cell r="AH83">
            <v>33.650920732685186</v>
          </cell>
          <cell r="AI83">
            <v>29.646864092654731</v>
          </cell>
          <cell r="AJ83">
            <v>33.83321524329439</v>
          </cell>
          <cell r="AK83">
            <v>70.677270131445781</v>
          </cell>
          <cell r="AM83" t="str">
            <v>2020</v>
          </cell>
        </row>
        <row r="84">
          <cell r="A84">
            <v>73</v>
          </cell>
          <cell r="B84" t="str">
            <v>3.03</v>
          </cell>
          <cell r="C84" t="str">
            <v>% of wastewater treated</v>
          </cell>
          <cell r="D84" t="str">
            <v>3.03. % of wastewater treated</v>
          </cell>
          <cell r="H84">
            <v>75.784349593495946</v>
          </cell>
          <cell r="I84">
            <v>14.645416666666666</v>
          </cell>
          <cell r="J84">
            <v>19.918699186991866</v>
          </cell>
          <cell r="K84">
            <v>29.471544715447152</v>
          </cell>
          <cell r="L84">
            <v>76.689339430894307</v>
          </cell>
          <cell r="M84">
            <v>90.378810975609753</v>
          </cell>
          <cell r="N84">
            <v>64.207174796747964</v>
          </cell>
          <cell r="O84">
            <v>63.922764227642276</v>
          </cell>
          <cell r="P84">
            <v>29.99157520325203</v>
          </cell>
          <cell r="Q84">
            <v>85.427530487804887</v>
          </cell>
          <cell r="R84">
            <v>25.36353658536585</v>
          </cell>
          <cell r="S84">
            <v>23.272357723577233</v>
          </cell>
          <cell r="T84">
            <v>97.781727642276437</v>
          </cell>
          <cell r="U84">
            <v>8.6342073170731695</v>
          </cell>
          <cell r="V84">
            <v>87.626626016260161</v>
          </cell>
          <cell r="W84">
            <v>59.44423780487805</v>
          </cell>
          <cell r="X84">
            <v>7.0121951219512191</v>
          </cell>
          <cell r="Y84">
            <v>84.901382113821143</v>
          </cell>
          <cell r="Z84">
            <v>26.72764227642276</v>
          </cell>
          <cell r="AA84">
            <v>9.3495934959349594</v>
          </cell>
          <cell r="AB84">
            <v>27.134146341463413</v>
          </cell>
          <cell r="AC84">
            <v>42.019065040650396</v>
          </cell>
          <cell r="AD84">
            <v>11.508119918699187</v>
          </cell>
          <cell r="AE84">
            <v>100</v>
          </cell>
          <cell r="AF84">
            <v>99.517367886178874</v>
          </cell>
          <cell r="AG84">
            <v>0</v>
          </cell>
          <cell r="AH84">
            <v>23.173058943089426</v>
          </cell>
          <cell r="AI84">
            <v>98.782195121951233</v>
          </cell>
          <cell r="AJ84">
            <v>90.919471544715449</v>
          </cell>
          <cell r="AK84">
            <v>17.174796747967477</v>
          </cell>
          <cell r="AM84" t="str">
            <v>2020</v>
          </cell>
        </row>
        <row r="85">
          <cell r="A85">
            <v>74</v>
          </cell>
          <cell r="B85" t="str">
            <v>3.04</v>
          </cell>
          <cell r="C85" t="str">
            <v xml:space="preserve">Energy intensity </v>
          </cell>
          <cell r="D85" t="str">
            <v xml:space="preserve">3.04. Energy intensity </v>
          </cell>
          <cell r="H85">
            <v>87.036184756637937</v>
          </cell>
          <cell r="I85">
            <v>69.286697548405726</v>
          </cell>
          <cell r="J85">
            <v>67.396474348070285</v>
          </cell>
          <cell r="K85">
            <v>19.808118959976369</v>
          </cell>
          <cell r="L85">
            <v>66.478378147142479</v>
          </cell>
          <cell r="M85">
            <v>72.198433444791746</v>
          </cell>
          <cell r="N85">
            <v>56.667795145091581</v>
          </cell>
          <cell r="O85">
            <v>67.824579778071751</v>
          </cell>
          <cell r="P85">
            <v>66.713214888591892</v>
          </cell>
          <cell r="Q85">
            <v>100</v>
          </cell>
          <cell r="R85">
            <v>29.843253340099309</v>
          </cell>
          <cell r="S85">
            <v>57.588438982688729</v>
          </cell>
          <cell r="T85">
            <v>88.756428901813223</v>
          </cell>
          <cell r="U85">
            <v>52.238259268867516</v>
          </cell>
          <cell r="V85">
            <v>45.420916875126579</v>
          </cell>
          <cell r="W85">
            <v>75.875149348541115</v>
          </cell>
          <cell r="X85">
            <v>4.1530574859499154</v>
          </cell>
          <cell r="Y85">
            <v>82.873909705731421</v>
          </cell>
          <cell r="Z85">
            <v>6.1965350657583116</v>
          </cell>
          <cell r="AB85">
            <v>76.397372978090033</v>
          </cell>
          <cell r="AC85">
            <v>74.036802619496314</v>
          </cell>
          <cell r="AD85">
            <v>0</v>
          </cell>
          <cell r="AE85">
            <v>89.974896920762546</v>
          </cell>
          <cell r="AF85">
            <v>69.222263954545369</v>
          </cell>
          <cell r="AG85">
            <v>64.873238351068778</v>
          </cell>
          <cell r="AH85">
            <v>41.824603748091853</v>
          </cell>
          <cell r="AI85">
            <v>92.362350808613044</v>
          </cell>
          <cell r="AJ85">
            <v>81.795041409069057</v>
          </cell>
          <cell r="AK85">
            <v>41.961051017872862</v>
          </cell>
          <cell r="AM85" t="str">
            <v>2019</v>
          </cell>
        </row>
        <row r="86">
          <cell r="A86">
            <v>75</v>
          </cell>
          <cell r="B86" t="str">
            <v>3.05</v>
          </cell>
          <cell r="C86" t="str">
            <v>Ecological footprint</v>
          </cell>
          <cell r="D86" t="str">
            <v>3.05. Ecological footprint</v>
          </cell>
          <cell r="H86">
            <v>14.097334009130805</v>
          </cell>
          <cell r="I86">
            <v>98.192715858616367</v>
          </cell>
          <cell r="J86">
            <v>36.823368116819942</v>
          </cell>
          <cell r="K86">
            <v>90.064767232520467</v>
          </cell>
          <cell r="L86">
            <v>0.77990340537381542</v>
          </cell>
          <cell r="M86">
            <v>52.088085606512855</v>
          </cell>
          <cell r="N86">
            <v>58.841581038571178</v>
          </cell>
          <cell r="P86">
            <v>87.329761607010454</v>
          </cell>
          <cell r="R86">
            <v>94.03480840033987</v>
          </cell>
          <cell r="S86">
            <v>87.129618982249426</v>
          </cell>
          <cell r="T86">
            <v>47.810148903941759</v>
          </cell>
          <cell r="U86">
            <v>85.460458816012931</v>
          </cell>
          <cell r="V86">
            <v>52.547210962079021</v>
          </cell>
          <cell r="W86">
            <v>78.079838413458859</v>
          </cell>
          <cell r="X86">
            <v>87.932323026158187</v>
          </cell>
          <cell r="Y86">
            <v>38.389399200292679</v>
          </cell>
          <cell r="Z86">
            <v>100</v>
          </cell>
          <cell r="AA86">
            <v>87.061613274087222</v>
          </cell>
          <cell r="AB86">
            <v>78.420114396518628</v>
          </cell>
          <cell r="AC86">
            <v>90.521173476611111</v>
          </cell>
          <cell r="AD86">
            <v>38.248062532136387</v>
          </cell>
          <cell r="AE86">
            <v>29.802656268826226</v>
          </cell>
          <cell r="AF86">
            <v>24.560980272160833</v>
          </cell>
          <cell r="AG86">
            <v>89.904553289438937</v>
          </cell>
          <cell r="AH86">
            <v>78.489222207286502</v>
          </cell>
          <cell r="AI86">
            <v>53.637224013649231</v>
          </cell>
          <cell r="AJ86">
            <v>0</v>
          </cell>
          <cell r="AK86">
            <v>79.580465152212895</v>
          </cell>
          <cell r="AM86" t="str">
            <v>2018</v>
          </cell>
        </row>
        <row r="87">
          <cell r="A87">
            <v>76</v>
          </cell>
          <cell r="B87" t="str">
            <v>3.06</v>
          </cell>
          <cell r="C87" t="str">
            <v>Renewable energy</v>
          </cell>
          <cell r="D87" t="str">
            <v>3.06. Renewable energy</v>
          </cell>
          <cell r="H87">
            <v>12.508833592799196</v>
          </cell>
          <cell r="I87">
            <v>31.348741249749832</v>
          </cell>
          <cell r="J87">
            <v>0</v>
          </cell>
          <cell r="K87">
            <v>81.879852386309736</v>
          </cell>
          <cell r="L87">
            <v>27.637958944124033</v>
          </cell>
          <cell r="M87">
            <v>46.87941404203567</v>
          </cell>
          <cell r="N87">
            <v>16.548301542051497</v>
          </cell>
          <cell r="O87">
            <v>2.9924808940088097</v>
          </cell>
          <cell r="P87">
            <v>29.982747056309954</v>
          </cell>
          <cell r="Q87">
            <v>1.2694984232296036</v>
          </cell>
          <cell r="R87">
            <v>39.584271088829119</v>
          </cell>
          <cell r="S87">
            <v>40.858625875737609</v>
          </cell>
          <cell r="T87">
            <v>10.725046957386665</v>
          </cell>
          <cell r="U87">
            <v>100</v>
          </cell>
          <cell r="V87">
            <v>5.9777762046490057</v>
          </cell>
          <cell r="W87">
            <v>14.727444866140438</v>
          </cell>
          <cell r="X87">
            <v>85.141900200989241</v>
          </cell>
          <cell r="Y87">
            <v>69.105541447745225</v>
          </cell>
          <cell r="Z87">
            <v>61.056644224506407</v>
          </cell>
          <cell r="AB87">
            <v>41.84958576689791</v>
          </cell>
          <cell r="AC87">
            <v>58.193035262727697</v>
          </cell>
          <cell r="AD87">
            <v>4.4098137166305236</v>
          </cell>
          <cell r="AE87">
            <v>2.0316417760058809</v>
          </cell>
          <cell r="AF87">
            <v>3.4177059246857655</v>
          </cell>
          <cell r="AG87">
            <v>73.772801311860789</v>
          </cell>
          <cell r="AH87">
            <v>35.348024448646534</v>
          </cell>
          <cell r="AI87">
            <v>20.914302603334317</v>
          </cell>
          <cell r="AJ87">
            <v>13.519395142056904</v>
          </cell>
          <cell r="AK87">
            <v>27.060825142809811</v>
          </cell>
          <cell r="AM87" t="str">
            <v>2019</v>
          </cell>
        </row>
        <row r="88">
          <cell r="A88">
            <v>77</v>
          </cell>
          <cell r="B88" t="str">
            <v>3.07</v>
          </cell>
          <cell r="C88" t="str">
            <v>Environmental standards in trade</v>
          </cell>
          <cell r="D88" t="str">
            <v>3.07. Environmental standards in trade</v>
          </cell>
          <cell r="H88">
            <v>100</v>
          </cell>
          <cell r="I88">
            <v>25.000000000000007</v>
          </cell>
          <cell r="J88">
            <v>25.000000000000007</v>
          </cell>
          <cell r="K88">
            <v>74.999999999999986</v>
          </cell>
          <cell r="L88">
            <v>50.000000000000007</v>
          </cell>
          <cell r="M88">
            <v>74.999999999999986</v>
          </cell>
          <cell r="N88">
            <v>100</v>
          </cell>
          <cell r="O88">
            <v>25.000000000000007</v>
          </cell>
          <cell r="P88">
            <v>74.999999999999986</v>
          </cell>
          <cell r="Q88">
            <v>100</v>
          </cell>
          <cell r="R88">
            <v>74.999999999999986</v>
          </cell>
          <cell r="S88">
            <v>74.999999999999986</v>
          </cell>
          <cell r="T88">
            <v>87.500000000000014</v>
          </cell>
          <cell r="U88">
            <v>50.000000000000007</v>
          </cell>
          <cell r="V88">
            <v>74.999999999999986</v>
          </cell>
          <cell r="W88">
            <v>100</v>
          </cell>
          <cell r="X88">
            <v>50.000000000000007</v>
          </cell>
          <cell r="Y88">
            <v>100</v>
          </cell>
          <cell r="Z88">
            <v>50.000000000000007</v>
          </cell>
          <cell r="AA88">
            <v>74.999999999999986</v>
          </cell>
          <cell r="AB88">
            <v>74.999999999999986</v>
          </cell>
          <cell r="AC88">
            <v>100</v>
          </cell>
          <cell r="AD88">
            <v>0</v>
          </cell>
          <cell r="AE88">
            <v>25.000000000000007</v>
          </cell>
          <cell r="AF88">
            <v>50.000000000000007</v>
          </cell>
          <cell r="AG88">
            <v>25.000000000000007</v>
          </cell>
          <cell r="AH88">
            <v>50.000000000000007</v>
          </cell>
          <cell r="AI88">
            <v>74.999999999999986</v>
          </cell>
          <cell r="AJ88">
            <v>0</v>
          </cell>
          <cell r="AK88">
            <v>25.000000000000007</v>
          </cell>
        </row>
        <row r="89">
          <cell r="A89">
            <v>78</v>
          </cell>
          <cell r="B89" t="str">
            <v>3.07.01</v>
          </cell>
          <cell r="C89" t="str">
            <v>Convention: Hazardous Wastes</v>
          </cell>
          <cell r="D89" t="str">
            <v>3.07.01. Convention: Hazardous Wastes</v>
          </cell>
          <cell r="H89">
            <v>100</v>
          </cell>
          <cell r="I89">
            <v>100</v>
          </cell>
          <cell r="J89">
            <v>100</v>
          </cell>
          <cell r="K89">
            <v>100</v>
          </cell>
          <cell r="L89">
            <v>100</v>
          </cell>
          <cell r="M89">
            <v>100</v>
          </cell>
          <cell r="N89">
            <v>100</v>
          </cell>
          <cell r="O89">
            <v>100</v>
          </cell>
          <cell r="P89">
            <v>100</v>
          </cell>
          <cell r="Q89">
            <v>100</v>
          </cell>
          <cell r="R89">
            <v>100</v>
          </cell>
          <cell r="S89">
            <v>100</v>
          </cell>
          <cell r="T89">
            <v>100</v>
          </cell>
          <cell r="U89">
            <v>100</v>
          </cell>
          <cell r="V89">
            <v>100</v>
          </cell>
          <cell r="W89">
            <v>100</v>
          </cell>
          <cell r="X89">
            <v>100</v>
          </cell>
          <cell r="Y89">
            <v>100</v>
          </cell>
          <cell r="Z89">
            <v>100</v>
          </cell>
          <cell r="AA89">
            <v>100</v>
          </cell>
          <cell r="AB89">
            <v>100</v>
          </cell>
          <cell r="AC89">
            <v>100</v>
          </cell>
          <cell r="AD89">
            <v>100</v>
          </cell>
          <cell r="AE89">
            <v>100</v>
          </cell>
          <cell r="AF89">
            <v>100</v>
          </cell>
          <cell r="AG89">
            <v>100</v>
          </cell>
          <cell r="AH89">
            <v>100</v>
          </cell>
          <cell r="AI89">
            <v>100</v>
          </cell>
          <cell r="AJ89">
            <v>0</v>
          </cell>
          <cell r="AK89">
            <v>100</v>
          </cell>
          <cell r="AL89" t="str">
            <v>Yes</v>
          </cell>
          <cell r="AM89" t="str">
            <v>2021</v>
          </cell>
        </row>
        <row r="90">
          <cell r="A90">
            <v>79</v>
          </cell>
          <cell r="B90" t="str">
            <v>3.07.02</v>
          </cell>
          <cell r="C90" t="str">
            <v>Convention: Prevention of Marine Pollution</v>
          </cell>
          <cell r="D90" t="str">
            <v>3.07.02. Convention: Prevention of Marine Pollution</v>
          </cell>
          <cell r="H90">
            <v>100</v>
          </cell>
          <cell r="I90">
            <v>0</v>
          </cell>
          <cell r="J90">
            <v>0</v>
          </cell>
          <cell r="K90">
            <v>0</v>
          </cell>
          <cell r="L90">
            <v>100</v>
          </cell>
          <cell r="M90">
            <v>100</v>
          </cell>
          <cell r="N90">
            <v>100</v>
          </cell>
          <cell r="O90">
            <v>100</v>
          </cell>
          <cell r="P90">
            <v>0</v>
          </cell>
          <cell r="Q90">
            <v>100</v>
          </cell>
          <cell r="R90">
            <v>0</v>
          </cell>
          <cell r="S90">
            <v>0</v>
          </cell>
          <cell r="T90">
            <v>100</v>
          </cell>
          <cell r="U90">
            <v>0</v>
          </cell>
          <cell r="V90">
            <v>0</v>
          </cell>
          <cell r="W90">
            <v>100</v>
          </cell>
          <cell r="X90">
            <v>0</v>
          </cell>
          <cell r="Y90">
            <v>100</v>
          </cell>
          <cell r="Z90">
            <v>0</v>
          </cell>
          <cell r="AA90">
            <v>100</v>
          </cell>
          <cell r="AB90">
            <v>0</v>
          </cell>
          <cell r="AC90">
            <v>100</v>
          </cell>
          <cell r="AD90">
            <v>0</v>
          </cell>
          <cell r="AE90">
            <v>0</v>
          </cell>
          <cell r="AF90">
            <v>100</v>
          </cell>
          <cell r="AG90">
            <v>0</v>
          </cell>
          <cell r="AH90">
            <v>0</v>
          </cell>
          <cell r="AI90">
            <v>100</v>
          </cell>
          <cell r="AJ90">
            <v>100</v>
          </cell>
          <cell r="AK90">
            <v>0</v>
          </cell>
          <cell r="AM90" t="str">
            <v>2021</v>
          </cell>
        </row>
        <row r="91">
          <cell r="A91">
            <v>80</v>
          </cell>
          <cell r="B91" t="str">
            <v>3.07.03</v>
          </cell>
          <cell r="C91" t="str">
            <v>Convention: Protection of the Ozone Layer (Vienna)</v>
          </cell>
          <cell r="D91" t="str">
            <v>3.07.03. Convention: Protection of the Ozone Layer (Vienna)</v>
          </cell>
          <cell r="H91">
            <v>100</v>
          </cell>
          <cell r="I91">
            <v>100</v>
          </cell>
          <cell r="J91">
            <v>100</v>
          </cell>
          <cell r="K91">
            <v>100</v>
          </cell>
          <cell r="L91">
            <v>100</v>
          </cell>
          <cell r="M91">
            <v>100</v>
          </cell>
          <cell r="N91">
            <v>100</v>
          </cell>
          <cell r="O91">
            <v>0</v>
          </cell>
          <cell r="P91">
            <v>100</v>
          </cell>
          <cell r="Q91">
            <v>100</v>
          </cell>
          <cell r="R91">
            <v>100</v>
          </cell>
          <cell r="S91">
            <v>100</v>
          </cell>
          <cell r="T91">
            <v>100</v>
          </cell>
          <cell r="U91">
            <v>100</v>
          </cell>
          <cell r="V91">
            <v>100</v>
          </cell>
          <cell r="W91">
            <v>100</v>
          </cell>
          <cell r="X91">
            <v>100</v>
          </cell>
          <cell r="Y91">
            <v>100</v>
          </cell>
          <cell r="Z91">
            <v>100</v>
          </cell>
          <cell r="AA91">
            <v>100</v>
          </cell>
          <cell r="AB91">
            <v>100</v>
          </cell>
          <cell r="AC91">
            <v>100</v>
          </cell>
          <cell r="AD91">
            <v>0</v>
          </cell>
          <cell r="AE91">
            <v>100</v>
          </cell>
          <cell r="AF91">
            <v>100</v>
          </cell>
          <cell r="AG91">
            <v>100</v>
          </cell>
          <cell r="AH91">
            <v>100</v>
          </cell>
          <cell r="AI91">
            <v>100</v>
          </cell>
          <cell r="AJ91">
            <v>100</v>
          </cell>
          <cell r="AK91">
            <v>100</v>
          </cell>
          <cell r="AM91" t="str">
            <v>2021</v>
          </cell>
        </row>
        <row r="92">
          <cell r="A92">
            <v>81</v>
          </cell>
          <cell r="B92" t="str">
            <v>3.07.04</v>
          </cell>
          <cell r="C92" t="str">
            <v>Convention on Climate Change (Kyoto)</v>
          </cell>
          <cell r="D92" t="str">
            <v>3.07.04. Convention on Climate Change (Kyoto)</v>
          </cell>
          <cell r="H92">
            <v>100</v>
          </cell>
          <cell r="I92">
            <v>100</v>
          </cell>
          <cell r="J92">
            <v>100</v>
          </cell>
          <cell r="K92">
            <v>100</v>
          </cell>
          <cell r="L92">
            <v>0</v>
          </cell>
          <cell r="M92">
            <v>100</v>
          </cell>
          <cell r="N92">
            <v>100</v>
          </cell>
          <cell r="O92">
            <v>0</v>
          </cell>
          <cell r="P92">
            <v>100</v>
          </cell>
          <cell r="Q92">
            <v>100</v>
          </cell>
          <cell r="R92">
            <v>100</v>
          </cell>
          <cell r="S92">
            <v>100</v>
          </cell>
          <cell r="T92">
            <v>100</v>
          </cell>
          <cell r="U92">
            <v>100</v>
          </cell>
          <cell r="V92">
            <v>100</v>
          </cell>
          <cell r="W92">
            <v>100</v>
          </cell>
          <cell r="X92">
            <v>100</v>
          </cell>
          <cell r="Y92">
            <v>100</v>
          </cell>
          <cell r="Z92">
            <v>100</v>
          </cell>
          <cell r="AA92">
            <v>100</v>
          </cell>
          <cell r="AB92">
            <v>100</v>
          </cell>
          <cell r="AC92">
            <v>100</v>
          </cell>
          <cell r="AD92">
            <v>100</v>
          </cell>
          <cell r="AE92">
            <v>100</v>
          </cell>
          <cell r="AF92">
            <v>100</v>
          </cell>
          <cell r="AG92">
            <v>100</v>
          </cell>
          <cell r="AH92">
            <v>100</v>
          </cell>
          <cell r="AI92">
            <v>100</v>
          </cell>
          <cell r="AJ92">
            <v>50</v>
          </cell>
          <cell r="AK92">
            <v>0</v>
          </cell>
          <cell r="AM92" t="str">
            <v>2021</v>
          </cell>
        </row>
        <row r="93">
          <cell r="A93">
            <v>82</v>
          </cell>
          <cell r="B93" t="str">
            <v>3.07.05</v>
          </cell>
          <cell r="C93" t="str">
            <v>The International Timber Agreement</v>
          </cell>
          <cell r="D93" t="str">
            <v>3.07.05. The International Timber Agreement</v>
          </cell>
          <cell r="H93">
            <v>100</v>
          </cell>
          <cell r="I93">
            <v>0</v>
          </cell>
          <cell r="J93">
            <v>0</v>
          </cell>
          <cell r="K93">
            <v>100</v>
          </cell>
          <cell r="L93">
            <v>0</v>
          </cell>
          <cell r="M93">
            <v>0</v>
          </cell>
          <cell r="N93">
            <v>100</v>
          </cell>
          <cell r="O93">
            <v>100</v>
          </cell>
          <cell r="P93">
            <v>100</v>
          </cell>
          <cell r="Q93">
            <v>100</v>
          </cell>
          <cell r="R93">
            <v>100</v>
          </cell>
          <cell r="S93">
            <v>100</v>
          </cell>
          <cell r="T93">
            <v>100</v>
          </cell>
          <cell r="U93">
            <v>0</v>
          </cell>
          <cell r="V93">
            <v>100</v>
          </cell>
          <cell r="W93">
            <v>100</v>
          </cell>
          <cell r="X93">
            <v>100</v>
          </cell>
          <cell r="Y93">
            <v>100</v>
          </cell>
          <cell r="Z93">
            <v>0</v>
          </cell>
          <cell r="AA93">
            <v>100</v>
          </cell>
          <cell r="AB93">
            <v>100</v>
          </cell>
          <cell r="AC93">
            <v>100</v>
          </cell>
          <cell r="AD93">
            <v>0</v>
          </cell>
          <cell r="AE93">
            <v>0</v>
          </cell>
          <cell r="AF93">
            <v>0</v>
          </cell>
          <cell r="AG93">
            <v>0</v>
          </cell>
          <cell r="AH93">
            <v>100</v>
          </cell>
          <cell r="AI93">
            <v>100</v>
          </cell>
          <cell r="AJ93">
            <v>0</v>
          </cell>
          <cell r="AK93">
            <v>100</v>
          </cell>
          <cell r="AM93" t="str">
            <v>2021</v>
          </cell>
        </row>
        <row r="94">
          <cell r="A94">
            <v>83</v>
          </cell>
          <cell r="B94" t="str">
            <v>3.07.06</v>
          </cell>
          <cell r="C94" t="str">
            <v>Convention: International Trade in Endangered Species</v>
          </cell>
          <cell r="D94" t="str">
            <v>3.07.06. Convention: International Trade in Endangered Species</v>
          </cell>
          <cell r="H94">
            <v>100</v>
          </cell>
          <cell r="I94">
            <v>100</v>
          </cell>
          <cell r="J94">
            <v>100</v>
          </cell>
          <cell r="K94">
            <v>100</v>
          </cell>
          <cell r="L94">
            <v>100</v>
          </cell>
          <cell r="M94">
            <v>100</v>
          </cell>
          <cell r="N94">
            <v>100</v>
          </cell>
          <cell r="O94">
            <v>100</v>
          </cell>
          <cell r="P94">
            <v>100</v>
          </cell>
          <cell r="Q94">
            <v>100</v>
          </cell>
          <cell r="R94">
            <v>100</v>
          </cell>
          <cell r="S94">
            <v>100</v>
          </cell>
          <cell r="T94">
            <v>50</v>
          </cell>
          <cell r="U94">
            <v>100</v>
          </cell>
          <cell r="V94">
            <v>100</v>
          </cell>
          <cell r="W94">
            <v>100</v>
          </cell>
          <cell r="X94">
            <v>100</v>
          </cell>
          <cell r="Y94">
            <v>100</v>
          </cell>
          <cell r="Z94">
            <v>100</v>
          </cell>
          <cell r="AA94">
            <v>100</v>
          </cell>
          <cell r="AB94">
            <v>100</v>
          </cell>
          <cell r="AC94">
            <v>100</v>
          </cell>
          <cell r="AD94">
            <v>0</v>
          </cell>
          <cell r="AE94">
            <v>0</v>
          </cell>
          <cell r="AF94">
            <v>0</v>
          </cell>
          <cell r="AG94">
            <v>0</v>
          </cell>
          <cell r="AH94">
            <v>0</v>
          </cell>
          <cell r="AI94">
            <v>0</v>
          </cell>
          <cell r="AJ94">
            <v>0</v>
          </cell>
          <cell r="AK94">
            <v>0</v>
          </cell>
          <cell r="AM94" t="str">
            <v>2021</v>
          </cell>
        </row>
        <row r="95">
          <cell r="A95">
            <v>84</v>
          </cell>
          <cell r="B95" t="str">
            <v>3.07.07</v>
          </cell>
          <cell r="C95" t="str">
            <v>Convention: Prior Informed Consent - Hazardous Chemicals (Rotterdam)</v>
          </cell>
          <cell r="D95" t="str">
            <v>3.07.07. Convention: Prior Informed Consent - Hazardous Chemicals (Rotterdam)</v>
          </cell>
          <cell r="H95">
            <v>100</v>
          </cell>
          <cell r="I95">
            <v>0</v>
          </cell>
          <cell r="J95">
            <v>0</v>
          </cell>
          <cell r="K95">
            <v>100</v>
          </cell>
          <cell r="L95">
            <v>100</v>
          </cell>
          <cell r="M95">
            <v>100</v>
          </cell>
          <cell r="N95">
            <v>100</v>
          </cell>
          <cell r="O95">
            <v>0</v>
          </cell>
          <cell r="P95">
            <v>100</v>
          </cell>
          <cell r="Q95">
            <v>100</v>
          </cell>
          <cell r="R95">
            <v>100</v>
          </cell>
          <cell r="S95">
            <v>100</v>
          </cell>
          <cell r="T95">
            <v>100</v>
          </cell>
          <cell r="U95">
            <v>100</v>
          </cell>
          <cell r="V95">
            <v>100</v>
          </cell>
          <cell r="W95">
            <v>100</v>
          </cell>
          <cell r="X95">
            <v>0</v>
          </cell>
          <cell r="Y95">
            <v>100</v>
          </cell>
          <cell r="Z95">
            <v>100</v>
          </cell>
          <cell r="AA95">
            <v>0</v>
          </cell>
          <cell r="AB95">
            <v>100</v>
          </cell>
          <cell r="AC95">
            <v>100</v>
          </cell>
          <cell r="AD95">
            <v>100</v>
          </cell>
          <cell r="AE95">
            <v>100</v>
          </cell>
          <cell r="AF95">
            <v>100</v>
          </cell>
          <cell r="AG95">
            <v>100</v>
          </cell>
          <cell r="AH95">
            <v>100</v>
          </cell>
          <cell r="AI95">
            <v>100</v>
          </cell>
          <cell r="AJ95">
            <v>50</v>
          </cell>
          <cell r="AK95">
            <v>100</v>
          </cell>
          <cell r="AM95" t="str">
            <v>2021</v>
          </cell>
        </row>
        <row r="96">
          <cell r="A96">
            <v>85</v>
          </cell>
          <cell r="B96" t="str">
            <v>3.08</v>
          </cell>
          <cell r="C96" t="str">
            <v>Transfer emissions</v>
          </cell>
          <cell r="D96" t="str">
            <v>3.08. Transfer emissions</v>
          </cell>
          <cell r="H96">
            <v>20.829255705249182</v>
          </cell>
          <cell r="I96">
            <v>23.500406161466614</v>
          </cell>
          <cell r="J96">
            <v>22.504718792221496</v>
          </cell>
          <cell r="K96">
            <v>22.709985191767785</v>
          </cell>
          <cell r="L96">
            <v>22.192349287307948</v>
          </cell>
          <cell r="M96">
            <v>22.846786108933145</v>
          </cell>
          <cell r="N96">
            <v>1.4210854715202004E-14</v>
          </cell>
          <cell r="O96">
            <v>22.479320920158628</v>
          </cell>
          <cell r="P96">
            <v>22.851297781970132</v>
          </cell>
          <cell r="Q96">
            <v>25.802614014094999</v>
          </cell>
          <cell r="R96">
            <v>14.83252679342668</v>
          </cell>
          <cell r="S96">
            <v>23.089882729602522</v>
          </cell>
          <cell r="T96">
            <v>33.763139295282855</v>
          </cell>
          <cell r="U96">
            <v>22.326332857598672</v>
          </cell>
          <cell r="V96">
            <v>21.946566239190474</v>
          </cell>
          <cell r="W96">
            <v>23.423056510652216</v>
          </cell>
          <cell r="Y96">
            <v>22.621703977125179</v>
          </cell>
          <cell r="Z96">
            <v>22.745256827979006</v>
          </cell>
          <cell r="AB96">
            <v>22.875806571095865</v>
          </cell>
          <cell r="AC96">
            <v>23.319008337453738</v>
          </cell>
          <cell r="AD96">
            <v>13.961692853720592</v>
          </cell>
          <cell r="AE96">
            <v>25.735775444332475</v>
          </cell>
          <cell r="AF96">
            <v>24.892302781211143</v>
          </cell>
          <cell r="AG96">
            <v>22.939555030341367</v>
          </cell>
          <cell r="AH96">
            <v>22.937994804736761</v>
          </cell>
          <cell r="AI96">
            <v>31.277923792015926</v>
          </cell>
          <cell r="AJ96">
            <v>100</v>
          </cell>
          <cell r="AK96">
            <v>21.327392714196932</v>
          </cell>
          <cell r="AL96" t="str">
            <v>Yes</v>
          </cell>
          <cell r="AM96" t="str">
            <v>2019</v>
          </cell>
        </row>
        <row r="97">
          <cell r="A97">
            <v>86</v>
          </cell>
          <cell r="B97" t="str">
            <v>3.09</v>
          </cell>
          <cell r="C97" t="str">
            <v>Share of natural resources in trade</v>
          </cell>
          <cell r="D97" t="str">
            <v>3.09. Share of natural resources in trade</v>
          </cell>
          <cell r="H97">
            <v>16.001734890764993</v>
          </cell>
          <cell r="I97">
            <v>100</v>
          </cell>
          <cell r="J97">
            <v>0</v>
          </cell>
          <cell r="K97">
            <v>87.43962971085989</v>
          </cell>
          <cell r="L97">
            <v>58.03052307651393</v>
          </cell>
          <cell r="M97">
            <v>22.445579204311414</v>
          </cell>
          <cell r="N97">
            <v>88.440338830198542</v>
          </cell>
          <cell r="O97">
            <v>87.655305503581616</v>
          </cell>
          <cell r="P97">
            <v>45.034832554296251</v>
          </cell>
          <cell r="Q97">
            <v>84.88858697840385</v>
          </cell>
          <cell r="R97">
            <v>64.562006000659977</v>
          </cell>
          <cell r="S97">
            <v>59.581744582704466</v>
          </cell>
          <cell r="T97">
            <v>85.945015758739203</v>
          </cell>
          <cell r="U97">
            <v>68.193738818142606</v>
          </cell>
          <cell r="V97">
            <v>77.446387290828724</v>
          </cell>
          <cell r="W97">
            <v>87.37070406942702</v>
          </cell>
          <cell r="X97">
            <v>61.269740147430049</v>
          </cell>
          <cell r="Y97">
            <v>91.979755863258774</v>
          </cell>
          <cell r="Z97">
            <v>92.760428441836936</v>
          </cell>
          <cell r="AA97">
            <v>10.224121707449299</v>
          </cell>
          <cell r="AB97">
            <v>9.5427872401743912</v>
          </cell>
          <cell r="AC97">
            <v>86.970479612329456</v>
          </cell>
          <cell r="AD97">
            <v>14.046209728828288</v>
          </cell>
          <cell r="AE97">
            <v>80.234262056857744</v>
          </cell>
          <cell r="AF97">
            <v>82.913505390004204</v>
          </cell>
          <cell r="AG97">
            <v>92.65978728046808</v>
          </cell>
          <cell r="AH97">
            <v>81.65162983991452</v>
          </cell>
          <cell r="AI97">
            <v>73.28369926545605</v>
          </cell>
          <cell r="AJ97">
            <v>75.291157334025229</v>
          </cell>
          <cell r="AK97">
            <v>92.299426499499418</v>
          </cell>
          <cell r="AM97" t="str">
            <v>2020</v>
          </cell>
        </row>
        <row r="98">
          <cell r="A98">
            <v>87</v>
          </cell>
          <cell r="B98" t="str">
            <v>3.10</v>
          </cell>
          <cell r="C98" t="str">
            <v>Carbon</v>
          </cell>
          <cell r="D98" t="str">
            <v>3.10. Carbon</v>
          </cell>
          <cell r="H98">
            <v>0</v>
          </cell>
          <cell r="I98">
            <v>54.651319074864361</v>
          </cell>
          <cell r="J98">
            <v>4.2562794901852348</v>
          </cell>
          <cell r="K98">
            <v>53.517290739255714</v>
          </cell>
          <cell r="L98">
            <v>60.461732589127209</v>
          </cell>
          <cell r="M98">
            <v>95.932092338616584</v>
          </cell>
          <cell r="N98">
            <v>85.339884219788701</v>
          </cell>
          <cell r="O98">
            <v>18.494604709583896</v>
          </cell>
          <cell r="P98">
            <v>48.979925268825674</v>
          </cell>
          <cell r="Q98">
            <v>37.482961299656409</v>
          </cell>
          <cell r="R98">
            <v>50.566383293667485</v>
          </cell>
          <cell r="S98">
            <v>76.796410515962407</v>
          </cell>
          <cell r="T98">
            <v>82.144149814041029</v>
          </cell>
          <cell r="U98">
            <v>53.649086611029659</v>
          </cell>
          <cell r="V98">
            <v>31.592818369349427</v>
          </cell>
          <cell r="W98">
            <v>100.00000000000001</v>
          </cell>
          <cell r="X98">
            <v>53.883013217972753</v>
          </cell>
          <cell r="Y98">
            <v>85.518361245382977</v>
          </cell>
          <cell r="Z98">
            <v>53.212459936129235</v>
          </cell>
          <cell r="AA98">
            <v>55.246308147837702</v>
          </cell>
          <cell r="AB98">
            <v>51.186504216721616</v>
          </cell>
          <cell r="AC98">
            <v>52.224453717443325</v>
          </cell>
          <cell r="AD98">
            <v>15.852118046483337</v>
          </cell>
          <cell r="AE98">
            <v>82.146254791233588</v>
          </cell>
          <cell r="AF98">
            <v>70.29690686389651</v>
          </cell>
          <cell r="AG98">
            <v>52.493926241246463</v>
          </cell>
          <cell r="AH98">
            <v>43.75503467986325</v>
          </cell>
          <cell r="AI98">
            <v>94.131375300044539</v>
          </cell>
          <cell r="AJ98">
            <v>5.7705494362060952</v>
          </cell>
          <cell r="AK98">
            <v>46.503619653884662</v>
          </cell>
        </row>
        <row r="99">
          <cell r="A99">
            <v>88</v>
          </cell>
          <cell r="B99" t="str">
            <v>3.10.1</v>
          </cell>
          <cell r="C99" t="str">
            <v>Carbon pricing</v>
          </cell>
          <cell r="D99" t="str">
            <v>3.10.1. Carbon pricing</v>
          </cell>
          <cell r="H99">
            <v>0</v>
          </cell>
          <cell r="I99">
            <v>0</v>
          </cell>
          <cell r="J99">
            <v>0</v>
          </cell>
          <cell r="K99">
            <v>0</v>
          </cell>
          <cell r="L99">
            <v>100</v>
          </cell>
          <cell r="M99">
            <v>100</v>
          </cell>
          <cell r="N99">
            <v>100</v>
          </cell>
          <cell r="O99">
            <v>0</v>
          </cell>
          <cell r="P99">
            <v>0</v>
          </cell>
          <cell r="Q99">
            <v>0</v>
          </cell>
          <cell r="R99">
            <v>0</v>
          </cell>
          <cell r="S99">
            <v>50</v>
          </cell>
          <cell r="T99">
            <v>100</v>
          </cell>
          <cell r="U99">
            <v>0</v>
          </cell>
          <cell r="V99">
            <v>0</v>
          </cell>
          <cell r="W99">
            <v>100</v>
          </cell>
          <cell r="X99">
            <v>0</v>
          </cell>
          <cell r="Y99">
            <v>100</v>
          </cell>
          <cell r="Z99">
            <v>0</v>
          </cell>
          <cell r="AA99">
            <v>0</v>
          </cell>
          <cell r="AB99">
            <v>0</v>
          </cell>
          <cell r="AC99">
            <v>0</v>
          </cell>
          <cell r="AD99">
            <v>0</v>
          </cell>
          <cell r="AE99">
            <v>100</v>
          </cell>
          <cell r="AF99">
            <v>100</v>
          </cell>
          <cell r="AG99">
            <v>0</v>
          </cell>
          <cell r="AH99">
            <v>0</v>
          </cell>
          <cell r="AI99">
            <v>100</v>
          </cell>
          <cell r="AJ99">
            <v>0</v>
          </cell>
          <cell r="AK99">
            <v>0</v>
          </cell>
          <cell r="AM99" t="str">
            <v>2022</v>
          </cell>
        </row>
        <row r="100">
          <cell r="A100">
            <v>89</v>
          </cell>
          <cell r="B100" t="str">
            <v>3.10.2</v>
          </cell>
          <cell r="C100" t="str">
            <v>CO2 emissions per capita</v>
          </cell>
          <cell r="D100" t="str">
            <v>3.10.2. CO2 emissions per capita</v>
          </cell>
          <cell r="H100">
            <v>0</v>
          </cell>
          <cell r="I100">
            <v>98.923024736094291</v>
          </cell>
          <cell r="J100">
            <v>7.7041880858274538</v>
          </cell>
          <cell r="K100">
            <v>96.870347600503578</v>
          </cell>
          <cell r="L100">
            <v>9.44031305645467</v>
          </cell>
          <cell r="M100">
            <v>73.644349377889228</v>
          </cell>
          <cell r="N100">
            <v>54.471650832163036</v>
          </cell>
          <cell r="O100">
            <v>33.476634601705527</v>
          </cell>
          <cell r="P100">
            <v>88.657372611680501</v>
          </cell>
          <cell r="Q100">
            <v>67.846997485068073</v>
          </cell>
          <cell r="R100">
            <v>91.52898173458604</v>
          </cell>
          <cell r="S100">
            <v>89.007316670748693</v>
          </cell>
          <cell r="T100">
            <v>48.687129634482346</v>
          </cell>
          <cell r="U100">
            <v>97.108908105616905</v>
          </cell>
          <cell r="V100">
            <v>57.185392885996748</v>
          </cell>
          <cell r="W100">
            <v>81.007570193473484</v>
          </cell>
          <cell r="X100">
            <v>97.532332972880624</v>
          </cell>
          <cell r="Y100">
            <v>54.794707759544828</v>
          </cell>
          <cell r="Z100">
            <v>96.318580770563102</v>
          </cell>
          <cell r="AA100">
            <v>100</v>
          </cell>
          <cell r="AB100">
            <v>92.651447549667651</v>
          </cell>
          <cell r="AC100">
            <v>94.530214720759304</v>
          </cell>
          <cell r="AD100">
            <v>28.693533700140605</v>
          </cell>
          <cell r="AE100">
            <v>48.690939802551725</v>
          </cell>
          <cell r="AF100">
            <v>27.242723035508178</v>
          </cell>
          <cell r="AG100">
            <v>95.017980388434381</v>
          </cell>
          <cell r="AH100">
            <v>79.199925111332149</v>
          </cell>
          <cell r="AI100">
            <v>70.384915220310091</v>
          </cell>
          <cell r="AJ100">
            <v>10.445131321289836</v>
          </cell>
          <cell r="AK100">
            <v>84.175071987511217</v>
          </cell>
          <cell r="AM100" t="str">
            <v>2019</v>
          </cell>
        </row>
        <row r="101">
          <cell r="B101" t="str">
            <v>_None</v>
          </cell>
          <cell r="C101" t="str">
            <v>None</v>
          </cell>
          <cell r="D101" t="str">
            <v>_None</v>
          </cell>
          <cell r="H101">
            <v>1E-3</v>
          </cell>
          <cell r="I101">
            <v>1E-3</v>
          </cell>
          <cell r="J101">
            <v>1E-3</v>
          </cell>
          <cell r="K101">
            <v>1E-3</v>
          </cell>
          <cell r="L101">
            <v>1E-3</v>
          </cell>
          <cell r="M101">
            <v>1E-3</v>
          </cell>
          <cell r="N101">
            <v>1E-3</v>
          </cell>
          <cell r="O101">
            <v>1E-3</v>
          </cell>
          <cell r="P101">
            <v>1E-3</v>
          </cell>
          <cell r="Q101">
            <v>1E-3</v>
          </cell>
          <cell r="R101">
            <v>1E-3</v>
          </cell>
          <cell r="S101">
            <v>1E-3</v>
          </cell>
          <cell r="T101">
            <v>1E-3</v>
          </cell>
          <cell r="U101">
            <v>1E-3</v>
          </cell>
          <cell r="V101">
            <v>1E-3</v>
          </cell>
          <cell r="W101">
            <v>1E-3</v>
          </cell>
          <cell r="X101">
            <v>1E-3</v>
          </cell>
          <cell r="Y101">
            <v>1E-3</v>
          </cell>
          <cell r="Z101">
            <v>1E-3</v>
          </cell>
          <cell r="AA101">
            <v>1E-3</v>
          </cell>
          <cell r="AB101">
            <v>1E-3</v>
          </cell>
          <cell r="AC101">
            <v>1E-3</v>
          </cell>
          <cell r="AD101">
            <v>1E-3</v>
          </cell>
          <cell r="AE101">
            <v>1E-3</v>
          </cell>
          <cell r="AF101">
            <v>1E-3</v>
          </cell>
          <cell r="AG101">
            <v>1E-3</v>
          </cell>
          <cell r="AH101">
            <v>1E-3</v>
          </cell>
          <cell r="AI101">
            <v>1E-3</v>
          </cell>
          <cell r="AJ101">
            <v>1E-3</v>
          </cell>
          <cell r="AK101">
            <v>1E-3</v>
          </cell>
        </row>
      </sheetData>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ow r="3">
          <cell r="B3" t="str">
            <v>United States</v>
          </cell>
          <cell r="E3" t="str">
            <v>Taiwan</v>
          </cell>
          <cell r="N3">
            <v>2023</v>
          </cell>
        </row>
        <row r="10">
          <cell r="K10">
            <v>2024</v>
          </cell>
        </row>
      </sheetData>
      <sheetData sheetId="22">
        <row r="1">
          <cell r="B1">
            <v>1</v>
          </cell>
        </row>
        <row r="2">
          <cell r="B2" t="str">
            <v>CODE</v>
          </cell>
        </row>
        <row r="3">
          <cell r="B3">
            <v>1</v>
          </cell>
        </row>
        <row r="4">
          <cell r="B4">
            <v>2</v>
          </cell>
        </row>
        <row r="5">
          <cell r="B5">
            <v>3</v>
          </cell>
        </row>
        <row r="6">
          <cell r="B6">
            <v>4</v>
          </cell>
        </row>
        <row r="7">
          <cell r="B7">
            <v>5</v>
          </cell>
        </row>
        <row r="8">
          <cell r="B8">
            <v>6</v>
          </cell>
        </row>
        <row r="9">
          <cell r="B9">
            <v>7</v>
          </cell>
        </row>
        <row r="10">
          <cell r="B10">
            <v>8</v>
          </cell>
        </row>
      </sheetData>
      <sheetData sheetId="23" refreshError="1"/>
      <sheetData sheetId="24" refreshError="1"/>
      <sheetData sheetId="25" refreshError="1"/>
      <sheetData sheetId="26" refreshError="1"/>
      <sheetData sheetId="27" refreshError="1"/>
      <sheetData sheetId="28"/>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Year2023"/>
      <sheetName val="Value2023"/>
      <sheetName val="Score2023"/>
      <sheetName val="Rank2023"/>
      <sheetName val="Rank2022"/>
      <sheetName val="Value2022"/>
      <sheetName val="PowerPivot (2)"/>
      <sheetName val="Score2022"/>
      <sheetName val="indicator data"/>
      <sheetName val="ranking data"/>
      <sheetName val="profile circles"/>
      <sheetName val="Profile image (2)"/>
      <sheetName val="Profile image"/>
      <sheetName val="3 - Ranking over the years"/>
      <sheetName val="Previous year ranks"/>
      <sheetName val="Cover"/>
      <sheetName val="Background"/>
      <sheetName val="1 Homepage"/>
      <sheetName val="PowerPivot"/>
      <sheetName val="user-guide-image"/>
      <sheetName val="2 - User Guide"/>
      <sheetName val="user-guide-text"/>
      <sheetName val="3 - Ranking"/>
      <sheetName val="4 - Indicators"/>
      <sheetName val="5 - Profile"/>
      <sheetName val="6 - Peer Comparison"/>
      <sheetName val="7a - Scatter - Rank"/>
      <sheetName val="7b - Scatter - Score"/>
      <sheetName val="7c - Scatter - Value"/>
      <sheetName val="8 - GDP per Capita"/>
      <sheetName val="9 - Peer Comparison Yearwise"/>
      <sheetName val="notes and sources"/>
      <sheetName val="Appendix - Notes &amp; Sources"/>
      <sheetName val="Appendix - Methodology"/>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Year2022"/>
      <sheetName val="Value2022"/>
      <sheetName val="Score2022"/>
      <sheetName val="Rank2022"/>
      <sheetName val="user-guide-text"/>
      <sheetName val="user-guide-image"/>
      <sheetName val="PowerPivot"/>
      <sheetName val="indicator data"/>
      <sheetName val="ranking data"/>
      <sheetName val="profile circles"/>
      <sheetName val="Profile image"/>
      <sheetName val="Cover"/>
      <sheetName val="Background"/>
      <sheetName val="notes and sources"/>
      <sheetName val="1 Homepage"/>
      <sheetName val="2 - User Guide"/>
      <sheetName val="3 - Ranking"/>
      <sheetName val="4 - Indicator"/>
      <sheetName val="5 - Profile"/>
      <sheetName val="6 - Peer Comparison"/>
      <sheetName val="7a - Scatter - Rank"/>
      <sheetName val="7b - Scatter - Score"/>
      <sheetName val="7c - Scatter - Value"/>
      <sheetName val="8 - GDP per Capita"/>
      <sheetName val="Appendix - Notes &amp; Sources"/>
      <sheetName val="Appendix - Methodology"/>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Year2023"/>
      <sheetName val="Value2023"/>
      <sheetName val="Score2023"/>
      <sheetName val="Rank2023"/>
      <sheetName val="Rank2022"/>
      <sheetName val="Value2022"/>
      <sheetName val="PowerPivot (2)"/>
      <sheetName val="Score2022"/>
      <sheetName val="indicator data"/>
      <sheetName val="ranking data"/>
      <sheetName val="profile circles"/>
      <sheetName val="Profile image (2)"/>
      <sheetName val="Profile image"/>
      <sheetName val="Cover"/>
      <sheetName val="Background"/>
      <sheetName val="1 Homepage"/>
      <sheetName val="PowerPivot"/>
      <sheetName val="user-guide-image"/>
      <sheetName val="2 - User Guide"/>
      <sheetName val="user-guide-text"/>
      <sheetName val="3 - Ranking"/>
      <sheetName val="4 - Indicators"/>
      <sheetName val="5 - Profile"/>
      <sheetName val="6 - Peer Comparison"/>
      <sheetName val="7a - Scatter - Rank"/>
      <sheetName val="7b - Scatter - Score"/>
      <sheetName val="7c - Scatter - Value"/>
      <sheetName val="8 - GDP per Capita"/>
      <sheetName val="9 - Peer Comparison Yearwise"/>
      <sheetName val="notes and sources"/>
      <sheetName val="Appendix - Notes &amp; Sources"/>
      <sheetName val="Appendix - Methodology"/>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Home"/>
      <sheetName val="Contents"/>
      <sheetName val="Methodology"/>
      <sheetName val="Map"/>
      <sheetName val="Summary"/>
      <sheetName val="Indicator_Ranking"/>
      <sheetName val="CountryScoreCard"/>
      <sheetName val="CountryCompare"/>
      <sheetName val="Scatter"/>
      <sheetName val="YearCompare"/>
      <sheetName val="Correlations"/>
      <sheetName val="Scores"/>
      <sheetName val="WeightsxGroup"/>
      <sheetName val="Weights"/>
      <sheetName val="Weight_Compare"/>
      <sheetName val="tblIndicators"/>
      <sheetName val="iData"/>
      <sheetName val="uxb_works"/>
      <sheetName val="iSummary"/>
      <sheetName val="iIndiRank"/>
      <sheetName val="iCSCtbl"/>
      <sheetName val="iCntyScoreCard"/>
      <sheetName val="tblIndiSets"/>
      <sheetName val="iWeights2"/>
      <sheetName val="iWeights1"/>
      <sheetName val="iYearCompare"/>
      <sheetName val="tblTerritories"/>
      <sheetName val="iCountryComp_Scatter"/>
      <sheetName val="iCountryComp"/>
      <sheetName val="iWeightsComp"/>
      <sheetName val="iMap_Rank"/>
      <sheetName val="iScatter"/>
      <sheetName val="iCountryP"/>
      <sheetName val="uxb_regions"/>
      <sheetName val="iScatterZoom"/>
      <sheetName val="uxb_mapdata"/>
      <sheetName val="tblNavHist"/>
      <sheetName val="SheetNames"/>
      <sheetName val="iCorrel1"/>
      <sheetName val="tblCategories"/>
      <sheetName val="iScores"/>
      <sheetName val="Scores_2016"/>
      <sheetName val="Scores_2018"/>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Background"/>
      <sheetName val="Calc2026 log first"/>
      <sheetName val="Calc2026"/>
      <sheetName val="Sheet1"/>
      <sheetName val="Calc2024 (2)"/>
      <sheetName val="ECONOMIC PILLAR"/>
      <sheetName val="F1 11-15"/>
      <sheetName val="Year2026"/>
      <sheetName val="SOCIETAL PILLAR"/>
      <sheetName val="Sheet2"/>
      <sheetName val="ENVIRONMENTAL PILLAR"/>
      <sheetName val="F1 Values"/>
      <sheetName val="F1_Scores_A"/>
      <sheetName val="F1_Scores_B"/>
      <sheetName val="F1_Scores_C"/>
      <sheetName val="Calc2024"/>
      <sheetName val="Pillars2024 (summary)"/>
      <sheetName val="Year2023"/>
      <sheetName val="Score2023"/>
      <sheetName val="Rank2023"/>
      <sheetName val="Value2024"/>
      <sheetName val="Score2024"/>
      <sheetName val="Rank2024"/>
      <sheetName val="templat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ow r="2">
          <cell r="H2"/>
          <cell r="I2"/>
          <cell r="J2"/>
          <cell r="K2"/>
          <cell r="L2"/>
          <cell r="M2"/>
          <cell r="N2"/>
          <cell r="O2"/>
          <cell r="P2"/>
          <cell r="Q2"/>
          <cell r="R2"/>
          <cell r="S2"/>
          <cell r="T2"/>
          <cell r="U2"/>
          <cell r="V2"/>
          <cell r="W2"/>
          <cell r="X2"/>
          <cell r="Y2"/>
          <cell r="Z2"/>
          <cell r="AA2"/>
          <cell r="AB2"/>
          <cell r="AC2"/>
          <cell r="AD2"/>
          <cell r="AE2"/>
          <cell r="AF2"/>
          <cell r="AG2"/>
          <cell r="AH2"/>
          <cell r="AI2"/>
          <cell r="AJ2"/>
          <cell r="AK2"/>
        </row>
        <row r="3">
          <cell r="H3"/>
          <cell r="I3"/>
          <cell r="J3"/>
          <cell r="K3"/>
          <cell r="L3"/>
          <cell r="M3"/>
          <cell r="N3"/>
          <cell r="O3"/>
          <cell r="P3"/>
          <cell r="Q3"/>
          <cell r="R3"/>
          <cell r="S3"/>
          <cell r="T3"/>
          <cell r="U3"/>
          <cell r="V3"/>
          <cell r="W3"/>
          <cell r="X3"/>
          <cell r="Y3"/>
          <cell r="Z3"/>
          <cell r="AA3"/>
          <cell r="AB3"/>
          <cell r="AC3"/>
          <cell r="AD3"/>
          <cell r="AE3"/>
          <cell r="AF3"/>
          <cell r="AG3"/>
          <cell r="AH3"/>
          <cell r="AI3"/>
          <cell r="AJ3"/>
          <cell r="AK3"/>
        </row>
        <row r="4">
          <cell r="H4"/>
          <cell r="I4"/>
          <cell r="J4"/>
          <cell r="K4"/>
          <cell r="L4"/>
          <cell r="M4"/>
          <cell r="N4"/>
          <cell r="O4"/>
          <cell r="P4"/>
          <cell r="Q4"/>
          <cell r="R4"/>
          <cell r="S4"/>
          <cell r="T4"/>
          <cell r="U4"/>
          <cell r="V4"/>
          <cell r="W4"/>
          <cell r="X4"/>
          <cell r="Y4"/>
          <cell r="Z4"/>
          <cell r="AA4"/>
          <cell r="AB4"/>
          <cell r="AC4"/>
          <cell r="AD4"/>
          <cell r="AE4"/>
          <cell r="AF4"/>
          <cell r="AG4"/>
          <cell r="AH4"/>
          <cell r="AI4"/>
          <cell r="AJ4"/>
          <cell r="AK4"/>
        </row>
      </sheetData>
      <sheetData sheetId="16"/>
      <sheetData sheetId="17"/>
      <sheetData sheetId="18"/>
      <sheetData sheetId="19"/>
      <sheetData sheetId="20"/>
      <sheetData sheetId="21"/>
      <sheetData sheetId="22"/>
      <sheetData sheetId="23"/>
    </sheetDataSet>
  </externalBook>
</externalLink>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3.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_rels/pivotCacheDefinition4.xml.rels><?xml version="1.0" encoding="UTF-8" standalone="yes"?>
<Relationships xmlns="http://schemas.openxmlformats.org/package/2006/relationships"><Relationship Id="rId1" Type="http://schemas.openxmlformats.org/officeDocument/2006/relationships/pivotCacheRecords" Target="pivotCacheRecords3.xml"/></Relationships>
</file>

<file path=xl/pivotCache/_rels/pivotCacheDefinition5.xml.rels><?xml version="1.0" encoding="UTF-8" standalone="yes"?>
<Relationships xmlns="http://schemas.openxmlformats.org/package/2006/relationships"><Relationship Id="rId1" Type="http://schemas.openxmlformats.org/officeDocument/2006/relationships/pivotCacheRecords" Target="pivotCacheRecords4.xml"/></Relationships>
</file>

<file path=xl/pivotCache/_rels/pivotCacheDefinition6.xml.rels><?xml version="1.0" encoding="UTF-8" standalone="yes"?>
<Relationships xmlns="http://schemas.openxmlformats.org/package/2006/relationships"><Relationship Id="rId1" Type="http://schemas.openxmlformats.org/officeDocument/2006/relationships/pivotCacheRecords" Target="pivotCacheRecords5.xml"/></Relationships>
</file>

<file path=xl/pivotCache/_rels/pivotCacheDefinition7.xml.rels><?xml version="1.0" encoding="UTF-8" standalone="yes"?>
<Relationships xmlns="http://schemas.openxmlformats.org/package/2006/relationships"><Relationship Id="rId1" Type="http://schemas.openxmlformats.org/officeDocument/2006/relationships/pivotCacheRecords" Target="pivotCacheRecords6.xml"/></Relationships>
</file>

<file path=xl/pivotCache/_rels/pivotCacheDefinition8.xml.rels><?xml version="1.0" encoding="UTF-8" standalone="yes"?>
<Relationships xmlns="http://schemas.openxmlformats.org/package/2006/relationships"><Relationship Id="rId1" Type="http://schemas.openxmlformats.org/officeDocument/2006/relationships/pivotCacheRecords" Target="pivotCacheRecords7.xml"/></Relationships>
</file>

<file path=xl/pivotCache/_rels/pivotCacheDefinition9.xml.rels><?xml version="1.0" encoding="UTF-8" standalone="yes"?>
<Relationships xmlns="http://schemas.openxmlformats.org/package/2006/relationships"><Relationship Id="rId1" Type="http://schemas.openxmlformats.org/officeDocument/2006/relationships/pivotCacheRecords" Target="pivotCacheRecords8.xml"/></Relationships>
</file>

<file path=xl/pivotCache/_rels/pivotCacheDefinition10.xml.rels><?xml version="1.0" encoding="UTF-8" standalone="yes"?>
<Relationships xmlns="http://schemas.openxmlformats.org/package/2006/relationships"><Relationship Id="rId1" Type="http://schemas.openxmlformats.org/officeDocument/2006/relationships/pivotCacheRecords" Target="pivotCacheRecords9.xml"/></Relationships>
</file>

<file path=xl/pivotCache/_rels/pivotCacheDefinition11.xml.rels><?xml version="1.0" encoding="UTF-8" standalone="yes"?>
<Relationships xmlns="http://schemas.openxmlformats.org/package/2006/relationships"><Relationship Id="rId1" Type="http://schemas.openxmlformats.org/officeDocument/2006/relationships/pivotCacheRecords" Target="pivotCacheRecords10.xml"/></Relationships>
</file>

<file path=xl/pivotCache/_rels/pivotCacheDefinition12.xml.rels><?xml version="1.0" encoding="UTF-8" standalone="yes"?>
<Relationships xmlns="http://schemas.openxmlformats.org/package/2006/relationships"><Relationship Id="rId1" Type="http://schemas.openxmlformats.org/officeDocument/2006/relationships/pivotCacheRecords" Target="pivotCacheRecords11.xml"/></Relationships>
</file>

<file path=xl/pivotCache/_rels/pivotCacheDefinition13.xml.rels><?xml version="1.0" encoding="UTF-8" standalone="yes"?>
<Relationships xmlns="http://schemas.openxmlformats.org/package/2006/relationships"><Relationship Id="rId1" Type="http://schemas.openxmlformats.org/officeDocument/2006/relationships/pivotCacheRecords" Target="pivotCacheRecords12.xml"/></Relationships>
</file>

<file path=xl/pivotCache/_rels/pivotCacheDefinition14.xml.rels><?xml version="1.0" encoding="UTF-8" standalone="yes"?>
<Relationships xmlns="http://schemas.openxmlformats.org/package/2006/relationships"><Relationship Id="rId1" Type="http://schemas.openxmlformats.org/officeDocument/2006/relationships/pivotCacheRecords" Target="pivotCacheRecords13.xml"/></Relationships>
</file>

<file path=xl/pivotCache/_rels/pivotCacheDefinition15.xml.rels><?xml version="1.0" encoding="UTF-8" standalone="yes"?>
<Relationships xmlns="http://schemas.openxmlformats.org/package/2006/relationships"><Relationship Id="rId1" Type="http://schemas.openxmlformats.org/officeDocument/2006/relationships/pivotCacheRecords" Target="pivotCacheRecords14.xml"/></Relationships>
</file>

<file path=xl/pivotCache/_rels/pivotCacheDefinition16.xml.rels><?xml version="1.0" encoding="UTF-8" standalone="yes"?>
<Relationships xmlns="http://schemas.openxmlformats.org/package/2006/relationships"><Relationship Id="rId2" Type="http://schemas.openxmlformats.org/officeDocument/2006/relationships/externalLinkPath" Target="https://imdch-my.sharepoint.com/personal/chinar_sharma_imd_org/Documents/Documents/STI%202024/Interactive%20Excel/20240808%20STI_2024%20Interactive%20Index%20v4%20INDICATOR%20LEVEL%20INTERNAL%20FILE.xlsx" TargetMode="External"/><Relationship Id="rId1" Type="http://schemas.openxmlformats.org/officeDocument/2006/relationships/pivotCacheRecords" Target="pivotCacheRecords15.xml"/></Relationships>
</file>

<file path=xl/pivotCache/_rels/pivotCacheDefinition17.xml.rels><?xml version="1.0" encoding="UTF-8" standalone="yes"?>
<Relationships xmlns="http://schemas.openxmlformats.org/package/2006/relationships"><Relationship Id="rId2" Type="http://schemas.openxmlformats.org/officeDocument/2006/relationships/externalLinkPath" Target="https://imdch-my.sharepoint.com/personal/chinar_sharma_imd_org/Documents/Documents/STI%202024/Interactive%20Excel/20240808%20STI_2024%20Interactive%20Index%20v4%20INDICATOR%20LEVEL%20INTERNAL%20FILE.xlsx" TargetMode="External"/><Relationship Id="rId1" Type="http://schemas.openxmlformats.org/officeDocument/2006/relationships/pivotCacheRecords" Target="pivotCacheRecords16.xml"/></Relationships>
</file>

<file path=xl/pivotCache/_rels/pivotCacheDefinition18.xml.rels><?xml version="1.0" encoding="UTF-8" standalone="yes"?>
<Relationships xmlns="http://schemas.openxmlformats.org/package/2006/relationships"><Relationship Id="rId2" Type="http://schemas.openxmlformats.org/officeDocument/2006/relationships/externalLinkPath" Target="https://imdch-my.sharepoint.com/personal/chinar_sharma_imd_org/Documents/Documents/STI%202024/Interactive%20Excel/20240808%20STI_2024%20Interactive%20Index%20v4%20INDICATOR%20LEVEL%20INTERNAL%20FILE.xlsx" TargetMode="External"/><Relationship Id="rId1" Type="http://schemas.openxmlformats.org/officeDocument/2006/relationships/pivotCacheRecords" Target="pivotCacheRecords17.xml"/></Relationships>
</file>

<file path=xl/pivotCache/_rels/pivotCacheDefinition19.xml.rels><?xml version="1.0" encoding="UTF-8" standalone="yes"?>
<Relationships xmlns="http://schemas.openxmlformats.org/package/2006/relationships"><Relationship Id="rId2" Type="http://schemas.openxmlformats.org/officeDocument/2006/relationships/externalLinkPath" Target="https://imdch-my.sharepoint.com/personal/chinar_sharma_imd_org/Documents/Documents/STI%202024/Interactive%20Excel/20240808%20STI_2024%20Interactive%20Index%20v4%20INDICATOR%20LEVEL%20INTERNAL%20FILE.xlsx" TargetMode="External"/><Relationship Id="rId1" Type="http://schemas.openxmlformats.org/officeDocument/2006/relationships/pivotCacheRecords" Target="pivotCacheRecords18.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Sharma, Chinar" refreshedDate="45161.330505092592" backgroundQuery="1" createdVersion="8" refreshedVersion="8" minRefreshableVersion="3" recordCount="0" supportSubquery="1" supportAdvancedDrill="1" xr:uid="{E17DB679-B43F-4E4C-890D-A3126D00123D}">
  <cacheSource type="external" connectionId="1"/>
  <cacheFields count="1">
    <cacheField name="[Range].[Year].[Year]" caption="Year" numFmtId="0" level="1">
      <sharedItems containsSemiMixedTypes="0" containsString="0" containsNumber="1" containsInteger="1" minValue="2022" maxValue="2022" count="1">
        <n v="2022"/>
      </sharedItems>
      <extLst>
        <ext xmlns:x15="http://schemas.microsoft.com/office/spreadsheetml/2010/11/main" uri="{4F2E5C28-24EA-4eb8-9CBF-B6C8F9C3D259}">
          <x15:cachedUniqueNames>
            <x15:cachedUniqueName index="0" name="[Range].[Year].&amp;[2022]"/>
          </x15:cachedUniqueNames>
        </ext>
      </extLst>
    </cacheField>
  </cacheFields>
  <cacheHierarchies count="8">
    <cacheHierarchy uniqueName="[Range].[Year]" caption="Year" attribute="1" defaultMemberUniqueName="[Range].[Year].[All]" allUniqueName="[Range].[Year].[All]" dimensionUniqueName="[Range]" displayFolder="" count="2" memberValueDatatype="20" unbalanced="0">
      <fieldsUsage count="2">
        <fieldUsage x="-1"/>
        <fieldUsage x="0"/>
      </fieldsUsage>
    </cacheHierarchy>
    <cacheHierarchy uniqueName="[Table6].[Year 1]" caption="Year 1" attribute="1" defaultMemberUniqueName="[Table6].[Year 1].[All]" allUniqueName="[Table6].[Year 1].[All]" dimensionUniqueName="[Table6]" displayFolder="" count="0" memberValueDatatype="20" unbalanced="0"/>
    <cacheHierarchy uniqueName="[Table7].[Year 2]" caption="Year 2" attribute="1" defaultMemberUniqueName="[Table7].[Year 2].[All]" allUniqueName="[Table7].[Year 2].[All]" dimensionUniqueName="[Table7]" displayFolder="" count="0" memberValueDatatype="20" unbalanced="0"/>
    <cacheHierarchy uniqueName="[Measures].[__XL_Count Table6]" caption="__XL_Count Table6" measure="1" displayFolder="" measureGroup="Table6" count="0" hidden="1"/>
    <cacheHierarchy uniqueName="[Measures].[__XL_Count Table7]" caption="__XL_Count Table7" measure="1" displayFolder="" measureGroup="Table7" count="0" hidden="1"/>
    <cacheHierarchy uniqueName="[Measures].[__XL_Count Range]" caption="__XL_Count Range" measure="1" displayFolder="" measureGroup="Range" count="0" hidden="1"/>
    <cacheHierarchy uniqueName="[Measures].[__No measures defined]" caption="__No measures defined" measure="1" displayFolder="" count="0" hidden="1"/>
    <cacheHierarchy uniqueName="[Measures].[Sum of Year]" caption="Sum of Year" measure="1" displayFolder="" measureGroup="Range" count="0" hidden="1"/>
  </cacheHierarchies>
  <kpis count="0"/>
  <dimensions count="4">
    <dimension measure="1" name="Measures" uniqueName="[Measures]" caption="Measures"/>
    <dimension name="Range" uniqueName="[Range]" caption="Range"/>
    <dimension name="Table6" uniqueName="[Table6]" caption="Table6"/>
    <dimension name="Table7" uniqueName="[Table7]" caption="Table7"/>
  </dimensions>
  <measureGroups count="3">
    <measureGroup name="Range" caption="Range"/>
    <measureGroup name="Table6" caption="Table6"/>
    <measureGroup name="Table7" caption="Table7"/>
  </measureGroups>
  <maps count="3">
    <map measureGroup="0" dimension="1"/>
    <map measureGroup="1" dimension="2"/>
    <map measureGroup="2" dimension="3"/>
  </maps>
  <extLst>
    <ext xmlns:x14="http://schemas.microsoft.com/office/spreadsheetml/2009/9/main" uri="{725AE2AE-9491-48be-B2B4-4EB974FC3084}">
      <x14:pivotCacheDefinition supportSubqueryNonVisual="1" supportSubqueryCalcMem="1" supportAddCalcMems="1"/>
    </ext>
    <ext xmlns:xlpdsc="http://schemas.microsoft.com/office/spreadsheetml/2026/pivotDataSourceClean" uri="{F4336242-56EE-4DD3-A5F7-E900642BF6E9}">
      <xlpdsc:dataSourceClean>1</xlpdsc:dataSourceClea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Sharma, Chinar" refreshedDate="46237.823103240742" createdVersion="8" refreshedVersion="8" minRefreshableVersion="3" recordCount="3" xr:uid="{F42CAAC2-DCDA-45FF-9142-8EE3F921FDDF}">
  <cacheSource type="worksheet">
    <worksheetSource ref="M2:M5" sheet="PowerPivot"/>
  </cacheSource>
  <cacheFields count="1">
    <cacheField name="Year 2" numFmtId="0">
      <sharedItems containsSemiMixedTypes="0" containsString="0" containsNumber="1" containsInteger="1" minValue="2022" maxValue="2024" count="3">
        <n v="2022"/>
        <n v="2023"/>
        <n v="2024"/>
      </sharedItems>
    </cacheField>
  </cacheFields>
  <extLst>
    <ext xmlns:x14="http://schemas.microsoft.com/office/spreadsheetml/2009/9/main" uri="{725AE2AE-9491-48be-B2B4-4EB974FC3084}">
      <x14:pivotCacheDefinition pivotCacheId="1729308111"/>
    </ext>
    <ext xmlns:xlpdsc="http://schemas.microsoft.com/office/spreadsheetml/2026/pivotDataSourceClean" uri="{F4336242-56EE-4DD3-A5F7-E900642BF6E9}">
      <xlpdsc:dataSourceClean>1</xlpdsc:dataSourceClean>
    </ext>
  </extLst>
</pivotCacheDefinition>
</file>

<file path=xl/pivotCache/pivotCacheDefinition3.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Sharma, Chinar" refreshedDate="46237.823110185185" createdVersion="7" refreshedVersion="8" minRefreshableVersion="3" recordCount="103" xr:uid="{3A46248F-0726-4A5C-BEC3-127108B6D7EA}">
  <cacheSource type="worksheet">
    <worksheetSource ref="U2:U105" sheet="PowerPivot"/>
  </cacheSource>
  <cacheFields count="1">
    <cacheField name="Scatter - y" numFmtId="0">
      <sharedItems count="247">
        <s v="0verall STI"/>
        <s v="1 Economic Pillar"/>
        <s v="1.01 Consumer price inflation"/>
        <s v="1.02 Real GDP Growth per capita, % GDP"/>
        <s v="1.03 Growth in labor force, %"/>
        <s v="1.04 Foreign direct investment, net inflows, % GDP"/>
        <s v="1.05 Gross fixed capital formation, % GDP"/>
        <s v="1.06 Tariff &amp; non-tariff barriers"/>
        <s v="1.06.01 Tariff barriers"/>
        <s v="1.06.01.a Tariff barriers in force"/>
        <s v="1.06.01.b New tariff barriers 2025"/>
        <s v="1.06.01.c Net percentage of imports affected by new tariff barriers (2025)"/>
        <s v="1.06.02 Non-tariff barriers"/>
        <s v="1.06.02.a Non-tariff barriers in force"/>
        <s v="1.06.02.b New non-tariff barriers 2025"/>
        <s v="1.06.02.c Net percentage of imports affected by new non-tariff barriers (2025)"/>
        <s v="1.07 Trade liberalization"/>
        <s v="1.07.01 Regional Trade Agreements, number in force"/>
        <s v="1.07.02 Capital account liberalization, Index"/>
        <s v="1.07.03 Investment Freedom, Index"/>
        <s v="1.08 Exchange rate stability, parity change from national currency to SDR, 2025/2023"/>
        <s v="1.09 Domestic credit to private sector, % of GDP"/>
        <s v="1.10 Foreign trade and payments risk"/>
        <s v="1.10.01 Country credit rating"/>
        <s v="1.10.02 Gross debt, % GDP"/>
        <s v="1.11 Trade costs"/>
        <s v="1.11.01 Logistics performance indicators"/>
        <s v="1.11.01.a Aviation import dwell time (days)"/>
        <s v="1.11.01.b Number of aviation partner economies"/>
        <s v="1.11.01.c Container import dwell time (days)"/>
        <s v="1.11.01.d Number of maritime partner economies"/>
        <s v="1.11.01.e Business-to-business postal delivery time (days)"/>
        <s v="1.11.01.f Number of business-to-business postal partner economies"/>
        <s v="1.11.02 Corruption perceptions, index"/>
        <s v="1.11.03 Rule of law, Governance score"/>
        <s v="1.12 Monetary policy intervention "/>
        <s v="1.12.01 Current account balance, % GDP"/>
        <s v="1.12.02 Change (1-year) in total reserves (includes gold), % GDP"/>
        <s v="1.13 Export concentration"/>
        <s v="1.13.01 Export market concentration, Top 5 as % total"/>
        <s v="1.13.02 Export product concentration, Top 5 as % total"/>
        <s v="1.14 Exports of goods and services"/>
        <s v="1.14.01 Merchandise exports, US $ millions"/>
        <s v="1.14.02 Commercial services exports, US $ millions"/>
        <s v="1.15 Technological innovation"/>
        <s v="1.15.01 R&amp;D expenditure, % GDP"/>
        <s v="1.15.02 Researchers in R&amp;D, per 1,000 inhabitants"/>
        <s v="1.15.03 Patent applications, per million inhabitants"/>
        <s v="1.15.04 High-technology exports, % of manufactured exports"/>
        <s v="1.15.05 Scientific articles, per million people"/>
        <s v="1.16 Technological infrastructure"/>
        <s v="1.16.01 Fixed internet speed, Mbps"/>
        <s v="1.16.02 Internet users, % population"/>
        <s v="1.16.03 Fixed broadband subscriptions (per 100 people)"/>
        <s v="1.16.04 Mobile subscriptions (per 100 people)"/>
        <s v="1.17 Digital readiness (e-commerce legislations)"/>
        <s v="2 Societal Pillar"/>
        <s v="2.01 Inequality (Gini coefficient)"/>
        <s v="2.02 Educational attainment"/>
        <s v="2.02.01 Mean years of schooling"/>
        <s v="2.02.02 University education Index"/>
        <s v="2.02.03 Tertiary enrollment"/>
        <s v="2.03 Labor standards"/>
        <s v="2.03.01 Gender non-discrimination in hiring"/>
        <s v="2.03.02 Freedom of association and assembly"/>
        <s v="2.04 Political stability and absence of violence"/>
        <s v="2.05 Goods produced by forced labor or child labor"/>
        <s v="2.05.01 Goods produced by forced labor"/>
        <s v="2.05.01.a Goods produced by forced labor, number of goods categories"/>
        <s v="2.05.01.b % population in forced labor"/>
        <s v="2.05.02 Goods produced by child labor, number of goods categories"/>
        <s v="2.06 Government response to human trafficking"/>
        <s v="2.06.01 Government response to human trafficking, Criminalization"/>
        <s v="2.06.02 Government response to human trafficking, Strategy"/>
        <s v="2.06.03 Government response to human trafficking, Action"/>
        <s v="2.07 Trade in goods at risk of modern slavery"/>
        <s v="2.07.01 Imports of goods at risk of modern slavery, US$ millions"/>
        <s v="2.07.02 Exports of goods at risk of modern slavery, US$ millions"/>
        <s v="2.08 Legatum Prosperity Index"/>
        <s v="2.09 Life expectancy at birth"/>
        <s v="2.10 Uneven Economic Development"/>
        <s v="2.11 Universal Health Coverage Index"/>
        <s v="2.12 Equal distribution of resources index"/>
        <s v="3 Environmental Pillar"/>
        <s v="3.01 Air pollution (PM 2.5/m3)"/>
        <s v="3.02 Deforestation"/>
        <s v="3.03 % of wastewater treated"/>
        <s v="3.04 Energy intensity (Energy use (kg of oil equivalent) per $1,000 GDP (constant 2021 PPP)"/>
        <s v="3.05 Ecological footprint (global hectares per person)"/>
        <s v="3.06 Renewable energy (%)"/>
        <s v="3.07 Environmental standards in trade"/>
        <s v="3.07.01 Convention: Hazardous Wastes"/>
        <s v="3.07.02 Convention: Prevention of Marine Pollution"/>
        <s v="3.07.03 Convention: Protection of the Ozone Layer (Vienna)"/>
        <s v="3.07.04 Convention on Climate Change (Kyoto)"/>
        <s v="3.07.05 The International Timber Agreement"/>
        <s v="3.07.06 Convention: International Trade in Endangered Species"/>
        <s v="3.07.07 Convention: Prior Informed Consent - Hazardous Chemicals (Rotterdam)"/>
        <s v="3.08 Transfer emissions (million tonnes carbon)"/>
        <s v="3.09 Share of natural resources in trade"/>
        <s v="3.10 Carbon"/>
        <s v="3.10.1 Carbon pricing"/>
        <s v="3.10.2 CO2 emissions (tonnes per capita)"/>
        <s v="3.04 Energy intensity (energy consumed for each 1000 US$ of GDP in MTOE)" u="1"/>
        <s v="3.05 Ecological footprint" u="1"/>
        <s v="1.11.03 Rule of law, index" u="1"/>
        <s v="1.11.01 Logistics performance, index" u="1"/>
        <s v="1.11.01.a Aviation import dwell time " u="1"/>
        <s v="1.06.01.b New tariff barriers 2024" u="1"/>
        <s v="1.06.01.c Net percentage of imports affected by new tariff barriers (2023)" u="1"/>
        <s v="1.06.02.b New non-tariff barriers 2024" u="1"/>
        <s v="1.06.02.c Net percentage of imports affected by new non-tariff barriers (2023)" u="1"/>
        <s v="1.08 Exchange rate stability, parity change from national currency to SDR, 2024/2022" u="1"/>
        <s v="1.16.05 Digital readiness (e-commerce legislations)" u="1"/>
        <s v="2.08 Social mobility, Index" u="1"/>
        <s v="3.08 Transfer emissions" u="1"/>
        <s v="3.04 Energy intensity " u="1"/>
        <s v="3.06 Renewable energy" u="1"/>
        <s v="3.10.2 CO2 emissions per capita" u="1"/>
        <s v="3.01 Air pollution" u="1"/>
        <s v="1.15.02 Researchers in R&amp;D, per capita" u="1"/>
        <s v="1.14.01 Merchandise exports, US$" u="1"/>
        <s v="1.14.02 Commercial services exports, US$" u="1"/>
        <s v="1.06.01.c Net percentage of imports affected by new tariff barriers (2024)" u="1"/>
        <s v="1.06.02.c Net percentage of imports affected by new non-tariff barriers (2024)" u="1"/>
        <s v="1.06.01.b New tariff barriers 2023" u="1"/>
        <s v="1.06.02.b New non-tariff barriers 2023" u="1"/>
        <s v="1.08 Exchange rate stability, parity change from national currency to SDR, 2023/2021" u="1"/>
        <s v="1.06.01.c Percentage of trade affected by tariff barrier " u="1"/>
        <s v="1.06.02.c Percentage of trade affected by non-tariff barrier " u="1"/>
        <s v="1.08 Exchange rate stability, parity change from national currency to SDR, 2023/2019" u="1"/>
        <s v="1.06.01.b New tariff barriers 2022" u="1"/>
        <s v="1.06.01.c Percentage of trade affected by tariff barrier (up to 2018)" u="1"/>
        <s v="1.06.02.b New non-tariff barriers 2022" u="1"/>
        <s v="1.06.02.c Percentage of trade affected by non-tariff barrier (up to 2018)" u="1"/>
        <s v="1.08 Exchange rate stability, parity change from national currency to SDR, 2022/2020" u="1"/>
        <s v="1. Economic Pillar" u="1"/>
        <s v="2. Societal Pillar" u="1"/>
        <s v="3. Environmental Pillar" u="1"/>
        <s v="1.01. Consumer price inflation" u="1"/>
        <s v="1.02. Real GDP Growth per capita, % GDP" u="1"/>
        <s v="1.03. Growth in labor force, %" u="1"/>
        <s v="1.04. Foreign direct investment, net inflows, % GDP" u="1"/>
        <s v="1.05. Gross fixed capital formation, % GDP" u="1"/>
        <s v="1.06. Tariff &amp; non-tariff barriers" u="1"/>
        <s v="1.06.01. Tariff barriers" u="1"/>
        <s v="1.06.01.a. Tariff barriers in force" u="1"/>
        <s v="1.06.01.b. New tariff barriers 2022" u="1"/>
        <s v="1.06.01.c. Percentage of trade affected by tariff barrier (up to 2018)" u="1"/>
        <s v="1.06.02. Non-tariff barriers" u="1"/>
        <s v="1.06.02.a. Non-tariff barriers in force" u="1"/>
        <s v="1.06.02.b. New non-tariff barriers 2022" u="1"/>
        <s v="1.06.02.c. Percentage of trade affected by non-tariff barrier (up to 2018)" u="1"/>
        <s v="1.07. Trade liberalization" u="1"/>
        <s v="1.07.01. Regional Trade Agreements, number in force" u="1"/>
        <s v="1.07.02. Capital account liberalization, Index" u="1"/>
        <s v="1.07.03. Investment Freedom, Index" u="1"/>
        <s v="1.08. Exchange rate stability, parity change from national currency to SDR, 2022/2020" u="1"/>
        <s v="1.09. Domestic credit to private sector, % of GDP" u="1"/>
        <s v="1.10. Foreign trade and payments risk" u="1"/>
        <s v="1.10.01. Country credit rating" u="1"/>
        <s v="1.10.02. Gross debt, % GDP" u="1"/>
        <s v="1.11. Trade costs" u="1"/>
        <s v="1.11.01. Logistics performance, index" u="1"/>
        <s v="1.11.02. Corruption perceptions, index" u="1"/>
        <s v="1.11.03. Rule of law, index" u="1"/>
        <s v="1.12. Monetary policy intervention " u="1"/>
        <s v="1.12.01. Current account balance, % GDP" u="1"/>
        <s v="1.12.02. Change (1-year) in total reserves (includes gold), % GDP" u="1"/>
        <s v="1.13. Export concentration" u="1"/>
        <s v="1.13.01. Export market concentration, Top 5 as % total" u="1"/>
        <s v="1.13.02. Export product concentration, Top 5 as % total" u="1"/>
        <s v="1.14. Exports of goods and services" u="1"/>
        <s v="1.14.01. Merchandise exports, US$" u="1"/>
        <s v="1.14.02. Commercial services exports, US$" u="1"/>
        <s v="1.15. Technological innovation" u="1"/>
        <s v="1.15.01. R&amp;D expenditure, % GDP" u="1"/>
        <s v="1.15.02. Researchers in R&amp;D, per capita" u="1"/>
        <s v="1.15.03. Patent applications, per million inhabitants" u="1"/>
        <s v="1.15.04. High-technology exports, % of manufactured exports" u="1"/>
        <s v="1.15.05. Scientific articles, per million people" u="1"/>
        <s v="1.16. Technological infrastructure" u="1"/>
        <s v="1.16.01. Fixed internet speed, Mbps" u="1"/>
        <s v="1.16.02. Internet users, % population" u="1"/>
        <s v="1.16.03. Fixed broadband subscriptions (per 100 people)" u="1"/>
        <s v="1.16.04. Mobile subscriptions (per 100 people)" u="1"/>
        <s v="2.01. Inequality (Gini coefficient)" u="1"/>
        <s v="2.02. Educational attainment" u="1"/>
        <s v="2.02.01. Mean years of schooling" u="1"/>
        <s v="2.02.02. University education Index" u="1"/>
        <s v="2.02.03. Tertiary enrollment" u="1"/>
        <s v="2.03. Labor standards" u="1"/>
        <s v="2.03.01. Gender non-discrimination in hiring" u="1"/>
        <s v="2.03.02. Freedom of association and assembly" u="1"/>
        <s v="2.04. Political stability and absence of violence" u="1"/>
        <s v="2.05. Goods produced by forced labor or child labor" u="1"/>
        <s v="2.05.01. Goods produced by forced labor" u="1"/>
        <s v="2.05.01.a. Goods produced by forced labor, number of goods categories" u="1"/>
        <s v="2.05.01.b. % population in forced labor" u="1"/>
        <s v="2.05.02. Goods produced by child labor, number of goods categories" u="1"/>
        <s v="2.06. Government response to human trafficking" u="1"/>
        <s v="2.06.01. Government response to human trafficking, Criminalization" u="1"/>
        <s v="2.06.02. Government response to human trafficking, Strategy" u="1"/>
        <s v="2.06.03. Government response to human trafficking, Action" u="1"/>
        <s v="2.07. Trade in goods at risk of modern slavery" u="1"/>
        <s v="2.07.01. Imports of goods at risk of modern slavery, US$ millions" u="1"/>
        <s v="2.07.02. Exports of goods at risk of modern slavery, US$ millions" u="1"/>
        <s v="2.08. Social mobility, Index" u="1"/>
        <s v="2.09. Life expectancy at birth" u="1"/>
        <s v="2.10. Uneven Economic Development" u="1"/>
        <s v="3.01. Air pollution" u="1"/>
        <s v="3.02. Deforestation" u="1"/>
        <s v="3.03. % of wastewater treated" u="1"/>
        <s v="3.04. Energy intensity " u="1"/>
        <s v="3.05. Ecological footprint" u="1"/>
        <s v="3.06. Renewable energy" u="1"/>
        <s v="3.07. Environmental standards in trade" u="1"/>
        <s v="3.07.01. Convention: Hazardous Wastes" u="1"/>
        <s v="3.07.02. Convention: Prevention of Marine Pollution" u="1"/>
        <s v="3.07.03. Convention: Protection of the Ozone Layer (Vienna)" u="1"/>
        <s v="3.07.04. Convention on Climate Change (Kyoto)" u="1"/>
        <s v="3.07.05. The International Timber Agreement" u="1"/>
        <s v="3.07.06. Convention: International Trade in Endangered Species" u="1"/>
        <s v="3.07.07. Convention: Prior Informed Consent - Hazardous Chemicals (Rotterdam)" u="1"/>
        <s v="3.08. Transfer emissions" u="1"/>
        <s v="3.09. Share of natural resources in trade" u="1"/>
        <s v="3.10. Carbon" u="1"/>
        <s v="3.10.1. Carbon pricing" u="1"/>
        <s v="3.10.2. CO2 emissions per capita" u="1"/>
        <s v="1.03. Growth in labour force, %" u="1"/>
        <s v="2.05. Goods produced by forced labour or child labor" u="1"/>
        <s v="1.07.02. Capital account liberalisation, Index" u="1"/>
        <s v="2.06.03.  Government response to human trafficking, Action" u="1"/>
        <s v="2.05.02. Goods produced by child labour, number of goods categories" u="1"/>
        <s v="1.16.03. Fixed broadband subscriptions" u="1"/>
        <s v="1.06.01.b. New tariff barriers 2021" u="1"/>
        <s v="2.05.01. Goods produced by forced labour" u="1"/>
        <s v="2.05.01.b. % population in forced labour" u="1"/>
        <s v="2.09. Life expecancy at birth" u="1"/>
        <s v="1.08. Exchange rate stability, parity change from national currency to SDR, 2020/2018" u="1"/>
        <s v="2.05.01.a. Goods produced by forced labour, number of goods categories" u="1"/>
        <s v="2.03. Labour standards" u="1"/>
        <s v="2.06.01. Government response to human trafficking, Criminalisation" u="1"/>
        <s v="Overall STI" u="1"/>
        <s v="1.06. Tariff &amp; non-tariff bariers" u="1"/>
        <s v="1.06.02.b. New non-tariff barriers 2021" u="1"/>
        <s v="1.12.02. Total reserves (includes gold)1 year change, % GDP" u="1"/>
      </sharedItems>
    </cacheField>
  </cacheFields>
  <extLst>
    <ext xmlns:x14="http://schemas.microsoft.com/office/spreadsheetml/2009/9/main" uri="{725AE2AE-9491-48be-B2B4-4EB974FC3084}">
      <x14:pivotCacheDefinition pivotCacheId="1427723207"/>
    </ext>
    <ext xmlns:xlpdsc="http://schemas.microsoft.com/office/spreadsheetml/2026/pivotDataSourceClean" uri="{F4336242-56EE-4DD3-A5F7-E900642BF6E9}">
      <xlpdsc:dataSourceClean>1</xlpdsc:dataSourceClean>
    </ext>
  </extLst>
</pivotCacheDefinition>
</file>

<file path=xl/pivotCache/pivotCacheDefinition4.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Sharma, Chinar" refreshedDate="46237.823123842594" createdVersion="7" refreshedVersion="8" minRefreshableVersion="3" recordCount="103" xr:uid="{2E17BDB8-6944-493D-A17D-EFE7BD8ED300}">
  <cacheSource type="worksheet">
    <worksheetSource ref="R2:R105" sheet="PowerPivot"/>
  </cacheSource>
  <cacheFields count="1">
    <cacheField name="Scatter - X" numFmtId="0">
      <sharedItems containsBlank="1" count="246">
        <s v="0verall STI"/>
        <s v="1 Economic Pillar"/>
        <s v="1.01 Consumer price inflation"/>
        <s v="1.02 Real GDP Growth per capita, % GDP"/>
        <s v="1.03 Growth in labor force, %"/>
        <s v="1.04 Foreign direct investment, net inflows, % GDP"/>
        <s v="1.05 Gross fixed capital formation, % GDP"/>
        <s v="1.06 Tariff &amp; non-tariff barriers"/>
        <s v="1.06.01 Tariff barriers"/>
        <s v="1.06.01.a Tariff barriers in force"/>
        <s v="1.06.01.b New tariff barriers 2025"/>
        <s v="1.06.01.c Net percentage of imports affected by new tariff barriers (2025)"/>
        <s v="1.06.02 Non-tariff barriers"/>
        <s v="1.06.02.a Non-tariff barriers in force"/>
        <s v="1.06.02.b New non-tariff barriers 2025"/>
        <s v="1.06.02.c Net percentage of imports affected by new non-tariff barriers (2025)"/>
        <s v="1.07 Trade liberalization"/>
        <s v="1.07.01 Regional Trade Agreements, number in force"/>
        <s v="1.07.02 Capital account liberalization, Index"/>
        <s v="1.07.03 Investment Freedom, Index"/>
        <s v="1.08 Exchange rate stability, parity change from national currency to SDR, 2025/2023"/>
        <s v="1.09 Domestic credit to private sector, % of GDP"/>
        <s v="1.10 Foreign trade and payments risk"/>
        <s v="1.10.01 Country credit rating"/>
        <s v="1.10.02 Gross debt, % GDP"/>
        <s v="1.11 Trade costs"/>
        <s v="1.11.01 Logistics performance indicators"/>
        <s v="1.11.01.a Aviation import dwell time (days)"/>
        <s v="1.11.01.b Number of aviation partner economies"/>
        <s v="1.11.01.c Container import dwell time (days)"/>
        <s v="1.11.01.d Number of maritime partner economies"/>
        <s v="1.11.01.e Business-to-business postal delivery time (days)"/>
        <s v="1.11.01.f Number of business-to-business postal partner economies"/>
        <s v="1.11.02 Corruption perceptions, index"/>
        <s v="1.11.03 Rule of law, Governance score"/>
        <s v="1.12 Monetary policy intervention "/>
        <s v="1.12.01 Current account balance, % GDP"/>
        <s v="1.12.02 Change (1-year) in total reserves (includes gold), % GDP"/>
        <s v="1.13 Export concentration"/>
        <s v="1.13.01 Export market concentration, Top 5 as % total"/>
        <s v="1.13.02 Export product concentration, Top 5 as % total"/>
        <s v="1.14 Exports of goods and services"/>
        <s v="1.14.01 Merchandise exports, US $ millions"/>
        <s v="1.14.02 Commercial services exports, US $ millions"/>
        <s v="1.15 Technological innovation"/>
        <s v="1.15.01 R&amp;D expenditure, % GDP"/>
        <s v="1.15.02 Researchers in R&amp;D, per 1,000 inhabitants"/>
        <s v="1.15.03 Patent applications, per million inhabitants"/>
        <s v="1.15.04 High-technology exports, % of manufactured exports"/>
        <s v="1.15.05 Scientific articles, per million people"/>
        <s v="1.16 Technological infrastructure"/>
        <s v="1.16.01 Fixed internet speed, Mbps"/>
        <s v="1.16.02 Internet users, % population"/>
        <s v="1.16.03 Fixed broadband subscriptions (per 100 people)"/>
        <s v="1.16.04 Mobile subscriptions (per 100 people)"/>
        <s v="1.17 Digital readiness (e-commerce legislations)"/>
        <s v="2 Societal Pillar"/>
        <s v="2.01 Inequality (Gini coefficient)"/>
        <s v="2.02 Educational attainment"/>
        <s v="2.02.01 Mean years of schooling"/>
        <s v="2.02.02 University education Index"/>
        <s v="2.02.03 Tertiary enrollment"/>
        <s v="2.03 Labor standards"/>
        <s v="2.03.01 Gender non-discrimination in hiring"/>
        <s v="2.03.02 Freedom of association and assembly"/>
        <s v="2.04 Political stability and absence of violence"/>
        <s v="2.05 Goods produced by forced labor or child labor"/>
        <s v="2.05.01 Goods produced by forced labor"/>
        <s v="2.05.01.a Goods produced by forced labor, number of goods categories"/>
        <s v="2.05.01.b % population in forced labor"/>
        <s v="2.05.02 Goods produced by child labor, number of goods categories"/>
        <s v="2.06 Government response to human trafficking"/>
        <s v="2.06.01 Government response to human trafficking, Criminalization"/>
        <s v="2.06.02 Government response to human trafficking, Strategy"/>
        <s v="2.06.03 Government response to human trafficking, Action"/>
        <s v="2.07 Trade in goods at risk of modern slavery"/>
        <s v="2.07.01 Imports of goods at risk of modern slavery, US$ millions"/>
        <s v="2.07.02 Exports of goods at risk of modern slavery, US$ millions"/>
        <s v="2.08 Legatum Prosperity Index"/>
        <s v="2.09 Life expectancy at birth"/>
        <s v="2.10 Uneven Economic Development"/>
        <s v="2.11 Universal Health Coverage Index"/>
        <s v="2.12 Equal distribution of resources index"/>
        <s v="3 Environmental Pillar"/>
        <s v="3.01 Air pollution (PM 2.5/m3)"/>
        <s v="3.02 Deforestation"/>
        <s v="3.03 % of wastewater treated"/>
        <s v="3.04 Energy intensity (Energy use (kg of oil equivalent) per $1,000 GDP (constant 2021 PPP)"/>
        <s v="3.05 Ecological footprint (global hectares per person)"/>
        <s v="3.06 Renewable energy (%)"/>
        <s v="3.07 Environmental standards in trade"/>
        <s v="3.07.01 Convention: Hazardous Wastes"/>
        <s v="3.07.02 Convention: Prevention of Marine Pollution"/>
        <s v="3.07.03 Convention: Protection of the Ozone Layer (Vienna)"/>
        <s v="3.07.04 Convention on Climate Change (Kyoto)"/>
        <s v="3.07.05 The International Timber Agreement"/>
        <s v="3.07.06 Convention: International Trade in Endangered Species"/>
        <s v="3.07.07 Convention: Prior Informed Consent - Hazardous Chemicals (Rotterdam)"/>
        <s v="3.08 Transfer emissions (million tonnes carbon)"/>
        <s v="3.09 Share of natural resources in trade"/>
        <s v="3.10 Carbon"/>
        <s v="3.10.1 Carbon pricing"/>
        <s v="3.10.2 CO2 emissions (tonnes per capita)"/>
        <s v="3.04 Energy intensity (energy consumed for each 1000 US$ of GDP in MTOE)" u="1"/>
        <s v="3.05 Ecological footprint" u="1"/>
        <s v="1.11.03 Rule of law, index" u="1"/>
        <s v="1.11.01 Logistics performance, index" u="1"/>
        <s v="1.11.01.a Aviation import dwell time " u="1"/>
        <s v="1.06.01.b New tariff barriers 2024" u="1"/>
        <s v="1.06.01.c Net percentage of imports affected by new tariff barriers (2023)" u="1"/>
        <s v="1.06.02.b New non-tariff barriers 2024" u="1"/>
        <s v="1.06.02.c Net percentage of imports affected by new non-tariff barriers (2023)" u="1"/>
        <s v="1.08 Exchange rate stability, parity change from national currency to SDR, 2024/2022" u="1"/>
        <s v="1.16.05 Digital readiness (e-commerce legislations)" u="1"/>
        <s v="2.08 Social mobility, Index" u="1"/>
        <s v="3.08 Transfer emissions" u="1"/>
        <s v="3.04 Energy intensity " u="1"/>
        <s v="3.06 Renewable energy" u="1"/>
        <s v="3.10.2 CO2 emissions per capita" u="1"/>
        <s v="3.01 Air pollution" u="1"/>
        <s v="1.15.02 Researchers in R&amp;D, per capita" u="1"/>
        <s v="1.14.01 Merchandise exports, US$" u="1"/>
        <s v="1.14.02 Commercial services exports, US$" u="1"/>
        <s v="1.06.01.b New tariff barriers 2023" u="1"/>
        <s v="1.06.02.b New non-tariff barriers 2023" u="1"/>
        <s v="1.08 Exchange rate stability, parity change from national currency to SDR, 2023/2021" u="1"/>
        <s v="1.06.01.c Percentage of trade affected by tariff barrier " u="1"/>
        <s v="1.06.02.c Percentage of trade affected by non-tariff barrier " u="1"/>
        <s v="1.08 Exchange rate stability, parity change from national currency to SDR, 2023/2019" u="1"/>
        <s v="1.06.01.b New tariff barriers 2022" u="1"/>
        <s v="1.06.01.c Percentage of trade affected by tariff barrier (up to 2018)" u="1"/>
        <s v="1.06.02.b New non-tariff barriers 2022" u="1"/>
        <s v="1.06.02.c Percentage of trade affected by non-tariff barrier (up to 2018)" u="1"/>
        <s v="1.08 Exchange rate stability, parity change from national currency to SDR, 2022/2020" u="1"/>
        <m u="1"/>
        <s v="1. Economic Pillar" u="1"/>
        <s v="2. Societal Pillar" u="1"/>
        <s v="3. Environmental Pillar" u="1"/>
        <s v="1.01. Consumer price inflation" u="1"/>
        <s v="1.02. Real GDP Growth per capita, % GDP" u="1"/>
        <s v="1.03. Growth in labor force, %" u="1"/>
        <s v="1.04. Foreign direct investment, net inflows, % GDP" u="1"/>
        <s v="1.05. Gross fixed capital formation, % GDP" u="1"/>
        <s v="1.06. Tariff &amp; non-tariff barriers" u="1"/>
        <s v="1.06.01. Tariff barriers" u="1"/>
        <s v="1.06.01.a. Tariff barriers in force" u="1"/>
        <s v="1.06.01.b. New tariff barriers 2022" u="1"/>
        <s v="1.06.01.c. Percentage of trade affected by tariff barrier (up to 2018)" u="1"/>
        <s v="1.06.02. Non-tariff barriers" u="1"/>
        <s v="1.06.02.a. Non-tariff barriers in force" u="1"/>
        <s v="1.06.02.b. New non-tariff barriers 2022" u="1"/>
        <s v="1.06.02.c. Percentage of trade affected by non-tariff barrier (up to 2018)" u="1"/>
        <s v="1.07. Trade liberalization" u="1"/>
        <s v="1.07.01. Regional Trade Agreements, number in force" u="1"/>
        <s v="1.07.02. Capital account liberalization, Index" u="1"/>
        <s v="1.07.03. Investment Freedom, Index" u="1"/>
        <s v="1.08. Exchange rate stability, parity change from national currency to SDR, 2022/2020" u="1"/>
        <s v="1.09. Domestic credit to private sector, % of GDP" u="1"/>
        <s v="1.10. Foreign trade and payments risk" u="1"/>
        <s v="1.10.01. Country credit rating" u="1"/>
        <s v="1.10.02. Gross debt, % GDP" u="1"/>
        <s v="1.11. Trade costs" u="1"/>
        <s v="1.11.01. Logistics performance, index" u="1"/>
        <s v="1.11.02. Corruption perceptions, index" u="1"/>
        <s v="1.11.03. Rule of law, index" u="1"/>
        <s v="1.12. Monetary policy intervention " u="1"/>
        <s v="1.12.01. Current account balance, % GDP" u="1"/>
        <s v="1.12.02. Change (1-year) in total reserves (includes gold), % GDP" u="1"/>
        <s v="1.13. Export concentration" u="1"/>
        <s v="1.13.01. Export market concentration, Top 5 as % total" u="1"/>
        <s v="1.13.02. Export product concentration, Top 5 as % total" u="1"/>
        <s v="1.14. Exports of goods and services" u="1"/>
        <s v="1.14.01. Merchandise exports, US$" u="1"/>
        <s v="1.14.02. Commercial services exports, US$" u="1"/>
        <s v="1.15. Technological innovation" u="1"/>
        <s v="1.15.01. R&amp;D expenditure, % GDP" u="1"/>
        <s v="1.15.02. Researchers in R&amp;D, per capita" u="1"/>
        <s v="1.15.03. Patent applications, per million inhabitants" u="1"/>
        <s v="1.15.04. High-technology exports, % of manufactured exports" u="1"/>
        <s v="1.15.05. Scientific articles, per million people" u="1"/>
        <s v="1.16. Technological infrastructure" u="1"/>
        <s v="1.16.01. Fixed internet speed, Mbps" u="1"/>
        <s v="1.16.02. Internet users, % population" u="1"/>
        <s v="1.16.03. Fixed broadband subscriptions (per 100 people)" u="1"/>
        <s v="1.16.04. Mobile subscriptions (per 100 people)" u="1"/>
        <s v="2.01. Inequality (Gini coefficient)" u="1"/>
        <s v="2.02. Educational attainment" u="1"/>
        <s v="2.02.01. Mean years of schooling" u="1"/>
        <s v="2.02.02. University education Index" u="1"/>
        <s v="2.02.03. Tertiary enrollment" u="1"/>
        <s v="2.03. Labor standards" u="1"/>
        <s v="2.03.01. Gender non-discrimination in hiring" u="1"/>
        <s v="2.03.02. Freedom of association and assembly" u="1"/>
        <s v="2.04. Political stability and absence of violence" u="1"/>
        <s v="2.05. Goods produced by forced labor or child labor" u="1"/>
        <s v="2.05.01. Goods produced by forced labor" u="1"/>
        <s v="2.05.01.a. Goods produced by forced labor, number of goods categories" u="1"/>
        <s v="2.05.01.b. % population in forced labor" u="1"/>
        <s v="2.05.02. Goods produced by child labor, number of goods categories" u="1"/>
        <s v="2.06. Government response to human trafficking" u="1"/>
        <s v="2.06.01. Government response to human trafficking, Criminalization" u="1"/>
        <s v="2.06.02. Government response to human trafficking, Strategy" u="1"/>
        <s v="2.06.03. Government response to human trafficking, Action" u="1"/>
        <s v="2.07. Trade in goods at risk of modern slavery" u="1"/>
        <s v="2.07.01. Imports of goods at risk of modern slavery, US$ millions" u="1"/>
        <s v="2.07.02. Exports of goods at risk of modern slavery, US$ millions" u="1"/>
        <s v="2.08. Social mobility, Index" u="1"/>
        <s v="2.09. Life expectancy at birth" u="1"/>
        <s v="2.10. Uneven Economic Development" u="1"/>
        <s v="3.01. Air pollution" u="1"/>
        <s v="3.02. Deforestation" u="1"/>
        <s v="3.03. % of wastewater treated" u="1"/>
        <s v="3.04. Energy intensity " u="1"/>
        <s v="3.05. Ecological footprint" u="1"/>
        <s v="3.06. Renewable energy" u="1"/>
        <s v="3.07. Environmental standards in trade" u="1"/>
        <s v="3.07.01. Convention: Hazardous Wastes" u="1"/>
        <s v="3.07.02. Convention: Prevention of Marine Pollution" u="1"/>
        <s v="3.07.03. Convention: Protection of the Ozone Layer (Vienna)" u="1"/>
        <s v="3.07.04. Convention on Climate Change (Kyoto)" u="1"/>
        <s v="3.07.05. The International Timber Agreement" u="1"/>
        <s v="3.07.06. Convention: International Trade in Endangered Species" u="1"/>
        <s v="3.07.07. Convention: Prior Informed Consent - Hazardous Chemicals (Rotterdam)" u="1"/>
        <s v="3.08. Transfer emissions" u="1"/>
        <s v="3.09. Share of natural resources in trade" u="1"/>
        <s v="3.10. Carbon" u="1"/>
        <s v="3.10.1. Carbon pricing" u="1"/>
        <s v="3.10.2. CO2 emissions per capita" u="1"/>
        <s v="1.03. Growth in labour force, %" u="1"/>
        <s v="2.05. Goods produced by forced labour or child labor" u="1"/>
        <s v="1.07.02. Capital account liberalisation, Index" u="1"/>
        <s v="2.06.03.  Government response to human trafficking, Action" u="1"/>
        <s v="2.05.02. Goods produced by child labour, number of goods categories" u="1"/>
        <s v="1.16.03. Fixed broadband subscriptions" u="1"/>
        <s v="1.06.01.b. New tariff barriers 2021" u="1"/>
        <s v="2.05.01. Goods produced by forced labour" u="1"/>
        <s v="2.05.01.b. % population in forced labour" u="1"/>
        <s v="2.09. Life expecancy at birth" u="1"/>
        <s v="1.08. Exchange rate stability, parity change from national currency to SDR, 2020/2018" u="1"/>
        <s v="2.05.01.a. Goods produced by forced labour, number of goods categories" u="1"/>
        <s v="2.03. Labour standards" u="1"/>
        <s v="2.06.01. Government response to human trafficking, Criminalisation" u="1"/>
        <s v="Overall STI" u="1"/>
        <s v="1.06. Tariff &amp; non-tariff bariers" u="1"/>
        <s v="1.06.02.b. New non-tariff barriers 2021" u="1"/>
        <s v="1.12.02. Total reserves (includes gold)1 year change, % GDP" u="1"/>
      </sharedItems>
    </cacheField>
  </cacheFields>
  <extLst>
    <ext xmlns:x14="http://schemas.microsoft.com/office/spreadsheetml/2009/9/main" uri="{725AE2AE-9491-48be-B2B4-4EB974FC3084}">
      <x14:pivotCacheDefinition pivotCacheId="447542001"/>
    </ext>
    <ext xmlns:xlpdsc="http://schemas.microsoft.com/office/spreadsheetml/2026/pivotDataSourceClean" uri="{F4336242-56EE-4DD3-A5F7-E900642BF6E9}">
      <xlpdsc:dataSourceClean>1</xlpdsc:dataSourceClean>
    </ext>
  </extLst>
</pivotCacheDefinition>
</file>

<file path=xl/pivotCache/pivotCacheDefinition5.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Sharma, Chinar" refreshedDate="46237.823138425927" createdVersion="7" refreshedVersion="8" minRefreshableVersion="3" recordCount="103" xr:uid="{D1E2310D-5ACD-46F3-A11A-562B00DF3F1F}">
  <cacheSource type="worksheet">
    <worksheetSource ref="X2:X105" sheet="PowerPivot"/>
  </cacheSource>
  <cacheFields count="1">
    <cacheField name="Scatter - siZe" numFmtId="0">
      <sharedItems count="245">
        <s v="0verall STI"/>
        <s v="1 Economic Pillar"/>
        <s v="1.01 Consumer price inflation"/>
        <s v="1.02 Real GDP Growth per capita, % GDP"/>
        <s v="1.03 Growth in labor force, %"/>
        <s v="1.04 Foreign direct investment, net inflows, % GDP"/>
        <s v="1.05 Gross fixed capital formation, % GDP"/>
        <s v="1.06 Tariff &amp; non-tariff barriers"/>
        <s v="1.06.01 Tariff barriers"/>
        <s v="1.06.01.a Tariff barriers in force"/>
        <s v="1.06.01.b New tariff barriers 2025"/>
        <s v="1.06.01.c Net percentage of imports affected by new tariff barriers (2025)"/>
        <s v="1.06.02 Non-tariff barriers"/>
        <s v="1.06.02.a Non-tariff barriers in force"/>
        <s v="1.06.02.b New non-tariff barriers 2025"/>
        <s v="1.06.02.c Net percentage of imports affected by new non-tariff barriers (2025)"/>
        <s v="1.07 Trade liberalization"/>
        <s v="1.07.01 Regional Trade Agreements, number in force"/>
        <s v="1.07.02 Capital account liberalization, Index"/>
        <s v="1.07.03 Investment Freedom, Index"/>
        <s v="1.08 Exchange rate stability, parity change from national currency to SDR, 2025/2023"/>
        <s v="1.09 Domestic credit to private sector, % of GDP"/>
        <s v="1.10 Foreign trade and payments risk"/>
        <s v="1.10.01 Country credit rating"/>
        <s v="1.10.02 Gross debt, % GDP"/>
        <s v="1.11 Trade costs"/>
        <s v="1.11.01 Logistics performance indicators"/>
        <s v="1.11.01.a Aviation import dwell time (days)"/>
        <s v="1.11.01.b Number of aviation partner economies"/>
        <s v="1.11.01.c Container import dwell time (days)"/>
        <s v="1.11.01.d Number of maritime partner economies"/>
        <s v="1.11.01.e Business-to-business postal delivery time (days)"/>
        <s v="1.11.01.f Number of business-to-business postal partner economies"/>
        <s v="1.11.02 Corruption perceptions, index"/>
        <s v="1.11.03 Rule of law, Governance score"/>
        <s v="1.12 Monetary policy intervention "/>
        <s v="1.12.01 Current account balance, % GDP"/>
        <s v="1.12.02 Change (1-year) in total reserves (includes gold), % GDP"/>
        <s v="1.13 Export concentration"/>
        <s v="1.13.01 Export market concentration, Top 5 as % total"/>
        <s v="1.13.02 Export product concentration, Top 5 as % total"/>
        <s v="1.14 Exports of goods and services"/>
        <s v="1.14.01 Merchandise exports, US $ millions"/>
        <s v="1.14.02 Commercial services exports, US $ millions"/>
        <s v="1.15 Technological innovation"/>
        <s v="1.15.01 R&amp;D expenditure, % GDP"/>
        <s v="1.15.02 Researchers in R&amp;D, per 1,000 inhabitants"/>
        <s v="1.15.03 Patent applications, per million inhabitants"/>
        <s v="1.15.04 High-technology exports, % of manufactured exports"/>
        <s v="1.15.05 Scientific articles, per million people"/>
        <s v="1.16 Technological infrastructure"/>
        <s v="1.16.01 Fixed internet speed, Mbps"/>
        <s v="1.16.02 Internet users, % population"/>
        <s v="1.16.03 Fixed broadband subscriptions (per 100 people)"/>
        <s v="1.16.04 Mobile subscriptions (per 100 people)"/>
        <s v="1.17 Digital readiness (e-commerce legislations)"/>
        <s v="2 Societal Pillar"/>
        <s v="2.01 Inequality (Gini coefficient)"/>
        <s v="2.02 Educational attainment"/>
        <s v="2.02.01 Mean years of schooling"/>
        <s v="2.02.02 University education Index"/>
        <s v="2.02.03 Tertiary enrollment"/>
        <s v="2.03 Labor standards"/>
        <s v="2.03.01 Gender non-discrimination in hiring"/>
        <s v="2.03.02 Freedom of association and assembly"/>
        <s v="2.04 Political stability and absence of violence"/>
        <s v="2.05 Goods produced by forced labor or child labor"/>
        <s v="2.05.01 Goods produced by forced labor"/>
        <s v="2.05.01.a Goods produced by forced labor, number of goods categories"/>
        <s v="2.05.01.b % population in forced labor"/>
        <s v="2.05.02 Goods produced by child labor, number of goods categories"/>
        <s v="2.06 Government response to human trafficking"/>
        <s v="2.06.01 Government response to human trafficking, Criminalization"/>
        <s v="2.06.02 Government response to human trafficking, Strategy"/>
        <s v="2.06.03 Government response to human trafficking, Action"/>
        <s v="2.07 Trade in goods at risk of modern slavery"/>
        <s v="2.07.01 Imports of goods at risk of modern slavery, US$ millions"/>
        <s v="2.07.02 Exports of goods at risk of modern slavery, US$ millions"/>
        <s v="2.08 Legatum Prosperity Index"/>
        <s v="2.09 Life expectancy at birth"/>
        <s v="2.10 Uneven Economic Development"/>
        <s v="2.11 Universal Health Coverage Index"/>
        <s v="2.12 Equal distribution of resources index"/>
        <s v="3 Environmental Pillar"/>
        <s v="3.01 Air pollution (PM 2.5/m3)"/>
        <s v="3.02 Deforestation"/>
        <s v="3.03 % of wastewater treated"/>
        <s v="3.04 Energy intensity (Energy use (kg of oil equivalent) per $1,000 GDP (constant 2021 PPP)"/>
        <s v="3.05 Ecological footprint (global hectares per person)"/>
        <s v="3.06 Renewable energy (%)"/>
        <s v="3.07 Environmental standards in trade"/>
        <s v="3.07.01 Convention: Hazardous Wastes"/>
        <s v="3.07.02 Convention: Prevention of Marine Pollution"/>
        <s v="3.07.03 Convention: Protection of the Ozone Layer (Vienna)"/>
        <s v="3.07.04 Convention on Climate Change (Kyoto)"/>
        <s v="3.07.05 The International Timber Agreement"/>
        <s v="3.07.06 Convention: International Trade in Endangered Species"/>
        <s v="3.07.07 Convention: Prior Informed Consent - Hazardous Chemicals (Rotterdam)"/>
        <s v="3.08 Transfer emissions (million tonnes carbon)"/>
        <s v="3.09 Share of natural resources in trade"/>
        <s v="3.10 Carbon"/>
        <s v="3.10.1 Carbon pricing"/>
        <s v="3.10.2 CO2 emissions (tonnes per capita)"/>
        <s v="_None" u="1"/>
        <s v="3.04 Energy intensity (energy consumed for each 1000 US$ of GDP in MTOE)" u="1"/>
        <s v="3.05 Ecological footprint" u="1"/>
        <s v="1.11.03 Rule of law, index" u="1"/>
        <s v="1.11.01 Logistics performance, index" u="1"/>
        <s v="1.11.01.a Aviation import dwell time " u="1"/>
        <s v="1.06.01.b New tariff barriers 2024" u="1"/>
        <s v="1.06.01.c Net percentage of imports affected by new tariff barriers (2023)" u="1"/>
        <s v="1.06.02.b New non-tariff barriers 2024" u="1"/>
        <s v="1.06.02.c Net percentage of imports affected by new non-tariff barriers (2023)" u="1"/>
        <s v="1.08 Exchange rate stability, parity change from national currency to SDR, 2024/2022" u="1"/>
        <s v="2.08 Social mobility, Index" u="1"/>
        <s v="3.08 Transfer emissions" u="1"/>
        <s v="3.04 Energy intensity " u="1"/>
        <s v="3.06 Renewable energy" u="1"/>
        <s v="3.10.2 CO2 emissions per capita" u="1"/>
        <s v="3.01 Air pollution" u="1"/>
        <s v="1.15.02 Researchers in R&amp;D, per capita" u="1"/>
        <s v="1.14.01 Merchandise exports, US$" u="1"/>
        <s v="1.14.02 Commercial services exports, US$" u="1"/>
        <s v="1.06.01.c Net percentage of imports affected by new tariff barriers (2024)" u="1"/>
        <s v="1.06.02.c Net percentage of imports affected by new non-tariff barriers (2024)" u="1"/>
        <s v="1.06.01.b New tariff barriers 2023" u="1"/>
        <s v="1.06.02.b New non-tariff barriers 2023" u="1"/>
        <s v="1.08 Exchange rate stability, parity change from national currency to SDR, 2023/2021" u="1"/>
        <s v="1.06.01.c Percentage of trade affected by tariff barrier " u="1"/>
        <s v="1.06.02.c Percentage of trade affected by non-tariff barrier " u="1"/>
        <s v="1.08 Exchange rate stability, parity change from national currency to SDR, 2023/2019" u="1"/>
        <s v="1.08 Exchange rate stability, parity change from national currency to SDR, 2022/2020" u="1"/>
        <s v="1.06.01.b New tariff barriers 2022" u="1"/>
        <s v="1.06.01.c Percentage of trade affected by tariff barrier (up to 2018)" u="1"/>
        <s v="1.06.02.b New non-tariff barriers 2022" u="1"/>
        <s v="1.06.02.c Percentage of trade affected by non-tariff barrier (up to 2018)" u="1"/>
        <s v="1. Economic Pillar" u="1"/>
        <s v="2. Societal Pillar" u="1"/>
        <s v="3. Environmental Pillar" u="1"/>
        <s v="1.01. Consumer price inflation" u="1"/>
        <s v="1.02. Real GDP Growth per capita, % GDP" u="1"/>
        <s v="1.03. Growth in labor force, %" u="1"/>
        <s v="1.04. Foreign direct investment, net inflows, % GDP" u="1"/>
        <s v="1.05. Gross fixed capital formation, % GDP" u="1"/>
        <s v="1.06. Tariff &amp; non-tariff barriers" u="1"/>
        <s v="1.06.01. Tariff barriers" u="1"/>
        <s v="1.06.01.a. Tariff barriers in force" u="1"/>
        <s v="1.06.01.b. New tariff barriers 2021" u="1"/>
        <s v="1.06.01.c. Percentage of trade affected by tariff barrier (up to 2018)" u="1"/>
        <s v="1.06.02. Non-tariff barriers" u="1"/>
        <s v="1.06.02.a. Non-tariff barriers in force" u="1"/>
        <s v="1.06.02.b. New non-tariff barriers 2021" u="1"/>
        <s v="1.06.02.c. Percentage of trade affected by non-tariff barrier (up to 2018)" u="1"/>
        <s v="1.07. Trade liberalization" u="1"/>
        <s v="1.07.01. Regional Trade Agreements, number in force" u="1"/>
        <s v="1.07.02. Capital account liberalization, Index" u="1"/>
        <s v="1.07.03. Investment Freedom, Index" u="1"/>
        <s v="1.08. Exchange rate stability, parity change from national currency to SDR, 2022/2020" u="1"/>
        <s v="1.09. Domestic credit to private sector, % of GDP" u="1"/>
        <s v="1.10. Foreign trade and payments risk" u="1"/>
        <s v="1.10.01. Country credit rating" u="1"/>
        <s v="1.10.02. Gross debt, % GDP" u="1"/>
        <s v="1.11. Trade costs" u="1"/>
        <s v="1.11.01. Logistics performance, index" u="1"/>
        <s v="1.11.02. Corruption perceptions, index" u="1"/>
        <s v="1.11.03. Rule of law, index" u="1"/>
        <s v="1.12. Monetary policy intervention " u="1"/>
        <s v="1.12.01. Current account balance, % GDP" u="1"/>
        <s v="1.12.02. Change (1-year) in total reserves (includes gold), % GDP" u="1"/>
        <s v="1.13. Export concentration" u="1"/>
        <s v="1.13.01. Export market concentration, Top 5 as % total" u="1"/>
        <s v="1.13.02. Export product concentration, Top 5 as % total" u="1"/>
        <s v="1.14. Exports of goods and services" u="1"/>
        <s v="1.14.01. Merchandise exports, US$" u="1"/>
        <s v="1.14.02. Commercial services exports, US$" u="1"/>
        <s v="1.15. Technological innovation" u="1"/>
        <s v="1.15.01. R&amp;D expenditure, % GDP" u="1"/>
        <s v="1.15.02. Researchers in R&amp;D, per capita" u="1"/>
        <s v="1.15.03. Patent applications, per million inhabitants" u="1"/>
        <s v="1.15.04. High-technology exports, % of manufactured exports" u="1"/>
        <s v="1.15.05. Scientific articles, per million people" u="1"/>
        <s v="1.16. Technological infrastructure" u="1"/>
        <s v="1.16.01. Fixed internet speed, Mbps" u="1"/>
        <s v="1.16.02. Internet users, % population" u="1"/>
        <s v="1.16.03. Fixed broadband subscriptions (per 100 people)" u="1"/>
        <s v="1.16.04. Mobile subscriptions (per 100 people)" u="1"/>
        <s v="2.01. Inequality (Gini coefficient)" u="1"/>
        <s v="2.02. Educational attainment" u="1"/>
        <s v="2.02.01. Mean years of schooling" u="1"/>
        <s v="2.02.02. University education Index" u="1"/>
        <s v="2.02.03. Tertiary enrollment" u="1"/>
        <s v="2.03. Labor standards" u="1"/>
        <s v="2.03.01. Gender non-discrimination in hiring" u="1"/>
        <s v="2.03.02. Freedom of association and assembly" u="1"/>
        <s v="2.04. Political stability and absence of violence" u="1"/>
        <s v="2.05. Goods produced by forced labor or child labor" u="1"/>
        <s v="2.05.01. Goods produced by forced labor" u="1"/>
        <s v="2.05.01.a. Goods produced by forced labor, number of goods categories" u="1"/>
        <s v="2.05.01.b. % population in forced labor" u="1"/>
        <s v="2.05.02. Goods produced by child labor, number of goods categories" u="1"/>
        <s v="2.06. Government response to human trafficking" u="1"/>
        <s v="2.06.01. Government response to human trafficking, Criminalization" u="1"/>
        <s v="2.06.02. Government response to human trafficking, Strategy" u="1"/>
        <s v="2.06.03. Government response to human trafficking, Action" u="1"/>
        <s v="2.07. Trade in goods at risk of modern slavery" u="1"/>
        <s v="2.07.01. Imports of goods at risk of modern slavery, US$ millions" u="1"/>
        <s v="2.07.02. Exports of goods at risk of modern slavery, US$ millions" u="1"/>
        <s v="2.08. Social mobility, Index" u="1"/>
        <s v="2.09. Life expectancy at birth" u="1"/>
        <s v="2.10. Uneven Economic Development" u="1"/>
        <s v="3.01. Air pollution" u="1"/>
        <s v="3.02. Deforestation" u="1"/>
        <s v="3.03. % of wastewater treated" u="1"/>
        <s v="3.04. Energy intensity " u="1"/>
        <s v="3.05. Ecological footprint" u="1"/>
        <s v="3.06. Renewable energy" u="1"/>
        <s v="3.07. Environmental standards in trade" u="1"/>
        <s v="3.07.01. Convention: Hazardous Wastes" u="1"/>
        <s v="3.07.02. Convention: Prevention of Marine Pollution" u="1"/>
        <s v="3.07.03. Convention: Protection of the Ozone Layer (Vienna)" u="1"/>
        <s v="3.07.04. Convention on Climate Change (Kyoto)" u="1"/>
        <s v="3.07.05. The International Timber Agreement" u="1"/>
        <s v="3.07.06. Convention: International Trade in Endangered Species" u="1"/>
        <s v="3.07.07. Convention: Prior Informed Consent - Hazardous Chemicals (Rotterdam)" u="1"/>
        <s v="3.08. Transfer emissions" u="1"/>
        <s v="3.09. Share of natural resources in trade" u="1"/>
        <s v="3.10. Carbon" u="1"/>
        <s v="3.10.1. Carbon pricing" u="1"/>
        <s v="3.10.2. CO2 emissions per capita" u="1"/>
        <s v="1.03. Growth in labour force, %" u="1"/>
        <s v="2.05. Goods produced by forced labour or child labor" u="1"/>
        <s v="1.07.02. Capital account liberalisation, Index" u="1"/>
        <s v="2.06.03.  Government response to human trafficking, Action" u="1"/>
        <s v="2.05.02. Goods produced by child labour, number of goods categories" u="1"/>
        <s v="1.16.03. Fixed broadband subscriptions" u="1"/>
        <s v="2.05.01. Goods produced by forced labour" u="1"/>
        <s v="2.05.01.b. % population in forced labour" u="1"/>
        <s v="2.09. Life expecancy at birth" u="1"/>
        <s v="1.08. Exchange rate stability, parity change from national currency to SDR, 2020/2018" u="1"/>
        <s v="2.05.01.a. Goods produced by forced labour, number of goods categories" u="1"/>
        <s v="2.03. Labour standards" u="1"/>
        <s v="2.06.01. Government response to human trafficking, Criminalisation" u="1"/>
        <s v="Overall STI" u="1"/>
        <s v="1.06. Tariff &amp; non-tariff bariers" u="1"/>
        <s v="1.12.02. Total reserves (includes gold)1 year change, % GDP" u="1"/>
      </sharedItems>
    </cacheField>
  </cacheFields>
  <extLst>
    <ext xmlns:x14="http://schemas.microsoft.com/office/spreadsheetml/2009/9/main" uri="{725AE2AE-9491-48be-B2B4-4EB974FC3084}">
      <x14:pivotCacheDefinition pivotCacheId="1215262734"/>
    </ext>
    <ext xmlns:xlpdsc="http://schemas.microsoft.com/office/spreadsheetml/2026/pivotDataSourceClean" uri="{F4336242-56EE-4DD3-A5F7-E900642BF6E9}">
      <xlpdsc:dataSourceClean>1</xlpdsc:dataSourceClean>
    </ext>
  </extLst>
</pivotCacheDefinition>
</file>

<file path=xl/pivotCache/pivotCacheDefinition6.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Sharma, Chinar" refreshedDate="46237.82315138889" createdVersion="7" refreshedVersion="8" minRefreshableVersion="3" recordCount="99" xr:uid="{30A7CE32-3CD1-4CF7-AB07-3A33E28C0668}">
  <cacheSource type="worksheet">
    <worksheetSource ref="AA2:AA101" sheet="PowerPivot"/>
  </cacheSource>
  <cacheFields count="1">
    <cacheField name="Indicators" numFmtId="0">
      <sharedItems count="238">
        <s v="1.01 Consumer price inflation"/>
        <s v="1.02 Real GDP Growth per capita, % GDP"/>
        <s v="1.03 Growth in labor force, %"/>
        <s v="1.04 Foreign direct investment, net inflows, % GDP"/>
        <s v="1.05 Gross fixed capital formation, % GDP"/>
        <s v="1.06 Tariff &amp; non-tariff barriers"/>
        <s v="1.06.01 Tariff barriers"/>
        <s v="1.06.01.a Tariff barriers in force"/>
        <s v="1.06.01.b New tariff barriers 2025"/>
        <s v="1.06.01.c Net percentage of imports affected by new tariff barriers (2025)"/>
        <s v="1.06.02 Non-tariff barriers"/>
        <s v="1.06.02.a Non-tariff barriers in force"/>
        <s v="1.06.02.b New non-tariff barriers 2025"/>
        <s v="1.06.02.c Net percentage of imports affected by new non-tariff barriers (2025)"/>
        <s v="1.07 Trade liberalization"/>
        <s v="1.07.01 Regional Trade Agreements, number in force"/>
        <s v="1.07.02 Capital account liberalization, Index"/>
        <s v="1.07.03 Investment Freedom, Index"/>
        <s v="1.08 Exchange rate stability, parity change from national currency to SDR, 2025/2023"/>
        <s v="1.09 Domestic credit to private sector, % of GDP"/>
        <s v="1.10 Foreign trade and payments risk"/>
        <s v="1.10.01 Country credit rating"/>
        <s v="1.10.02 Gross debt, % GDP"/>
        <s v="1.11 Trade costs"/>
        <s v="1.11.01 Logistics performance indicators"/>
        <s v="1.11.01.a Aviation import dwell time (days)"/>
        <s v="1.11.01.b Number of aviation partner economies"/>
        <s v="1.11.01.c Container import dwell time (days)"/>
        <s v="1.11.01.d Number of maritime partner economies"/>
        <s v="1.11.01.e Business-to-business postal delivery time (days)"/>
        <s v="1.11.01.f Number of business-to-business postal partner economies"/>
        <s v="1.11.02 Corruption perceptions, index"/>
        <s v="1.11.03 Rule of law, Governance score"/>
        <s v="1.12 Monetary policy intervention "/>
        <s v="1.12.01 Current account balance, % GDP"/>
        <s v="1.12.02 Change (1-year) in total reserves (includes gold), % GDP"/>
        <s v="1.13 Export concentration"/>
        <s v="1.13.01 Export market concentration, Top 5 as % total"/>
        <s v="1.13.02 Export product concentration, Top 5 as % total"/>
        <s v="1.14 Exports of goods and services"/>
        <s v="1.14.01 Merchandise exports, US $ millions"/>
        <s v="1.14.02 Commercial services exports, US $ millions"/>
        <s v="1.15 Technological innovation"/>
        <s v="1.15.01 R&amp;D expenditure, % GDP"/>
        <s v="1.15.02 Researchers in R&amp;D, per 1,000 inhabitants"/>
        <s v="1.15.03 Patent applications, per million inhabitants"/>
        <s v="1.15.04 High-technology exports, % of manufactured exports"/>
        <s v="1.15.05 Scientific articles, per million people"/>
        <s v="1.16 Technological infrastructure"/>
        <s v="1.16.01 Fixed internet speed, Mbps"/>
        <s v="1.16.02 Internet users, % population"/>
        <s v="1.16.03 Fixed broadband subscriptions (per 100 people)"/>
        <s v="1.16.04 Mobile subscriptions (per 100 people)"/>
        <s v="1.17 Digital readiness (e-commerce legislations)"/>
        <s v="2.01 Inequality (Gini coefficient)"/>
        <s v="2.02 Educational attainment"/>
        <s v="2.02.01 Mean years of schooling"/>
        <s v="2.02.02 University education Index"/>
        <s v="2.02.03 Tertiary enrollment"/>
        <s v="2.03 Labor standards"/>
        <s v="2.03.01 Gender non-discrimination in hiring"/>
        <s v="2.03.02 Freedom of association and assembly"/>
        <s v="2.04 Political stability and absence of violence"/>
        <s v="2.05 Goods produced by forced labor or child labor"/>
        <s v="2.05.01 Goods produced by forced labor"/>
        <s v="2.05.01.a Goods produced by forced labor, number of goods categories"/>
        <s v="2.05.01.b % population in forced labor"/>
        <s v="2.05.02 Goods produced by child labor, number of goods categories"/>
        <s v="2.06 Government response to human trafficking"/>
        <s v="2.06.01 Government response to human trafficking, Criminalization"/>
        <s v="2.06.02 Government response to human trafficking, Strategy"/>
        <s v="2.06.03 Government response to human trafficking, Action"/>
        <s v="2.07 Trade in goods at risk of modern slavery"/>
        <s v="2.07.01 Imports of goods at risk of modern slavery, US$ millions"/>
        <s v="2.07.02 Exports of goods at risk of modern slavery, US$ millions"/>
        <s v="2.08 Legatum Prosperity Index"/>
        <s v="2.09 Life expectancy at birth"/>
        <s v="2.10 Uneven Economic Development"/>
        <s v="2.11 Universal Health Coverage Index"/>
        <s v="2.12 Equal distribution of resources index"/>
        <s v="3.01 Air pollution (PM 2.5/m3)"/>
        <s v="3.02 Deforestation"/>
        <s v="3.03 % of wastewater treated"/>
        <s v="3.04 Energy intensity (Energy use (kg of oil equivalent) per $1,000 GDP (constant 2021 PPP)"/>
        <s v="3.05 Ecological footprint (global hectares per person)"/>
        <s v="3.06 Renewable energy (%)"/>
        <s v="3.07 Environmental standards in trade"/>
        <s v="3.07.01 Convention: Hazardous Wastes"/>
        <s v="3.07.02 Convention: Prevention of Marine Pollution"/>
        <s v="3.07.03 Convention: Protection of the Ozone Layer (Vienna)"/>
        <s v="3.07.04 Convention on Climate Change (Kyoto)"/>
        <s v="3.07.05 The International Timber Agreement"/>
        <s v="3.07.06 Convention: International Trade in Endangered Species"/>
        <s v="3.07.07 Convention: Prior Informed Consent - Hazardous Chemicals (Rotterdam)"/>
        <s v="3.08 Transfer emissions (million tonnes carbon)"/>
        <s v="3.09 Share of natural resources in trade"/>
        <s v="3.10 Carbon"/>
        <s v="3.10.1 Carbon pricing"/>
        <s v="3.10.2 CO2 emissions (tonnes per capita)"/>
        <s v="3.04 Energy intensity (energy consumed for each 1000 US$ of GDP in MTOE)" u="1"/>
        <s v="3.05 Ecological footprint" u="1"/>
        <s v="1.11.03 Rule of law, index" u="1"/>
        <s v="1.11.01.a Aviation import dwell time " u="1"/>
        <s v="1.11.01 Logistics performance, index" u="1"/>
        <s v="1.06.01.b New tariff barriers 2024" u="1"/>
        <s v="1.06.01.c Net percentage of imports affected by new tariff barriers (2023)" u="1"/>
        <s v="1.06.02.b New non-tariff barriers 2024" u="1"/>
        <s v="1.06.02.c Net percentage of imports affected by new non-tariff barriers (2023)" u="1"/>
        <s v="1.08 Exchange rate stability, parity change from national currency to SDR, 2024/2022" u="1"/>
        <s v="2.08 Social mobility, Index" u="1"/>
        <s v="3.08 Transfer emissions" u="1"/>
        <s v="3.04 Energy intensity " u="1"/>
        <s v="3.06 Renewable energy" u="1"/>
        <s v="3.10.2 CO2 emissions per capita" u="1"/>
        <s v="3.01 Air pollution" u="1"/>
        <s v="1.15.02 Researchers in R&amp;D, per capita" u="1"/>
        <s v="1.14.01 Merchandise exports, US$" u="1"/>
        <s v="1.14.02 Commercial services exports, US$" u="1"/>
        <s v="1.06.01.c Net percentage of imports affected by new tariff barriers (2024)" u="1"/>
        <s v="1.06.02.c Net percentage of imports affected by new non-tariff barriers (2024)" u="1"/>
        <s v="1.06.01.b New tariff barriers 2023" u="1"/>
        <s v="1.06.02.b New non-tariff barriers 2023" u="1"/>
        <s v="1.08 Exchange rate stability, parity change from national currency to SDR, 2023/2021" u="1"/>
        <s v="1.06.01.c Percentage of trade affected by tariff barrier" u="1"/>
        <s v="1.06.02.c Percentage of trade affected by non-tariff barrier " u="1"/>
        <s v="1.08 Exchange rate stability, parity change from national currency to SDR, 2023/2019" u="1"/>
        <s v="1.08 Exchange rate stability, parity change from national currency to SDR, 2022/2020" u="1"/>
        <s v="1.06.01.b New tariff barriers 2022" u="1"/>
        <s v="1.06.01.c Percentage of trade affected by tariff barrier (up to 2018)" u="1"/>
        <s v="1.06.02.b New non-tariff barriers 2022" u="1"/>
        <s v="1.06.02.c Percentage of trade affected by non-tariff barrier (up to 2018)" u="1"/>
        <s v="1.01. Consumer price inflation" u="1"/>
        <s v="1.02. Real GDP Growth per capita, % GDP" u="1"/>
        <s v="1.03. Growth in labor force, %" u="1"/>
        <s v="1.04. Foreign direct investment, net inflows, % GDP" u="1"/>
        <s v="1.05. Gross fixed capital formation, % GDP" u="1"/>
        <s v="1.06. Tariff &amp; non-tariff barriers" u="1"/>
        <s v="1.06.01. Tariff barriers" u="1"/>
        <s v="1.06.01.a. Tariff barriers in force" u="1"/>
        <s v="1.06.01.b. New tariff barriers 2022" u="1"/>
        <s v="1.06.01.c. Percentage of trade affected by tariff barrier (up to 2018)" u="1"/>
        <s v="1.06.02. Non-tariff barriers" u="1"/>
        <s v="1.06.02.a. Non-tariff barriers in force" u="1"/>
        <s v="1.06.02.b. New non-tariff barriers 2022" u="1"/>
        <s v="1.06.02.c. Percentage of trade affected by non-tariff barrier (up to 2018)" u="1"/>
        <s v="1.07. Trade liberalization" u="1"/>
        <s v="1.07.01. Regional Trade Agreements, number in force" u="1"/>
        <s v="1.07.02. Capital account liberalization, Index" u="1"/>
        <s v="1.07.03. Investment Freedom, Index" u="1"/>
        <s v="1.08. Exchange rate stability, parity change from national currency to SDR, 2022/2020" u="1"/>
        <s v="1.09. Domestic credit to private sector, % of GDP" u="1"/>
        <s v="1.10. Foreign trade and payments risk" u="1"/>
        <s v="1.10.01. Country credit rating" u="1"/>
        <s v="1.10.02. Gross debt, % GDP" u="1"/>
        <s v="1.11. Trade costs" u="1"/>
        <s v="1.11.01. Logistics performance, index" u="1"/>
        <s v="1.11.02. Corruption perceptions, index" u="1"/>
        <s v="1.11.03. Rule of law, index" u="1"/>
        <s v="1.12. Monetary policy intervention " u="1"/>
        <s v="1.12.01. Current account balance, % GDP" u="1"/>
        <s v="1.12.02. Change (1-year) in total reserves (includes gold), % GDP" u="1"/>
        <s v="1.13. Export concentration" u="1"/>
        <s v="1.13.01. Export market concentration, Top 5 as % total" u="1"/>
        <s v="1.13.02. Export product concentration, Top 5 as % total" u="1"/>
        <s v="1.14. Exports of goods and services" u="1"/>
        <s v="1.14.01. Merchandise exports, US$" u="1"/>
        <s v="1.14.02. Commercial services exports, US$" u="1"/>
        <s v="1.15. Technological innovation" u="1"/>
        <s v="1.15.01. R&amp;D expenditure, % GDP" u="1"/>
        <s v="1.15.02. Researchers in R&amp;D, per capita" u="1"/>
        <s v="1.15.03. Patent applications, per million inhabitants" u="1"/>
        <s v="1.15.04. High-technology exports, % of manufactured exports" u="1"/>
        <s v="1.15.05. Scientific articles, per million people" u="1"/>
        <s v="1.16. Technological infrastructure" u="1"/>
        <s v="1.16.01. Fixed internet speed, Mbps" u="1"/>
        <s v="1.16.02. Internet users, % population" u="1"/>
        <s v="1.16.03. Fixed broadband subscriptions (per 100 people)" u="1"/>
        <s v="1.16.04. Mobile subscriptions (per 100 people)" u="1"/>
        <s v="2.01. Inequality (Gini coefficient)" u="1"/>
        <s v="2.02. Educational attainment" u="1"/>
        <s v="2.02.01. Mean years of schooling" u="1"/>
        <s v="2.02.02. University education Index" u="1"/>
        <s v="2.02.03. Tertiary enrollment" u="1"/>
        <s v="2.03. Labor standards" u="1"/>
        <s v="2.03.01. Gender non-discrimination in hiring" u="1"/>
        <s v="2.03.02. Freedom of association and assembly" u="1"/>
        <s v="2.04. Political stability and absence of violence" u="1"/>
        <s v="2.05. Goods produced by forced labor or child labor" u="1"/>
        <s v="2.05.01. Goods produced by forced labor" u="1"/>
        <s v="2.05.01.a. Goods produced by forced labor, number of goods categories" u="1"/>
        <s v="2.05.01.b. % population in forced labor" u="1"/>
        <s v="2.05.02. Goods produced by child labor, number of goods categories" u="1"/>
        <s v="2.06. Government response to human trafficking" u="1"/>
        <s v="2.06.01. Government response to human trafficking, Criminalization" u="1"/>
        <s v="2.06.02. Government response to human trafficking, Strategy" u="1"/>
        <s v="2.06.03. Government response to human trafficking, Action" u="1"/>
        <s v="2.07. Trade in goods at risk of modern slavery" u="1"/>
        <s v="2.07.01. Imports of goods at risk of modern slavery, US$ millions" u="1"/>
        <s v="2.07.02. Exports of goods at risk of modern slavery, US$ millions" u="1"/>
        <s v="2.08. Social mobility, Index" u="1"/>
        <s v="2.09. Life expectancy at birth" u="1"/>
        <s v="2.10. Uneven Economic Development" u="1"/>
        <s v="3.01. Air pollution" u="1"/>
        <s v="3.02. Deforestation" u="1"/>
        <s v="3.03. % of wastewater treated" u="1"/>
        <s v="3.04. Energy intensity " u="1"/>
        <s v="3.05. Ecological footprint" u="1"/>
        <s v="3.06. Renewable energy" u="1"/>
        <s v="3.07. Environmental standards in trade" u="1"/>
        <s v="3.07.01. Convention: Hazardous Wastes" u="1"/>
        <s v="3.07.02. Convention: Prevention of Marine Pollution" u="1"/>
        <s v="3.07.03. Convention: Protection of the Ozone Layer (Vienna)" u="1"/>
        <s v="3.07.04. Convention on Climate Change (Kyoto)" u="1"/>
        <s v="3.07.05. The International Timber Agreement" u="1"/>
        <s v="3.07.06. Convention: International Trade in Endangered Species" u="1"/>
        <s v="3.07.07. Convention: Prior Informed Consent - Hazardous Chemicals (Rotterdam)" u="1"/>
        <s v="3.08. Transfer emissions" u="1"/>
        <s v="3.09. Share of natural resources in trade" u="1"/>
        <s v="3.10. Carbon" u="1"/>
        <s v="3.10.1. Carbon pricing" u="1"/>
        <s v="3.10.2. CO2 emissions per capita" u="1"/>
        <s v="1.03. Growth in labour force, %" u="1"/>
        <s v="2.05. Goods produced by forced labour or child labor" u="1"/>
        <s v="1.07.02. Capital account liberalisation, Index" u="1"/>
        <s v="2.06.03.  Government response to human trafficking, Action" u="1"/>
        <s v="2.05.02. Goods produced by child labour, number of goods categories" u="1"/>
        <s v="1.16.03. Fixed broadband subscriptions" u="1"/>
        <s v="1.06.01.b. New tariff barriers 2021" u="1"/>
        <s v="2.05.01. Goods produced by forced labour" u="1"/>
        <s v="2.05.01.b. % population in forced labour" u="1"/>
        <s v="2.09. Life expecancy at birth" u="1"/>
        <s v="1.08. Exchange rate stability, parity change from national currency to SDR, 2020/2018" u="1"/>
        <s v="2.05.01.a. Goods produced by forced labour, number of goods categories" u="1"/>
        <s v="2.03. Labour standards" u="1"/>
        <s v="2.06.01. Government response to human trafficking, Criminalisation" u="1"/>
        <s v="1.06. Tariff &amp; non-tariff bariers" u="1"/>
        <s v="1.06.02.b. New non-tariff barriers 2021" u="1"/>
        <s v="1.12.02. Total reserves (includes gold)1 year change, % GDP" u="1"/>
      </sharedItems>
    </cacheField>
  </cacheFields>
  <extLst>
    <ext xmlns:x14="http://schemas.microsoft.com/office/spreadsheetml/2009/9/main" uri="{725AE2AE-9491-48be-B2B4-4EB974FC3084}">
      <x14:pivotCacheDefinition pivotCacheId="1128556103"/>
    </ext>
    <ext xmlns:xlpdsc="http://schemas.microsoft.com/office/spreadsheetml/2026/pivotDataSourceClean" uri="{F4336242-56EE-4DD3-A5F7-E900642BF6E9}">
      <xlpdsc:dataSourceClean>1</xlpdsc:dataSourceClean>
    </ext>
  </extLst>
</pivotCacheDefinition>
</file>

<file path=xl/pivotCache/pivotCacheDefinition7.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Sharma, Chinar" refreshedDate="46237.823164814814" createdVersion="7" refreshedVersion="8" minRefreshableVersion="3" recordCount="3" xr:uid="{2C5D77A4-9259-4BFC-8F0F-9CFBEF1264EE}">
  <cacheSource type="worksheet">
    <worksheetSource ref="G2:G5" sheet="PowerPivot"/>
  </cacheSource>
  <cacheFields count="1">
    <cacheField name="Select" numFmtId="0">
      <sharedItems count="10">
        <s v="7a  Rank"/>
        <s v="7b Score"/>
        <s v="7c  Value"/>
        <s v="7c Value" u="1"/>
        <s v="7a Scatter - Rank" u="1"/>
        <s v="Value" u="1"/>
        <s v="7b Scatter - Score" u="1"/>
        <s v="Rank" u="1"/>
        <s v="7c Scatter - Value" u="1"/>
        <s v="Score" u="1"/>
      </sharedItems>
    </cacheField>
  </cacheFields>
  <extLst>
    <ext xmlns:x14="http://schemas.microsoft.com/office/spreadsheetml/2009/9/main" uri="{725AE2AE-9491-48be-B2B4-4EB974FC3084}">
      <x14:pivotCacheDefinition pivotCacheId="738911705"/>
    </ext>
    <ext xmlns:xlpdsc="http://schemas.microsoft.com/office/spreadsheetml/2026/pivotDataSourceClean" uri="{F4336242-56EE-4DD3-A5F7-E900642BF6E9}">
      <xlpdsc:dataSourceClean>1</xlpdsc:dataSourceClean>
    </ext>
  </extLst>
</pivotCacheDefinition>
</file>

<file path=xl/pivotCache/pivotCacheDefinition8.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Sharma, Chinar" refreshedDate="46237.823179050923" createdVersion="7" refreshedVersion="8" minRefreshableVersion="3" recordCount="4" xr:uid="{6DC1F59A-88BA-4036-872D-B0845FF51895}">
  <cacheSource type="worksheet">
    <worksheetSource ref="AD2:AD6" sheet="PowerPivot"/>
  </cacheSource>
  <cacheFields count="1">
    <cacheField name="Rankings" numFmtId="0">
      <sharedItems count="7">
        <s v="0verall STI"/>
        <s v="1 Economic Pillar"/>
        <s v="2 Societal Pillar"/>
        <s v="3 Environmental Pillar"/>
        <s v="1. Economic Pillar" u="1"/>
        <s v="2. Societal Pillar" u="1"/>
        <s v="3. Environmental Pillar" u="1"/>
      </sharedItems>
    </cacheField>
  </cacheFields>
  <extLst>
    <ext xmlns:x14="http://schemas.microsoft.com/office/spreadsheetml/2009/9/main" uri="{725AE2AE-9491-48be-B2B4-4EB974FC3084}">
      <x14:pivotCacheDefinition pivotCacheId="1165490610"/>
    </ext>
    <ext xmlns:xlpdsc="http://schemas.microsoft.com/office/spreadsheetml/2026/pivotDataSourceClean" uri="{F4336242-56EE-4DD3-A5F7-E900642BF6E9}">
      <xlpdsc:dataSourceClean>1</xlpdsc:dataSourceClean>
    </ext>
  </extLst>
</pivotCacheDefinition>
</file>

<file path=xl/pivotCache/pivotCacheDefinition9.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Sharma, Chinar" refreshedDate="46237.823192129632" createdVersion="7" refreshedVersion="8" minRefreshableVersion="3" recordCount="31" xr:uid="{9F0F3B73-C4B2-49C1-B0CE-6A46CFF33E30}">
  <cacheSource type="worksheet">
    <worksheetSource ref="A2:A33" sheet="PowerPivot"/>
  </cacheSource>
  <cacheFields count="1">
    <cacheField name="Countries" numFmtId="0">
      <sharedItems count="33">
        <s v="_None"/>
        <s v="Australia"/>
        <s v="Bangladesh"/>
        <s v="Brunei"/>
        <s v="Cambodia"/>
        <s v="Canada"/>
        <s v="Chile"/>
        <s v="China"/>
        <s v="Taiwan"/>
        <s v="Ecuador"/>
        <s v="Hong Kong, SAR"/>
        <s v="India"/>
        <s v="Indonesia"/>
        <s v="Japan"/>
        <s v="Laos"/>
        <s v="Malaysia"/>
        <s v="Mexico"/>
        <s v="Myanmar"/>
        <s v="New Zealand"/>
        <s v="Pakistan"/>
        <s v="Papua New Guinea"/>
        <s v="Peru"/>
        <s v="Philippines"/>
        <s v="Russia"/>
        <s v="Singapore"/>
        <s v="South Korea"/>
        <s v="Sri Lanka"/>
        <s v="Thailand"/>
        <s v="United Kingdom"/>
        <s v="United States"/>
        <s v="Vietnam"/>
        <s v="Chinese Taipei" u="1"/>
        <s v="Hong Kong, China" u="1"/>
      </sharedItems>
    </cacheField>
  </cacheFields>
  <extLst>
    <ext xmlns:x14="http://schemas.microsoft.com/office/spreadsheetml/2009/9/main" uri="{725AE2AE-9491-48be-B2B4-4EB974FC3084}">
      <x14:pivotCacheDefinition pivotCacheId="295295822"/>
    </ext>
    <ext xmlns:xlpdsc="http://schemas.microsoft.com/office/spreadsheetml/2026/pivotDataSourceClean" uri="{F4336242-56EE-4DD3-A5F7-E900642BF6E9}">
      <xlpdsc:dataSourceClean>1</xlpdsc:dataSourceClean>
    </ext>
  </extLst>
</pivotCacheDefinition>
</file>

<file path=xl/pivotCache/pivotCacheDefinition10.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Sharma, Chinar" refreshedDate="46237.823205555556" createdVersion="7" refreshedVersion="8" minRefreshableVersion="3" recordCount="31" xr:uid="{83361A12-B03E-4E97-AC76-B7A573335A6A}">
  <cacheSource type="worksheet">
    <worksheetSource ref="D2:D33" sheet="PowerPivot"/>
  </cacheSource>
  <cacheFields count="1">
    <cacheField name="Peer" numFmtId="0">
      <sharedItems count="33">
        <s v="_None"/>
        <s v="Australia"/>
        <s v="Bangladesh"/>
        <s v="Brunei"/>
        <s v="Cambodia"/>
        <s v="Canada"/>
        <s v="Chile"/>
        <s v="China"/>
        <s v="Taiwan"/>
        <s v="Ecuador"/>
        <s v="Hong Kong, SAR"/>
        <s v="India"/>
        <s v="Indonesia"/>
        <s v="Japan"/>
        <s v="Laos"/>
        <s v="Malaysia"/>
        <s v="Mexico"/>
        <s v="Myanmar"/>
        <s v="New Zealand"/>
        <s v="Pakistan"/>
        <s v="Papua New Guinea"/>
        <s v="Peru"/>
        <s v="Philippines"/>
        <s v="Russia"/>
        <s v="Singapore"/>
        <s v="South Korea"/>
        <s v="Sri Lanka"/>
        <s v="Thailand"/>
        <s v="United Kingdom"/>
        <s v="United States"/>
        <s v="Vietnam"/>
        <s v="Chinese Taipei" u="1"/>
        <s v="Hong Kong, China" u="1"/>
      </sharedItems>
    </cacheField>
  </cacheFields>
  <extLst>
    <ext xmlns:x14="http://schemas.microsoft.com/office/spreadsheetml/2009/9/main" uri="{725AE2AE-9491-48be-B2B4-4EB974FC3084}">
      <x14:pivotCacheDefinition pivotCacheId="1351589575"/>
    </ext>
    <ext xmlns:xlpdsc="http://schemas.microsoft.com/office/spreadsheetml/2026/pivotDataSourceClean" uri="{F4336242-56EE-4DD3-A5F7-E900642BF6E9}">
      <xlpdsc:dataSourceClean>1</xlpdsc:dataSourceClean>
    </ext>
  </extLst>
</pivotCacheDefinition>
</file>

<file path=xl/pivotCache/pivotCacheDefinition1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Sharma, Chinar" refreshedDate="46237.823219097219" createdVersion="7" refreshedVersion="8" minRefreshableVersion="3" recordCount="6" xr:uid="{FDC336D8-D44B-485A-8D24-C79B63C8D039}">
  <cacheSource type="worksheet">
    <worksheetSource ref="AG2:AG8" sheet="PowerPivot"/>
  </cacheSource>
  <cacheFields count="1">
    <cacheField name="Pages" numFmtId="0">
      <sharedItems count="7">
        <s v="3 - Ranking"/>
        <s v="4 - Indicator"/>
        <s v="5 - Profile"/>
        <s v="6 - Peer Comparison"/>
        <s v="7 - Scatter"/>
        <s v="8 - GDP per Capita"/>
        <s v="6 - Profile Peer" u="1"/>
      </sharedItems>
    </cacheField>
  </cacheFields>
  <extLst>
    <ext xmlns:x14="http://schemas.microsoft.com/office/spreadsheetml/2009/9/main" uri="{725AE2AE-9491-48be-B2B4-4EB974FC3084}">
      <x14:pivotCacheDefinition pivotCacheId="558114586"/>
    </ext>
    <ext xmlns:xlpdsc="http://schemas.microsoft.com/office/spreadsheetml/2026/pivotDataSourceClean" uri="{F4336242-56EE-4DD3-A5F7-E900642BF6E9}">
      <xlpdsc:dataSourceClean>1</xlpdsc:dataSourceClean>
    </ext>
  </extLst>
</pivotCacheDefinition>
</file>

<file path=xl/pivotCache/pivotCacheDefinition1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Sharma, Chinar" refreshedDate="46237.82322604167" createdVersion="8" refreshedVersion="8" minRefreshableVersion="3" recordCount="7" xr:uid="{4DB1C8BB-9ECC-4A70-A3B5-CC51322DC845}">
  <cacheSource type="worksheet">
    <worksheetSource ref="AG2:AG9" sheet="PowerPivot"/>
  </cacheSource>
  <cacheFields count="1">
    <cacheField name="Pages" numFmtId="0">
      <sharedItems count="7">
        <s v="3 - Ranking"/>
        <s v="4 - Indicator"/>
        <s v="5 - Profile"/>
        <s v="6 - Peer Comparison"/>
        <s v="7 - Scatter"/>
        <s v="8 - GDP per Capita"/>
        <s v="9 - Peer Comparison Yearwise"/>
      </sharedItems>
    </cacheField>
  </cacheFields>
  <extLst>
    <ext xmlns:x14="http://schemas.microsoft.com/office/spreadsheetml/2009/9/main" uri="{725AE2AE-9491-48be-B2B4-4EB974FC3084}">
      <x14:pivotCacheDefinition pivotCacheId="223210419"/>
    </ext>
    <ext xmlns:xlpdsc="http://schemas.microsoft.com/office/spreadsheetml/2026/pivotDataSourceClean" uri="{F4336242-56EE-4DD3-A5F7-E900642BF6E9}">
      <xlpdsc:dataSourceClean>1</xlpdsc:dataSourceClean>
    </ext>
  </extLst>
</pivotCacheDefinition>
</file>

<file path=xl/pivotCache/pivotCacheDefinition13.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Sharma, Chinar" refreshedDate="46237.823234374999" createdVersion="8" refreshedVersion="8" minRefreshableVersion="3" recordCount="5" xr:uid="{BF2548A5-3B3B-40D3-9B21-0B245214420A}">
  <cacheSource type="worksheet">
    <worksheetSource ref="J6:J11" sheet="PowerPivot"/>
  </cacheSource>
  <cacheFields count="1">
    <cacheField name="Year" numFmtId="0">
      <sharedItems containsSemiMixedTypes="0" containsString="0" containsNumber="1" containsInteger="1" minValue="2022" maxValue="2026" count="5">
        <n v="2022"/>
        <n v="2023"/>
        <n v="2024"/>
        <n v="2025"/>
        <n v="2026"/>
      </sharedItems>
    </cacheField>
  </cacheFields>
  <extLst>
    <ext xmlns:x14="http://schemas.microsoft.com/office/spreadsheetml/2009/9/main" uri="{725AE2AE-9491-48be-B2B4-4EB974FC3084}">
      <x14:pivotCacheDefinition/>
    </ext>
    <ext xmlns:xlpdsc="http://schemas.microsoft.com/office/spreadsheetml/2026/pivotDataSourceClean" uri="{F4336242-56EE-4DD3-A5F7-E900642BF6E9}">
      <xlpdsc:dataSourceClean>1</xlpdsc:dataSourceClean>
    </ext>
  </extLst>
</pivotCacheDefinition>
</file>

<file path=xl/pivotCache/pivotCacheDefinition14.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Sharma, Chinar" refreshedDate="46237.823241087965" createdVersion="8" refreshedVersion="8" minRefreshableVersion="3" recordCount="5" xr:uid="{CD5F07C9-5F44-4D2A-88C0-4CEE691277E3}">
  <cacheSource type="worksheet">
    <worksheetSource ref="J16:J21" sheet="PowerPivot"/>
  </cacheSource>
  <cacheFields count="1">
    <cacheField name="Year" numFmtId="0">
      <sharedItems containsSemiMixedTypes="0" containsString="0" containsNumber="1" containsInteger="1" minValue="2022" maxValue="2026" count="5">
        <n v="2022"/>
        <n v="2023"/>
        <n v="2024"/>
        <n v="2025"/>
        <n v="2026"/>
      </sharedItems>
    </cacheField>
  </cacheFields>
  <extLst>
    <ext xmlns:x14="http://schemas.microsoft.com/office/spreadsheetml/2009/9/main" uri="{725AE2AE-9491-48be-B2B4-4EB974FC3084}">
      <x14:pivotCacheDefinition pivotCacheId="5599159"/>
    </ext>
    <ext xmlns:xlpdsc="http://schemas.microsoft.com/office/spreadsheetml/2026/pivotDataSourceClean" uri="{F4336242-56EE-4DD3-A5F7-E900642BF6E9}">
      <xlpdsc:dataSourceClean>1</xlpdsc:dataSourceClean>
    </ext>
  </extLst>
</pivotCacheDefinition>
</file>

<file path=xl/pivotCache/pivotCacheDefinition15.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Sharma, Chinar" refreshedDate="46237.823248032408" createdVersion="8" refreshedVersion="8" minRefreshableVersion="3" recordCount="5" xr:uid="{C2968D9C-FB3A-4E51-82F3-E839B0B9A9EB}">
  <cacheSource type="worksheet">
    <worksheetSource ref="N11:N16" sheet="PowerPivot"/>
  </cacheSource>
  <cacheFields count="1">
    <cacheField name="Year 2" numFmtId="0">
      <sharedItems containsSemiMixedTypes="0" containsString="0" containsNumber="1" containsInteger="1" minValue="2022" maxValue="2026" count="5">
        <n v="2022"/>
        <n v="2023"/>
        <n v="2024"/>
        <n v="2025"/>
        <n v="2026"/>
      </sharedItems>
    </cacheField>
  </cacheFields>
  <extLst>
    <ext xmlns:x14="http://schemas.microsoft.com/office/spreadsheetml/2009/9/main" uri="{725AE2AE-9491-48be-B2B4-4EB974FC3084}">
      <x14:pivotCacheDefinition pivotCacheId="865248586"/>
    </ext>
    <ext xmlns:xlpdsc="http://schemas.microsoft.com/office/spreadsheetml/2026/pivotDataSourceClean" uri="{F4336242-56EE-4DD3-A5F7-E900642BF6E9}">
      <xlpdsc:dataSourceClean>1</xlpdsc:dataSourceClean>
    </ext>
  </extLst>
</pivotCacheDefinition>
</file>

<file path=xl/pivotCache/pivotCacheDefinition16.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Sharma, Chinar" refreshedDate="45491.621978587966" createdVersion="7" refreshedVersion="8" minRefreshableVersion="3" recordCount="31" xr:uid="{3D71920D-741A-417F-827B-F93FE5BC8B7A}">
  <cacheSource type="worksheet">
    <worksheetSource ref="A2:A33" sheet="PowerPivot" r:id="rId2"/>
  </cacheSource>
  <cacheFields count="1">
    <cacheField name="Countries" numFmtId="0">
      <sharedItems count="33">
        <s v="_None"/>
        <s v="Australia"/>
        <s v="Bangladesh"/>
        <s v="Brunei"/>
        <s v="Cambodia"/>
        <s v="Canada"/>
        <s v="Chile"/>
        <s v="China"/>
        <s v="Taiwan"/>
        <s v="Ecuador"/>
        <s v="Hong Kong, SAR"/>
        <s v="India"/>
        <s v="Indonesia"/>
        <s v="Japan"/>
        <s v="Laos"/>
        <s v="Malaysia"/>
        <s v="Mexico"/>
        <s v="Myanmar"/>
        <s v="New Zealand"/>
        <s v="Pakistan"/>
        <s v="Papua New Guinea"/>
        <s v="Peru"/>
        <s v="Philippines"/>
        <s v="Russia"/>
        <s v="Singapore"/>
        <s v="South Korea"/>
        <s v="Sri Lanka"/>
        <s v="Thailand"/>
        <s v="United Kingdom"/>
        <s v="United States"/>
        <s v="Vietnam"/>
        <s v="Chinese Taipei" u="1"/>
        <s v="Hong Kong, China" u="1"/>
      </sharedItems>
    </cacheField>
  </cacheFields>
  <extLst>
    <ext xmlns:x14="http://schemas.microsoft.com/office/spreadsheetml/2009/9/main" uri="{725AE2AE-9491-48be-B2B4-4EB974FC3084}">
      <x14:pivotCacheDefinition pivotCacheId="1610295458"/>
    </ext>
    <ext xmlns:xlpdsc="http://schemas.microsoft.com/office/spreadsheetml/2026/pivotDataSourceClean" uri="{F4336242-56EE-4DD3-A5F7-E900642BF6E9}">
      <xlpdsc:dataSourceClean>1</xlpdsc:dataSourceClean>
    </ext>
  </extLst>
</pivotCacheDefinition>
</file>

<file path=xl/pivotCache/pivotCacheDefinition17.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Sharma, Chinar" refreshedDate="45491.621990046297" createdVersion="7" refreshedVersion="8" minRefreshableVersion="3" recordCount="31" xr:uid="{21A8E83C-68C0-4FE7-9037-96CA34309419}">
  <cacheSource type="worksheet">
    <worksheetSource ref="D2:D33" sheet="PowerPivot" r:id="rId2"/>
  </cacheSource>
  <cacheFields count="1">
    <cacheField name="Peer" numFmtId="0">
      <sharedItems count="33">
        <s v="_None"/>
        <s v="Australia"/>
        <s v="Bangladesh"/>
        <s v="Brunei"/>
        <s v="Cambodia"/>
        <s v="Canada"/>
        <s v="Chile"/>
        <s v="China"/>
        <s v="Taiwan"/>
        <s v="Ecuador"/>
        <s v="Hong Kong, SAR"/>
        <s v="India"/>
        <s v="Indonesia"/>
        <s v="Japan"/>
        <s v="Laos"/>
        <s v="Malaysia"/>
        <s v="Mexico"/>
        <s v="Myanmar"/>
        <s v="New Zealand"/>
        <s v="Pakistan"/>
        <s v="Papua New Guinea"/>
        <s v="Peru"/>
        <s v="Philippines"/>
        <s v="Russia"/>
        <s v="Singapore"/>
        <s v="South Korea"/>
        <s v="Sri Lanka"/>
        <s v="Thailand"/>
        <s v="United Kingdom"/>
        <s v="United States"/>
        <s v="Vietnam"/>
        <s v="Chinese Taipei" u="1"/>
        <s v="Hong Kong, China" u="1"/>
      </sharedItems>
    </cacheField>
  </cacheFields>
  <extLst>
    <ext xmlns:x14="http://schemas.microsoft.com/office/spreadsheetml/2009/9/main" uri="{725AE2AE-9491-48be-B2B4-4EB974FC3084}">
      <x14:pivotCacheDefinition pivotCacheId="1907770762"/>
    </ext>
    <ext xmlns:xlpdsc="http://schemas.microsoft.com/office/spreadsheetml/2026/pivotDataSourceClean" uri="{F4336242-56EE-4DD3-A5F7-E900642BF6E9}">
      <xlpdsc:dataSourceClean>1</xlpdsc:dataSourceClean>
    </ext>
  </extLst>
</pivotCacheDefinition>
</file>

<file path=xl/pivotCache/pivotCacheDefinition18.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Sharma, Chinar" refreshedDate="45491.621896759258" createdVersion="8" refreshedVersion="8" minRefreshableVersion="3" recordCount="3" xr:uid="{80DCF888-3860-4D5E-8394-F1840ABDF181}">
  <cacheSource type="worksheet">
    <worksheetSource ref="M2:M5" sheet="PowerPivot" r:id="rId2"/>
  </cacheSource>
  <cacheFields count="1">
    <cacheField name="Year 2" numFmtId="0">
      <sharedItems containsSemiMixedTypes="0" containsString="0" containsNumber="1" containsInteger="1" minValue="2022" maxValue="2024" count="3">
        <n v="2022"/>
        <n v="2023"/>
        <n v="2024"/>
      </sharedItems>
    </cacheField>
  </cacheFields>
  <extLst>
    <ext xmlns:x14="http://schemas.microsoft.com/office/spreadsheetml/2009/9/main" uri="{725AE2AE-9491-48be-B2B4-4EB974FC3084}">
      <x14:pivotCacheDefinition pivotCacheId="1904155840"/>
    </ext>
    <ext xmlns:xlpdsc="http://schemas.microsoft.com/office/spreadsheetml/2026/pivotDataSourceClean" uri="{F4336242-56EE-4DD3-A5F7-E900642BF6E9}">
      <xlpdsc:dataSourceClean>1</xlpdsc:dataSourceClean>
    </ext>
  </extLst>
</pivotCacheDefinition>
</file>

<file path=xl/pivotCache/pivotCacheDefinition19.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Sharma, Chinar" refreshedDate="45491.621903125" createdVersion="8" refreshedVersion="8" minRefreshableVersion="3" recordCount="3" xr:uid="{C6A0E06E-2821-4263-A850-1CE71A62D971}">
  <cacheSource type="worksheet">
    <worksheetSource ref="J6:J9" sheet="PowerPivot" r:id="rId2"/>
  </cacheSource>
  <cacheFields count="1">
    <cacheField name="Year" numFmtId="0">
      <sharedItems containsSemiMixedTypes="0" containsString="0" containsNumber="1" containsInteger="1" minValue="2022" maxValue="2024" count="3">
        <n v="2022"/>
        <n v="2023"/>
        <n v="2024"/>
      </sharedItems>
    </cacheField>
  </cacheFields>
  <extLst>
    <ext xmlns:x14="http://schemas.microsoft.com/office/spreadsheetml/2009/9/main" uri="{725AE2AE-9491-48be-B2B4-4EB974FC3084}">
      <x14:pivotCacheDefinition pivotCacheId="1298836513"/>
    </ext>
    <ext xmlns:xlpdsc="http://schemas.microsoft.com/office/spreadsheetml/2026/pivotDataSourceClean" uri="{F4336242-56EE-4DD3-A5F7-E900642BF6E9}">
      <xlpdsc:dataSourceClean>1</xlpdsc:dataSourceClea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3">
  <r>
    <x v="0"/>
  </r>
  <r>
    <x v="1"/>
  </r>
  <r>
    <x v="2"/>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03">
  <r>
    <x v="0"/>
  </r>
  <r>
    <x v="1"/>
  </r>
  <r>
    <x v="2"/>
  </r>
  <r>
    <x v="3"/>
  </r>
  <r>
    <x v="4"/>
  </r>
  <r>
    <x v="5"/>
  </r>
  <r>
    <x v="6"/>
  </r>
  <r>
    <x v="7"/>
  </r>
  <r>
    <x v="8"/>
  </r>
  <r>
    <x v="9"/>
  </r>
  <r>
    <x v="10"/>
  </r>
  <r>
    <x v="11"/>
  </r>
  <r>
    <x v="12"/>
  </r>
  <r>
    <x v="13"/>
  </r>
  <r>
    <x v="14"/>
  </r>
  <r>
    <x v="15"/>
  </r>
  <r>
    <x v="16"/>
  </r>
  <r>
    <x v="17"/>
  </r>
  <r>
    <x v="18"/>
  </r>
  <r>
    <x v="19"/>
  </r>
  <r>
    <x v="20"/>
  </r>
  <r>
    <x v="21"/>
  </r>
  <r>
    <x v="22"/>
  </r>
  <r>
    <x v="23"/>
  </r>
  <r>
    <x v="24"/>
  </r>
  <r>
    <x v="25"/>
  </r>
  <r>
    <x v="26"/>
  </r>
  <r>
    <x v="27"/>
  </r>
  <r>
    <x v="28"/>
  </r>
  <r>
    <x v="29"/>
  </r>
  <r>
    <x v="30"/>
  </r>
  <r>
    <x v="31"/>
  </r>
  <r>
    <x v="32"/>
  </r>
  <r>
    <x v="33"/>
  </r>
  <r>
    <x v="34"/>
  </r>
  <r>
    <x v="35"/>
  </r>
  <r>
    <x v="36"/>
  </r>
  <r>
    <x v="37"/>
  </r>
  <r>
    <x v="38"/>
  </r>
  <r>
    <x v="39"/>
  </r>
  <r>
    <x v="40"/>
  </r>
  <r>
    <x v="41"/>
  </r>
  <r>
    <x v="42"/>
  </r>
  <r>
    <x v="43"/>
  </r>
  <r>
    <x v="44"/>
  </r>
  <r>
    <x v="45"/>
  </r>
  <r>
    <x v="46"/>
  </r>
  <r>
    <x v="47"/>
  </r>
  <r>
    <x v="48"/>
  </r>
  <r>
    <x v="49"/>
  </r>
  <r>
    <x v="50"/>
  </r>
  <r>
    <x v="51"/>
  </r>
  <r>
    <x v="52"/>
  </r>
  <r>
    <x v="53"/>
  </r>
  <r>
    <x v="54"/>
  </r>
  <r>
    <x v="55"/>
  </r>
  <r>
    <x v="56"/>
  </r>
  <r>
    <x v="57"/>
  </r>
  <r>
    <x v="58"/>
  </r>
  <r>
    <x v="59"/>
  </r>
  <r>
    <x v="60"/>
  </r>
  <r>
    <x v="61"/>
  </r>
  <r>
    <x v="62"/>
  </r>
  <r>
    <x v="63"/>
  </r>
  <r>
    <x v="64"/>
  </r>
  <r>
    <x v="65"/>
  </r>
  <r>
    <x v="66"/>
  </r>
  <r>
    <x v="67"/>
  </r>
  <r>
    <x v="68"/>
  </r>
  <r>
    <x v="69"/>
  </r>
  <r>
    <x v="70"/>
  </r>
  <r>
    <x v="71"/>
  </r>
  <r>
    <x v="72"/>
  </r>
  <r>
    <x v="73"/>
  </r>
  <r>
    <x v="74"/>
  </r>
  <r>
    <x v="75"/>
  </r>
  <r>
    <x v="76"/>
  </r>
  <r>
    <x v="77"/>
  </r>
  <r>
    <x v="78"/>
  </r>
  <r>
    <x v="79"/>
  </r>
  <r>
    <x v="80"/>
  </r>
  <r>
    <x v="81"/>
  </r>
  <r>
    <x v="82"/>
  </r>
  <r>
    <x v="83"/>
  </r>
  <r>
    <x v="84"/>
  </r>
  <r>
    <x v="85"/>
  </r>
  <r>
    <x v="86"/>
  </r>
  <r>
    <x v="87"/>
  </r>
  <r>
    <x v="88"/>
  </r>
  <r>
    <x v="89"/>
  </r>
  <r>
    <x v="90"/>
  </r>
  <r>
    <x v="91"/>
  </r>
  <r>
    <x v="92"/>
  </r>
  <r>
    <x v="93"/>
  </r>
  <r>
    <x v="94"/>
  </r>
  <r>
    <x v="95"/>
  </r>
  <r>
    <x v="96"/>
  </r>
  <r>
    <x v="97"/>
  </r>
  <r>
    <x v="98"/>
  </r>
  <r>
    <x v="99"/>
  </r>
  <r>
    <x v="100"/>
  </r>
  <r>
    <x v="101"/>
  </r>
  <r>
    <x v="102"/>
  </r>
</pivotCacheRecords>
</file>

<file path=xl/pivotCache/pivotCacheRecords3.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03">
  <r>
    <x v="0"/>
  </r>
  <r>
    <x v="1"/>
  </r>
  <r>
    <x v="2"/>
  </r>
  <r>
    <x v="3"/>
  </r>
  <r>
    <x v="4"/>
  </r>
  <r>
    <x v="5"/>
  </r>
  <r>
    <x v="6"/>
  </r>
  <r>
    <x v="7"/>
  </r>
  <r>
    <x v="8"/>
  </r>
  <r>
    <x v="9"/>
  </r>
  <r>
    <x v="10"/>
  </r>
  <r>
    <x v="11"/>
  </r>
  <r>
    <x v="12"/>
  </r>
  <r>
    <x v="13"/>
  </r>
  <r>
    <x v="14"/>
  </r>
  <r>
    <x v="15"/>
  </r>
  <r>
    <x v="16"/>
  </r>
  <r>
    <x v="17"/>
  </r>
  <r>
    <x v="18"/>
  </r>
  <r>
    <x v="19"/>
  </r>
  <r>
    <x v="20"/>
  </r>
  <r>
    <x v="21"/>
  </r>
  <r>
    <x v="22"/>
  </r>
  <r>
    <x v="23"/>
  </r>
  <r>
    <x v="24"/>
  </r>
  <r>
    <x v="25"/>
  </r>
  <r>
    <x v="26"/>
  </r>
  <r>
    <x v="27"/>
  </r>
  <r>
    <x v="28"/>
  </r>
  <r>
    <x v="29"/>
  </r>
  <r>
    <x v="30"/>
  </r>
  <r>
    <x v="31"/>
  </r>
  <r>
    <x v="32"/>
  </r>
  <r>
    <x v="33"/>
  </r>
  <r>
    <x v="34"/>
  </r>
  <r>
    <x v="35"/>
  </r>
  <r>
    <x v="36"/>
  </r>
  <r>
    <x v="37"/>
  </r>
  <r>
    <x v="38"/>
  </r>
  <r>
    <x v="39"/>
  </r>
  <r>
    <x v="40"/>
  </r>
  <r>
    <x v="41"/>
  </r>
  <r>
    <x v="42"/>
  </r>
  <r>
    <x v="43"/>
  </r>
  <r>
    <x v="44"/>
  </r>
  <r>
    <x v="45"/>
  </r>
  <r>
    <x v="46"/>
  </r>
  <r>
    <x v="47"/>
  </r>
  <r>
    <x v="48"/>
  </r>
  <r>
    <x v="49"/>
  </r>
  <r>
    <x v="50"/>
  </r>
  <r>
    <x v="51"/>
  </r>
  <r>
    <x v="52"/>
  </r>
  <r>
    <x v="53"/>
  </r>
  <r>
    <x v="54"/>
  </r>
  <r>
    <x v="55"/>
  </r>
  <r>
    <x v="56"/>
  </r>
  <r>
    <x v="57"/>
  </r>
  <r>
    <x v="58"/>
  </r>
  <r>
    <x v="59"/>
  </r>
  <r>
    <x v="60"/>
  </r>
  <r>
    <x v="61"/>
  </r>
  <r>
    <x v="62"/>
  </r>
  <r>
    <x v="63"/>
  </r>
  <r>
    <x v="64"/>
  </r>
  <r>
    <x v="65"/>
  </r>
  <r>
    <x v="66"/>
  </r>
  <r>
    <x v="67"/>
  </r>
  <r>
    <x v="68"/>
  </r>
  <r>
    <x v="69"/>
  </r>
  <r>
    <x v="70"/>
  </r>
  <r>
    <x v="71"/>
  </r>
  <r>
    <x v="72"/>
  </r>
  <r>
    <x v="73"/>
  </r>
  <r>
    <x v="74"/>
  </r>
  <r>
    <x v="75"/>
  </r>
  <r>
    <x v="76"/>
  </r>
  <r>
    <x v="77"/>
  </r>
  <r>
    <x v="78"/>
  </r>
  <r>
    <x v="79"/>
  </r>
  <r>
    <x v="80"/>
  </r>
  <r>
    <x v="81"/>
  </r>
  <r>
    <x v="82"/>
  </r>
  <r>
    <x v="83"/>
  </r>
  <r>
    <x v="84"/>
  </r>
  <r>
    <x v="85"/>
  </r>
  <r>
    <x v="86"/>
  </r>
  <r>
    <x v="87"/>
  </r>
  <r>
    <x v="88"/>
  </r>
  <r>
    <x v="89"/>
  </r>
  <r>
    <x v="90"/>
  </r>
  <r>
    <x v="91"/>
  </r>
  <r>
    <x v="92"/>
  </r>
  <r>
    <x v="93"/>
  </r>
  <r>
    <x v="94"/>
  </r>
  <r>
    <x v="95"/>
  </r>
  <r>
    <x v="96"/>
  </r>
  <r>
    <x v="97"/>
  </r>
  <r>
    <x v="98"/>
  </r>
  <r>
    <x v="99"/>
  </r>
  <r>
    <x v="100"/>
  </r>
  <r>
    <x v="101"/>
  </r>
  <r>
    <x v="102"/>
  </r>
</pivotCacheRecords>
</file>

<file path=xl/pivotCache/pivotCacheRecords4.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03">
  <r>
    <x v="0"/>
  </r>
  <r>
    <x v="1"/>
  </r>
  <r>
    <x v="2"/>
  </r>
  <r>
    <x v="3"/>
  </r>
  <r>
    <x v="4"/>
  </r>
  <r>
    <x v="5"/>
  </r>
  <r>
    <x v="6"/>
  </r>
  <r>
    <x v="7"/>
  </r>
  <r>
    <x v="8"/>
  </r>
  <r>
    <x v="9"/>
  </r>
  <r>
    <x v="10"/>
  </r>
  <r>
    <x v="11"/>
  </r>
  <r>
    <x v="12"/>
  </r>
  <r>
    <x v="13"/>
  </r>
  <r>
    <x v="14"/>
  </r>
  <r>
    <x v="15"/>
  </r>
  <r>
    <x v="16"/>
  </r>
  <r>
    <x v="17"/>
  </r>
  <r>
    <x v="18"/>
  </r>
  <r>
    <x v="19"/>
  </r>
  <r>
    <x v="20"/>
  </r>
  <r>
    <x v="21"/>
  </r>
  <r>
    <x v="22"/>
  </r>
  <r>
    <x v="23"/>
  </r>
  <r>
    <x v="24"/>
  </r>
  <r>
    <x v="25"/>
  </r>
  <r>
    <x v="26"/>
  </r>
  <r>
    <x v="27"/>
  </r>
  <r>
    <x v="28"/>
  </r>
  <r>
    <x v="29"/>
  </r>
  <r>
    <x v="30"/>
  </r>
  <r>
    <x v="31"/>
  </r>
  <r>
    <x v="32"/>
  </r>
  <r>
    <x v="33"/>
  </r>
  <r>
    <x v="34"/>
  </r>
  <r>
    <x v="35"/>
  </r>
  <r>
    <x v="36"/>
  </r>
  <r>
    <x v="37"/>
  </r>
  <r>
    <x v="38"/>
  </r>
  <r>
    <x v="39"/>
  </r>
  <r>
    <x v="40"/>
  </r>
  <r>
    <x v="41"/>
  </r>
  <r>
    <x v="42"/>
  </r>
  <r>
    <x v="43"/>
  </r>
  <r>
    <x v="44"/>
  </r>
  <r>
    <x v="45"/>
  </r>
  <r>
    <x v="46"/>
  </r>
  <r>
    <x v="47"/>
  </r>
  <r>
    <x v="48"/>
  </r>
  <r>
    <x v="49"/>
  </r>
  <r>
    <x v="50"/>
  </r>
  <r>
    <x v="51"/>
  </r>
  <r>
    <x v="52"/>
  </r>
  <r>
    <x v="53"/>
  </r>
  <r>
    <x v="54"/>
  </r>
  <r>
    <x v="55"/>
  </r>
  <r>
    <x v="56"/>
  </r>
  <r>
    <x v="57"/>
  </r>
  <r>
    <x v="58"/>
  </r>
  <r>
    <x v="59"/>
  </r>
  <r>
    <x v="60"/>
  </r>
  <r>
    <x v="61"/>
  </r>
  <r>
    <x v="62"/>
  </r>
  <r>
    <x v="63"/>
  </r>
  <r>
    <x v="64"/>
  </r>
  <r>
    <x v="65"/>
  </r>
  <r>
    <x v="66"/>
  </r>
  <r>
    <x v="67"/>
  </r>
  <r>
    <x v="68"/>
  </r>
  <r>
    <x v="69"/>
  </r>
  <r>
    <x v="70"/>
  </r>
  <r>
    <x v="71"/>
  </r>
  <r>
    <x v="72"/>
  </r>
  <r>
    <x v="73"/>
  </r>
  <r>
    <x v="74"/>
  </r>
  <r>
    <x v="75"/>
  </r>
  <r>
    <x v="76"/>
  </r>
  <r>
    <x v="77"/>
  </r>
  <r>
    <x v="78"/>
  </r>
  <r>
    <x v="79"/>
  </r>
  <r>
    <x v="80"/>
  </r>
  <r>
    <x v="81"/>
  </r>
  <r>
    <x v="82"/>
  </r>
  <r>
    <x v="83"/>
  </r>
  <r>
    <x v="84"/>
  </r>
  <r>
    <x v="85"/>
  </r>
  <r>
    <x v="86"/>
  </r>
  <r>
    <x v="87"/>
  </r>
  <r>
    <x v="88"/>
  </r>
  <r>
    <x v="89"/>
  </r>
  <r>
    <x v="90"/>
  </r>
  <r>
    <x v="91"/>
  </r>
  <r>
    <x v="92"/>
  </r>
  <r>
    <x v="93"/>
  </r>
  <r>
    <x v="94"/>
  </r>
  <r>
    <x v="95"/>
  </r>
  <r>
    <x v="96"/>
  </r>
  <r>
    <x v="97"/>
  </r>
  <r>
    <x v="98"/>
  </r>
  <r>
    <x v="99"/>
  </r>
  <r>
    <x v="100"/>
  </r>
  <r>
    <x v="101"/>
  </r>
  <r>
    <x v="102"/>
  </r>
</pivotCacheRecords>
</file>

<file path=xl/pivotCache/pivotCacheRecords5.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99">
  <r>
    <x v="0"/>
  </r>
  <r>
    <x v="1"/>
  </r>
  <r>
    <x v="2"/>
  </r>
  <r>
    <x v="3"/>
  </r>
  <r>
    <x v="4"/>
  </r>
  <r>
    <x v="5"/>
  </r>
  <r>
    <x v="6"/>
  </r>
  <r>
    <x v="7"/>
  </r>
  <r>
    <x v="8"/>
  </r>
  <r>
    <x v="9"/>
  </r>
  <r>
    <x v="10"/>
  </r>
  <r>
    <x v="11"/>
  </r>
  <r>
    <x v="12"/>
  </r>
  <r>
    <x v="13"/>
  </r>
  <r>
    <x v="14"/>
  </r>
  <r>
    <x v="15"/>
  </r>
  <r>
    <x v="16"/>
  </r>
  <r>
    <x v="17"/>
  </r>
  <r>
    <x v="18"/>
  </r>
  <r>
    <x v="19"/>
  </r>
  <r>
    <x v="20"/>
  </r>
  <r>
    <x v="21"/>
  </r>
  <r>
    <x v="22"/>
  </r>
  <r>
    <x v="23"/>
  </r>
  <r>
    <x v="24"/>
  </r>
  <r>
    <x v="25"/>
  </r>
  <r>
    <x v="26"/>
  </r>
  <r>
    <x v="27"/>
  </r>
  <r>
    <x v="28"/>
  </r>
  <r>
    <x v="29"/>
  </r>
  <r>
    <x v="30"/>
  </r>
  <r>
    <x v="31"/>
  </r>
  <r>
    <x v="32"/>
  </r>
  <r>
    <x v="33"/>
  </r>
  <r>
    <x v="34"/>
  </r>
  <r>
    <x v="35"/>
  </r>
  <r>
    <x v="36"/>
  </r>
  <r>
    <x v="37"/>
  </r>
  <r>
    <x v="38"/>
  </r>
  <r>
    <x v="39"/>
  </r>
  <r>
    <x v="40"/>
  </r>
  <r>
    <x v="41"/>
  </r>
  <r>
    <x v="42"/>
  </r>
  <r>
    <x v="43"/>
  </r>
  <r>
    <x v="44"/>
  </r>
  <r>
    <x v="45"/>
  </r>
  <r>
    <x v="46"/>
  </r>
  <r>
    <x v="47"/>
  </r>
  <r>
    <x v="48"/>
  </r>
  <r>
    <x v="49"/>
  </r>
  <r>
    <x v="50"/>
  </r>
  <r>
    <x v="51"/>
  </r>
  <r>
    <x v="52"/>
  </r>
  <r>
    <x v="53"/>
  </r>
  <r>
    <x v="54"/>
  </r>
  <r>
    <x v="55"/>
  </r>
  <r>
    <x v="56"/>
  </r>
  <r>
    <x v="57"/>
  </r>
  <r>
    <x v="58"/>
  </r>
  <r>
    <x v="59"/>
  </r>
  <r>
    <x v="60"/>
  </r>
  <r>
    <x v="61"/>
  </r>
  <r>
    <x v="62"/>
  </r>
  <r>
    <x v="63"/>
  </r>
  <r>
    <x v="64"/>
  </r>
  <r>
    <x v="65"/>
  </r>
  <r>
    <x v="66"/>
  </r>
  <r>
    <x v="67"/>
  </r>
  <r>
    <x v="68"/>
  </r>
  <r>
    <x v="69"/>
  </r>
  <r>
    <x v="70"/>
  </r>
  <r>
    <x v="71"/>
  </r>
  <r>
    <x v="72"/>
  </r>
  <r>
    <x v="73"/>
  </r>
  <r>
    <x v="74"/>
  </r>
  <r>
    <x v="75"/>
  </r>
  <r>
    <x v="76"/>
  </r>
  <r>
    <x v="77"/>
  </r>
  <r>
    <x v="78"/>
  </r>
  <r>
    <x v="79"/>
  </r>
  <r>
    <x v="80"/>
  </r>
  <r>
    <x v="81"/>
  </r>
  <r>
    <x v="82"/>
  </r>
  <r>
    <x v="83"/>
  </r>
  <r>
    <x v="84"/>
  </r>
  <r>
    <x v="85"/>
  </r>
  <r>
    <x v="86"/>
  </r>
  <r>
    <x v="87"/>
  </r>
  <r>
    <x v="88"/>
  </r>
  <r>
    <x v="89"/>
  </r>
  <r>
    <x v="90"/>
  </r>
  <r>
    <x v="91"/>
  </r>
  <r>
    <x v="92"/>
  </r>
  <r>
    <x v="93"/>
  </r>
  <r>
    <x v="94"/>
  </r>
  <r>
    <x v="95"/>
  </r>
  <r>
    <x v="96"/>
  </r>
  <r>
    <x v="97"/>
  </r>
  <r>
    <x v="98"/>
  </r>
</pivotCacheRecords>
</file>

<file path=xl/pivotCache/pivotCacheRecords6.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3">
  <r>
    <x v="0"/>
  </r>
  <r>
    <x v="1"/>
  </r>
  <r>
    <x v="2"/>
  </r>
</pivotCacheRecords>
</file>

<file path=xl/pivotCache/pivotCacheRecords7.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4">
  <r>
    <x v="0"/>
  </r>
  <r>
    <x v="1"/>
  </r>
  <r>
    <x v="2"/>
  </r>
  <r>
    <x v="3"/>
  </r>
</pivotCacheRecords>
</file>

<file path=xl/pivotCache/pivotCacheRecords8.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31">
  <r>
    <x v="0"/>
  </r>
  <r>
    <x v="1"/>
  </r>
  <r>
    <x v="2"/>
  </r>
  <r>
    <x v="3"/>
  </r>
  <r>
    <x v="4"/>
  </r>
  <r>
    <x v="5"/>
  </r>
  <r>
    <x v="6"/>
  </r>
  <r>
    <x v="7"/>
  </r>
  <r>
    <x v="8"/>
  </r>
  <r>
    <x v="9"/>
  </r>
  <r>
    <x v="10"/>
  </r>
  <r>
    <x v="11"/>
  </r>
  <r>
    <x v="12"/>
  </r>
  <r>
    <x v="13"/>
  </r>
  <r>
    <x v="14"/>
  </r>
  <r>
    <x v="15"/>
  </r>
  <r>
    <x v="16"/>
  </r>
  <r>
    <x v="17"/>
  </r>
  <r>
    <x v="18"/>
  </r>
  <r>
    <x v="19"/>
  </r>
  <r>
    <x v="20"/>
  </r>
  <r>
    <x v="21"/>
  </r>
  <r>
    <x v="22"/>
  </r>
  <r>
    <x v="23"/>
  </r>
  <r>
    <x v="24"/>
  </r>
  <r>
    <x v="25"/>
  </r>
  <r>
    <x v="26"/>
  </r>
  <r>
    <x v="27"/>
  </r>
  <r>
    <x v="28"/>
  </r>
  <r>
    <x v="29"/>
  </r>
  <r>
    <x v="30"/>
  </r>
</pivotCacheRecords>
</file>

<file path=xl/pivotCache/pivotCacheRecords9.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31">
  <r>
    <x v="0"/>
  </r>
  <r>
    <x v="1"/>
  </r>
  <r>
    <x v="2"/>
  </r>
  <r>
    <x v="3"/>
  </r>
  <r>
    <x v="4"/>
  </r>
  <r>
    <x v="5"/>
  </r>
  <r>
    <x v="6"/>
  </r>
  <r>
    <x v="7"/>
  </r>
  <r>
    <x v="8"/>
  </r>
  <r>
    <x v="9"/>
  </r>
  <r>
    <x v="10"/>
  </r>
  <r>
    <x v="11"/>
  </r>
  <r>
    <x v="12"/>
  </r>
  <r>
    <x v="13"/>
  </r>
  <r>
    <x v="14"/>
  </r>
  <r>
    <x v="15"/>
  </r>
  <r>
    <x v="16"/>
  </r>
  <r>
    <x v="17"/>
  </r>
  <r>
    <x v="18"/>
  </r>
  <r>
    <x v="19"/>
  </r>
  <r>
    <x v="20"/>
  </r>
  <r>
    <x v="21"/>
  </r>
  <r>
    <x v="22"/>
  </r>
  <r>
    <x v="23"/>
  </r>
  <r>
    <x v="24"/>
  </r>
  <r>
    <x v="25"/>
  </r>
  <r>
    <x v="26"/>
  </r>
  <r>
    <x v="27"/>
  </r>
  <r>
    <x v="28"/>
  </r>
  <r>
    <x v="29"/>
  </r>
  <r>
    <x v="30"/>
  </r>
</pivotCacheRecords>
</file>

<file path=xl/pivotCache/pivotCacheRecords10.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6">
  <r>
    <x v="0"/>
  </r>
  <r>
    <x v="1"/>
  </r>
  <r>
    <x v="2"/>
  </r>
  <r>
    <x v="3"/>
  </r>
  <r>
    <x v="4"/>
  </r>
  <r>
    <x v="5"/>
  </r>
</pivotCacheRecords>
</file>

<file path=xl/pivotCache/pivotCacheRecords1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7">
  <r>
    <x v="0"/>
  </r>
  <r>
    <x v="1"/>
  </r>
  <r>
    <x v="2"/>
  </r>
  <r>
    <x v="3"/>
  </r>
  <r>
    <x v="4"/>
  </r>
  <r>
    <x v="5"/>
  </r>
  <r>
    <x v="6"/>
  </r>
</pivotCacheRecords>
</file>

<file path=xl/pivotCache/pivotCacheRecords1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5">
  <r>
    <x v="0"/>
  </r>
  <r>
    <x v="1"/>
  </r>
  <r>
    <x v="2"/>
  </r>
  <r>
    <x v="3"/>
  </r>
  <r>
    <x v="4"/>
  </r>
</pivotCacheRecords>
</file>

<file path=xl/pivotCache/pivotCacheRecords13.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5">
  <r>
    <x v="0"/>
  </r>
  <r>
    <x v="1"/>
  </r>
  <r>
    <x v="2"/>
  </r>
  <r>
    <x v="3"/>
  </r>
  <r>
    <x v="4"/>
  </r>
</pivotCacheRecords>
</file>

<file path=xl/pivotCache/pivotCacheRecords14.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5">
  <r>
    <x v="0"/>
  </r>
  <r>
    <x v="1"/>
  </r>
  <r>
    <x v="2"/>
  </r>
  <r>
    <x v="3"/>
  </r>
  <r>
    <x v="4"/>
  </r>
</pivotCacheRecords>
</file>

<file path=xl/pivotCache/pivotCacheRecords15.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31">
  <r>
    <x v="0"/>
  </r>
  <r>
    <x v="1"/>
  </r>
  <r>
    <x v="2"/>
  </r>
  <r>
    <x v="3"/>
  </r>
  <r>
    <x v="4"/>
  </r>
  <r>
    <x v="5"/>
  </r>
  <r>
    <x v="6"/>
  </r>
  <r>
    <x v="7"/>
  </r>
  <r>
    <x v="8"/>
  </r>
  <r>
    <x v="9"/>
  </r>
  <r>
    <x v="10"/>
  </r>
  <r>
    <x v="11"/>
  </r>
  <r>
    <x v="12"/>
  </r>
  <r>
    <x v="13"/>
  </r>
  <r>
    <x v="14"/>
  </r>
  <r>
    <x v="15"/>
  </r>
  <r>
    <x v="16"/>
  </r>
  <r>
    <x v="17"/>
  </r>
  <r>
    <x v="18"/>
  </r>
  <r>
    <x v="19"/>
  </r>
  <r>
    <x v="20"/>
  </r>
  <r>
    <x v="21"/>
  </r>
  <r>
    <x v="22"/>
  </r>
  <r>
    <x v="23"/>
  </r>
  <r>
    <x v="24"/>
  </r>
  <r>
    <x v="25"/>
  </r>
  <r>
    <x v="26"/>
  </r>
  <r>
    <x v="27"/>
  </r>
  <r>
    <x v="28"/>
  </r>
  <r>
    <x v="29"/>
  </r>
  <r>
    <x v="30"/>
  </r>
</pivotCacheRecords>
</file>

<file path=xl/pivotCache/pivotCacheRecords16.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31">
  <r>
    <x v="0"/>
  </r>
  <r>
    <x v="1"/>
  </r>
  <r>
    <x v="2"/>
  </r>
  <r>
    <x v="3"/>
  </r>
  <r>
    <x v="4"/>
  </r>
  <r>
    <x v="5"/>
  </r>
  <r>
    <x v="6"/>
  </r>
  <r>
    <x v="7"/>
  </r>
  <r>
    <x v="8"/>
  </r>
  <r>
    <x v="9"/>
  </r>
  <r>
    <x v="10"/>
  </r>
  <r>
    <x v="11"/>
  </r>
  <r>
    <x v="12"/>
  </r>
  <r>
    <x v="13"/>
  </r>
  <r>
    <x v="14"/>
  </r>
  <r>
    <x v="15"/>
  </r>
  <r>
    <x v="16"/>
  </r>
  <r>
    <x v="17"/>
  </r>
  <r>
    <x v="18"/>
  </r>
  <r>
    <x v="19"/>
  </r>
  <r>
    <x v="20"/>
  </r>
  <r>
    <x v="21"/>
  </r>
  <r>
    <x v="22"/>
  </r>
  <r>
    <x v="23"/>
  </r>
  <r>
    <x v="24"/>
  </r>
  <r>
    <x v="25"/>
  </r>
  <r>
    <x v="26"/>
  </r>
  <r>
    <x v="27"/>
  </r>
  <r>
    <x v="28"/>
  </r>
  <r>
    <x v="29"/>
  </r>
  <r>
    <x v="30"/>
  </r>
</pivotCacheRecords>
</file>

<file path=xl/pivotCache/pivotCacheRecords17.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3">
  <r>
    <x v="0"/>
  </r>
  <r>
    <x v="1"/>
  </r>
  <r>
    <x v="2"/>
  </r>
</pivotCacheRecords>
</file>

<file path=xl/pivotCache/pivotCacheRecords18.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3">
  <r>
    <x v="0"/>
  </r>
  <r>
    <x v="1"/>
  </r>
  <r>
    <x v="2"/>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6.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4.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10.xml"/></Relationships>
</file>

<file path=xl/pivotTables/_rels/pivotTable5.xml.rels><?xml version="1.0" encoding="UTF-8" standalone="yes"?>
<Relationships xmlns="http://schemas.openxmlformats.org/package/2006/relationships"><Relationship Id="rId1" Type="http://schemas.openxmlformats.org/officeDocument/2006/relationships/pivotCacheDefinition" Target="../pivotCache/pivotCacheDefinition5.xml"/></Relationships>
</file>

<file path=xl/pivotTables/_rels/pivotTable6.xml.rels><?xml version="1.0" encoding="UTF-8" standalone="yes"?>
<Relationships xmlns="http://schemas.openxmlformats.org/package/2006/relationships"><Relationship Id="rId1" Type="http://schemas.openxmlformats.org/officeDocument/2006/relationships/pivotCacheDefinition" Target="../pivotCache/pivotCacheDefinition7.xml"/></Relationships>
</file>

<file path=xl/pivotTables/_rels/pivotTable7.xml.rels><?xml version="1.0" encoding="UTF-8" standalone="yes"?>
<Relationships xmlns="http://schemas.openxmlformats.org/package/2006/relationships"><Relationship Id="rId1" Type="http://schemas.openxmlformats.org/officeDocument/2006/relationships/pivotCacheDefinition" Target="../pivotCache/pivotCacheDefinition3.xml"/></Relationships>
</file>

<file path=xl/pivotTables/_rels/pivotTable8.xml.rels><?xml version="1.0" encoding="UTF-8" standalone="yes"?>
<Relationships xmlns="http://schemas.openxmlformats.org/package/2006/relationships"><Relationship Id="rId1" Type="http://schemas.openxmlformats.org/officeDocument/2006/relationships/pivotCacheDefinition" Target="../pivotCache/pivotCacheDefinition9.xml"/></Relationships>
</file>

<file path=xl/pivotTables/_rels/pivotTable9.xml.rels><?xml version="1.0" encoding="UTF-8" standalone="yes"?>
<Relationships xmlns="http://schemas.openxmlformats.org/package/2006/relationships"><Relationship Id="rId1" Type="http://schemas.openxmlformats.org/officeDocument/2006/relationships/pivotCacheDefinition" Target="../pivotCache/pivotCacheDefinition8.xml"/></Relationships>
</file>

<file path=xl/pivotTables/_rels/pivotTable10.xml.rels><?xml version="1.0" encoding="UTF-8" standalone="yes"?>
<Relationships xmlns="http://schemas.openxmlformats.org/package/2006/relationships"><Relationship Id="rId1" Type="http://schemas.openxmlformats.org/officeDocument/2006/relationships/pivotCacheDefinition" Target="../pivotCache/pivotCacheDefinition7.xml"/></Relationships>
</file>

<file path=xl/pivotTables/_rels/pivotTable11.xml.rels><?xml version="1.0" encoding="UTF-8" standalone="yes"?>
<Relationships xmlns="http://schemas.openxmlformats.org/package/2006/relationships"><Relationship Id="rId1" Type="http://schemas.openxmlformats.org/officeDocument/2006/relationships/pivotCacheDefinition" Target="../pivotCache/pivotCacheDefinition12.xml"/></Relationships>
</file>

<file path=xl/pivotTables/_rels/pivotTable12.xml.rels><?xml version="1.0" encoding="UTF-8" standalone="yes"?>
<Relationships xmlns="http://schemas.openxmlformats.org/package/2006/relationships"><Relationship Id="rId1" Type="http://schemas.openxmlformats.org/officeDocument/2006/relationships/pivotCacheDefinition" Target="../pivotCache/pivotCacheDefinition3.xml"/></Relationships>
</file>

<file path=xl/pivotTables/_rels/pivotTable13.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14.xml.rels><?xml version="1.0" encoding="UTF-8" standalone="yes"?>
<Relationships xmlns="http://schemas.openxmlformats.org/package/2006/relationships"><Relationship Id="rId1" Type="http://schemas.openxmlformats.org/officeDocument/2006/relationships/pivotCacheDefinition" Target="../pivotCache/pivotCacheDefinition14.xml"/></Relationships>
</file>

<file path=xl/pivotTables/_rels/pivotTable15.xml.rels><?xml version="1.0" encoding="UTF-8" standalone="yes"?>
<Relationships xmlns="http://schemas.openxmlformats.org/package/2006/relationships"><Relationship Id="rId1" Type="http://schemas.openxmlformats.org/officeDocument/2006/relationships/pivotCacheDefinition" Target="../pivotCache/pivotCacheDefinition6.xml"/></Relationships>
</file>

<file path=xl/pivotTables/_rels/pivotTable16.xml.rels><?xml version="1.0" encoding="UTF-8" standalone="yes"?>
<Relationships xmlns="http://schemas.openxmlformats.org/package/2006/relationships"><Relationship Id="rId1" Type="http://schemas.openxmlformats.org/officeDocument/2006/relationships/pivotCacheDefinition" Target="../pivotCache/pivotCacheDefinition4.xml"/></Relationships>
</file>

<file path=xl/pivotTables/_rels/pivotTable17.xml.rels><?xml version="1.0" encoding="UTF-8" standalone="yes"?>
<Relationships xmlns="http://schemas.openxmlformats.org/package/2006/relationships"><Relationship Id="rId1" Type="http://schemas.openxmlformats.org/officeDocument/2006/relationships/pivotCacheDefinition" Target="../pivotCache/pivotCacheDefinition15.xml"/></Relationships>
</file>

<file path=xl/pivotTables/_rels/pivotTable18.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19.xml.rels><?xml version="1.0" encoding="UTF-8" standalone="yes"?>
<Relationships xmlns="http://schemas.openxmlformats.org/package/2006/relationships"><Relationship Id="rId1" Type="http://schemas.openxmlformats.org/officeDocument/2006/relationships/pivotCacheDefinition" Target="../pivotCache/pivotCacheDefinition9.xml"/></Relationships>
</file>

<file path=xl/pivotTables/_rels/pivotTable20.xml.rels><?xml version="1.0" encoding="UTF-8" standalone="yes"?>
<Relationships xmlns="http://schemas.openxmlformats.org/package/2006/relationships"><Relationship Id="rId1" Type="http://schemas.openxmlformats.org/officeDocument/2006/relationships/pivotCacheDefinition" Target="../pivotCache/pivotCacheDefinition5.xml"/></Relationships>
</file>

<file path=xl/pivotTables/_rels/pivotTable21.xml.rels><?xml version="1.0" encoding="UTF-8" standalone="yes"?>
<Relationships xmlns="http://schemas.openxmlformats.org/package/2006/relationships"><Relationship Id="rId1" Type="http://schemas.openxmlformats.org/officeDocument/2006/relationships/pivotCacheDefinition" Target="../pivotCache/pivotCacheDefinition13.xml"/></Relationships>
</file>

<file path=xl/pivotTables/_rels/pivotTable22.xml.rels><?xml version="1.0" encoding="UTF-8" standalone="yes"?>
<Relationships xmlns="http://schemas.openxmlformats.org/package/2006/relationships"><Relationship Id="rId1" Type="http://schemas.openxmlformats.org/officeDocument/2006/relationships/pivotCacheDefinition" Target="../pivotCache/pivotCacheDefinition8.xml"/></Relationships>
</file>

<file path=xl/pivotTables/_rels/pivotTable23.xml.rels><?xml version="1.0" encoding="UTF-8" standalone="yes"?>
<Relationships xmlns="http://schemas.openxmlformats.org/package/2006/relationships"><Relationship Id="rId1" Type="http://schemas.openxmlformats.org/officeDocument/2006/relationships/pivotCacheDefinition" Target="../pivotCache/pivotCacheDefinition10.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62C13D4D-84AA-4E9A-A726-A460E5ACA913}" name="PivotTable3" cacheId="154" applyNumberFormats="0" applyBorderFormats="0" applyFontFormats="0" applyPatternFormats="0" applyAlignmentFormats="0" applyWidthHeightFormats="1" dataCaption="Values" updatedVersion="8" minRefreshableVersion="3" useAutoFormatting="1" itemPrintTitles="1" createdVersion="7" indent="0" outline="1" outlineData="1" multipleFieldFilters="0">
  <location ref="T2:T4" firstHeaderRow="1" firstDataRow="1" firstDataCol="1"/>
  <pivotFields count="1">
    <pivotField axis="axisRow" showAll="0">
      <items count="239">
        <item h="1" m="1" x="131"/>
        <item h="1" m="1" x="132"/>
        <item h="1" m="1" x="221"/>
        <item h="1" m="1" x="134"/>
        <item h="1" m="1" x="135"/>
        <item h="1" m="1" x="235"/>
        <item h="1" m="1" x="137"/>
        <item h="1" m="1" x="138"/>
        <item h="1" m="1" x="227"/>
        <item h="1" m="1" x="140"/>
        <item h="1" m="1" x="141"/>
        <item h="1" m="1" x="142"/>
        <item h="1" m="1" x="236"/>
        <item h="1" m="1" x="144"/>
        <item h="1" m="1" x="145"/>
        <item h="1" m="1" x="146"/>
        <item h="1" m="1" x="223"/>
        <item h="1" m="1" x="148"/>
        <item h="1" m="1" x="231"/>
        <item h="1" m="1" x="150"/>
        <item h="1" m="1" x="151"/>
        <item h="1" m="1" x="152"/>
        <item h="1" m="1" x="153"/>
        <item h="1" m="1" x="154"/>
        <item h="1" m="1" x="155"/>
        <item h="1" m="1" x="156"/>
        <item h="1" m="1" x="157"/>
        <item h="1" m="1" x="158"/>
        <item h="1" m="1" x="159"/>
        <item h="1" m="1" x="237"/>
        <item h="1" m="1" x="161"/>
        <item h="1" m="1" x="162"/>
        <item h="1" m="1" x="163"/>
        <item h="1" m="1" x="164"/>
        <item h="1" m="1" x="165"/>
        <item h="1" m="1" x="166"/>
        <item h="1" m="1" x="167"/>
        <item h="1" m="1" x="168"/>
        <item h="1" m="1" x="169"/>
        <item h="1" m="1" x="170"/>
        <item h="1" m="1" x="171"/>
        <item h="1" m="1" x="172"/>
        <item h="1" m="1" x="173"/>
        <item h="1" m="1" x="174"/>
        <item h="1" m="1" x="175"/>
        <item h="1" m="1" x="226"/>
        <item h="1" m="1" x="177"/>
        <item h="1" m="1" x="178"/>
        <item h="1" m="1" x="179"/>
        <item h="1" m="1" x="180"/>
        <item h="1" m="1" x="181"/>
        <item h="1" m="1" x="182"/>
        <item h="1" m="1" x="233"/>
        <item h="1" m="1" x="184"/>
        <item h="1" m="1" x="185"/>
        <item h="1" m="1" x="186"/>
        <item h="1" m="1" x="222"/>
        <item h="1" m="1" x="228"/>
        <item h="1" m="1" x="232"/>
        <item h="1" m="1" x="229"/>
        <item h="1" m="1" x="225"/>
        <item h="1" m="1" x="192"/>
        <item h="1" m="1" x="234"/>
        <item h="1" m="1" x="194"/>
        <item h="1" m="1" x="224"/>
        <item h="1" m="1" x="196"/>
        <item h="1" m="1" x="197"/>
        <item h="1" m="1" x="198"/>
        <item h="1" m="1" x="199"/>
        <item h="1" m="1" x="230"/>
        <item h="1" m="1" x="202"/>
        <item h="1" m="1" x="203"/>
        <item h="1" m="1" x="204"/>
        <item h="1" m="1" x="205"/>
        <item h="1" m="1" x="206"/>
        <item h="1" m="1" x="207"/>
        <item h="1" m="1" x="208"/>
        <item h="1" m="1" x="209"/>
        <item h="1" m="1" x="210"/>
        <item h="1" m="1" x="211"/>
        <item h="1" m="1" x="212"/>
        <item h="1" m="1" x="213"/>
        <item h="1" m="1" x="214"/>
        <item h="1" m="1" x="215"/>
        <item h="1" m="1" x="216"/>
        <item h="1" m="1" x="217"/>
        <item h="1" m="1" x="218"/>
        <item h="1" m="1" x="219"/>
        <item h="1" m="1" x="220"/>
        <item h="1" m="1" x="133"/>
        <item h="1" m="1" x="136"/>
        <item h="1" m="1" x="147"/>
        <item h="1" m="1" x="183"/>
        <item h="1" m="1" x="187"/>
        <item h="1" m="1" x="188"/>
        <item h="1" m="1" x="189"/>
        <item h="1" m="1" x="190"/>
        <item h="1" m="1" x="191"/>
        <item h="1" m="1" x="193"/>
        <item h="1" m="1" x="200"/>
        <item h="1" m="1" x="195"/>
        <item h="1" m="1" x="201"/>
        <item h="1" m="1" x="139"/>
        <item h="1" m="1" x="143"/>
        <item h="1" m="1" x="176"/>
        <item h="1" m="1" x="160"/>
        <item h="1" m="1" x="149"/>
        <item x="0"/>
        <item h="1" x="1"/>
        <item h="1" x="2"/>
        <item h="1" x="3"/>
        <item h="1" x="4"/>
        <item h="1" x="5"/>
        <item h="1" x="6"/>
        <item h="1" x="7"/>
        <item h="1" m="1" x="127"/>
        <item h="1" m="1" x="128"/>
        <item h="1" x="10"/>
        <item h="1" x="11"/>
        <item h="1" m="1" x="129"/>
        <item h="1" m="1" x="130"/>
        <item h="1" x="14"/>
        <item h="1" x="15"/>
        <item h="1" x="16"/>
        <item h="1" x="17"/>
        <item h="1" m="1" x="126"/>
        <item h="1" x="19"/>
        <item h="1" x="20"/>
        <item h="1" x="21"/>
        <item h="1" x="22"/>
        <item h="1" x="23"/>
        <item h="1" m="1" x="103"/>
        <item h="1" x="31"/>
        <item h="1" m="1" x="101"/>
        <item h="1" x="33"/>
        <item h="1" x="34"/>
        <item h="1" x="35"/>
        <item h="1" x="36"/>
        <item h="1" x="37"/>
        <item h="1" x="38"/>
        <item h="1" x="39"/>
        <item h="1" m="1" x="116"/>
        <item h="1" m="1" x="117"/>
        <item h="1" x="42"/>
        <item h="1" x="43"/>
        <item h="1" m="1" x="115"/>
        <item h="1" x="45"/>
        <item h="1" x="46"/>
        <item h="1" x="47"/>
        <item h="1" x="48"/>
        <item h="1" x="49"/>
        <item h="1" x="50"/>
        <item h="1" x="51"/>
        <item h="1" x="52"/>
        <item h="1" x="54"/>
        <item h="1" x="55"/>
        <item h="1" x="56"/>
        <item h="1" x="57"/>
        <item h="1" x="58"/>
        <item h="1" x="59"/>
        <item h="1" x="60"/>
        <item h="1" x="61"/>
        <item h="1" x="62"/>
        <item h="1" x="63"/>
        <item h="1" x="64"/>
        <item h="1" x="65"/>
        <item h="1" x="66"/>
        <item h="1" x="67"/>
        <item h="1" x="68"/>
        <item h="1" x="69"/>
        <item h="1" x="70"/>
        <item h="1" x="71"/>
        <item h="1" x="72"/>
        <item h="1" x="73"/>
        <item h="1" x="74"/>
        <item h="1" m="1" x="109"/>
        <item h="1" x="76"/>
        <item h="1" x="77"/>
        <item h="1" m="1" x="114"/>
        <item h="1" x="81"/>
        <item h="1" x="82"/>
        <item h="1" m="1" x="111"/>
        <item h="1" m="1" x="100"/>
        <item h="1" m="1" x="112"/>
        <item h="1" x="86"/>
        <item h="1" x="87"/>
        <item h="1" x="88"/>
        <item h="1" x="89"/>
        <item h="1" x="90"/>
        <item h="1" x="91"/>
        <item h="1" x="92"/>
        <item h="1" x="93"/>
        <item h="1" m="1" x="110"/>
        <item h="1" x="95"/>
        <item h="1" x="96"/>
        <item h="1" x="97"/>
        <item h="1" m="1" x="113"/>
        <item h="1" x="78"/>
        <item h="1" m="1" x="120"/>
        <item h="1" m="1" x="123"/>
        <item h="1" m="1" x="121"/>
        <item h="1" m="1" x="124"/>
        <item h="1" m="1" x="125"/>
        <item h="1" m="1" x="122"/>
        <item h="1" m="1" x="105"/>
        <item h="1" m="1" x="107"/>
        <item h="1" m="1" x="104"/>
        <item h="1" m="1" x="118"/>
        <item h="1" m="1" x="106"/>
        <item h="1" m="1" x="119"/>
        <item h="1" m="1" x="108"/>
        <item h="1" x="40"/>
        <item h="1" x="41"/>
        <item h="1" x="44"/>
        <item h="1" x="80"/>
        <item h="1" x="85"/>
        <item h="1" x="98"/>
        <item h="1" m="1" x="99"/>
        <item h="1" x="94"/>
        <item h="1" x="75"/>
        <item h="1" x="79"/>
        <item h="1" x="8"/>
        <item h="1" x="9"/>
        <item h="1" x="12"/>
        <item h="1" x="13"/>
        <item h="1" x="18"/>
        <item h="1" m="1" x="102"/>
        <item h="1" x="26"/>
        <item h="1" x="27"/>
        <item h="1" x="28"/>
        <item h="1" x="29"/>
        <item h="1" x="30"/>
        <item h="1" x="53"/>
        <item h="1" x="24"/>
        <item h="1" x="25"/>
        <item h="1" x="32"/>
        <item h="1" x="84"/>
        <item h="1" x="83"/>
        <item t="default"/>
      </items>
    </pivotField>
  </pivotFields>
  <rowFields count="1">
    <field x="0"/>
  </rowFields>
  <rowItems count="2">
    <i>
      <x v="107"/>
    </i>
    <i t="grand">
      <x/>
    </i>
  </rowItems>
  <colItems count="1">
    <i/>
  </colItem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FB993C50-36C1-4543-A425-3D6F758A941A}" name="PivotTable8" cacheId="159" applyNumberFormats="0" applyBorderFormats="0" applyFontFormats="0" applyPatternFormats="0" applyAlignmentFormats="0" applyWidthHeightFormats="1" dataCaption="Values" updatedVersion="8" minRefreshableVersion="3" useAutoFormatting="1" itemPrintTitles="1" createdVersion="7" indent="0" outline="1" outlineData="1" multipleFieldFilters="0">
  <location ref="Z2:Z4" firstHeaderRow="1" firstDataRow="1" firstDataCol="1"/>
  <pivotFields count="1">
    <pivotField axis="axisRow" showAll="0">
      <items count="8">
        <item h="1" x="0"/>
        <item x="1"/>
        <item h="1" x="2"/>
        <item h="1" m="1" x="6"/>
        <item h="1" x="4"/>
        <item h="1" x="5"/>
        <item h="1" x="3"/>
        <item t="default"/>
      </items>
    </pivotField>
  </pivotFields>
  <rowFields count="1">
    <field x="0"/>
  </rowFields>
  <rowItems count="2">
    <i>
      <x v="1"/>
    </i>
    <i t="grand">
      <x/>
    </i>
  </rowItems>
  <colItems count="1">
    <i/>
  </colItem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26FA7D24-36AB-4028-8F8C-C374B94F94C6}" name="PivotTable4" cacheId="152" applyNumberFormats="0" applyBorderFormats="0" applyFontFormats="0" applyPatternFormats="0" applyAlignmentFormats="0" applyWidthHeightFormats="1" dataCaption="Values" updatedVersion="8" minRefreshableVersion="3" useAutoFormatting="1" itemPrintTitles="1" createdVersion="7" indent="0" outline="1" outlineData="1" multipleFieldFilters="0">
  <location ref="K2:K4" firstHeaderRow="1" firstDataRow="1" firstDataCol="1"/>
  <pivotFields count="1">
    <pivotField axis="axisRow" showAll="0">
      <items count="247">
        <item h="1" m="1" x="135"/>
        <item h="1" m="1" x="138"/>
        <item h="1" m="1" x="139"/>
        <item h="1" m="1" x="228"/>
        <item h="1" m="1" x="141"/>
        <item h="1" m="1" x="142"/>
        <item h="1" m="1" x="243"/>
        <item h="1" m="1" x="144"/>
        <item h="1" m="1" x="145"/>
        <item h="1" m="1" x="234"/>
        <item h="1" m="1" x="147"/>
        <item h="1" m="1" x="148"/>
        <item h="1" m="1" x="149"/>
        <item h="1" m="1" x="244"/>
        <item h="1" m="1" x="151"/>
        <item h="1" m="1" x="152"/>
        <item h="1" m="1" x="153"/>
        <item h="1" m="1" x="230"/>
        <item h="1" m="1" x="155"/>
        <item h="1" m="1" x="238"/>
        <item h="1" m="1" x="157"/>
        <item h="1" m="1" x="158"/>
        <item h="1" m="1" x="159"/>
        <item h="1" m="1" x="160"/>
        <item h="1" m="1" x="161"/>
        <item h="1" m="1" x="162"/>
        <item h="1" m="1" x="163"/>
        <item h="1" m="1" x="164"/>
        <item h="1" m="1" x="165"/>
        <item h="1" m="1" x="166"/>
        <item h="1" m="1" x="245"/>
        <item h="1" m="1" x="168"/>
        <item h="1" m="1" x="169"/>
        <item h="1" m="1" x="170"/>
        <item h="1" m="1" x="171"/>
        <item h="1" m="1" x="172"/>
        <item h="1" m="1" x="173"/>
        <item h="1" m="1" x="174"/>
        <item h="1" m="1" x="175"/>
        <item h="1" m="1" x="176"/>
        <item h="1" m="1" x="177"/>
        <item h="1" m="1" x="178"/>
        <item h="1" m="1" x="179"/>
        <item h="1" m="1" x="180"/>
        <item h="1" m="1" x="181"/>
        <item h="1" m="1" x="182"/>
        <item h="1" m="1" x="233"/>
        <item h="1" m="1" x="184"/>
        <item h="1" m="1" x="136"/>
        <item h="1" m="1" x="185"/>
        <item h="1" m="1" x="186"/>
        <item h="1" m="1" x="187"/>
        <item h="1" m="1" x="188"/>
        <item h="1" m="1" x="189"/>
        <item h="1" m="1" x="240"/>
        <item h="1" m="1" x="191"/>
        <item h="1" m="1" x="192"/>
        <item h="1" m="1" x="193"/>
        <item h="1" m="1" x="229"/>
        <item h="1" m="1" x="235"/>
        <item h="1" m="1" x="239"/>
        <item h="1" m="1" x="236"/>
        <item h="1" m="1" x="232"/>
        <item h="1" m="1" x="199"/>
        <item h="1" m="1" x="241"/>
        <item h="1" m="1" x="201"/>
        <item h="1" m="1" x="231"/>
        <item h="1" m="1" x="203"/>
        <item h="1" m="1" x="204"/>
        <item h="1" m="1" x="205"/>
        <item h="1" m="1" x="206"/>
        <item h="1" m="1" x="237"/>
        <item h="1" m="1" x="137"/>
        <item h="1" m="1" x="209"/>
        <item h="1" m="1" x="210"/>
        <item h="1" m="1" x="211"/>
        <item h="1" m="1" x="212"/>
        <item h="1" m="1" x="213"/>
        <item h="1" m="1" x="214"/>
        <item h="1" m="1" x="215"/>
        <item h="1" m="1" x="216"/>
        <item h="1" m="1" x="217"/>
        <item h="1" m="1" x="218"/>
        <item h="1" m="1" x="219"/>
        <item h="1" m="1" x="220"/>
        <item h="1" m="1" x="221"/>
        <item h="1" m="1" x="222"/>
        <item h="1" m="1" x="223"/>
        <item h="1" m="1" x="224"/>
        <item h="1" m="1" x="225"/>
        <item h="1" m="1" x="226"/>
        <item h="1" m="1" x="227"/>
        <item h="1" m="1" x="242"/>
        <item h="1" m="1" x="140"/>
        <item h="1" m="1" x="143"/>
        <item h="1" m="1" x="154"/>
        <item h="1" m="1" x="190"/>
        <item h="1" m="1" x="194"/>
        <item h="1" m="1" x="195"/>
        <item h="1" m="1" x="196"/>
        <item h="1" m="1" x="197"/>
        <item h="1" m="1" x="198"/>
        <item h="1" m="1" x="200"/>
        <item h="1" m="1" x="207"/>
        <item h="1" x="0"/>
        <item h="1" m="1" x="202"/>
        <item h="1" m="1" x="208"/>
        <item h="1" m="1" x="146"/>
        <item h="1" m="1" x="150"/>
        <item h="1" m="1" x="183"/>
        <item h="1" m="1" x="167"/>
        <item h="1" m="1" x="156"/>
        <item h="1" x="2"/>
        <item x="3"/>
        <item h="1" x="4"/>
        <item h="1" x="5"/>
        <item h="1" x="6"/>
        <item h="1" x="7"/>
        <item h="1" x="8"/>
        <item h="1" x="9"/>
        <item h="1" m="1" x="129"/>
        <item h="1" m="1" x="130"/>
        <item h="1" x="12"/>
        <item h="1" x="13"/>
        <item h="1" m="1" x="131"/>
        <item h="1" m="1" x="132"/>
        <item h="1" x="16"/>
        <item h="1" x="17"/>
        <item h="1" x="18"/>
        <item h="1" x="19"/>
        <item h="1" m="1" x="133"/>
        <item h="1" x="21"/>
        <item h="1" x="22"/>
        <item h="1" x="23"/>
        <item h="1" x="24"/>
        <item h="1" x="25"/>
        <item h="1" m="1" x="106"/>
        <item h="1" x="33"/>
        <item h="1" m="1" x="105"/>
        <item h="1" x="35"/>
        <item h="1" x="36"/>
        <item h="1" x="37"/>
        <item h="1" x="38"/>
        <item h="1" x="39"/>
        <item h="1" x="40"/>
        <item h="1" x="41"/>
        <item h="1" m="1" x="121"/>
        <item h="1" m="1" x="122"/>
        <item h="1" x="44"/>
        <item h="1" x="45"/>
        <item h="1" m="1" x="120"/>
        <item h="1" x="47"/>
        <item h="1" x="48"/>
        <item h="1" x="49"/>
        <item h="1" x="50"/>
        <item h="1" x="51"/>
        <item h="1" x="52"/>
        <item h="1" x="53"/>
        <item h="1" x="54"/>
        <item h="1" x="57"/>
        <item h="1" x="58"/>
        <item h="1" x="59"/>
        <item h="1" x="60"/>
        <item h="1" x="61"/>
        <item h="1" x="62"/>
        <item h="1" x="63"/>
        <item h="1" x="64"/>
        <item h="1" x="65"/>
        <item h="1" x="66"/>
        <item h="1" x="67"/>
        <item h="1" x="68"/>
        <item h="1" x="69"/>
        <item h="1" x="70"/>
        <item h="1" x="71"/>
        <item h="1" x="72"/>
        <item h="1" x="73"/>
        <item h="1" x="74"/>
        <item h="1" x="75"/>
        <item h="1" x="76"/>
        <item h="1" x="77"/>
        <item h="1" m="1" x="114"/>
        <item h="1" x="79"/>
        <item h="1" x="80"/>
        <item h="1" m="1" x="119"/>
        <item h="1" x="85"/>
        <item h="1" x="86"/>
        <item h="1" m="1" x="116"/>
        <item h="1" m="1" x="104"/>
        <item h="1" m="1" x="117"/>
        <item h="1" x="90"/>
        <item h="1" x="91"/>
        <item h="1" x="92"/>
        <item h="1" x="93"/>
        <item h="1" x="94"/>
        <item h="1" x="95"/>
        <item h="1" x="96"/>
        <item h="1" x="97"/>
        <item h="1" m="1" x="115"/>
        <item h="1" x="99"/>
        <item h="1" x="100"/>
        <item h="1" x="101"/>
        <item h="1" m="1" x="118"/>
        <item h="1" x="1"/>
        <item h="1" x="56"/>
        <item h="1" x="83"/>
        <item h="1" m="1" x="134"/>
        <item h="1" x="81"/>
        <item h="1" m="1" x="123"/>
        <item h="1" m="1" x="126"/>
        <item h="1" m="1" x="124"/>
        <item h="1" m="1" x="127"/>
        <item h="1" m="1" x="128"/>
        <item h="1" m="1" x="125"/>
        <item h="1" m="1" x="109"/>
        <item h="1" m="1" x="111"/>
        <item h="1" m="1" x="108"/>
        <item h="1" m="1" x="110"/>
        <item h="1" m="1" x="112"/>
        <item h="1" x="42"/>
        <item h="1" x="43"/>
        <item h="1" x="46"/>
        <item h="1" x="84"/>
        <item h="1" x="89"/>
        <item h="1" x="102"/>
        <item h="1" m="1" x="103"/>
        <item h="1" x="98"/>
        <item h="1" m="1" x="113"/>
        <item h="1" x="78"/>
        <item h="1" x="82"/>
        <item h="1" x="10"/>
        <item h="1" x="11"/>
        <item h="1" x="14"/>
        <item h="1" x="15"/>
        <item h="1" x="20"/>
        <item h="1" m="1" x="107"/>
        <item h="1" x="28"/>
        <item h="1" x="29"/>
        <item h="1" x="30"/>
        <item h="1" x="31"/>
        <item h="1" x="32"/>
        <item h="1" x="55"/>
        <item h="1" x="26"/>
        <item h="1" x="27"/>
        <item h="1" x="34"/>
        <item h="1" x="88"/>
        <item h="1" x="87"/>
        <item t="default"/>
      </items>
    </pivotField>
  </pivotFields>
  <rowFields count="1">
    <field x="0"/>
  </rowFields>
  <rowItems count="2">
    <i>
      <x v="113"/>
    </i>
    <i t="grand">
      <x/>
    </i>
  </rowItems>
  <colItems count="1">
    <i/>
  </colItems>
  <formats count="8">
    <format dxfId="300">
      <pivotArea type="all" dataOnly="0" outline="0" fieldPosition="0"/>
    </format>
    <format dxfId="301">
      <pivotArea field="0" type="button" dataOnly="0" labelOnly="1" outline="0" axis="axisRow" fieldPosition="0"/>
    </format>
    <format dxfId="302">
      <pivotArea dataOnly="0" labelOnly="1" fieldPosition="0">
        <references count="1">
          <reference field="0" count="0"/>
        </references>
      </pivotArea>
    </format>
    <format dxfId="303">
      <pivotArea dataOnly="0" labelOnly="1" grandRow="1" outline="0" fieldPosition="0"/>
    </format>
    <format dxfId="304">
      <pivotArea type="all" dataOnly="0" outline="0" fieldPosition="0"/>
    </format>
    <format dxfId="305">
      <pivotArea field="0" type="button" dataOnly="0" labelOnly="1" outline="0" axis="axisRow" fieldPosition="0"/>
    </format>
    <format dxfId="306">
      <pivotArea dataOnly="0" labelOnly="1" fieldPosition="0">
        <references count="1">
          <reference field="0" count="0"/>
        </references>
      </pivotArea>
    </format>
    <format dxfId="307">
      <pivotArea dataOnly="0" labelOnly="1" grandRow="1" outline="0"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CAE261D8-660C-489F-902C-927EFF044FCC}" name="PivotTable9" cacheId="158" applyNumberFormats="0" applyBorderFormats="0" applyFontFormats="0" applyPatternFormats="0" applyAlignmentFormats="0" applyWidthHeightFormats="1" dataCaption="Values" updatedVersion="8" minRefreshableVersion="3" useAutoFormatting="1" itemPrintTitles="1" createdVersion="7" indent="0" outline="1" outlineData="1" multipleFieldFilters="0">
  <location ref="E2:E4" firstHeaderRow="1" firstDataRow="1" firstDataCol="1"/>
  <pivotFields count="1">
    <pivotField axis="axisRow" showAll="0">
      <items count="34">
        <item h="1" x="0"/>
        <item h="1" x="1"/>
        <item h="1" x="2"/>
        <item h="1" x="3"/>
        <item h="1" x="4"/>
        <item h="1" x="5"/>
        <item h="1" x="6"/>
        <item h="1" x="7"/>
        <item h="1" m="1" x="31"/>
        <item h="1" x="9"/>
        <item h="1" m="1" x="32"/>
        <item h="1" x="11"/>
        <item h="1" x="12"/>
        <item h="1" x="13"/>
        <item h="1" x="14"/>
        <item h="1" x="15"/>
        <item x="16"/>
        <item h="1" x="17"/>
        <item h="1" x="18"/>
        <item h="1" x="19"/>
        <item h="1" x="20"/>
        <item h="1" x="21"/>
        <item h="1" x="22"/>
        <item h="1" x="23"/>
        <item h="1" x="24"/>
        <item h="1" x="25"/>
        <item h="1" x="26"/>
        <item h="1" x="27"/>
        <item h="1" x="28"/>
        <item h="1" x="29"/>
        <item h="1" x="30"/>
        <item h="1" x="8"/>
        <item h="1" x="10"/>
        <item t="default"/>
      </items>
    </pivotField>
  </pivotFields>
  <rowFields count="1">
    <field x="0"/>
  </rowFields>
  <rowItems count="2">
    <i>
      <x v="16"/>
    </i>
    <i t="grand">
      <x/>
    </i>
  </rowItems>
  <colItems count="1">
    <i/>
  </colItem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5.xml><?xml version="1.0" encoding="utf-8"?>
<pivotTableDefinition xmlns="http://schemas.openxmlformats.org/spreadsheetml/2006/main" xmlns:mc="http://schemas.openxmlformats.org/markup-compatibility/2006" xmlns:xr="http://schemas.microsoft.com/office/spreadsheetml/2014/revision" mc:Ignorable="xr" xr:uid="{D498B1E9-1A63-44F4-AECC-0901187AB077}" name="PivotTable7" cacheId="153" applyNumberFormats="0" applyBorderFormats="0" applyFontFormats="0" applyPatternFormats="0" applyAlignmentFormats="0" applyWidthHeightFormats="1" dataCaption="Values" updatedVersion="8" minRefreshableVersion="3" useAutoFormatting="1" itemPrintTitles="1" createdVersion="7" indent="0" outline="1" outlineData="1" multipleFieldFilters="0">
  <location ref="Q2:Q4" firstHeaderRow="1" firstDataRow="1" firstDataCol="1"/>
  <pivotFields count="1">
    <pivotField axis="axisRow" showAll="0">
      <items count="246">
        <item h="1" m="1" x="136"/>
        <item h="1" m="1" x="139"/>
        <item h="1" m="1" x="140"/>
        <item h="1" m="1" x="229"/>
        <item h="1" m="1" x="142"/>
        <item h="1" m="1" x="143"/>
        <item h="1" m="1" x="243"/>
        <item h="1" m="1" x="145"/>
        <item h="1" m="1" x="146"/>
        <item h="1" m="1" x="147"/>
        <item h="1" m="1" x="148"/>
        <item h="1" m="1" x="149"/>
        <item h="1" m="1" x="150"/>
        <item h="1" m="1" x="151"/>
        <item h="1" m="1" x="152"/>
        <item h="1" m="1" x="153"/>
        <item h="1" m="1" x="154"/>
        <item h="1" m="1" x="231"/>
        <item h="1" m="1" x="156"/>
        <item h="1" m="1" x="238"/>
        <item h="1" m="1" x="158"/>
        <item h="1" m="1" x="159"/>
        <item h="1" m="1" x="160"/>
        <item h="1" m="1" x="161"/>
        <item h="1" m="1" x="162"/>
        <item h="1" m="1" x="163"/>
        <item h="1" m="1" x="164"/>
        <item h="1" m="1" x="165"/>
        <item h="1" m="1" x="166"/>
        <item h="1" m="1" x="167"/>
        <item h="1" m="1" x="244"/>
        <item h="1" m="1" x="169"/>
        <item h="1" m="1" x="170"/>
        <item h="1" m="1" x="171"/>
        <item h="1" m="1" x="172"/>
        <item h="1" m="1" x="173"/>
        <item h="1" m="1" x="174"/>
        <item h="1" m="1" x="175"/>
        <item h="1" m="1" x="176"/>
        <item h="1" m="1" x="177"/>
        <item h="1" m="1" x="178"/>
        <item h="1" m="1" x="179"/>
        <item h="1" m="1" x="180"/>
        <item h="1" m="1" x="181"/>
        <item h="1" m="1" x="182"/>
        <item h="1" m="1" x="183"/>
        <item h="1" m="1" x="234"/>
        <item h="1" m="1" x="185"/>
        <item h="1" m="1" x="137"/>
        <item h="1" m="1" x="186"/>
        <item h="1" m="1" x="187"/>
        <item h="1" m="1" x="188"/>
        <item h="1" m="1" x="189"/>
        <item h="1" m="1" x="190"/>
        <item h="1" m="1" x="240"/>
        <item h="1" m="1" x="192"/>
        <item h="1" m="1" x="193"/>
        <item h="1" m="1" x="194"/>
        <item h="1" m="1" x="230"/>
        <item h="1" m="1" x="235"/>
        <item h="1" m="1" x="239"/>
        <item h="1" m="1" x="236"/>
        <item h="1" m="1" x="233"/>
        <item h="1" m="1" x="200"/>
        <item h="1" m="1" x="241"/>
        <item h="1" m="1" x="202"/>
        <item h="1" m="1" x="232"/>
        <item h="1" m="1" x="204"/>
        <item h="1" m="1" x="205"/>
        <item h="1" m="1" x="206"/>
        <item h="1" m="1" x="207"/>
        <item h="1" m="1" x="237"/>
        <item h="1" m="1" x="138"/>
        <item h="1" m="1" x="210"/>
        <item h="1" m="1" x="211"/>
        <item h="1" m="1" x="212"/>
        <item h="1" m="1" x="213"/>
        <item h="1" m="1" x="214"/>
        <item h="1" m="1" x="215"/>
        <item h="1" m="1" x="216"/>
        <item h="1" m="1" x="217"/>
        <item h="1" m="1" x="218"/>
        <item h="1" m="1" x="219"/>
        <item h="1" m="1" x="220"/>
        <item h="1" m="1" x="221"/>
        <item h="1" m="1" x="222"/>
        <item h="1" m="1" x="223"/>
        <item h="1" m="1" x="224"/>
        <item h="1" m="1" x="225"/>
        <item h="1" m="1" x="226"/>
        <item h="1" m="1" x="227"/>
        <item h="1" m="1" x="228"/>
        <item h="1" m="1" x="242"/>
        <item h="1" m="1" x="103"/>
        <item h="1" m="1" x="141"/>
        <item h="1" m="1" x="144"/>
        <item h="1" m="1" x="155"/>
        <item h="1" m="1" x="191"/>
        <item h="1" m="1" x="195"/>
        <item h="1" m="1" x="196"/>
        <item h="1" m="1" x="197"/>
        <item h="1" m="1" x="198"/>
        <item h="1" m="1" x="199"/>
        <item h="1" m="1" x="201"/>
        <item h="1" m="1" x="208"/>
        <item h="1" x="0"/>
        <item h="1" m="1" x="203"/>
        <item h="1" m="1" x="209"/>
        <item h="1" m="1" x="184"/>
        <item h="1" m="1" x="168"/>
        <item h="1" m="1" x="157"/>
        <item x="2"/>
        <item h="1" x="3"/>
        <item h="1" x="4"/>
        <item h="1" x="5"/>
        <item h="1" x="6"/>
        <item h="1" x="7"/>
        <item h="1" x="8"/>
        <item h="1" x="9"/>
        <item h="1" m="1" x="132"/>
        <item h="1" m="1" x="133"/>
        <item h="1" x="12"/>
        <item h="1" x="13"/>
        <item h="1" m="1" x="134"/>
        <item h="1" m="1" x="135"/>
        <item h="1" x="16"/>
        <item h="1" x="17"/>
        <item h="1" x="18"/>
        <item h="1" x="19"/>
        <item h="1" m="1" x="131"/>
        <item h="1" x="21"/>
        <item h="1" x="22"/>
        <item h="1" x="23"/>
        <item h="1" x="24"/>
        <item h="1" x="25"/>
        <item h="1" m="1" x="107"/>
        <item h="1" x="33"/>
        <item h="1" m="1" x="106"/>
        <item h="1" x="35"/>
        <item h="1" x="36"/>
        <item h="1" x="37"/>
        <item h="1" x="38"/>
        <item h="1" x="39"/>
        <item h="1" x="40"/>
        <item h="1" x="41"/>
        <item h="1" m="1" x="121"/>
        <item h="1" m="1" x="122"/>
        <item h="1" x="44"/>
        <item h="1" x="45"/>
        <item h="1" m="1" x="120"/>
        <item h="1" x="47"/>
        <item h="1" x="48"/>
        <item h="1" x="49"/>
        <item h="1" x="50"/>
        <item h="1" x="51"/>
        <item h="1" x="52"/>
        <item h="1" x="53"/>
        <item h="1" x="54"/>
        <item h="1" x="57"/>
        <item h="1" x="58"/>
        <item h="1" x="59"/>
        <item h="1" x="60"/>
        <item h="1" x="61"/>
        <item h="1" x="62"/>
        <item h="1" x="63"/>
        <item h="1" x="64"/>
        <item h="1" x="65"/>
        <item h="1" x="66"/>
        <item h="1" x="67"/>
        <item h="1" x="68"/>
        <item h="1" x="69"/>
        <item h="1" x="70"/>
        <item h="1" x="71"/>
        <item h="1" x="72"/>
        <item h="1" x="73"/>
        <item h="1" x="74"/>
        <item h="1" x="75"/>
        <item h="1" x="76"/>
        <item h="1" x="77"/>
        <item h="1" m="1" x="114"/>
        <item h="1" x="79"/>
        <item h="1" x="80"/>
        <item h="1" m="1" x="119"/>
        <item h="1" x="85"/>
        <item h="1" x="86"/>
        <item h="1" m="1" x="116"/>
        <item h="1" m="1" x="105"/>
        <item h="1" m="1" x="117"/>
        <item h="1" x="90"/>
        <item h="1" x="91"/>
        <item h="1" x="92"/>
        <item h="1" x="93"/>
        <item h="1" x="94"/>
        <item h="1" x="95"/>
        <item h="1" x="96"/>
        <item h="1" x="97"/>
        <item h="1" m="1" x="115"/>
        <item h="1" x="99"/>
        <item h="1" x="100"/>
        <item h="1" x="101"/>
        <item h="1" m="1" x="118"/>
        <item h="1" x="1"/>
        <item h="1" x="56"/>
        <item h="1" x="83"/>
        <item h="1" x="81"/>
        <item h="1" m="1" x="125"/>
        <item h="1" m="1" x="128"/>
        <item h="1" m="1" x="126"/>
        <item h="1" m="1" x="129"/>
        <item h="1" m="1" x="130"/>
        <item h="1" m="1" x="127"/>
        <item h="1" m="1" x="110"/>
        <item h="1" m="1" x="112"/>
        <item h="1" m="1" x="109"/>
        <item h="1" m="1" x="123"/>
        <item h="1" m="1" x="111"/>
        <item h="1" m="1" x="124"/>
        <item h="1" m="1" x="113"/>
        <item h="1" x="42"/>
        <item h="1" x="43"/>
        <item h="1" x="46"/>
        <item h="1" x="84"/>
        <item h="1" x="89"/>
        <item h="1" x="102"/>
        <item h="1" m="1" x="104"/>
        <item h="1" x="98"/>
        <item h="1" x="78"/>
        <item h="1" x="82"/>
        <item h="1" x="10"/>
        <item h="1" x="11"/>
        <item h="1" x="14"/>
        <item h="1" x="15"/>
        <item h="1" x="20"/>
        <item h="1" m="1" x="108"/>
        <item h="1" x="28"/>
        <item h="1" x="29"/>
        <item h="1" x="30"/>
        <item h="1" x="31"/>
        <item h="1" x="32"/>
        <item h="1" x="55"/>
        <item h="1" x="26"/>
        <item h="1" x="27"/>
        <item h="1" x="34"/>
        <item h="1" x="88"/>
        <item h="1" x="87"/>
        <item t="default"/>
      </items>
    </pivotField>
  </pivotFields>
  <rowFields count="1">
    <field x="0"/>
  </rowFields>
  <rowItems count="2">
    <i>
      <x v="111"/>
    </i>
    <i t="grand">
      <x/>
    </i>
  </rowItems>
  <colItems count="1">
    <i/>
  </colItems>
  <formats count="8">
    <format dxfId="292">
      <pivotArea type="all" dataOnly="0" outline="0" fieldPosition="0"/>
    </format>
    <format dxfId="293">
      <pivotArea field="0" type="button" dataOnly="0" labelOnly="1" outline="0" axis="axisRow" fieldPosition="0"/>
    </format>
    <format dxfId="294">
      <pivotArea dataOnly="0" labelOnly="1" fieldPosition="0">
        <references count="1">
          <reference field="0" count="0"/>
        </references>
      </pivotArea>
    </format>
    <format dxfId="295">
      <pivotArea dataOnly="0" labelOnly="1" grandRow="1" outline="0" fieldPosition="0"/>
    </format>
    <format dxfId="296">
      <pivotArea type="all" dataOnly="0" outline="0" fieldPosition="0"/>
    </format>
    <format dxfId="297">
      <pivotArea field="0" type="button" dataOnly="0" labelOnly="1" outline="0" axis="axisRow" fieldPosition="0"/>
    </format>
    <format dxfId="298">
      <pivotArea dataOnly="0" labelOnly="1" fieldPosition="0">
        <references count="1">
          <reference field="0" count="0"/>
        </references>
      </pivotArea>
    </format>
    <format dxfId="299">
      <pivotArea dataOnly="0" labelOnly="1" grandRow="1" outline="0"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6.xml><?xml version="1.0" encoding="utf-8"?>
<pivotTableDefinition xmlns="http://schemas.openxmlformats.org/spreadsheetml/2006/main" xmlns:mc="http://schemas.openxmlformats.org/markup-compatibility/2006" xmlns:xr="http://schemas.microsoft.com/office/spreadsheetml/2014/revision" mc:Ignorable="xr" xr:uid="{F2FA2B53-2F91-40AB-B69D-A84D177782B7}" name="PivotTable10" cacheId="155" applyNumberFormats="0" applyBorderFormats="0" applyFontFormats="0" applyPatternFormats="0" applyAlignmentFormats="0" applyWidthHeightFormats="1" dataCaption="Values" updatedVersion="8" minRefreshableVersion="3" useAutoFormatting="1" itemPrintTitles="1" createdVersion="7" indent="0" outline="1" outlineData="1" multipleFieldFilters="0">
  <location ref="H2:H6" firstHeaderRow="1" firstDataRow="1" firstDataCol="1"/>
  <pivotFields count="1">
    <pivotField axis="axisRow" showAll="0">
      <items count="11">
        <item h="1" m="1" x="7"/>
        <item h="1" m="1" x="9"/>
        <item h="1" m="1" x="5"/>
        <item h="1" m="1" x="4"/>
        <item h="1" m="1" x="6"/>
        <item h="1" m="1" x="8"/>
        <item x="0"/>
        <item x="1"/>
        <item h="1" m="1" x="3"/>
        <item x="2"/>
        <item t="default"/>
      </items>
    </pivotField>
  </pivotFields>
  <rowFields count="1">
    <field x="0"/>
  </rowFields>
  <rowItems count="4">
    <i>
      <x v="6"/>
    </i>
    <i>
      <x v="7"/>
    </i>
    <i>
      <x v="9"/>
    </i>
    <i t="grand">
      <x/>
    </i>
  </rowItems>
  <colItems count="1">
    <i/>
  </colItem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7.xml><?xml version="1.0" encoding="utf-8"?>
<pivotTableDefinition xmlns="http://schemas.openxmlformats.org/spreadsheetml/2006/main" xmlns:mc="http://schemas.openxmlformats.org/markup-compatibility/2006" xmlns:xr="http://schemas.microsoft.com/office/spreadsheetml/2014/revision" mc:Ignorable="xr" xr:uid="{53F8D5A7-DB5C-4A70-984A-10C30F0DB994}" name="PivotTable6" cacheId="151" applyNumberFormats="0" applyBorderFormats="0" applyFontFormats="0" applyPatternFormats="0" applyAlignmentFormats="0" applyWidthHeightFormats="1" dataCaption="Values" updatedVersion="8" minRefreshableVersion="3" useAutoFormatting="1" itemPrintTitles="1" createdVersion="7" indent="0" outline="1" outlineData="1" multipleFieldFilters="0">
  <location ref="N2:N4" firstHeaderRow="1" firstDataRow="1" firstDataCol="1"/>
  <pivotFields count="1">
    <pivotField axis="axisRow" showAll="0">
      <items count="248">
        <item h="1" m="1" x="136"/>
        <item h="1" m="1" x="139"/>
        <item h="1" m="1" x="140"/>
        <item h="1" m="1" x="229"/>
        <item h="1" m="1" x="142"/>
        <item h="1" m="1" x="143"/>
        <item h="1" m="1" x="244"/>
        <item h="1" m="1" x="145"/>
        <item h="1" m="1" x="146"/>
        <item h="1" m="1" x="235"/>
        <item h="1" m="1" x="148"/>
        <item h="1" m="1" x="149"/>
        <item h="1" m="1" x="150"/>
        <item h="1" m="1" x="245"/>
        <item h="1" m="1" x="152"/>
        <item h="1" m="1" x="153"/>
        <item h="1" m="1" x="154"/>
        <item h="1" m="1" x="231"/>
        <item h="1" m="1" x="156"/>
        <item h="1" m="1" x="239"/>
        <item h="1" m="1" x="158"/>
        <item h="1" m="1" x="159"/>
        <item h="1" m="1" x="160"/>
        <item h="1" m="1" x="161"/>
        <item h="1" m="1" x="162"/>
        <item h="1" m="1" x="163"/>
        <item h="1" m="1" x="164"/>
        <item h="1" m="1" x="165"/>
        <item h="1" m="1" x="166"/>
        <item h="1" m="1" x="167"/>
        <item h="1" m="1" x="246"/>
        <item h="1" m="1" x="169"/>
        <item h="1" m="1" x="170"/>
        <item h="1" m="1" x="171"/>
        <item h="1" m="1" x="172"/>
        <item h="1" m="1" x="173"/>
        <item h="1" m="1" x="174"/>
        <item h="1" m="1" x="175"/>
        <item h="1" m="1" x="176"/>
        <item h="1" m="1" x="177"/>
        <item h="1" m="1" x="178"/>
        <item h="1" m="1" x="179"/>
        <item h="1" m="1" x="180"/>
        <item h="1" m="1" x="181"/>
        <item h="1" m="1" x="182"/>
        <item h="1" m="1" x="183"/>
        <item h="1" m="1" x="234"/>
        <item h="1" m="1" x="185"/>
        <item h="1" m="1" x="137"/>
        <item h="1" m="1" x="186"/>
        <item h="1" m="1" x="187"/>
        <item h="1" m="1" x="188"/>
        <item h="1" m="1" x="189"/>
        <item h="1" m="1" x="190"/>
        <item h="1" m="1" x="241"/>
        <item h="1" m="1" x="192"/>
        <item h="1" m="1" x="193"/>
        <item h="1" m="1" x="194"/>
        <item h="1" m="1" x="230"/>
        <item h="1" m="1" x="236"/>
        <item h="1" m="1" x="240"/>
        <item h="1" m="1" x="237"/>
        <item h="1" m="1" x="233"/>
        <item h="1" m="1" x="200"/>
        <item h="1" m="1" x="242"/>
        <item h="1" m="1" x="202"/>
        <item h="1" m="1" x="232"/>
        <item h="1" m="1" x="204"/>
        <item h="1" m="1" x="205"/>
        <item h="1" m="1" x="206"/>
        <item h="1" m="1" x="207"/>
        <item h="1" m="1" x="238"/>
        <item h="1" m="1" x="138"/>
        <item h="1" m="1" x="210"/>
        <item h="1" m="1" x="211"/>
        <item h="1" m="1" x="212"/>
        <item h="1" m="1" x="213"/>
        <item h="1" m="1" x="214"/>
        <item h="1" m="1" x="215"/>
        <item h="1" m="1" x="216"/>
        <item h="1" m="1" x="217"/>
        <item h="1" m="1" x="218"/>
        <item h="1" m="1" x="219"/>
        <item h="1" m="1" x="220"/>
        <item h="1" m="1" x="221"/>
        <item h="1" m="1" x="222"/>
        <item h="1" m="1" x="223"/>
        <item h="1" m="1" x="224"/>
        <item h="1" m="1" x="225"/>
        <item h="1" m="1" x="226"/>
        <item h="1" m="1" x="227"/>
        <item h="1" m="1" x="228"/>
        <item h="1" m="1" x="243"/>
        <item h="1" m="1" x="141"/>
        <item h="1" m="1" x="144"/>
        <item h="1" m="1" x="155"/>
        <item h="1" m="1" x="191"/>
        <item h="1" m="1" x="195"/>
        <item h="1" m="1" x="196"/>
        <item h="1" m="1" x="197"/>
        <item h="1" m="1" x="198"/>
        <item h="1" m="1" x="199"/>
        <item h="1" m="1" x="201"/>
        <item h="1" m="1" x="208"/>
        <item h="1" x="0"/>
        <item h="1" m="1" x="203"/>
        <item h="1" m="1" x="209"/>
        <item h="1" m="1" x="147"/>
        <item h="1" m="1" x="151"/>
        <item h="1" m="1" x="184"/>
        <item h="1" m="1" x="168"/>
        <item h="1" m="1" x="157"/>
        <item h="1" x="2"/>
        <item h="1" x="3"/>
        <item h="1" x="4"/>
        <item x="5"/>
        <item h="1" x="6"/>
        <item h="1" x="7"/>
        <item h="1" x="8"/>
        <item h="1" x="9"/>
        <item h="1" m="1" x="131"/>
        <item h="1" m="1" x="132"/>
        <item h="1" x="12"/>
        <item h="1" x="13"/>
        <item h="1" m="1" x="133"/>
        <item h="1" m="1" x="134"/>
        <item h="1" x="16"/>
        <item h="1" x="17"/>
        <item h="1" x="18"/>
        <item h="1" x="19"/>
        <item h="1" m="1" x="135"/>
        <item h="1" x="21"/>
        <item h="1" x="22"/>
        <item h="1" x="23"/>
        <item h="1" x="24"/>
        <item h="1" x="25"/>
        <item h="1" m="1" x="106"/>
        <item h="1" x="33"/>
        <item h="1" m="1" x="105"/>
        <item h="1" x="35"/>
        <item h="1" x="36"/>
        <item h="1" x="37"/>
        <item h="1" x="38"/>
        <item h="1" x="39"/>
        <item h="1" x="40"/>
        <item h="1" x="41"/>
        <item h="1" m="1" x="121"/>
        <item h="1" m="1" x="122"/>
        <item h="1" x="44"/>
        <item h="1" x="45"/>
        <item h="1" m="1" x="120"/>
        <item h="1" x="47"/>
        <item h="1" x="48"/>
        <item h="1" x="49"/>
        <item h="1" x="50"/>
        <item h="1" x="51"/>
        <item h="1" x="52"/>
        <item h="1" x="53"/>
        <item h="1" x="54"/>
        <item h="1" x="57"/>
        <item h="1" x="58"/>
        <item h="1" x="59"/>
        <item h="1" x="60"/>
        <item h="1" x="61"/>
        <item h="1" x="62"/>
        <item h="1" x="63"/>
        <item h="1" x="64"/>
        <item h="1" x="65"/>
        <item h="1" x="66"/>
        <item h="1" x="67"/>
        <item h="1" x="68"/>
        <item h="1" x="69"/>
        <item h="1" x="70"/>
        <item h="1" x="71"/>
        <item h="1" x="72"/>
        <item h="1" x="73"/>
        <item h="1" x="74"/>
        <item h="1" x="75"/>
        <item h="1" x="76"/>
        <item h="1" x="77"/>
        <item h="1" m="1" x="114"/>
        <item h="1" x="79"/>
        <item h="1" x="80"/>
        <item h="1" m="1" x="119"/>
        <item h="1" x="85"/>
        <item h="1" x="86"/>
        <item h="1" m="1" x="116"/>
        <item h="1" m="1" x="104"/>
        <item h="1" m="1" x="117"/>
        <item h="1" x="90"/>
        <item h="1" x="91"/>
        <item h="1" x="92"/>
        <item h="1" x="93"/>
        <item h="1" x="94"/>
        <item h="1" x="95"/>
        <item h="1" x="96"/>
        <item h="1" x="97"/>
        <item h="1" m="1" x="115"/>
        <item h="1" x="99"/>
        <item h="1" x="100"/>
        <item h="1" x="101"/>
        <item h="1" m="1" x="118"/>
        <item h="1" x="1"/>
        <item h="1" x="56"/>
        <item h="1" x="83"/>
        <item h="1" x="81"/>
        <item h="1" m="1" x="125"/>
        <item h="1" m="1" x="128"/>
        <item h="1" m="1" x="126"/>
        <item h="1" m="1" x="129"/>
        <item h="1" m="1" x="130"/>
        <item h="1" m="1" x="127"/>
        <item h="1" m="1" x="109"/>
        <item h="1" m="1" x="111"/>
        <item h="1" m="1" x="108"/>
        <item h="1" m="1" x="123"/>
        <item h="1" m="1" x="110"/>
        <item h="1" m="1" x="124"/>
        <item h="1" m="1" x="112"/>
        <item h="1" x="42"/>
        <item h="1" x="43"/>
        <item h="1" x="46"/>
        <item h="1" x="84"/>
        <item h="1" x="89"/>
        <item h="1" x="102"/>
        <item h="1" m="1" x="103"/>
        <item h="1" x="98"/>
        <item h="1" m="1" x="113"/>
        <item h="1" x="78"/>
        <item h="1" x="82"/>
        <item h="1" x="10"/>
        <item h="1" x="11"/>
        <item h="1" x="14"/>
        <item h="1" x="15"/>
        <item h="1" x="20"/>
        <item h="1" m="1" x="107"/>
        <item h="1" x="28"/>
        <item h="1" x="29"/>
        <item h="1" x="30"/>
        <item h="1" x="31"/>
        <item h="1" x="32"/>
        <item h="1" x="55"/>
        <item h="1" x="26"/>
        <item h="1" x="27"/>
        <item h="1" x="34"/>
        <item h="1" x="88"/>
        <item h="1" x="87"/>
        <item t="default"/>
      </items>
    </pivotField>
  </pivotFields>
  <rowFields count="1">
    <field x="0"/>
  </rowFields>
  <rowItems count="2">
    <i>
      <x v="115"/>
    </i>
    <i t="grand">
      <x/>
    </i>
  </rowItems>
  <colItems count="1">
    <i/>
  </colItems>
  <formats count="8">
    <format dxfId="284">
      <pivotArea type="all" dataOnly="0" outline="0" fieldPosition="0"/>
    </format>
    <format dxfId="285">
      <pivotArea field="0" type="button" dataOnly="0" labelOnly="1" outline="0" axis="axisRow" fieldPosition="0"/>
    </format>
    <format dxfId="286">
      <pivotArea dataOnly="0" labelOnly="1" fieldPosition="0">
        <references count="1">
          <reference field="0" count="0"/>
        </references>
      </pivotArea>
    </format>
    <format dxfId="287">
      <pivotArea dataOnly="0" labelOnly="1" grandRow="1" outline="0" fieldPosition="0"/>
    </format>
    <format dxfId="288">
      <pivotArea type="all" dataOnly="0" outline="0" fieldPosition="0"/>
    </format>
    <format dxfId="289">
      <pivotArea field="0" type="button" dataOnly="0" labelOnly="1" outline="0" axis="axisRow" fieldPosition="0"/>
    </format>
    <format dxfId="290">
      <pivotArea dataOnly="0" labelOnly="1" fieldPosition="0">
        <references count="1">
          <reference field="0" count="0"/>
        </references>
      </pivotArea>
    </format>
    <format dxfId="291">
      <pivotArea dataOnly="0" labelOnly="1" grandRow="1" outline="0"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8.xml><?xml version="1.0" encoding="utf-8"?>
<pivotTableDefinition xmlns="http://schemas.openxmlformats.org/spreadsheetml/2006/main" xmlns:mc="http://schemas.openxmlformats.org/markup-compatibility/2006" xmlns:xr="http://schemas.microsoft.com/office/spreadsheetml/2014/revision" mc:Ignorable="xr" xr:uid="{A5ACD09D-AAB0-4EB8-A707-E7137C5BF319}" name="PivotTable2" cacheId="157" applyNumberFormats="0" applyBorderFormats="0" applyFontFormats="0" applyPatternFormats="0" applyAlignmentFormats="0" applyWidthHeightFormats="1" dataCaption="Values" updatedVersion="8" minRefreshableVersion="3" useAutoFormatting="1" itemPrintTitles="1" createdVersion="7" indent="0" outline="1" outlineData="1" multipleFieldFilters="0">
  <location ref="B2:B4" firstHeaderRow="1" firstDataRow="1" firstDataCol="1"/>
  <pivotFields count="1">
    <pivotField axis="axisRow" showAll="0">
      <items count="34">
        <item h="1" x="0"/>
        <item h="1" x="1"/>
        <item h="1" x="2"/>
        <item h="1" x="3"/>
        <item h="1" x="4"/>
        <item h="1" x="5"/>
        <item h="1" x="6"/>
        <item h="1" x="7"/>
        <item h="1" m="1" x="31"/>
        <item h="1" x="9"/>
        <item h="1" m="1" x="32"/>
        <item h="1" x="11"/>
        <item h="1" x="12"/>
        <item h="1" x="13"/>
        <item h="1" x="14"/>
        <item h="1" x="15"/>
        <item h="1" x="16"/>
        <item h="1" x="17"/>
        <item h="1" x="18"/>
        <item h="1" x="19"/>
        <item h="1" x="20"/>
        <item h="1" x="21"/>
        <item h="1" x="22"/>
        <item h="1" x="23"/>
        <item h="1" x="24"/>
        <item h="1" x="25"/>
        <item h="1" x="26"/>
        <item h="1" x="27"/>
        <item x="28"/>
        <item h="1" x="29"/>
        <item h="1" x="30"/>
        <item h="1" x="8"/>
        <item h="1" x="10"/>
        <item t="default"/>
      </items>
    </pivotField>
  </pivotFields>
  <rowFields count="1">
    <field x="0"/>
  </rowFields>
  <rowItems count="2">
    <i>
      <x v="28"/>
    </i>
    <i t="grand">
      <x/>
    </i>
  </rowItems>
  <colItems count="1">
    <i/>
  </colItems>
  <formats count="8">
    <format dxfId="276">
      <pivotArea type="all" dataOnly="0" outline="0" fieldPosition="0"/>
    </format>
    <format dxfId="277">
      <pivotArea field="0" type="button" dataOnly="0" labelOnly="1" outline="0" axis="axisRow" fieldPosition="0"/>
    </format>
    <format dxfId="278">
      <pivotArea dataOnly="0" labelOnly="1" fieldPosition="0">
        <references count="1">
          <reference field="0" count="0"/>
        </references>
      </pivotArea>
    </format>
    <format dxfId="279">
      <pivotArea dataOnly="0" labelOnly="1" grandRow="1" outline="0" fieldPosition="0"/>
    </format>
    <format dxfId="280">
      <pivotArea type="all" dataOnly="0" outline="0" fieldPosition="0"/>
    </format>
    <format dxfId="281">
      <pivotArea field="0" type="button" dataOnly="0" labelOnly="1" outline="0" axis="axisRow" fieldPosition="0"/>
    </format>
    <format dxfId="282">
      <pivotArea dataOnly="0" labelOnly="1" fieldPosition="0">
        <references count="1">
          <reference field="0" count="0"/>
        </references>
      </pivotArea>
    </format>
    <format dxfId="283">
      <pivotArea dataOnly="0" labelOnly="1" grandRow="1" outline="0"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9.xml><?xml version="1.0" encoding="utf-8"?>
<pivotTableDefinition xmlns="http://schemas.openxmlformats.org/spreadsheetml/2006/main" xmlns:mc="http://schemas.openxmlformats.org/markup-compatibility/2006" xmlns:xr="http://schemas.microsoft.com/office/spreadsheetml/2014/revision" mc:Ignorable="xr" xr:uid="{7B9B448E-8270-4126-B639-D73AEE2AF0EF}" name="PivotTable5" cacheId="156" applyNumberFormats="0" applyBorderFormats="0" applyFontFormats="0" applyPatternFormats="0" applyAlignmentFormats="0" applyWidthHeightFormats="1" dataCaption="Values" updatedVersion="8" minRefreshableVersion="3" useAutoFormatting="1" itemPrintTitles="1" createdVersion="7" indent="0" outline="1" outlineData="1" multipleFieldFilters="0">
  <location ref="W2:W4" firstHeaderRow="1" firstDataRow="1" firstDataCol="1"/>
  <pivotFields count="1">
    <pivotField axis="axisRow" showAll="0">
      <items count="8">
        <item h="1" x="0"/>
        <item h="1" m="1" x="4"/>
        <item h="1" m="1" x="5"/>
        <item h="1" m="1" x="6"/>
        <item h="1" x="1"/>
        <item h="1" x="2"/>
        <item x="3"/>
        <item t="default"/>
      </items>
    </pivotField>
  </pivotFields>
  <rowFields count="1">
    <field x="0"/>
  </rowFields>
  <rowItems count="2">
    <i>
      <x v="6"/>
    </i>
    <i t="grand">
      <x/>
    </i>
  </rowItems>
  <colItems count="1">
    <i/>
  </colItem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10.xml><?xml version="1.0" encoding="utf-8"?>
<pivotTableDefinition xmlns="http://schemas.openxmlformats.org/spreadsheetml/2006/main" xmlns:mc="http://schemas.openxmlformats.org/markup-compatibility/2006" xmlns:xr="http://schemas.microsoft.com/office/spreadsheetml/2014/revision" mc:Ignorable="xr" xr:uid="{C5AFD0D9-9B9E-4EE7-BBE6-ECAF47B8D95D}" name="PivotTable10" cacheId="155" applyNumberFormats="0" applyBorderFormats="0" applyFontFormats="0" applyPatternFormats="0" applyAlignmentFormats="0" applyWidthHeightFormats="1" dataCaption="Values" updatedVersion="8" minRefreshableVersion="3" useAutoFormatting="1" itemPrintTitles="1" createdVersion="7" indent="0" outline="1" outlineData="1" multipleFieldFilters="0">
  <location ref="H2:H6" firstHeaderRow="1" firstDataRow="1" firstDataCol="1"/>
  <pivotFields count="1">
    <pivotField axis="axisRow" showAll="0">
      <items count="11">
        <item h="1" m="1" x="7"/>
        <item h="1" m="1" x="9"/>
        <item h="1" m="1" x="5"/>
        <item h="1" m="1" x="4"/>
        <item h="1" m="1" x="6"/>
        <item h="1" m="1" x="8"/>
        <item x="0"/>
        <item x="1"/>
        <item h="1" m="1" x="3"/>
        <item x="2"/>
        <item t="default"/>
      </items>
    </pivotField>
  </pivotFields>
  <rowFields count="1">
    <field x="0"/>
  </rowFields>
  <rowItems count="4">
    <i>
      <x v="6"/>
    </i>
    <i>
      <x v="7"/>
    </i>
    <i>
      <x v="9"/>
    </i>
    <i t="grand">
      <x/>
    </i>
  </rowItems>
  <colItems count="1">
    <i/>
  </colItem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11.xml><?xml version="1.0" encoding="utf-8"?>
<pivotTableDefinition xmlns="http://schemas.openxmlformats.org/spreadsheetml/2006/main" xmlns:mc="http://schemas.openxmlformats.org/markup-compatibility/2006" xmlns:xr="http://schemas.microsoft.com/office/spreadsheetml/2014/revision" mc:Ignorable="xr" xr:uid="{4EBAC761-D5D8-4120-B82F-14E870C4F4BC}" name="PivotTable11" cacheId="160"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AH2:AH4" firstHeaderRow="1" firstDataRow="1" firstDataCol="1"/>
  <pivotFields count="1">
    <pivotField axis="axisRow" showAll="0">
      <items count="8">
        <item h="1" x="0"/>
        <item h="1" x="1"/>
        <item x="2"/>
        <item h="1" x="3"/>
        <item h="1" x="4"/>
        <item h="1" x="5"/>
        <item h="1" x="6"/>
        <item t="default"/>
      </items>
    </pivotField>
  </pivotFields>
  <rowFields count="1">
    <field x="0"/>
  </rowFields>
  <rowItems count="2">
    <i>
      <x v="2"/>
    </i>
    <i t="grand">
      <x/>
    </i>
  </rowItems>
  <colItems count="1">
    <i/>
  </colItem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12.xml><?xml version="1.0" encoding="utf-8"?>
<pivotTableDefinition xmlns="http://schemas.openxmlformats.org/spreadsheetml/2006/main" xmlns:mc="http://schemas.openxmlformats.org/markup-compatibility/2006" xmlns:xr="http://schemas.microsoft.com/office/spreadsheetml/2014/revision" mc:Ignorable="xr" xr:uid="{B292FFE2-B817-4175-90F6-8C353A4BB8EB}" name="PivotTable6" cacheId="151" applyNumberFormats="0" applyBorderFormats="0" applyFontFormats="0" applyPatternFormats="0" applyAlignmentFormats="0" applyWidthHeightFormats="1" dataCaption="Values" updatedVersion="8" minRefreshableVersion="3" useAutoFormatting="1" itemPrintTitles="1" createdVersion="7" indent="0" outline="1" outlineData="1" multipleFieldFilters="0">
  <location ref="V2:V4" firstHeaderRow="1" firstDataRow="1" firstDataCol="1"/>
  <pivotFields count="1">
    <pivotField axis="axisRow" showAll="0">
      <items count="248">
        <item h="1" m="1" x="136"/>
        <item h="1" m="1" x="139"/>
        <item h="1" m="1" x="140"/>
        <item h="1" m="1" x="229"/>
        <item h="1" m="1" x="142"/>
        <item h="1" m="1" x="143"/>
        <item h="1" m="1" x="244"/>
        <item h="1" m="1" x="145"/>
        <item h="1" m="1" x="146"/>
        <item h="1" m="1" x="235"/>
        <item h="1" m="1" x="148"/>
        <item h="1" m="1" x="149"/>
        <item h="1" m="1" x="150"/>
        <item h="1" m="1" x="245"/>
        <item h="1" m="1" x="152"/>
        <item h="1" m="1" x="153"/>
        <item h="1" m="1" x="154"/>
        <item h="1" m="1" x="231"/>
        <item h="1" m="1" x="156"/>
        <item h="1" m="1" x="239"/>
        <item h="1" m="1" x="158"/>
        <item h="1" m="1" x="159"/>
        <item h="1" m="1" x="160"/>
        <item h="1" m="1" x="161"/>
        <item h="1" m="1" x="162"/>
        <item h="1" m="1" x="163"/>
        <item h="1" m="1" x="164"/>
        <item h="1" m="1" x="165"/>
        <item h="1" m="1" x="166"/>
        <item h="1" m="1" x="167"/>
        <item h="1" m="1" x="246"/>
        <item h="1" m="1" x="169"/>
        <item h="1" m="1" x="170"/>
        <item h="1" m="1" x="171"/>
        <item h="1" m="1" x="172"/>
        <item h="1" m="1" x="173"/>
        <item h="1" m="1" x="174"/>
        <item h="1" m="1" x="175"/>
        <item h="1" m="1" x="176"/>
        <item h="1" m="1" x="177"/>
        <item h="1" m="1" x="178"/>
        <item h="1" m="1" x="179"/>
        <item h="1" m="1" x="180"/>
        <item h="1" m="1" x="181"/>
        <item h="1" m="1" x="182"/>
        <item h="1" m="1" x="183"/>
        <item h="1" m="1" x="234"/>
        <item h="1" m="1" x="185"/>
        <item h="1" m="1" x="137"/>
        <item h="1" m="1" x="186"/>
        <item h="1" m="1" x="187"/>
        <item h="1" m="1" x="188"/>
        <item h="1" m="1" x="189"/>
        <item h="1" m="1" x="190"/>
        <item h="1" m="1" x="241"/>
        <item h="1" m="1" x="192"/>
        <item h="1" m="1" x="193"/>
        <item h="1" m="1" x="194"/>
        <item h="1" m="1" x="230"/>
        <item h="1" m="1" x="236"/>
        <item h="1" m="1" x="240"/>
        <item h="1" m="1" x="237"/>
        <item h="1" m="1" x="233"/>
        <item h="1" m="1" x="200"/>
        <item h="1" m="1" x="242"/>
        <item h="1" m="1" x="202"/>
        <item h="1" m="1" x="232"/>
        <item h="1" m="1" x="204"/>
        <item h="1" m="1" x="205"/>
        <item h="1" m="1" x="206"/>
        <item h="1" m="1" x="207"/>
        <item h="1" m="1" x="238"/>
        <item h="1" m="1" x="138"/>
        <item h="1" m="1" x="210"/>
        <item h="1" m="1" x="211"/>
        <item h="1" m="1" x="212"/>
        <item h="1" m="1" x="213"/>
        <item h="1" m="1" x="214"/>
        <item h="1" m="1" x="215"/>
        <item h="1" m="1" x="216"/>
        <item h="1" m="1" x="217"/>
        <item h="1" m="1" x="218"/>
        <item h="1" m="1" x="219"/>
        <item h="1" m="1" x="220"/>
        <item h="1" m="1" x="221"/>
        <item h="1" m="1" x="222"/>
        <item h="1" m="1" x="223"/>
        <item h="1" m="1" x="224"/>
        <item h="1" m="1" x="225"/>
        <item h="1" m="1" x="226"/>
        <item h="1" m="1" x="227"/>
        <item h="1" m="1" x="228"/>
        <item h="1" m="1" x="243"/>
        <item h="1" m="1" x="141"/>
        <item h="1" m="1" x="144"/>
        <item h="1" m="1" x="155"/>
        <item h="1" m="1" x="191"/>
        <item h="1" m="1" x="195"/>
        <item h="1" m="1" x="196"/>
        <item h="1" m="1" x="197"/>
        <item h="1" m="1" x="198"/>
        <item h="1" m="1" x="199"/>
        <item h="1" m="1" x="201"/>
        <item h="1" m="1" x="208"/>
        <item h="1" x="0"/>
        <item h="1" m="1" x="203"/>
        <item h="1" m="1" x="209"/>
        <item h="1" m="1" x="147"/>
        <item h="1" m="1" x="151"/>
        <item h="1" m="1" x="184"/>
        <item h="1" m="1" x="168"/>
        <item h="1" m="1" x="157"/>
        <item h="1" x="2"/>
        <item h="1" x="3"/>
        <item h="1" x="4"/>
        <item x="5"/>
        <item h="1" x="6"/>
        <item h="1" x="7"/>
        <item h="1" x="8"/>
        <item h="1" x="9"/>
        <item h="1" m="1" x="131"/>
        <item h="1" m="1" x="132"/>
        <item h="1" x="12"/>
        <item h="1" x="13"/>
        <item h="1" m="1" x="133"/>
        <item h="1" m="1" x="134"/>
        <item h="1" x="16"/>
        <item h="1" x="17"/>
        <item h="1" x="18"/>
        <item h="1" x="19"/>
        <item h="1" m="1" x="135"/>
        <item h="1" x="21"/>
        <item h="1" x="22"/>
        <item h="1" x="23"/>
        <item h="1" x="24"/>
        <item h="1" x="25"/>
        <item h="1" m="1" x="106"/>
        <item h="1" x="33"/>
        <item h="1" m="1" x="105"/>
        <item h="1" x="35"/>
        <item h="1" x="36"/>
        <item h="1" x="37"/>
        <item h="1" x="38"/>
        <item h="1" x="39"/>
        <item h="1" x="40"/>
        <item h="1" x="41"/>
        <item h="1" m="1" x="121"/>
        <item h="1" m="1" x="122"/>
        <item h="1" x="44"/>
        <item h="1" x="45"/>
        <item h="1" m="1" x="120"/>
        <item h="1" x="47"/>
        <item h="1" x="48"/>
        <item h="1" x="49"/>
        <item h="1" x="50"/>
        <item h="1" x="51"/>
        <item h="1" x="52"/>
        <item h="1" x="53"/>
        <item h="1" x="54"/>
        <item h="1" x="57"/>
        <item h="1" x="58"/>
        <item h="1" x="59"/>
        <item h="1" x="60"/>
        <item h="1" x="61"/>
        <item h="1" x="62"/>
        <item h="1" x="63"/>
        <item h="1" x="64"/>
        <item h="1" x="65"/>
        <item h="1" x="66"/>
        <item h="1" x="67"/>
        <item h="1" x="68"/>
        <item h="1" x="69"/>
        <item h="1" x="70"/>
        <item h="1" x="71"/>
        <item h="1" x="72"/>
        <item h="1" x="73"/>
        <item h="1" x="74"/>
        <item h="1" x="75"/>
        <item h="1" x="76"/>
        <item h="1" x="77"/>
        <item h="1" m="1" x="114"/>
        <item h="1" x="79"/>
        <item h="1" x="80"/>
        <item h="1" m="1" x="119"/>
        <item h="1" x="85"/>
        <item h="1" x="86"/>
        <item h="1" m="1" x="116"/>
        <item h="1" m="1" x="104"/>
        <item h="1" m="1" x="117"/>
        <item h="1" x="90"/>
        <item h="1" x="91"/>
        <item h="1" x="92"/>
        <item h="1" x="93"/>
        <item h="1" x="94"/>
        <item h="1" x="95"/>
        <item h="1" x="96"/>
        <item h="1" x="97"/>
        <item h="1" m="1" x="115"/>
        <item h="1" x="99"/>
        <item h="1" x="100"/>
        <item h="1" x="101"/>
        <item h="1" m="1" x="118"/>
        <item h="1" x="1"/>
        <item h="1" x="56"/>
        <item h="1" x="83"/>
        <item h="1" x="81"/>
        <item h="1" m="1" x="125"/>
        <item h="1" m="1" x="128"/>
        <item h="1" m="1" x="126"/>
        <item h="1" m="1" x="129"/>
        <item h="1" m="1" x="130"/>
        <item h="1" m="1" x="127"/>
        <item h="1" m="1" x="109"/>
        <item h="1" m="1" x="111"/>
        <item h="1" m="1" x="108"/>
        <item h="1" m="1" x="123"/>
        <item h="1" m="1" x="110"/>
        <item h="1" m="1" x="124"/>
        <item h="1" m="1" x="112"/>
        <item h="1" x="42"/>
        <item h="1" x="43"/>
        <item h="1" x="46"/>
        <item h="1" x="84"/>
        <item h="1" x="89"/>
        <item h="1" x="102"/>
        <item h="1" m="1" x="103"/>
        <item h="1" x="98"/>
        <item h="1" m="1" x="113"/>
        <item h="1" x="78"/>
        <item h="1" x="82"/>
        <item h="1" x="10"/>
        <item h="1" x="11"/>
        <item h="1" x="14"/>
        <item h="1" x="15"/>
        <item h="1" x="20"/>
        <item h="1" m="1" x="107"/>
        <item h="1" x="28"/>
        <item h="1" x="29"/>
        <item h="1" x="30"/>
        <item h="1" x="31"/>
        <item h="1" x="32"/>
        <item h="1" x="55"/>
        <item h="1" x="26"/>
        <item h="1" x="27"/>
        <item h="1" x="34"/>
        <item h="1" x="88"/>
        <item h="1" x="87"/>
        <item t="default"/>
      </items>
    </pivotField>
  </pivotFields>
  <rowFields count="1">
    <field x="0"/>
  </rowFields>
  <rowItems count="2">
    <i>
      <x v="115"/>
    </i>
    <i t="grand">
      <x/>
    </i>
  </rowItems>
  <colItems count="1">
    <i/>
  </colItems>
  <formats count="8">
    <format dxfId="268">
      <pivotArea type="all" dataOnly="0" outline="0" fieldPosition="0"/>
    </format>
    <format dxfId="269">
      <pivotArea field="0" type="button" dataOnly="0" labelOnly="1" outline="0" axis="axisRow" fieldPosition="0"/>
    </format>
    <format dxfId="270">
      <pivotArea dataOnly="0" labelOnly="1" fieldPosition="0">
        <references count="1">
          <reference field="0" count="0"/>
        </references>
      </pivotArea>
    </format>
    <format dxfId="271">
      <pivotArea dataOnly="0" labelOnly="1" grandRow="1" outline="0" fieldPosition="0"/>
    </format>
    <format dxfId="272">
      <pivotArea type="all" dataOnly="0" outline="0" fieldPosition="0"/>
    </format>
    <format dxfId="273">
      <pivotArea field="0" type="button" dataOnly="0" labelOnly="1" outline="0" axis="axisRow" fieldPosition="0"/>
    </format>
    <format dxfId="274">
      <pivotArea dataOnly="0" labelOnly="1" fieldPosition="0">
        <references count="1">
          <reference field="0" count="0"/>
        </references>
      </pivotArea>
    </format>
    <format dxfId="275">
      <pivotArea dataOnly="0" labelOnly="1" grandRow="1" outline="0"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13.xml><?xml version="1.0" encoding="utf-8"?>
<pivotTableDefinition xmlns="http://schemas.openxmlformats.org/spreadsheetml/2006/main" xmlns:mc="http://schemas.openxmlformats.org/markup-compatibility/2006" xmlns:xr="http://schemas.microsoft.com/office/spreadsheetml/2014/revision" mc:Ignorable="xr" xr:uid="{3DAE6C52-7521-4465-899D-B08B5575F72B}" name="PivotTable15" cacheId="150"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N2:N4" firstHeaderRow="1" firstDataRow="1" firstDataCol="1"/>
  <pivotFields count="1">
    <pivotField axis="axisRow" showAll="0">
      <items count="4">
        <item h="1" x="0"/>
        <item x="1"/>
        <item h="1" x="2"/>
        <item t="default"/>
      </items>
    </pivotField>
  </pivotFields>
  <rowFields count="1">
    <field x="0"/>
  </rowFields>
  <rowItems count="2">
    <i>
      <x v="1"/>
    </i>
    <i t="grand">
      <x/>
    </i>
  </rowItems>
  <colItems count="1">
    <i/>
  </colItem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14.xml><?xml version="1.0" encoding="utf-8"?>
<pivotTableDefinition xmlns="http://schemas.openxmlformats.org/spreadsheetml/2006/main" xmlns:mc="http://schemas.openxmlformats.org/markup-compatibility/2006" xmlns:xr="http://schemas.microsoft.com/office/spreadsheetml/2014/revision" mc:Ignorable="xr" xr:uid="{66F6DA30-5FD3-4DD0-BC83-687D827E3C2A}" name="PivotTable8" cacheId="162"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L16:L18" firstHeaderRow="1" firstDataRow="1" firstDataCol="1"/>
  <pivotFields count="1">
    <pivotField axis="axisRow" showAll="0">
      <items count="6">
        <item h="1" x="0"/>
        <item h="1" x="1"/>
        <item x="2"/>
        <item h="1" x="3"/>
        <item h="1" x="4"/>
        <item t="default"/>
      </items>
    </pivotField>
  </pivotFields>
  <rowFields count="1">
    <field x="0"/>
  </rowFields>
  <rowItems count="2">
    <i>
      <x v="2"/>
    </i>
    <i t="grand">
      <x/>
    </i>
  </rowItems>
  <colItems count="1">
    <i/>
  </colItem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15.xml><?xml version="1.0" encoding="utf-8"?>
<pivotTableDefinition xmlns="http://schemas.openxmlformats.org/spreadsheetml/2006/main" xmlns:mc="http://schemas.openxmlformats.org/markup-compatibility/2006" xmlns:xr="http://schemas.microsoft.com/office/spreadsheetml/2014/revision" mc:Ignorable="xr" xr:uid="{79821D26-A966-439D-81BF-FD2E9FBDBA85}" name="PivotTable3" cacheId="154" applyNumberFormats="0" applyBorderFormats="0" applyFontFormats="0" applyPatternFormats="0" applyAlignmentFormats="0" applyWidthHeightFormats="1" dataCaption="Values" updatedVersion="8" minRefreshableVersion="3" useAutoFormatting="1" itemPrintTitles="1" createdVersion="7" indent="0" outline="1" outlineData="1" multipleFieldFilters="0">
  <location ref="AB2:AB4" firstHeaderRow="1" firstDataRow="1" firstDataCol="1"/>
  <pivotFields count="1">
    <pivotField axis="axisRow" showAll="0">
      <items count="239">
        <item h="1" m="1" x="131"/>
        <item h="1" m="1" x="132"/>
        <item h="1" m="1" x="221"/>
        <item h="1" m="1" x="134"/>
        <item h="1" m="1" x="135"/>
        <item h="1" m="1" x="235"/>
        <item h="1" m="1" x="137"/>
        <item h="1" m="1" x="138"/>
        <item h="1" m="1" x="227"/>
        <item h="1" m="1" x="140"/>
        <item h="1" m="1" x="141"/>
        <item h="1" m="1" x="142"/>
        <item h="1" m="1" x="236"/>
        <item h="1" m="1" x="144"/>
        <item h="1" m="1" x="145"/>
        <item h="1" m="1" x="146"/>
        <item h="1" m="1" x="223"/>
        <item h="1" m="1" x="148"/>
        <item h="1" m="1" x="231"/>
        <item h="1" m="1" x="150"/>
        <item h="1" m="1" x="151"/>
        <item h="1" m="1" x="152"/>
        <item h="1" m="1" x="153"/>
        <item h="1" m="1" x="154"/>
        <item h="1" m="1" x="155"/>
        <item h="1" m="1" x="156"/>
        <item h="1" m="1" x="157"/>
        <item h="1" m="1" x="158"/>
        <item h="1" m="1" x="159"/>
        <item h="1" m="1" x="237"/>
        <item h="1" m="1" x="161"/>
        <item h="1" m="1" x="162"/>
        <item h="1" m="1" x="163"/>
        <item h="1" m="1" x="164"/>
        <item h="1" m="1" x="165"/>
        <item h="1" m="1" x="166"/>
        <item h="1" m="1" x="167"/>
        <item h="1" m="1" x="168"/>
        <item h="1" m="1" x="169"/>
        <item h="1" m="1" x="170"/>
        <item h="1" m="1" x="171"/>
        <item h="1" m="1" x="172"/>
        <item h="1" m="1" x="173"/>
        <item h="1" m="1" x="174"/>
        <item h="1" m="1" x="175"/>
        <item h="1" m="1" x="226"/>
        <item h="1" m="1" x="177"/>
        <item h="1" m="1" x="178"/>
        <item h="1" m="1" x="179"/>
        <item h="1" m="1" x="180"/>
        <item h="1" m="1" x="181"/>
        <item h="1" m="1" x="182"/>
        <item h="1" m="1" x="233"/>
        <item h="1" m="1" x="184"/>
        <item h="1" m="1" x="185"/>
        <item h="1" m="1" x="186"/>
        <item h="1" m="1" x="222"/>
        <item h="1" m="1" x="228"/>
        <item h="1" m="1" x="232"/>
        <item h="1" m="1" x="229"/>
        <item h="1" m="1" x="225"/>
        <item h="1" m="1" x="192"/>
        <item h="1" m="1" x="234"/>
        <item h="1" m="1" x="194"/>
        <item h="1" m="1" x="224"/>
        <item h="1" m="1" x="196"/>
        <item h="1" m="1" x="197"/>
        <item h="1" m="1" x="198"/>
        <item h="1" m="1" x="199"/>
        <item h="1" m="1" x="230"/>
        <item h="1" m="1" x="202"/>
        <item h="1" m="1" x="203"/>
        <item h="1" m="1" x="204"/>
        <item h="1" m="1" x="205"/>
        <item h="1" m="1" x="206"/>
        <item h="1" m="1" x="207"/>
        <item h="1" m="1" x="208"/>
        <item h="1" m="1" x="209"/>
        <item h="1" m="1" x="210"/>
        <item h="1" m="1" x="211"/>
        <item h="1" m="1" x="212"/>
        <item h="1" m="1" x="213"/>
        <item h="1" m="1" x="214"/>
        <item h="1" m="1" x="215"/>
        <item h="1" m="1" x="216"/>
        <item h="1" m="1" x="217"/>
        <item h="1" m="1" x="218"/>
        <item h="1" m="1" x="219"/>
        <item h="1" m="1" x="220"/>
        <item h="1" m="1" x="133"/>
        <item h="1" m="1" x="136"/>
        <item h="1" m="1" x="147"/>
        <item h="1" m="1" x="183"/>
        <item h="1" m="1" x="187"/>
        <item h="1" m="1" x="188"/>
        <item h="1" m="1" x="189"/>
        <item h="1" m="1" x="190"/>
        <item h="1" m="1" x="191"/>
        <item h="1" m="1" x="193"/>
        <item h="1" m="1" x="200"/>
        <item h="1" m="1" x="195"/>
        <item h="1" m="1" x="201"/>
        <item h="1" m="1" x="139"/>
        <item h="1" m="1" x="143"/>
        <item h="1" m="1" x="176"/>
        <item h="1" m="1" x="160"/>
        <item h="1" m="1" x="149"/>
        <item x="0"/>
        <item h="1" x="1"/>
        <item h="1" x="2"/>
        <item h="1" x="3"/>
        <item h="1" x="4"/>
        <item h="1" x="5"/>
        <item h="1" x="6"/>
        <item h="1" x="7"/>
        <item h="1" m="1" x="127"/>
        <item h="1" m="1" x="128"/>
        <item h="1" x="10"/>
        <item h="1" x="11"/>
        <item h="1" m="1" x="129"/>
        <item h="1" m="1" x="130"/>
        <item h="1" x="14"/>
        <item h="1" x="15"/>
        <item h="1" x="16"/>
        <item h="1" x="17"/>
        <item h="1" m="1" x="126"/>
        <item h="1" x="19"/>
        <item h="1" x="20"/>
        <item h="1" x="21"/>
        <item h="1" x="22"/>
        <item h="1" x="23"/>
        <item h="1" m="1" x="103"/>
        <item h="1" x="31"/>
        <item h="1" m="1" x="101"/>
        <item h="1" x="33"/>
        <item h="1" x="34"/>
        <item h="1" x="35"/>
        <item h="1" x="36"/>
        <item h="1" x="37"/>
        <item h="1" x="38"/>
        <item h="1" x="39"/>
        <item h="1" m="1" x="116"/>
        <item h="1" m="1" x="117"/>
        <item h="1" x="42"/>
        <item h="1" x="43"/>
        <item h="1" m="1" x="115"/>
        <item h="1" x="45"/>
        <item h="1" x="46"/>
        <item h="1" x="47"/>
        <item h="1" x="48"/>
        <item h="1" x="49"/>
        <item h="1" x="50"/>
        <item h="1" x="51"/>
        <item h="1" x="52"/>
        <item h="1" x="54"/>
        <item h="1" x="55"/>
        <item h="1" x="56"/>
        <item h="1" x="57"/>
        <item h="1" x="58"/>
        <item h="1" x="59"/>
        <item h="1" x="60"/>
        <item h="1" x="61"/>
        <item h="1" x="62"/>
        <item h="1" x="63"/>
        <item h="1" x="64"/>
        <item h="1" x="65"/>
        <item h="1" x="66"/>
        <item h="1" x="67"/>
        <item h="1" x="68"/>
        <item h="1" x="69"/>
        <item h="1" x="70"/>
        <item h="1" x="71"/>
        <item h="1" x="72"/>
        <item h="1" x="73"/>
        <item h="1" x="74"/>
        <item h="1" m="1" x="109"/>
        <item h="1" x="76"/>
        <item h="1" x="77"/>
        <item h="1" m="1" x="114"/>
        <item h="1" x="81"/>
        <item h="1" x="82"/>
        <item h="1" m="1" x="111"/>
        <item h="1" m="1" x="100"/>
        <item h="1" m="1" x="112"/>
        <item h="1" x="86"/>
        <item h="1" x="87"/>
        <item h="1" x="88"/>
        <item h="1" x="89"/>
        <item h="1" x="90"/>
        <item h="1" x="91"/>
        <item h="1" x="92"/>
        <item h="1" x="93"/>
        <item h="1" m="1" x="110"/>
        <item h="1" x="95"/>
        <item h="1" x="96"/>
        <item h="1" x="97"/>
        <item h="1" m="1" x="113"/>
        <item h="1" x="78"/>
        <item h="1" m="1" x="120"/>
        <item h="1" m="1" x="123"/>
        <item h="1" m="1" x="121"/>
        <item h="1" m="1" x="124"/>
        <item h="1" m="1" x="125"/>
        <item h="1" m="1" x="122"/>
        <item h="1" m="1" x="105"/>
        <item h="1" m="1" x="107"/>
        <item h="1" m="1" x="104"/>
        <item h="1" m="1" x="118"/>
        <item h="1" m="1" x="106"/>
        <item h="1" m="1" x="119"/>
        <item h="1" m="1" x="108"/>
        <item h="1" x="40"/>
        <item h="1" x="41"/>
        <item h="1" x="44"/>
        <item h="1" x="80"/>
        <item h="1" x="85"/>
        <item h="1" x="98"/>
        <item h="1" m="1" x="99"/>
        <item h="1" x="94"/>
        <item h="1" x="75"/>
        <item h="1" x="79"/>
        <item h="1" x="8"/>
        <item h="1" x="9"/>
        <item h="1" x="12"/>
        <item h="1" x="13"/>
        <item h="1" x="18"/>
        <item h="1" m="1" x="102"/>
        <item h="1" x="26"/>
        <item h="1" x="27"/>
        <item h="1" x="28"/>
        <item h="1" x="29"/>
        <item h="1" x="30"/>
        <item h="1" x="53"/>
        <item h="1" x="24"/>
        <item h="1" x="25"/>
        <item h="1" x="32"/>
        <item h="1" x="84"/>
        <item h="1" x="83"/>
        <item t="default"/>
      </items>
    </pivotField>
  </pivotFields>
  <rowFields count="1">
    <field x="0"/>
  </rowFields>
  <rowItems count="2">
    <i>
      <x v="107"/>
    </i>
    <i t="grand">
      <x/>
    </i>
  </rowItems>
  <colItems count="1">
    <i/>
  </colItem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16.xml><?xml version="1.0" encoding="utf-8"?>
<pivotTableDefinition xmlns="http://schemas.openxmlformats.org/spreadsheetml/2006/main" xmlns:mc="http://schemas.openxmlformats.org/markup-compatibility/2006" xmlns:xr="http://schemas.microsoft.com/office/spreadsheetml/2014/revision" mc:Ignorable="xr" xr:uid="{A5A3C61A-824B-4413-85EB-71E2A83EEBB2}" name="PivotTable4" cacheId="152" applyNumberFormats="0" applyBorderFormats="0" applyFontFormats="0" applyPatternFormats="0" applyAlignmentFormats="0" applyWidthHeightFormats="1" dataCaption="Values" updatedVersion="8" minRefreshableVersion="3" useAutoFormatting="1" itemPrintTitles="1" createdVersion="7" indent="0" outline="1" outlineData="1" multipleFieldFilters="0">
  <location ref="S2:S4" firstHeaderRow="1" firstDataRow="1" firstDataCol="1"/>
  <pivotFields count="1">
    <pivotField axis="axisRow" showAll="0">
      <items count="247">
        <item h="1" m="1" x="135"/>
        <item h="1" m="1" x="138"/>
        <item h="1" m="1" x="139"/>
        <item h="1" m="1" x="228"/>
        <item h="1" m="1" x="141"/>
        <item h="1" m="1" x="142"/>
        <item h="1" m="1" x="243"/>
        <item h="1" m="1" x="144"/>
        <item h="1" m="1" x="145"/>
        <item h="1" m="1" x="234"/>
        <item h="1" m="1" x="147"/>
        <item h="1" m="1" x="148"/>
        <item h="1" m="1" x="149"/>
        <item h="1" m="1" x="244"/>
        <item h="1" m="1" x="151"/>
        <item h="1" m="1" x="152"/>
        <item h="1" m="1" x="153"/>
        <item h="1" m="1" x="230"/>
        <item h="1" m="1" x="155"/>
        <item h="1" m="1" x="238"/>
        <item h="1" m="1" x="157"/>
        <item h="1" m="1" x="158"/>
        <item h="1" m="1" x="159"/>
        <item h="1" m="1" x="160"/>
        <item h="1" m="1" x="161"/>
        <item h="1" m="1" x="162"/>
        <item h="1" m="1" x="163"/>
        <item h="1" m="1" x="164"/>
        <item h="1" m="1" x="165"/>
        <item h="1" m="1" x="166"/>
        <item h="1" m="1" x="245"/>
        <item h="1" m="1" x="168"/>
        <item h="1" m="1" x="169"/>
        <item h="1" m="1" x="170"/>
        <item h="1" m="1" x="171"/>
        <item h="1" m="1" x="172"/>
        <item h="1" m="1" x="173"/>
        <item h="1" m="1" x="174"/>
        <item h="1" m="1" x="175"/>
        <item h="1" m="1" x="176"/>
        <item h="1" m="1" x="177"/>
        <item h="1" m="1" x="178"/>
        <item h="1" m="1" x="179"/>
        <item h="1" m="1" x="180"/>
        <item h="1" m="1" x="181"/>
        <item h="1" m="1" x="182"/>
        <item h="1" m="1" x="233"/>
        <item h="1" m="1" x="184"/>
        <item h="1" m="1" x="136"/>
        <item h="1" m="1" x="185"/>
        <item h="1" m="1" x="186"/>
        <item h="1" m="1" x="187"/>
        <item h="1" m="1" x="188"/>
        <item h="1" m="1" x="189"/>
        <item h="1" m="1" x="240"/>
        <item h="1" m="1" x="191"/>
        <item h="1" m="1" x="192"/>
        <item h="1" m="1" x="193"/>
        <item h="1" m="1" x="229"/>
        <item h="1" m="1" x="235"/>
        <item h="1" m="1" x="239"/>
        <item h="1" m="1" x="236"/>
        <item h="1" m="1" x="232"/>
        <item h="1" m="1" x="199"/>
        <item h="1" m="1" x="241"/>
        <item h="1" m="1" x="201"/>
        <item h="1" m="1" x="231"/>
        <item h="1" m="1" x="203"/>
        <item h="1" m="1" x="204"/>
        <item h="1" m="1" x="205"/>
        <item h="1" m="1" x="206"/>
        <item h="1" m="1" x="237"/>
        <item h="1" m="1" x="137"/>
        <item h="1" m="1" x="209"/>
        <item h="1" m="1" x="210"/>
        <item h="1" m="1" x="211"/>
        <item h="1" m="1" x="212"/>
        <item h="1" m="1" x="213"/>
        <item h="1" m="1" x="214"/>
        <item h="1" m="1" x="215"/>
        <item h="1" m="1" x="216"/>
        <item h="1" m="1" x="217"/>
        <item h="1" m="1" x="218"/>
        <item h="1" m="1" x="219"/>
        <item h="1" m="1" x="220"/>
        <item h="1" m="1" x="221"/>
        <item h="1" m="1" x="222"/>
        <item h="1" m="1" x="223"/>
        <item h="1" m="1" x="224"/>
        <item h="1" m="1" x="225"/>
        <item h="1" m="1" x="226"/>
        <item h="1" m="1" x="227"/>
        <item h="1" m="1" x="242"/>
        <item h="1" m="1" x="140"/>
        <item h="1" m="1" x="143"/>
        <item h="1" m="1" x="154"/>
        <item h="1" m="1" x="190"/>
        <item h="1" m="1" x="194"/>
        <item h="1" m="1" x="195"/>
        <item h="1" m="1" x="196"/>
        <item h="1" m="1" x="197"/>
        <item h="1" m="1" x="198"/>
        <item h="1" m="1" x="200"/>
        <item h="1" m="1" x="207"/>
        <item h="1" x="0"/>
        <item h="1" m="1" x="202"/>
        <item h="1" m="1" x="208"/>
        <item h="1" m="1" x="146"/>
        <item h="1" m="1" x="150"/>
        <item h="1" m="1" x="183"/>
        <item h="1" m="1" x="167"/>
        <item h="1" m="1" x="156"/>
        <item h="1" x="2"/>
        <item x="3"/>
        <item h="1" x="4"/>
        <item h="1" x="5"/>
        <item h="1" x="6"/>
        <item h="1" x="7"/>
        <item h="1" x="8"/>
        <item h="1" x="9"/>
        <item h="1" m="1" x="129"/>
        <item h="1" m="1" x="130"/>
        <item h="1" x="12"/>
        <item h="1" x="13"/>
        <item h="1" m="1" x="131"/>
        <item h="1" m="1" x="132"/>
        <item h="1" x="16"/>
        <item h="1" x="17"/>
        <item h="1" x="18"/>
        <item h="1" x="19"/>
        <item h="1" m="1" x="133"/>
        <item h="1" x="21"/>
        <item h="1" x="22"/>
        <item h="1" x="23"/>
        <item h="1" x="24"/>
        <item h="1" x="25"/>
        <item h="1" m="1" x="106"/>
        <item h="1" x="33"/>
        <item h="1" m="1" x="105"/>
        <item h="1" x="35"/>
        <item h="1" x="36"/>
        <item h="1" x="37"/>
        <item h="1" x="38"/>
        <item h="1" x="39"/>
        <item h="1" x="40"/>
        <item h="1" x="41"/>
        <item h="1" m="1" x="121"/>
        <item h="1" m="1" x="122"/>
        <item h="1" x="44"/>
        <item h="1" x="45"/>
        <item h="1" m="1" x="120"/>
        <item h="1" x="47"/>
        <item h="1" x="48"/>
        <item h="1" x="49"/>
        <item h="1" x="50"/>
        <item h="1" x="51"/>
        <item h="1" x="52"/>
        <item h="1" x="53"/>
        <item h="1" x="54"/>
        <item h="1" x="57"/>
        <item h="1" x="58"/>
        <item h="1" x="59"/>
        <item h="1" x="60"/>
        <item h="1" x="61"/>
        <item h="1" x="62"/>
        <item h="1" x="63"/>
        <item h="1" x="64"/>
        <item h="1" x="65"/>
        <item h="1" x="66"/>
        <item h="1" x="67"/>
        <item h="1" x="68"/>
        <item h="1" x="69"/>
        <item h="1" x="70"/>
        <item h="1" x="71"/>
        <item h="1" x="72"/>
        <item h="1" x="73"/>
        <item h="1" x="74"/>
        <item h="1" x="75"/>
        <item h="1" x="76"/>
        <item h="1" x="77"/>
        <item h="1" m="1" x="114"/>
        <item h="1" x="79"/>
        <item h="1" x="80"/>
        <item h="1" m="1" x="119"/>
        <item h="1" x="85"/>
        <item h="1" x="86"/>
        <item h="1" m="1" x="116"/>
        <item h="1" m="1" x="104"/>
        <item h="1" m="1" x="117"/>
        <item h="1" x="90"/>
        <item h="1" x="91"/>
        <item h="1" x="92"/>
        <item h="1" x="93"/>
        <item h="1" x="94"/>
        <item h="1" x="95"/>
        <item h="1" x="96"/>
        <item h="1" x="97"/>
        <item h="1" m="1" x="115"/>
        <item h="1" x="99"/>
        <item h="1" x="100"/>
        <item h="1" x="101"/>
        <item h="1" m="1" x="118"/>
        <item h="1" x="1"/>
        <item h="1" x="56"/>
        <item h="1" x="83"/>
        <item h="1" m="1" x="134"/>
        <item h="1" x="81"/>
        <item h="1" m="1" x="123"/>
        <item h="1" m="1" x="126"/>
        <item h="1" m="1" x="124"/>
        <item h="1" m="1" x="127"/>
        <item h="1" m="1" x="128"/>
        <item h="1" m="1" x="125"/>
        <item h="1" m="1" x="109"/>
        <item h="1" m="1" x="111"/>
        <item h="1" m="1" x="108"/>
        <item h="1" m="1" x="110"/>
        <item h="1" m="1" x="112"/>
        <item h="1" x="42"/>
        <item h="1" x="43"/>
        <item h="1" x="46"/>
        <item h="1" x="84"/>
        <item h="1" x="89"/>
        <item h="1" x="102"/>
        <item h="1" m="1" x="103"/>
        <item h="1" x="98"/>
        <item h="1" m="1" x="113"/>
        <item h="1" x="78"/>
        <item h="1" x="82"/>
        <item h="1" x="10"/>
        <item h="1" x="11"/>
        <item h="1" x="14"/>
        <item h="1" x="15"/>
        <item h="1" x="20"/>
        <item h="1" m="1" x="107"/>
        <item h="1" x="28"/>
        <item h="1" x="29"/>
        <item h="1" x="30"/>
        <item h="1" x="31"/>
        <item h="1" x="32"/>
        <item h="1" x="55"/>
        <item h="1" x="26"/>
        <item h="1" x="27"/>
        <item h="1" x="34"/>
        <item h="1" x="88"/>
        <item h="1" x="87"/>
        <item t="default"/>
      </items>
    </pivotField>
  </pivotFields>
  <rowFields count="1">
    <field x="0"/>
  </rowFields>
  <rowItems count="2">
    <i>
      <x v="113"/>
    </i>
    <i t="grand">
      <x/>
    </i>
  </rowItems>
  <colItems count="1">
    <i/>
  </colItems>
  <formats count="8">
    <format dxfId="260">
      <pivotArea type="all" dataOnly="0" outline="0" fieldPosition="0"/>
    </format>
    <format dxfId="261">
      <pivotArea field="0" type="button" dataOnly="0" labelOnly="1" outline="0" axis="axisRow" fieldPosition="0"/>
    </format>
    <format dxfId="262">
      <pivotArea dataOnly="0" labelOnly="1" fieldPosition="0">
        <references count="1">
          <reference field="0" count="0"/>
        </references>
      </pivotArea>
    </format>
    <format dxfId="263">
      <pivotArea dataOnly="0" labelOnly="1" grandRow="1" outline="0" fieldPosition="0"/>
    </format>
    <format dxfId="264">
      <pivotArea type="all" dataOnly="0" outline="0" fieldPosition="0"/>
    </format>
    <format dxfId="265">
      <pivotArea field="0" type="button" dataOnly="0" labelOnly="1" outline="0" axis="axisRow" fieldPosition="0"/>
    </format>
    <format dxfId="266">
      <pivotArea dataOnly="0" labelOnly="1" fieldPosition="0">
        <references count="1">
          <reference field="0" count="0"/>
        </references>
      </pivotArea>
    </format>
    <format dxfId="267">
      <pivotArea dataOnly="0" labelOnly="1" grandRow="1" outline="0"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17.xml><?xml version="1.0" encoding="utf-8"?>
<pivotTableDefinition xmlns="http://schemas.openxmlformats.org/spreadsheetml/2006/main" xmlns:mc="http://schemas.openxmlformats.org/markup-compatibility/2006" xmlns:xr="http://schemas.microsoft.com/office/spreadsheetml/2014/revision" mc:Ignorable="xr" xr:uid="{3E7798C7-69F6-4441-AB56-7C4ADC6D5429}" name="PivotTable13" cacheId="163"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O11:O13" firstHeaderRow="1" firstDataRow="1" firstDataCol="1"/>
  <pivotFields count="1">
    <pivotField axis="axisRow" showAll="0">
      <items count="6">
        <item h="1" x="0"/>
        <item h="1" x="1"/>
        <item h="1" x="2"/>
        <item x="3"/>
        <item h="1" x="4"/>
        <item t="default"/>
      </items>
    </pivotField>
  </pivotFields>
  <rowFields count="1">
    <field x="0"/>
  </rowFields>
  <rowItems count="2">
    <i>
      <x v="3"/>
    </i>
    <i t="grand">
      <x/>
    </i>
  </rowItems>
  <colItems count="1">
    <i/>
  </colItem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18.xml><?xml version="1.0" encoding="utf-8"?>
<pivotTableDefinition xmlns="http://schemas.openxmlformats.org/spreadsheetml/2006/main" xmlns:mc="http://schemas.openxmlformats.org/markup-compatibility/2006" xmlns:xr="http://schemas.microsoft.com/office/spreadsheetml/2014/revision" mc:Ignorable="xr" xr:uid="{AE423156-70EA-49A3-8D33-6E7641252A8F}" name="PivotTable14" cacheId="149" applyNumberFormats="0" applyBorderFormats="0" applyFontFormats="0" applyPatternFormats="0" applyAlignmentFormats="0" applyWidthHeightFormats="1" dataCaption="Values" tag="2afe66b1-be4e-4bb9-ae4b-31883bd4b554" updatedVersion="8" minRefreshableVersion="3" useAutoFormatting="1" subtotalHiddenItems="1" itemPrintTitles="1" createdVersion="8" indent="0" outline="1" outlineData="1" multipleFieldFilters="0">
  <location ref="K6:K8" firstHeaderRow="1" firstDataRow="1" firstDataCol="1"/>
  <pivotFields count="1">
    <pivotField axis="axisRow" allDrilled="1" subtotalTop="0" showAll="0" dataSourceSort="1" defaultSubtotal="0" defaultAttributeDrillState="1">
      <items count="1">
        <item s="1" x="0"/>
      </items>
    </pivotField>
  </pivotFields>
  <rowFields count="1">
    <field x="0"/>
  </rowFields>
  <rowItems count="2">
    <i>
      <x/>
    </i>
    <i t="grand">
      <x/>
    </i>
  </rowItems>
  <pivotHierarchies count="8">
    <pivotHierarchy multipleItemSelectionAllowed="1"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Data="1"/>
  </pivotHierarchies>
  <pivotTableStyleInfo name="PivotStyleLight16" showRowHeaders="1" showColHeaders="1" showRowStripes="0" showColStripes="0" showLastColumn="1"/>
  <rowHierarchiesUsage count="1">
    <rowHierarchyUsage hierarchyUsage="0"/>
  </row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sourceDataName=" ">
        <x15:activeTabTopLevelEntity name="[Range]"/>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19.xml><?xml version="1.0" encoding="utf-8"?>
<pivotTableDefinition xmlns="http://schemas.openxmlformats.org/spreadsheetml/2006/main" xmlns:mc="http://schemas.openxmlformats.org/markup-compatibility/2006" xmlns:xr="http://schemas.microsoft.com/office/spreadsheetml/2014/revision" mc:Ignorable="xr" xr:uid="{58DD2826-0190-48A3-919F-C7C820A2652B}" name="PivotTable2" cacheId="157" applyNumberFormats="0" applyBorderFormats="0" applyFontFormats="0" applyPatternFormats="0" applyAlignmentFormats="0" applyWidthHeightFormats="1" dataCaption="Values" updatedVersion="8" minRefreshableVersion="3" useAutoFormatting="1" itemPrintTitles="1" createdVersion="7" indent="0" outline="1" outlineData="1" multipleFieldFilters="0">
  <location ref="B2:B4" firstHeaderRow="1" firstDataRow="1" firstDataCol="1"/>
  <pivotFields count="1">
    <pivotField axis="axisRow" showAll="0">
      <items count="34">
        <item h="1" x="0"/>
        <item h="1" x="1"/>
        <item h="1" x="2"/>
        <item h="1" x="3"/>
        <item h="1" x="4"/>
        <item h="1" x="5"/>
        <item h="1" x="6"/>
        <item h="1" x="7"/>
        <item h="1" m="1" x="31"/>
        <item h="1" x="9"/>
        <item h="1" m="1" x="32"/>
        <item h="1" x="11"/>
        <item h="1" x="12"/>
        <item h="1" x="13"/>
        <item h="1" x="14"/>
        <item h="1" x="15"/>
        <item h="1" x="16"/>
        <item h="1" x="17"/>
        <item h="1" x="18"/>
        <item h="1" x="19"/>
        <item h="1" x="20"/>
        <item h="1" x="21"/>
        <item h="1" x="22"/>
        <item h="1" x="23"/>
        <item h="1" x="24"/>
        <item h="1" x="25"/>
        <item h="1" x="26"/>
        <item h="1" x="27"/>
        <item x="28"/>
        <item h="1" x="29"/>
        <item h="1" x="30"/>
        <item h="1" x="8"/>
        <item h="1" x="10"/>
        <item t="default"/>
      </items>
    </pivotField>
  </pivotFields>
  <rowFields count="1">
    <field x="0"/>
  </rowFields>
  <rowItems count="2">
    <i>
      <x v="28"/>
    </i>
    <i t="grand">
      <x/>
    </i>
  </rowItems>
  <colItems count="1">
    <i/>
  </colItems>
  <formats count="8">
    <format dxfId="252">
      <pivotArea type="all" dataOnly="0" outline="0" fieldPosition="0"/>
    </format>
    <format dxfId="253">
      <pivotArea field="0" type="button" dataOnly="0" labelOnly="1" outline="0" axis="axisRow" fieldPosition="0"/>
    </format>
    <format dxfId="254">
      <pivotArea dataOnly="0" labelOnly="1" fieldPosition="0">
        <references count="1">
          <reference field="0" count="0"/>
        </references>
      </pivotArea>
    </format>
    <format dxfId="255">
      <pivotArea dataOnly="0" labelOnly="1" grandRow="1" outline="0" fieldPosition="0"/>
    </format>
    <format dxfId="256">
      <pivotArea type="all" dataOnly="0" outline="0" fieldPosition="0"/>
    </format>
    <format dxfId="257">
      <pivotArea field="0" type="button" dataOnly="0" labelOnly="1" outline="0" axis="axisRow" fieldPosition="0"/>
    </format>
    <format dxfId="258">
      <pivotArea dataOnly="0" labelOnly="1" fieldPosition="0">
        <references count="1">
          <reference field="0" count="0"/>
        </references>
      </pivotArea>
    </format>
    <format dxfId="259">
      <pivotArea dataOnly="0" labelOnly="1" grandRow="1" outline="0"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0.xml><?xml version="1.0" encoding="utf-8"?>
<pivotTableDefinition xmlns="http://schemas.openxmlformats.org/spreadsheetml/2006/main" xmlns:mc="http://schemas.openxmlformats.org/markup-compatibility/2006" xmlns:xr="http://schemas.microsoft.com/office/spreadsheetml/2014/revision" mc:Ignorable="xr" xr:uid="{7BC4C1DD-B866-49B3-AD66-9FF85C4740F6}" name="PivotTable7" cacheId="153" applyNumberFormats="0" applyBorderFormats="0" applyFontFormats="0" applyPatternFormats="0" applyAlignmentFormats="0" applyWidthHeightFormats="1" dataCaption="Values" updatedVersion="8" minRefreshableVersion="3" useAutoFormatting="1" itemPrintTitles="1" createdVersion="7" indent="0" outline="1" outlineData="1" multipleFieldFilters="0">
  <location ref="Y2:Y4" firstHeaderRow="1" firstDataRow="1" firstDataCol="1"/>
  <pivotFields count="1">
    <pivotField axis="axisRow" showAll="0">
      <items count="246">
        <item h="1" m="1" x="136"/>
        <item h="1" m="1" x="139"/>
        <item h="1" m="1" x="140"/>
        <item h="1" m="1" x="229"/>
        <item h="1" m="1" x="142"/>
        <item h="1" m="1" x="143"/>
        <item h="1" m="1" x="243"/>
        <item h="1" m="1" x="145"/>
        <item h="1" m="1" x="146"/>
        <item h="1" m="1" x="147"/>
        <item h="1" m="1" x="148"/>
        <item h="1" m="1" x="149"/>
        <item h="1" m="1" x="150"/>
        <item h="1" m="1" x="151"/>
        <item h="1" m="1" x="152"/>
        <item h="1" m="1" x="153"/>
        <item h="1" m="1" x="154"/>
        <item h="1" m="1" x="231"/>
        <item h="1" m="1" x="156"/>
        <item h="1" m="1" x="238"/>
        <item h="1" m="1" x="158"/>
        <item h="1" m="1" x="159"/>
        <item h="1" m="1" x="160"/>
        <item h="1" m="1" x="161"/>
        <item h="1" m="1" x="162"/>
        <item h="1" m="1" x="163"/>
        <item h="1" m="1" x="164"/>
        <item h="1" m="1" x="165"/>
        <item h="1" m="1" x="166"/>
        <item h="1" m="1" x="167"/>
        <item h="1" m="1" x="244"/>
        <item h="1" m="1" x="169"/>
        <item h="1" m="1" x="170"/>
        <item h="1" m="1" x="171"/>
        <item h="1" m="1" x="172"/>
        <item h="1" m="1" x="173"/>
        <item h="1" m="1" x="174"/>
        <item h="1" m="1" x="175"/>
        <item h="1" m="1" x="176"/>
        <item h="1" m="1" x="177"/>
        <item h="1" m="1" x="178"/>
        <item h="1" m="1" x="179"/>
        <item h="1" m="1" x="180"/>
        <item h="1" m="1" x="181"/>
        <item h="1" m="1" x="182"/>
        <item h="1" m="1" x="183"/>
        <item h="1" m="1" x="234"/>
        <item h="1" m="1" x="185"/>
        <item h="1" m="1" x="137"/>
        <item h="1" m="1" x="186"/>
        <item h="1" m="1" x="187"/>
        <item h="1" m="1" x="188"/>
        <item h="1" m="1" x="189"/>
        <item h="1" m="1" x="190"/>
        <item h="1" m="1" x="240"/>
        <item h="1" m="1" x="192"/>
        <item h="1" m="1" x="193"/>
        <item h="1" m="1" x="194"/>
        <item h="1" m="1" x="230"/>
        <item h="1" m="1" x="235"/>
        <item h="1" m="1" x="239"/>
        <item h="1" m="1" x="236"/>
        <item h="1" m="1" x="233"/>
        <item h="1" m="1" x="200"/>
        <item h="1" m="1" x="241"/>
        <item h="1" m="1" x="202"/>
        <item h="1" m="1" x="232"/>
        <item h="1" m="1" x="204"/>
        <item h="1" m="1" x="205"/>
        <item h="1" m="1" x="206"/>
        <item h="1" m="1" x="207"/>
        <item h="1" m="1" x="237"/>
        <item h="1" m="1" x="138"/>
        <item h="1" m="1" x="210"/>
        <item h="1" m="1" x="211"/>
        <item h="1" m="1" x="212"/>
        <item h="1" m="1" x="213"/>
        <item h="1" m="1" x="214"/>
        <item h="1" m="1" x="215"/>
        <item h="1" m="1" x="216"/>
        <item h="1" m="1" x="217"/>
        <item h="1" m="1" x="218"/>
        <item h="1" m="1" x="219"/>
        <item h="1" m="1" x="220"/>
        <item h="1" m="1" x="221"/>
        <item h="1" m="1" x="222"/>
        <item h="1" m="1" x="223"/>
        <item h="1" m="1" x="224"/>
        <item h="1" m="1" x="225"/>
        <item h="1" m="1" x="226"/>
        <item h="1" m="1" x="227"/>
        <item h="1" m="1" x="228"/>
        <item h="1" m="1" x="242"/>
        <item h="1" m="1" x="103"/>
        <item h="1" m="1" x="141"/>
        <item h="1" m="1" x="144"/>
        <item h="1" m="1" x="155"/>
        <item h="1" m="1" x="191"/>
        <item h="1" m="1" x="195"/>
        <item h="1" m="1" x="196"/>
        <item h="1" m="1" x="197"/>
        <item h="1" m="1" x="198"/>
        <item h="1" m="1" x="199"/>
        <item h="1" m="1" x="201"/>
        <item h="1" m="1" x="208"/>
        <item h="1" x="0"/>
        <item h="1" m="1" x="203"/>
        <item h="1" m="1" x="209"/>
        <item h="1" m="1" x="184"/>
        <item h="1" m="1" x="168"/>
        <item h="1" m="1" x="157"/>
        <item x="2"/>
        <item h="1" x="3"/>
        <item h="1" x="4"/>
        <item h="1" x="5"/>
        <item h="1" x="6"/>
        <item h="1" x="7"/>
        <item h="1" x="8"/>
        <item h="1" x="9"/>
        <item h="1" m="1" x="132"/>
        <item h="1" m="1" x="133"/>
        <item h="1" x="12"/>
        <item h="1" x="13"/>
        <item h="1" m="1" x="134"/>
        <item h="1" m="1" x="135"/>
        <item h="1" x="16"/>
        <item h="1" x="17"/>
        <item h="1" x="18"/>
        <item h="1" x="19"/>
        <item h="1" m="1" x="131"/>
        <item h="1" x="21"/>
        <item h="1" x="22"/>
        <item h="1" x="23"/>
        <item h="1" x="24"/>
        <item h="1" x="25"/>
        <item h="1" m="1" x="107"/>
        <item h="1" x="33"/>
        <item h="1" m="1" x="106"/>
        <item h="1" x="35"/>
        <item h="1" x="36"/>
        <item h="1" x="37"/>
        <item h="1" x="38"/>
        <item h="1" x="39"/>
        <item h="1" x="40"/>
        <item h="1" x="41"/>
        <item h="1" m="1" x="121"/>
        <item h="1" m="1" x="122"/>
        <item h="1" x="44"/>
        <item h="1" x="45"/>
        <item h="1" m="1" x="120"/>
        <item h="1" x="47"/>
        <item h="1" x="48"/>
        <item h="1" x="49"/>
        <item h="1" x="50"/>
        <item h="1" x="51"/>
        <item h="1" x="52"/>
        <item h="1" x="53"/>
        <item h="1" x="54"/>
        <item h="1" x="57"/>
        <item h="1" x="58"/>
        <item h="1" x="59"/>
        <item h="1" x="60"/>
        <item h="1" x="61"/>
        <item h="1" x="62"/>
        <item h="1" x="63"/>
        <item h="1" x="64"/>
        <item h="1" x="65"/>
        <item h="1" x="66"/>
        <item h="1" x="67"/>
        <item h="1" x="68"/>
        <item h="1" x="69"/>
        <item h="1" x="70"/>
        <item h="1" x="71"/>
        <item h="1" x="72"/>
        <item h="1" x="73"/>
        <item h="1" x="74"/>
        <item h="1" x="75"/>
        <item h="1" x="76"/>
        <item h="1" x="77"/>
        <item h="1" m="1" x="114"/>
        <item h="1" x="79"/>
        <item h="1" x="80"/>
        <item h="1" m="1" x="119"/>
        <item h="1" x="85"/>
        <item h="1" x="86"/>
        <item h="1" m="1" x="116"/>
        <item h="1" m="1" x="105"/>
        <item h="1" m="1" x="117"/>
        <item h="1" x="90"/>
        <item h="1" x="91"/>
        <item h="1" x="92"/>
        <item h="1" x="93"/>
        <item h="1" x="94"/>
        <item h="1" x="95"/>
        <item h="1" x="96"/>
        <item h="1" x="97"/>
        <item h="1" m="1" x="115"/>
        <item h="1" x="99"/>
        <item h="1" x="100"/>
        <item h="1" x="101"/>
        <item h="1" m="1" x="118"/>
        <item h="1" x="1"/>
        <item h="1" x="56"/>
        <item h="1" x="83"/>
        <item h="1" x="81"/>
        <item h="1" m="1" x="125"/>
        <item h="1" m="1" x="128"/>
        <item h="1" m="1" x="126"/>
        <item h="1" m="1" x="129"/>
        <item h="1" m="1" x="130"/>
        <item h="1" m="1" x="127"/>
        <item h="1" m="1" x="110"/>
        <item h="1" m="1" x="112"/>
        <item h="1" m="1" x="109"/>
        <item h="1" m="1" x="123"/>
        <item h="1" m="1" x="111"/>
        <item h="1" m="1" x="124"/>
        <item h="1" m="1" x="113"/>
        <item h="1" x="42"/>
        <item h="1" x="43"/>
        <item h="1" x="46"/>
        <item h="1" x="84"/>
        <item h="1" x="89"/>
        <item h="1" x="102"/>
        <item h="1" m="1" x="104"/>
        <item h="1" x="98"/>
        <item h="1" x="78"/>
        <item h="1" x="82"/>
        <item h="1" x="10"/>
        <item h="1" x="11"/>
        <item h="1" x="14"/>
        <item h="1" x="15"/>
        <item h="1" x="20"/>
        <item h="1" m="1" x="108"/>
        <item h="1" x="28"/>
        <item h="1" x="29"/>
        <item h="1" x="30"/>
        <item h="1" x="31"/>
        <item h="1" x="32"/>
        <item h="1" x="55"/>
        <item h="1" x="26"/>
        <item h="1" x="27"/>
        <item h="1" x="34"/>
        <item h="1" x="88"/>
        <item h="1" x="87"/>
        <item t="default"/>
      </items>
    </pivotField>
  </pivotFields>
  <rowFields count="1">
    <field x="0"/>
  </rowFields>
  <rowItems count="2">
    <i>
      <x v="111"/>
    </i>
    <i t="grand">
      <x/>
    </i>
  </rowItems>
  <colItems count="1">
    <i/>
  </colItems>
  <formats count="8">
    <format dxfId="244">
      <pivotArea type="all" dataOnly="0" outline="0" fieldPosition="0"/>
    </format>
    <format dxfId="245">
      <pivotArea field="0" type="button" dataOnly="0" labelOnly="1" outline="0" axis="axisRow" fieldPosition="0"/>
    </format>
    <format dxfId="246">
      <pivotArea dataOnly="0" labelOnly="1" fieldPosition="0">
        <references count="1">
          <reference field="0" count="0"/>
        </references>
      </pivotArea>
    </format>
    <format dxfId="247">
      <pivotArea dataOnly="0" labelOnly="1" grandRow="1" outline="0" fieldPosition="0"/>
    </format>
    <format dxfId="248">
      <pivotArea type="all" dataOnly="0" outline="0" fieldPosition="0"/>
    </format>
    <format dxfId="249">
      <pivotArea field="0" type="button" dataOnly="0" labelOnly="1" outline="0" axis="axisRow" fieldPosition="0"/>
    </format>
    <format dxfId="250">
      <pivotArea dataOnly="0" labelOnly="1" fieldPosition="0">
        <references count="1">
          <reference field="0" count="0"/>
        </references>
      </pivotArea>
    </format>
    <format dxfId="251">
      <pivotArea dataOnly="0" labelOnly="1" grandRow="1" outline="0"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1.xml><?xml version="1.0" encoding="utf-8"?>
<pivotTableDefinition xmlns="http://schemas.openxmlformats.org/spreadsheetml/2006/main" xmlns:mc="http://schemas.openxmlformats.org/markup-compatibility/2006" xmlns:xr="http://schemas.microsoft.com/office/spreadsheetml/2014/revision" mc:Ignorable="xr" xr:uid="{6BF533DF-B95E-4EFC-B89F-C55FC4F40904}" name="PivotTable1" cacheId="161"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K9:K11" firstHeaderRow="1" firstDataRow="1" firstDataCol="1"/>
  <pivotFields count="1">
    <pivotField axis="axisRow" showAll="0">
      <items count="6">
        <item h="1" x="0"/>
        <item h="1" x="1"/>
        <item x="2"/>
        <item h="1" x="3"/>
        <item h="1" x="4"/>
        <item t="default"/>
      </items>
    </pivotField>
  </pivotFields>
  <rowFields count="1">
    <field x="0"/>
  </rowFields>
  <rowItems count="2">
    <i>
      <x v="2"/>
    </i>
    <i t="grand">
      <x/>
    </i>
  </rowItems>
  <colItems count="1">
    <i/>
  </colItem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2.xml><?xml version="1.0" encoding="utf-8"?>
<pivotTableDefinition xmlns="http://schemas.openxmlformats.org/spreadsheetml/2006/main" xmlns:mc="http://schemas.openxmlformats.org/markup-compatibility/2006" xmlns:xr="http://schemas.microsoft.com/office/spreadsheetml/2014/revision" mc:Ignorable="xr" xr:uid="{542E5CFB-5FCF-4A5C-8B63-288923C1A93E}" name="PivotTable5" cacheId="156" applyNumberFormats="0" applyBorderFormats="0" applyFontFormats="0" applyPatternFormats="0" applyAlignmentFormats="0" applyWidthHeightFormats="1" dataCaption="Values" updatedVersion="8" minRefreshableVersion="3" useAutoFormatting="1" itemPrintTitles="1" createdVersion="7" indent="0" outline="1" outlineData="1" multipleFieldFilters="0">
  <location ref="AE2:AE4" firstHeaderRow="1" firstDataRow="1" firstDataCol="1"/>
  <pivotFields count="1">
    <pivotField axis="axisRow" showAll="0">
      <items count="8">
        <item h="1" x="0"/>
        <item h="1" m="1" x="4"/>
        <item h="1" m="1" x="5"/>
        <item h="1" m="1" x="6"/>
        <item h="1" x="1"/>
        <item h="1" x="2"/>
        <item x="3"/>
        <item t="default"/>
      </items>
    </pivotField>
  </pivotFields>
  <rowFields count="1">
    <field x="0"/>
  </rowFields>
  <rowItems count="2">
    <i>
      <x v="6"/>
    </i>
    <i t="grand">
      <x/>
    </i>
  </rowItems>
  <colItems count="1">
    <i/>
  </colItem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3.xml><?xml version="1.0" encoding="utf-8"?>
<pivotTableDefinition xmlns="http://schemas.openxmlformats.org/spreadsheetml/2006/main" xmlns:mc="http://schemas.openxmlformats.org/markup-compatibility/2006" xmlns:xr="http://schemas.microsoft.com/office/spreadsheetml/2014/revision" mc:Ignorable="xr" xr:uid="{E43C3357-C8C0-41FE-A4E8-C997E802380B}" name="PivotTable9" cacheId="158" applyNumberFormats="0" applyBorderFormats="0" applyFontFormats="0" applyPatternFormats="0" applyAlignmentFormats="0" applyWidthHeightFormats="1" dataCaption="Values" updatedVersion="8" minRefreshableVersion="3" useAutoFormatting="1" itemPrintTitles="1" createdVersion="7" indent="0" outline="1" outlineData="1" multipleFieldFilters="0">
  <location ref="E2:E4" firstHeaderRow="1" firstDataRow="1" firstDataCol="1"/>
  <pivotFields count="1">
    <pivotField axis="axisRow" showAll="0">
      <items count="34">
        <item h="1" x="0"/>
        <item h="1" x="1"/>
        <item h="1" x="2"/>
        <item h="1" x="3"/>
        <item h="1" x="4"/>
        <item h="1" x="5"/>
        <item h="1" x="6"/>
        <item h="1" x="7"/>
        <item h="1" m="1" x="31"/>
        <item h="1" x="9"/>
        <item h="1" m="1" x="32"/>
        <item h="1" x="11"/>
        <item h="1" x="12"/>
        <item h="1" x="13"/>
        <item h="1" x="14"/>
        <item h="1" x="15"/>
        <item x="16"/>
        <item h="1" x="17"/>
        <item h="1" x="18"/>
        <item h="1" x="19"/>
        <item h="1" x="20"/>
        <item h="1" x="21"/>
        <item h="1" x="22"/>
        <item h="1" x="23"/>
        <item h="1" x="24"/>
        <item h="1" x="25"/>
        <item h="1" x="26"/>
        <item h="1" x="27"/>
        <item h="1" x="28"/>
        <item h="1" x="29"/>
        <item h="1" x="30"/>
        <item h="1" x="8"/>
        <item h="1" x="10"/>
        <item t="default"/>
      </items>
    </pivotField>
  </pivotFields>
  <rowFields count="1">
    <field x="0"/>
  </rowFields>
  <rowItems count="2">
    <i>
      <x v="16"/>
    </i>
    <i t="grand">
      <x/>
    </i>
  </rowItems>
  <colItems count="1">
    <i/>
  </colItem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Countries1" xr10:uid="{083E80CF-6B53-44F3-86D6-7AC555D8C53C}" sourceName="Countries">
  <pivotTables>
    <pivotTable tabId="16" name="PivotTable2"/>
    <pivotTable tabId="48" name="PivotTable2"/>
  </pivotTables>
  <data>
    <tabular pivotCacheId="295295822" showMissing="0">
      <items count="33">
        <i x="0"/>
        <i x="1"/>
        <i x="2"/>
        <i x="3"/>
        <i x="4"/>
        <i x="5"/>
        <i x="6"/>
        <i x="7"/>
        <i x="9"/>
        <i x="10"/>
        <i x="11"/>
        <i x="12"/>
        <i x="13"/>
        <i x="14"/>
        <i x="15"/>
        <i x="16"/>
        <i x="17"/>
        <i x="18"/>
        <i x="19"/>
        <i x="20"/>
        <i x="21"/>
        <i x="22"/>
        <i x="23"/>
        <i x="24"/>
        <i x="25"/>
        <i x="26"/>
        <i x="8"/>
        <i x="27"/>
        <i x="28" s="1"/>
        <i x="29"/>
        <i x="30"/>
        <i x="31" nd="1"/>
        <i x="32" nd="1"/>
      </items>
    </tabular>
  </data>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Scatter___X" xr10:uid="{FD51DEBC-A496-41F5-B8EC-696E3033E5C8}" sourceName="Scatter - X">
  <pivotTables>
    <pivotTable tabId="16" name="PivotTable4"/>
  </pivotTables>
  <data>
    <tabular pivotCacheId="447542001" showMissing="0">
      <items count="246">
        <i x="0"/>
        <i x="1"/>
        <i x="2"/>
        <i x="3" s="1"/>
        <i x="4"/>
        <i x="5"/>
        <i x="6"/>
        <i x="7"/>
        <i x="8"/>
        <i x="9"/>
        <i x="10"/>
        <i x="11"/>
        <i x="12"/>
        <i x="13"/>
        <i x="14"/>
        <i x="15"/>
        <i x="16"/>
        <i x="17"/>
        <i x="18"/>
        <i x="19"/>
        <i x="20"/>
        <i x="21"/>
        <i x="22"/>
        <i x="23"/>
        <i x="24"/>
        <i x="25"/>
        <i x="26"/>
        <i x="27"/>
        <i x="28"/>
        <i x="29"/>
        <i x="30"/>
        <i x="31"/>
        <i x="32"/>
        <i x="33"/>
        <i x="34"/>
        <i x="35"/>
        <i x="36"/>
        <i x="37"/>
        <i x="38"/>
        <i x="39"/>
        <i x="40"/>
        <i x="41"/>
        <i x="42"/>
        <i x="43"/>
        <i x="44"/>
        <i x="45"/>
        <i x="46"/>
        <i x="47"/>
        <i x="48"/>
        <i x="49"/>
        <i x="50"/>
        <i x="51"/>
        <i x="52"/>
        <i x="53"/>
        <i x="54"/>
        <i x="55"/>
        <i x="56"/>
        <i x="57"/>
        <i x="58"/>
        <i x="59"/>
        <i x="60"/>
        <i x="61"/>
        <i x="62"/>
        <i x="63"/>
        <i x="64"/>
        <i x="65"/>
        <i x="66"/>
        <i x="67"/>
        <i x="68"/>
        <i x="69"/>
        <i x="70"/>
        <i x="71"/>
        <i x="72"/>
        <i x="73"/>
        <i x="74"/>
        <i x="75"/>
        <i x="76"/>
        <i x="77"/>
        <i x="78"/>
        <i x="79"/>
        <i x="80"/>
        <i x="81"/>
        <i x="82"/>
        <i x="83"/>
        <i x="84"/>
        <i x="85"/>
        <i x="86"/>
        <i x="87"/>
        <i x="88"/>
        <i x="89"/>
        <i x="90"/>
        <i x="91"/>
        <i x="92"/>
        <i x="93"/>
        <i x="94"/>
        <i x="95"/>
        <i x="96"/>
        <i x="97"/>
        <i x="98"/>
        <i x="99"/>
        <i x="100"/>
        <i x="101"/>
        <i x="102"/>
        <i x="135" nd="1"/>
        <i x="138" nd="1"/>
        <i x="139" nd="1"/>
        <i x="140" nd="1"/>
        <i x="228" nd="1"/>
        <i x="141" nd="1"/>
        <i x="142" nd="1"/>
        <i x="243" nd="1"/>
        <i x="143" nd="1"/>
        <i x="144" nd="1"/>
        <i x="145" nd="1"/>
        <i x="129" nd="1"/>
        <i x="123" nd="1"/>
        <i x="108" nd="1"/>
        <i x="234" nd="1"/>
        <i x="146" nd="1"/>
        <i x="109" nd="1"/>
        <i x="126" nd="1"/>
        <i x="130" nd="1"/>
        <i x="147" nd="1"/>
        <i x="148" nd="1"/>
        <i x="149" nd="1"/>
        <i x="131" nd="1"/>
        <i x="124" nd="1"/>
        <i x="110" nd="1"/>
        <i x="244" nd="1"/>
        <i x="150" nd="1"/>
        <i x="111" nd="1"/>
        <i x="127" nd="1"/>
        <i x="132" nd="1"/>
        <i x="151" nd="1"/>
        <i x="152" nd="1"/>
        <i x="153" nd="1"/>
        <i x="230" nd="1"/>
        <i x="154" nd="1"/>
        <i x="155" nd="1"/>
        <i x="133" nd="1"/>
        <i x="128" nd="1"/>
        <i x="125" nd="1"/>
        <i x="112" nd="1"/>
        <i x="238" nd="1"/>
        <i x="156" nd="1"/>
        <i x="157" nd="1"/>
        <i x="158" nd="1"/>
        <i x="159" nd="1"/>
        <i x="160" nd="1"/>
        <i x="161" nd="1"/>
        <i x="106" nd="1"/>
        <i x="162" nd="1"/>
        <i x="107" nd="1"/>
        <i x="163" nd="1"/>
        <i x="105" nd="1"/>
        <i x="164" nd="1"/>
        <i x="165" nd="1"/>
        <i x="166" nd="1"/>
        <i x="167" nd="1"/>
        <i x="245" nd="1"/>
        <i x="168" nd="1"/>
        <i x="169" nd="1"/>
        <i x="170" nd="1"/>
        <i x="171" nd="1"/>
        <i x="121" nd="1"/>
        <i x="172" nd="1"/>
        <i x="122" nd="1"/>
        <i x="173" nd="1"/>
        <i x="174" nd="1"/>
        <i x="175" nd="1"/>
        <i x="120" nd="1"/>
        <i x="176" nd="1"/>
        <i x="177" nd="1"/>
        <i x="178" nd="1"/>
        <i x="179" nd="1"/>
        <i x="180" nd="1"/>
        <i x="181" nd="1"/>
        <i x="182" nd="1"/>
        <i x="233" nd="1"/>
        <i x="183" nd="1"/>
        <i x="184" nd="1"/>
        <i x="113" nd="1"/>
        <i x="136" nd="1"/>
        <i x="185" nd="1"/>
        <i x="186" nd="1"/>
        <i x="187" nd="1"/>
        <i x="188" nd="1"/>
        <i x="189" nd="1"/>
        <i x="190" nd="1"/>
        <i x="240" nd="1"/>
        <i x="191" nd="1"/>
        <i x="192" nd="1"/>
        <i x="193" nd="1"/>
        <i x="194" nd="1"/>
        <i x="229" nd="1"/>
        <i x="195" nd="1"/>
        <i x="235" nd="1"/>
        <i x="196" nd="1"/>
        <i x="239" nd="1"/>
        <i x="197" nd="1"/>
        <i x="236" nd="1"/>
        <i x="198" nd="1"/>
        <i x="232" nd="1"/>
        <i x="199" nd="1"/>
        <i x="241" nd="1"/>
        <i x="200" nd="1"/>
        <i x="201" nd="1"/>
        <i x="231" nd="1"/>
        <i x="202" nd="1"/>
        <i x="203" nd="1"/>
        <i x="204" nd="1"/>
        <i x="205" nd="1"/>
        <i x="114" nd="1"/>
        <i x="206" nd="1"/>
        <i x="237" nd="1"/>
        <i x="207" nd="1"/>
        <i x="208" nd="1"/>
        <i x="137" nd="1"/>
        <i x="119" nd="1"/>
        <i x="209" nd="1"/>
        <i x="210" nd="1"/>
        <i x="211" nd="1"/>
        <i x="116" nd="1"/>
        <i x="103" nd="1"/>
        <i x="212" nd="1"/>
        <i x="104" nd="1"/>
        <i x="213" nd="1"/>
        <i x="117" nd="1"/>
        <i x="214" nd="1"/>
        <i x="215" nd="1"/>
        <i x="216" nd="1"/>
        <i x="217" nd="1"/>
        <i x="218" nd="1"/>
        <i x="219" nd="1"/>
        <i x="220" nd="1"/>
        <i x="221" nd="1"/>
        <i x="222" nd="1"/>
        <i x="115" nd="1"/>
        <i x="223" nd="1"/>
        <i x="224" nd="1"/>
        <i x="225" nd="1"/>
        <i x="226" nd="1"/>
        <i x="118" nd="1"/>
        <i x="227" nd="1"/>
        <i x="242" nd="1"/>
        <i x="134" nd="1"/>
      </items>
    </tabular>
  </data>
</slicerCacheDefinition>
</file>

<file path=xl/slicerCaches/slicerCache3.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Scatter___y" xr10:uid="{AA1948A0-7E05-4519-8C4C-8038B86286F8}" sourceName="Scatter - y">
  <pivotTables>
    <pivotTable tabId="16" name="PivotTable6"/>
    <pivotTable tabId="48" name="PivotTable6"/>
  </pivotTables>
  <data>
    <tabular pivotCacheId="1427723207" showMissing="0">
      <items count="247">
        <i x="0"/>
        <i x="1"/>
        <i x="2"/>
        <i x="3"/>
        <i x="4"/>
        <i x="5" s="1"/>
        <i x="6"/>
        <i x="7"/>
        <i x="8"/>
        <i x="9"/>
        <i x="10"/>
        <i x="11"/>
        <i x="12"/>
        <i x="13"/>
        <i x="14"/>
        <i x="15"/>
        <i x="16"/>
        <i x="17"/>
        <i x="18"/>
        <i x="19"/>
        <i x="20"/>
        <i x="21"/>
        <i x="22"/>
        <i x="23"/>
        <i x="24"/>
        <i x="25"/>
        <i x="26"/>
        <i x="27"/>
        <i x="28"/>
        <i x="29"/>
        <i x="30"/>
        <i x="31"/>
        <i x="32"/>
        <i x="33"/>
        <i x="34"/>
        <i x="35"/>
        <i x="36"/>
        <i x="37"/>
        <i x="38"/>
        <i x="39"/>
        <i x="40"/>
        <i x="41"/>
        <i x="42"/>
        <i x="43"/>
        <i x="44"/>
        <i x="45"/>
        <i x="46"/>
        <i x="47"/>
        <i x="48"/>
        <i x="49"/>
        <i x="50"/>
        <i x="51"/>
        <i x="52"/>
        <i x="53"/>
        <i x="54"/>
        <i x="55"/>
        <i x="56"/>
        <i x="57"/>
        <i x="58"/>
        <i x="59"/>
        <i x="60"/>
        <i x="61"/>
        <i x="62"/>
        <i x="63"/>
        <i x="64"/>
        <i x="65"/>
        <i x="66"/>
        <i x="67"/>
        <i x="68"/>
        <i x="69"/>
        <i x="70"/>
        <i x="71"/>
        <i x="72"/>
        <i x="73"/>
        <i x="74"/>
        <i x="75"/>
        <i x="76"/>
        <i x="77"/>
        <i x="78"/>
        <i x="79"/>
        <i x="80"/>
        <i x="81"/>
        <i x="82"/>
        <i x="83"/>
        <i x="84"/>
        <i x="85"/>
        <i x="86"/>
        <i x="87"/>
        <i x="88"/>
        <i x="89"/>
        <i x="90"/>
        <i x="91"/>
        <i x="92"/>
        <i x="93"/>
        <i x="94"/>
        <i x="95"/>
        <i x="96"/>
        <i x="97"/>
        <i x="98"/>
        <i x="99"/>
        <i x="100"/>
        <i x="101"/>
        <i x="102"/>
        <i x="136" nd="1"/>
        <i x="139" nd="1"/>
        <i x="140" nd="1"/>
        <i x="141" nd="1"/>
        <i x="229" nd="1"/>
        <i x="142" nd="1"/>
        <i x="143" nd="1"/>
        <i x="244" nd="1"/>
        <i x="144" nd="1"/>
        <i x="145" nd="1"/>
        <i x="146" nd="1"/>
        <i x="131" nd="1"/>
        <i x="125" nd="1"/>
        <i x="108" nd="1"/>
        <i x="235" nd="1"/>
        <i x="147" nd="1"/>
        <i x="109" nd="1"/>
        <i x="123" nd="1"/>
        <i x="128" nd="1"/>
        <i x="132" nd="1"/>
        <i x="148" nd="1"/>
        <i x="149" nd="1"/>
        <i x="150" nd="1"/>
        <i x="133" nd="1"/>
        <i x="126" nd="1"/>
        <i x="110" nd="1"/>
        <i x="245" nd="1"/>
        <i x="151" nd="1"/>
        <i x="111" nd="1"/>
        <i x="124" nd="1"/>
        <i x="129" nd="1"/>
        <i x="134" nd="1"/>
        <i x="152" nd="1"/>
        <i x="153" nd="1"/>
        <i x="154" nd="1"/>
        <i x="231" nd="1"/>
        <i x="155" nd="1"/>
        <i x="156" nd="1"/>
        <i x="135" nd="1"/>
        <i x="130" nd="1"/>
        <i x="127" nd="1"/>
        <i x="112" nd="1"/>
        <i x="239" nd="1"/>
        <i x="157" nd="1"/>
        <i x="158" nd="1"/>
        <i x="159" nd="1"/>
        <i x="160" nd="1"/>
        <i x="161" nd="1"/>
        <i x="162" nd="1"/>
        <i x="106" nd="1"/>
        <i x="163" nd="1"/>
        <i x="107" nd="1"/>
        <i x="164" nd="1"/>
        <i x="105" nd="1"/>
        <i x="165" nd="1"/>
        <i x="166" nd="1"/>
        <i x="167" nd="1"/>
        <i x="168" nd="1"/>
        <i x="246" nd="1"/>
        <i x="169" nd="1"/>
        <i x="170" nd="1"/>
        <i x="171" nd="1"/>
        <i x="172" nd="1"/>
        <i x="121" nd="1"/>
        <i x="173" nd="1"/>
        <i x="122" nd="1"/>
        <i x="174" nd="1"/>
        <i x="175" nd="1"/>
        <i x="176" nd="1"/>
        <i x="120" nd="1"/>
        <i x="177" nd="1"/>
        <i x="178" nd="1"/>
        <i x="179" nd="1"/>
        <i x="180" nd="1"/>
        <i x="181" nd="1"/>
        <i x="182" nd="1"/>
        <i x="183" nd="1"/>
        <i x="234" nd="1"/>
        <i x="184" nd="1"/>
        <i x="185" nd="1"/>
        <i x="113" nd="1"/>
        <i x="137" nd="1"/>
        <i x="186" nd="1"/>
        <i x="187" nd="1"/>
        <i x="188" nd="1"/>
        <i x="189" nd="1"/>
        <i x="190" nd="1"/>
        <i x="191" nd="1"/>
        <i x="241" nd="1"/>
        <i x="192" nd="1"/>
        <i x="193" nd="1"/>
        <i x="194" nd="1"/>
        <i x="195" nd="1"/>
        <i x="230" nd="1"/>
        <i x="196" nd="1"/>
        <i x="236" nd="1"/>
        <i x="197" nd="1"/>
        <i x="240" nd="1"/>
        <i x="198" nd="1"/>
        <i x="237" nd="1"/>
        <i x="199" nd="1"/>
        <i x="233" nd="1"/>
        <i x="200" nd="1"/>
        <i x="242" nd="1"/>
        <i x="201" nd="1"/>
        <i x="202" nd="1"/>
        <i x="232" nd="1"/>
        <i x="203" nd="1"/>
        <i x="204" nd="1"/>
        <i x="205" nd="1"/>
        <i x="206" nd="1"/>
        <i x="114" nd="1"/>
        <i x="207" nd="1"/>
        <i x="238" nd="1"/>
        <i x="208" nd="1"/>
        <i x="209" nd="1"/>
        <i x="138" nd="1"/>
        <i x="119" nd="1"/>
        <i x="210" nd="1"/>
        <i x="211" nd="1"/>
        <i x="212" nd="1"/>
        <i x="116" nd="1"/>
        <i x="103" nd="1"/>
        <i x="213" nd="1"/>
        <i x="104" nd="1"/>
        <i x="214" nd="1"/>
        <i x="117" nd="1"/>
        <i x="215" nd="1"/>
        <i x="216" nd="1"/>
        <i x="217" nd="1"/>
        <i x="218" nd="1"/>
        <i x="219" nd="1"/>
        <i x="220" nd="1"/>
        <i x="221" nd="1"/>
        <i x="222" nd="1"/>
        <i x="223" nd="1"/>
        <i x="115" nd="1"/>
        <i x="224" nd="1"/>
        <i x="225" nd="1"/>
        <i x="226" nd="1"/>
        <i x="227" nd="1"/>
        <i x="118" nd="1"/>
        <i x="228" nd="1"/>
        <i x="243" nd="1"/>
      </items>
    </tabular>
  </data>
</slicerCacheDefinition>
</file>

<file path=xl/slicerCaches/slicerCache4.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Scatter___siZe" xr10:uid="{96C4E7AC-DF9D-4D59-943E-21BC0E05CFC1}" sourceName="Scatter - siZe">
  <pivotTables>
    <pivotTable tabId="16" name="PivotTable7"/>
    <pivotTable tabId="48" name="PivotTable7"/>
  </pivotTables>
  <data>
    <tabular pivotCacheId="1215262734" showMissing="0">
      <items count="245">
        <i x="0"/>
        <i x="1"/>
        <i x="2" s="1"/>
        <i x="3"/>
        <i x="4"/>
        <i x="5"/>
        <i x="6"/>
        <i x="7"/>
        <i x="8"/>
        <i x="9"/>
        <i x="10"/>
        <i x="11"/>
        <i x="12"/>
        <i x="13"/>
        <i x="14"/>
        <i x="15"/>
        <i x="16"/>
        <i x="17"/>
        <i x="18"/>
        <i x="19"/>
        <i x="20"/>
        <i x="21"/>
        <i x="22"/>
        <i x="23"/>
        <i x="24"/>
        <i x="25"/>
        <i x="26"/>
        <i x="27"/>
        <i x="28"/>
        <i x="29"/>
        <i x="30"/>
        <i x="31"/>
        <i x="32"/>
        <i x="33"/>
        <i x="34"/>
        <i x="35"/>
        <i x="36"/>
        <i x="37"/>
        <i x="38"/>
        <i x="39"/>
        <i x="40"/>
        <i x="41"/>
        <i x="42"/>
        <i x="43"/>
        <i x="44"/>
        <i x="45"/>
        <i x="46"/>
        <i x="47"/>
        <i x="48"/>
        <i x="49"/>
        <i x="50"/>
        <i x="51"/>
        <i x="52"/>
        <i x="53"/>
        <i x="54"/>
        <i x="55"/>
        <i x="56"/>
        <i x="57"/>
        <i x="58"/>
        <i x="59"/>
        <i x="60"/>
        <i x="61"/>
        <i x="62"/>
        <i x="63"/>
        <i x="64"/>
        <i x="65"/>
        <i x="66"/>
        <i x="67"/>
        <i x="68"/>
        <i x="69"/>
        <i x="70"/>
        <i x="71"/>
        <i x="72"/>
        <i x="73"/>
        <i x="74"/>
        <i x="75"/>
        <i x="76"/>
        <i x="77"/>
        <i x="78"/>
        <i x="79"/>
        <i x="80"/>
        <i x="81"/>
        <i x="82"/>
        <i x="83"/>
        <i x="84"/>
        <i x="85"/>
        <i x="86"/>
        <i x="87"/>
        <i x="88"/>
        <i x="89"/>
        <i x="90"/>
        <i x="91"/>
        <i x="92"/>
        <i x="93"/>
        <i x="94"/>
        <i x="95"/>
        <i x="96"/>
        <i x="97"/>
        <i x="98"/>
        <i x="99"/>
        <i x="100"/>
        <i x="101"/>
        <i x="102"/>
        <i x="103" nd="1"/>
        <i x="136" nd="1"/>
        <i x="139" nd="1"/>
        <i x="140" nd="1"/>
        <i x="141" nd="1"/>
        <i x="229" nd="1"/>
        <i x="142" nd="1"/>
        <i x="143" nd="1"/>
        <i x="243" nd="1"/>
        <i x="144" nd="1"/>
        <i x="145" nd="1"/>
        <i x="146" nd="1"/>
        <i x="132" nd="1"/>
        <i x="125" nd="1"/>
        <i x="109" nd="1"/>
        <i x="147" nd="1"/>
        <i x="110" nd="1"/>
        <i x="123" nd="1"/>
        <i x="128" nd="1"/>
        <i x="133" nd="1"/>
        <i x="148" nd="1"/>
        <i x="149" nd="1"/>
        <i x="150" nd="1"/>
        <i x="134" nd="1"/>
        <i x="126" nd="1"/>
        <i x="111" nd="1"/>
        <i x="151" nd="1"/>
        <i x="112" nd="1"/>
        <i x="124" nd="1"/>
        <i x="129" nd="1"/>
        <i x="135" nd="1"/>
        <i x="152" nd="1"/>
        <i x="153" nd="1"/>
        <i x="154" nd="1"/>
        <i x="231" nd="1"/>
        <i x="155" nd="1"/>
        <i x="156" nd="1"/>
        <i x="131" nd="1"/>
        <i x="130" nd="1"/>
        <i x="127" nd="1"/>
        <i x="113" nd="1"/>
        <i x="238" nd="1"/>
        <i x="157" nd="1"/>
        <i x="158" nd="1"/>
        <i x="159" nd="1"/>
        <i x="160" nd="1"/>
        <i x="161" nd="1"/>
        <i x="162" nd="1"/>
        <i x="107" nd="1"/>
        <i x="163" nd="1"/>
        <i x="108" nd="1"/>
        <i x="164" nd="1"/>
        <i x="106" nd="1"/>
        <i x="165" nd="1"/>
        <i x="166" nd="1"/>
        <i x="167" nd="1"/>
        <i x="168" nd="1"/>
        <i x="244" nd="1"/>
        <i x="169" nd="1"/>
        <i x="170" nd="1"/>
        <i x="171" nd="1"/>
        <i x="172" nd="1"/>
        <i x="121" nd="1"/>
        <i x="173" nd="1"/>
        <i x="122" nd="1"/>
        <i x="174" nd="1"/>
        <i x="175" nd="1"/>
        <i x="176" nd="1"/>
        <i x="120" nd="1"/>
        <i x="177" nd="1"/>
        <i x="178" nd="1"/>
        <i x="179" nd="1"/>
        <i x="180" nd="1"/>
        <i x="181" nd="1"/>
        <i x="182" nd="1"/>
        <i x="183" nd="1"/>
        <i x="234" nd="1"/>
        <i x="184" nd="1"/>
        <i x="185" nd="1"/>
        <i x="137" nd="1"/>
        <i x="186" nd="1"/>
        <i x="187" nd="1"/>
        <i x="188" nd="1"/>
        <i x="189" nd="1"/>
        <i x="190" nd="1"/>
        <i x="191" nd="1"/>
        <i x="240" nd="1"/>
        <i x="192" nd="1"/>
        <i x="193" nd="1"/>
        <i x="194" nd="1"/>
        <i x="195" nd="1"/>
        <i x="230" nd="1"/>
        <i x="196" nd="1"/>
        <i x="235" nd="1"/>
        <i x="197" nd="1"/>
        <i x="239" nd="1"/>
        <i x="198" nd="1"/>
        <i x="236" nd="1"/>
        <i x="199" nd="1"/>
        <i x="233" nd="1"/>
        <i x="200" nd="1"/>
        <i x="241" nd="1"/>
        <i x="201" nd="1"/>
        <i x="202" nd="1"/>
        <i x="232" nd="1"/>
        <i x="203" nd="1"/>
        <i x="204" nd="1"/>
        <i x="205" nd="1"/>
        <i x="206" nd="1"/>
        <i x="114" nd="1"/>
        <i x="207" nd="1"/>
        <i x="237" nd="1"/>
        <i x="208" nd="1"/>
        <i x="209" nd="1"/>
        <i x="138" nd="1"/>
        <i x="119" nd="1"/>
        <i x="210" nd="1"/>
        <i x="211" nd="1"/>
        <i x="212" nd="1"/>
        <i x="116" nd="1"/>
        <i x="104" nd="1"/>
        <i x="213" nd="1"/>
        <i x="105" nd="1"/>
        <i x="214" nd="1"/>
        <i x="117" nd="1"/>
        <i x="215" nd="1"/>
        <i x="216" nd="1"/>
        <i x="217" nd="1"/>
        <i x="218" nd="1"/>
        <i x="219" nd="1"/>
        <i x="220" nd="1"/>
        <i x="221" nd="1"/>
        <i x="222" nd="1"/>
        <i x="223" nd="1"/>
        <i x="115" nd="1"/>
        <i x="224" nd="1"/>
        <i x="225" nd="1"/>
        <i x="226" nd="1"/>
        <i x="227" nd="1"/>
        <i x="118" nd="1"/>
        <i x="228" nd="1"/>
        <i x="242" nd="1"/>
      </items>
    </tabular>
  </data>
</slicerCacheDefinition>
</file>

<file path=xl/slicerCaches/slicerCache5.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Indicators" xr10:uid="{36923CF6-90C9-48CA-ABCF-DAA0C9795B20}" sourceName="Indicators">
  <pivotTables>
    <pivotTable tabId="16" name="PivotTable3"/>
    <pivotTable tabId="48" name="PivotTable3"/>
  </pivotTables>
  <data>
    <tabular pivotCacheId="1128556103" showMissing="0">
      <items count="238">
        <i x="0" s="1"/>
        <i x="1"/>
        <i x="2"/>
        <i x="3"/>
        <i x="4"/>
        <i x="5"/>
        <i x="6"/>
        <i x="7"/>
        <i x="8"/>
        <i x="9"/>
        <i x="10"/>
        <i x="11"/>
        <i x="12"/>
        <i x="13"/>
        <i x="14"/>
        <i x="15"/>
        <i x="16"/>
        <i x="17"/>
        <i x="18"/>
        <i x="19"/>
        <i x="20"/>
        <i x="21"/>
        <i x="22"/>
        <i x="23"/>
        <i x="24"/>
        <i x="25"/>
        <i x="26"/>
        <i x="27"/>
        <i x="28"/>
        <i x="29"/>
        <i x="30"/>
        <i x="31"/>
        <i x="32"/>
        <i x="33"/>
        <i x="34"/>
        <i x="35"/>
        <i x="36"/>
        <i x="37"/>
        <i x="38"/>
        <i x="39"/>
        <i x="40"/>
        <i x="41"/>
        <i x="42"/>
        <i x="43"/>
        <i x="44"/>
        <i x="45"/>
        <i x="46"/>
        <i x="47"/>
        <i x="48"/>
        <i x="49"/>
        <i x="50"/>
        <i x="51"/>
        <i x="52"/>
        <i x="53"/>
        <i x="54"/>
        <i x="55"/>
        <i x="56"/>
        <i x="57"/>
        <i x="58"/>
        <i x="59"/>
        <i x="60"/>
        <i x="61"/>
        <i x="62"/>
        <i x="63"/>
        <i x="64"/>
        <i x="65"/>
        <i x="66"/>
        <i x="67"/>
        <i x="68"/>
        <i x="69"/>
        <i x="70"/>
        <i x="71"/>
        <i x="72"/>
        <i x="73"/>
        <i x="74"/>
        <i x="75"/>
        <i x="76"/>
        <i x="77"/>
        <i x="78"/>
        <i x="79"/>
        <i x="80"/>
        <i x="81"/>
        <i x="82"/>
        <i x="83"/>
        <i x="84"/>
        <i x="85"/>
        <i x="86"/>
        <i x="87"/>
        <i x="88"/>
        <i x="89"/>
        <i x="90"/>
        <i x="91"/>
        <i x="92"/>
        <i x="93"/>
        <i x="94"/>
        <i x="95"/>
        <i x="96"/>
        <i x="97"/>
        <i x="98"/>
        <i x="131" nd="1"/>
        <i x="132" nd="1"/>
        <i x="133" nd="1"/>
        <i x="221" nd="1"/>
        <i x="134" nd="1"/>
        <i x="135" nd="1"/>
        <i x="235" nd="1"/>
        <i x="136" nd="1"/>
        <i x="137" nd="1"/>
        <i x="138" nd="1"/>
        <i x="127" nd="1"/>
        <i x="120" nd="1"/>
        <i x="104" nd="1"/>
        <i x="227" nd="1"/>
        <i x="139" nd="1"/>
        <i x="105" nd="1"/>
        <i x="118" nd="1"/>
        <i x="123" nd="1"/>
        <i x="128" nd="1"/>
        <i x="140" nd="1"/>
        <i x="141" nd="1"/>
        <i x="142" nd="1"/>
        <i x="129" nd="1"/>
        <i x="121" nd="1"/>
        <i x="106" nd="1"/>
        <i x="236" nd="1"/>
        <i x="143" nd="1"/>
        <i x="107" nd="1"/>
        <i x="119" nd="1"/>
        <i x="124" nd="1"/>
        <i x="130" nd="1"/>
        <i x="144" nd="1"/>
        <i x="145" nd="1"/>
        <i x="146" nd="1"/>
        <i x="223" nd="1"/>
        <i x="147" nd="1"/>
        <i x="148" nd="1"/>
        <i x="126" nd="1"/>
        <i x="125" nd="1"/>
        <i x="122" nd="1"/>
        <i x="108" nd="1"/>
        <i x="231" nd="1"/>
        <i x="149" nd="1"/>
        <i x="150" nd="1"/>
        <i x="151" nd="1"/>
        <i x="152" nd="1"/>
        <i x="153" nd="1"/>
        <i x="154" nd="1"/>
        <i x="103" nd="1"/>
        <i x="155" nd="1"/>
        <i x="102" nd="1"/>
        <i x="156" nd="1"/>
        <i x="101" nd="1"/>
        <i x="157" nd="1"/>
        <i x="158" nd="1"/>
        <i x="159" nd="1"/>
        <i x="160" nd="1"/>
        <i x="237" nd="1"/>
        <i x="161" nd="1"/>
        <i x="162" nd="1"/>
        <i x="163" nd="1"/>
        <i x="164" nd="1"/>
        <i x="116" nd="1"/>
        <i x="165" nd="1"/>
        <i x="117" nd="1"/>
        <i x="166" nd="1"/>
        <i x="167" nd="1"/>
        <i x="168" nd="1"/>
        <i x="115" nd="1"/>
        <i x="169" nd="1"/>
        <i x="170" nd="1"/>
        <i x="171" nd="1"/>
        <i x="172" nd="1"/>
        <i x="173" nd="1"/>
        <i x="174" nd="1"/>
        <i x="175" nd="1"/>
        <i x="226" nd="1"/>
        <i x="176" nd="1"/>
        <i x="177" nd="1"/>
        <i x="178" nd="1"/>
        <i x="179" nd="1"/>
        <i x="180" nd="1"/>
        <i x="181" nd="1"/>
        <i x="182" nd="1"/>
        <i x="183" nd="1"/>
        <i x="233" nd="1"/>
        <i x="184" nd="1"/>
        <i x="185" nd="1"/>
        <i x="186" nd="1"/>
        <i x="187" nd="1"/>
        <i x="222" nd="1"/>
        <i x="188" nd="1"/>
        <i x="228" nd="1"/>
        <i x="189" nd="1"/>
        <i x="232" nd="1"/>
        <i x="190" nd="1"/>
        <i x="229" nd="1"/>
        <i x="191" nd="1"/>
        <i x="225" nd="1"/>
        <i x="192" nd="1"/>
        <i x="234" nd="1"/>
        <i x="193" nd="1"/>
        <i x="194" nd="1"/>
        <i x="224" nd="1"/>
        <i x="195" nd="1"/>
        <i x="196" nd="1"/>
        <i x="197" nd="1"/>
        <i x="198" nd="1"/>
        <i x="109" nd="1"/>
        <i x="199" nd="1"/>
        <i x="230" nd="1"/>
        <i x="200" nd="1"/>
        <i x="201" nd="1"/>
        <i x="114" nd="1"/>
        <i x="202" nd="1"/>
        <i x="203" nd="1"/>
        <i x="204" nd="1"/>
        <i x="111" nd="1"/>
        <i x="99" nd="1"/>
        <i x="205" nd="1"/>
        <i x="100" nd="1"/>
        <i x="206" nd="1"/>
        <i x="112" nd="1"/>
        <i x="207" nd="1"/>
        <i x="208" nd="1"/>
        <i x="209" nd="1"/>
        <i x="210" nd="1"/>
        <i x="211" nd="1"/>
        <i x="212" nd="1"/>
        <i x="213" nd="1"/>
        <i x="214" nd="1"/>
        <i x="215" nd="1"/>
        <i x="110" nd="1"/>
        <i x="216" nd="1"/>
        <i x="217" nd="1"/>
        <i x="218" nd="1"/>
        <i x="219" nd="1"/>
        <i x="113" nd="1"/>
        <i x="220" nd="1"/>
      </items>
    </tabular>
  </data>
</slicerCacheDefinition>
</file>

<file path=xl/slicerCaches/slicerCache6.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Peer" xr10:uid="{2B391981-5F14-4875-9BBC-8E240B485CC2}" sourceName="Peer">
  <pivotTables>
    <pivotTable tabId="16" name="PivotTable9"/>
    <pivotTable tabId="48" name="PivotTable9"/>
  </pivotTables>
  <data>
    <tabular pivotCacheId="1351589575" showMissing="0">
      <items count="33">
        <i x="0"/>
        <i x="1"/>
        <i x="2"/>
        <i x="3"/>
        <i x="4"/>
        <i x="5"/>
        <i x="6"/>
        <i x="7"/>
        <i x="9"/>
        <i x="10"/>
        <i x="11"/>
        <i x="12"/>
        <i x="13"/>
        <i x="14"/>
        <i x="15"/>
        <i x="16" s="1"/>
        <i x="17"/>
        <i x="18"/>
        <i x="19"/>
        <i x="20"/>
        <i x="21"/>
        <i x="22"/>
        <i x="23"/>
        <i x="24"/>
        <i x="25"/>
        <i x="26"/>
        <i x="8"/>
        <i x="27"/>
        <i x="28"/>
        <i x="29"/>
        <i x="30"/>
        <i x="31" nd="1"/>
        <i x="32" nd="1"/>
      </items>
    </tabular>
  </data>
</slicerCacheDefinition>
</file>

<file path=xl/slicerCaches/slicerCache7.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Select" xr10:uid="{397BFC46-4772-45C8-A731-199ADC80B031}" sourceName="Select">
  <pivotTables>
    <pivotTable tabId="16" name="PivotTable10"/>
    <pivotTable tabId="48" name="PivotTable10"/>
  </pivotTables>
  <data>
    <tabular pivotCacheId="738911705">
      <items count="10">
        <i x="0" s="1"/>
        <i x="1" s="1"/>
        <i x="2" s="1"/>
        <i x="4" nd="1"/>
        <i x="6" nd="1"/>
        <i x="8" nd="1"/>
        <i x="3" nd="1"/>
        <i x="7" nd="1"/>
        <i x="9" nd="1"/>
        <i x="5" nd="1"/>
      </items>
    </tabular>
  </data>
</slicerCacheDefinition>
</file>

<file path=xl/slicerCaches/slicerCache8.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Rankings1" xr10:uid="{BB871BDA-3D20-4ADC-85CA-89D86B4C31F0}" sourceName="Rankings">
  <pivotTables>
    <pivotTable tabId="16" name="PivotTable5"/>
    <pivotTable tabId="48" name="PivotTable5"/>
  </pivotTables>
  <data>
    <tabular pivotCacheId="1165490610">
      <items count="7">
        <i x="0"/>
        <i x="1"/>
        <i x="2"/>
        <i x="3" s="1"/>
        <i x="4" nd="1"/>
        <i x="5" nd="1"/>
        <i x="6" nd="1"/>
      </items>
    </tabular>
  </data>
  <extLst>
    <x:ext xmlns:x15="http://schemas.microsoft.com/office/spreadsheetml/2010/11/main" uri="{470722E0-AACD-4C17-9CDC-17EF765DBC7E}">
      <x15:slicerCacheHideItemsWithNoData/>
    </x:ext>
  </extLst>
</slicerCacheDefinition>
</file>

<file path=xl/slicerCaches/slicerCache9.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Pages1" xr10:uid="{3721D55E-7117-48B1-BCFE-3FB03D4CC64B}" sourceName="Pages">
  <pivotTables>
    <pivotTable tabId="16" name="PivotTable11"/>
  </pivotTables>
  <data>
    <tabular pivotCacheId="223210419">
      <items count="7">
        <i x="0"/>
        <i x="1"/>
        <i x="2" s="1"/>
        <i x="3"/>
        <i x="4"/>
        <i x="5"/>
        <i x="6"/>
      </items>
    </tabular>
  </data>
</slicerCacheDefinition>
</file>

<file path=xl/slicerCaches/slicerCache10.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Year" xr10:uid="{D936B0D5-5648-4C0E-93C8-C4AEB8471613}" sourceName="Year">
  <pivotTables>
    <pivotTable tabId="16" name="PivotTable8"/>
  </pivotTables>
  <data>
    <tabular pivotCacheId="5599159" sortOrder="descending">
      <items count="5">
        <i x="4"/>
        <i x="3"/>
        <i x="2" s="1"/>
        <i x="1"/>
        <i x="0"/>
      </items>
    </tabular>
  </data>
</slicerCacheDefinition>
</file>

<file path=xl/slicerCaches/slicerCache1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Year_21" xr10:uid="{B5EB671E-9352-4B32-959C-22B8A7836874}" sourceName="Year 2">
  <pivotTables>
    <pivotTable tabId="16" name="PivotTable13"/>
  </pivotTables>
  <data>
    <tabular pivotCacheId="865248586" sortOrder="descending">
      <items count="5">
        <i x="4"/>
        <i x="3" s="1"/>
        <i x="2"/>
        <i x="1"/>
        <i x="0"/>
      </items>
    </tabular>
  </data>
</slicerCacheDefinition>
</file>

<file path=xl/slicerCaches/slicerCache1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Countries11" xr10:uid="{AD0A0D4C-E7DA-433B-A031-770197D87F2A}" sourceName="Countries">
  <data>
    <tabular pivotCacheId="1610295458" showMissing="0">
      <items count="33">
        <i x="0"/>
        <i x="1"/>
        <i x="2"/>
        <i x="3"/>
        <i x="4"/>
        <i x="5"/>
        <i x="6"/>
        <i x="7"/>
        <i x="9"/>
        <i x="10"/>
        <i x="11"/>
        <i x="12"/>
        <i x="13"/>
        <i x="14"/>
        <i x="15"/>
        <i x="16"/>
        <i x="17"/>
        <i x="18"/>
        <i x="19"/>
        <i x="20"/>
        <i x="21"/>
        <i x="22"/>
        <i x="23"/>
        <i x="24"/>
        <i x="25"/>
        <i x="26"/>
        <i x="8"/>
        <i x="27"/>
        <i x="28"/>
        <i x="29" s="1"/>
        <i x="30"/>
        <i x="31"/>
        <i x="32"/>
      </items>
    </tabular>
  </data>
</slicerCacheDefinition>
</file>

<file path=xl/slicerCaches/slicerCache13.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Peer1" xr10:uid="{9FD6E57B-EA9A-4267-A580-4A00EF61B308}" sourceName="Peer">
  <data>
    <tabular pivotCacheId="1907770762" showMissing="0">
      <items count="33">
        <i x="0"/>
        <i x="1"/>
        <i x="2"/>
        <i x="3"/>
        <i x="4"/>
        <i x="5"/>
        <i x="6"/>
        <i x="7"/>
        <i x="9"/>
        <i x="10"/>
        <i x="11"/>
        <i x="12"/>
        <i x="13"/>
        <i x="14"/>
        <i x="15"/>
        <i x="16"/>
        <i x="17"/>
        <i x="18"/>
        <i x="19"/>
        <i x="20"/>
        <i x="21"/>
        <i x="22"/>
        <i x="23"/>
        <i x="24"/>
        <i x="25"/>
        <i x="26"/>
        <i x="8" s="1"/>
        <i x="27"/>
        <i x="28"/>
        <i x="29"/>
        <i x="30"/>
        <i x="31"/>
        <i x="32"/>
      </items>
    </tabular>
  </data>
</slicerCacheDefinition>
</file>

<file path=xl/slicerCaches/slicerCache14.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Year_2" xr10:uid="{3C0C0740-1E85-463A-B31B-B76632BF2811}" sourceName="Year 2">
  <data>
    <tabular pivotCacheId="1904155840" sortOrder="descending">
      <items count="3">
        <i x="2"/>
        <i x="1" s="1"/>
        <i x="0"/>
      </items>
    </tabular>
  </data>
</slicerCacheDefinition>
</file>

<file path=xl/slicerCaches/slicerCache15.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Year1" xr10:uid="{CA1865B6-8B02-4403-95AB-106B9B1A46F5}" sourceName="Year">
  <data>
    <tabular pivotCacheId="1298836513" sortOrder="descending">
      <items count="3">
        <i x="2" s="1"/>
        <i x="1"/>
        <i x="0"/>
      </items>
    </tabular>
  </data>
</slicerCacheDefinition>
</file>

<file path=xl/slicerCaches/slicerCache16.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Indicator1" xr10:uid="{FF611B65-D9E7-499C-90AE-9CF79B8C524C}" sourceName="Filter">
  <extLst>
    <x:ext xmlns:x15="http://schemas.microsoft.com/office/spreadsheetml/2010/11/main" uri="{2F2917AC-EB37-4324-AD4E-5DD8C200BD13}">
      <x15:tableSlicerCache tableId="2" column="1"/>
    </x:ext>
  </extLst>
</slicerCacheDefinition>
</file>

<file path=xl/slicerCaches/slicerCache17.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Indicator11" xr10:uid="{E1B3FA1E-9AFD-42F7-96DC-A381CAB37007}" sourceName="Filter">
  <extLst>
    <x:ext xmlns:x15="http://schemas.microsoft.com/office/spreadsheetml/2010/11/main" uri="{2F2917AC-EB37-4324-AD4E-5DD8C200BD13}">
      <x15:tableSlicerCache tableId="1" column="1" crossFilter="showItemsWithNoData"/>
    </x:ext>
  </extLst>
</slicerCacheDefinition>
</file>

<file path=xl/slicerCaches/slicerCache18.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Population11" xr10:uid="{8FCBD087-6CFF-4627-B6C9-A8F0D22E279C}" sourceName="Population">
  <extLst>
    <x:ext xmlns:x15="http://schemas.microsoft.com/office/spreadsheetml/2010/11/main" uri="{2F2917AC-EB37-4324-AD4E-5DD8C200BD13}">
      <x15:tableSlicerCache tableId="3" column="6"/>
    </x:ext>
  </extLst>
</slicerCacheDefinition>
</file>

<file path=xl/slicerCaches/slicerCache19.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Wealth" xr10:uid="{4BC018D9-427B-4827-88B0-BCEBD6DEC52A}" sourceName="Wealth*">
  <extLst>
    <x:ext xmlns:x15="http://schemas.microsoft.com/office/spreadsheetml/2010/11/main" uri="{2F2917AC-EB37-4324-AD4E-5DD8C200BD13}">
      <x15:tableSlicerCache tableId="4" column="7"/>
    </x:ext>
  </extLst>
</slicerCacheDefinition>
</file>

<file path=xl/slicerCaches/slicerCache20.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Population" xr10:uid="{50D19B55-38CA-4E95-84A7-DBD0474F2AE3}" sourceName="Population">
  <extLst>
    <x:ext xmlns:x15="http://schemas.microsoft.com/office/spreadsheetml/2010/11/main" uri="{2F2917AC-EB37-4324-AD4E-5DD8C200BD13}">
      <x15:tableSlicerCache tableId="4" column="6"/>
    </x:ext>
  </extLst>
</slicerCacheDefinition>
</file>

<file path=xl/slicerCaches/slicerCache2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Wealth1" xr10:uid="{B8B4BDC4-0669-4BC4-9A86-DC8F1C04474B}" sourceName="Wealth*">
  <extLst>
    <x:ext xmlns:x15="http://schemas.microsoft.com/office/spreadsheetml/2010/11/main" uri="{2F2917AC-EB37-4324-AD4E-5DD8C200BD13}">
      <x15:tableSlicerCache tableId="3" column="7"/>
    </x:ext>
  </extLst>
</slicerCacheDefinition>
</file>

<file path=xl/slicerCaches/slicerCache2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1_Economic_Pillar" xr10:uid="{DCCDDB3E-C623-4922-BDF9-C86FA34EC808}" sourceName="1 Economic Pillar">
  <extLst>
    <x:ext xmlns:x15="http://schemas.microsoft.com/office/spreadsheetml/2010/11/main" uri="{2F2917AC-EB37-4324-AD4E-5DD8C200BD13}">
      <x15:tableSlicerCache tableId="6" column="1"/>
    </x:ext>
  </extLst>
</slicerCacheDefinition>
</file>

<file path=xl/slicerCaches/slicerCache23.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Indicator12" xr10:uid="{98F0C08C-C46F-4AD8-A366-7B9E4B9EFA20}" sourceName="Filter">
  <extLst>
    <x:ext xmlns:x15="http://schemas.microsoft.com/office/spreadsheetml/2010/11/main" uri="{2F2917AC-EB37-4324-AD4E-5DD8C200BD13}">
      <x15:tableSlicerCache tableId="7" column="1"/>
    </x:ext>
  </extLst>
</slicerCacheDefinition>
</file>

<file path=xl/slicerCaches/slicerCache24.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Indicator111" xr10:uid="{1B8965B9-841B-4B8C-A3A6-CCA197C055B0}" sourceName="Filter">
  <extLst>
    <x:ext xmlns:x15="http://schemas.microsoft.com/office/spreadsheetml/2010/11/main" uri="{2F2917AC-EB37-4324-AD4E-5DD8C200BD13}">
      <x15:tableSlicerCache tableId="8" column="1" crossFilter="showItemsWithNoData"/>
    </x:ext>
  </extLst>
</slicerCacheDefinition>
</file>

<file path=xl/slicerCaches/slicerCache25.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Column61" xr10:uid="{08EBB81A-31F1-4133-9319-CD501B5852C1}" sourceName="Column6">
  <extLst>
    <x:ext xmlns:x15="http://schemas.microsoft.com/office/spreadsheetml/2010/11/main" uri="{2F2917AC-EB37-4324-AD4E-5DD8C200BD13}">
      <x15:tableSlicerCache tableId="10" column="1"/>
    </x:ext>
  </extLst>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Indicator 4" xr10:uid="{E7403F0C-B72A-4211-9B6F-5993ABB52B0E}" cache="Slicer_Indicator12" caption="Filter" columnCount="3" showCaption="0" style="Slicer Style 1" rowHeight="396000"/>
</slicers>
</file>

<file path=xl/slicers/slicer2.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Countries 9" xr10:uid="{4829F736-CBAA-4984-AA61-875D3EA54B9C}" cache="Slicer_Countries1" caption="Countries" startItem="7" showCaption="0" style="Slicer Style 1" lockedPosition="1" rowHeight="252000"/>
  <slicer name="Peer 4" xr10:uid="{92F2C22C-5814-40F0-83A7-FCFD617450EB}" cache="Slicer_Peer" caption="Peer" startItem="14" showCaption="0" style="Slicer Style 1" lockedPosition="1" rowHeight="252000"/>
</slicers>
</file>

<file path=xl/slicers/slicer3.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Indicator 5" xr10:uid="{B18023FE-8F19-4A45-8587-AB79B08CB3C4}" cache="Slicer_Indicator111" caption="Filter" columnCount="3" showCaption="0" style="Slicer Style 1" rowHeight="396000"/>
</slicers>
</file>

<file path=xl/slicers/slicer4.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Countries 6" xr10:uid="{733EDEF0-F25E-4414-B464-D44D32BFC0F2}" cache="Slicer_Countries1" caption="Countries" startItem="4" showCaption="0" style="Slicer Style 1" lockedPosition="1" rowHeight="252000"/>
  <slicer name="Indicators 1" xr10:uid="{F9678215-6FE4-4A3E-B721-BC91888E66D9}" cache="Slicer_Indicators" caption="Indicators" showCaption="0" style="Slicer Style 1" lockedPosition="1" rowHeight="252000"/>
  <slicer name="Select 2" xr10:uid="{0FAD2A0C-1306-4C2F-9700-7B5D518920CC}" cache="Slicer_Select" caption="Select" columnCount="3" showCaption="0" style="Slicer Style 1" lockedPosition="1" rowHeight="252000"/>
  <slicer name="Rankings 4" xr10:uid="{E8B9DA0E-A299-421D-97DF-BF2530C14632}" cache="Slicer_Rankings1" caption="Rankings" showCaption="0" style="Slicer Style 1" lockedPosition="1" rowHeight="252000"/>
  <slicer name="Pages 2" xr10:uid="{3626E71B-0D2D-43B3-BD31-443DA323CC6D}" cache="Slicer_Pages1" caption="Pages" showCaption="0" style="Slicer Style 1" rowHeight="241300"/>
</slicers>
</file>

<file path=xl/slicers/slicer5.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Indicator 3" xr10:uid="{153150DB-2215-467A-A378-98AD48D168A7}" cache="Slicer_Indicator1" caption="Filter" columnCount="3" showCaption="0" style="Slicer Style 1" lockedPosition="1" rowHeight="396000"/>
  <slicer name="Wealth  2" xr10:uid="{15EE505B-D17D-4228-AECB-E074DDE0759B}" cache="Slicer_Wealth" caption="Wealth*" showCaption="0" style="Slicer Style 1" lockedPosition="1" rowHeight="252000"/>
  <slicer name="Population 2" xr10:uid="{DD8932D0-C8CA-43EA-BCA3-A0958847B624}" cache="Slicer_Population" caption="Population" showCaption="0" style="Slicer Style 1" lockedPosition="1" rowHeight="252000"/>
</slicers>
</file>

<file path=xl/slicers/slicer6.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Countries 3" xr10:uid="{306CAADD-3959-410C-8192-E710FB921E24}" cache="Slicer_Countries1" caption="Countries" showCaption="0" style="Slicer Style 1" lockedPosition="1" rowHeight="252000"/>
  <slicer name="Rankings 3" xr10:uid="{62352264-DADF-432F-A378-B1DB4035290C}" cache="Slicer_Rankings1" caption="Rankings" showCaption="0" style="Slicer Style 1" lockedPosition="1" rowHeight="252000"/>
</slicers>
</file>

<file path=xl/slicers/slicer7.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Wealth " xr10:uid="{3D97947F-5AF9-404E-8A34-6F7C4B171D17}" cache="Slicer_Wealth" caption="Wealth*" showCaption="0" style="Slicer Style 1" lockedPosition="1" rowHeight="252000"/>
  <slicer name="Population 1" xr10:uid="{05BDD56B-0EDC-4FFA-8D4F-C2CEF9D7E64F}" cache="Slicer_Population" caption="Population" showCaption="0" style="Slicer Style 1" lockedPosition="1" rowHeight="252000"/>
</slicers>
</file>

<file path=xl/slicers/slicer8.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Countries 5" xr10:uid="{6FDD116F-6926-4F28-A9AA-CD6FE9CADB24}" cache="Slicer_Countries1" caption="Countries" startItem="15" showCaption="0" style="Slicer Style 1" rowHeight="252000"/>
  <slicer name="Indicators" xr10:uid="{6DD4979E-420B-4F8C-81E6-D428D316F0ED}" cache="Slicer_Indicators" caption="Indicators" showCaption="0" style="Slicer Style 1" lockedPosition="1" rowHeight="252000"/>
</slicers>
</file>

<file path=xl/slicers/slicer9.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Population" xr10:uid="{DF1A71AB-CE92-4FFA-B741-5F851FD249B8}" cache="Slicer_Population11" caption="Population" showCaption="0" style="Slicer Style 1" rowHeight="252000"/>
  <slicer name="Wealth*" xr10:uid="{764233DE-AAAB-4F89-AC7E-0662AE56EB9F}" cache="Slicer_Wealth1" caption="Wealth*" showCaption="0" style="Slicer Style 1" rowHeight="241300"/>
</slicers>
</file>

<file path=xl/slicers/slicer10.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Countries 2" xr10:uid="{C22F59E7-72A1-490B-BB0D-C66D38EA8F8C}" cache="Slicer_Countries1" caption="Countries" startItem="14" showCaption="0" style="Slicer Style 1" lockedPosition="1" rowHeight="252000"/>
</slicers>
</file>

<file path=xl/slicers/slicer1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Indicator 1" xr10:uid="{83F904DC-F570-4818-89EB-3F948D837CEF}" cache="Slicer_Indicator1" caption="Filter" columnCount="3" showCaption="0" style="Slicer Style 1" rowHeight="396000"/>
</slicers>
</file>

<file path=xl/slicers/slicer12.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Countries 4" xr10:uid="{7FF39CDF-2375-4C83-BDE2-BCD46C168819}" cache="Slicer_Countries1" caption="Countries" startItem="17" showCaption="0" style="Slicer Style 1" lockedPosition="1" rowHeight="252000"/>
  <slicer name="Peer 1" xr10:uid="{739D5865-7807-40C8-8175-148C7F88A3A1}" cache="Slicer_Peer" caption="Peer" startItem="14" showCaption="0" style="Slicer Style 1" lockedPosition="1" rowHeight="252000"/>
</slicers>
</file>

<file path=xl/slicers/slicer13.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Indicator 2" xr10:uid="{B8FFDB26-F50C-4AE5-BE56-27DE64C83FD3}" cache="Slicer_Indicator11" caption="Filter" columnCount="3" showCaption="0" style="Slicer Style 1" rowHeight="396000"/>
</slicers>
</file>

<file path=xl/slicers/slicer14.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Scatter - X" xr10:uid="{84B01068-033B-4A90-828E-7E0795DC4AF8}" cache="Slicer_Scatter___X" caption="Scatter - X" startItem="69" showCaption="0" style="Slicer Style 1" lockedPosition="1" rowHeight="241300"/>
  <slicer name="Scatter - y" xr10:uid="{091D2016-96A6-4686-92CD-961BD3315615}" cache="Slicer_Scatter___y" caption="Scatter - y" startItem="95" showCaption="0" style="Slicer Style 1" lockedPosition="1" rowHeight="241300"/>
  <slicer name="Scatter - siZe" xr10:uid="{8A435E0C-802D-4966-8BDA-7E3822DC14A8}" cache="Slicer_Scatter___siZe" caption="Scatter - siZe" startItem="7" showCaption="0" style="Slicer Style 1" lockedPosition="1" rowHeight="241300"/>
</slicers>
</file>

<file path=xl/slicers/slicer15.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Year" xr10:uid="{5C0251DE-8F7F-4CAD-B30B-D19AA84D7CAE}" cache="Slicer_Year" caption="Year" rowHeight="241300"/>
  <slicer name="Year 2 1" xr10:uid="{E0049C8A-C602-4AFF-9290-74EB45EE384E}" cache="Slicer_Year_21" caption="Year 2" rowHeight="241300"/>
</slicers>
</file>

<file path=xl/slicers/slicer16.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Scatter - X 1" xr10:uid="{BD5576F3-AA64-4648-8456-2AF09F4F4233}" cache="Slicer_Scatter___X" caption="Scatter - X" startItem="21" showCaption="0" style="Slicer Style 1" lockedPosition="1" rowHeight="241300"/>
  <slicer name="Scatter - y 2" xr10:uid="{1CDE795B-FE6A-46FF-9FEE-80FC6FFA1513}" cache="Slicer_Scatter___y" caption="Scatter - y" showCaption="0" style="Slicer Style 1" lockedPosition="1" rowHeight="241300"/>
  <slicer name="Scatter - siZe 1" xr10:uid="{EA0F23D1-3FD5-4E2F-A03B-AD60CC27B2A8}" cache="Slicer_Scatter___siZe" caption="Scatter - siZe" startItem="88" showCaption="0" style="Slicer Style 1" lockedPosition="1" rowHeight="241300"/>
</slicers>
</file>

<file path=xl/slicers/slicer17.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Scatter - X 2" xr10:uid="{920F4123-6103-45DF-B168-D38786446E3B}" cache="Slicer_Scatter___X" caption="Scatter - X" showCaption="0" style="Slicer Style 1" lockedPosition="1" rowHeight="241300"/>
  <slicer name="Scatter - y 3" xr10:uid="{93107600-90E1-437D-90A6-4D5561C0D5ED}" cache="Slicer_Scatter___y" caption="Scatter - y" showCaption="0" style="Slicer Style 1" lockedPosition="1" rowHeight="241300"/>
  <slicer name="Scatter - siZe 2" xr10:uid="{8A3F762E-E209-4FDC-9AEB-45766128C73D}" cache="Slicer_Scatter___siZe" caption="Scatter - siZe" showCaption="0" style="Slicer Style 1" lockedPosition="1" rowHeight="241300"/>
</slicers>
</file>

<file path=xl/slicers/slicer18.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Scatter - y 1" xr10:uid="{F373993B-182C-49CD-AE90-688F55486851}" cache="Slicer_Scatter___y" caption="Scatter - y" startItem="83" showCaption="0" style="Slicer Style 1" lockedPosition="1" rowHeight="241300"/>
</slicers>
</file>

<file path=xl/slicers/slicer19.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Countries 8" xr10:uid="{0A9961CC-4E7C-4883-BCAD-6FABC7D4A22C}" cache="Slicer_Countries11" caption="Countries" startItem="21" showCaption="0" style="Slicer Style 1" lockedPosition="1" rowHeight="252000"/>
  <slicer name="Peer 3" xr10:uid="{EF8268C7-E315-4C14-AC95-037E103DE8E5}" cache="Slicer_Peer1" caption="Peer" startItem="22" showCaption="0" style="Slicer Style 1" lockedPosition="1" rowHeight="252000"/>
  <slicer name="Year 2" xr10:uid="{CE2AC130-69A3-4C7E-911C-ED508100D697}" cache="Slicer_Year_2" caption="Year 2" showCaption="0" style="Slicer Style 1" lockedPosition="1" rowHeight="241300"/>
  <slicer name="Year 3" xr10:uid="{F859041F-8D93-48FA-B082-82B251FDDA08}" cache="Slicer_Year1" caption="Year" showCaption="0" style="Slicer Style 1" lockedPosition="1" rowHeight="241300"/>
</slicers>
</file>

<file path=xl/slicers/slicer20.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1 Economic Pillar" xr10:uid="{42163105-4DC5-4912-B423-844223AF4B72}" cache="Slicer_1_Economic_Pillar" caption="1 Economic Pillar" columnCount="3" showCaption="0" style="Slicer Style 1" rowHeight="241300"/>
</slicers>
</file>

<file path=xl/slicers/slicer2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Countries 7" xr10:uid="{2EEBADE3-054C-4E20-86B7-1C0FFB6699E1}" cache="Slicer_Countries1" caption="Countries" startItem="16" showCaption="0" style="Slicer Style 1" lockedPosition="1" rowHeight="252000"/>
  <slicer name="Peer 2" xr10:uid="{80BBA7B3-9DD6-481E-B9F7-2670BF47DD16}" cache="Slicer_Peer" caption="Peer" startItem="21" showCaption="0" style="Slicer Style 1" lockedPosition="1" rowHeight="252000"/>
  <slicer name="Year 1" xr10:uid="{41EB5795-F28E-42EC-8B1B-E949E5595EAA}" cache="Slicer_Year" caption="Year" showCaption="0" style="Slicer Style 1" rowHeight="241300"/>
  <slicer name="Year 2 2" xr10:uid="{714873D5-3AFF-4015-BF92-DE297AECEA22}" cache="Slicer_Year_21" caption="Year 2" showCaption="0" style="Slicer Style 1" rowHeight="241300"/>
</slicers>
</file>

<file path=xl/slicers/slicer22.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Countries 10" xr10:uid="{C26885EE-6C0F-44E9-9FD0-78E600EE0CB2}" cache="Slicer_Countries1" caption="Countries" startItem="16" showCaption="0" style="Slicer Style 1" lockedPosition="1" rowHeight="252000"/>
  <slicer name="Peer 5" xr10:uid="{3C88A788-19DB-4BF6-808C-E93256BDC2CF}" cache="Slicer_Peer" caption="Peer" startItem="16" showCaption="0" style="Slicer Style 1" lockedPosition="1" rowHeight="252000"/>
  <slicer name="Year 4" xr10:uid="{C3320E63-3A47-4D44-A17F-11DFC72A3789}" cache="Slicer_Year" caption="Year" showCaption="0" style="Slicer Style 1" rowHeight="241300"/>
  <slicer name="Year 2 3" xr10:uid="{C0BC12D0-5C0B-4709-9604-F16AB2CE11A0}" cache="Slicer_Year_21" caption="Year 2" showCaption="0" style="Slicer Style 1" rowHeight="241300"/>
</slicers>
</file>

<file path=xl/slicers/slicer23.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Indicator 7" xr10:uid="{1DB1353B-2D77-471D-9AC3-F2202BCBA4DC}" cache="Slicer_Indicator111" caption="Filter" columnCount="3" showCaption="0" style="Slicer Style 1" rowHeight="396000"/>
  <slicer name="Column6 1" xr10:uid="{2BDD2A55-AF85-4ED2-9097-781E59B1A5A2}" cache="Slicer_Column61" columnCount="3" showCaption="0" style="Slicer Style 1" rowHeight="241300"/>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95081E18-D4AE-4770-A43B-CD42F49D538B}" name="Table137" displayName="Table137" ref="B4:P102" headerRowDxfId="243" dataDxfId="242">
  <autoFilter ref="B4:P102" xr:uid="{11F1750C-DF3F-48D4-9179-9E2675C2931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autoFilter>
  <tableColumns count="15">
    <tableColumn id="1" xr3:uid="{94EF067C-5C12-4982-ABE9-CE6B80A61E61}" name="Filter" totalsRowLabel="Total" dataDxfId="240" totalsRowDxfId="241"/>
    <tableColumn id="2" xr3:uid="{FD8C1198-C328-4861-8163-65191DF60706}" name="Indicator" dataDxfId="238" totalsRowDxfId="239"/>
    <tableColumn id="10" xr3:uid="{39FB7E91-0389-4CEB-B633-C21B2933A967}" name="Column1" dataDxfId="237"/>
    <tableColumn id="12" xr3:uid="{28481AE0-FC6C-4F15-B0F9-6985907B8F62}" name="Column12" dataDxfId="236"/>
    <tableColumn id="3" xr3:uid="{24EA6300-28FE-4D8F-8D63-09AF59B8B972}" name=" " dataDxfId="234" totalsRowDxfId="235"/>
    <tableColumn id="14" xr3:uid="{E63E09E2-ABBB-47CB-8380-EE95160A7633}" name="Column4" dataDxfId="233"/>
    <tableColumn id="15" xr3:uid="{A5BE61AE-F039-43A4-A954-4B3884321F46}" name="Column5" dataDxfId="232"/>
    <tableColumn id="13" xr3:uid="{15AD3F83-DFEE-4B82-8AE9-3B619AE962FA}" name="Column3" dataDxfId="231"/>
    <tableColumn id="4" xr3:uid="{C8656538-F7F8-4743-97BB-A2C9F452E32F}" name="Rank_x000a_(of 30)" dataDxfId="229" totalsRowDxfId="230">
      <calculatedColumnFormula>IF(INDEX([1]Rank2023!5:5,MATCH($A$1,[1]Rank2023!$1:$1,0))="","-",(INDEX([1]Rank2023!5:5,MATCH($A$1,[1]Rank2023!$1:$1,0))))</calculatedColumnFormula>
    </tableColumn>
    <tableColumn id="11" xr3:uid="{0C3F3A85-683A-40FD-BCAF-891A05DAB095}" name="Column2" dataDxfId="227" totalsRowDxfId="228"/>
    <tableColumn id="5" xr3:uid="{1F24CB13-0380-4ECF-9D86-C7FEC8984EB5}" name="Value" dataDxfId="225" totalsRowDxfId="226">
      <calculatedColumnFormula>IF(INDEX([1]Value2023!5:5,MATCH($A$1,[1]Value2023!$1:$1,0))="","-",(INDEX([1]Value2023!5:5,MATCH($A$1,[1]Value2023!$1:$1,0))))</calculatedColumnFormula>
    </tableColumn>
    <tableColumn id="6" xr3:uid="{19F3CF8C-B1D5-4669-9099-911541B2C455}" name="Year" dataDxfId="223" totalsRowDxfId="224">
      <calculatedColumnFormula>IF(INDEX([1]Year2023!5:5,MATCH($A$1,[1]Year2023!$1:$1,0))="","-",(INDEX([1]Year2023!5:5,MATCH($A$1,[1]Year2023!$1:$1,0))))</calculatedColumnFormula>
    </tableColumn>
    <tableColumn id="7" xr3:uid="{F988FFC1-93B7-42A4-BD8C-91E6DAAFDD5A}" name="  " dataDxfId="221" totalsRowDxfId="222"/>
    <tableColumn id="8" xr3:uid="{4599AC24-E1B0-4800-A4F8-E067FB88A5A6}" name="Score_x000a_(0-100)" dataDxfId="219" totalsRowDxfId="220">
      <calculatedColumnFormula>IF(INDEX([1]Score2023!5:5,MATCH($A$1,[1]Score2023!$1:$1,0))="","-",(INDEX([1]Score2023!5:5,MATCH($A$1,[1]Score2023!$1:$1,0))))</calculatedColumnFormula>
    </tableColumn>
    <tableColumn id="9" xr3:uid="{58F0E240-1A5C-4A30-9028-ED4BCBBDF024}" name="   " totalsRowFunction="sum" dataDxfId="217" totalsRowDxfId="218">
      <calculatedColumnFormula>O5</calculatedColumnFormula>
    </tableColumn>
  </tableColumns>
  <tableStyleInfo showFirstColumn="0" showLastColumn="0" showRowStripes="0"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17A474AA-9C17-4E44-BAE9-5D9BFC9D5E4A}" name="Table5" displayName="Table5" ref="H1:AK101" totalsRowShown="0" dataDxfId="214">
  <autoFilter ref="H1:AK101" xr:uid="{17A474AA-9C17-4E44-BAE9-5D9BFC9D5E4A}"/>
  <tableColumns count="30">
    <tableColumn id="1" xr3:uid="{F9F853F2-924C-40F9-B14D-1A0313EE3BB8}" name="Australia" dataDxfId="213"/>
    <tableColumn id="2" xr3:uid="{AA4B4BB8-9BD9-47B3-A975-3A6B5A263A8D}" name="Bangladesh" dataDxfId="212"/>
    <tableColumn id="3" xr3:uid="{F0951823-4A9D-4633-B3FC-CE4E8A3CF194}" name="Brunei" dataDxfId="211"/>
    <tableColumn id="4" xr3:uid="{BF5E2741-229C-41F1-A8D8-39835BDA7233}" name="Cambodia" dataDxfId="210"/>
    <tableColumn id="5" xr3:uid="{D412B1A2-3BDF-4848-B7F4-803EF7D861CD}" name="Canada" dataDxfId="209"/>
    <tableColumn id="6" xr3:uid="{36F4EFC5-C623-480C-B140-D6FA0B40A0B6}" name="Chile" dataDxfId="208"/>
    <tableColumn id="7" xr3:uid="{DADE87B6-CC8F-4B35-A223-014A628267D5}" name="China" dataDxfId="207"/>
    <tableColumn id="8" xr3:uid="{E999E25B-2DC7-419C-B813-BF456D6B954A}" name="Taiwan" dataDxfId="206"/>
    <tableColumn id="9" xr3:uid="{3C250735-EFC2-4205-8C4C-6FC30CF42FDC}" name="Ecuador" dataDxfId="205"/>
    <tableColumn id="10" xr3:uid="{B2E8E08D-E520-4047-8DE5-6018A31B15D6}" name="Hong Kong, SAR" dataDxfId="204"/>
    <tableColumn id="11" xr3:uid="{5FBC5168-2C19-457D-9FD6-00D4ECCF4D22}" name="India" dataDxfId="203"/>
    <tableColumn id="12" xr3:uid="{BC64399E-B734-452D-8F4C-76169AB874CF}" name="Indonesia" dataDxfId="202"/>
    <tableColumn id="13" xr3:uid="{5BF68340-093F-4765-ABC4-F7D279A81F78}" name="Japan" dataDxfId="201"/>
    <tableColumn id="14" xr3:uid="{996FC117-FED9-409B-841C-B63DBA1A13E6}" name="Laos" dataDxfId="200"/>
    <tableColumn id="15" xr3:uid="{C0513ACA-2EED-4943-B2BC-DF3ADA3760F6}" name="Malaysia" dataDxfId="199"/>
    <tableColumn id="16" xr3:uid="{4146D062-0369-43B6-A6C0-9871BB1E1B91}" name="Mexico" dataDxfId="198"/>
    <tableColumn id="17" xr3:uid="{5C793A16-1423-4B07-91E9-FA04F1B00DE4}" name="Myanmar" dataDxfId="197"/>
    <tableColumn id="18" xr3:uid="{0AF25FFD-8794-4284-BC9F-ECA96AFB3A8E}" name="New Zealand" dataDxfId="196"/>
    <tableColumn id="19" xr3:uid="{B4EB2260-83C3-4F74-B833-DA6205FF882F}" name="Pakistan" dataDxfId="195"/>
    <tableColumn id="20" xr3:uid="{918897C0-5781-4896-BAD3-F9F087A8D6E1}" name="Papua New Guinea" dataDxfId="194"/>
    <tableColumn id="21" xr3:uid="{A19C7041-1922-473B-9538-06A79983E5D0}" name="Peru" dataDxfId="193"/>
    <tableColumn id="22" xr3:uid="{592CA04B-2C23-4F3D-BD99-A287F8ACC2DC}" name="Philippines" dataDxfId="192"/>
    <tableColumn id="23" xr3:uid="{D9C2106B-A2EB-4587-B446-CACD004E88D3}" name="Russia" dataDxfId="191"/>
    <tableColumn id="24" xr3:uid="{2BB96041-C41C-45DF-84DD-641075084AC9}" name="Singapore" dataDxfId="190"/>
    <tableColumn id="25" xr3:uid="{68414647-4690-4A24-A9D5-06D3E203AB33}" name="South Korea" dataDxfId="189"/>
    <tableColumn id="26" xr3:uid="{5782D007-8D9B-4E5E-80F2-0EB61E30D089}" name="Sri Lanka" dataDxfId="188"/>
    <tableColumn id="27" xr3:uid="{B8969B64-886A-4C18-A947-B23ADACA5CD5}" name="Thailand" dataDxfId="187"/>
    <tableColumn id="28" xr3:uid="{1BF7EBDF-E8DA-4B0A-9B4F-319D76D91ADB}" name="United Kingdom" dataDxfId="186"/>
    <tableColumn id="29" xr3:uid="{A2821419-D462-4653-A924-1A2122A5AC2C}" name="United States" dataDxfId="185"/>
    <tableColumn id="30" xr3:uid="{079473F6-FA5E-4497-B322-3EAB8DC03F36}" name="Vietnam" dataDxfId="184"/>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C83574BC-C278-499E-8B0B-23C8AF32DAF1}" name="Table1329" displayName="Table1329" ref="B12:M115" headerRowDxfId="180" dataDxfId="179" totalsRowDxfId="178">
  <autoFilter ref="B12:M115" xr:uid="{11F1750C-DF3F-48D4-9179-9E2675C2931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autoFilter>
  <tableColumns count="12">
    <tableColumn id="1" xr3:uid="{392C3C4B-B875-49F7-812E-81B16EF32AEF}" name="Filter" totalsRowLabel="Total" dataDxfId="176" totalsRowDxfId="177"/>
    <tableColumn id="2" xr3:uid="{184AC38C-ADB4-4EAB-93A3-2247A0BD614B}" name="Indicator" dataDxfId="174" totalsRowDxfId="175"/>
    <tableColumn id="10" xr3:uid="{D2B220C0-9D20-48A7-8D96-0DD8A01358A6}" name="Column1" dataDxfId="173"/>
    <tableColumn id="12" xr3:uid="{1C88B7E0-9476-4B8F-A3DC-C509FBB8A9FE}" name="Column12" dataDxfId="172"/>
    <tableColumn id="3" xr3:uid="{76A4A6D7-87E7-4744-B8A1-C0EAB73FBF90}" name=" " dataDxfId="170" totalsRowDxfId="171"/>
    <tableColumn id="14" xr3:uid="{83025F3E-20DE-4533-A775-B89A789F1A90}" name="Column4" dataDxfId="169"/>
    <tableColumn id="15" xr3:uid="{2E05D528-584D-4D6E-9ACC-11C6AF34106C}" name="Column5" dataDxfId="168"/>
    <tableColumn id="13" xr3:uid="{36295C4E-8CAD-42D1-AF5B-86508DF38954}" name="Column3" dataDxfId="167"/>
    <tableColumn id="4" xr3:uid="{56A5CEA3-0C6F-4CE2-BB40-F4B7BC3EDBFC}" name="Rank_x000a_(of 30)" dataDxfId="165" totalsRowDxfId="166">
      <calculatedColumnFormula>IF(INDEX(Rank2023!5:5,MATCH($K$1,Rank2023!$1:$1,0))="","-",(INDEX(Rank2023!5:5,MATCH($K$1,Rank2023!$1:$1,0))))</calculatedColumnFormula>
    </tableColumn>
    <tableColumn id="5" xr3:uid="{CB8B61A6-A275-4386-9065-86494A72DBA4}" name="Value" dataDxfId="163" totalsRowDxfId="164">
      <calculatedColumnFormula>IF(INDEX(Value2023!5:5,MATCH($K$1,Value2023!$1:$1,0))="","-",(INDEX(Value2023!5:5,MATCH($K$1,Value2023!$1:$1,0))))</calculatedColumnFormula>
    </tableColumn>
    <tableColumn id="8" xr3:uid="{CC73024A-F706-4C21-9AD0-4B213EF9EDDD}" name="Score_x000a_(0-100)" dataDxfId="161" totalsRowDxfId="162">
      <calculatedColumnFormula>IF(INDEX(Score2023!5:5,MATCH($K$1,Score2023!$1:$1,0))="","-",(INDEX(Score2023!5:5,MATCH($K$1,Score2023!$1:$1,0))))</calculatedColumnFormula>
    </tableColumn>
    <tableColumn id="6" xr3:uid="{1E4EBE5D-15A6-4C8B-9825-5A0A521D2B43}" name="Column2" dataDxfId="159" totalsRowDxfId="160">
      <calculatedColumnFormula>IF(Table13[[#This Row],[Score
(0-100)]]="-","",Table13[[#This Row],[Score
(0-100)]]+5)</calculatedColumnFormula>
    </tableColumn>
  </tableColumns>
  <tableStyleInfo showFirstColumn="0" showLastColumn="0" showRowStripes="0"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3480F887-8EBD-428D-B86B-70E1FA3A950F}" name="Table15" displayName="Table15" ref="F2:Q32" totalsRowShown="0" headerRowDxfId="156" dataDxfId="155" tableBorderDxfId="154">
  <autoFilter ref="F2:Q32" xr:uid="{7FF53D06-94EA-49DB-B805-BA043DE9E61A}">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autoFilter>
  <tableColumns count="12">
    <tableColumn id="1" xr3:uid="{1A8BA089-6363-413F-99C8-6CA71A990861}" name="Rank" dataDxfId="153">
      <calculatedColumnFormula>'ranking data'!N3</calculatedColumnFormula>
    </tableColumn>
    <tableColumn id="11" xr3:uid="{D0C2ED03-0E78-475D-B002-7E8DD5C185E8}" name="Column1" dataDxfId="152" dataCellStyle="Normal 5"/>
    <tableColumn id="2" xr3:uid="{E3ED9D23-2198-4189-90FD-C768DA377E03}" name="subtotal" dataDxfId="151" dataCellStyle="Normal 5">
      <calculatedColumnFormula>SUBTOTAL(101,F3)</calculatedColumnFormula>
    </tableColumn>
    <tableColumn id="10" xr3:uid="{FA127B94-D872-4390-908E-B9C0311C2993}" name="Rank among filtered economies" dataDxfId="150" dataCellStyle="Normal 5">
      <calculatedColumnFormula>'ranking data'!V3</calculatedColumnFormula>
    </tableColumn>
    <tableColumn id="3" xr3:uid="{8C542D0A-57AF-46D9-8107-6197A5196A3C}" name="Economy" dataDxfId="149">
      <calculatedColumnFormula>'ranking data'!O3</calculatedColumnFormula>
    </tableColumn>
    <tableColumn id="12" xr3:uid="{31C6EBDF-DC44-47A1-935B-84335C8F98C8}" name="Column2" dataDxfId="148" dataCellStyle="Normal 5">
      <calculatedColumnFormula>_xlfn.CONCAT(Table15[[#This Row],[Economy]],$L$1)</calculatedColumnFormula>
    </tableColumn>
    <tableColumn id="9" xr3:uid="{A658FF23-CA70-4CF2-9839-96281BB63532}" name=" " dataDxfId="147" dataCellStyle="Normal 5"/>
    <tableColumn id="4" xr3:uid="{192E763C-F86B-4C1F-A3D4-158046669856}" name="Score" dataDxfId="146" dataCellStyle="Normal 5">
      <calculatedColumnFormula>'ranking data'!P3</calculatedColumnFormula>
    </tableColumn>
    <tableColumn id="5" xr3:uid="{32AF47B0-B6E9-41BE-AFA4-FF868F345FB9}" name="  " dataDxfId="145">
      <calculatedColumnFormula>Table15[[#This Row],[Score]]</calculatedColumnFormula>
    </tableColumn>
    <tableColumn id="6" xr3:uid="{BF8392C4-4815-4C8A-8564-DA8020897F50}" name="Population" dataDxfId="144">
      <calculatedColumnFormula>'ranking data'!R3</calculatedColumnFormula>
    </tableColumn>
    <tableColumn id="7" xr3:uid="{E1E40430-D2A0-4CDB-B4B2-13BD574F4F55}" name="Wealth*" dataDxfId="143">
      <calculatedColumnFormula>'ranking data'!S3</calculatedColumnFormula>
    </tableColumn>
    <tableColumn id="8" xr3:uid="{F716E31E-8E1E-4E5F-9FAD-355C59C2831B}" name="Membership " dataDxfId="142">
      <calculatedColumnFormula>'ranking data'!T3</calculatedColumnFormula>
    </tableColumn>
  </tableColumns>
  <tableStyleInfo name="Table Style 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452522C-A6B5-498B-AAD2-642C4B6B577A}" name="Table154" displayName="Table154" ref="F2:S32" totalsRowShown="0" headerRowDxfId="134" dataDxfId="133" tableBorderDxfId="132">
  <autoFilter ref="F2:S32" xr:uid="{7FF53D06-94EA-49DB-B805-BA043DE9E61A}">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autoFilter>
  <tableColumns count="14">
    <tableColumn id="1" xr3:uid="{CD025891-46DD-401D-A706-255AAD215708}" name="Rank 2026" dataDxfId="131">
      <calculatedColumnFormula>IF('indicator data'!O3="","",'indicator data'!P3)</calculatedColumnFormula>
    </tableColumn>
    <tableColumn id="2" xr3:uid="{14EE3866-13DA-4CD3-B90B-073B76F6EEC4}" name="Column1" dataDxfId="130" dataCellStyle="Normal 5">
      <calculatedColumnFormula>SUBTOTAL(101,F3)</calculatedColumnFormula>
    </tableColumn>
    <tableColumn id="10" xr3:uid="{0D5E20FA-9F57-45EA-893A-972AB242A4E9}" name="Rank among filtered economies" dataDxfId="129" dataCellStyle="Normal 5">
      <calculatedColumnFormula>'indicator data'!Z3</calculatedColumnFormula>
    </tableColumn>
    <tableColumn id="3" xr3:uid="{A1DB6ABA-CAB1-481D-B982-A08A54C1AF53}" name="Economy 1" dataDxfId="128">
      <calculatedColumnFormula>IF('indicator data'!O3="","",'indicator data'!Q3)</calculatedColumnFormula>
    </tableColumn>
    <tableColumn id="11" xr3:uid="{7A634AF4-235D-4753-9E44-5709FACB4F2B}" name="Column2" dataDxfId="127" dataCellStyle="Normal 5">
      <calculatedColumnFormula>IF('indicator data'!O3="","",'indicator data'!S3)</calculatedColumnFormula>
    </tableColumn>
    <tableColumn id="12" xr3:uid="{7617D9BF-F40F-440F-9E9A-B8F942B17B2E}" name="Star" dataDxfId="126" dataCellStyle="Normal 5">
      <calculatedColumnFormula>'indicator data'!U3</calculatedColumnFormula>
    </tableColumn>
    <tableColumn id="14" xr3:uid="{71EA8B50-73E2-4815-91E3-40C87384ED06}" name="Economy" dataDxfId="125" dataCellStyle="Normal 5">
      <calculatedColumnFormula>_xlfn.CONCAT(I3,K3)</calculatedColumnFormula>
    </tableColumn>
    <tableColumn id="9" xr3:uid="{F083B60C-C4EB-498D-8E4D-A596230AF97B}" name="Value" dataDxfId="124" dataCellStyle="Normal 5">
      <calculatedColumnFormula>IF($V$1=0, TEXT(J3, "#,##0"), IF($V$1=1, TEXT(J3, "#,##0.00"), IF($V$1=2, TEXT(J3, "#,##0.000"), "")))</calculatedColumnFormula>
    </tableColumn>
    <tableColumn id="4" xr3:uid="{8E210BED-7941-4404-A2BC-32F74662C241}" name="Score" dataDxfId="123" dataCellStyle="Normal 5">
      <calculatedColumnFormula>IF('indicator data'!O3="",0,'indicator data'!R3)</calculatedColumnFormula>
    </tableColumn>
    <tableColumn id="13" xr3:uid="{748102D9-3DFD-4A1D-AE6F-A12A72CEAFC7}" name="Year" dataDxfId="122" dataCellStyle="Normal 5">
      <calculatedColumnFormula>IF('indicator data'!T3="",0,'indicator data'!T3)</calculatedColumnFormula>
    </tableColumn>
    <tableColumn id="5" xr3:uid="{B71BA85B-289C-4141-95D8-54237E5DFAF0}" name="  " dataDxfId="121">
      <calculatedColumnFormula>Table154[[#This Row],[Score]]</calculatedColumnFormula>
    </tableColumn>
    <tableColumn id="6" xr3:uid="{D976E593-E61E-4FDF-B7A2-E894DFECF9C4}" name="Population" dataDxfId="120">
      <calculatedColumnFormula>IF('indicator data'!O3="","Small",'indicator data'!V3)</calculatedColumnFormula>
    </tableColumn>
    <tableColumn id="7" xr3:uid="{8CF16E41-D052-4997-8A32-AA4C452C878B}" name="Wealth*" dataDxfId="119">
      <calculatedColumnFormula>IF('indicator data'!O3="","Low",'indicator data'!W3)</calculatedColumnFormula>
    </tableColumn>
    <tableColumn id="8" xr3:uid="{247AB9E7-68FD-441F-B4F3-D5A18B2CA268}" name="Membership " dataDxfId="118">
      <calculatedColumnFormula>IF('indicator data'!O3="","",'indicator data'!X3)</calculatedColumnFormula>
    </tableColumn>
  </tableColumns>
  <tableStyleInfo name="Table Style 1"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11F1750C-DF3F-48D4-9179-9E2675C29317}" name="Table13" displayName="Table13" ref="B4:P107" headerRowDxfId="117" dataDxfId="116">
  <autoFilter ref="B4:P107" xr:uid="{11F1750C-DF3F-48D4-9179-9E2675C29317}">
    <filterColumn colId="0" hiddenButton="1">
      <filters>
        <filter val="1 Economic Pillar"/>
      </filters>
    </filterColumn>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autoFilter>
  <tableColumns count="15">
    <tableColumn id="1" xr3:uid="{7584A79D-4EC9-4E92-B115-C597B15518E4}" name="Filter" totalsRowLabel="Total" dataDxfId="114" totalsRowDxfId="115"/>
    <tableColumn id="2" xr3:uid="{24A1E5D0-0CF9-4576-951C-0C07C8705A22}" name="Indicator" dataDxfId="112" totalsRowDxfId="113"/>
    <tableColumn id="10" xr3:uid="{05F6DD83-A4F9-49BE-BD4A-1F52BA695F3F}" name="Column1"/>
    <tableColumn id="12" xr3:uid="{0118880E-D561-4C4D-A444-8E645C584DFA}" name="Column12"/>
    <tableColumn id="3" xr3:uid="{7263AAF9-8D7F-42F8-8DA5-E990E8C8FD82}" name=" " dataDxfId="110" totalsRowDxfId="111"/>
    <tableColumn id="14" xr3:uid="{5E8AC5DB-1FF7-4217-B73A-52959A2151D8}" name="Column4"/>
    <tableColumn id="15" xr3:uid="{FF9E2ED7-5C16-467A-A478-9FA6AC351120}" name="Column5"/>
    <tableColumn id="13" xr3:uid="{F2FE6006-600A-4371-99BC-F1604D5C67AE}" name="Column3"/>
    <tableColumn id="4" xr3:uid="{36037664-ACD1-4176-9A6B-265E604C7429}" name="Rank_x000a_(of 30)" dataDxfId="108" totalsRowDxfId="109">
      <calculatedColumnFormula>IF(INDEX(Rank2023!5:5,MATCH($A$1,Rank2023!$1:$1,0))="","-",(INDEX(Rank2023!5:5,MATCH($A$1,Rank2023!$1:$1,0))))</calculatedColumnFormula>
    </tableColumn>
    <tableColumn id="16" xr3:uid="{AE4A83A3-B1E4-4D69-8A1C-A63D13915BE6}" name="Column2" dataDxfId="106" totalsRowDxfId="107"/>
    <tableColumn id="5" xr3:uid="{5E591798-1A17-4A6D-9EAA-D48A7109654B}" name="Value" dataDxfId="104" totalsRowDxfId="105">
      <calculatedColumnFormula>IF(INDEX(Value2023!5:5,MATCH($A$1,Value2023!$1:$1,0))="","-",(INDEX(Value2023!5:5,MATCH($A$1,Value2023!$1:$1,0))))</calculatedColumnFormula>
    </tableColumn>
    <tableColumn id="6" xr3:uid="{333AC1D9-C03B-4300-B077-63B2A5869D95}" name="Year" dataDxfId="102" totalsRowDxfId="103">
      <calculatedColumnFormula>IF(INDEX(Year2023!5:5,MATCH($A$1,Year2023!$1:$1,0))="","-",(INDEX(Year2023!5:5,MATCH($A$1,Year2023!$1:$1,0))))</calculatedColumnFormula>
    </tableColumn>
    <tableColumn id="7" xr3:uid="{D538DD44-6E14-4752-A51F-BCEF3CD3119F}" name="  " dataDxfId="100" totalsRowDxfId="101"/>
    <tableColumn id="8" xr3:uid="{C7A6151D-4A19-422B-8B27-0DE466E8C158}" name="Score_x000a_(0-100)" dataDxfId="98" totalsRowDxfId="99">
      <calculatedColumnFormula>IF(INDEX(Score2023!5:5,MATCH($A$1,Score2023!$1:$1,0))="","-",(INDEX(Score2023!5:5,MATCH($A$1,Score2023!$1:$1,0))))</calculatedColumnFormula>
    </tableColumn>
    <tableColumn id="9" xr3:uid="{6D8ECB27-05A8-4AEC-82F8-964631B5D773}" name="   " totalsRowFunction="sum" dataDxfId="96" totalsRowDxfId="97">
      <calculatedColumnFormula>O5</calculatedColumnFormula>
    </tableColumn>
  </tableColumns>
  <tableStyleInfo showFirstColumn="0" showLastColumn="0" showRowStripes="0"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CA956B0-7A86-4624-8BD2-E24292133426}" name="Table132" displayName="Table132" ref="B12:M115" headerRowDxfId="91" dataDxfId="90" totalsRowDxfId="89">
  <autoFilter ref="B12:M115" xr:uid="{11F1750C-DF3F-48D4-9179-9E2675C29317}">
    <filterColumn colId="0" hiddenButton="1">
      <filters>
        <filter val="1 Economic Pillar"/>
      </filters>
    </filterColumn>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autoFilter>
  <tableColumns count="12">
    <tableColumn id="1" xr3:uid="{2ACD7F72-2FA3-4F70-A7C8-93B6142932FD}" name="Filter" totalsRowLabel="Total" dataDxfId="87" totalsRowDxfId="88"/>
    <tableColumn id="2" xr3:uid="{26C5DF5D-C86B-49F2-9B35-DDA5603BA655}" name="Indicator" dataDxfId="85" totalsRowDxfId="86"/>
    <tableColumn id="10" xr3:uid="{01A64174-8598-473D-A481-D214A5814D9F}" name="Column1" dataDxfId="84"/>
    <tableColumn id="12" xr3:uid="{CB1A3E45-A8F3-4C36-BE2C-9A7B1A0C609F}" name="Column12" dataDxfId="83"/>
    <tableColumn id="3" xr3:uid="{FDAAE1ED-666F-4A06-862E-48E689CC0A8A}" name=" " dataDxfId="81" totalsRowDxfId="82"/>
    <tableColumn id="14" xr3:uid="{CE7BCB68-68DE-44D2-A83F-FE78E5C469BC}" name="Column4" dataDxfId="80"/>
    <tableColumn id="15" xr3:uid="{A47F8809-1C2E-43C6-9B4B-CA66FC9EB8DE}" name="Column5" dataDxfId="79"/>
    <tableColumn id="13" xr3:uid="{1C7C61BB-71F6-4AF8-96E8-88D604157533}" name="Column3" dataDxfId="78"/>
    <tableColumn id="4" xr3:uid="{96F6A0DB-7555-4D10-9330-3E2753BE57E7}" name="Rank_x000a_(of 30)" dataDxfId="76" totalsRowDxfId="77">
      <calculatedColumnFormula>IF(INDEX(Rank2023!5:5,MATCH($K$1,Rank2023!$1:$1,0))="","-",(INDEX(Rank2023!5:5,MATCH($K$1,Rank2023!$1:$1,0))))</calculatedColumnFormula>
    </tableColumn>
    <tableColumn id="5" xr3:uid="{0B4AB72C-A636-4DC8-A9FD-1FAAE6797E18}" name="Value" dataDxfId="74" totalsRowDxfId="75">
      <calculatedColumnFormula>IF(INDEX(Value2023!5:5,MATCH($K$1,Value2023!$1:$1,0))="","-",(INDEX(Value2023!5:5,MATCH($K$1,Value2023!$1:$1,0))))</calculatedColumnFormula>
    </tableColumn>
    <tableColumn id="8" xr3:uid="{5F7B1990-48AA-4C72-9DF9-CFB408859B58}" name="Score_x000a_(0-100)" dataDxfId="72" totalsRowDxfId="73">
      <calculatedColumnFormula>IF(INDEX(Score2023!5:5,MATCH($K$1,Score2023!$1:$1,0))="","-",(INDEX(Score2023!5:5,MATCH($K$1,Score2023!$1:$1,0))))</calculatedColumnFormula>
    </tableColumn>
    <tableColumn id="6" xr3:uid="{6339D4FC-B081-45E2-9D44-7ECDFDFF308D}" name="Column2" dataDxfId="70" totalsRowDxfId="71">
      <calculatedColumnFormula>IF(Table13[[#This Row],[Score
(0-100)]]="-","",Table13[[#This Row],[Score
(0-100)]]+5)</calculatedColumnFormula>
    </tableColumn>
  </tableColumns>
  <tableStyleInfo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93FE8537-FC80-434E-AD21-AC44D7D63C91}" name="Table6" displayName="Table6" ref="E17:W113" totalsRowShown="0" dataDxfId="30">
  <autoFilter ref="E17:W113" xr:uid="{02B8947C-27D7-4365-855F-5407239641D0}"/>
  <tableColumns count="19">
    <tableColumn id="1" xr3:uid="{3259E5F3-989D-4E53-B694-B687273029DA}" name="1 Economic Pillar" dataDxfId="29"/>
    <tableColumn id="2" xr3:uid="{71EBAE4C-2B21-4412-B20D-69C1B621FC6B}" name="1 Economic Pillar2"/>
    <tableColumn id="3" xr3:uid="{19F0A348-B984-41D1-BAAD-3E6B39BAAEF5}" name="Column3"/>
    <tableColumn id="4" xr3:uid="{7D7FAF32-B9F5-4F27-AA55-D6471302058F}" name="Column4"/>
    <tableColumn id="5" xr3:uid="{12D74669-44D3-4328-A471-89D6574440DD}" name="Column5"/>
    <tableColumn id="6" xr3:uid="{E99C553F-15DE-4B2B-90F0-B50CE87D1169}" name="Column6"/>
    <tableColumn id="7" xr3:uid="{DF0FD2EE-A2AC-441E-9DA8-52E4FD5E4335}" name="Column7"/>
    <tableColumn id="8" xr3:uid="{B1D19C5C-2BC3-42BF-B44B-A2F747D989DA}" name="Column8"/>
    <tableColumn id="9" xr3:uid="{30030015-AED0-495D-AFC0-7A837D595A41}" name="Rank" dataDxfId="28">
      <calculatedColumnFormula>IF($M$2=2022,IF(INDEX([2]Rank2022!7:7,MATCH($K$2,[2]Rank2022!$1:$1,0))="","-",(INDEX([2]Rank2022!7:7,MATCH($K$2,[2]Rank2022!$1:$1,0)))),IF($M$2=2024,IF(INDEX([2]Rank2024!7:7,MATCH($K$2,[2]Rank2024!$1:$1,0))="","-",(INDEX([2]Rank2024!7:7,MATCH($K$2,[2]Rank2024!$1:$1,0)))),IF($M$2=2023,IF(INDEX([2]Rank2023!7:7,MATCH($K$2,[2]Rank2023!$1:$1,0))="","-",(INDEX([2]Rank2023!7:7,MATCH($K$2,[2]Rank2023!$1:$1,0)))))))</calculatedColumnFormula>
    </tableColumn>
    <tableColumn id="10" xr3:uid="{074131D8-8183-47A9-9BFE-B9BE2708C8AB}" name="Value" dataDxfId="27">
      <calculatedColumnFormula>IF($M$2=2022,IF(INDEX([2]Value2022!7:7,MATCH($K$2,[2]Value2022!$1:$1,0))="","-",(INDEX([2]Value2022!7:7,MATCH($K$2,[2]Value2022!$1:$1,0)))),IF($M$2=2024,IF(INDEX([2]Value2024!7:7,MATCH($K$2,[2]Value2024!$1:$1,0))="","-",(INDEX([2]Value2024!7:7,MATCH($K$2,[2]Value2024!$1:$1,0)))),IF($M$2=2023,IF(INDEX([2]Value2023!7:7,MATCH($K$2,[2]Value2023!$1:$1,0))="","-",(INDEX([2]Value2023!7:7,MATCH($K$2,[2]Value2023!$1:$1,0)))))))</calculatedColumnFormula>
    </tableColumn>
    <tableColumn id="11" xr3:uid="{23EC164D-1257-48FB-983A-F0CB873B7BDF}" name="Score" dataDxfId="26">
      <calculatedColumnFormula>IF($M$2=2022,IF(INDEX([2]Score2022!7:7,MATCH($K$2,[2]Score2022!$1:$1,0))="","-",(INDEX([2]Score2022!7:7,MATCH($K$2,[2]Score2022!$1:$1,0)))),IF($M$2=2024,IF(INDEX([2]Score2024!7:7,MATCH($K$2,[2]Score2024!$1:$1,0))="","-",(INDEX([2]Score2024!7:7,MATCH($K$2,[2]Score2024!$1:$1,0)))),IF($M$2=2023,IF(INDEX([2]Score2023!7:7,MATCH($K$2,[2]Score2023!$1:$1,0))="","-",(INDEX([2]Score2023!7:7,MATCH($K$2,[2]Score2023!$1:$1,0)))))))</calculatedColumnFormula>
    </tableColumn>
    <tableColumn id="12" xr3:uid="{3F4E0501-3779-42B8-9CD9-59D4B0407950}" name="Column9" dataDxfId="25">
      <calculatedColumnFormula>IF(O18="-","",O18+5)</calculatedColumnFormula>
    </tableColumn>
    <tableColumn id="13" xr3:uid="{D42223F2-9C4F-41CA-942E-0BF27CC2A97E}" name="Column10" dataDxfId="24"/>
    <tableColumn id="14" xr3:uid="{5B40E512-348B-4561-828E-8A012CC1321F}" name="Column11" dataDxfId="23">
      <calculatedColumnFormula>IF(M18="-","",IF(M18&gt;T18," u",IF(M18=T18,"tu",IF(M18&lt;T18,"t ",""))))</calculatedColumnFormula>
    </tableColumn>
    <tableColumn id="15" xr3:uid="{82AEB32B-89AD-45A7-89BF-8D7CA80FEE33}" name="Column12" dataDxfId="22"/>
    <tableColumn id="16" xr3:uid="{59DDB225-211A-4835-BCC1-46B2417AC3EA}" name="Rank13" dataDxfId="21">
      <calculatedColumnFormula>IF($T$2=2022,IF(INDEX([2]Rank2022!7:7,MATCH($R$2,[2]Rank2022!$1:$1,0))="","-",(INDEX([2]Rank2022!7:7,MATCH($R$2,[2]Rank2022!$1:$1,0)))),IF($T$2=2024,IF(INDEX([2]Rank2024!7:7,MATCH($R$2,[2]Rank2024!$1:$1,0))="","-",(INDEX([2]Rank2024!7:7,MATCH($R$2,[2]Rank2024!$1:$1,0)))),IF($T$2=2023,IF(INDEX([2]Rank2023!7:7,MATCH($R$2,[2]Rank2023!$1:$1,0))="","-",(INDEX([2]Rank2023!7:7,MATCH($R$2,[2]Rank2023!$1:$1,0)))))))</calculatedColumnFormula>
    </tableColumn>
    <tableColumn id="17" xr3:uid="{B99D34D1-E24C-4658-B380-6773A6572AB1}" name="Value14" dataDxfId="20">
      <calculatedColumnFormula>IF($T$2=2022,IF(INDEX([2]Value2022!7:7,MATCH($R$2,[2]Value2022!$1:$1,0))="","-",(INDEX([2]Value2022!7:7,MATCH($R$2,[2]Value2022!$1:$1,0)))),IF($T$2=2024,IF(INDEX([2]Value2024!7:7,MATCH($R$2,[2]Value2024!$1:$1,0))="","-",(INDEX([2]Value2024!7:7,MATCH($R$2,[2]Value2024!$1:$1,0)))),IF($T$2=2023,IF(INDEX([2]Value2023!7:7,MATCH($R$2,[2]Value2023!$1:$1,0))="","-",(INDEX([2]Value2023!7:7,MATCH($R$2,[2]Value2023!$1:$1,0)))))))</calculatedColumnFormula>
    </tableColumn>
    <tableColumn id="18" xr3:uid="{3193B219-EDAE-479F-9673-75C986C37E09}" name="Score15" dataDxfId="19">
      <calculatedColumnFormula>IF($T$2=2022,IF(INDEX([2]Score2022!7:7,MATCH($R$2,[2]Score2022!$1:$1,0))="","-",(INDEX([2]Score2022!7:7,MATCH($R$2,[2]Score2022!$1:$1,0)))),IF($T$2=2024,IF(INDEX([2]Score2024!7:7,MATCH($R$2,[2]Score2024!$1:$1,0))="","-",(INDEX([2]Score2024!7:7,MATCH($R$2,[2]Score2024!$1:$1,0)))),IF($T$2=2023,IF(INDEX([2]Score2023!7:7,MATCH($R$2,[2]Score2023!$1:$1,0))="","-",(INDEX([2]Score2023!7:7,MATCH($R$2,[2]Score2023!$1:$1,0)))))))</calculatedColumnFormula>
    </tableColumn>
    <tableColumn id="19" xr3:uid="{0D5FA2DC-0F9A-4D82-BEBB-5B8519C38F64}" name="Column16" dataDxfId="18">
      <calculatedColumnFormula>IF(V18="-","",V18+5)</calculatedColumnFormula>
    </tableColumn>
  </tableColumns>
  <tableStyleInfo name="Table Style 1"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62E46893-3B02-43BE-AEE7-DAA947FA755C}" name="Table911" displayName="Table911" ref="D34:V138" totalsRowShown="0">
  <autoFilter ref="D34:V138" xr:uid="{BC5B2740-20BC-463A-AFC3-61203D54180E}">
    <filterColumn colId="0">
      <filters>
        <filter val="3 Environmental Pillar"/>
      </filters>
    </filterColumn>
  </autoFilter>
  <tableColumns count="19">
    <tableColumn id="1" xr3:uid="{F4DE21E7-348B-45C0-AC5F-43CC649684BE}" name="Column6" dataDxfId="11"/>
    <tableColumn id="2" xr3:uid="{6A1662AB-E7A7-4D8E-8592-18271693B036}" name="Indicator"/>
    <tableColumn id="3" xr3:uid="{2624DD54-B31B-4B25-A2E3-F64B4E1D0CCB}" name="Column1"/>
    <tableColumn id="4" xr3:uid="{4AFCB937-2B7B-46C3-8783-627D420035F3}" name="Column12"/>
    <tableColumn id="5" xr3:uid="{01E8EB41-13DD-4D7A-B540-8667A297AE19}" name=" "/>
    <tableColumn id="6" xr3:uid="{9A17B431-602B-4251-A63E-9DD750E96CD1}" name="Column4"/>
    <tableColumn id="7" xr3:uid="{6614B09E-2649-4A48-BD4D-4A1CFF91DA59}" name="Column5"/>
    <tableColumn id="8" xr3:uid="{59A25EAE-B9B8-40C3-BB65-9E6B284395FE}" name="Column3"/>
    <tableColumn id="9" xr3:uid="{8B19464F-A261-488F-B8A5-71D33EDC98A5}" name="Rank_x000a_(of 30)" dataDxfId="10"/>
    <tableColumn id="10" xr3:uid="{C3999EA6-AF15-417A-9A3F-F2CA4A0A12B7}" name="Value" dataDxfId="9"/>
    <tableColumn id="11" xr3:uid="{B20DF272-0864-46BB-A91C-076918918881}" name="Score_x000a_(0-100)" dataDxfId="8"/>
    <tableColumn id="12" xr3:uid="{048DA002-B61C-4DC2-941D-E02BF564599D}" name="Column2" dataDxfId="7">
      <calculatedColumnFormula>IF(M35="-","",M35+5)</calculatedColumnFormula>
    </tableColumn>
    <tableColumn id="13" xr3:uid="{AC81A61D-3858-4D40-977B-DC9BF0877480}" name="Column7" dataDxfId="6"/>
    <tableColumn id="14" xr3:uid="{D1E29DB4-CE28-455C-9C1E-0F410206C01E}" name="Column8" dataDxfId="5">
      <calculatedColumnFormula>IF(L35="-","",IF(L35&gt;S35," u",IF(L35=S35,"tu",IF(L35&lt;S35,"t ",""))))</calculatedColumnFormula>
    </tableColumn>
    <tableColumn id="15" xr3:uid="{AC9CCB0B-51D0-4D7C-9FCC-609806D27191}" name="Column9" dataDxfId="4"/>
    <tableColumn id="16" xr3:uid="{BEB0E1A2-D15A-4C8F-AEC2-33B25BDBA9C4}" name="Rank_x000a_(of 30)10" dataDxfId="3"/>
    <tableColumn id="17" xr3:uid="{904CA337-CF3D-4DA8-A3C5-CE5A0297C4AF}" name="Value11" dataDxfId="2"/>
    <tableColumn id="18" xr3:uid="{C11E50D9-DBE6-4A12-87E6-92D3E447BCD1}" name="Score_x000a_(0-100)12" dataDxfId="1"/>
    <tableColumn id="19" xr3:uid="{B1297566-E319-4E91-9CA5-0DD5EFBFB54B}" name="Column213" dataDxfId="0">
      <calculatedColumnFormula>IF(T35="-","",T35+5)</calculatedColumnFormula>
    </tableColumn>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3.bin"/><Relationship Id="rId5" Type="http://schemas.microsoft.com/office/2007/relationships/slicer" Target="../slicers/slicer1.xml"/><Relationship Id="rId4" Type="http://schemas.openxmlformats.org/officeDocument/2006/relationships/table" Target="../tables/table1.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21.xml.rels><?xml version="1.0" encoding="UTF-8" standalone="yes"?>
<Relationships xmlns="http://schemas.openxmlformats.org/package/2006/relationships"><Relationship Id="rId8" Type="http://schemas.openxmlformats.org/officeDocument/2006/relationships/pivotTable" Target="../pivotTables/pivotTable8.xml"/><Relationship Id="rId3" Type="http://schemas.openxmlformats.org/officeDocument/2006/relationships/pivotTable" Target="../pivotTables/pivotTable3.xml"/><Relationship Id="rId7" Type="http://schemas.openxmlformats.org/officeDocument/2006/relationships/pivotTable" Target="../pivotTables/pivotTable7.xml"/><Relationship Id="rId2" Type="http://schemas.openxmlformats.org/officeDocument/2006/relationships/pivotTable" Target="../pivotTables/pivotTable2.xml"/><Relationship Id="rId1" Type="http://schemas.openxmlformats.org/officeDocument/2006/relationships/pivotTable" Target="../pivotTables/pivotTable1.xml"/><Relationship Id="rId6" Type="http://schemas.openxmlformats.org/officeDocument/2006/relationships/pivotTable" Target="../pivotTables/pivotTable6.xml"/><Relationship Id="rId5" Type="http://schemas.openxmlformats.org/officeDocument/2006/relationships/pivotTable" Target="../pivotTables/pivotTable5.xml"/><Relationship Id="rId10" Type="http://schemas.openxmlformats.org/officeDocument/2006/relationships/printerSettings" Target="../printerSettings/printerSettings5.bin"/><Relationship Id="rId4" Type="http://schemas.openxmlformats.org/officeDocument/2006/relationships/pivotTable" Target="../pivotTables/pivotTable4.xml"/><Relationship Id="rId9" Type="http://schemas.openxmlformats.org/officeDocument/2006/relationships/pivotTable" Target="../pivotTables/pivotTable9.xml"/></Relationships>
</file>

<file path=xl/worksheets/_rels/sheet2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28.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drawing" Target="../drawings/drawing8.xml"/><Relationship Id="rId1" Type="http://schemas.openxmlformats.org/officeDocument/2006/relationships/printerSettings" Target="../printerSettings/printerSettings8.bin"/><Relationship Id="rId5" Type="http://schemas.microsoft.com/office/2007/relationships/slicer" Target="../slicers/slicer3.xml"/><Relationship Id="rId4" Type="http://schemas.microsoft.com/office/2007/relationships/slicer" Target="../slicers/slicer2.xml"/></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3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3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2.xml"/><Relationship Id="rId1" Type="http://schemas.openxmlformats.org/officeDocument/2006/relationships/printerSettings" Target="../printerSettings/printerSettings12.bin"/><Relationship Id="rId5" Type="http://schemas.microsoft.com/office/2007/relationships/slicer" Target="../slicers/slicer5.xml"/><Relationship Id="rId4" Type="http://schemas.microsoft.com/office/2007/relationships/slicer" Target="../slicers/slicer4.xml"/></Relationships>
</file>

<file path=xl/worksheets/_rels/sheet35.xml.rels><?xml version="1.0" encoding="UTF-8" standalone="yes"?>
<Relationships xmlns="http://schemas.openxmlformats.org/package/2006/relationships"><Relationship Id="rId3" Type="http://schemas.openxmlformats.org/officeDocument/2006/relationships/vmlDrawing" Target="../drawings/vmlDrawing4.vml"/><Relationship Id="rId7" Type="http://schemas.openxmlformats.org/officeDocument/2006/relationships/comments" Target="../comments1.xml"/><Relationship Id="rId2" Type="http://schemas.openxmlformats.org/officeDocument/2006/relationships/drawing" Target="../drawings/drawing13.xml"/><Relationship Id="rId1" Type="http://schemas.openxmlformats.org/officeDocument/2006/relationships/printerSettings" Target="../printerSettings/printerSettings13.bin"/><Relationship Id="rId6" Type="http://schemas.microsoft.com/office/2007/relationships/slicer" Target="../slicers/slicer7.xml"/><Relationship Id="rId5" Type="http://schemas.microsoft.com/office/2007/relationships/slicer" Target="../slicers/slicer6.xml"/><Relationship Id="rId4" Type="http://schemas.openxmlformats.org/officeDocument/2006/relationships/table" Target="../tables/table4.xml"/></Relationships>
</file>

<file path=xl/worksheets/_rels/sheet36.xml.rels><?xml version="1.0" encoding="UTF-8" standalone="yes"?>
<Relationships xmlns="http://schemas.openxmlformats.org/package/2006/relationships"><Relationship Id="rId3" Type="http://schemas.openxmlformats.org/officeDocument/2006/relationships/vmlDrawing" Target="../drawings/vmlDrawing5.vml"/><Relationship Id="rId7" Type="http://schemas.openxmlformats.org/officeDocument/2006/relationships/comments" Target="../comments2.xml"/><Relationship Id="rId2" Type="http://schemas.openxmlformats.org/officeDocument/2006/relationships/drawing" Target="../drawings/drawing14.xml"/><Relationship Id="rId1" Type="http://schemas.openxmlformats.org/officeDocument/2006/relationships/printerSettings" Target="../printerSettings/printerSettings14.bin"/><Relationship Id="rId6" Type="http://schemas.microsoft.com/office/2007/relationships/slicer" Target="../slicers/slicer9.xml"/><Relationship Id="rId5" Type="http://schemas.microsoft.com/office/2007/relationships/slicer" Target="../slicers/slicer8.xml"/><Relationship Id="rId4" Type="http://schemas.openxmlformats.org/officeDocument/2006/relationships/table" Target="../tables/table5.xml"/></Relationships>
</file>

<file path=xl/worksheets/_rels/sheet37.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15.xml"/><Relationship Id="rId1" Type="http://schemas.openxmlformats.org/officeDocument/2006/relationships/printerSettings" Target="../printerSettings/printerSettings15.bin"/><Relationship Id="rId6" Type="http://schemas.microsoft.com/office/2007/relationships/slicer" Target="../slicers/slicer11.xml"/><Relationship Id="rId5" Type="http://schemas.microsoft.com/office/2007/relationships/slicer" Target="../slicers/slicer10.xml"/><Relationship Id="rId4" Type="http://schemas.openxmlformats.org/officeDocument/2006/relationships/table" Target="../tables/table6.xml"/></Relationships>
</file>

<file path=xl/worksheets/_rels/sheet38.xml.rels><?xml version="1.0" encoding="UTF-8" standalone="yes"?>
<Relationships xmlns="http://schemas.openxmlformats.org/package/2006/relationships"><Relationship Id="rId3" Type="http://schemas.openxmlformats.org/officeDocument/2006/relationships/hyperlink" Target="https://www.legatum.com/portfolio/the-prosperity-institute/" TargetMode="External"/><Relationship Id="rId2" Type="http://schemas.openxmlformats.org/officeDocument/2006/relationships/hyperlink" Target="https://data.imf.org/en/Data-Explorer?datasetUrn=IMF.STA:ER(4.0.1)" TargetMode="External"/><Relationship Id="rId1" Type="http://schemas.openxmlformats.org/officeDocument/2006/relationships/hyperlink" Target="https://data.worldbank.org/indicator/NE.GDI.FTOT.ZS?end=2024&amp;start=2010" TargetMode="External"/></Relationships>
</file>

<file path=xl/worksheets/_rels/sheet39.xml.rels><?xml version="1.0" encoding="UTF-8" standalone="yes"?>
<Relationships xmlns="http://schemas.openxmlformats.org/package/2006/relationships"><Relationship Id="rId3" Type="http://schemas.openxmlformats.org/officeDocument/2006/relationships/table" Target="../tables/table7.xml"/><Relationship Id="rId2" Type="http://schemas.openxmlformats.org/officeDocument/2006/relationships/drawing" Target="../drawings/drawing16.xml"/><Relationship Id="rId1" Type="http://schemas.openxmlformats.org/officeDocument/2006/relationships/printerSettings" Target="../printerSettings/printerSettings16.bin"/><Relationship Id="rId5" Type="http://schemas.microsoft.com/office/2007/relationships/slicer" Target="../slicers/slicer13.xml"/><Relationship Id="rId4" Type="http://schemas.microsoft.com/office/2007/relationships/slicer" Target="../slicers/slicer12.xml"/></Relationships>
</file>

<file path=xl/worksheets/_rels/sheet40.xml.rels><?xml version="1.0" encoding="UTF-8" standalone="yes"?>
<Relationships xmlns="http://schemas.openxmlformats.org/package/2006/relationships"><Relationship Id="rId3" Type="http://schemas.microsoft.com/office/2007/relationships/slicer" Target="../slicers/slicer14.xml"/><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41.xml.rels><?xml version="1.0" encoding="UTF-8" standalone="yes"?>
<Relationships xmlns="http://schemas.openxmlformats.org/package/2006/relationships"><Relationship Id="rId8" Type="http://schemas.openxmlformats.org/officeDocument/2006/relationships/pivotTable" Target="../pivotTables/pivotTable17.xml"/><Relationship Id="rId13" Type="http://schemas.openxmlformats.org/officeDocument/2006/relationships/pivotTable" Target="../pivotTables/pivotTable22.xml"/><Relationship Id="rId3" Type="http://schemas.openxmlformats.org/officeDocument/2006/relationships/pivotTable" Target="../pivotTables/pivotTable12.xml"/><Relationship Id="rId7" Type="http://schemas.openxmlformats.org/officeDocument/2006/relationships/pivotTable" Target="../pivotTables/pivotTable16.xml"/><Relationship Id="rId12" Type="http://schemas.openxmlformats.org/officeDocument/2006/relationships/pivotTable" Target="../pivotTables/pivotTable21.xml"/><Relationship Id="rId17" Type="http://schemas.microsoft.com/office/2007/relationships/slicer" Target="../slicers/slicer15.xml"/><Relationship Id="rId2" Type="http://schemas.openxmlformats.org/officeDocument/2006/relationships/pivotTable" Target="../pivotTables/pivotTable11.xml"/><Relationship Id="rId16" Type="http://schemas.openxmlformats.org/officeDocument/2006/relationships/drawing" Target="../drawings/drawing19.xml"/><Relationship Id="rId1" Type="http://schemas.openxmlformats.org/officeDocument/2006/relationships/pivotTable" Target="../pivotTables/pivotTable10.xml"/><Relationship Id="rId6" Type="http://schemas.openxmlformats.org/officeDocument/2006/relationships/pivotTable" Target="../pivotTables/pivotTable15.xml"/><Relationship Id="rId11" Type="http://schemas.openxmlformats.org/officeDocument/2006/relationships/pivotTable" Target="../pivotTables/pivotTable20.xml"/><Relationship Id="rId5" Type="http://schemas.openxmlformats.org/officeDocument/2006/relationships/pivotTable" Target="../pivotTables/pivotTable14.xml"/><Relationship Id="rId15" Type="http://schemas.openxmlformats.org/officeDocument/2006/relationships/printerSettings" Target="../printerSettings/printerSettings18.bin"/><Relationship Id="rId10" Type="http://schemas.openxmlformats.org/officeDocument/2006/relationships/pivotTable" Target="../pivotTables/pivotTable19.xml"/><Relationship Id="rId4" Type="http://schemas.openxmlformats.org/officeDocument/2006/relationships/pivotTable" Target="../pivotTables/pivotTable13.xml"/><Relationship Id="rId9" Type="http://schemas.openxmlformats.org/officeDocument/2006/relationships/pivotTable" Target="../pivotTables/pivotTable18.xml"/><Relationship Id="rId14" Type="http://schemas.openxmlformats.org/officeDocument/2006/relationships/pivotTable" Target="../pivotTables/pivotTable23.xml"/></Relationships>
</file>

<file path=xl/worksheets/_rels/sheet42.xml.rels><?xml version="1.0" encoding="UTF-8" standalone="yes"?>
<Relationships xmlns="http://schemas.openxmlformats.org/package/2006/relationships"><Relationship Id="rId3" Type="http://schemas.microsoft.com/office/2007/relationships/slicer" Target="../slicers/slicer16.xml"/><Relationship Id="rId2" Type="http://schemas.openxmlformats.org/officeDocument/2006/relationships/drawing" Target="../drawings/drawing20.xml"/><Relationship Id="rId1" Type="http://schemas.openxmlformats.org/officeDocument/2006/relationships/printerSettings" Target="../printerSettings/printerSettings19.bin"/></Relationships>
</file>

<file path=xl/worksheets/_rels/sheet43.xml.rels><?xml version="1.0" encoding="UTF-8" standalone="yes"?>
<Relationships xmlns="http://schemas.openxmlformats.org/package/2006/relationships"><Relationship Id="rId3" Type="http://schemas.microsoft.com/office/2007/relationships/slicer" Target="../slicers/slicer17.xml"/><Relationship Id="rId2" Type="http://schemas.openxmlformats.org/officeDocument/2006/relationships/drawing" Target="../drawings/drawing22.xml"/><Relationship Id="rId1" Type="http://schemas.openxmlformats.org/officeDocument/2006/relationships/printerSettings" Target="../printerSettings/printerSettings20.bin"/></Relationships>
</file>

<file path=xl/worksheets/_rels/sheet44.xml.rels><?xml version="1.0" encoding="UTF-8" standalone="yes"?>
<Relationships xmlns="http://schemas.openxmlformats.org/package/2006/relationships"><Relationship Id="rId3" Type="http://schemas.microsoft.com/office/2007/relationships/slicer" Target="../slicers/slicer18.xml"/><Relationship Id="rId2" Type="http://schemas.openxmlformats.org/officeDocument/2006/relationships/drawing" Target="../drawings/drawing24.xml"/><Relationship Id="rId1" Type="http://schemas.openxmlformats.org/officeDocument/2006/relationships/printerSettings" Target="../printerSettings/printerSettings21.bin"/></Relationships>
</file>

<file path=xl/worksheets/_rels/sheet47.xml.rels><?xml version="1.0" encoding="UTF-8" standalone="yes"?>
<Relationships xmlns="http://schemas.openxmlformats.org/package/2006/relationships"><Relationship Id="rId3" Type="http://schemas.openxmlformats.org/officeDocument/2006/relationships/table" Target="../tables/table8.xml"/><Relationship Id="rId2" Type="http://schemas.openxmlformats.org/officeDocument/2006/relationships/drawing" Target="../drawings/drawing25.xml"/><Relationship Id="rId1" Type="http://schemas.openxmlformats.org/officeDocument/2006/relationships/printerSettings" Target="../printerSettings/printerSettings22.bin"/><Relationship Id="rId5" Type="http://schemas.microsoft.com/office/2007/relationships/slicer" Target="../slicers/slicer20.xml"/><Relationship Id="rId4" Type="http://schemas.microsoft.com/office/2007/relationships/slicer" Target="../slicers/slicer19.xml"/></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49.xml.rels><?xml version="1.0" encoding="UTF-8" standalone="yes"?>
<Relationships xmlns="http://schemas.openxmlformats.org/package/2006/relationships"><Relationship Id="rId3" Type="http://schemas.microsoft.com/office/2007/relationships/slicer" Target="../slicers/slicer21.xml"/><Relationship Id="rId2" Type="http://schemas.openxmlformats.org/officeDocument/2006/relationships/drawing" Target="../drawings/drawing26.xml"/><Relationship Id="rId1" Type="http://schemas.openxmlformats.org/officeDocument/2006/relationships/printerSettings" Target="../printerSettings/printerSettings24.bin"/></Relationships>
</file>

<file path=xl/worksheets/_rels/sheet50.xml.rels><?xml version="1.0" encoding="UTF-8" standalone="yes"?>
<Relationships xmlns="http://schemas.openxmlformats.org/package/2006/relationships"><Relationship Id="rId3" Type="http://schemas.openxmlformats.org/officeDocument/2006/relationships/table" Target="../tables/table9.xml"/><Relationship Id="rId2" Type="http://schemas.openxmlformats.org/officeDocument/2006/relationships/drawing" Target="../drawings/drawing27.xml"/><Relationship Id="rId1" Type="http://schemas.openxmlformats.org/officeDocument/2006/relationships/printerSettings" Target="../printerSettings/printerSettings25.bin"/><Relationship Id="rId5" Type="http://schemas.microsoft.com/office/2007/relationships/slicer" Target="../slicers/slicer23.xml"/><Relationship Id="rId4" Type="http://schemas.microsoft.com/office/2007/relationships/slicer" Target="../slicers/slicer22.xml"/></Relationships>
</file>

<file path=xl/worksheets/_rels/sheet51.xml.rels><?xml version="1.0" encoding="UTF-8" standalone="yes"?>
<Relationships xmlns="http://schemas.openxmlformats.org/package/2006/relationships"><Relationship Id="rId2" Type="http://schemas.openxmlformats.org/officeDocument/2006/relationships/printerSettings" Target="../printerSettings/printerSettings26.bin"/><Relationship Id="rId1" Type="http://schemas.openxmlformats.org/officeDocument/2006/relationships/hyperlink" Target="https://app.gen5.digital/tracker/metrics" TargetMode="External"/></Relationships>
</file>

<file path=xl/worksheets/_rels/sheet52.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CB9300-9E1F-40C2-A9EB-FD4160FFCEF6}">
  <sheetPr codeName="Sheet33"/>
  <dimension ref="A1:AM102"/>
  <sheetViews>
    <sheetView zoomScale="106" zoomScaleNormal="106" workbookViewId="0">
      <pane xSplit="3" ySplit="1" topLeftCell="D2" activePane="bottomRight" state="frozen"/>
      <selection pane="bottomRight" activeCell="C16" sqref="C16"/>
      <selection pane="bottomLeft" activeCell="O1" sqref="O1"/>
      <selection pane="topRight" activeCell="O1" sqref="O1"/>
    </sheetView>
  </sheetViews>
  <sheetFormatPr defaultRowHeight="15"/>
  <cols>
    <col min="2" max="2" width="9.140625" customWidth="1"/>
    <col min="8" max="34" width="8.7109375" customWidth="1"/>
  </cols>
  <sheetData>
    <row r="1" spans="1:39">
      <c r="B1" t="s">
        <v>0</v>
      </c>
      <c r="C1" t="s">
        <v>1</v>
      </c>
      <c r="H1" t="s">
        <v>2</v>
      </c>
      <c r="I1" t="s">
        <v>3</v>
      </c>
      <c r="J1" t="s">
        <v>4</v>
      </c>
      <c r="K1" t="s">
        <v>5</v>
      </c>
      <c r="L1" t="s">
        <v>6</v>
      </c>
      <c r="M1" t="s">
        <v>7</v>
      </c>
      <c r="N1" t="s">
        <v>8</v>
      </c>
      <c r="O1" t="s">
        <v>9</v>
      </c>
      <c r="P1" t="s">
        <v>10</v>
      </c>
      <c r="Q1" t="s">
        <v>11</v>
      </c>
      <c r="R1" t="s">
        <v>12</v>
      </c>
      <c r="S1" t="s">
        <v>13</v>
      </c>
      <c r="T1" t="s">
        <v>14</v>
      </c>
      <c r="U1" t="s">
        <v>15</v>
      </c>
      <c r="V1" t="s">
        <v>16</v>
      </c>
      <c r="W1" t="s">
        <v>17</v>
      </c>
      <c r="X1" t="s">
        <v>18</v>
      </c>
      <c r="Y1" t="s">
        <v>19</v>
      </c>
      <c r="Z1" t="s">
        <v>20</v>
      </c>
      <c r="AA1" t="s">
        <v>21</v>
      </c>
      <c r="AB1" t="s">
        <v>22</v>
      </c>
      <c r="AC1" t="s">
        <v>23</v>
      </c>
      <c r="AD1" t="s">
        <v>24</v>
      </c>
      <c r="AE1" t="s">
        <v>25</v>
      </c>
      <c r="AF1" t="s">
        <v>26</v>
      </c>
      <c r="AG1" t="s">
        <v>27</v>
      </c>
      <c r="AH1" t="s">
        <v>28</v>
      </c>
      <c r="AI1" t="s">
        <v>29</v>
      </c>
      <c r="AJ1" t="s">
        <v>30</v>
      </c>
      <c r="AK1" t="s">
        <v>31</v>
      </c>
    </row>
    <row r="2" spans="1:39">
      <c r="B2" t="s">
        <v>32</v>
      </c>
      <c r="C2" t="s">
        <v>32</v>
      </c>
      <c r="H2" s="278"/>
      <c r="I2" s="278"/>
      <c r="J2" s="278"/>
      <c r="K2" s="278"/>
      <c r="L2" s="278"/>
      <c r="M2" s="278"/>
      <c r="N2" s="278"/>
      <c r="O2" s="278"/>
      <c r="P2" s="278"/>
      <c r="Q2" s="278"/>
      <c r="R2" s="278"/>
      <c r="S2" s="278"/>
      <c r="T2" s="278"/>
      <c r="U2" s="278"/>
      <c r="V2" s="278"/>
      <c r="W2" s="278"/>
      <c r="X2" s="278"/>
      <c r="Y2" s="278"/>
      <c r="Z2" s="278"/>
      <c r="AA2" s="278"/>
      <c r="AB2" s="278"/>
      <c r="AC2" s="278"/>
      <c r="AD2" s="278"/>
      <c r="AE2" s="278"/>
      <c r="AF2" s="278"/>
      <c r="AG2" s="278"/>
      <c r="AH2" s="278"/>
      <c r="AI2" s="278"/>
      <c r="AJ2" s="278"/>
      <c r="AK2" s="278"/>
      <c r="AL2" s="279"/>
      <c r="AM2" s="278"/>
    </row>
    <row r="3" spans="1:39">
      <c r="H3" s="278"/>
      <c r="I3" s="278"/>
      <c r="J3" s="278"/>
      <c r="K3" s="278"/>
      <c r="L3" s="278"/>
      <c r="M3" s="278"/>
      <c r="N3" s="278"/>
      <c r="O3" s="278"/>
      <c r="P3" s="278"/>
      <c r="Q3" s="278"/>
      <c r="R3" s="278"/>
      <c r="S3" s="278"/>
      <c r="T3" s="278"/>
      <c r="U3" s="278"/>
      <c r="V3" s="278"/>
      <c r="W3" s="278"/>
      <c r="X3" s="278"/>
      <c r="Y3" s="278"/>
      <c r="Z3" s="278"/>
      <c r="AA3" s="278"/>
      <c r="AB3" s="278"/>
      <c r="AC3" s="278"/>
      <c r="AD3" s="278"/>
      <c r="AE3" s="278"/>
      <c r="AF3" s="278"/>
      <c r="AG3" s="278"/>
      <c r="AH3" s="278"/>
      <c r="AI3" s="278"/>
      <c r="AJ3" s="278"/>
      <c r="AK3" s="278"/>
      <c r="AL3" s="279"/>
      <c r="AM3" s="278"/>
    </row>
    <row r="4" spans="1:39">
      <c r="B4" t="s">
        <v>33</v>
      </c>
      <c r="C4" t="s">
        <v>34</v>
      </c>
      <c r="H4" s="278"/>
      <c r="I4" s="278"/>
      <c r="J4" s="278"/>
      <c r="K4" s="278"/>
      <c r="L4" s="278"/>
      <c r="M4" s="278"/>
      <c r="N4" s="278"/>
      <c r="O4" s="278"/>
      <c r="P4" s="278"/>
      <c r="Q4" s="278"/>
      <c r="R4" s="278"/>
      <c r="S4" s="278"/>
      <c r="T4" s="278"/>
      <c r="U4" s="278"/>
      <c r="V4" s="278"/>
      <c r="W4" s="278"/>
      <c r="X4" s="278"/>
      <c r="Y4" s="278"/>
      <c r="Z4" s="278"/>
      <c r="AA4" s="278"/>
      <c r="AB4" s="278"/>
      <c r="AC4" s="278"/>
      <c r="AD4" s="278"/>
      <c r="AE4" s="278"/>
      <c r="AF4" s="278"/>
      <c r="AG4" s="278"/>
      <c r="AH4" s="278"/>
      <c r="AI4" s="278"/>
      <c r="AJ4" s="278"/>
      <c r="AK4" s="278"/>
      <c r="AL4" s="279"/>
      <c r="AM4" s="278"/>
    </row>
    <row r="5" spans="1:39">
      <c r="A5" s="1">
        <v>1</v>
      </c>
      <c r="B5" s="2" t="s">
        <v>35</v>
      </c>
      <c r="C5" t="s">
        <v>36</v>
      </c>
      <c r="H5" s="278">
        <v>2023</v>
      </c>
      <c r="I5" s="278">
        <v>2023</v>
      </c>
      <c r="J5" s="278">
        <v>2023</v>
      </c>
      <c r="K5" s="278">
        <v>2023</v>
      </c>
      <c r="L5" s="278">
        <v>2023</v>
      </c>
      <c r="M5" s="278">
        <v>2023</v>
      </c>
      <c r="N5" s="278">
        <v>2023</v>
      </c>
      <c r="O5" s="278">
        <v>2023</v>
      </c>
      <c r="P5" s="278">
        <v>2023</v>
      </c>
      <c r="Q5" s="278">
        <v>2023</v>
      </c>
      <c r="R5" s="278">
        <v>2023</v>
      </c>
      <c r="S5" s="278">
        <v>2023</v>
      </c>
      <c r="T5" s="278">
        <v>2023</v>
      </c>
      <c r="U5" s="278">
        <v>2023</v>
      </c>
      <c r="V5" s="278">
        <v>2023</v>
      </c>
      <c r="W5" s="278">
        <v>2023</v>
      </c>
      <c r="X5" s="278">
        <v>2023</v>
      </c>
      <c r="Y5" s="278">
        <v>2023</v>
      </c>
      <c r="Z5" s="278">
        <v>2023</v>
      </c>
      <c r="AA5" s="278">
        <v>2023</v>
      </c>
      <c r="AB5" s="278">
        <v>2023</v>
      </c>
      <c r="AC5" s="278">
        <v>2023</v>
      </c>
      <c r="AD5" s="278">
        <v>2023</v>
      </c>
      <c r="AE5" s="278">
        <v>2023</v>
      </c>
      <c r="AF5" s="278">
        <v>2023</v>
      </c>
      <c r="AG5" s="278">
        <v>2022</v>
      </c>
      <c r="AH5" s="278">
        <v>2023</v>
      </c>
      <c r="AI5" s="278">
        <v>2023</v>
      </c>
      <c r="AJ5" s="278">
        <v>2023</v>
      </c>
      <c r="AK5" s="278">
        <v>2023</v>
      </c>
      <c r="AL5" s="279" t="s">
        <v>37</v>
      </c>
      <c r="AM5" s="278">
        <v>2023</v>
      </c>
    </row>
    <row r="6" spans="1:39">
      <c r="A6" s="1">
        <v>2</v>
      </c>
      <c r="B6" s="2" t="s">
        <v>38</v>
      </c>
      <c r="C6" t="s">
        <v>39</v>
      </c>
      <c r="H6" s="278">
        <v>2023</v>
      </c>
      <c r="I6" s="278">
        <v>2023</v>
      </c>
      <c r="J6" s="278">
        <v>2023</v>
      </c>
      <c r="K6" s="278">
        <v>2023</v>
      </c>
      <c r="L6" s="278">
        <v>2023</v>
      </c>
      <c r="M6" s="278">
        <v>2023</v>
      </c>
      <c r="N6" s="278">
        <v>2023</v>
      </c>
      <c r="O6" s="278">
        <v>2023</v>
      </c>
      <c r="P6" s="278">
        <v>2023</v>
      </c>
      <c r="Q6" s="278">
        <v>2023</v>
      </c>
      <c r="R6" s="278">
        <v>2023</v>
      </c>
      <c r="S6" s="278">
        <v>2023</v>
      </c>
      <c r="T6" s="278">
        <v>2023</v>
      </c>
      <c r="U6" s="278">
        <v>2023</v>
      </c>
      <c r="V6" s="278">
        <v>2023</v>
      </c>
      <c r="W6" s="278">
        <v>2023</v>
      </c>
      <c r="X6" s="278">
        <v>2023</v>
      </c>
      <c r="Y6" s="278">
        <v>2023</v>
      </c>
      <c r="Z6" s="278">
        <v>2023</v>
      </c>
      <c r="AA6" s="278">
        <v>2023</v>
      </c>
      <c r="AB6" s="278">
        <v>2023</v>
      </c>
      <c r="AC6" s="278">
        <v>2023</v>
      </c>
      <c r="AD6" s="278">
        <v>2023</v>
      </c>
      <c r="AE6" s="278">
        <v>2023</v>
      </c>
      <c r="AF6" s="278">
        <v>2023</v>
      </c>
      <c r="AG6" s="278">
        <v>2022</v>
      </c>
      <c r="AH6" s="278">
        <v>2023</v>
      </c>
      <c r="AI6" s="278">
        <v>2023</v>
      </c>
      <c r="AJ6" s="278">
        <v>2023</v>
      </c>
      <c r="AK6" s="278">
        <v>2023</v>
      </c>
      <c r="AL6" s="279"/>
      <c r="AM6" s="278">
        <v>2023</v>
      </c>
    </row>
    <row r="7" spans="1:39">
      <c r="A7" s="1">
        <v>3</v>
      </c>
      <c r="B7" s="2" t="s">
        <v>40</v>
      </c>
      <c r="C7" t="s">
        <v>41</v>
      </c>
      <c r="H7" s="278">
        <v>2023</v>
      </c>
      <c r="I7" s="278">
        <v>2023</v>
      </c>
      <c r="J7" s="278">
        <v>2023</v>
      </c>
      <c r="K7" s="278">
        <v>2023</v>
      </c>
      <c r="L7" s="278">
        <v>2023</v>
      </c>
      <c r="M7" s="278">
        <v>2023</v>
      </c>
      <c r="N7" s="278">
        <v>2023</v>
      </c>
      <c r="O7" s="278">
        <v>2023</v>
      </c>
      <c r="P7" s="278">
        <v>2023</v>
      </c>
      <c r="Q7" s="278">
        <v>2023</v>
      </c>
      <c r="R7" s="278">
        <v>2023</v>
      </c>
      <c r="S7" s="278">
        <v>2023</v>
      </c>
      <c r="T7" s="278">
        <v>2023</v>
      </c>
      <c r="U7" s="278">
        <v>2023</v>
      </c>
      <c r="V7" s="278">
        <v>2023</v>
      </c>
      <c r="W7" s="278">
        <v>2023</v>
      </c>
      <c r="X7" s="278">
        <v>2023</v>
      </c>
      <c r="Y7" s="278">
        <v>2023</v>
      </c>
      <c r="Z7" s="278">
        <v>2023</v>
      </c>
      <c r="AA7" s="278">
        <v>2023</v>
      </c>
      <c r="AB7" s="278">
        <v>2023</v>
      </c>
      <c r="AC7" s="278">
        <v>2023</v>
      </c>
      <c r="AD7" s="278">
        <v>2023</v>
      </c>
      <c r="AE7" s="278">
        <v>2023</v>
      </c>
      <c r="AF7" s="278">
        <v>2023</v>
      </c>
      <c r="AG7" s="278">
        <v>2023</v>
      </c>
      <c r="AH7" s="278">
        <v>2023</v>
      </c>
      <c r="AI7" s="278">
        <v>2023</v>
      </c>
      <c r="AJ7" s="278">
        <v>2023</v>
      </c>
      <c r="AK7" s="278">
        <v>2023</v>
      </c>
      <c r="AL7" s="279"/>
      <c r="AM7" s="278">
        <v>2023</v>
      </c>
    </row>
    <row r="8" spans="1:39">
      <c r="A8" s="1">
        <v>4</v>
      </c>
      <c r="B8" s="2" t="s">
        <v>42</v>
      </c>
      <c r="C8" t="s">
        <v>43</v>
      </c>
      <c r="H8" s="278">
        <v>2022</v>
      </c>
      <c r="I8" s="278">
        <v>2022</v>
      </c>
      <c r="J8" s="278">
        <v>2022</v>
      </c>
      <c r="K8" s="278">
        <v>2022</v>
      </c>
      <c r="L8" s="278">
        <v>2022</v>
      </c>
      <c r="M8" s="278">
        <v>2022</v>
      </c>
      <c r="N8" s="278">
        <v>2022</v>
      </c>
      <c r="O8" s="278">
        <v>2021</v>
      </c>
      <c r="P8" s="278">
        <v>2022</v>
      </c>
      <c r="Q8" s="278">
        <v>2022</v>
      </c>
      <c r="R8" s="278">
        <v>2022</v>
      </c>
      <c r="S8" s="278">
        <v>2022</v>
      </c>
      <c r="T8" s="278">
        <v>2022</v>
      </c>
      <c r="U8" s="278">
        <v>2022</v>
      </c>
      <c r="V8" s="278">
        <v>2022</v>
      </c>
      <c r="W8" s="278">
        <v>2022</v>
      </c>
      <c r="X8" s="278">
        <v>2022</v>
      </c>
      <c r="Y8" s="278">
        <v>2022</v>
      </c>
      <c r="Z8" s="278">
        <v>2022</v>
      </c>
      <c r="AA8" s="278">
        <v>2022</v>
      </c>
      <c r="AB8" s="278">
        <v>2022</v>
      </c>
      <c r="AC8" s="278">
        <v>2022</v>
      </c>
      <c r="AD8" s="278">
        <v>2022</v>
      </c>
      <c r="AE8" s="278">
        <v>2022</v>
      </c>
      <c r="AF8" s="278">
        <v>2022</v>
      </c>
      <c r="AG8" s="278">
        <v>2022</v>
      </c>
      <c r="AH8" s="278">
        <v>2022</v>
      </c>
      <c r="AI8" s="278">
        <v>2022</v>
      </c>
      <c r="AJ8" s="278">
        <v>2022</v>
      </c>
      <c r="AK8" s="278">
        <v>2022</v>
      </c>
      <c r="AL8" s="279" t="s">
        <v>37</v>
      </c>
      <c r="AM8" s="278">
        <v>2022</v>
      </c>
    </row>
    <row r="9" spans="1:39">
      <c r="A9" s="1">
        <v>5</v>
      </c>
      <c r="B9" s="2" t="s">
        <v>44</v>
      </c>
      <c r="C9" t="s">
        <v>45</v>
      </c>
      <c r="H9" s="278">
        <v>2023</v>
      </c>
      <c r="I9" s="278">
        <v>2023</v>
      </c>
      <c r="J9" s="278">
        <v>2023</v>
      </c>
      <c r="K9" s="278">
        <v>2023</v>
      </c>
      <c r="L9" s="278">
        <v>2023</v>
      </c>
      <c r="M9" s="278">
        <v>2023</v>
      </c>
      <c r="N9" s="278">
        <v>2022</v>
      </c>
      <c r="O9" s="278">
        <v>2023</v>
      </c>
      <c r="P9" s="278">
        <v>2023</v>
      </c>
      <c r="Q9" s="278">
        <v>2023</v>
      </c>
      <c r="R9" s="278">
        <v>2023</v>
      </c>
      <c r="S9" s="278">
        <v>2023</v>
      </c>
      <c r="T9" s="278">
        <v>2022</v>
      </c>
      <c r="U9" s="278">
        <v>2016</v>
      </c>
      <c r="V9" s="278">
        <v>2023</v>
      </c>
      <c r="W9" s="278">
        <v>2023</v>
      </c>
      <c r="X9" s="278"/>
      <c r="Y9" s="278">
        <v>2022</v>
      </c>
      <c r="Z9" s="278">
        <v>2023</v>
      </c>
      <c r="AA9" s="278"/>
      <c r="AB9" s="278">
        <v>2023</v>
      </c>
      <c r="AC9" s="278">
        <v>2023</v>
      </c>
      <c r="AD9" s="278">
        <v>2023</v>
      </c>
      <c r="AE9" s="278">
        <v>2023</v>
      </c>
      <c r="AF9" s="278">
        <v>2023</v>
      </c>
      <c r="AG9" s="278">
        <v>2023</v>
      </c>
      <c r="AH9" s="278">
        <v>2023</v>
      </c>
      <c r="AI9" s="278">
        <v>2023</v>
      </c>
      <c r="AJ9" s="278">
        <v>2022</v>
      </c>
      <c r="AK9" s="278">
        <v>2022</v>
      </c>
      <c r="AL9" s="279"/>
      <c r="AM9" s="278">
        <v>2023</v>
      </c>
    </row>
    <row r="10" spans="1:39">
      <c r="A10" s="1">
        <v>6</v>
      </c>
      <c r="B10" s="2" t="s">
        <v>46</v>
      </c>
      <c r="C10" t="s">
        <v>47</v>
      </c>
      <c r="H10" s="278"/>
      <c r="I10" s="278"/>
      <c r="J10" s="278"/>
      <c r="K10" s="278"/>
      <c r="L10" s="278"/>
      <c r="M10" s="278"/>
      <c r="N10" s="278"/>
      <c r="O10" s="278"/>
      <c r="P10" s="278"/>
      <c r="Q10" s="278"/>
      <c r="R10" s="278"/>
      <c r="S10" s="278"/>
      <c r="T10" s="278"/>
      <c r="U10" s="278"/>
      <c r="V10" s="278"/>
      <c r="W10" s="278"/>
      <c r="X10" s="278"/>
      <c r="Y10" s="278"/>
      <c r="Z10" s="278"/>
      <c r="AA10" s="278"/>
      <c r="AB10" s="278"/>
      <c r="AC10" s="278"/>
      <c r="AD10" s="278"/>
      <c r="AE10" s="278"/>
      <c r="AF10" s="278"/>
      <c r="AG10" s="278"/>
      <c r="AH10" s="278"/>
      <c r="AI10" s="278"/>
      <c r="AJ10" s="278"/>
      <c r="AK10" s="278"/>
      <c r="AL10" s="279"/>
      <c r="AM10" s="278"/>
    </row>
    <row r="11" spans="1:39">
      <c r="A11" s="1">
        <v>7</v>
      </c>
      <c r="B11" s="3" t="s">
        <v>48</v>
      </c>
      <c r="C11" t="s">
        <v>49</v>
      </c>
      <c r="H11" s="278"/>
      <c r="I11" s="278"/>
      <c r="J11" s="278"/>
      <c r="K11" s="278"/>
      <c r="L11" s="278"/>
      <c r="M11" s="278"/>
      <c r="N11" s="278"/>
      <c r="O11" s="278"/>
      <c r="P11" s="278"/>
      <c r="Q11" s="278"/>
      <c r="R11" s="278"/>
      <c r="S11" s="278"/>
      <c r="T11" s="278"/>
      <c r="U11" s="278"/>
      <c r="V11" s="278"/>
      <c r="W11" s="278"/>
      <c r="X11" s="278"/>
      <c r="Y11" s="278"/>
      <c r="Z11" s="278"/>
      <c r="AA11" s="278"/>
      <c r="AB11" s="278"/>
      <c r="AC11" s="278"/>
      <c r="AD11" s="278"/>
      <c r="AE11" s="278"/>
      <c r="AF11" s="278"/>
      <c r="AG11" s="278"/>
      <c r="AH11" s="278"/>
      <c r="AI11" s="278"/>
      <c r="AJ11" s="278"/>
      <c r="AK11" s="278"/>
      <c r="AL11" s="279"/>
      <c r="AM11" s="278"/>
    </row>
    <row r="12" spans="1:39">
      <c r="A12" s="1">
        <v>8</v>
      </c>
      <c r="B12" s="4" t="s">
        <v>50</v>
      </c>
      <c r="C12" s="278" t="s">
        <v>51</v>
      </c>
      <c r="H12" s="278">
        <v>2023</v>
      </c>
      <c r="I12" s="278">
        <v>2023</v>
      </c>
      <c r="J12" s="278">
        <v>2023</v>
      </c>
      <c r="K12" s="278">
        <v>2023</v>
      </c>
      <c r="L12" s="278">
        <v>2023</v>
      </c>
      <c r="M12" s="278">
        <v>2023</v>
      </c>
      <c r="N12" s="278">
        <v>2023</v>
      </c>
      <c r="O12" s="278">
        <v>2023</v>
      </c>
      <c r="P12" s="278">
        <v>2023</v>
      </c>
      <c r="Q12" s="278">
        <v>2023</v>
      </c>
      <c r="R12" s="278">
        <v>2023</v>
      </c>
      <c r="S12" s="278">
        <v>2023</v>
      </c>
      <c r="T12" s="278">
        <v>2023</v>
      </c>
      <c r="U12" s="278">
        <v>2023</v>
      </c>
      <c r="V12" s="278">
        <v>2023</v>
      </c>
      <c r="W12" s="278">
        <v>2023</v>
      </c>
      <c r="X12" s="278">
        <v>2023</v>
      </c>
      <c r="Y12" s="278">
        <v>2023</v>
      </c>
      <c r="Z12" s="278">
        <v>2023</v>
      </c>
      <c r="AA12" s="278">
        <v>2023</v>
      </c>
      <c r="AB12" s="278">
        <v>2023</v>
      </c>
      <c r="AC12" s="278">
        <v>2023</v>
      </c>
      <c r="AD12" s="278">
        <v>2023</v>
      </c>
      <c r="AE12" s="278">
        <v>2023</v>
      </c>
      <c r="AF12" s="278">
        <v>2023</v>
      </c>
      <c r="AG12" s="278">
        <v>2023</v>
      </c>
      <c r="AH12" s="278">
        <v>2023</v>
      </c>
      <c r="AI12" s="278">
        <v>2023</v>
      </c>
      <c r="AJ12" s="278">
        <v>2023</v>
      </c>
      <c r="AK12" s="278">
        <v>2023</v>
      </c>
      <c r="AL12" s="279"/>
      <c r="AM12" s="278">
        <v>2023</v>
      </c>
    </row>
    <row r="13" spans="1:39">
      <c r="A13" s="1">
        <v>9</v>
      </c>
      <c r="B13" s="4" t="s">
        <v>52</v>
      </c>
      <c r="C13" s="278" t="s">
        <v>53</v>
      </c>
      <c r="H13" s="278">
        <v>2023</v>
      </c>
      <c r="I13" s="278">
        <v>2023</v>
      </c>
      <c r="J13" s="278">
        <v>2023</v>
      </c>
      <c r="K13" s="278">
        <v>2023</v>
      </c>
      <c r="L13" s="278">
        <v>2023</v>
      </c>
      <c r="M13" s="278">
        <v>2023</v>
      </c>
      <c r="N13" s="278">
        <v>2023</v>
      </c>
      <c r="O13" s="278">
        <v>2023</v>
      </c>
      <c r="P13" s="278">
        <v>2023</v>
      </c>
      <c r="Q13" s="278">
        <v>2023</v>
      </c>
      <c r="R13" s="278">
        <v>2023</v>
      </c>
      <c r="S13" s="278">
        <v>2023</v>
      </c>
      <c r="T13" s="278">
        <v>2023</v>
      </c>
      <c r="U13" s="278">
        <v>2023</v>
      </c>
      <c r="V13" s="278">
        <v>2023</v>
      </c>
      <c r="W13" s="278">
        <v>2023</v>
      </c>
      <c r="X13" s="278">
        <v>2023</v>
      </c>
      <c r="Y13" s="278">
        <v>2023</v>
      </c>
      <c r="Z13" s="278">
        <v>2023</v>
      </c>
      <c r="AA13" s="278">
        <v>2023</v>
      </c>
      <c r="AB13" s="278">
        <v>2023</v>
      </c>
      <c r="AC13" s="278">
        <v>2023</v>
      </c>
      <c r="AD13" s="278">
        <v>2023</v>
      </c>
      <c r="AE13" s="278">
        <v>2023</v>
      </c>
      <c r="AF13" s="278">
        <v>2023</v>
      </c>
      <c r="AG13" s="278">
        <v>2023</v>
      </c>
      <c r="AH13" s="278">
        <v>2023</v>
      </c>
      <c r="AI13" s="278">
        <v>2023</v>
      </c>
      <c r="AJ13" s="278">
        <v>2023</v>
      </c>
      <c r="AK13" s="278">
        <v>2023</v>
      </c>
      <c r="AL13" s="279" t="s">
        <v>37</v>
      </c>
      <c r="AM13" s="278">
        <v>2023</v>
      </c>
    </row>
    <row r="14" spans="1:39">
      <c r="A14" s="1">
        <v>10</v>
      </c>
      <c r="B14" s="4" t="s">
        <v>54</v>
      </c>
      <c r="C14" s="278" t="s">
        <v>55</v>
      </c>
      <c r="H14" s="278">
        <v>2023</v>
      </c>
      <c r="I14" s="278">
        <v>2023</v>
      </c>
      <c r="J14" s="278">
        <v>2023</v>
      </c>
      <c r="K14" s="278">
        <v>2023</v>
      </c>
      <c r="L14" s="278">
        <v>2023</v>
      </c>
      <c r="M14" s="278">
        <v>2023</v>
      </c>
      <c r="N14" s="278">
        <v>2023</v>
      </c>
      <c r="O14" s="278">
        <v>2023</v>
      </c>
      <c r="P14" s="278">
        <v>2023</v>
      </c>
      <c r="Q14" s="278"/>
      <c r="R14" s="278">
        <v>2023</v>
      </c>
      <c r="S14" s="278">
        <v>2023</v>
      </c>
      <c r="T14" s="278">
        <v>2023</v>
      </c>
      <c r="U14" s="278">
        <v>2023</v>
      </c>
      <c r="V14" s="278">
        <v>2023</v>
      </c>
      <c r="W14" s="278">
        <v>2023</v>
      </c>
      <c r="X14" s="278">
        <v>2023</v>
      </c>
      <c r="Y14" s="278">
        <v>2023</v>
      </c>
      <c r="Z14" s="278">
        <v>2023</v>
      </c>
      <c r="AA14" s="278">
        <v>2023</v>
      </c>
      <c r="AB14" s="278">
        <v>2023</v>
      </c>
      <c r="AC14" s="278">
        <v>2023</v>
      </c>
      <c r="AD14" s="278">
        <v>2023</v>
      </c>
      <c r="AE14" s="278">
        <v>2023</v>
      </c>
      <c r="AF14" s="278">
        <v>2023</v>
      </c>
      <c r="AG14" s="278">
        <v>2023</v>
      </c>
      <c r="AH14" s="278">
        <v>2023</v>
      </c>
      <c r="AI14" s="278">
        <v>2023</v>
      </c>
      <c r="AJ14" s="278">
        <v>2023</v>
      </c>
      <c r="AK14" s="278">
        <v>2023</v>
      </c>
      <c r="AL14" s="279"/>
      <c r="AM14" s="278">
        <v>2023</v>
      </c>
    </row>
    <row r="15" spans="1:39">
      <c r="A15" s="1">
        <v>11</v>
      </c>
      <c r="B15" s="3" t="s">
        <v>56</v>
      </c>
      <c r="C15" s="278" t="s">
        <v>57</v>
      </c>
      <c r="H15" s="278"/>
      <c r="I15" s="278"/>
      <c r="J15" s="278"/>
      <c r="K15" s="278"/>
      <c r="L15" s="278"/>
      <c r="M15" s="278"/>
      <c r="N15" s="278"/>
      <c r="O15" s="278"/>
      <c r="P15" s="278"/>
      <c r="Q15" s="278"/>
      <c r="R15" s="278"/>
      <c r="S15" s="278"/>
      <c r="T15" s="278"/>
      <c r="U15" s="278"/>
      <c r="V15" s="278"/>
      <c r="W15" s="278"/>
      <c r="X15" s="278"/>
      <c r="Y15" s="278"/>
      <c r="Z15" s="278"/>
      <c r="AA15" s="278"/>
      <c r="AB15" s="278"/>
      <c r="AC15" s="278"/>
      <c r="AD15" s="278"/>
      <c r="AE15" s="278"/>
      <c r="AF15" s="278"/>
      <c r="AG15" s="278"/>
      <c r="AH15" s="278"/>
      <c r="AI15" s="278"/>
      <c r="AJ15" s="278"/>
      <c r="AK15" s="278"/>
      <c r="AL15" s="279"/>
      <c r="AM15" s="278"/>
    </row>
    <row r="16" spans="1:39">
      <c r="A16" s="1">
        <v>12</v>
      </c>
      <c r="B16" s="4" t="s">
        <v>58</v>
      </c>
      <c r="C16" s="278" t="s">
        <v>59</v>
      </c>
      <c r="H16" s="278">
        <v>2023</v>
      </c>
      <c r="I16" s="278">
        <v>2023</v>
      </c>
      <c r="J16" s="278">
        <v>2023</v>
      </c>
      <c r="K16" s="278">
        <v>2023</v>
      </c>
      <c r="L16" s="278">
        <v>2023</v>
      </c>
      <c r="M16" s="278">
        <v>2023</v>
      </c>
      <c r="N16" s="278">
        <v>2023</v>
      </c>
      <c r="O16" s="278">
        <v>2023</v>
      </c>
      <c r="P16" s="278">
        <v>2023</v>
      </c>
      <c r="Q16" s="278">
        <v>2023</v>
      </c>
      <c r="R16" s="278">
        <v>2023</v>
      </c>
      <c r="S16" s="278">
        <v>2023</v>
      </c>
      <c r="T16" s="278">
        <v>2023</v>
      </c>
      <c r="U16" s="278">
        <v>2023</v>
      </c>
      <c r="V16" s="278">
        <v>2023</v>
      </c>
      <c r="W16" s="278">
        <v>2023</v>
      </c>
      <c r="X16" s="278">
        <v>2023</v>
      </c>
      <c r="Y16" s="278">
        <v>2023</v>
      </c>
      <c r="Z16" s="278">
        <v>2023</v>
      </c>
      <c r="AA16" s="278">
        <v>2023</v>
      </c>
      <c r="AB16" s="278">
        <v>2023</v>
      </c>
      <c r="AC16" s="278">
        <v>2023</v>
      </c>
      <c r="AD16" s="278">
        <v>2023</v>
      </c>
      <c r="AE16" s="278">
        <v>2023</v>
      </c>
      <c r="AF16" s="278">
        <v>2023</v>
      </c>
      <c r="AG16" s="278">
        <v>2023</v>
      </c>
      <c r="AH16" s="278">
        <v>2023</v>
      </c>
      <c r="AI16" s="278">
        <v>2023</v>
      </c>
      <c r="AJ16" s="278">
        <v>2023</v>
      </c>
      <c r="AK16" s="278">
        <v>2023</v>
      </c>
      <c r="AL16" s="279" t="s">
        <v>37</v>
      </c>
      <c r="AM16" s="278">
        <v>2023</v>
      </c>
    </row>
    <row r="17" spans="1:39">
      <c r="A17" s="1">
        <v>13</v>
      </c>
      <c r="B17" s="4" t="s">
        <v>60</v>
      </c>
      <c r="C17" s="278" t="s">
        <v>61</v>
      </c>
      <c r="H17" s="278">
        <v>2023</v>
      </c>
      <c r="I17" s="278">
        <v>2023</v>
      </c>
      <c r="J17" s="278">
        <v>2023</v>
      </c>
      <c r="K17" s="278">
        <v>2023</v>
      </c>
      <c r="L17" s="278">
        <v>2023</v>
      </c>
      <c r="M17" s="278">
        <v>2023</v>
      </c>
      <c r="N17" s="278">
        <v>2023</v>
      </c>
      <c r="O17" s="278">
        <v>2023</v>
      </c>
      <c r="P17" s="278">
        <v>2023</v>
      </c>
      <c r="Q17" s="278">
        <v>2023</v>
      </c>
      <c r="R17" s="278">
        <v>2023</v>
      </c>
      <c r="S17" s="278">
        <v>2023</v>
      </c>
      <c r="T17" s="278">
        <v>2023</v>
      </c>
      <c r="U17" s="278">
        <v>2023</v>
      </c>
      <c r="V17" s="278">
        <v>2023</v>
      </c>
      <c r="W17" s="278">
        <v>2023</v>
      </c>
      <c r="X17" s="278">
        <v>2023</v>
      </c>
      <c r="Y17" s="278">
        <v>2023</v>
      </c>
      <c r="Z17" s="278">
        <v>2023</v>
      </c>
      <c r="AA17" s="278">
        <v>2023</v>
      </c>
      <c r="AB17" s="278">
        <v>2023</v>
      </c>
      <c r="AC17" s="278">
        <v>2023</v>
      </c>
      <c r="AD17" s="278">
        <v>2023</v>
      </c>
      <c r="AE17" s="278">
        <v>2023</v>
      </c>
      <c r="AF17" s="278">
        <v>2023</v>
      </c>
      <c r="AG17" s="278">
        <v>2023</v>
      </c>
      <c r="AH17" s="278">
        <v>2023</v>
      </c>
      <c r="AI17" s="278">
        <v>2023</v>
      </c>
      <c r="AJ17" s="278">
        <v>2023</v>
      </c>
      <c r="AK17" s="278">
        <v>2023</v>
      </c>
      <c r="AL17" s="279" t="s">
        <v>37</v>
      </c>
      <c r="AM17" s="278">
        <v>2023</v>
      </c>
    </row>
    <row r="18" spans="1:39">
      <c r="A18" s="1">
        <v>14</v>
      </c>
      <c r="B18" s="4" t="s">
        <v>62</v>
      </c>
      <c r="C18" s="278" t="s">
        <v>63</v>
      </c>
      <c r="H18" s="278">
        <v>2023</v>
      </c>
      <c r="I18" s="278">
        <v>2023</v>
      </c>
      <c r="J18" s="278">
        <v>2023</v>
      </c>
      <c r="K18" s="278">
        <v>2023</v>
      </c>
      <c r="L18" s="278">
        <v>2023</v>
      </c>
      <c r="M18" s="278">
        <v>2023</v>
      </c>
      <c r="N18" s="278">
        <v>2023</v>
      </c>
      <c r="O18" s="278">
        <v>2023</v>
      </c>
      <c r="P18" s="278">
        <v>2023</v>
      </c>
      <c r="Q18" s="278"/>
      <c r="R18" s="278">
        <v>2023</v>
      </c>
      <c r="S18" s="278">
        <v>2023</v>
      </c>
      <c r="T18" s="278">
        <v>2023</v>
      </c>
      <c r="U18" s="278">
        <v>2023</v>
      </c>
      <c r="V18" s="278">
        <v>2023</v>
      </c>
      <c r="W18" s="278">
        <v>2023</v>
      </c>
      <c r="X18" s="278">
        <v>2023</v>
      </c>
      <c r="Y18" s="278">
        <v>2023</v>
      </c>
      <c r="Z18" s="278">
        <v>2023</v>
      </c>
      <c r="AA18" s="278">
        <v>2023</v>
      </c>
      <c r="AB18" s="278">
        <v>2023</v>
      </c>
      <c r="AC18" s="278">
        <v>2023</v>
      </c>
      <c r="AD18" s="278">
        <v>2023</v>
      </c>
      <c r="AE18" s="278">
        <v>2023</v>
      </c>
      <c r="AF18" s="278">
        <v>2023</v>
      </c>
      <c r="AG18" s="278">
        <v>2023</v>
      </c>
      <c r="AH18" s="278">
        <v>2023</v>
      </c>
      <c r="AI18" s="278">
        <v>2023</v>
      </c>
      <c r="AJ18" s="278">
        <v>2023</v>
      </c>
      <c r="AK18" s="278">
        <v>2023</v>
      </c>
      <c r="AL18" s="279"/>
      <c r="AM18" s="278">
        <v>2023</v>
      </c>
    </row>
    <row r="19" spans="1:39">
      <c r="A19" s="1">
        <v>15</v>
      </c>
      <c r="B19" s="2" t="s">
        <v>64</v>
      </c>
      <c r="C19" t="s">
        <v>65</v>
      </c>
      <c r="H19" s="278"/>
      <c r="I19" s="278"/>
      <c r="J19" s="278"/>
      <c r="K19" s="278"/>
      <c r="L19" s="278"/>
      <c r="M19" s="278"/>
      <c r="N19" s="278"/>
      <c r="O19" s="278"/>
      <c r="P19" s="278"/>
      <c r="Q19" s="278"/>
      <c r="R19" s="278"/>
      <c r="S19" s="278"/>
      <c r="T19" s="278"/>
      <c r="U19" s="278"/>
      <c r="V19" s="278"/>
      <c r="W19" s="278"/>
      <c r="X19" s="278"/>
      <c r="Y19" s="278"/>
      <c r="Z19" s="278"/>
      <c r="AA19" s="278"/>
      <c r="AB19" s="278"/>
      <c r="AC19" s="278"/>
      <c r="AD19" s="278"/>
      <c r="AE19" s="278"/>
      <c r="AF19" s="278"/>
      <c r="AG19" s="278"/>
      <c r="AH19" s="278"/>
      <c r="AI19" s="278"/>
      <c r="AJ19" s="278"/>
      <c r="AK19" s="278"/>
      <c r="AL19" s="279"/>
      <c r="AM19" s="278"/>
    </row>
    <row r="20" spans="1:39">
      <c r="A20" s="1">
        <v>16</v>
      </c>
      <c r="B20" s="3" t="s">
        <v>66</v>
      </c>
      <c r="C20" t="s">
        <v>67</v>
      </c>
      <c r="H20" s="278">
        <v>2024</v>
      </c>
      <c r="I20" s="278">
        <v>2024</v>
      </c>
      <c r="J20" s="278">
        <v>2024</v>
      </c>
      <c r="K20" s="278">
        <v>2024</v>
      </c>
      <c r="L20" s="278">
        <v>2024</v>
      </c>
      <c r="M20" s="278">
        <v>2024</v>
      </c>
      <c r="N20" s="278">
        <v>2024</v>
      </c>
      <c r="O20" s="278">
        <v>2024</v>
      </c>
      <c r="P20" s="278">
        <v>2024</v>
      </c>
      <c r="Q20" s="278">
        <v>2024</v>
      </c>
      <c r="R20" s="278">
        <v>2024</v>
      </c>
      <c r="S20" s="278">
        <v>2024</v>
      </c>
      <c r="T20" s="278">
        <v>2024</v>
      </c>
      <c r="U20" s="278">
        <v>2024</v>
      </c>
      <c r="V20" s="278">
        <v>2024</v>
      </c>
      <c r="W20" s="278">
        <v>2024</v>
      </c>
      <c r="X20" s="278">
        <v>2024</v>
      </c>
      <c r="Y20" s="278">
        <v>2024</v>
      </c>
      <c r="Z20" s="278">
        <v>2024</v>
      </c>
      <c r="AA20" s="278">
        <v>2024</v>
      </c>
      <c r="AB20" s="278">
        <v>2024</v>
      </c>
      <c r="AC20" s="278">
        <v>2024</v>
      </c>
      <c r="AD20" s="278">
        <v>2024</v>
      </c>
      <c r="AE20" s="278">
        <v>2024</v>
      </c>
      <c r="AF20" s="278">
        <v>2024</v>
      </c>
      <c r="AG20" s="278">
        <v>2024</v>
      </c>
      <c r="AH20" s="278">
        <v>2024</v>
      </c>
      <c r="AI20" s="278">
        <v>2024</v>
      </c>
      <c r="AJ20" s="278">
        <v>2024</v>
      </c>
      <c r="AK20" s="278">
        <v>2024</v>
      </c>
      <c r="AL20" s="279"/>
      <c r="AM20" s="278">
        <v>2024</v>
      </c>
    </row>
    <row r="21" spans="1:39">
      <c r="A21" s="1">
        <v>17</v>
      </c>
      <c r="B21" s="3" t="s">
        <v>68</v>
      </c>
      <c r="C21" t="s">
        <v>69</v>
      </c>
      <c r="H21" s="278">
        <v>2021</v>
      </c>
      <c r="I21" s="278">
        <v>2021</v>
      </c>
      <c r="J21" s="278"/>
      <c r="K21" s="278">
        <v>2021</v>
      </c>
      <c r="L21" s="278">
        <v>2021</v>
      </c>
      <c r="M21" s="278">
        <v>2021</v>
      </c>
      <c r="N21" s="278">
        <v>2021</v>
      </c>
      <c r="O21" s="278"/>
      <c r="P21" s="278">
        <v>2021</v>
      </c>
      <c r="Q21" s="278">
        <v>2021</v>
      </c>
      <c r="R21" s="278">
        <v>2021</v>
      </c>
      <c r="S21" s="278">
        <v>2021</v>
      </c>
      <c r="T21" s="278">
        <v>2021</v>
      </c>
      <c r="U21" s="278">
        <v>2021</v>
      </c>
      <c r="V21" s="278">
        <v>2021</v>
      </c>
      <c r="W21" s="278">
        <v>2021</v>
      </c>
      <c r="X21" s="278">
        <v>2021</v>
      </c>
      <c r="Y21" s="278">
        <v>2021</v>
      </c>
      <c r="Z21" s="278">
        <v>2021</v>
      </c>
      <c r="AA21" s="278">
        <v>2021</v>
      </c>
      <c r="AB21" s="278">
        <v>2021</v>
      </c>
      <c r="AC21" s="278">
        <v>2021</v>
      </c>
      <c r="AD21" s="278">
        <v>2021</v>
      </c>
      <c r="AE21" s="278">
        <v>2021</v>
      </c>
      <c r="AF21" s="278">
        <v>2021</v>
      </c>
      <c r="AG21" s="278">
        <v>2021</v>
      </c>
      <c r="AH21" s="278">
        <v>2021</v>
      </c>
      <c r="AI21" s="278">
        <v>2021</v>
      </c>
      <c r="AJ21" s="278">
        <v>2021</v>
      </c>
      <c r="AK21" s="278">
        <v>2021</v>
      </c>
      <c r="AL21" s="279"/>
      <c r="AM21" s="278">
        <v>2021</v>
      </c>
    </row>
    <row r="22" spans="1:39">
      <c r="A22" s="1">
        <v>18</v>
      </c>
      <c r="B22" s="3" t="s">
        <v>70</v>
      </c>
      <c r="C22" t="s">
        <v>71</v>
      </c>
      <c r="H22" s="278">
        <v>2024</v>
      </c>
      <c r="I22" s="278">
        <v>2024</v>
      </c>
      <c r="J22" s="278">
        <v>2024</v>
      </c>
      <c r="K22" s="278">
        <v>2024</v>
      </c>
      <c r="L22" s="278">
        <v>2024</v>
      </c>
      <c r="M22" s="278">
        <v>2024</v>
      </c>
      <c r="N22" s="278">
        <v>2024</v>
      </c>
      <c r="O22" s="278">
        <v>2024</v>
      </c>
      <c r="P22" s="278">
        <v>2024</v>
      </c>
      <c r="Q22" s="278"/>
      <c r="R22" s="278">
        <v>2024</v>
      </c>
      <c r="S22" s="278">
        <v>2024</v>
      </c>
      <c r="T22" s="278">
        <v>2024</v>
      </c>
      <c r="U22" s="278"/>
      <c r="V22" s="278">
        <v>2024</v>
      </c>
      <c r="W22" s="278">
        <v>2024</v>
      </c>
      <c r="X22" s="278">
        <v>2024</v>
      </c>
      <c r="Y22" s="278">
        <v>2024</v>
      </c>
      <c r="Z22" s="278">
        <v>2024</v>
      </c>
      <c r="AA22" s="278">
        <v>2024</v>
      </c>
      <c r="AB22" s="278">
        <v>2024</v>
      </c>
      <c r="AC22" s="278">
        <v>2024</v>
      </c>
      <c r="AD22" s="278">
        <v>2024</v>
      </c>
      <c r="AE22" s="278">
        <v>2024</v>
      </c>
      <c r="AF22" s="278">
        <v>2024</v>
      </c>
      <c r="AG22" s="278">
        <v>2024</v>
      </c>
      <c r="AH22" s="278">
        <v>2024</v>
      </c>
      <c r="AI22" s="278">
        <v>2024</v>
      </c>
      <c r="AJ22" s="278">
        <v>2024</v>
      </c>
      <c r="AK22" s="278">
        <v>2024</v>
      </c>
      <c r="AL22" s="279"/>
      <c r="AM22" s="278">
        <v>2024</v>
      </c>
    </row>
    <row r="23" spans="1:39">
      <c r="A23" s="1">
        <v>19</v>
      </c>
      <c r="B23" s="2" t="s">
        <v>72</v>
      </c>
      <c r="C23" t="s">
        <v>73</v>
      </c>
      <c r="H23" s="278">
        <v>2023</v>
      </c>
      <c r="I23" s="278">
        <v>2023</v>
      </c>
      <c r="J23" s="278">
        <v>2023</v>
      </c>
      <c r="K23" s="278">
        <v>2023</v>
      </c>
      <c r="L23" s="278">
        <v>2023</v>
      </c>
      <c r="M23" s="278">
        <v>2023</v>
      </c>
      <c r="N23" s="278">
        <v>2023</v>
      </c>
      <c r="O23" s="278">
        <v>2023</v>
      </c>
      <c r="P23" s="278">
        <v>2023</v>
      </c>
      <c r="Q23" s="278">
        <v>2023</v>
      </c>
      <c r="R23" s="278">
        <v>2023</v>
      </c>
      <c r="S23" s="278">
        <v>2023</v>
      </c>
      <c r="T23" s="278">
        <v>2023</v>
      </c>
      <c r="U23" s="278">
        <v>2023</v>
      </c>
      <c r="V23" s="278">
        <v>2023</v>
      </c>
      <c r="W23" s="278">
        <v>2023</v>
      </c>
      <c r="X23" s="278">
        <v>2020</v>
      </c>
      <c r="Y23" s="278">
        <v>2023</v>
      </c>
      <c r="Z23" s="278">
        <v>2023</v>
      </c>
      <c r="AA23" s="278">
        <v>2021</v>
      </c>
      <c r="AB23" s="278">
        <v>2023</v>
      </c>
      <c r="AC23" s="278">
        <v>2023</v>
      </c>
      <c r="AD23" s="278">
        <v>2023</v>
      </c>
      <c r="AE23" s="278">
        <v>2023</v>
      </c>
      <c r="AF23" s="278">
        <v>2023</v>
      </c>
      <c r="AG23" s="278">
        <v>2021</v>
      </c>
      <c r="AH23" s="278">
        <v>2023</v>
      </c>
      <c r="AI23" s="278">
        <v>2023</v>
      </c>
      <c r="AJ23" s="278">
        <v>2023</v>
      </c>
      <c r="AK23" s="278">
        <v>2023</v>
      </c>
      <c r="AL23" s="279" t="s">
        <v>37</v>
      </c>
      <c r="AM23" s="278">
        <v>2023</v>
      </c>
    </row>
    <row r="24" spans="1:39">
      <c r="A24" s="1">
        <v>20</v>
      </c>
      <c r="B24" s="2" t="s">
        <v>74</v>
      </c>
      <c r="C24" t="s">
        <v>75</v>
      </c>
      <c r="H24" s="278">
        <v>2022</v>
      </c>
      <c r="I24" s="278">
        <v>2022</v>
      </c>
      <c r="J24" s="278">
        <v>2022</v>
      </c>
      <c r="K24" s="278">
        <v>2022</v>
      </c>
      <c r="L24" s="278"/>
      <c r="M24" s="278">
        <v>2022</v>
      </c>
      <c r="N24" s="278">
        <v>2022</v>
      </c>
      <c r="O24" s="278"/>
      <c r="P24" s="278">
        <v>2022</v>
      </c>
      <c r="Q24" s="278">
        <v>2022</v>
      </c>
      <c r="R24" s="278">
        <v>2021</v>
      </c>
      <c r="S24" s="278">
        <v>2022</v>
      </c>
      <c r="T24" s="278">
        <v>2022</v>
      </c>
      <c r="U24" s="278"/>
      <c r="V24" s="278">
        <v>2022</v>
      </c>
      <c r="W24" s="278">
        <v>2022</v>
      </c>
      <c r="X24" s="278">
        <v>2020</v>
      </c>
      <c r="Y24" s="278">
        <v>2022</v>
      </c>
      <c r="Z24" s="278">
        <v>2022</v>
      </c>
      <c r="AA24" s="278">
        <v>2022</v>
      </c>
      <c r="AB24" s="278">
        <v>2021</v>
      </c>
      <c r="AC24" s="278">
        <v>2022</v>
      </c>
      <c r="AD24" s="278">
        <v>2021</v>
      </c>
      <c r="AE24" s="278">
        <v>2020</v>
      </c>
      <c r="AF24" s="278">
        <v>2022</v>
      </c>
      <c r="AG24" s="278" t="b">
        <v>0</v>
      </c>
      <c r="AH24" s="278">
        <v>2022</v>
      </c>
      <c r="AI24" s="278">
        <v>2022</v>
      </c>
      <c r="AJ24" s="278">
        <v>2021</v>
      </c>
      <c r="AK24" s="278">
        <v>2022</v>
      </c>
      <c r="AL24" s="279"/>
      <c r="AM24" s="278">
        <v>2022</v>
      </c>
    </row>
    <row r="25" spans="1:39">
      <c r="A25" s="1">
        <v>21</v>
      </c>
      <c r="B25" s="2" t="s">
        <v>76</v>
      </c>
      <c r="C25" t="s">
        <v>77</v>
      </c>
      <c r="H25" s="278"/>
      <c r="I25" s="278"/>
      <c r="J25" s="278"/>
      <c r="K25" s="278"/>
      <c r="L25" s="278"/>
      <c r="M25" s="278"/>
      <c r="N25" s="278"/>
      <c r="O25" s="278"/>
      <c r="P25" s="278"/>
      <c r="Q25" s="278"/>
      <c r="R25" s="278"/>
      <c r="S25" s="278"/>
      <c r="T25" s="278"/>
      <c r="U25" s="278"/>
      <c r="V25" s="278"/>
      <c r="W25" s="278"/>
      <c r="X25" s="278"/>
      <c r="Y25" s="278"/>
      <c r="Z25" s="278"/>
      <c r="AA25" s="278"/>
      <c r="AB25" s="278"/>
      <c r="AC25" s="278"/>
      <c r="AD25" s="278"/>
      <c r="AE25" s="278"/>
      <c r="AF25" s="278"/>
      <c r="AG25" s="278"/>
      <c r="AH25" s="278"/>
      <c r="AI25" s="278"/>
      <c r="AJ25" s="278"/>
      <c r="AK25" s="278"/>
      <c r="AL25" s="279"/>
      <c r="AM25" s="278"/>
    </row>
    <row r="26" spans="1:39">
      <c r="A26" s="1">
        <v>22</v>
      </c>
      <c r="B26" s="3" t="s">
        <v>78</v>
      </c>
      <c r="C26" t="s">
        <v>79</v>
      </c>
      <c r="H26" s="278">
        <v>2024</v>
      </c>
      <c r="I26" s="278">
        <v>2024</v>
      </c>
      <c r="J26" s="278"/>
      <c r="K26" s="278">
        <v>2024</v>
      </c>
      <c r="L26" s="278">
        <v>2024</v>
      </c>
      <c r="M26" s="278">
        <v>2024</v>
      </c>
      <c r="N26" s="278">
        <v>2024</v>
      </c>
      <c r="O26" s="278">
        <v>2024</v>
      </c>
      <c r="P26" s="278">
        <v>2024</v>
      </c>
      <c r="Q26" s="278">
        <v>2024</v>
      </c>
      <c r="R26" s="278">
        <v>2024</v>
      </c>
      <c r="S26" s="278">
        <v>2024</v>
      </c>
      <c r="T26" s="278">
        <v>2024</v>
      </c>
      <c r="U26" s="278">
        <v>2024</v>
      </c>
      <c r="V26" s="278">
        <v>2024</v>
      </c>
      <c r="W26" s="278">
        <v>2024</v>
      </c>
      <c r="X26" s="278"/>
      <c r="Y26" s="278">
        <v>2024</v>
      </c>
      <c r="Z26" s="278">
        <v>2024</v>
      </c>
      <c r="AA26" s="278">
        <v>2024</v>
      </c>
      <c r="AB26" s="278">
        <v>2024</v>
      </c>
      <c r="AC26" s="278">
        <v>2024</v>
      </c>
      <c r="AD26" s="278">
        <v>2024</v>
      </c>
      <c r="AE26" s="278">
        <v>2024</v>
      </c>
      <c r="AF26" s="278">
        <v>2024</v>
      </c>
      <c r="AG26" s="278">
        <v>2024</v>
      </c>
      <c r="AH26" s="278">
        <v>2024</v>
      </c>
      <c r="AI26" s="278">
        <v>2024</v>
      </c>
      <c r="AJ26" s="278">
        <v>2024</v>
      </c>
      <c r="AK26" s="278">
        <v>2024</v>
      </c>
      <c r="AL26" s="279"/>
      <c r="AM26" s="278">
        <v>2024</v>
      </c>
    </row>
    <row r="27" spans="1:39">
      <c r="A27" s="1">
        <v>23</v>
      </c>
      <c r="B27" s="3" t="s">
        <v>80</v>
      </c>
      <c r="C27" t="s">
        <v>81</v>
      </c>
      <c r="H27" s="278">
        <v>2023</v>
      </c>
      <c r="I27" s="278">
        <v>2023</v>
      </c>
      <c r="J27" s="278">
        <v>2023</v>
      </c>
      <c r="K27" s="278">
        <v>2023</v>
      </c>
      <c r="L27" s="278">
        <v>2023</v>
      </c>
      <c r="M27" s="278">
        <v>2023</v>
      </c>
      <c r="N27" s="278">
        <v>2023</v>
      </c>
      <c r="O27" s="278">
        <v>2023</v>
      </c>
      <c r="P27" s="278">
        <v>2023</v>
      </c>
      <c r="Q27" s="278">
        <v>2023</v>
      </c>
      <c r="R27" s="278">
        <v>2023</v>
      </c>
      <c r="S27" s="278">
        <v>2023</v>
      </c>
      <c r="T27" s="278">
        <v>2023</v>
      </c>
      <c r="U27" s="278">
        <v>2023</v>
      </c>
      <c r="V27" s="278">
        <v>2023</v>
      </c>
      <c r="W27" s="278">
        <v>2023</v>
      </c>
      <c r="X27" s="278">
        <v>2023</v>
      </c>
      <c r="Y27" s="278">
        <v>2023</v>
      </c>
      <c r="Z27" s="278">
        <v>2023</v>
      </c>
      <c r="AA27" s="278">
        <v>2023</v>
      </c>
      <c r="AB27" s="278">
        <v>2023</v>
      </c>
      <c r="AC27" s="278">
        <v>2023</v>
      </c>
      <c r="AD27" s="278">
        <v>2023</v>
      </c>
      <c r="AE27" s="278">
        <v>2023</v>
      </c>
      <c r="AF27" s="278">
        <v>2023</v>
      </c>
      <c r="AG27" s="278">
        <v>2022</v>
      </c>
      <c r="AH27" s="278">
        <v>2023</v>
      </c>
      <c r="AI27" s="278">
        <v>2023</v>
      </c>
      <c r="AJ27" s="278">
        <v>2023</v>
      </c>
      <c r="AK27" s="278">
        <v>2023</v>
      </c>
      <c r="AL27" s="279"/>
      <c r="AM27" s="278">
        <v>2023</v>
      </c>
    </row>
    <row r="28" spans="1:39">
      <c r="A28" s="1">
        <v>24</v>
      </c>
      <c r="B28" s="2" t="s">
        <v>82</v>
      </c>
      <c r="C28" t="s">
        <v>83</v>
      </c>
      <c r="H28" s="278"/>
      <c r="I28" s="278"/>
      <c r="J28" s="278"/>
      <c r="K28" s="278"/>
      <c r="L28" s="278"/>
      <c r="M28" s="278"/>
      <c r="N28" s="278"/>
      <c r="O28" s="278"/>
      <c r="P28" s="278"/>
      <c r="Q28" s="278"/>
      <c r="R28" s="278"/>
      <c r="S28" s="278"/>
      <c r="T28" s="278"/>
      <c r="U28" s="278"/>
      <c r="V28" s="278"/>
      <c r="W28" s="278"/>
      <c r="X28" s="278"/>
      <c r="Y28" s="278"/>
      <c r="Z28" s="278"/>
      <c r="AA28" s="278"/>
      <c r="AB28" s="278"/>
      <c r="AC28" s="278"/>
      <c r="AD28" s="278"/>
      <c r="AE28" s="278"/>
      <c r="AF28" s="278"/>
      <c r="AG28" s="278"/>
      <c r="AH28" s="278"/>
      <c r="AI28" s="278"/>
      <c r="AJ28" s="278"/>
      <c r="AK28" s="278"/>
      <c r="AL28" s="279"/>
      <c r="AM28" s="278"/>
    </row>
    <row r="29" spans="1:39">
      <c r="A29" s="1">
        <v>25</v>
      </c>
      <c r="B29" s="3" t="s">
        <v>84</v>
      </c>
      <c r="C29" t="s">
        <v>85</v>
      </c>
      <c r="H29" s="278">
        <v>2023</v>
      </c>
      <c r="I29" s="278">
        <v>2023</v>
      </c>
      <c r="J29" s="278">
        <v>2018</v>
      </c>
      <c r="K29" s="278">
        <v>2023</v>
      </c>
      <c r="L29" s="278">
        <v>2023</v>
      </c>
      <c r="M29" s="278">
        <v>2023</v>
      </c>
      <c r="N29" s="278">
        <v>2023</v>
      </c>
      <c r="O29" s="278">
        <v>2023</v>
      </c>
      <c r="P29" s="278">
        <v>2018</v>
      </c>
      <c r="Q29" s="278">
        <v>2023</v>
      </c>
      <c r="R29" s="278">
        <v>2023</v>
      </c>
      <c r="S29" s="278">
        <v>2023</v>
      </c>
      <c r="T29" s="278">
        <v>2023</v>
      </c>
      <c r="U29" s="278">
        <v>2023</v>
      </c>
      <c r="V29" s="278">
        <v>2023</v>
      </c>
      <c r="W29" s="278">
        <v>2023</v>
      </c>
      <c r="X29" s="278">
        <v>2018</v>
      </c>
      <c r="Y29" s="278">
        <v>2023</v>
      </c>
      <c r="Z29" s="278">
        <v>2018</v>
      </c>
      <c r="AA29" s="278">
        <v>2023</v>
      </c>
      <c r="AB29" s="278">
        <v>2023</v>
      </c>
      <c r="AC29" s="278">
        <v>2023</v>
      </c>
      <c r="AD29" s="278">
        <v>2023</v>
      </c>
      <c r="AE29" s="278">
        <v>2023</v>
      </c>
      <c r="AF29" s="278">
        <v>2023</v>
      </c>
      <c r="AG29" s="278">
        <v>2023</v>
      </c>
      <c r="AH29" s="278">
        <v>2023</v>
      </c>
      <c r="AI29" s="278">
        <v>2023</v>
      </c>
      <c r="AJ29" s="278">
        <v>2023</v>
      </c>
      <c r="AK29" s="278">
        <v>2023</v>
      </c>
      <c r="AL29" s="279"/>
      <c r="AM29" s="278">
        <v>2023</v>
      </c>
    </row>
    <row r="30" spans="1:39">
      <c r="A30" s="1">
        <v>26</v>
      </c>
      <c r="B30" s="3" t="s">
        <v>86</v>
      </c>
      <c r="C30" t="s">
        <v>87</v>
      </c>
      <c r="H30" s="278">
        <v>2023</v>
      </c>
      <c r="I30" s="278">
        <v>2023</v>
      </c>
      <c r="J30" s="278">
        <v>2020</v>
      </c>
      <c r="K30" s="278">
        <v>2023</v>
      </c>
      <c r="L30" s="278">
        <v>2023</v>
      </c>
      <c r="M30" s="278">
        <v>2023</v>
      </c>
      <c r="N30" s="278">
        <v>2023</v>
      </c>
      <c r="O30" s="278">
        <v>2023</v>
      </c>
      <c r="P30" s="278">
        <v>2023</v>
      </c>
      <c r="Q30" s="278">
        <v>2023</v>
      </c>
      <c r="R30" s="278">
        <v>2023</v>
      </c>
      <c r="S30" s="278">
        <v>2023</v>
      </c>
      <c r="T30" s="278">
        <v>2023</v>
      </c>
      <c r="U30" s="278">
        <v>2023</v>
      </c>
      <c r="V30" s="278">
        <v>2023</v>
      </c>
      <c r="W30" s="278">
        <v>2023</v>
      </c>
      <c r="X30" s="278">
        <v>2023</v>
      </c>
      <c r="Y30" s="278">
        <v>2023</v>
      </c>
      <c r="Z30" s="278">
        <v>2023</v>
      </c>
      <c r="AA30" s="278">
        <v>2023</v>
      </c>
      <c r="AB30" s="278">
        <v>2023</v>
      </c>
      <c r="AC30" s="278">
        <v>2023</v>
      </c>
      <c r="AD30" s="278">
        <v>2023</v>
      </c>
      <c r="AE30" s="278">
        <v>2023</v>
      </c>
      <c r="AF30" s="278">
        <v>2023</v>
      </c>
      <c r="AG30" s="278">
        <v>2023</v>
      </c>
      <c r="AH30" s="278">
        <v>2023</v>
      </c>
      <c r="AI30" s="278">
        <v>2023</v>
      </c>
      <c r="AJ30" s="278">
        <v>2023</v>
      </c>
      <c r="AK30" s="278">
        <v>2023</v>
      </c>
      <c r="AL30" s="279"/>
      <c r="AM30" s="278">
        <v>2023</v>
      </c>
    </row>
    <row r="31" spans="1:39">
      <c r="A31" s="1">
        <v>27</v>
      </c>
      <c r="B31" s="3" t="s">
        <v>88</v>
      </c>
      <c r="C31" t="s">
        <v>89</v>
      </c>
      <c r="H31" s="278">
        <v>2022</v>
      </c>
      <c r="I31" s="278">
        <v>2022</v>
      </c>
      <c r="J31" s="278">
        <v>2022</v>
      </c>
      <c r="K31" s="278">
        <v>2022</v>
      </c>
      <c r="L31" s="278">
        <v>2022</v>
      </c>
      <c r="M31" s="278">
        <v>2022</v>
      </c>
      <c r="N31" s="278">
        <v>2022</v>
      </c>
      <c r="O31" s="278">
        <v>2022</v>
      </c>
      <c r="P31" s="278">
        <v>2022</v>
      </c>
      <c r="Q31" s="278">
        <v>2022</v>
      </c>
      <c r="R31" s="278">
        <v>2022</v>
      </c>
      <c r="S31" s="278">
        <v>2022</v>
      </c>
      <c r="T31" s="278">
        <v>2022</v>
      </c>
      <c r="U31" s="278">
        <v>2022</v>
      </c>
      <c r="V31" s="278">
        <v>2022</v>
      </c>
      <c r="W31" s="278">
        <v>2022</v>
      </c>
      <c r="X31" s="278">
        <v>2022</v>
      </c>
      <c r="Y31" s="278">
        <v>2022</v>
      </c>
      <c r="Z31" s="278">
        <v>2022</v>
      </c>
      <c r="AA31" s="278">
        <v>2022</v>
      </c>
      <c r="AB31" s="278">
        <v>2022</v>
      </c>
      <c r="AC31" s="278">
        <v>2022</v>
      </c>
      <c r="AD31" s="278">
        <v>2022</v>
      </c>
      <c r="AE31" s="278">
        <v>2022</v>
      </c>
      <c r="AF31" s="278">
        <v>2022</v>
      </c>
      <c r="AG31" s="278">
        <v>2022</v>
      </c>
      <c r="AH31" s="278">
        <v>2022</v>
      </c>
      <c r="AI31" s="278">
        <v>2022</v>
      </c>
      <c r="AJ31" s="278">
        <v>2022</v>
      </c>
      <c r="AK31" s="278">
        <v>2022</v>
      </c>
      <c r="AL31" s="279"/>
      <c r="AM31" s="278">
        <v>2022</v>
      </c>
    </row>
    <row r="32" spans="1:39">
      <c r="A32" s="1">
        <v>28</v>
      </c>
      <c r="B32" s="2" t="s">
        <v>90</v>
      </c>
      <c r="C32" t="s">
        <v>91</v>
      </c>
      <c r="H32" s="278"/>
      <c r="I32" s="278"/>
      <c r="J32" s="278"/>
      <c r="K32" s="278"/>
      <c r="L32" s="278"/>
      <c r="M32" s="278"/>
      <c r="N32" s="278"/>
      <c r="O32" s="278"/>
      <c r="P32" s="278"/>
      <c r="Q32" s="278"/>
      <c r="R32" s="278"/>
      <c r="S32" s="278"/>
      <c r="T32" s="278"/>
      <c r="U32" s="278"/>
      <c r="V32" s="278"/>
      <c r="W32" s="278"/>
      <c r="X32" s="278"/>
      <c r="Y32" s="278"/>
      <c r="Z32" s="278"/>
      <c r="AA32" s="278"/>
      <c r="AB32" s="278"/>
      <c r="AC32" s="278"/>
      <c r="AD32" s="278"/>
      <c r="AE32" s="278"/>
      <c r="AF32" s="278"/>
      <c r="AG32" s="278"/>
      <c r="AH32" s="278"/>
      <c r="AI32" s="278"/>
      <c r="AJ32" s="278"/>
      <c r="AK32" s="278"/>
      <c r="AL32" s="279"/>
      <c r="AM32" s="278"/>
    </row>
    <row r="33" spans="1:39">
      <c r="A33" s="1">
        <v>29</v>
      </c>
      <c r="B33" s="3" t="s">
        <v>92</v>
      </c>
      <c r="C33" t="s">
        <v>93</v>
      </c>
      <c r="H33" s="278">
        <v>2023</v>
      </c>
      <c r="I33" s="278">
        <v>2023</v>
      </c>
      <c r="J33" s="278">
        <v>2023</v>
      </c>
      <c r="K33" s="278">
        <v>2023</v>
      </c>
      <c r="L33" s="278">
        <v>2023</v>
      </c>
      <c r="M33" s="278">
        <v>2023</v>
      </c>
      <c r="N33" s="278">
        <v>2023</v>
      </c>
      <c r="O33" s="278">
        <v>2023</v>
      </c>
      <c r="P33" s="278">
        <v>2023</v>
      </c>
      <c r="Q33" s="278">
        <v>2023</v>
      </c>
      <c r="R33" s="278">
        <v>2023</v>
      </c>
      <c r="S33" s="278">
        <v>2023</v>
      </c>
      <c r="T33" s="278">
        <v>2023</v>
      </c>
      <c r="U33" s="278">
        <v>2023</v>
      </c>
      <c r="V33" s="278">
        <v>2023</v>
      </c>
      <c r="W33" s="278">
        <v>2023</v>
      </c>
      <c r="X33" s="278">
        <v>2023</v>
      </c>
      <c r="Y33" s="278">
        <v>2023</v>
      </c>
      <c r="Z33" s="278">
        <v>2023</v>
      </c>
      <c r="AA33" s="278">
        <v>2023</v>
      </c>
      <c r="AB33" s="278">
        <v>2023</v>
      </c>
      <c r="AC33" s="278">
        <v>2023</v>
      </c>
      <c r="AD33" s="278">
        <v>2023</v>
      </c>
      <c r="AE33" s="278">
        <v>2023</v>
      </c>
      <c r="AF33" s="278">
        <v>2023</v>
      </c>
      <c r="AG33" s="278">
        <v>2022</v>
      </c>
      <c r="AH33" s="278">
        <v>2023</v>
      </c>
      <c r="AI33" s="278">
        <v>2023</v>
      </c>
      <c r="AJ33" s="278">
        <v>2023</v>
      </c>
      <c r="AK33" s="278">
        <v>2023</v>
      </c>
      <c r="AL33" s="279"/>
      <c r="AM33" s="278">
        <v>2023</v>
      </c>
    </row>
    <row r="34" spans="1:39">
      <c r="A34" s="1">
        <v>30</v>
      </c>
      <c r="B34" s="3" t="s">
        <v>94</v>
      </c>
      <c r="C34" t="s">
        <v>95</v>
      </c>
      <c r="H34" s="278">
        <v>2023</v>
      </c>
      <c r="I34" s="278">
        <v>2023</v>
      </c>
      <c r="J34" s="278">
        <v>2023</v>
      </c>
      <c r="K34" s="278">
        <v>2022</v>
      </c>
      <c r="L34" s="278">
        <v>2023</v>
      </c>
      <c r="M34" s="278">
        <v>2023</v>
      </c>
      <c r="N34" s="278">
        <v>2023</v>
      </c>
      <c r="O34" s="278"/>
      <c r="P34" s="278">
        <v>2023</v>
      </c>
      <c r="Q34" s="278">
        <v>2023</v>
      </c>
      <c r="R34" s="278">
        <v>2023</v>
      </c>
      <c r="S34" s="278">
        <v>2023</v>
      </c>
      <c r="T34" s="278">
        <v>2023</v>
      </c>
      <c r="U34" s="278">
        <v>2023</v>
      </c>
      <c r="V34" s="278">
        <v>2023</v>
      </c>
      <c r="W34" s="278">
        <v>2023</v>
      </c>
      <c r="X34" s="278">
        <v>2020</v>
      </c>
      <c r="Y34" s="278">
        <v>2023</v>
      </c>
      <c r="Z34" s="278">
        <v>2023</v>
      </c>
      <c r="AA34" s="278">
        <v>2022</v>
      </c>
      <c r="AB34" s="278">
        <v>2023</v>
      </c>
      <c r="AC34" s="278">
        <v>2023</v>
      </c>
      <c r="AD34" s="278">
        <v>2023</v>
      </c>
      <c r="AE34" s="278">
        <v>2023</v>
      </c>
      <c r="AF34" s="278">
        <v>2023</v>
      </c>
      <c r="AG34" s="278">
        <v>2021</v>
      </c>
      <c r="AH34" s="278">
        <v>2023</v>
      </c>
      <c r="AI34" s="278">
        <v>2023</v>
      </c>
      <c r="AJ34" s="278">
        <v>2023</v>
      </c>
      <c r="AK34" s="278">
        <v>2022</v>
      </c>
      <c r="AL34" s="279"/>
      <c r="AM34" s="278">
        <v>2023</v>
      </c>
    </row>
    <row r="35" spans="1:39">
      <c r="A35" s="1">
        <v>31</v>
      </c>
      <c r="B35" s="2" t="s">
        <v>96</v>
      </c>
      <c r="C35" t="s">
        <v>97</v>
      </c>
      <c r="H35" s="278"/>
      <c r="I35" s="278"/>
      <c r="J35" s="278"/>
      <c r="K35" s="278"/>
      <c r="L35" s="278"/>
      <c r="M35" s="278"/>
      <c r="N35" s="278"/>
      <c r="O35" s="278"/>
      <c r="P35" s="278"/>
      <c r="Q35" s="278"/>
      <c r="R35" s="278"/>
      <c r="S35" s="278"/>
      <c r="T35" s="278"/>
      <c r="U35" s="278"/>
      <c r="V35" s="278"/>
      <c r="W35" s="278"/>
      <c r="X35" s="278"/>
      <c r="Y35" s="278"/>
      <c r="Z35" s="278"/>
      <c r="AA35" s="278"/>
      <c r="AB35" s="278"/>
      <c r="AC35" s="278"/>
      <c r="AD35" s="278"/>
      <c r="AE35" s="278"/>
      <c r="AF35" s="278"/>
      <c r="AG35" s="278"/>
      <c r="AH35" s="278"/>
      <c r="AI35" s="278"/>
      <c r="AJ35" s="278"/>
      <c r="AK35" s="278"/>
      <c r="AL35" s="279"/>
      <c r="AM35" s="278"/>
    </row>
    <row r="36" spans="1:39">
      <c r="A36" s="1">
        <v>32</v>
      </c>
      <c r="B36" s="3" t="s">
        <v>98</v>
      </c>
      <c r="C36" t="s">
        <v>99</v>
      </c>
      <c r="H36" s="278">
        <v>2023</v>
      </c>
      <c r="I36" s="278">
        <v>2023</v>
      </c>
      <c r="J36" s="278">
        <v>2023</v>
      </c>
      <c r="K36" s="278">
        <v>2023</v>
      </c>
      <c r="L36" s="278">
        <v>2023</v>
      </c>
      <c r="M36" s="278">
        <v>2023</v>
      </c>
      <c r="N36" s="278">
        <v>2023</v>
      </c>
      <c r="O36" s="278">
        <v>2023</v>
      </c>
      <c r="P36" s="278">
        <v>2023</v>
      </c>
      <c r="Q36" s="278">
        <v>2023</v>
      </c>
      <c r="R36" s="278">
        <v>2023</v>
      </c>
      <c r="S36" s="278">
        <v>2023</v>
      </c>
      <c r="T36" s="278">
        <v>2023</v>
      </c>
      <c r="U36" s="278">
        <v>2023</v>
      </c>
      <c r="V36" s="278">
        <v>2023</v>
      </c>
      <c r="W36" s="278">
        <v>2023</v>
      </c>
      <c r="X36" s="278">
        <v>2023</v>
      </c>
      <c r="Y36" s="278">
        <v>2023</v>
      </c>
      <c r="Z36" s="278">
        <v>2023</v>
      </c>
      <c r="AA36" s="278">
        <v>2023</v>
      </c>
      <c r="AB36" s="278">
        <v>2023</v>
      </c>
      <c r="AC36" s="278">
        <v>2023</v>
      </c>
      <c r="AD36" s="278">
        <v>2023</v>
      </c>
      <c r="AE36" s="278">
        <v>2023</v>
      </c>
      <c r="AF36" s="278">
        <v>2023</v>
      </c>
      <c r="AG36" s="278">
        <v>2023</v>
      </c>
      <c r="AH36" s="278">
        <v>2023</v>
      </c>
      <c r="AI36" s="278">
        <v>2023</v>
      </c>
      <c r="AJ36" s="278">
        <v>2023</v>
      </c>
      <c r="AK36" s="278">
        <v>2023</v>
      </c>
      <c r="AL36" s="279"/>
      <c r="AM36" s="278">
        <v>2023</v>
      </c>
    </row>
    <row r="37" spans="1:39">
      <c r="A37" s="1">
        <v>33</v>
      </c>
      <c r="B37" s="3" t="s">
        <v>100</v>
      </c>
      <c r="C37" t="s">
        <v>101</v>
      </c>
      <c r="H37" s="278">
        <v>2023</v>
      </c>
      <c r="I37" s="278">
        <v>2023</v>
      </c>
      <c r="J37" s="278">
        <v>2023</v>
      </c>
      <c r="K37" s="278">
        <v>2023</v>
      </c>
      <c r="L37" s="278">
        <v>2023</v>
      </c>
      <c r="M37" s="278">
        <v>2023</v>
      </c>
      <c r="N37" s="278">
        <v>2023</v>
      </c>
      <c r="O37" s="278">
        <v>2023</v>
      </c>
      <c r="P37" s="278">
        <v>2023</v>
      </c>
      <c r="Q37" s="278">
        <v>2023</v>
      </c>
      <c r="R37" s="278">
        <v>2023</v>
      </c>
      <c r="S37" s="278">
        <v>2023</v>
      </c>
      <c r="T37" s="278">
        <v>2023</v>
      </c>
      <c r="U37" s="278">
        <v>2023</v>
      </c>
      <c r="V37" s="278">
        <v>2023</v>
      </c>
      <c r="W37" s="278">
        <v>2023</v>
      </c>
      <c r="X37" s="278">
        <v>2023</v>
      </c>
      <c r="Y37" s="278">
        <v>2023</v>
      </c>
      <c r="Z37" s="278">
        <v>2023</v>
      </c>
      <c r="AA37" s="278">
        <v>2023</v>
      </c>
      <c r="AB37" s="278">
        <v>2023</v>
      </c>
      <c r="AC37" s="278">
        <v>2023</v>
      </c>
      <c r="AD37" s="278">
        <v>2023</v>
      </c>
      <c r="AE37" s="278">
        <v>2023</v>
      </c>
      <c r="AF37" s="278">
        <v>2023</v>
      </c>
      <c r="AG37" s="278">
        <v>2023</v>
      </c>
      <c r="AH37" s="278">
        <v>2023</v>
      </c>
      <c r="AI37" s="278">
        <v>2023</v>
      </c>
      <c r="AJ37" s="278">
        <v>2023</v>
      </c>
      <c r="AK37" s="278">
        <v>2023</v>
      </c>
      <c r="AL37" s="279"/>
      <c r="AM37" s="278">
        <v>2023</v>
      </c>
    </row>
    <row r="38" spans="1:39">
      <c r="A38" s="1">
        <v>34</v>
      </c>
      <c r="B38" s="2" t="s">
        <v>102</v>
      </c>
      <c r="C38" t="s">
        <v>103</v>
      </c>
      <c r="H38" s="278"/>
      <c r="I38" s="278"/>
      <c r="J38" s="278"/>
      <c r="K38" s="278"/>
      <c r="L38" s="278"/>
      <c r="M38" s="278"/>
      <c r="N38" s="278"/>
      <c r="O38" s="278"/>
      <c r="P38" s="278"/>
      <c r="Q38" s="278"/>
      <c r="R38" s="278"/>
      <c r="S38" s="278"/>
      <c r="T38" s="278"/>
      <c r="U38" s="278"/>
      <c r="V38" s="278"/>
      <c r="W38" s="278"/>
      <c r="X38" s="278"/>
      <c r="Y38" s="278"/>
      <c r="Z38" s="278"/>
      <c r="AA38" s="278"/>
      <c r="AB38" s="278"/>
      <c r="AC38" s="278"/>
      <c r="AD38" s="278"/>
      <c r="AE38" s="278"/>
      <c r="AF38" s="278"/>
      <c r="AG38" s="278"/>
      <c r="AH38" s="278"/>
      <c r="AI38" s="278"/>
      <c r="AJ38" s="278"/>
      <c r="AK38" s="278"/>
      <c r="AL38" s="279"/>
      <c r="AM38" s="278"/>
    </row>
    <row r="39" spans="1:39">
      <c r="A39" s="1">
        <v>35</v>
      </c>
      <c r="B39" s="3" t="s">
        <v>104</v>
      </c>
      <c r="C39" t="s">
        <v>105</v>
      </c>
      <c r="H39" s="278">
        <v>2023</v>
      </c>
      <c r="I39" s="278">
        <v>2023</v>
      </c>
      <c r="J39" s="278">
        <v>2023</v>
      </c>
      <c r="K39" s="278">
        <v>2023</v>
      </c>
      <c r="L39" s="278">
        <v>2023</v>
      </c>
      <c r="M39" s="278">
        <v>2023</v>
      </c>
      <c r="N39" s="278">
        <v>2023</v>
      </c>
      <c r="O39" s="278">
        <v>2023</v>
      </c>
      <c r="P39" s="278">
        <v>2023</v>
      </c>
      <c r="Q39" s="278">
        <v>2023</v>
      </c>
      <c r="R39" s="278">
        <v>2023</v>
      </c>
      <c r="S39" s="278">
        <v>2023</v>
      </c>
      <c r="T39" s="278">
        <v>2023</v>
      </c>
      <c r="U39" s="278">
        <v>2023</v>
      </c>
      <c r="V39" s="278">
        <v>2023</v>
      </c>
      <c r="W39" s="278">
        <v>2023</v>
      </c>
      <c r="X39" s="278">
        <v>2023</v>
      </c>
      <c r="Y39" s="278">
        <v>2023</v>
      </c>
      <c r="Z39" s="278">
        <v>2023</v>
      </c>
      <c r="AA39" s="278">
        <v>2023</v>
      </c>
      <c r="AB39" s="278">
        <v>2023</v>
      </c>
      <c r="AC39" s="278">
        <v>2023</v>
      </c>
      <c r="AD39" s="278">
        <v>2023</v>
      </c>
      <c r="AE39" s="278">
        <v>2023</v>
      </c>
      <c r="AF39" s="278">
        <v>2023</v>
      </c>
      <c r="AG39" s="278">
        <v>2023</v>
      </c>
      <c r="AH39" s="278">
        <v>2023</v>
      </c>
      <c r="AI39" s="278">
        <v>2023</v>
      </c>
      <c r="AJ39" s="278">
        <v>2023</v>
      </c>
      <c r="AK39" s="278">
        <v>2023</v>
      </c>
      <c r="AL39" s="279" t="s">
        <v>37</v>
      </c>
      <c r="AM39" s="278">
        <v>2023</v>
      </c>
    </row>
    <row r="40" spans="1:39">
      <c r="A40" s="1">
        <v>36</v>
      </c>
      <c r="B40" s="3" t="s">
        <v>106</v>
      </c>
      <c r="C40" t="s">
        <v>107</v>
      </c>
      <c r="H40" s="278">
        <v>2023</v>
      </c>
      <c r="I40" s="278">
        <v>2023</v>
      </c>
      <c r="J40" s="278">
        <v>2023</v>
      </c>
      <c r="K40" s="278">
        <v>2023</v>
      </c>
      <c r="L40" s="278">
        <v>2023</v>
      </c>
      <c r="M40" s="278">
        <v>2023</v>
      </c>
      <c r="N40" s="278">
        <v>2023</v>
      </c>
      <c r="O40" s="278">
        <v>2023</v>
      </c>
      <c r="P40" s="278">
        <v>2023</v>
      </c>
      <c r="Q40" s="278">
        <v>2023</v>
      </c>
      <c r="R40" s="278">
        <v>2023</v>
      </c>
      <c r="S40" s="278">
        <v>2023</v>
      </c>
      <c r="T40" s="278">
        <v>2023</v>
      </c>
      <c r="U40" s="278">
        <v>2023</v>
      </c>
      <c r="V40" s="278">
        <v>2023</v>
      </c>
      <c r="W40" s="278">
        <v>2023</v>
      </c>
      <c r="X40" s="278">
        <v>2022</v>
      </c>
      <c r="Y40" s="278">
        <v>2023</v>
      </c>
      <c r="Z40" s="278">
        <v>2023</v>
      </c>
      <c r="AA40" s="278">
        <v>2022</v>
      </c>
      <c r="AB40" s="278">
        <v>2023</v>
      </c>
      <c r="AC40" s="278">
        <v>2023</v>
      </c>
      <c r="AD40" s="278">
        <v>2023</v>
      </c>
      <c r="AE40" s="278">
        <v>2023</v>
      </c>
      <c r="AF40" s="278">
        <v>2023</v>
      </c>
      <c r="AG40" s="278">
        <v>2023</v>
      </c>
      <c r="AH40" s="278">
        <v>2023</v>
      </c>
      <c r="AI40" s="278">
        <v>2023</v>
      </c>
      <c r="AJ40" s="278">
        <v>2023</v>
      </c>
      <c r="AK40" s="278">
        <v>2023</v>
      </c>
      <c r="AL40" s="279" t="s">
        <v>37</v>
      </c>
      <c r="AM40" s="278">
        <v>2023</v>
      </c>
    </row>
    <row r="41" spans="1:39">
      <c r="A41" s="1">
        <v>37</v>
      </c>
      <c r="B41" s="2" t="s">
        <v>108</v>
      </c>
      <c r="C41" t="s">
        <v>109</v>
      </c>
      <c r="H41" s="278"/>
      <c r="I41" s="278"/>
      <c r="J41" s="278"/>
      <c r="K41" s="278"/>
      <c r="L41" s="278"/>
      <c r="M41" s="278"/>
      <c r="N41" s="278"/>
      <c r="O41" s="278"/>
      <c r="P41" s="278"/>
      <c r="Q41" s="278"/>
      <c r="R41" s="278"/>
      <c r="S41" s="278"/>
      <c r="T41" s="278"/>
      <c r="U41" s="278"/>
      <c r="V41" s="278"/>
      <c r="W41" s="278"/>
      <c r="X41" s="278"/>
      <c r="Y41" s="278"/>
      <c r="Z41" s="278"/>
      <c r="AA41" s="278"/>
      <c r="AB41" s="278"/>
      <c r="AC41" s="278"/>
      <c r="AD41" s="278"/>
      <c r="AE41" s="278"/>
      <c r="AF41" s="278"/>
      <c r="AG41" s="278"/>
      <c r="AH41" s="278"/>
      <c r="AI41" s="278"/>
      <c r="AJ41" s="278"/>
      <c r="AK41" s="278"/>
      <c r="AL41" s="279"/>
      <c r="AM41" s="278"/>
    </row>
    <row r="42" spans="1:39">
      <c r="A42" s="1">
        <v>38</v>
      </c>
      <c r="B42" s="3" t="s">
        <v>110</v>
      </c>
      <c r="C42" t="s">
        <v>111</v>
      </c>
      <c r="H42" s="278">
        <v>2019</v>
      </c>
      <c r="I42" s="278"/>
      <c r="J42" s="278">
        <v>2018</v>
      </c>
      <c r="K42" s="278">
        <v>2015</v>
      </c>
      <c r="L42" s="278">
        <v>2022</v>
      </c>
      <c r="M42" s="278">
        <v>2020</v>
      </c>
      <c r="N42" s="278">
        <v>2021</v>
      </c>
      <c r="O42" s="278"/>
      <c r="P42" s="278"/>
      <c r="Q42" s="278">
        <v>2022</v>
      </c>
      <c r="R42" s="278">
        <v>2020</v>
      </c>
      <c r="S42" s="278">
        <v>2020</v>
      </c>
      <c r="T42" s="278">
        <v>2021</v>
      </c>
      <c r="U42" s="278"/>
      <c r="V42" s="278">
        <v>2020</v>
      </c>
      <c r="W42" s="278">
        <v>2022</v>
      </c>
      <c r="X42" s="278">
        <v>2022</v>
      </c>
      <c r="Y42" s="278">
        <v>2021</v>
      </c>
      <c r="Z42" s="278">
        <v>2021</v>
      </c>
      <c r="AA42" s="278">
        <v>2016</v>
      </c>
      <c r="AB42" s="278">
        <v>2022</v>
      </c>
      <c r="AC42" s="278">
        <v>2018</v>
      </c>
      <c r="AD42" s="278">
        <v>2022</v>
      </c>
      <c r="AE42" s="278">
        <v>2020</v>
      </c>
      <c r="AF42" s="278">
        <v>2021</v>
      </c>
      <c r="AG42" s="278">
        <v>2020</v>
      </c>
      <c r="AH42" s="278">
        <v>2021</v>
      </c>
      <c r="AI42" s="278">
        <v>2021</v>
      </c>
      <c r="AJ42" s="278">
        <v>2021</v>
      </c>
      <c r="AK42" s="278">
        <v>2021</v>
      </c>
      <c r="AL42" s="279"/>
      <c r="AM42" s="278">
        <v>2022</v>
      </c>
    </row>
    <row r="43" spans="1:39">
      <c r="A43" s="1">
        <v>39</v>
      </c>
      <c r="B43" s="3" t="s">
        <v>112</v>
      </c>
      <c r="C43" t="s">
        <v>113</v>
      </c>
      <c r="H43" s="278">
        <v>2021</v>
      </c>
      <c r="I43" s="278"/>
      <c r="J43" s="278">
        <v>2022</v>
      </c>
      <c r="K43" s="278">
        <v>2015</v>
      </c>
      <c r="L43" s="278">
        <v>2020</v>
      </c>
      <c r="M43" s="278">
        <v>2020</v>
      </c>
      <c r="N43" s="278">
        <v>2021</v>
      </c>
      <c r="O43" s="278">
        <v>2022</v>
      </c>
      <c r="P43" s="278"/>
      <c r="Q43" s="278">
        <v>2022</v>
      </c>
      <c r="R43" s="278">
        <v>2020</v>
      </c>
      <c r="S43" s="278">
        <v>2020</v>
      </c>
      <c r="T43" s="278">
        <v>2021</v>
      </c>
      <c r="U43" s="278"/>
      <c r="V43" s="278">
        <v>2020</v>
      </c>
      <c r="W43" s="278">
        <v>2021</v>
      </c>
      <c r="X43" s="278">
        <v>2021</v>
      </c>
      <c r="Y43" s="278">
        <v>2021</v>
      </c>
      <c r="Z43" s="278">
        <v>2021</v>
      </c>
      <c r="AA43" s="278">
        <v>2016</v>
      </c>
      <c r="AB43" s="278"/>
      <c r="AC43" s="278">
        <v>2018</v>
      </c>
      <c r="AD43" s="278">
        <v>2022</v>
      </c>
      <c r="AE43" s="278">
        <v>2020</v>
      </c>
      <c r="AF43" s="278"/>
      <c r="AG43" s="278">
        <v>2020</v>
      </c>
      <c r="AH43" s="278">
        <v>2021</v>
      </c>
      <c r="AI43" s="278"/>
      <c r="AJ43" s="278">
        <v>2020</v>
      </c>
      <c r="AK43" s="278">
        <v>2021</v>
      </c>
      <c r="AL43" s="279"/>
      <c r="AM43" s="278">
        <v>2022</v>
      </c>
    </row>
    <row r="44" spans="1:39">
      <c r="A44" s="1">
        <v>40</v>
      </c>
      <c r="B44" s="3" t="s">
        <v>114</v>
      </c>
      <c r="C44" t="s">
        <v>115</v>
      </c>
      <c r="H44" s="278">
        <v>2022</v>
      </c>
      <c r="I44" s="278">
        <v>2022</v>
      </c>
      <c r="J44" s="278">
        <v>2022</v>
      </c>
      <c r="K44" s="278">
        <v>2022</v>
      </c>
      <c r="L44" s="278">
        <v>2022</v>
      </c>
      <c r="M44" s="278">
        <v>2022</v>
      </c>
      <c r="N44" s="278">
        <v>2022</v>
      </c>
      <c r="O44" s="278">
        <v>2022</v>
      </c>
      <c r="P44" s="278">
        <v>2022</v>
      </c>
      <c r="Q44" s="278">
        <v>2022</v>
      </c>
      <c r="R44" s="278">
        <v>2022</v>
      </c>
      <c r="S44" s="278">
        <v>2022</v>
      </c>
      <c r="T44" s="278">
        <v>2022</v>
      </c>
      <c r="U44" s="278"/>
      <c r="V44" s="278">
        <v>2022</v>
      </c>
      <c r="W44" s="278">
        <v>2022</v>
      </c>
      <c r="X44" s="278"/>
      <c r="Y44" s="278">
        <v>2022</v>
      </c>
      <c r="Z44" s="278">
        <v>2022</v>
      </c>
      <c r="AA44" s="278">
        <v>2022</v>
      </c>
      <c r="AB44" s="278">
        <v>2022</v>
      </c>
      <c r="AC44" s="278">
        <v>2022</v>
      </c>
      <c r="AD44" s="278">
        <v>2022</v>
      </c>
      <c r="AE44" s="278">
        <v>2022</v>
      </c>
      <c r="AF44" s="278">
        <v>2022</v>
      </c>
      <c r="AG44" s="278">
        <v>2022</v>
      </c>
      <c r="AH44" s="278">
        <v>2022</v>
      </c>
      <c r="AI44" s="278">
        <v>2022</v>
      </c>
      <c r="AJ44" s="278">
        <v>2022</v>
      </c>
      <c r="AK44" s="278">
        <v>2022</v>
      </c>
      <c r="AL44" s="279" t="s">
        <v>37</v>
      </c>
      <c r="AM44" s="278">
        <v>2022</v>
      </c>
    </row>
    <row r="45" spans="1:39">
      <c r="A45" s="1">
        <v>41</v>
      </c>
      <c r="B45" s="3" t="s">
        <v>116</v>
      </c>
      <c r="C45" t="s">
        <v>117</v>
      </c>
      <c r="H45" s="278">
        <v>2022</v>
      </c>
      <c r="I45" s="278"/>
      <c r="J45" s="278">
        <v>2022</v>
      </c>
      <c r="K45" s="278">
        <v>2022</v>
      </c>
      <c r="L45" s="278">
        <v>2022</v>
      </c>
      <c r="M45" s="278">
        <v>2022</v>
      </c>
      <c r="N45" s="278">
        <v>2022</v>
      </c>
      <c r="O45" s="278"/>
      <c r="P45" s="278">
        <v>2022</v>
      </c>
      <c r="Q45" s="278">
        <v>2022</v>
      </c>
      <c r="R45" s="278">
        <v>2022</v>
      </c>
      <c r="S45" s="278">
        <v>2022</v>
      </c>
      <c r="T45" s="278">
        <v>2022</v>
      </c>
      <c r="U45" s="278">
        <v>2021</v>
      </c>
      <c r="V45" s="278">
        <v>2022</v>
      </c>
      <c r="W45" s="278">
        <v>2022</v>
      </c>
      <c r="X45" s="278">
        <v>2022</v>
      </c>
      <c r="Y45" s="278">
        <v>2022</v>
      </c>
      <c r="Z45" s="278">
        <v>2022</v>
      </c>
      <c r="AA45" s="278">
        <v>2021</v>
      </c>
      <c r="AB45" s="278">
        <v>2022</v>
      </c>
      <c r="AC45" s="278">
        <v>2022</v>
      </c>
      <c r="AD45" s="278">
        <v>2021</v>
      </c>
      <c r="AE45" s="278">
        <v>2022</v>
      </c>
      <c r="AF45" s="278">
        <v>2022</v>
      </c>
      <c r="AG45" s="278">
        <v>2022</v>
      </c>
      <c r="AH45" s="278">
        <v>2022</v>
      </c>
      <c r="AI45" s="278">
        <v>2022</v>
      </c>
      <c r="AJ45" s="278">
        <v>2022</v>
      </c>
      <c r="AK45" s="278">
        <v>2022</v>
      </c>
      <c r="AL45" s="279"/>
      <c r="AM45" s="278">
        <v>2022</v>
      </c>
    </row>
    <row r="46" spans="1:39">
      <c r="A46" s="1">
        <v>42</v>
      </c>
      <c r="B46" s="3" t="s">
        <v>118</v>
      </c>
      <c r="C46" t="s">
        <v>119</v>
      </c>
      <c r="H46" s="278">
        <v>2022</v>
      </c>
      <c r="I46" s="278">
        <v>2022</v>
      </c>
      <c r="J46" s="278">
        <v>2022</v>
      </c>
      <c r="K46" s="278">
        <v>2022</v>
      </c>
      <c r="L46" s="278">
        <v>2022</v>
      </c>
      <c r="M46" s="278">
        <v>2022</v>
      </c>
      <c r="N46" s="278">
        <v>2022</v>
      </c>
      <c r="O46" s="278">
        <v>2022</v>
      </c>
      <c r="P46" s="278">
        <v>2022</v>
      </c>
      <c r="Q46" s="278">
        <v>2022</v>
      </c>
      <c r="R46" s="278">
        <v>2022</v>
      </c>
      <c r="S46" s="278">
        <v>2022</v>
      </c>
      <c r="T46" s="278">
        <v>2022</v>
      </c>
      <c r="U46" s="278">
        <v>2022</v>
      </c>
      <c r="V46" s="278">
        <v>2022</v>
      </c>
      <c r="W46" s="278">
        <v>2022</v>
      </c>
      <c r="X46" s="278">
        <v>2022</v>
      </c>
      <c r="Y46" s="278">
        <v>2022</v>
      </c>
      <c r="Z46" s="278">
        <v>2022</v>
      </c>
      <c r="AA46" s="278">
        <v>2022</v>
      </c>
      <c r="AB46" s="278">
        <v>2022</v>
      </c>
      <c r="AC46" s="278">
        <v>2022</v>
      </c>
      <c r="AD46" s="278">
        <v>2022</v>
      </c>
      <c r="AE46" s="278">
        <v>2022</v>
      </c>
      <c r="AF46" s="278">
        <v>2022</v>
      </c>
      <c r="AG46" s="278">
        <v>2022</v>
      </c>
      <c r="AH46" s="278">
        <v>2022</v>
      </c>
      <c r="AI46" s="278">
        <v>2022</v>
      </c>
      <c r="AJ46" s="278">
        <v>2022</v>
      </c>
      <c r="AK46" s="278">
        <v>2022</v>
      </c>
      <c r="AL46" s="279"/>
      <c r="AM46" s="278">
        <v>2022</v>
      </c>
    </row>
    <row r="47" spans="1:39">
      <c r="A47" s="1">
        <v>43</v>
      </c>
      <c r="B47" s="2" t="s">
        <v>120</v>
      </c>
      <c r="C47" t="s">
        <v>121</v>
      </c>
      <c r="H47" s="278"/>
      <c r="I47" s="278"/>
      <c r="J47" s="278"/>
      <c r="K47" s="278"/>
      <c r="L47" s="278"/>
      <c r="M47" s="278"/>
      <c r="N47" s="278"/>
      <c r="O47" s="278"/>
      <c r="P47" s="278"/>
      <c r="Q47" s="278"/>
      <c r="R47" s="278"/>
      <c r="S47" s="278"/>
      <c r="T47" s="278"/>
      <c r="U47" s="278"/>
      <c r="V47" s="278"/>
      <c r="W47" s="278"/>
      <c r="X47" s="278"/>
      <c r="Y47" s="278"/>
      <c r="Z47" s="278"/>
      <c r="AA47" s="278"/>
      <c r="AB47" s="278"/>
      <c r="AC47" s="278"/>
      <c r="AD47" s="278"/>
      <c r="AE47" s="278"/>
      <c r="AF47" s="278"/>
      <c r="AG47" s="278"/>
      <c r="AH47" s="278"/>
      <c r="AI47" s="278"/>
      <c r="AJ47" s="278"/>
      <c r="AK47" s="278"/>
      <c r="AL47" s="279"/>
      <c r="AM47" s="278"/>
    </row>
    <row r="48" spans="1:39">
      <c r="A48" s="1">
        <v>44</v>
      </c>
      <c r="B48" s="3" t="s">
        <v>122</v>
      </c>
      <c r="C48" t="s">
        <v>123</v>
      </c>
      <c r="H48" s="278">
        <v>2023</v>
      </c>
      <c r="I48" s="278">
        <v>2023</v>
      </c>
      <c r="J48" s="278">
        <v>2023</v>
      </c>
      <c r="K48" s="278">
        <v>2023</v>
      </c>
      <c r="L48" s="278">
        <v>2023</v>
      </c>
      <c r="M48" s="278">
        <v>2023</v>
      </c>
      <c r="N48" s="278">
        <v>2023</v>
      </c>
      <c r="O48" s="278">
        <v>2023</v>
      </c>
      <c r="P48" s="278">
        <v>2023</v>
      </c>
      <c r="Q48" s="278">
        <v>2023</v>
      </c>
      <c r="R48" s="278">
        <v>2023</v>
      </c>
      <c r="S48" s="278">
        <v>2023</v>
      </c>
      <c r="T48" s="278">
        <v>2023</v>
      </c>
      <c r="U48" s="278">
        <v>2023</v>
      </c>
      <c r="V48" s="278">
        <v>2023</v>
      </c>
      <c r="W48" s="278">
        <v>2023</v>
      </c>
      <c r="X48" s="278">
        <v>2023</v>
      </c>
      <c r="Y48" s="278">
        <v>2023</v>
      </c>
      <c r="Z48" s="278">
        <v>2023</v>
      </c>
      <c r="AA48" s="278">
        <v>2023</v>
      </c>
      <c r="AB48" s="278">
        <v>2023</v>
      </c>
      <c r="AC48" s="278">
        <v>2023</v>
      </c>
      <c r="AD48" s="278">
        <v>2023</v>
      </c>
      <c r="AE48" s="278">
        <v>2023</v>
      </c>
      <c r="AF48" s="278">
        <v>2023</v>
      </c>
      <c r="AG48" s="278">
        <v>2023</v>
      </c>
      <c r="AH48" s="278">
        <v>2023</v>
      </c>
      <c r="AI48" s="278">
        <v>2023</v>
      </c>
      <c r="AJ48" s="278">
        <v>2023</v>
      </c>
      <c r="AK48" s="278">
        <v>2023</v>
      </c>
      <c r="AL48" s="279"/>
      <c r="AM48" s="278">
        <v>2023</v>
      </c>
    </row>
    <row r="49" spans="1:39">
      <c r="A49" s="1">
        <v>45</v>
      </c>
      <c r="B49" s="3" t="s">
        <v>124</v>
      </c>
      <c r="C49" t="s">
        <v>125</v>
      </c>
      <c r="H49" s="278">
        <v>2021</v>
      </c>
      <c r="I49" s="278">
        <v>2021</v>
      </c>
      <c r="J49" s="278">
        <v>2021</v>
      </c>
      <c r="K49" s="278">
        <v>2021</v>
      </c>
      <c r="L49" s="278">
        <v>2021</v>
      </c>
      <c r="M49" s="278">
        <v>2021</v>
      </c>
      <c r="N49" s="278">
        <v>2022</v>
      </c>
      <c r="O49" s="278">
        <v>2020</v>
      </c>
      <c r="P49" s="278">
        <v>2022</v>
      </c>
      <c r="Q49" s="278">
        <v>2022</v>
      </c>
      <c r="R49" s="278">
        <v>2021</v>
      </c>
      <c r="S49" s="278">
        <v>2022</v>
      </c>
      <c r="T49" s="278">
        <v>2021</v>
      </c>
      <c r="U49" s="278">
        <v>2021</v>
      </c>
      <c r="V49" s="278">
        <v>2022</v>
      </c>
      <c r="W49" s="278">
        <v>2021</v>
      </c>
      <c r="X49" s="278">
        <v>2021</v>
      </c>
      <c r="Y49" s="278">
        <v>2021</v>
      </c>
      <c r="Z49" s="278">
        <v>2021</v>
      </c>
      <c r="AA49" s="278">
        <v>2021</v>
      </c>
      <c r="AB49" s="278">
        <v>2022</v>
      </c>
      <c r="AC49" s="278">
        <v>2021</v>
      </c>
      <c r="AD49" s="278">
        <v>2022</v>
      </c>
      <c r="AE49" s="278">
        <v>2022</v>
      </c>
      <c r="AF49" s="278">
        <v>2022</v>
      </c>
      <c r="AG49" s="278">
        <v>2021</v>
      </c>
      <c r="AH49" s="278">
        <v>2022</v>
      </c>
      <c r="AI49" s="278">
        <v>2021</v>
      </c>
      <c r="AJ49" s="278">
        <v>2021</v>
      </c>
      <c r="AK49" s="278">
        <v>2022</v>
      </c>
      <c r="AL49" s="279"/>
      <c r="AM49" s="278">
        <v>2022</v>
      </c>
    </row>
    <row r="50" spans="1:39">
      <c r="A50" s="1">
        <v>46</v>
      </c>
      <c r="B50" s="3" t="s">
        <v>126</v>
      </c>
      <c r="C50" t="s">
        <v>127</v>
      </c>
      <c r="H50" s="278">
        <v>2022</v>
      </c>
      <c r="I50" s="278">
        <v>2022</v>
      </c>
      <c r="J50" s="278">
        <v>2022</v>
      </c>
      <c r="K50" s="278">
        <v>2022</v>
      </c>
      <c r="L50" s="278">
        <v>2022</v>
      </c>
      <c r="M50" s="278">
        <v>2022</v>
      </c>
      <c r="N50" s="278">
        <v>2022</v>
      </c>
      <c r="O50" s="278">
        <v>2022</v>
      </c>
      <c r="P50" s="278">
        <v>2022</v>
      </c>
      <c r="Q50" s="278">
        <v>2022</v>
      </c>
      <c r="R50" s="278">
        <v>2022</v>
      </c>
      <c r="S50" s="278">
        <v>2022</v>
      </c>
      <c r="T50" s="278">
        <v>2022</v>
      </c>
      <c r="U50" s="278">
        <v>2021</v>
      </c>
      <c r="V50" s="278">
        <v>2022</v>
      </c>
      <c r="W50" s="278">
        <v>2022</v>
      </c>
      <c r="X50" s="278">
        <v>2022</v>
      </c>
      <c r="Y50" s="278">
        <v>2022</v>
      </c>
      <c r="Z50" s="278">
        <v>2022</v>
      </c>
      <c r="AA50" s="278">
        <v>2021</v>
      </c>
      <c r="AB50" s="278">
        <v>2022</v>
      </c>
      <c r="AC50" s="278">
        <v>2022</v>
      </c>
      <c r="AD50" s="278">
        <v>2021</v>
      </c>
      <c r="AE50" s="278">
        <v>2022</v>
      </c>
      <c r="AF50" s="278">
        <v>2022</v>
      </c>
      <c r="AG50" s="278">
        <v>2022</v>
      </c>
      <c r="AH50" s="278">
        <v>2022</v>
      </c>
      <c r="AI50" s="278">
        <v>2022</v>
      </c>
      <c r="AJ50" s="278">
        <v>2022</v>
      </c>
      <c r="AK50" s="278">
        <v>2022</v>
      </c>
      <c r="AL50" s="279"/>
      <c r="AM50" s="278">
        <v>2022</v>
      </c>
    </row>
    <row r="51" spans="1:39">
      <c r="A51" s="1">
        <v>47</v>
      </c>
      <c r="B51" s="3" t="s">
        <v>128</v>
      </c>
      <c r="C51" t="s">
        <v>129</v>
      </c>
      <c r="H51" s="278">
        <v>2022</v>
      </c>
      <c r="I51" s="278">
        <v>2022</v>
      </c>
      <c r="J51" s="278">
        <v>2022</v>
      </c>
      <c r="K51" s="278">
        <v>2022</v>
      </c>
      <c r="L51" s="278">
        <v>2022</v>
      </c>
      <c r="M51" s="278">
        <v>2022</v>
      </c>
      <c r="N51" s="278">
        <v>2022</v>
      </c>
      <c r="O51" s="278">
        <v>2022</v>
      </c>
      <c r="P51" s="278">
        <v>2022</v>
      </c>
      <c r="Q51" s="278">
        <v>2022</v>
      </c>
      <c r="R51" s="278">
        <v>2022</v>
      </c>
      <c r="S51" s="278">
        <v>2022</v>
      </c>
      <c r="T51" s="278">
        <v>2022</v>
      </c>
      <c r="U51" s="278">
        <v>2021</v>
      </c>
      <c r="V51" s="278">
        <v>2022</v>
      </c>
      <c r="W51" s="278">
        <v>2022</v>
      </c>
      <c r="X51" s="278">
        <v>2022</v>
      </c>
      <c r="Y51" s="278">
        <v>2022</v>
      </c>
      <c r="Z51" s="278">
        <v>2022</v>
      </c>
      <c r="AA51" s="278">
        <v>2021</v>
      </c>
      <c r="AB51" s="278">
        <v>2022</v>
      </c>
      <c r="AC51" s="278">
        <v>2022</v>
      </c>
      <c r="AD51" s="278">
        <v>2021</v>
      </c>
      <c r="AE51" s="278">
        <v>2022</v>
      </c>
      <c r="AF51" s="278">
        <v>2022</v>
      </c>
      <c r="AG51" s="278">
        <v>2022</v>
      </c>
      <c r="AH51" s="278">
        <v>2022</v>
      </c>
      <c r="AI51" s="278">
        <v>2022</v>
      </c>
      <c r="AJ51" s="278">
        <v>2022</v>
      </c>
      <c r="AK51" s="278">
        <v>2022</v>
      </c>
      <c r="AL51" s="279"/>
      <c r="AM51" s="278">
        <v>2022</v>
      </c>
    </row>
    <row r="52" spans="1:39">
      <c r="H52" s="278"/>
      <c r="I52" s="278"/>
      <c r="J52" s="278"/>
      <c r="K52" s="278"/>
      <c r="L52" s="278"/>
      <c r="M52" s="278"/>
      <c r="N52" s="278"/>
      <c r="O52" s="278"/>
      <c r="P52" s="278"/>
      <c r="Q52" s="278"/>
      <c r="R52" s="278"/>
      <c r="S52" s="278"/>
      <c r="T52" s="278"/>
      <c r="U52" s="278"/>
      <c r="V52" s="278"/>
      <c r="W52" s="278"/>
      <c r="X52" s="278"/>
      <c r="Y52" s="278"/>
      <c r="Z52" s="278"/>
      <c r="AA52" s="278"/>
      <c r="AB52" s="278"/>
      <c r="AC52" s="278"/>
      <c r="AD52" s="278"/>
      <c r="AE52" s="278"/>
      <c r="AF52" s="278"/>
      <c r="AG52" s="278"/>
      <c r="AH52" s="278"/>
      <c r="AI52" s="278"/>
      <c r="AJ52" s="278"/>
      <c r="AK52" s="278"/>
      <c r="AL52" s="279"/>
      <c r="AM52" s="278"/>
    </row>
    <row r="53" spans="1:39">
      <c r="A53" s="1"/>
      <c r="H53" s="278"/>
      <c r="I53" s="278"/>
      <c r="J53" s="278"/>
      <c r="K53" s="278"/>
      <c r="L53" s="278"/>
      <c r="M53" s="278"/>
      <c r="N53" s="278"/>
      <c r="O53" s="278"/>
      <c r="P53" s="278"/>
      <c r="Q53" s="278"/>
      <c r="R53" s="278"/>
      <c r="S53" s="278"/>
      <c r="T53" s="278"/>
      <c r="U53" s="278"/>
      <c r="V53" s="278"/>
      <c r="W53" s="278"/>
      <c r="X53" s="278"/>
      <c r="Y53" s="278"/>
      <c r="Z53" s="278"/>
      <c r="AA53" s="278"/>
      <c r="AB53" s="278"/>
      <c r="AC53" s="278"/>
      <c r="AD53" s="278"/>
      <c r="AE53" s="278"/>
      <c r="AF53" s="278"/>
      <c r="AG53" s="278"/>
      <c r="AH53" s="278"/>
      <c r="AI53" s="278"/>
      <c r="AJ53" s="278"/>
      <c r="AK53" s="278"/>
      <c r="AL53" s="279"/>
      <c r="AM53" s="278"/>
    </row>
    <row r="54" spans="1:39">
      <c r="A54" s="1"/>
      <c r="B54" t="s">
        <v>130</v>
      </c>
      <c r="C54" t="s">
        <v>131</v>
      </c>
      <c r="H54" s="278"/>
      <c r="I54" s="278"/>
      <c r="J54" s="278"/>
      <c r="K54" s="278"/>
      <c r="L54" s="278"/>
      <c r="M54" s="278"/>
      <c r="N54" s="278"/>
      <c r="O54" s="278"/>
      <c r="P54" s="278"/>
      <c r="Q54" s="278"/>
      <c r="R54" s="278"/>
      <c r="S54" s="278"/>
      <c r="T54" s="278"/>
      <c r="U54" s="278"/>
      <c r="V54" s="278"/>
      <c r="W54" s="278"/>
      <c r="X54" s="278"/>
      <c r="Y54" s="278"/>
      <c r="Z54" s="278"/>
      <c r="AA54" s="278"/>
      <c r="AB54" s="278"/>
      <c r="AC54" s="278"/>
      <c r="AD54" s="278"/>
      <c r="AE54" s="278"/>
      <c r="AF54" s="278"/>
      <c r="AG54" s="278"/>
      <c r="AH54" s="278"/>
      <c r="AI54" s="278"/>
      <c r="AJ54" s="278"/>
      <c r="AK54" s="278"/>
      <c r="AL54" s="279"/>
      <c r="AM54" s="278"/>
    </row>
    <row r="55" spans="1:39">
      <c r="A55" s="1">
        <v>48</v>
      </c>
      <c r="B55" s="2" t="s">
        <v>132</v>
      </c>
      <c r="C55" t="s">
        <v>133</v>
      </c>
      <c r="H55" s="278">
        <v>2018</v>
      </c>
      <c r="I55" s="278">
        <v>2022</v>
      </c>
      <c r="J55" s="278"/>
      <c r="K55" s="278"/>
      <c r="L55" s="278">
        <v>2019</v>
      </c>
      <c r="M55" s="278">
        <v>2022</v>
      </c>
      <c r="N55" s="278">
        <v>2020</v>
      </c>
      <c r="O55" s="278"/>
      <c r="P55" s="278">
        <v>2022</v>
      </c>
      <c r="Q55" s="278"/>
      <c r="R55" s="278">
        <v>2021</v>
      </c>
      <c r="S55" s="278">
        <v>2023</v>
      </c>
      <c r="T55" s="278"/>
      <c r="U55" s="278">
        <v>2018</v>
      </c>
      <c r="V55" s="278">
        <v>2021</v>
      </c>
      <c r="W55" s="278">
        <v>2022</v>
      </c>
      <c r="X55" s="278">
        <v>2017</v>
      </c>
      <c r="Y55" s="278"/>
      <c r="Z55" s="278">
        <v>2018</v>
      </c>
      <c r="AA55" s="278"/>
      <c r="AB55" s="278">
        <v>2022</v>
      </c>
      <c r="AC55" s="278">
        <v>2021</v>
      </c>
      <c r="AD55" s="278">
        <v>2020</v>
      </c>
      <c r="AE55" s="278"/>
      <c r="AF55" s="278">
        <v>2016</v>
      </c>
      <c r="AG55" s="278">
        <v>2016</v>
      </c>
      <c r="AH55" s="278">
        <v>2021</v>
      </c>
      <c r="AI55" s="278">
        <v>2021</v>
      </c>
      <c r="AJ55" s="278">
        <v>2021</v>
      </c>
      <c r="AK55" s="278">
        <v>2022</v>
      </c>
      <c r="AL55" s="279"/>
      <c r="AM55" s="278">
        <v>2023</v>
      </c>
    </row>
    <row r="56" spans="1:39">
      <c r="A56" s="1">
        <v>49</v>
      </c>
      <c r="B56" s="2" t="s">
        <v>134</v>
      </c>
      <c r="C56" t="s">
        <v>135</v>
      </c>
      <c r="H56" s="278"/>
      <c r="I56" s="278"/>
      <c r="J56" s="278"/>
      <c r="K56" s="278"/>
      <c r="L56" s="278"/>
      <c r="M56" s="278"/>
      <c r="N56" s="278"/>
      <c r="O56" s="278"/>
      <c r="P56" s="278"/>
      <c r="Q56" s="278"/>
      <c r="R56" s="278"/>
      <c r="S56" s="278"/>
      <c r="T56" s="278"/>
      <c r="U56" s="278"/>
      <c r="V56" s="278"/>
      <c r="W56" s="278"/>
      <c r="X56" s="278"/>
      <c r="Y56" s="278"/>
      <c r="Z56" s="278"/>
      <c r="AA56" s="278"/>
      <c r="AB56" s="278"/>
      <c r="AC56" s="278"/>
      <c r="AD56" s="278"/>
      <c r="AE56" s="278"/>
      <c r="AF56" s="278"/>
      <c r="AG56" s="278"/>
      <c r="AH56" s="278"/>
      <c r="AI56" s="278"/>
      <c r="AJ56" s="278"/>
      <c r="AK56" s="278"/>
      <c r="AL56" s="279"/>
      <c r="AM56" s="278"/>
    </row>
    <row r="57" spans="1:39">
      <c r="A57" s="1">
        <v>50</v>
      </c>
      <c r="B57" s="3" t="s">
        <v>136</v>
      </c>
      <c r="C57" t="s">
        <v>137</v>
      </c>
      <c r="H57" s="278">
        <v>2022</v>
      </c>
      <c r="I57" s="278">
        <v>2022</v>
      </c>
      <c r="J57" s="278">
        <v>2022</v>
      </c>
      <c r="K57" s="278">
        <v>2022</v>
      </c>
      <c r="L57" s="278">
        <v>2022</v>
      </c>
      <c r="M57" s="278">
        <v>2022</v>
      </c>
      <c r="N57" s="278">
        <v>2022</v>
      </c>
      <c r="O57" s="278">
        <v>2022</v>
      </c>
      <c r="P57" s="278">
        <v>2022</v>
      </c>
      <c r="Q57" s="278">
        <v>2022</v>
      </c>
      <c r="R57" s="278">
        <v>2022</v>
      </c>
      <c r="S57" s="278">
        <v>2022</v>
      </c>
      <c r="T57" s="278">
        <v>2022</v>
      </c>
      <c r="U57" s="278">
        <v>2022</v>
      </c>
      <c r="V57" s="278">
        <v>2022</v>
      </c>
      <c r="W57" s="278">
        <v>2022</v>
      </c>
      <c r="X57" s="278">
        <v>2022</v>
      </c>
      <c r="Y57" s="278">
        <v>2022</v>
      </c>
      <c r="Z57" s="278">
        <v>2022</v>
      </c>
      <c r="AA57" s="278">
        <v>2022</v>
      </c>
      <c r="AB57" s="278">
        <v>2022</v>
      </c>
      <c r="AC57" s="278">
        <v>2022</v>
      </c>
      <c r="AD57" s="278">
        <v>2022</v>
      </c>
      <c r="AE57" s="278">
        <v>2022</v>
      </c>
      <c r="AF57" s="278">
        <v>2022</v>
      </c>
      <c r="AG57" s="278">
        <v>2022</v>
      </c>
      <c r="AH57" s="278">
        <v>2022</v>
      </c>
      <c r="AI57" s="278">
        <v>2022</v>
      </c>
      <c r="AJ57" s="278">
        <v>2022</v>
      </c>
      <c r="AK57" s="278">
        <v>2022</v>
      </c>
      <c r="AL57" s="279"/>
      <c r="AM57" s="278">
        <v>2022</v>
      </c>
    </row>
    <row r="58" spans="1:39">
      <c r="A58" s="1">
        <v>51</v>
      </c>
      <c r="B58" s="3" t="s">
        <v>138</v>
      </c>
      <c r="C58" t="s">
        <v>139</v>
      </c>
      <c r="H58" s="278">
        <v>2023</v>
      </c>
      <c r="I58" s="278">
        <v>2023</v>
      </c>
      <c r="J58" s="278">
        <v>2023</v>
      </c>
      <c r="K58" s="278">
        <v>2023</v>
      </c>
      <c r="L58" s="278">
        <v>2023</v>
      </c>
      <c r="M58" s="278">
        <v>2023</v>
      </c>
      <c r="N58" s="278">
        <v>2023</v>
      </c>
      <c r="O58" s="278">
        <v>2023</v>
      </c>
      <c r="P58" s="278">
        <v>2023</v>
      </c>
      <c r="Q58" s="278">
        <v>2023</v>
      </c>
      <c r="R58" s="278">
        <v>2023</v>
      </c>
      <c r="S58" s="278">
        <v>2023</v>
      </c>
      <c r="T58" s="278">
        <v>2023</v>
      </c>
      <c r="U58" s="278">
        <v>2023</v>
      </c>
      <c r="V58" s="278">
        <v>2023</v>
      </c>
      <c r="W58" s="278">
        <v>2023</v>
      </c>
      <c r="X58" s="278">
        <v>2023</v>
      </c>
      <c r="Y58" s="278">
        <v>2023</v>
      </c>
      <c r="Z58" s="278">
        <v>2023</v>
      </c>
      <c r="AA58" s="278">
        <v>2023</v>
      </c>
      <c r="AB58" s="278">
        <v>2023</v>
      </c>
      <c r="AC58" s="278">
        <v>2023</v>
      </c>
      <c r="AD58" s="278">
        <v>2023</v>
      </c>
      <c r="AE58" s="278">
        <v>2023</v>
      </c>
      <c r="AF58" s="278">
        <v>2023</v>
      </c>
      <c r="AG58" s="278">
        <v>2023</v>
      </c>
      <c r="AH58" s="278">
        <v>2023</v>
      </c>
      <c r="AI58" s="278">
        <v>2023</v>
      </c>
      <c r="AJ58" s="278">
        <v>2023</v>
      </c>
      <c r="AK58" s="278">
        <v>2023</v>
      </c>
      <c r="AL58" s="279"/>
      <c r="AM58" s="278">
        <v>2023</v>
      </c>
    </row>
    <row r="59" spans="1:39">
      <c r="A59" s="1">
        <v>52</v>
      </c>
      <c r="B59" s="3" t="s">
        <v>140</v>
      </c>
      <c r="C59" t="s">
        <v>141</v>
      </c>
      <c r="H59" s="278">
        <v>2022</v>
      </c>
      <c r="I59" s="278">
        <v>2022</v>
      </c>
      <c r="J59" s="278">
        <v>2020</v>
      </c>
      <c r="K59" s="278">
        <v>2022</v>
      </c>
      <c r="L59" s="278">
        <v>2021</v>
      </c>
      <c r="M59" s="278">
        <v>2022</v>
      </c>
      <c r="N59" s="278">
        <v>2022</v>
      </c>
      <c r="O59" s="278">
        <v>2021</v>
      </c>
      <c r="P59" s="278">
        <v>2020</v>
      </c>
      <c r="Q59" s="278">
        <v>2022</v>
      </c>
      <c r="R59" s="278">
        <v>2023</v>
      </c>
      <c r="S59" s="278">
        <v>2022</v>
      </c>
      <c r="T59" s="278">
        <v>2021</v>
      </c>
      <c r="U59" s="278">
        <v>2021</v>
      </c>
      <c r="V59" s="278">
        <v>2022</v>
      </c>
      <c r="W59" s="278">
        <v>2022</v>
      </c>
      <c r="X59" s="278">
        <v>2018</v>
      </c>
      <c r="Y59" s="278">
        <v>2021</v>
      </c>
      <c r="Z59" s="278">
        <v>2023</v>
      </c>
      <c r="AA59" s="278"/>
      <c r="AB59" s="278">
        <v>2017</v>
      </c>
      <c r="AC59" s="278">
        <v>2021</v>
      </c>
      <c r="AD59" s="278">
        <v>2022</v>
      </c>
      <c r="AE59" s="278">
        <v>2021</v>
      </c>
      <c r="AF59" s="278">
        <v>2022</v>
      </c>
      <c r="AG59" s="278">
        <v>2022</v>
      </c>
      <c r="AH59" s="278">
        <v>2023</v>
      </c>
      <c r="AI59" s="278">
        <v>2022</v>
      </c>
      <c r="AJ59" s="278">
        <v>2022</v>
      </c>
      <c r="AK59" s="278">
        <v>2022</v>
      </c>
      <c r="AL59" s="279"/>
      <c r="AM59" s="278">
        <v>2023</v>
      </c>
    </row>
    <row r="60" spans="1:39">
      <c r="A60" s="1">
        <v>53</v>
      </c>
      <c r="B60" s="2" t="s">
        <v>142</v>
      </c>
      <c r="C60" t="s">
        <v>143</v>
      </c>
      <c r="H60" s="278"/>
      <c r="I60" s="278"/>
      <c r="J60" s="278"/>
      <c r="K60" s="278"/>
      <c r="L60" s="278"/>
      <c r="M60" s="278"/>
      <c r="N60" s="278"/>
      <c r="O60" s="278"/>
      <c r="P60" s="278"/>
      <c r="Q60" s="278"/>
      <c r="R60" s="278"/>
      <c r="S60" s="278"/>
      <c r="T60" s="278"/>
      <c r="U60" s="278"/>
      <c r="V60" s="278"/>
      <c r="W60" s="278"/>
      <c r="X60" s="278"/>
      <c r="Y60" s="278"/>
      <c r="Z60" s="278"/>
      <c r="AA60" s="278"/>
      <c r="AB60" s="278"/>
      <c r="AC60" s="278"/>
      <c r="AD60" s="278"/>
      <c r="AE60" s="278"/>
      <c r="AF60" s="278"/>
      <c r="AG60" s="278"/>
      <c r="AH60" s="278"/>
      <c r="AI60" s="278"/>
      <c r="AJ60" s="278"/>
      <c r="AK60" s="278"/>
      <c r="AL60" s="279"/>
      <c r="AM60" s="278"/>
    </row>
    <row r="61" spans="1:39">
      <c r="A61" s="1">
        <v>54</v>
      </c>
      <c r="B61" s="3" t="s">
        <v>144</v>
      </c>
      <c r="C61" t="s">
        <v>145</v>
      </c>
      <c r="H61" s="278">
        <v>2023</v>
      </c>
      <c r="I61" s="278">
        <v>2023</v>
      </c>
      <c r="J61" s="278">
        <v>2023</v>
      </c>
      <c r="K61" s="278">
        <v>2023</v>
      </c>
      <c r="L61" s="278">
        <v>2023</v>
      </c>
      <c r="M61" s="278">
        <v>2023</v>
      </c>
      <c r="N61" s="278">
        <v>2023</v>
      </c>
      <c r="O61" s="278">
        <v>2023</v>
      </c>
      <c r="P61" s="278">
        <v>2023</v>
      </c>
      <c r="Q61" s="278">
        <v>2023</v>
      </c>
      <c r="R61" s="278">
        <v>2023</v>
      </c>
      <c r="S61" s="278">
        <v>2023</v>
      </c>
      <c r="T61" s="278">
        <v>2023</v>
      </c>
      <c r="U61" s="278">
        <v>2023</v>
      </c>
      <c r="V61" s="278">
        <v>2023</v>
      </c>
      <c r="W61" s="278">
        <v>2023</v>
      </c>
      <c r="X61" s="278">
        <v>2023</v>
      </c>
      <c r="Y61" s="278">
        <v>2023</v>
      </c>
      <c r="Z61" s="278">
        <v>2023</v>
      </c>
      <c r="AA61" s="278">
        <v>2023</v>
      </c>
      <c r="AB61" s="278">
        <v>2023</v>
      </c>
      <c r="AC61" s="278">
        <v>2023</v>
      </c>
      <c r="AD61" s="278">
        <v>2023</v>
      </c>
      <c r="AE61" s="278">
        <v>2023</v>
      </c>
      <c r="AF61" s="278">
        <v>2023</v>
      </c>
      <c r="AG61" s="278">
        <v>2023</v>
      </c>
      <c r="AH61" s="278">
        <v>2023</v>
      </c>
      <c r="AI61" s="278">
        <v>2023</v>
      </c>
      <c r="AJ61" s="278">
        <v>2023</v>
      </c>
      <c r="AK61" s="278">
        <v>2023</v>
      </c>
      <c r="AL61" s="279"/>
      <c r="AM61" s="278">
        <v>2023</v>
      </c>
    </row>
    <row r="62" spans="1:39">
      <c r="A62" s="1">
        <v>55</v>
      </c>
      <c r="B62" s="3" t="s">
        <v>146</v>
      </c>
      <c r="C62" t="s">
        <v>147</v>
      </c>
      <c r="H62" s="278">
        <v>2022</v>
      </c>
      <c r="I62" s="278">
        <v>2022</v>
      </c>
      <c r="J62" s="278"/>
      <c r="K62" s="278">
        <v>2022</v>
      </c>
      <c r="L62" s="278">
        <v>2022</v>
      </c>
      <c r="M62" s="278">
        <v>2022</v>
      </c>
      <c r="N62" s="278">
        <v>2022</v>
      </c>
      <c r="O62" s="278">
        <v>2022</v>
      </c>
      <c r="P62" s="278">
        <v>2022</v>
      </c>
      <c r="Q62" s="278"/>
      <c r="R62" s="278">
        <v>2022</v>
      </c>
      <c r="S62" s="278">
        <v>2022</v>
      </c>
      <c r="T62" s="278">
        <v>2022</v>
      </c>
      <c r="U62" s="278">
        <v>2022</v>
      </c>
      <c r="V62" s="278">
        <v>2022</v>
      </c>
      <c r="W62" s="278">
        <v>2022</v>
      </c>
      <c r="X62" s="278">
        <v>2022</v>
      </c>
      <c r="Y62" s="278">
        <v>2022</v>
      </c>
      <c r="Z62" s="278">
        <v>2022</v>
      </c>
      <c r="AA62" s="278">
        <v>2022</v>
      </c>
      <c r="AB62" s="278">
        <v>2022</v>
      </c>
      <c r="AC62" s="278">
        <v>2022</v>
      </c>
      <c r="AD62" s="278">
        <v>2022</v>
      </c>
      <c r="AE62" s="278">
        <v>2022</v>
      </c>
      <c r="AF62" s="278">
        <v>2022</v>
      </c>
      <c r="AG62" s="278">
        <v>2022</v>
      </c>
      <c r="AH62" s="278">
        <v>2022</v>
      </c>
      <c r="AI62" s="278">
        <v>2022</v>
      </c>
      <c r="AJ62" s="278">
        <v>2022</v>
      </c>
      <c r="AK62" s="278">
        <v>2022</v>
      </c>
      <c r="AL62" s="279"/>
      <c r="AM62" s="278">
        <v>2022</v>
      </c>
    </row>
    <row r="63" spans="1:39">
      <c r="A63" s="1">
        <v>56</v>
      </c>
      <c r="B63" s="2" t="s">
        <v>148</v>
      </c>
      <c r="C63" t="s">
        <v>149</v>
      </c>
      <c r="H63" s="278">
        <v>2022</v>
      </c>
      <c r="I63" s="278">
        <v>2022</v>
      </c>
      <c r="J63" s="278">
        <v>2022</v>
      </c>
      <c r="K63" s="278">
        <v>2022</v>
      </c>
      <c r="L63" s="278">
        <v>2022</v>
      </c>
      <c r="M63" s="278">
        <v>2022</v>
      </c>
      <c r="N63" s="278">
        <v>2022</v>
      </c>
      <c r="O63" s="278">
        <v>2021</v>
      </c>
      <c r="P63" s="278">
        <v>2022</v>
      </c>
      <c r="Q63" s="278">
        <v>2022</v>
      </c>
      <c r="R63" s="278">
        <v>2022</v>
      </c>
      <c r="S63" s="278">
        <v>2022</v>
      </c>
      <c r="T63" s="278">
        <v>2022</v>
      </c>
      <c r="U63" s="278">
        <v>2022</v>
      </c>
      <c r="V63" s="278">
        <v>2022</v>
      </c>
      <c r="W63" s="278">
        <v>2022</v>
      </c>
      <c r="X63" s="278">
        <v>2022</v>
      </c>
      <c r="Y63" s="278">
        <v>2022</v>
      </c>
      <c r="Z63" s="278">
        <v>2022</v>
      </c>
      <c r="AA63" s="278">
        <v>2022</v>
      </c>
      <c r="AB63" s="278">
        <v>2022</v>
      </c>
      <c r="AC63" s="278">
        <v>2022</v>
      </c>
      <c r="AD63" s="278">
        <v>2022</v>
      </c>
      <c r="AE63" s="278">
        <v>2022</v>
      </c>
      <c r="AF63" s="278">
        <v>2022</v>
      </c>
      <c r="AG63" s="278">
        <v>2022</v>
      </c>
      <c r="AH63" s="278">
        <v>2022</v>
      </c>
      <c r="AI63" s="278">
        <v>2022</v>
      </c>
      <c r="AJ63" s="278">
        <v>2022</v>
      </c>
      <c r="AK63" s="278">
        <v>2022</v>
      </c>
      <c r="AL63" s="279"/>
      <c r="AM63" s="278">
        <v>2022</v>
      </c>
    </row>
    <row r="64" spans="1:39">
      <c r="A64" s="1">
        <v>57</v>
      </c>
      <c r="B64" s="2" t="s">
        <v>150</v>
      </c>
      <c r="C64" t="s">
        <v>151</v>
      </c>
      <c r="H64" s="278"/>
      <c r="I64" s="278"/>
      <c r="J64" s="278"/>
      <c r="K64" s="278"/>
      <c r="L64" s="278"/>
      <c r="M64" s="278"/>
      <c r="N64" s="278"/>
      <c r="O64" s="278"/>
      <c r="P64" s="278"/>
      <c r="Q64" s="278"/>
      <c r="R64" s="278"/>
      <c r="S64" s="278"/>
      <c r="T64" s="278"/>
      <c r="U64" s="278"/>
      <c r="V64" s="278"/>
      <c r="W64" s="278"/>
      <c r="X64" s="278"/>
      <c r="Y64" s="278"/>
      <c r="Z64" s="278"/>
      <c r="AA64" s="278"/>
      <c r="AB64" s="278"/>
      <c r="AC64" s="278"/>
      <c r="AD64" s="278"/>
      <c r="AE64" s="278"/>
      <c r="AF64" s="278"/>
      <c r="AG64" s="278"/>
      <c r="AH64" s="278"/>
      <c r="AI64" s="278"/>
      <c r="AJ64" s="278"/>
      <c r="AK64" s="278"/>
      <c r="AL64" s="279"/>
      <c r="AM64" s="278"/>
    </row>
    <row r="65" spans="1:39">
      <c r="A65" s="1">
        <v>58</v>
      </c>
      <c r="B65" s="3" t="s">
        <v>152</v>
      </c>
      <c r="C65" t="s">
        <v>153</v>
      </c>
      <c r="H65" s="278"/>
      <c r="I65" s="278"/>
      <c r="J65" s="278"/>
      <c r="K65" s="278"/>
      <c r="L65" s="278"/>
      <c r="M65" s="278"/>
      <c r="N65" s="278"/>
      <c r="O65" s="278"/>
      <c r="P65" s="278"/>
      <c r="Q65" s="278"/>
      <c r="R65" s="278"/>
      <c r="S65" s="278"/>
      <c r="T65" s="278"/>
      <c r="U65" s="278"/>
      <c r="V65" s="278"/>
      <c r="W65" s="278"/>
      <c r="X65" s="278"/>
      <c r="Y65" s="278"/>
      <c r="Z65" s="278"/>
      <c r="AA65" s="278"/>
      <c r="AB65" s="278"/>
      <c r="AC65" s="278"/>
      <c r="AD65" s="278"/>
      <c r="AE65" s="278"/>
      <c r="AF65" s="278"/>
      <c r="AG65" s="278"/>
      <c r="AH65" s="278"/>
      <c r="AI65" s="278"/>
      <c r="AJ65" s="278"/>
      <c r="AK65" s="278"/>
      <c r="AL65" s="279"/>
      <c r="AM65" s="278"/>
    </row>
    <row r="66" spans="1:39">
      <c r="A66" s="1">
        <v>59</v>
      </c>
      <c r="B66" s="4" t="s">
        <v>154</v>
      </c>
      <c r="C66" t="s">
        <v>155</v>
      </c>
      <c r="H66" s="278">
        <v>2022</v>
      </c>
      <c r="I66" s="278">
        <v>2022</v>
      </c>
      <c r="J66" s="278">
        <v>2022</v>
      </c>
      <c r="K66" s="278">
        <v>2022</v>
      </c>
      <c r="L66" s="278">
        <v>2022</v>
      </c>
      <c r="M66" s="278">
        <v>2022</v>
      </c>
      <c r="N66" s="278">
        <v>2022</v>
      </c>
      <c r="O66" s="278">
        <v>2022</v>
      </c>
      <c r="P66" s="278">
        <v>2022</v>
      </c>
      <c r="Q66" s="278">
        <v>2022</v>
      </c>
      <c r="R66" s="278">
        <v>2022</v>
      </c>
      <c r="S66" s="278">
        <v>2022</v>
      </c>
      <c r="T66" s="278">
        <v>2022</v>
      </c>
      <c r="U66" s="278">
        <v>2022</v>
      </c>
      <c r="V66" s="278">
        <v>2022</v>
      </c>
      <c r="W66" s="278">
        <v>2022</v>
      </c>
      <c r="X66" s="278">
        <v>2022</v>
      </c>
      <c r="Y66" s="278">
        <v>2022</v>
      </c>
      <c r="Z66" s="278">
        <v>2022</v>
      </c>
      <c r="AA66" s="278">
        <v>2022</v>
      </c>
      <c r="AB66" s="278">
        <v>2022</v>
      </c>
      <c r="AC66" s="278">
        <v>2022</v>
      </c>
      <c r="AD66" s="278">
        <v>2022</v>
      </c>
      <c r="AE66" s="278">
        <v>2022</v>
      </c>
      <c r="AF66" s="278">
        <v>2022</v>
      </c>
      <c r="AG66" s="278">
        <v>2022</v>
      </c>
      <c r="AH66" s="278">
        <v>2022</v>
      </c>
      <c r="AI66" s="278">
        <v>2022</v>
      </c>
      <c r="AJ66" s="278">
        <v>2022</v>
      </c>
      <c r="AK66" s="278">
        <v>2022</v>
      </c>
      <c r="AL66" s="279" t="s">
        <v>37</v>
      </c>
      <c r="AM66" s="278">
        <v>2022</v>
      </c>
    </row>
    <row r="67" spans="1:39">
      <c r="A67" s="1">
        <v>60</v>
      </c>
      <c r="B67" s="4" t="s">
        <v>156</v>
      </c>
      <c r="C67" t="s">
        <v>157</v>
      </c>
      <c r="H67" s="278">
        <v>2023</v>
      </c>
      <c r="I67" s="278">
        <v>2023</v>
      </c>
      <c r="J67" s="278"/>
      <c r="K67" s="278">
        <v>2023</v>
      </c>
      <c r="L67" s="278">
        <v>2023</v>
      </c>
      <c r="M67" s="278">
        <v>2023</v>
      </c>
      <c r="N67" s="278">
        <v>2023</v>
      </c>
      <c r="O67" s="278">
        <v>2023</v>
      </c>
      <c r="P67" s="278">
        <v>2023</v>
      </c>
      <c r="Q67" s="278">
        <v>2023</v>
      </c>
      <c r="R67" s="278">
        <v>2023</v>
      </c>
      <c r="S67" s="278">
        <v>2023</v>
      </c>
      <c r="T67" s="278">
        <v>2023</v>
      </c>
      <c r="U67" s="278">
        <v>2023</v>
      </c>
      <c r="V67" s="278">
        <v>2023</v>
      </c>
      <c r="W67" s="278">
        <v>2023</v>
      </c>
      <c r="X67" s="278">
        <v>2023</v>
      </c>
      <c r="Y67" s="278">
        <v>2023</v>
      </c>
      <c r="Z67" s="278">
        <v>2023</v>
      </c>
      <c r="AA67" s="278">
        <v>2023</v>
      </c>
      <c r="AB67" s="278">
        <v>2023</v>
      </c>
      <c r="AC67" s="278">
        <v>2023</v>
      </c>
      <c r="AD67" s="278">
        <v>2023</v>
      </c>
      <c r="AE67" s="278">
        <v>2023</v>
      </c>
      <c r="AF67" s="278">
        <v>2023</v>
      </c>
      <c r="AG67" s="278">
        <v>2023</v>
      </c>
      <c r="AH67" s="278">
        <v>2023</v>
      </c>
      <c r="AI67" s="278">
        <v>2023</v>
      </c>
      <c r="AJ67" s="278">
        <v>2023</v>
      </c>
      <c r="AK67" s="278">
        <v>2023</v>
      </c>
      <c r="AL67" s="279"/>
      <c r="AM67" s="278">
        <v>2023</v>
      </c>
    </row>
    <row r="68" spans="1:39">
      <c r="A68" s="1">
        <v>61</v>
      </c>
      <c r="B68" s="3" t="s">
        <v>158</v>
      </c>
      <c r="C68" t="s">
        <v>159</v>
      </c>
      <c r="H68" s="278">
        <v>2022</v>
      </c>
      <c r="I68" s="278">
        <v>2022</v>
      </c>
      <c r="J68" s="278">
        <v>2022</v>
      </c>
      <c r="K68" s="278">
        <v>2022</v>
      </c>
      <c r="L68" s="278">
        <v>2022</v>
      </c>
      <c r="M68" s="278">
        <v>2022</v>
      </c>
      <c r="N68" s="278">
        <v>2022</v>
      </c>
      <c r="O68" s="278">
        <v>2022</v>
      </c>
      <c r="P68" s="278">
        <v>2022</v>
      </c>
      <c r="Q68" s="278">
        <v>2022</v>
      </c>
      <c r="R68" s="278">
        <v>2022</v>
      </c>
      <c r="S68" s="278">
        <v>2022</v>
      </c>
      <c r="T68" s="278">
        <v>2022</v>
      </c>
      <c r="U68" s="278">
        <v>2022</v>
      </c>
      <c r="V68" s="278">
        <v>2022</v>
      </c>
      <c r="W68" s="278">
        <v>2022</v>
      </c>
      <c r="X68" s="278">
        <v>2022</v>
      </c>
      <c r="Y68" s="278">
        <v>2022</v>
      </c>
      <c r="Z68" s="278">
        <v>2022</v>
      </c>
      <c r="AA68" s="278">
        <v>2022</v>
      </c>
      <c r="AB68" s="278">
        <v>2022</v>
      </c>
      <c r="AC68" s="278">
        <v>2022</v>
      </c>
      <c r="AD68" s="278">
        <v>2022</v>
      </c>
      <c r="AE68" s="278">
        <v>2022</v>
      </c>
      <c r="AF68" s="278">
        <v>2022</v>
      </c>
      <c r="AG68" s="278">
        <v>2022</v>
      </c>
      <c r="AH68" s="278">
        <v>2022</v>
      </c>
      <c r="AI68" s="278">
        <v>2022</v>
      </c>
      <c r="AJ68" s="278">
        <v>2022</v>
      </c>
      <c r="AK68" s="278">
        <v>2022</v>
      </c>
      <c r="AL68" s="279"/>
      <c r="AM68" s="278">
        <v>2022</v>
      </c>
    </row>
    <row r="69" spans="1:39">
      <c r="A69" s="1">
        <v>62</v>
      </c>
      <c r="B69" s="2" t="s">
        <v>160</v>
      </c>
      <c r="C69" t="s">
        <v>161</v>
      </c>
      <c r="H69" s="278"/>
      <c r="I69" s="278"/>
      <c r="J69" s="278"/>
      <c r="K69" s="278"/>
      <c r="L69" s="278"/>
      <c r="M69" s="278"/>
      <c r="N69" s="278"/>
      <c r="O69" s="278"/>
      <c r="P69" s="278"/>
      <c r="Q69" s="278"/>
      <c r="R69" s="278"/>
      <c r="S69" s="278"/>
      <c r="T69" s="278"/>
      <c r="U69" s="278"/>
      <c r="V69" s="278"/>
      <c r="W69" s="278"/>
      <c r="X69" s="278"/>
      <c r="Y69" s="278"/>
      <c r="Z69" s="278"/>
      <c r="AA69" s="278"/>
      <c r="AB69" s="278"/>
      <c r="AC69" s="278"/>
      <c r="AD69" s="278"/>
      <c r="AE69" s="278"/>
      <c r="AF69" s="278"/>
      <c r="AG69" s="278"/>
      <c r="AH69" s="278"/>
      <c r="AI69" s="278"/>
      <c r="AJ69" s="278"/>
      <c r="AK69" s="278"/>
      <c r="AL69" s="279"/>
      <c r="AM69" s="278"/>
    </row>
    <row r="70" spans="1:39">
      <c r="A70" s="1">
        <v>63</v>
      </c>
      <c r="B70" s="3" t="s">
        <v>162</v>
      </c>
      <c r="C70" t="s">
        <v>163</v>
      </c>
      <c r="H70" s="278">
        <v>2023</v>
      </c>
      <c r="I70" s="278">
        <v>2023</v>
      </c>
      <c r="J70" s="278">
        <v>2023</v>
      </c>
      <c r="K70" s="278">
        <v>2023</v>
      </c>
      <c r="L70" s="278">
        <v>2023</v>
      </c>
      <c r="M70" s="278">
        <v>2023</v>
      </c>
      <c r="N70" s="278">
        <v>2022</v>
      </c>
      <c r="O70" s="278"/>
      <c r="P70" s="278">
        <v>2023</v>
      </c>
      <c r="Q70" s="278">
        <v>2022</v>
      </c>
      <c r="R70" s="278">
        <v>2023</v>
      </c>
      <c r="S70" s="278">
        <v>2023</v>
      </c>
      <c r="T70" s="278">
        <v>2023</v>
      </c>
      <c r="U70" s="278">
        <v>2023</v>
      </c>
      <c r="V70" s="278">
        <v>2023</v>
      </c>
      <c r="W70" s="278">
        <v>2023</v>
      </c>
      <c r="X70" s="278">
        <v>2022</v>
      </c>
      <c r="Y70" s="278">
        <v>2023</v>
      </c>
      <c r="Z70" s="278">
        <v>2023</v>
      </c>
      <c r="AA70" s="278">
        <v>2023</v>
      </c>
      <c r="AB70" s="278">
        <v>2023</v>
      </c>
      <c r="AC70" s="278">
        <v>2023</v>
      </c>
      <c r="AD70" s="278">
        <v>2023</v>
      </c>
      <c r="AE70" s="278">
        <v>2023</v>
      </c>
      <c r="AF70" s="278">
        <v>2023</v>
      </c>
      <c r="AG70" s="278">
        <v>2023</v>
      </c>
      <c r="AH70" s="278">
        <v>2023</v>
      </c>
      <c r="AI70" s="278">
        <v>2023</v>
      </c>
      <c r="AJ70" s="278">
        <v>2023</v>
      </c>
      <c r="AK70" s="278">
        <v>2023</v>
      </c>
      <c r="AL70" s="279"/>
      <c r="AM70" s="278">
        <v>2023</v>
      </c>
    </row>
    <row r="71" spans="1:39">
      <c r="A71" s="1">
        <v>64</v>
      </c>
      <c r="B71" s="3" t="s">
        <v>164</v>
      </c>
      <c r="C71" t="s">
        <v>165</v>
      </c>
      <c r="H71" s="278">
        <v>2023</v>
      </c>
      <c r="I71" s="278">
        <v>2023</v>
      </c>
      <c r="J71" s="278">
        <v>2023</v>
      </c>
      <c r="K71" s="278">
        <v>2023</v>
      </c>
      <c r="L71" s="278">
        <v>2023</v>
      </c>
      <c r="M71" s="278">
        <v>2023</v>
      </c>
      <c r="N71" s="278">
        <v>2023</v>
      </c>
      <c r="O71" s="278">
        <v>2023</v>
      </c>
      <c r="P71" s="278">
        <v>2023</v>
      </c>
      <c r="Q71" s="278">
        <v>2023</v>
      </c>
      <c r="R71" s="278">
        <v>2023</v>
      </c>
      <c r="S71" s="278">
        <v>2023</v>
      </c>
      <c r="T71" s="278">
        <v>2023</v>
      </c>
      <c r="U71" s="278">
        <v>2023</v>
      </c>
      <c r="V71" s="278">
        <v>2023</v>
      </c>
      <c r="W71" s="278">
        <v>2023</v>
      </c>
      <c r="X71" s="278">
        <v>2023</v>
      </c>
      <c r="Y71" s="278">
        <v>2023</v>
      </c>
      <c r="Z71" s="278">
        <v>2023</v>
      </c>
      <c r="AA71" s="278">
        <v>2023</v>
      </c>
      <c r="AB71" s="278">
        <v>2023</v>
      </c>
      <c r="AC71" s="278">
        <v>2023</v>
      </c>
      <c r="AD71" s="278">
        <v>2023</v>
      </c>
      <c r="AE71" s="278">
        <v>2023</v>
      </c>
      <c r="AF71" s="278">
        <v>2023</v>
      </c>
      <c r="AG71" s="278">
        <v>2023</v>
      </c>
      <c r="AH71" s="278">
        <v>2023</v>
      </c>
      <c r="AI71" s="278">
        <v>2023</v>
      </c>
      <c r="AJ71" s="278">
        <v>2023</v>
      </c>
      <c r="AK71" s="278">
        <v>2023</v>
      </c>
      <c r="AL71" s="279"/>
      <c r="AM71" s="278">
        <v>2023</v>
      </c>
    </row>
    <row r="72" spans="1:39">
      <c r="A72" s="1">
        <v>65</v>
      </c>
      <c r="B72" s="3" t="s">
        <v>166</v>
      </c>
      <c r="C72" t="s">
        <v>167</v>
      </c>
      <c r="H72" s="278">
        <v>2023</v>
      </c>
      <c r="I72" s="278">
        <v>2023</v>
      </c>
      <c r="J72" s="278">
        <v>2023</v>
      </c>
      <c r="K72" s="278">
        <v>2023</v>
      </c>
      <c r="L72" s="278">
        <v>2023</v>
      </c>
      <c r="M72" s="278">
        <v>2023</v>
      </c>
      <c r="N72" s="278">
        <v>2023</v>
      </c>
      <c r="O72" s="278">
        <v>2023</v>
      </c>
      <c r="P72" s="278">
        <v>2023</v>
      </c>
      <c r="Q72" s="278">
        <v>2023</v>
      </c>
      <c r="R72" s="278">
        <v>2023</v>
      </c>
      <c r="S72" s="278">
        <v>2023</v>
      </c>
      <c r="T72" s="278">
        <v>2023</v>
      </c>
      <c r="U72" s="278">
        <v>2023</v>
      </c>
      <c r="V72" s="278">
        <v>2023</v>
      </c>
      <c r="W72" s="278">
        <v>2023</v>
      </c>
      <c r="X72" s="278">
        <v>2022</v>
      </c>
      <c r="Y72" s="278">
        <v>2023</v>
      </c>
      <c r="Z72" s="278">
        <v>2023</v>
      </c>
      <c r="AA72" s="278">
        <v>2023</v>
      </c>
      <c r="AB72" s="278">
        <v>2023</v>
      </c>
      <c r="AC72" s="278">
        <v>2023</v>
      </c>
      <c r="AD72" s="278">
        <v>2023</v>
      </c>
      <c r="AE72" s="278">
        <v>2023</v>
      </c>
      <c r="AF72" s="278">
        <v>2023</v>
      </c>
      <c r="AG72" s="278">
        <v>2023</v>
      </c>
      <c r="AH72" s="278">
        <v>2023</v>
      </c>
      <c r="AI72" s="278">
        <v>2023</v>
      </c>
      <c r="AJ72" s="278">
        <v>2023</v>
      </c>
      <c r="AK72" s="278">
        <v>2023</v>
      </c>
      <c r="AL72" s="279"/>
      <c r="AM72" s="278">
        <v>2023</v>
      </c>
    </row>
    <row r="73" spans="1:39">
      <c r="A73" s="1">
        <v>66</v>
      </c>
      <c r="B73" s="2" t="s">
        <v>168</v>
      </c>
      <c r="C73" t="s">
        <v>169</v>
      </c>
      <c r="H73" s="278"/>
      <c r="I73" s="278"/>
      <c r="J73" s="278"/>
      <c r="K73" s="278"/>
      <c r="L73" s="278"/>
      <c r="M73" s="278"/>
      <c r="N73" s="278"/>
      <c r="O73" s="278"/>
      <c r="P73" s="278"/>
      <c r="Q73" s="278"/>
      <c r="R73" s="278"/>
      <c r="S73" s="278"/>
      <c r="T73" s="278"/>
      <c r="U73" s="278"/>
      <c r="V73" s="278"/>
      <c r="W73" s="278"/>
      <c r="X73" s="278"/>
      <c r="Y73" s="278"/>
      <c r="Z73" s="278"/>
      <c r="AA73" s="278"/>
      <c r="AB73" s="278"/>
      <c r="AC73" s="278"/>
      <c r="AD73" s="278"/>
      <c r="AE73" s="278"/>
      <c r="AF73" s="278"/>
      <c r="AG73" s="278"/>
      <c r="AH73" s="278"/>
      <c r="AI73" s="278"/>
      <c r="AJ73" s="278"/>
      <c r="AK73" s="278"/>
      <c r="AL73" s="279"/>
      <c r="AM73" s="278"/>
    </row>
    <row r="74" spans="1:39">
      <c r="A74" s="1">
        <v>67</v>
      </c>
      <c r="B74" s="3" t="s">
        <v>170</v>
      </c>
      <c r="C74" t="s">
        <v>171</v>
      </c>
      <c r="H74" s="278">
        <v>2022</v>
      </c>
      <c r="I74" s="278">
        <v>2022</v>
      </c>
      <c r="J74" s="278">
        <v>2022</v>
      </c>
      <c r="K74" s="278">
        <v>2022</v>
      </c>
      <c r="L74" s="278">
        <v>2022</v>
      </c>
      <c r="M74" s="278">
        <v>2022</v>
      </c>
      <c r="N74" s="278">
        <v>2022</v>
      </c>
      <c r="O74" s="278">
        <v>2022</v>
      </c>
      <c r="P74" s="278">
        <v>2022</v>
      </c>
      <c r="Q74" s="278">
        <v>2022</v>
      </c>
      <c r="R74" s="278">
        <v>2022</v>
      </c>
      <c r="S74" s="278">
        <v>2022</v>
      </c>
      <c r="T74" s="278">
        <v>2022</v>
      </c>
      <c r="U74" s="278">
        <v>2022</v>
      </c>
      <c r="V74" s="278">
        <v>2022</v>
      </c>
      <c r="W74" s="278">
        <v>2022</v>
      </c>
      <c r="X74" s="278">
        <v>2022</v>
      </c>
      <c r="Y74" s="278">
        <v>2022</v>
      </c>
      <c r="Z74" s="278">
        <v>2022</v>
      </c>
      <c r="AA74" s="278">
        <v>2022</v>
      </c>
      <c r="AB74" s="278">
        <v>2022</v>
      </c>
      <c r="AC74" s="278">
        <v>2022</v>
      </c>
      <c r="AD74" s="278">
        <v>2022</v>
      </c>
      <c r="AE74" s="278">
        <v>2022</v>
      </c>
      <c r="AF74" s="278">
        <v>2022</v>
      </c>
      <c r="AG74" s="278">
        <v>2022</v>
      </c>
      <c r="AH74" s="278">
        <v>2022</v>
      </c>
      <c r="AI74" s="278">
        <v>2022</v>
      </c>
      <c r="AJ74" s="278">
        <v>2022</v>
      </c>
      <c r="AK74" s="278">
        <v>2022</v>
      </c>
      <c r="AL74" s="279" t="s">
        <v>37</v>
      </c>
      <c r="AM74" s="278">
        <v>2022</v>
      </c>
    </row>
    <row r="75" spans="1:39">
      <c r="A75" s="1">
        <v>68</v>
      </c>
      <c r="B75" s="3" t="s">
        <v>172</v>
      </c>
      <c r="C75" t="s">
        <v>173</v>
      </c>
      <c r="H75" s="278">
        <v>2022</v>
      </c>
      <c r="I75" s="278">
        <v>2022</v>
      </c>
      <c r="J75" s="278">
        <v>2022</v>
      </c>
      <c r="K75" s="278">
        <v>2022</v>
      </c>
      <c r="L75" s="278">
        <v>2022</v>
      </c>
      <c r="M75" s="278">
        <v>2022</v>
      </c>
      <c r="N75" s="278">
        <v>2022</v>
      </c>
      <c r="O75" s="278">
        <v>2022</v>
      </c>
      <c r="P75" s="278">
        <v>2022</v>
      </c>
      <c r="Q75" s="278">
        <v>2022</v>
      </c>
      <c r="R75" s="278">
        <v>2022</v>
      </c>
      <c r="S75" s="278">
        <v>2022</v>
      </c>
      <c r="T75" s="278">
        <v>2022</v>
      </c>
      <c r="U75" s="278">
        <v>2022</v>
      </c>
      <c r="V75" s="278">
        <v>2022</v>
      </c>
      <c r="W75" s="278">
        <v>2022</v>
      </c>
      <c r="X75" s="278">
        <v>2022</v>
      </c>
      <c r="Y75" s="278">
        <v>2022</v>
      </c>
      <c r="Z75" s="278">
        <v>2022</v>
      </c>
      <c r="AA75" s="278">
        <v>2022</v>
      </c>
      <c r="AB75" s="278">
        <v>2022</v>
      </c>
      <c r="AC75" s="278">
        <v>2022</v>
      </c>
      <c r="AD75" s="278">
        <v>2022</v>
      </c>
      <c r="AE75" s="278">
        <v>2022</v>
      </c>
      <c r="AF75" s="278">
        <v>2022</v>
      </c>
      <c r="AG75" s="278">
        <v>2022</v>
      </c>
      <c r="AH75" s="278">
        <v>2022</v>
      </c>
      <c r="AI75" s="278">
        <v>2022</v>
      </c>
      <c r="AJ75" s="278">
        <v>2022</v>
      </c>
      <c r="AK75" s="278">
        <v>2022</v>
      </c>
      <c r="AL75" s="279" t="s">
        <v>37</v>
      </c>
      <c r="AM75" s="278">
        <v>2022</v>
      </c>
    </row>
    <row r="76" spans="1:39">
      <c r="A76" s="1">
        <v>69</v>
      </c>
      <c r="B76" s="2" t="s">
        <v>174</v>
      </c>
      <c r="C76" t="s">
        <v>175</v>
      </c>
      <c r="H76" s="278">
        <v>2020</v>
      </c>
      <c r="I76" s="278">
        <v>2020</v>
      </c>
      <c r="J76" s="278"/>
      <c r="K76" s="278"/>
      <c r="L76" s="278">
        <v>2020</v>
      </c>
      <c r="M76" s="278">
        <v>2020</v>
      </c>
      <c r="N76" s="278">
        <v>2020</v>
      </c>
      <c r="O76" s="278"/>
      <c r="P76" s="278">
        <v>2020</v>
      </c>
      <c r="Q76" s="278"/>
      <c r="R76" s="278">
        <v>2020</v>
      </c>
      <c r="S76" s="278">
        <v>2020</v>
      </c>
      <c r="T76" s="278">
        <v>2020</v>
      </c>
      <c r="U76" s="278">
        <v>2020</v>
      </c>
      <c r="V76" s="278">
        <v>2020</v>
      </c>
      <c r="W76" s="278">
        <v>2020</v>
      </c>
      <c r="X76" s="278"/>
      <c r="Y76" s="278">
        <v>2020</v>
      </c>
      <c r="Z76" s="278">
        <v>2020</v>
      </c>
      <c r="AA76" s="278"/>
      <c r="AB76" s="278">
        <v>2020</v>
      </c>
      <c r="AC76" s="278">
        <v>2020</v>
      </c>
      <c r="AD76" s="278">
        <v>2020</v>
      </c>
      <c r="AE76" s="278">
        <v>2020</v>
      </c>
      <c r="AF76" s="278">
        <v>2020</v>
      </c>
      <c r="AG76" s="278">
        <v>2020</v>
      </c>
      <c r="AH76" s="278">
        <v>2020</v>
      </c>
      <c r="AI76" s="278">
        <v>2020</v>
      </c>
      <c r="AJ76" s="278">
        <v>2020</v>
      </c>
      <c r="AK76" s="278">
        <v>2020</v>
      </c>
      <c r="AL76" s="279"/>
      <c r="AM76" s="278">
        <v>2020</v>
      </c>
    </row>
    <row r="77" spans="1:39">
      <c r="A77" s="1">
        <v>70</v>
      </c>
      <c r="B77" s="2" t="s">
        <v>176</v>
      </c>
      <c r="C77" t="s">
        <v>177</v>
      </c>
      <c r="H77" s="278">
        <v>2022</v>
      </c>
      <c r="I77" s="278">
        <v>2022</v>
      </c>
      <c r="J77" s="278">
        <v>2022</v>
      </c>
      <c r="K77" s="278">
        <v>2022</v>
      </c>
      <c r="L77" s="278">
        <v>2022</v>
      </c>
      <c r="M77" s="278">
        <v>2022</v>
      </c>
      <c r="N77" s="278">
        <v>2022</v>
      </c>
      <c r="O77" s="278">
        <v>2022</v>
      </c>
      <c r="P77" s="278">
        <v>2022</v>
      </c>
      <c r="Q77" s="278">
        <v>2022</v>
      </c>
      <c r="R77" s="278">
        <v>2022</v>
      </c>
      <c r="S77" s="278">
        <v>2022</v>
      </c>
      <c r="T77" s="278">
        <v>2022</v>
      </c>
      <c r="U77" s="278">
        <v>2022</v>
      </c>
      <c r="V77" s="278">
        <v>2022</v>
      </c>
      <c r="W77" s="278">
        <v>2022</v>
      </c>
      <c r="X77" s="278">
        <v>2022</v>
      </c>
      <c r="Y77" s="278">
        <v>2022</v>
      </c>
      <c r="Z77" s="278">
        <v>2022</v>
      </c>
      <c r="AA77" s="278">
        <v>2022</v>
      </c>
      <c r="AB77" s="278">
        <v>2022</v>
      </c>
      <c r="AC77" s="278">
        <v>2022</v>
      </c>
      <c r="AD77" s="278">
        <v>2022</v>
      </c>
      <c r="AE77" s="278">
        <v>2022</v>
      </c>
      <c r="AF77" s="278">
        <v>2022</v>
      </c>
      <c r="AG77" s="278">
        <v>2022</v>
      </c>
      <c r="AH77" s="278">
        <v>2022</v>
      </c>
      <c r="AI77" s="278">
        <v>2022</v>
      </c>
      <c r="AJ77" s="278">
        <v>2022</v>
      </c>
      <c r="AK77" s="278">
        <v>2022</v>
      </c>
      <c r="AL77" s="279"/>
      <c r="AM77" s="278">
        <v>2022</v>
      </c>
    </row>
    <row r="78" spans="1:39">
      <c r="A78" s="1">
        <v>71</v>
      </c>
      <c r="B78" s="2" t="s">
        <v>178</v>
      </c>
      <c r="C78" t="s">
        <v>179</v>
      </c>
      <c r="H78" s="278">
        <v>2023</v>
      </c>
      <c r="I78" s="278">
        <v>2023</v>
      </c>
      <c r="J78" s="278">
        <v>2023</v>
      </c>
      <c r="K78" s="278">
        <v>2023</v>
      </c>
      <c r="L78" s="278">
        <v>2023</v>
      </c>
      <c r="M78" s="278">
        <v>2023</v>
      </c>
      <c r="N78" s="278">
        <v>2023</v>
      </c>
      <c r="O78" s="278"/>
      <c r="P78" s="278">
        <v>2023</v>
      </c>
      <c r="Q78" s="278"/>
      <c r="R78" s="278">
        <v>2023</v>
      </c>
      <c r="S78" s="278">
        <v>2023</v>
      </c>
      <c r="T78" s="278">
        <v>2023</v>
      </c>
      <c r="U78" s="278">
        <v>2023</v>
      </c>
      <c r="V78" s="278">
        <v>2023</v>
      </c>
      <c r="W78" s="278">
        <v>2023</v>
      </c>
      <c r="X78" s="278">
        <v>2023</v>
      </c>
      <c r="Y78" s="278">
        <v>2023</v>
      </c>
      <c r="Z78" s="278">
        <v>2023</v>
      </c>
      <c r="AA78" s="278">
        <v>2023</v>
      </c>
      <c r="AB78" s="278">
        <v>2023</v>
      </c>
      <c r="AC78" s="278">
        <v>2023</v>
      </c>
      <c r="AD78" s="278">
        <v>2023</v>
      </c>
      <c r="AE78" s="278">
        <v>2023</v>
      </c>
      <c r="AF78" s="278">
        <v>2023</v>
      </c>
      <c r="AG78" s="278">
        <v>2023</v>
      </c>
      <c r="AH78" s="278">
        <v>2023</v>
      </c>
      <c r="AI78" s="278">
        <v>2023</v>
      </c>
      <c r="AJ78" s="278">
        <v>2023</v>
      </c>
      <c r="AK78" s="278">
        <v>2023</v>
      </c>
      <c r="AL78" s="279"/>
      <c r="AM78" s="278">
        <v>2023</v>
      </c>
    </row>
    <row r="79" spans="1:39">
      <c r="A79" s="1">
        <v>72</v>
      </c>
      <c r="B79" s="2">
        <v>2.11</v>
      </c>
      <c r="C79" t="s">
        <v>180</v>
      </c>
      <c r="H79" s="278">
        <v>2021</v>
      </c>
      <c r="I79" s="278">
        <v>2021</v>
      </c>
      <c r="J79" s="278">
        <v>2021</v>
      </c>
      <c r="K79" s="278">
        <v>2021</v>
      </c>
      <c r="L79" s="278">
        <v>2021</v>
      </c>
      <c r="M79" s="278">
        <v>2021</v>
      </c>
      <c r="N79" s="278">
        <v>2021</v>
      </c>
      <c r="O79" s="278"/>
      <c r="P79" s="278">
        <v>2021</v>
      </c>
      <c r="Q79" s="278"/>
      <c r="R79" s="278">
        <v>2021</v>
      </c>
      <c r="S79" s="278">
        <v>2021</v>
      </c>
      <c r="T79" s="278">
        <v>2021</v>
      </c>
      <c r="U79" s="278">
        <v>2021</v>
      </c>
      <c r="V79" s="278">
        <v>2021</v>
      </c>
      <c r="W79" s="278">
        <v>2021</v>
      </c>
      <c r="X79" s="278">
        <v>2021</v>
      </c>
      <c r="Y79" s="278">
        <v>2021</v>
      </c>
      <c r="Z79" s="278">
        <v>2021</v>
      </c>
      <c r="AA79" s="278">
        <v>2021</v>
      </c>
      <c r="AB79" s="278">
        <v>2021</v>
      </c>
      <c r="AC79" s="278">
        <v>2021</v>
      </c>
      <c r="AD79" s="278">
        <v>2021</v>
      </c>
      <c r="AE79" s="278">
        <v>2021</v>
      </c>
      <c r="AF79" s="278">
        <v>2021</v>
      </c>
      <c r="AG79" s="278">
        <v>2021</v>
      </c>
      <c r="AH79" s="278">
        <v>2021</v>
      </c>
      <c r="AI79" s="278">
        <v>2021</v>
      </c>
      <c r="AJ79" s="278">
        <v>2021</v>
      </c>
      <c r="AK79" s="278">
        <v>2021</v>
      </c>
      <c r="AL79" s="279"/>
      <c r="AM79" s="278">
        <v>2021</v>
      </c>
    </row>
    <row r="80" spans="1:39">
      <c r="A80" s="1"/>
      <c r="B80" s="2"/>
      <c r="H80" s="278"/>
      <c r="I80" s="278"/>
      <c r="J80" s="278"/>
      <c r="K80" s="278"/>
      <c r="L80" s="278"/>
      <c r="M80" s="278"/>
      <c r="N80" s="278"/>
      <c r="O80" s="278"/>
      <c r="P80" s="278"/>
      <c r="Q80" s="278"/>
      <c r="R80" s="278"/>
      <c r="S80" s="278"/>
      <c r="T80" s="278"/>
      <c r="U80" s="278"/>
      <c r="V80" s="278"/>
      <c r="W80" s="278"/>
      <c r="X80" s="278"/>
      <c r="Y80" s="278"/>
      <c r="Z80" s="278"/>
      <c r="AA80" s="278"/>
      <c r="AB80" s="278"/>
      <c r="AC80" s="278"/>
      <c r="AD80" s="278"/>
      <c r="AE80" s="278"/>
      <c r="AF80" s="278"/>
      <c r="AG80" s="278"/>
      <c r="AH80" s="278"/>
      <c r="AI80" s="278"/>
      <c r="AJ80" s="278"/>
      <c r="AK80" s="278"/>
      <c r="AL80" s="279"/>
      <c r="AM80" s="278"/>
    </row>
    <row r="81" spans="1:39">
      <c r="A81" s="1"/>
      <c r="H81" s="278"/>
      <c r="I81" s="278"/>
      <c r="J81" s="278"/>
      <c r="K81" s="278"/>
      <c r="L81" s="278"/>
      <c r="M81" s="278"/>
      <c r="N81" s="278"/>
      <c r="O81" s="278"/>
      <c r="P81" s="278"/>
      <c r="Q81" s="278"/>
      <c r="R81" s="278"/>
      <c r="S81" s="278"/>
      <c r="T81" s="278"/>
      <c r="U81" s="278"/>
      <c r="V81" s="278"/>
      <c r="W81" s="278"/>
      <c r="X81" s="278"/>
      <c r="Y81" s="278"/>
      <c r="Z81" s="278"/>
      <c r="AA81" s="278"/>
      <c r="AB81" s="278"/>
      <c r="AC81" s="278"/>
      <c r="AD81" s="278"/>
      <c r="AE81" s="278"/>
      <c r="AF81" s="278"/>
      <c r="AG81" s="278"/>
      <c r="AH81" s="278"/>
      <c r="AI81" s="278"/>
      <c r="AJ81" s="278"/>
      <c r="AK81" s="278"/>
      <c r="AL81" s="279"/>
      <c r="AM81" s="278"/>
    </row>
    <row r="82" spans="1:39">
      <c r="A82" s="1"/>
      <c r="B82" t="s">
        <v>181</v>
      </c>
      <c r="C82" t="s">
        <v>182</v>
      </c>
      <c r="H82" s="278"/>
      <c r="I82" s="278"/>
      <c r="J82" s="278"/>
      <c r="K82" s="278"/>
      <c r="L82" s="278"/>
      <c r="M82" s="278"/>
      <c r="N82" s="278"/>
      <c r="O82" s="278"/>
      <c r="P82" s="278"/>
      <c r="Q82" s="278"/>
      <c r="R82" s="278"/>
      <c r="S82" s="278"/>
      <c r="T82" s="278"/>
      <c r="U82" s="278"/>
      <c r="V82" s="278"/>
      <c r="W82" s="278"/>
      <c r="X82" s="278"/>
      <c r="Y82" s="278"/>
      <c r="Z82" s="278"/>
      <c r="AA82" s="278"/>
      <c r="AB82" s="278"/>
      <c r="AC82" s="278"/>
      <c r="AD82" s="278"/>
      <c r="AE82" s="278"/>
      <c r="AF82" s="278"/>
      <c r="AG82" s="278"/>
      <c r="AH82" s="278"/>
      <c r="AI82" s="278"/>
      <c r="AJ82" s="278"/>
      <c r="AK82" s="278"/>
      <c r="AL82" s="279"/>
      <c r="AM82" s="278"/>
    </row>
    <row r="83" spans="1:39">
      <c r="A83" s="1">
        <v>72</v>
      </c>
      <c r="B83" s="2" t="s">
        <v>183</v>
      </c>
      <c r="C83" t="s">
        <v>184</v>
      </c>
      <c r="H83" s="278">
        <v>2020</v>
      </c>
      <c r="I83" s="278">
        <v>2020</v>
      </c>
      <c r="J83" s="278">
        <v>2020</v>
      </c>
      <c r="K83" s="278">
        <v>2020</v>
      </c>
      <c r="L83" s="278">
        <v>2020</v>
      </c>
      <c r="M83" s="278">
        <v>2020</v>
      </c>
      <c r="N83" s="278">
        <v>2020</v>
      </c>
      <c r="O83" s="278">
        <v>2020</v>
      </c>
      <c r="P83" s="278">
        <v>2020</v>
      </c>
      <c r="Q83" s="278">
        <v>2020</v>
      </c>
      <c r="R83" s="278">
        <v>2020</v>
      </c>
      <c r="S83" s="278">
        <v>2020</v>
      </c>
      <c r="T83" s="278">
        <v>2020</v>
      </c>
      <c r="U83" s="278">
        <v>2020</v>
      </c>
      <c r="V83" s="278">
        <v>2020</v>
      </c>
      <c r="W83" s="278">
        <v>2020</v>
      </c>
      <c r="X83" s="278">
        <v>2020</v>
      </c>
      <c r="Y83" s="278">
        <v>2020</v>
      </c>
      <c r="Z83" s="278">
        <v>2020</v>
      </c>
      <c r="AA83" s="278">
        <v>2020</v>
      </c>
      <c r="AB83" s="278">
        <v>2020</v>
      </c>
      <c r="AC83" s="278">
        <v>2020</v>
      </c>
      <c r="AD83" s="278">
        <v>2020</v>
      </c>
      <c r="AE83" s="278">
        <v>2020</v>
      </c>
      <c r="AF83" s="278">
        <v>2020</v>
      </c>
      <c r="AG83" s="278">
        <v>2020</v>
      </c>
      <c r="AH83" s="278">
        <v>2020</v>
      </c>
      <c r="AI83" s="278">
        <v>2020</v>
      </c>
      <c r="AJ83" s="278">
        <v>2020</v>
      </c>
      <c r="AK83" s="278">
        <v>2020</v>
      </c>
      <c r="AL83" s="279"/>
      <c r="AM83" s="278"/>
    </row>
    <row r="84" spans="1:39">
      <c r="A84" s="1">
        <v>73</v>
      </c>
      <c r="B84" s="2" t="s">
        <v>185</v>
      </c>
      <c r="C84" t="s">
        <v>186</v>
      </c>
      <c r="H84" s="278">
        <v>2022</v>
      </c>
      <c r="I84" s="278">
        <v>2022</v>
      </c>
      <c r="J84" s="278">
        <v>2022</v>
      </c>
      <c r="K84" s="278">
        <v>2022</v>
      </c>
      <c r="L84" s="278">
        <v>2022</v>
      </c>
      <c r="M84" s="278">
        <v>2022</v>
      </c>
      <c r="N84" s="278">
        <v>2022</v>
      </c>
      <c r="O84" s="278">
        <v>2022</v>
      </c>
      <c r="P84" s="278">
        <v>2022</v>
      </c>
      <c r="Q84" s="278">
        <v>2022</v>
      </c>
      <c r="R84" s="278">
        <v>2022</v>
      </c>
      <c r="S84" s="278">
        <v>2022</v>
      </c>
      <c r="T84" s="278">
        <v>2022</v>
      </c>
      <c r="U84" s="278">
        <v>2022</v>
      </c>
      <c r="V84" s="278">
        <v>2022</v>
      </c>
      <c r="W84" s="278">
        <v>2022</v>
      </c>
      <c r="X84" s="278">
        <v>2022</v>
      </c>
      <c r="Y84" s="278">
        <v>2022</v>
      </c>
      <c r="Z84" s="278">
        <v>2020</v>
      </c>
      <c r="AA84" s="278">
        <v>2022</v>
      </c>
      <c r="AB84" s="278">
        <v>2022</v>
      </c>
      <c r="AC84" s="278">
        <v>2022</v>
      </c>
      <c r="AD84" s="278">
        <v>2022</v>
      </c>
      <c r="AE84" s="278">
        <v>2022</v>
      </c>
      <c r="AF84" s="278">
        <v>2022</v>
      </c>
      <c r="AG84" s="278">
        <v>2022</v>
      </c>
      <c r="AH84" s="278">
        <v>2022</v>
      </c>
      <c r="AI84" s="278">
        <v>2022</v>
      </c>
      <c r="AJ84" s="278">
        <v>2022</v>
      </c>
      <c r="AK84" s="278">
        <v>2022</v>
      </c>
      <c r="AL84" s="279"/>
      <c r="AM84" s="278">
        <v>2020</v>
      </c>
    </row>
    <row r="85" spans="1:39">
      <c r="A85" s="1">
        <v>74</v>
      </c>
      <c r="B85" s="2" t="s">
        <v>187</v>
      </c>
      <c r="C85" t="s">
        <v>188</v>
      </c>
      <c r="H85" s="278">
        <v>2022</v>
      </c>
      <c r="I85" s="278">
        <v>2022</v>
      </c>
      <c r="J85" s="278">
        <v>2020</v>
      </c>
      <c r="K85" s="278">
        <v>2022</v>
      </c>
      <c r="L85" s="278">
        <v>2022</v>
      </c>
      <c r="M85" s="278">
        <v>2022</v>
      </c>
      <c r="N85" s="278">
        <v>2022</v>
      </c>
      <c r="O85" s="278">
        <v>2020</v>
      </c>
      <c r="P85" s="278">
        <v>2020</v>
      </c>
      <c r="Q85" s="278">
        <v>2022</v>
      </c>
      <c r="R85" s="278">
        <v>2022</v>
      </c>
      <c r="S85" s="278">
        <v>2020</v>
      </c>
      <c r="T85" s="278">
        <v>2022</v>
      </c>
      <c r="U85" s="278">
        <v>2022</v>
      </c>
      <c r="V85" s="278">
        <v>2022</v>
      </c>
      <c r="W85" s="278">
        <v>2022</v>
      </c>
      <c r="X85" s="278">
        <v>2022</v>
      </c>
      <c r="Y85" s="278">
        <v>2022</v>
      </c>
      <c r="Z85" s="278">
        <v>2022</v>
      </c>
      <c r="AA85" s="278">
        <v>2022</v>
      </c>
      <c r="AB85" s="278">
        <v>2022</v>
      </c>
      <c r="AC85" s="278">
        <v>2022</v>
      </c>
      <c r="AD85" s="278">
        <v>2022</v>
      </c>
      <c r="AE85" s="278">
        <v>2022</v>
      </c>
      <c r="AF85" s="278">
        <v>2022</v>
      </c>
      <c r="AG85" s="278">
        <v>2020</v>
      </c>
      <c r="AH85" s="278">
        <v>2022</v>
      </c>
      <c r="AI85" s="278">
        <v>2022</v>
      </c>
      <c r="AJ85" s="278">
        <v>2022</v>
      </c>
      <c r="AK85" s="278">
        <v>2022</v>
      </c>
      <c r="AL85" s="279"/>
      <c r="AM85" s="278">
        <v>2022</v>
      </c>
    </row>
    <row r="86" spans="1:39">
      <c r="A86" s="1">
        <v>75</v>
      </c>
      <c r="B86" s="2" t="s">
        <v>189</v>
      </c>
      <c r="C86" t="s">
        <v>190</v>
      </c>
      <c r="H86" s="278">
        <v>2021</v>
      </c>
      <c r="I86" s="278">
        <v>2021</v>
      </c>
      <c r="J86" s="278">
        <v>2021</v>
      </c>
      <c r="K86" s="278">
        <v>2021</v>
      </c>
      <c r="L86" s="278">
        <v>2021</v>
      </c>
      <c r="M86" s="278">
        <v>2021</v>
      </c>
      <c r="N86" s="278">
        <v>2021</v>
      </c>
      <c r="O86" s="278">
        <v>2021</v>
      </c>
      <c r="P86" s="278">
        <v>2021</v>
      </c>
      <c r="Q86" s="278">
        <v>2021</v>
      </c>
      <c r="R86" s="278">
        <v>2021</v>
      </c>
      <c r="S86" s="278">
        <v>2021</v>
      </c>
      <c r="T86" s="278">
        <v>2021</v>
      </c>
      <c r="U86" s="278">
        <v>2021</v>
      </c>
      <c r="V86" s="278">
        <v>2021</v>
      </c>
      <c r="W86" s="278">
        <v>2021</v>
      </c>
      <c r="X86" s="278">
        <v>2021</v>
      </c>
      <c r="Y86" s="278">
        <v>2021</v>
      </c>
      <c r="Z86" s="278">
        <v>2021</v>
      </c>
      <c r="AA86" s="278"/>
      <c r="AB86" s="278">
        <v>2021</v>
      </c>
      <c r="AC86" s="278">
        <v>2021</v>
      </c>
      <c r="AD86" s="278">
        <v>2021</v>
      </c>
      <c r="AE86" s="278">
        <v>2021</v>
      </c>
      <c r="AF86" s="278">
        <v>2021</v>
      </c>
      <c r="AG86" s="278">
        <v>2021</v>
      </c>
      <c r="AH86" s="278">
        <v>2021</v>
      </c>
      <c r="AI86" s="278">
        <v>2021</v>
      </c>
      <c r="AJ86" s="278">
        <v>2021</v>
      </c>
      <c r="AK86" s="278">
        <v>2021</v>
      </c>
      <c r="AL86" s="279"/>
      <c r="AM86" s="278">
        <v>2022</v>
      </c>
    </row>
    <row r="87" spans="1:39">
      <c r="A87" s="1">
        <v>76</v>
      </c>
      <c r="B87" s="2" t="s">
        <v>191</v>
      </c>
      <c r="C87" t="s">
        <v>192</v>
      </c>
      <c r="H87" s="278">
        <v>2022</v>
      </c>
      <c r="I87" s="278">
        <v>2022</v>
      </c>
      <c r="J87" s="278">
        <v>2022</v>
      </c>
      <c r="K87" s="278">
        <v>2022</v>
      </c>
      <c r="L87" s="278">
        <v>2022</v>
      </c>
      <c r="M87" s="278">
        <v>2022</v>
      </c>
      <c r="N87" s="278">
        <v>2022</v>
      </c>
      <c r="O87" s="278"/>
      <c r="P87" s="278">
        <v>2022</v>
      </c>
      <c r="Q87" s="278"/>
      <c r="R87" s="278">
        <v>2022</v>
      </c>
      <c r="S87" s="278">
        <v>2022</v>
      </c>
      <c r="T87" s="278">
        <v>2022</v>
      </c>
      <c r="U87" s="278">
        <v>2022</v>
      </c>
      <c r="V87" s="278">
        <v>2022</v>
      </c>
      <c r="W87" s="278">
        <v>2022</v>
      </c>
      <c r="X87" s="278">
        <v>2022</v>
      </c>
      <c r="Y87" s="278">
        <v>2022</v>
      </c>
      <c r="Z87" s="278">
        <v>2022</v>
      </c>
      <c r="AA87" s="278">
        <v>2022</v>
      </c>
      <c r="AB87" s="278">
        <v>2022</v>
      </c>
      <c r="AC87" s="278">
        <v>2022</v>
      </c>
      <c r="AD87" s="278">
        <v>2022</v>
      </c>
      <c r="AE87" s="278">
        <v>2022</v>
      </c>
      <c r="AF87" s="278">
        <v>2022</v>
      </c>
      <c r="AG87" s="278">
        <v>2018</v>
      </c>
      <c r="AH87" s="278">
        <v>2022</v>
      </c>
      <c r="AI87" s="278">
        <v>2022</v>
      </c>
      <c r="AJ87" s="278">
        <v>2022</v>
      </c>
      <c r="AK87" s="278">
        <v>2022</v>
      </c>
      <c r="AL87" s="279"/>
      <c r="AM87" s="278">
        <v>2021</v>
      </c>
    </row>
    <row r="88" spans="1:39">
      <c r="A88" s="1">
        <v>77</v>
      </c>
      <c r="B88" s="2" t="s">
        <v>193</v>
      </c>
      <c r="C88" t="s">
        <v>194</v>
      </c>
      <c r="H88" s="278">
        <v>2022</v>
      </c>
      <c r="I88" s="278">
        <v>2021</v>
      </c>
      <c r="J88" s="278">
        <v>2019</v>
      </c>
      <c r="K88" s="278">
        <v>2021</v>
      </c>
      <c r="L88" s="278">
        <v>2022</v>
      </c>
      <c r="M88" s="278">
        <v>2022</v>
      </c>
      <c r="N88" s="278">
        <v>2021</v>
      </c>
      <c r="O88" s="278">
        <v>2021</v>
      </c>
      <c r="P88" s="278">
        <v>2021</v>
      </c>
      <c r="Q88" s="278">
        <v>2021</v>
      </c>
      <c r="R88" s="278">
        <v>2021</v>
      </c>
      <c r="S88" s="278">
        <v>2021</v>
      </c>
      <c r="T88" s="278">
        <v>2022</v>
      </c>
      <c r="U88" s="278">
        <v>2021</v>
      </c>
      <c r="V88" s="278">
        <v>2021</v>
      </c>
      <c r="W88" s="278">
        <v>2022</v>
      </c>
      <c r="X88" s="278">
        <v>2021</v>
      </c>
      <c r="Y88" s="278">
        <v>2022</v>
      </c>
      <c r="Z88" s="278">
        <v>2021</v>
      </c>
      <c r="AA88" s="278"/>
      <c r="AB88" s="278">
        <v>2021</v>
      </c>
      <c r="AC88" s="278">
        <v>2021</v>
      </c>
      <c r="AD88" s="278">
        <v>2021</v>
      </c>
      <c r="AE88" s="278">
        <v>2021</v>
      </c>
      <c r="AF88" s="278">
        <v>2022</v>
      </c>
      <c r="AG88" s="278">
        <v>2021</v>
      </c>
      <c r="AH88" s="278">
        <v>2021</v>
      </c>
      <c r="AI88" s="278">
        <v>2022</v>
      </c>
      <c r="AJ88" s="278">
        <v>2022</v>
      </c>
      <c r="AK88" s="278">
        <v>2021</v>
      </c>
      <c r="AL88" s="279"/>
      <c r="AM88" s="278">
        <v>2022</v>
      </c>
    </row>
    <row r="89" spans="1:39">
      <c r="A89" s="1">
        <v>78</v>
      </c>
      <c r="B89" s="2" t="s">
        <v>195</v>
      </c>
      <c r="C89" t="s">
        <v>196</v>
      </c>
      <c r="H89" s="278"/>
      <c r="I89" s="278"/>
      <c r="J89" s="278"/>
      <c r="K89" s="278"/>
      <c r="L89" s="278"/>
      <c r="M89" s="278"/>
      <c r="N89" s="278"/>
      <c r="O89" s="278"/>
      <c r="P89" s="278"/>
      <c r="Q89" s="278"/>
      <c r="R89" s="278"/>
      <c r="S89" s="278"/>
      <c r="T89" s="278"/>
      <c r="U89" s="278"/>
      <c r="V89" s="278"/>
      <c r="W89" s="278"/>
      <c r="X89" s="278"/>
      <c r="Y89" s="278"/>
      <c r="Z89" s="278"/>
      <c r="AA89" s="278"/>
      <c r="AB89" s="278"/>
      <c r="AC89" s="278"/>
      <c r="AD89" s="278"/>
      <c r="AE89" s="278"/>
      <c r="AF89" s="278"/>
      <c r="AG89" s="278"/>
      <c r="AH89" s="278"/>
      <c r="AI89" s="278"/>
      <c r="AJ89" s="278"/>
      <c r="AK89" s="278"/>
      <c r="AL89" s="279"/>
      <c r="AM89" s="278">
        <v>2022</v>
      </c>
    </row>
    <row r="90" spans="1:39">
      <c r="A90" s="1">
        <v>79</v>
      </c>
      <c r="B90" s="3" t="s">
        <v>197</v>
      </c>
      <c r="C90" t="s">
        <v>198</v>
      </c>
      <c r="H90" s="278">
        <v>2023</v>
      </c>
      <c r="I90" s="278">
        <v>2023</v>
      </c>
      <c r="J90" s="278">
        <v>2023</v>
      </c>
      <c r="K90" s="278">
        <v>2023</v>
      </c>
      <c r="L90" s="278">
        <v>2023</v>
      </c>
      <c r="M90" s="278">
        <v>2023</v>
      </c>
      <c r="N90" s="278">
        <v>2023</v>
      </c>
      <c r="O90" s="278">
        <v>2023</v>
      </c>
      <c r="P90" s="278">
        <v>2023</v>
      </c>
      <c r="Q90" s="278">
        <v>2022</v>
      </c>
      <c r="R90" s="278">
        <v>2023</v>
      </c>
      <c r="S90" s="278">
        <v>2023</v>
      </c>
      <c r="T90" s="278">
        <v>2023</v>
      </c>
      <c r="U90" s="278">
        <v>2023</v>
      </c>
      <c r="V90" s="278">
        <v>2023</v>
      </c>
      <c r="W90" s="278">
        <v>2023</v>
      </c>
      <c r="X90" s="278">
        <v>2023</v>
      </c>
      <c r="Y90" s="278">
        <v>2023</v>
      </c>
      <c r="Z90" s="278">
        <v>2023</v>
      </c>
      <c r="AA90" s="278">
        <v>2023</v>
      </c>
      <c r="AB90" s="278">
        <v>2023</v>
      </c>
      <c r="AC90" s="278">
        <v>2023</v>
      </c>
      <c r="AD90" s="278">
        <v>2023</v>
      </c>
      <c r="AE90" s="278">
        <v>2023</v>
      </c>
      <c r="AF90" s="278">
        <v>2023</v>
      </c>
      <c r="AG90" s="278">
        <v>2023</v>
      </c>
      <c r="AH90" s="278">
        <v>2023</v>
      </c>
      <c r="AI90" s="278">
        <v>2023</v>
      </c>
      <c r="AJ90" s="278">
        <v>2023</v>
      </c>
      <c r="AK90" s="278">
        <v>2023</v>
      </c>
      <c r="AL90" s="279"/>
      <c r="AM90" s="278"/>
    </row>
    <row r="91" spans="1:39">
      <c r="A91" s="1">
        <v>80</v>
      </c>
      <c r="B91" s="3" t="s">
        <v>199</v>
      </c>
      <c r="C91" t="s">
        <v>200</v>
      </c>
      <c r="H91" s="278">
        <v>2023</v>
      </c>
      <c r="I91" s="278">
        <v>2023</v>
      </c>
      <c r="J91" s="278">
        <v>2023</v>
      </c>
      <c r="K91" s="278">
        <v>2023</v>
      </c>
      <c r="L91" s="278">
        <v>2023</v>
      </c>
      <c r="M91" s="278">
        <v>2023</v>
      </c>
      <c r="N91" s="278">
        <v>2023</v>
      </c>
      <c r="O91" s="278">
        <v>2023</v>
      </c>
      <c r="P91" s="278">
        <v>2023</v>
      </c>
      <c r="Q91" s="278">
        <v>2023</v>
      </c>
      <c r="R91" s="278">
        <v>2023</v>
      </c>
      <c r="S91" s="278">
        <v>2023</v>
      </c>
      <c r="T91" s="278">
        <v>2023</v>
      </c>
      <c r="U91" s="278">
        <v>2023</v>
      </c>
      <c r="V91" s="278">
        <v>2023</v>
      </c>
      <c r="W91" s="278">
        <v>2023</v>
      </c>
      <c r="X91" s="278">
        <v>2023</v>
      </c>
      <c r="Y91" s="278">
        <v>2023</v>
      </c>
      <c r="Z91" s="278">
        <v>2023</v>
      </c>
      <c r="AA91" s="278">
        <v>2023</v>
      </c>
      <c r="AB91" s="278">
        <v>2023</v>
      </c>
      <c r="AC91" s="278">
        <v>2023</v>
      </c>
      <c r="AD91" s="278">
        <v>2023</v>
      </c>
      <c r="AE91" s="278">
        <v>2023</v>
      </c>
      <c r="AF91" s="278">
        <v>2023</v>
      </c>
      <c r="AG91" s="278">
        <v>2023</v>
      </c>
      <c r="AH91" s="278">
        <v>2023</v>
      </c>
      <c r="AI91" s="278">
        <v>2023</v>
      </c>
      <c r="AJ91" s="278">
        <v>2023</v>
      </c>
      <c r="AK91" s="278">
        <v>2023</v>
      </c>
      <c r="AL91" s="279"/>
      <c r="AM91" s="278">
        <v>2023</v>
      </c>
    </row>
    <row r="92" spans="1:39">
      <c r="A92" s="1">
        <v>81</v>
      </c>
      <c r="B92" s="3" t="s">
        <v>201</v>
      </c>
      <c r="C92" t="s">
        <v>202</v>
      </c>
      <c r="H92" s="278">
        <v>2023</v>
      </c>
      <c r="I92" s="278">
        <v>2023</v>
      </c>
      <c r="J92" s="278">
        <v>2023</v>
      </c>
      <c r="K92" s="278">
        <v>2023</v>
      </c>
      <c r="L92" s="278">
        <v>2023</v>
      </c>
      <c r="M92" s="278">
        <v>2023</v>
      </c>
      <c r="N92" s="278">
        <v>2023</v>
      </c>
      <c r="O92" s="278">
        <v>2023</v>
      </c>
      <c r="P92" s="278">
        <v>2023</v>
      </c>
      <c r="Q92" s="278">
        <v>2022</v>
      </c>
      <c r="R92" s="278">
        <v>2023</v>
      </c>
      <c r="S92" s="278">
        <v>2023</v>
      </c>
      <c r="T92" s="278">
        <v>2023</v>
      </c>
      <c r="U92" s="278">
        <v>2023</v>
      </c>
      <c r="V92" s="278">
        <v>2023</v>
      </c>
      <c r="W92" s="278">
        <v>2023</v>
      </c>
      <c r="X92" s="278">
        <v>2023</v>
      </c>
      <c r="Y92" s="278">
        <v>2023</v>
      </c>
      <c r="Z92" s="278">
        <v>2023</v>
      </c>
      <c r="AA92" s="278">
        <v>2023</v>
      </c>
      <c r="AB92" s="278">
        <v>2023</v>
      </c>
      <c r="AC92" s="278">
        <v>2023</v>
      </c>
      <c r="AD92" s="278">
        <v>2023</v>
      </c>
      <c r="AE92" s="278">
        <v>2023</v>
      </c>
      <c r="AF92" s="278">
        <v>2023</v>
      </c>
      <c r="AG92" s="278">
        <v>2023</v>
      </c>
      <c r="AH92" s="278">
        <v>2023</v>
      </c>
      <c r="AI92" s="278">
        <v>2023</v>
      </c>
      <c r="AJ92" s="278">
        <v>2023</v>
      </c>
      <c r="AK92" s="278">
        <v>2023</v>
      </c>
      <c r="AL92" s="279"/>
      <c r="AM92" s="278">
        <v>2023</v>
      </c>
    </row>
    <row r="93" spans="1:39">
      <c r="A93" s="1">
        <v>82</v>
      </c>
      <c r="B93" s="3" t="s">
        <v>203</v>
      </c>
      <c r="C93" t="s">
        <v>204</v>
      </c>
      <c r="H93" s="278">
        <v>2023</v>
      </c>
      <c r="I93" s="278">
        <v>2023</v>
      </c>
      <c r="J93" s="278">
        <v>2023</v>
      </c>
      <c r="K93" s="278">
        <v>2023</v>
      </c>
      <c r="L93" s="278">
        <v>2023</v>
      </c>
      <c r="M93" s="278">
        <v>2023</v>
      </c>
      <c r="N93" s="278">
        <v>2023</v>
      </c>
      <c r="O93" s="278">
        <v>2023</v>
      </c>
      <c r="P93" s="278">
        <v>2023</v>
      </c>
      <c r="Q93" s="278">
        <v>2022</v>
      </c>
      <c r="R93" s="278">
        <v>2023</v>
      </c>
      <c r="S93" s="278">
        <v>2023</v>
      </c>
      <c r="T93" s="278">
        <v>2023</v>
      </c>
      <c r="U93" s="278">
        <v>2023</v>
      </c>
      <c r="V93" s="278">
        <v>2023</v>
      </c>
      <c r="W93" s="278">
        <v>2023</v>
      </c>
      <c r="X93" s="278">
        <v>2023</v>
      </c>
      <c r="Y93" s="278">
        <v>2023</v>
      </c>
      <c r="Z93" s="278">
        <v>2023</v>
      </c>
      <c r="AA93" s="278">
        <v>2023</v>
      </c>
      <c r="AB93" s="278">
        <v>2023</v>
      </c>
      <c r="AC93" s="278">
        <v>2023</v>
      </c>
      <c r="AD93" s="278">
        <v>2023</v>
      </c>
      <c r="AE93" s="278">
        <v>2023</v>
      </c>
      <c r="AF93" s="278">
        <v>2023</v>
      </c>
      <c r="AG93" s="278">
        <v>2023</v>
      </c>
      <c r="AH93" s="278">
        <v>2023</v>
      </c>
      <c r="AI93" s="278">
        <v>2023</v>
      </c>
      <c r="AJ93" s="278">
        <v>2023</v>
      </c>
      <c r="AK93" s="278">
        <v>2023</v>
      </c>
      <c r="AL93" s="279"/>
      <c r="AM93" s="278">
        <v>2023</v>
      </c>
    </row>
    <row r="94" spans="1:39">
      <c r="A94" s="1">
        <v>83</v>
      </c>
      <c r="B94" s="3" t="s">
        <v>205</v>
      </c>
      <c r="C94" t="s">
        <v>206</v>
      </c>
      <c r="H94" s="278">
        <v>2023</v>
      </c>
      <c r="I94" s="278">
        <v>2023</v>
      </c>
      <c r="J94" s="278">
        <v>2023</v>
      </c>
      <c r="K94" s="278">
        <v>2023</v>
      </c>
      <c r="L94" s="278">
        <v>2023</v>
      </c>
      <c r="M94" s="278">
        <v>2023</v>
      </c>
      <c r="N94" s="278">
        <v>2023</v>
      </c>
      <c r="O94" s="278">
        <v>2023</v>
      </c>
      <c r="P94" s="278">
        <v>2023</v>
      </c>
      <c r="Q94" s="278">
        <v>2022</v>
      </c>
      <c r="R94" s="278">
        <v>2023</v>
      </c>
      <c r="S94" s="278">
        <v>2023</v>
      </c>
      <c r="T94" s="278">
        <v>2023</v>
      </c>
      <c r="U94" s="278">
        <v>2023</v>
      </c>
      <c r="V94" s="278">
        <v>2023</v>
      </c>
      <c r="W94" s="278">
        <v>2023</v>
      </c>
      <c r="X94" s="278">
        <v>2023</v>
      </c>
      <c r="Y94" s="278">
        <v>2023</v>
      </c>
      <c r="Z94" s="278">
        <v>2023</v>
      </c>
      <c r="AA94" s="278">
        <v>2023</v>
      </c>
      <c r="AB94" s="278">
        <v>2023</v>
      </c>
      <c r="AC94" s="278">
        <v>2023</v>
      </c>
      <c r="AD94" s="278">
        <v>2023</v>
      </c>
      <c r="AE94" s="278">
        <v>2023</v>
      </c>
      <c r="AF94" s="278">
        <v>2023</v>
      </c>
      <c r="AG94" s="278">
        <v>2023</v>
      </c>
      <c r="AH94" s="278">
        <v>2023</v>
      </c>
      <c r="AI94" s="278">
        <v>2023</v>
      </c>
      <c r="AJ94" s="278">
        <v>2023</v>
      </c>
      <c r="AK94" s="278">
        <v>2023</v>
      </c>
      <c r="AL94" s="279"/>
      <c r="AM94" s="278">
        <v>2023</v>
      </c>
    </row>
    <row r="95" spans="1:39">
      <c r="A95" s="1">
        <v>84</v>
      </c>
      <c r="B95" s="3" t="s">
        <v>207</v>
      </c>
      <c r="C95" t="s">
        <v>208</v>
      </c>
      <c r="H95" s="278">
        <v>2023</v>
      </c>
      <c r="I95" s="278">
        <v>2023</v>
      </c>
      <c r="J95" s="278">
        <v>2023</v>
      </c>
      <c r="K95" s="278">
        <v>2023</v>
      </c>
      <c r="L95" s="278">
        <v>2023</v>
      </c>
      <c r="M95" s="278">
        <v>2023</v>
      </c>
      <c r="N95" s="278">
        <v>2023</v>
      </c>
      <c r="O95" s="278">
        <v>2023</v>
      </c>
      <c r="P95" s="278">
        <v>2023</v>
      </c>
      <c r="Q95" s="278">
        <v>2022</v>
      </c>
      <c r="R95" s="278">
        <v>2023</v>
      </c>
      <c r="S95" s="278">
        <v>2023</v>
      </c>
      <c r="T95" s="278">
        <v>2023</v>
      </c>
      <c r="U95" s="278">
        <v>2023</v>
      </c>
      <c r="V95" s="278">
        <v>2023</v>
      </c>
      <c r="W95" s="278">
        <v>2023</v>
      </c>
      <c r="X95" s="278">
        <v>2023</v>
      </c>
      <c r="Y95" s="278">
        <v>2023</v>
      </c>
      <c r="Z95" s="278">
        <v>2023</v>
      </c>
      <c r="AA95" s="278">
        <v>2023</v>
      </c>
      <c r="AB95" s="278">
        <v>2023</v>
      </c>
      <c r="AC95" s="278">
        <v>2023</v>
      </c>
      <c r="AD95" s="278">
        <v>2023</v>
      </c>
      <c r="AE95" s="278">
        <v>2023</v>
      </c>
      <c r="AF95" s="278">
        <v>2023</v>
      </c>
      <c r="AG95" s="278">
        <v>2023</v>
      </c>
      <c r="AH95" s="278">
        <v>2023</v>
      </c>
      <c r="AI95" s="278">
        <v>2023</v>
      </c>
      <c r="AJ95" s="278">
        <v>2023</v>
      </c>
      <c r="AK95" s="278">
        <v>2023</v>
      </c>
      <c r="AL95" s="279"/>
      <c r="AM95" s="278">
        <v>2023</v>
      </c>
    </row>
    <row r="96" spans="1:39">
      <c r="A96" s="1">
        <v>85</v>
      </c>
      <c r="B96" s="3" t="s">
        <v>209</v>
      </c>
      <c r="C96" t="s">
        <v>210</v>
      </c>
      <c r="H96" s="278">
        <v>2023</v>
      </c>
      <c r="I96" s="278">
        <v>2023</v>
      </c>
      <c r="J96" s="278">
        <v>2023</v>
      </c>
      <c r="K96" s="278">
        <v>2023</v>
      </c>
      <c r="L96" s="278">
        <v>2023</v>
      </c>
      <c r="M96" s="278">
        <v>2023</v>
      </c>
      <c r="N96" s="278">
        <v>2023</v>
      </c>
      <c r="O96" s="278">
        <v>2023</v>
      </c>
      <c r="P96" s="278">
        <v>2023</v>
      </c>
      <c r="Q96" s="278">
        <v>2022</v>
      </c>
      <c r="R96" s="278">
        <v>2023</v>
      </c>
      <c r="S96" s="278">
        <v>2023</v>
      </c>
      <c r="T96" s="278">
        <v>2023</v>
      </c>
      <c r="U96" s="278">
        <v>2023</v>
      </c>
      <c r="V96" s="278">
        <v>2023</v>
      </c>
      <c r="W96" s="278">
        <v>2023</v>
      </c>
      <c r="X96" s="278">
        <v>2023</v>
      </c>
      <c r="Y96" s="278">
        <v>2023</v>
      </c>
      <c r="Z96" s="278">
        <v>2023</v>
      </c>
      <c r="AA96" s="278">
        <v>2023</v>
      </c>
      <c r="AB96" s="278">
        <v>2023</v>
      </c>
      <c r="AC96" s="278">
        <v>2023</v>
      </c>
      <c r="AD96" s="278">
        <v>2023</v>
      </c>
      <c r="AE96" s="278">
        <v>2023</v>
      </c>
      <c r="AF96" s="278">
        <v>2023</v>
      </c>
      <c r="AG96" s="278">
        <v>2023</v>
      </c>
      <c r="AH96" s="278">
        <v>2023</v>
      </c>
      <c r="AI96" s="278">
        <v>2023</v>
      </c>
      <c r="AJ96" s="278">
        <v>2023</v>
      </c>
      <c r="AK96" s="278">
        <v>2023</v>
      </c>
      <c r="AL96" s="279"/>
      <c r="AM96" s="278">
        <v>2023</v>
      </c>
    </row>
    <row r="97" spans="1:39">
      <c r="A97" s="1">
        <v>86</v>
      </c>
      <c r="B97" s="2" t="s">
        <v>211</v>
      </c>
      <c r="C97" t="s">
        <v>212</v>
      </c>
      <c r="H97" s="278">
        <v>2021</v>
      </c>
      <c r="I97" s="278">
        <v>2021</v>
      </c>
      <c r="J97" s="278">
        <v>2021</v>
      </c>
      <c r="K97" s="278">
        <v>2021</v>
      </c>
      <c r="L97" s="278">
        <v>2021</v>
      </c>
      <c r="M97" s="278">
        <v>2021</v>
      </c>
      <c r="N97" s="278">
        <v>2021</v>
      </c>
      <c r="O97" s="278">
        <v>2021</v>
      </c>
      <c r="P97" s="278">
        <v>2021</v>
      </c>
      <c r="Q97" s="278">
        <v>2021</v>
      </c>
      <c r="R97" s="278">
        <v>2021</v>
      </c>
      <c r="S97" s="278">
        <v>2021</v>
      </c>
      <c r="T97" s="278">
        <v>2021</v>
      </c>
      <c r="U97" s="278">
        <v>2021</v>
      </c>
      <c r="V97" s="278">
        <v>2021</v>
      </c>
      <c r="W97" s="278">
        <v>2021</v>
      </c>
      <c r="X97" s="278"/>
      <c r="Y97" s="278">
        <v>2021</v>
      </c>
      <c r="Z97" s="278">
        <v>2021</v>
      </c>
      <c r="AA97" s="278"/>
      <c r="AB97" s="278">
        <v>2021</v>
      </c>
      <c r="AC97" s="278">
        <v>2021</v>
      </c>
      <c r="AD97" s="278">
        <v>2021</v>
      </c>
      <c r="AE97" s="278">
        <v>2021</v>
      </c>
      <c r="AF97" s="278">
        <v>2021</v>
      </c>
      <c r="AG97" s="278">
        <v>2021</v>
      </c>
      <c r="AH97" s="278">
        <v>2021</v>
      </c>
      <c r="AI97" s="278">
        <v>2021</v>
      </c>
      <c r="AJ97" s="278">
        <v>2021</v>
      </c>
      <c r="AK97" s="278">
        <v>2021</v>
      </c>
      <c r="AL97" s="279"/>
      <c r="AM97" s="278">
        <v>2023</v>
      </c>
    </row>
    <row r="98" spans="1:39">
      <c r="A98" s="1">
        <v>87</v>
      </c>
      <c r="B98" s="2" t="s">
        <v>213</v>
      </c>
      <c r="C98" t="s">
        <v>214</v>
      </c>
      <c r="H98" s="278">
        <v>2023</v>
      </c>
      <c r="I98" s="278">
        <v>2023</v>
      </c>
      <c r="J98" s="278">
        <v>2023</v>
      </c>
      <c r="K98" s="278">
        <v>2023</v>
      </c>
      <c r="L98" s="278">
        <v>2023</v>
      </c>
      <c r="M98" s="278">
        <v>2023</v>
      </c>
      <c r="N98" s="278">
        <v>2023</v>
      </c>
      <c r="O98" s="278">
        <v>2023</v>
      </c>
      <c r="P98" s="278">
        <v>2023</v>
      </c>
      <c r="Q98" s="278">
        <v>2023</v>
      </c>
      <c r="R98" s="278">
        <v>2023</v>
      </c>
      <c r="S98" s="278">
        <v>2023</v>
      </c>
      <c r="T98" s="278">
        <v>2023</v>
      </c>
      <c r="U98" s="278">
        <v>2023</v>
      </c>
      <c r="V98" s="278">
        <v>2023</v>
      </c>
      <c r="W98" s="278">
        <v>2023</v>
      </c>
      <c r="X98" s="278">
        <v>2023</v>
      </c>
      <c r="Y98" s="278">
        <v>2023</v>
      </c>
      <c r="Z98" s="278">
        <v>2023</v>
      </c>
      <c r="AA98" s="278">
        <v>2023</v>
      </c>
      <c r="AB98" s="278">
        <v>2023</v>
      </c>
      <c r="AC98" s="278">
        <v>2023</v>
      </c>
      <c r="AD98" s="278">
        <v>2023</v>
      </c>
      <c r="AE98" s="278">
        <v>2023</v>
      </c>
      <c r="AF98" s="278">
        <v>2023</v>
      </c>
      <c r="AG98" s="278">
        <v>2023</v>
      </c>
      <c r="AH98" s="278">
        <v>2023</v>
      </c>
      <c r="AI98" s="278">
        <v>2023</v>
      </c>
      <c r="AJ98" s="278">
        <v>2023</v>
      </c>
      <c r="AK98" s="278">
        <v>2023</v>
      </c>
      <c r="AL98" s="279" t="s">
        <v>37</v>
      </c>
      <c r="AM98" s="278">
        <v>2021</v>
      </c>
    </row>
    <row r="99" spans="1:39">
      <c r="A99" s="1">
        <v>88</v>
      </c>
      <c r="B99" s="2" t="s">
        <v>215</v>
      </c>
      <c r="C99" t="s">
        <v>216</v>
      </c>
      <c r="H99" s="278"/>
      <c r="I99" s="278"/>
      <c r="J99" s="278"/>
      <c r="K99" s="278"/>
      <c r="L99" s="278"/>
      <c r="M99" s="278"/>
      <c r="N99" s="278"/>
      <c r="O99" s="278"/>
      <c r="P99" s="278"/>
      <c r="Q99" s="278"/>
      <c r="R99" s="278"/>
      <c r="S99" s="278"/>
      <c r="T99" s="278"/>
      <c r="U99" s="278"/>
      <c r="V99" s="278"/>
      <c r="W99" s="278"/>
      <c r="X99" s="278"/>
      <c r="Y99" s="278"/>
      <c r="Z99" s="278"/>
      <c r="AA99" s="278"/>
      <c r="AB99" s="278"/>
      <c r="AC99" s="278"/>
      <c r="AD99" s="278"/>
      <c r="AE99" s="278"/>
      <c r="AF99" s="278"/>
      <c r="AG99" s="278"/>
      <c r="AH99" s="278"/>
      <c r="AI99" s="278"/>
      <c r="AJ99" s="278"/>
      <c r="AK99" s="278"/>
      <c r="AL99" s="279"/>
      <c r="AM99" s="278">
        <v>2023</v>
      </c>
    </row>
    <row r="100" spans="1:39">
      <c r="A100" s="1">
        <v>89</v>
      </c>
      <c r="B100" s="3" t="s">
        <v>217</v>
      </c>
      <c r="C100" t="s">
        <v>218</v>
      </c>
      <c r="H100" s="278">
        <v>2024</v>
      </c>
      <c r="I100" s="278">
        <v>2024</v>
      </c>
      <c r="J100" s="278">
        <v>2024</v>
      </c>
      <c r="K100" s="278">
        <v>2024</v>
      </c>
      <c r="L100" s="278">
        <v>2024</v>
      </c>
      <c r="M100" s="278">
        <v>2024</v>
      </c>
      <c r="N100" s="278">
        <v>2024</v>
      </c>
      <c r="O100" s="278">
        <v>2024</v>
      </c>
      <c r="P100" s="278">
        <v>2024</v>
      </c>
      <c r="Q100" s="278">
        <v>2024</v>
      </c>
      <c r="R100" s="278">
        <v>2024</v>
      </c>
      <c r="S100" s="278">
        <v>2024</v>
      </c>
      <c r="T100" s="278">
        <v>2024</v>
      </c>
      <c r="U100" s="278">
        <v>2024</v>
      </c>
      <c r="V100" s="278">
        <v>2024</v>
      </c>
      <c r="W100" s="278">
        <v>2024</v>
      </c>
      <c r="X100" s="278">
        <v>2024</v>
      </c>
      <c r="Y100" s="278">
        <v>2024</v>
      </c>
      <c r="Z100" s="278">
        <v>2024</v>
      </c>
      <c r="AA100" s="278">
        <v>2024</v>
      </c>
      <c r="AB100" s="278">
        <v>2024</v>
      </c>
      <c r="AC100" s="278">
        <v>2024</v>
      </c>
      <c r="AD100" s="278">
        <v>2024</v>
      </c>
      <c r="AE100" s="278">
        <v>2024</v>
      </c>
      <c r="AF100" s="278">
        <v>2024</v>
      </c>
      <c r="AG100" s="278">
        <v>2024</v>
      </c>
      <c r="AH100" s="278">
        <v>2024</v>
      </c>
      <c r="AI100" s="278">
        <v>2024</v>
      </c>
      <c r="AJ100" s="278">
        <v>2024</v>
      </c>
      <c r="AK100" s="278">
        <v>2024</v>
      </c>
      <c r="AL100" s="279"/>
      <c r="AM100" s="278"/>
    </row>
    <row r="101" spans="1:39">
      <c r="A101" s="1">
        <v>90</v>
      </c>
      <c r="B101" s="3" t="s">
        <v>219</v>
      </c>
      <c r="C101" t="s">
        <v>220</v>
      </c>
      <c r="H101" s="278">
        <v>2022</v>
      </c>
      <c r="I101" s="278">
        <v>2022</v>
      </c>
      <c r="J101" s="278">
        <v>2022</v>
      </c>
      <c r="K101" s="278">
        <v>2022</v>
      </c>
      <c r="L101" s="278">
        <v>2022</v>
      </c>
      <c r="M101" s="278">
        <v>2022</v>
      </c>
      <c r="N101" s="278">
        <v>2022</v>
      </c>
      <c r="O101" s="278">
        <v>2022</v>
      </c>
      <c r="P101" s="278">
        <v>2022</v>
      </c>
      <c r="Q101" s="278">
        <v>2022</v>
      </c>
      <c r="R101" s="278">
        <v>2022</v>
      </c>
      <c r="S101" s="278">
        <v>2022</v>
      </c>
      <c r="T101" s="278">
        <v>2022</v>
      </c>
      <c r="U101" s="278">
        <v>2022</v>
      </c>
      <c r="V101" s="278">
        <v>2022</v>
      </c>
      <c r="W101" s="278">
        <v>2022</v>
      </c>
      <c r="X101" s="278">
        <v>2022</v>
      </c>
      <c r="Y101" s="278">
        <v>2022</v>
      </c>
      <c r="Z101" s="278">
        <v>2022</v>
      </c>
      <c r="AA101" s="278">
        <v>2022</v>
      </c>
      <c r="AB101" s="278">
        <v>2022</v>
      </c>
      <c r="AC101" s="278">
        <v>2022</v>
      </c>
      <c r="AD101" s="278">
        <v>2022</v>
      </c>
      <c r="AE101" s="278">
        <v>2022</v>
      </c>
      <c r="AF101" s="278">
        <v>2022</v>
      </c>
      <c r="AG101" s="278">
        <v>2022</v>
      </c>
      <c r="AH101" s="278">
        <v>2022</v>
      </c>
      <c r="AI101" s="278">
        <v>2022</v>
      </c>
      <c r="AJ101" s="278">
        <v>2022</v>
      </c>
      <c r="AK101" s="278">
        <v>2022</v>
      </c>
      <c r="AL101" s="279"/>
      <c r="AM101" s="278">
        <v>2024</v>
      </c>
    </row>
    <row r="102" spans="1:39">
      <c r="AL102" s="279"/>
      <c r="AM102" s="278">
        <v>2022</v>
      </c>
    </row>
  </sheetData>
  <pageMargins left="0.7" right="0.7" top="0.75" bottom="0.75" header="0.3" footer="0.3"/>
  <pageSetup paperSize="9" orientation="portrait" horizontalDpi="360" verticalDpi="36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3AFC8D-DDD4-4B8A-B669-14B0A956CC13}">
  <sheetPr codeName="Sheet1"/>
  <dimension ref="A1:AK99"/>
  <sheetViews>
    <sheetView zoomScale="106" zoomScaleNormal="106" workbookViewId="0">
      <pane xSplit="3" ySplit="1" topLeftCell="AD62" activePane="bottomRight" state="frozen"/>
      <selection pane="bottomRight" activeCell="C83" sqref="C83"/>
      <selection pane="bottomLeft" activeCell="O1" sqref="O1"/>
      <selection pane="topRight" activeCell="O1" sqref="O1"/>
    </sheetView>
  </sheetViews>
  <sheetFormatPr defaultRowHeight="15"/>
  <cols>
    <col min="2" max="2" width="9.140625" customWidth="1"/>
    <col min="8" max="34" width="8.7109375" customWidth="1"/>
  </cols>
  <sheetData>
    <row r="1" spans="1:37">
      <c r="B1" t="s">
        <v>0</v>
      </c>
      <c r="C1" t="s">
        <v>1</v>
      </c>
      <c r="H1" t="s">
        <v>2</v>
      </c>
      <c r="I1" t="s">
        <v>3</v>
      </c>
      <c r="J1" t="s">
        <v>4</v>
      </c>
      <c r="K1" t="s">
        <v>5</v>
      </c>
      <c r="L1" t="s">
        <v>6</v>
      </c>
      <c r="M1" t="s">
        <v>7</v>
      </c>
      <c r="N1" t="s">
        <v>8</v>
      </c>
      <c r="O1" t="s">
        <v>9</v>
      </c>
      <c r="P1" t="s">
        <v>10</v>
      </c>
      <c r="Q1" t="s">
        <v>11</v>
      </c>
      <c r="R1" t="s">
        <v>12</v>
      </c>
      <c r="S1" t="s">
        <v>13</v>
      </c>
      <c r="T1" t="s">
        <v>14</v>
      </c>
      <c r="U1" t="s">
        <v>15</v>
      </c>
      <c r="V1" t="s">
        <v>16</v>
      </c>
      <c r="W1" t="s">
        <v>17</v>
      </c>
      <c r="X1" t="s">
        <v>18</v>
      </c>
      <c r="Y1" t="s">
        <v>19</v>
      </c>
      <c r="Z1" t="s">
        <v>20</v>
      </c>
      <c r="AA1" t="s">
        <v>21</v>
      </c>
      <c r="AB1" t="s">
        <v>22</v>
      </c>
      <c r="AC1" t="s">
        <v>23</v>
      </c>
      <c r="AD1" t="s">
        <v>24</v>
      </c>
      <c r="AE1" t="s">
        <v>25</v>
      </c>
      <c r="AF1" t="s">
        <v>26</v>
      </c>
      <c r="AG1" t="s">
        <v>27</v>
      </c>
      <c r="AH1" t="s">
        <v>28</v>
      </c>
      <c r="AI1" t="s">
        <v>29</v>
      </c>
      <c r="AJ1" t="s">
        <v>30</v>
      </c>
      <c r="AK1" t="s">
        <v>31</v>
      </c>
    </row>
    <row r="2" spans="1:37">
      <c r="B2" t="s">
        <v>32</v>
      </c>
      <c r="C2" t="s">
        <v>32</v>
      </c>
      <c r="H2" t="s">
        <v>221</v>
      </c>
      <c r="I2" t="s">
        <v>221</v>
      </c>
      <c r="J2" t="s">
        <v>221</v>
      </c>
      <c r="K2" t="s">
        <v>221</v>
      </c>
      <c r="L2" t="s">
        <v>221</v>
      </c>
      <c r="M2" t="s">
        <v>221</v>
      </c>
      <c r="N2" t="s">
        <v>221</v>
      </c>
      <c r="O2" t="s">
        <v>221</v>
      </c>
      <c r="P2" t="s">
        <v>221</v>
      </c>
      <c r="Q2" t="s">
        <v>221</v>
      </c>
      <c r="R2" t="s">
        <v>221</v>
      </c>
      <c r="S2" t="s">
        <v>221</v>
      </c>
      <c r="T2" t="s">
        <v>221</v>
      </c>
      <c r="U2" t="s">
        <v>221</v>
      </c>
      <c r="V2" t="s">
        <v>221</v>
      </c>
      <c r="W2" t="s">
        <v>221</v>
      </c>
      <c r="X2" t="s">
        <v>221</v>
      </c>
      <c r="Y2" t="s">
        <v>221</v>
      </c>
      <c r="Z2" t="s">
        <v>221</v>
      </c>
      <c r="AA2" t="s">
        <v>221</v>
      </c>
      <c r="AB2" t="s">
        <v>221</v>
      </c>
      <c r="AC2" t="s">
        <v>221</v>
      </c>
      <c r="AD2" t="s">
        <v>221</v>
      </c>
      <c r="AE2" t="s">
        <v>221</v>
      </c>
      <c r="AF2" t="s">
        <v>221</v>
      </c>
      <c r="AG2" t="s">
        <v>221</v>
      </c>
      <c r="AH2" t="s">
        <v>221</v>
      </c>
      <c r="AI2" t="s">
        <v>221</v>
      </c>
      <c r="AJ2" t="s">
        <v>221</v>
      </c>
      <c r="AK2" t="s">
        <v>221</v>
      </c>
    </row>
    <row r="3" spans="1:37">
      <c r="H3" t="s">
        <v>221</v>
      </c>
      <c r="I3" t="s">
        <v>221</v>
      </c>
      <c r="J3" t="s">
        <v>221</v>
      </c>
      <c r="K3" t="s">
        <v>221</v>
      </c>
      <c r="L3" t="s">
        <v>221</v>
      </c>
      <c r="M3" t="s">
        <v>221</v>
      </c>
      <c r="N3" t="s">
        <v>221</v>
      </c>
      <c r="O3" t="s">
        <v>221</v>
      </c>
      <c r="P3" t="s">
        <v>221</v>
      </c>
      <c r="Q3" t="s">
        <v>221</v>
      </c>
      <c r="R3" t="s">
        <v>221</v>
      </c>
      <c r="S3" t="s">
        <v>221</v>
      </c>
      <c r="T3" t="s">
        <v>221</v>
      </c>
      <c r="U3" t="s">
        <v>221</v>
      </c>
      <c r="V3" t="s">
        <v>221</v>
      </c>
      <c r="W3" t="s">
        <v>221</v>
      </c>
      <c r="X3" t="s">
        <v>221</v>
      </c>
      <c r="Y3" t="s">
        <v>221</v>
      </c>
      <c r="Z3" t="s">
        <v>221</v>
      </c>
      <c r="AA3" t="s">
        <v>221</v>
      </c>
      <c r="AB3" t="s">
        <v>221</v>
      </c>
      <c r="AC3" t="s">
        <v>221</v>
      </c>
      <c r="AD3" t="s">
        <v>221</v>
      </c>
      <c r="AE3" t="s">
        <v>221</v>
      </c>
      <c r="AF3" t="s">
        <v>221</v>
      </c>
      <c r="AG3" t="s">
        <v>221</v>
      </c>
      <c r="AH3" t="s">
        <v>221</v>
      </c>
      <c r="AI3" t="s">
        <v>221</v>
      </c>
      <c r="AJ3" t="s">
        <v>221</v>
      </c>
      <c r="AK3" t="s">
        <v>221</v>
      </c>
    </row>
    <row r="4" spans="1:37">
      <c r="B4" t="s">
        <v>33</v>
      </c>
      <c r="C4" t="s">
        <v>34</v>
      </c>
      <c r="H4" t="s">
        <v>221</v>
      </c>
      <c r="I4" t="s">
        <v>221</v>
      </c>
      <c r="J4" t="s">
        <v>221</v>
      </c>
      <c r="K4" t="s">
        <v>221</v>
      </c>
      <c r="L4" t="s">
        <v>221</v>
      </c>
      <c r="M4" t="s">
        <v>221</v>
      </c>
      <c r="N4" t="s">
        <v>221</v>
      </c>
      <c r="O4" t="s">
        <v>221</v>
      </c>
      <c r="P4" t="s">
        <v>221</v>
      </c>
      <c r="Q4" t="s">
        <v>221</v>
      </c>
      <c r="R4" t="s">
        <v>221</v>
      </c>
      <c r="S4" t="s">
        <v>221</v>
      </c>
      <c r="T4" t="s">
        <v>221</v>
      </c>
      <c r="U4" t="s">
        <v>221</v>
      </c>
      <c r="V4" t="s">
        <v>221</v>
      </c>
      <c r="W4" t="s">
        <v>221</v>
      </c>
      <c r="X4" t="s">
        <v>221</v>
      </c>
      <c r="Y4" t="s">
        <v>221</v>
      </c>
      <c r="Z4" t="s">
        <v>221</v>
      </c>
      <c r="AA4" t="s">
        <v>221</v>
      </c>
      <c r="AB4" t="s">
        <v>221</v>
      </c>
      <c r="AC4" t="s">
        <v>221</v>
      </c>
      <c r="AD4" t="s">
        <v>221</v>
      </c>
      <c r="AE4" t="s">
        <v>221</v>
      </c>
      <c r="AF4" t="s">
        <v>221</v>
      </c>
      <c r="AG4" t="s">
        <v>221</v>
      </c>
      <c r="AH4" t="s">
        <v>221</v>
      </c>
      <c r="AI4" t="s">
        <v>221</v>
      </c>
      <c r="AJ4" t="s">
        <v>221</v>
      </c>
      <c r="AK4" t="s">
        <v>221</v>
      </c>
    </row>
    <row r="5" spans="1:37">
      <c r="A5" s="1">
        <v>1</v>
      </c>
      <c r="B5" s="2" t="s">
        <v>35</v>
      </c>
      <c r="C5" t="s">
        <v>36</v>
      </c>
      <c r="H5" s="1">
        <v>2021</v>
      </c>
      <c r="I5" s="1">
        <v>2021</v>
      </c>
      <c r="J5" s="1">
        <v>2021</v>
      </c>
      <c r="K5" s="1">
        <v>2021</v>
      </c>
      <c r="L5" s="1">
        <v>2021</v>
      </c>
      <c r="M5" s="1">
        <v>2021</v>
      </c>
      <c r="N5" s="1">
        <v>2021</v>
      </c>
      <c r="O5" s="1">
        <v>2021</v>
      </c>
      <c r="P5" s="1">
        <v>2021</v>
      </c>
      <c r="Q5" s="1">
        <v>2021</v>
      </c>
      <c r="R5" s="1">
        <v>2021</v>
      </c>
      <c r="S5" s="1">
        <v>2021</v>
      </c>
      <c r="T5" s="1">
        <v>2021</v>
      </c>
      <c r="U5" s="1">
        <v>2021</v>
      </c>
      <c r="V5" s="1">
        <v>2021</v>
      </c>
      <c r="W5" s="1">
        <v>2021</v>
      </c>
      <c r="X5" s="1">
        <v>2021</v>
      </c>
      <c r="Y5" s="1">
        <v>2021</v>
      </c>
      <c r="Z5" s="1">
        <v>2021</v>
      </c>
      <c r="AA5" s="1">
        <v>2021</v>
      </c>
      <c r="AB5" s="1">
        <v>2021</v>
      </c>
      <c r="AC5" s="1">
        <v>2021</v>
      </c>
      <c r="AD5" s="1">
        <v>2021</v>
      </c>
      <c r="AE5" s="1">
        <v>2021</v>
      </c>
      <c r="AF5" s="1">
        <v>2021</v>
      </c>
      <c r="AG5" s="1">
        <v>2021</v>
      </c>
      <c r="AH5" s="1">
        <v>2021</v>
      </c>
      <c r="AI5" s="1">
        <v>2021</v>
      </c>
      <c r="AJ5" s="1">
        <v>2021</v>
      </c>
      <c r="AK5" s="1">
        <v>2021</v>
      </c>
    </row>
    <row r="6" spans="1:37">
      <c r="A6" s="1">
        <v>2</v>
      </c>
      <c r="B6" s="2" t="s">
        <v>38</v>
      </c>
      <c r="C6" t="s">
        <v>39</v>
      </c>
      <c r="H6" s="1">
        <v>2021</v>
      </c>
      <c r="I6" s="1">
        <v>2021</v>
      </c>
      <c r="J6" s="1">
        <v>2021</v>
      </c>
      <c r="K6" s="1">
        <v>2021</v>
      </c>
      <c r="L6" s="1">
        <v>2021</v>
      </c>
      <c r="M6" s="1">
        <v>2021</v>
      </c>
      <c r="N6" s="1">
        <v>2021</v>
      </c>
      <c r="O6" s="1">
        <v>2021</v>
      </c>
      <c r="P6" s="1">
        <v>2021</v>
      </c>
      <c r="Q6" s="1">
        <v>2021</v>
      </c>
      <c r="R6" s="1">
        <v>2021</v>
      </c>
      <c r="S6" s="1">
        <v>2021</v>
      </c>
      <c r="T6" s="1">
        <v>2021</v>
      </c>
      <c r="U6" s="1">
        <v>2021</v>
      </c>
      <c r="V6" s="1">
        <v>2021</v>
      </c>
      <c r="W6" s="1">
        <v>2021</v>
      </c>
      <c r="X6" s="1">
        <v>2021</v>
      </c>
      <c r="Y6" s="1">
        <v>2021</v>
      </c>
      <c r="Z6" s="1">
        <v>2021</v>
      </c>
      <c r="AA6" s="1">
        <v>2021</v>
      </c>
      <c r="AB6" s="1">
        <v>2021</v>
      </c>
      <c r="AC6" s="1">
        <v>2021</v>
      </c>
      <c r="AD6" s="1">
        <v>2021</v>
      </c>
      <c r="AE6" s="1">
        <v>2021</v>
      </c>
      <c r="AF6" s="1">
        <v>2021</v>
      </c>
      <c r="AG6" s="1">
        <v>2021</v>
      </c>
      <c r="AH6" s="1">
        <v>2021</v>
      </c>
      <c r="AI6" s="1">
        <v>2021</v>
      </c>
      <c r="AJ6" s="1">
        <v>2021</v>
      </c>
      <c r="AK6" s="1">
        <v>2021</v>
      </c>
    </row>
    <row r="7" spans="1:37">
      <c r="A7" s="1">
        <v>3</v>
      </c>
      <c r="B7" s="2" t="s">
        <v>40</v>
      </c>
      <c r="C7" t="s">
        <v>41</v>
      </c>
      <c r="H7" s="1">
        <v>2021</v>
      </c>
      <c r="I7" s="1">
        <v>2021</v>
      </c>
      <c r="J7" s="1">
        <v>2021</v>
      </c>
      <c r="K7" s="1">
        <v>2021</v>
      </c>
      <c r="L7" s="1">
        <v>2021</v>
      </c>
      <c r="M7" s="1">
        <v>2021</v>
      </c>
      <c r="N7" s="1">
        <v>2021</v>
      </c>
      <c r="O7" s="1">
        <v>2021</v>
      </c>
      <c r="P7" s="1">
        <v>2021</v>
      </c>
      <c r="Q7" s="1">
        <v>2021</v>
      </c>
      <c r="R7" s="1">
        <v>2021</v>
      </c>
      <c r="S7" s="1">
        <v>2021</v>
      </c>
      <c r="T7" s="1">
        <v>2021</v>
      </c>
      <c r="U7" s="1">
        <v>2021</v>
      </c>
      <c r="V7" s="1">
        <v>2021</v>
      </c>
      <c r="W7" s="1">
        <v>2021</v>
      </c>
      <c r="X7" s="1">
        <v>2021</v>
      </c>
      <c r="Y7" s="1">
        <v>2021</v>
      </c>
      <c r="Z7" s="1">
        <v>2021</v>
      </c>
      <c r="AA7" s="1">
        <v>2021</v>
      </c>
      <c r="AB7" s="1">
        <v>2021</v>
      </c>
      <c r="AC7" s="1">
        <v>2021</v>
      </c>
      <c r="AD7" s="1">
        <v>2021</v>
      </c>
      <c r="AE7" s="1">
        <v>2021</v>
      </c>
      <c r="AF7" s="1">
        <v>2021</v>
      </c>
      <c r="AG7" s="1">
        <v>2021</v>
      </c>
      <c r="AH7" s="1">
        <v>2021</v>
      </c>
      <c r="AI7" s="1">
        <v>2021</v>
      </c>
      <c r="AJ7" s="1">
        <v>2021</v>
      </c>
      <c r="AK7" s="1">
        <v>2021</v>
      </c>
    </row>
    <row r="8" spans="1:37">
      <c r="A8" s="1">
        <v>4</v>
      </c>
      <c r="B8" s="2" t="s">
        <v>42</v>
      </c>
      <c r="C8" t="s">
        <v>43</v>
      </c>
      <c r="H8" s="1">
        <v>2020</v>
      </c>
      <c r="I8" s="1">
        <v>2020</v>
      </c>
      <c r="J8" s="1">
        <v>2020</v>
      </c>
      <c r="K8" s="1">
        <v>2020</v>
      </c>
      <c r="L8" s="1">
        <v>2020</v>
      </c>
      <c r="M8" s="1">
        <v>2020</v>
      </c>
      <c r="N8" s="1">
        <v>2020</v>
      </c>
      <c r="O8" s="1">
        <v>2020</v>
      </c>
      <c r="P8" s="1">
        <v>2020</v>
      </c>
      <c r="Q8" s="1">
        <v>2020</v>
      </c>
      <c r="R8" s="1">
        <v>2020</v>
      </c>
      <c r="S8" s="1">
        <v>2020</v>
      </c>
      <c r="T8" s="1">
        <v>2020</v>
      </c>
      <c r="U8" s="1">
        <v>2020</v>
      </c>
      <c r="V8" s="1">
        <v>2020</v>
      </c>
      <c r="W8" s="1">
        <v>2020</v>
      </c>
      <c r="X8" s="1">
        <v>2020</v>
      </c>
      <c r="Y8" s="1">
        <v>2020</v>
      </c>
      <c r="Z8" s="1">
        <v>2020</v>
      </c>
      <c r="AA8" s="1">
        <v>2020</v>
      </c>
      <c r="AB8" s="1">
        <v>2020</v>
      </c>
      <c r="AC8" s="1">
        <v>2020</v>
      </c>
      <c r="AD8" s="1">
        <v>2020</v>
      </c>
      <c r="AE8" s="1">
        <v>2020</v>
      </c>
      <c r="AF8" s="1">
        <v>2020</v>
      </c>
      <c r="AG8" s="1">
        <v>2020</v>
      </c>
      <c r="AH8" s="1">
        <v>2020</v>
      </c>
      <c r="AI8" s="1">
        <v>2020</v>
      </c>
      <c r="AJ8" s="1">
        <v>2020</v>
      </c>
      <c r="AK8" s="1">
        <v>2020</v>
      </c>
    </row>
    <row r="9" spans="1:37">
      <c r="A9" s="1">
        <v>5</v>
      </c>
      <c r="B9" s="2" t="s">
        <v>44</v>
      </c>
      <c r="C9" t="s">
        <v>45</v>
      </c>
      <c r="H9" s="1">
        <v>2020</v>
      </c>
      <c r="I9" s="1">
        <v>2020</v>
      </c>
      <c r="J9" s="1">
        <v>2020</v>
      </c>
      <c r="K9" s="1">
        <v>2020</v>
      </c>
      <c r="L9" s="1">
        <v>2020</v>
      </c>
      <c r="M9" s="1">
        <v>2020</v>
      </c>
      <c r="N9" s="1">
        <v>2020</v>
      </c>
      <c r="O9" s="1">
        <v>2020</v>
      </c>
      <c r="P9" s="1">
        <v>2020</v>
      </c>
      <c r="Q9" s="1">
        <v>2020</v>
      </c>
      <c r="R9" s="1">
        <v>2020</v>
      </c>
      <c r="S9" s="1">
        <v>2020</v>
      </c>
      <c r="T9" s="1">
        <v>2020</v>
      </c>
      <c r="U9" s="1">
        <v>2020</v>
      </c>
      <c r="V9" s="1">
        <v>2020</v>
      </c>
      <c r="W9" s="1">
        <v>2020</v>
      </c>
      <c r="X9" s="1">
        <v>2020</v>
      </c>
      <c r="Y9" s="1">
        <v>2020</v>
      </c>
      <c r="Z9" s="1">
        <v>2020</v>
      </c>
      <c r="AA9" s="1">
        <v>2020</v>
      </c>
      <c r="AB9" s="1">
        <v>2020</v>
      </c>
      <c r="AC9" s="1">
        <v>2020</v>
      </c>
      <c r="AD9" s="1">
        <v>2020</v>
      </c>
      <c r="AE9" s="1">
        <v>2020</v>
      </c>
      <c r="AF9" s="1">
        <v>2020</v>
      </c>
      <c r="AG9" s="1">
        <v>2020</v>
      </c>
      <c r="AH9" s="1">
        <v>2020</v>
      </c>
      <c r="AI9" s="1">
        <v>2020</v>
      </c>
      <c r="AJ9" s="1">
        <v>2020</v>
      </c>
      <c r="AK9" s="1">
        <v>2020</v>
      </c>
    </row>
    <row r="10" spans="1:37">
      <c r="A10" s="1">
        <v>6</v>
      </c>
      <c r="B10" s="2" t="s">
        <v>46</v>
      </c>
      <c r="C10" t="s">
        <v>47</v>
      </c>
      <c r="H10" s="1" t="s">
        <v>221</v>
      </c>
      <c r="I10" s="1" t="s">
        <v>221</v>
      </c>
      <c r="J10" s="1" t="s">
        <v>221</v>
      </c>
      <c r="K10" s="1" t="s">
        <v>221</v>
      </c>
      <c r="L10" s="1" t="s">
        <v>221</v>
      </c>
      <c r="M10" s="1" t="s">
        <v>221</v>
      </c>
      <c r="N10" s="1" t="s">
        <v>221</v>
      </c>
      <c r="O10" s="1" t="s">
        <v>221</v>
      </c>
      <c r="P10" s="1" t="s">
        <v>221</v>
      </c>
      <c r="Q10" s="1" t="s">
        <v>221</v>
      </c>
      <c r="R10" s="1" t="s">
        <v>221</v>
      </c>
      <c r="S10" s="1" t="s">
        <v>221</v>
      </c>
      <c r="T10" s="1" t="s">
        <v>221</v>
      </c>
      <c r="U10" s="1" t="s">
        <v>221</v>
      </c>
      <c r="V10" s="1" t="s">
        <v>221</v>
      </c>
      <c r="W10" s="1" t="s">
        <v>221</v>
      </c>
      <c r="X10" s="1" t="s">
        <v>221</v>
      </c>
      <c r="Y10" s="1" t="s">
        <v>221</v>
      </c>
      <c r="Z10" s="1" t="s">
        <v>221</v>
      </c>
      <c r="AA10" s="1" t="s">
        <v>221</v>
      </c>
      <c r="AB10" s="1" t="s">
        <v>221</v>
      </c>
      <c r="AC10" s="1" t="s">
        <v>221</v>
      </c>
      <c r="AD10" s="1" t="s">
        <v>221</v>
      </c>
      <c r="AE10" s="1" t="s">
        <v>221</v>
      </c>
      <c r="AF10" s="1" t="s">
        <v>221</v>
      </c>
      <c r="AG10" s="1" t="s">
        <v>221</v>
      </c>
      <c r="AH10" s="1" t="s">
        <v>221</v>
      </c>
      <c r="AI10" s="1" t="s">
        <v>221</v>
      </c>
      <c r="AJ10" s="1" t="s">
        <v>221</v>
      </c>
      <c r="AK10" s="1" t="s">
        <v>221</v>
      </c>
    </row>
    <row r="11" spans="1:37">
      <c r="A11" s="1">
        <v>7</v>
      </c>
      <c r="B11" s="3" t="s">
        <v>48</v>
      </c>
      <c r="C11" t="s">
        <v>49</v>
      </c>
      <c r="H11" s="1" t="s">
        <v>221</v>
      </c>
      <c r="I11" s="1" t="s">
        <v>221</v>
      </c>
      <c r="J11" s="1" t="s">
        <v>221</v>
      </c>
      <c r="K11" s="1" t="s">
        <v>221</v>
      </c>
      <c r="L11" s="1" t="s">
        <v>221</v>
      </c>
      <c r="M11" s="1" t="s">
        <v>221</v>
      </c>
      <c r="N11" s="1" t="s">
        <v>221</v>
      </c>
      <c r="O11" s="1" t="s">
        <v>221</v>
      </c>
      <c r="P11" s="1" t="s">
        <v>221</v>
      </c>
      <c r="Q11" s="1" t="s">
        <v>221</v>
      </c>
      <c r="R11" s="1" t="s">
        <v>221</v>
      </c>
      <c r="S11" s="1" t="s">
        <v>221</v>
      </c>
      <c r="T11" s="1" t="s">
        <v>221</v>
      </c>
      <c r="U11" s="1" t="s">
        <v>221</v>
      </c>
      <c r="V11" s="1" t="s">
        <v>221</v>
      </c>
      <c r="W11" s="1" t="s">
        <v>221</v>
      </c>
      <c r="X11" s="1" t="s">
        <v>221</v>
      </c>
      <c r="Y11" s="1" t="s">
        <v>221</v>
      </c>
      <c r="Z11" s="1" t="s">
        <v>221</v>
      </c>
      <c r="AA11" s="1" t="s">
        <v>221</v>
      </c>
      <c r="AB11" s="1" t="s">
        <v>221</v>
      </c>
      <c r="AC11" s="1" t="s">
        <v>221</v>
      </c>
      <c r="AD11" s="1" t="s">
        <v>221</v>
      </c>
      <c r="AE11" s="1" t="s">
        <v>221</v>
      </c>
      <c r="AF11" s="1" t="s">
        <v>221</v>
      </c>
      <c r="AG11" s="1" t="s">
        <v>221</v>
      </c>
      <c r="AH11" s="1" t="s">
        <v>221</v>
      </c>
      <c r="AI11" s="1" t="s">
        <v>221</v>
      </c>
      <c r="AJ11" s="1" t="s">
        <v>221</v>
      </c>
      <c r="AK11" s="1" t="s">
        <v>221</v>
      </c>
    </row>
    <row r="12" spans="1:37">
      <c r="A12" s="1">
        <v>8</v>
      </c>
      <c r="B12" s="4" t="s">
        <v>50</v>
      </c>
      <c r="C12" t="s">
        <v>51</v>
      </c>
      <c r="H12" s="1">
        <v>2021</v>
      </c>
      <c r="I12" s="1">
        <v>2021</v>
      </c>
      <c r="J12" s="1" t="s">
        <v>221</v>
      </c>
      <c r="K12" s="1">
        <v>2021</v>
      </c>
      <c r="L12" s="1">
        <v>2021</v>
      </c>
      <c r="M12" s="1">
        <v>2021</v>
      </c>
      <c r="N12" s="1">
        <v>2021</v>
      </c>
      <c r="O12" s="1">
        <v>2021</v>
      </c>
      <c r="P12" s="1">
        <v>2021</v>
      </c>
      <c r="Q12" s="1">
        <v>2021</v>
      </c>
      <c r="R12" s="1">
        <v>2021</v>
      </c>
      <c r="S12" s="1">
        <v>2021</v>
      </c>
      <c r="T12" s="1">
        <v>2021</v>
      </c>
      <c r="U12" s="1" t="s">
        <v>221</v>
      </c>
      <c r="V12" s="1">
        <v>2021</v>
      </c>
      <c r="W12" s="1">
        <v>2021</v>
      </c>
      <c r="X12" s="1">
        <v>2021</v>
      </c>
      <c r="Y12" s="1">
        <v>2021</v>
      </c>
      <c r="Z12" s="1">
        <v>2021</v>
      </c>
      <c r="AA12" s="1">
        <v>2021</v>
      </c>
      <c r="AB12" s="1">
        <v>2021</v>
      </c>
      <c r="AC12" s="1">
        <v>2021</v>
      </c>
      <c r="AD12" s="1">
        <v>2021</v>
      </c>
      <c r="AE12" s="1">
        <v>2021</v>
      </c>
      <c r="AF12" s="1">
        <v>2021</v>
      </c>
      <c r="AG12" s="1">
        <v>2021</v>
      </c>
      <c r="AH12" s="1">
        <v>2021</v>
      </c>
      <c r="AI12" s="1">
        <v>2021</v>
      </c>
      <c r="AJ12" s="1">
        <v>2021</v>
      </c>
      <c r="AK12" s="1">
        <v>2021</v>
      </c>
    </row>
    <row r="13" spans="1:37">
      <c r="A13" s="1">
        <v>9</v>
      </c>
      <c r="B13" s="4" t="s">
        <v>52</v>
      </c>
      <c r="C13" t="s">
        <v>222</v>
      </c>
      <c r="H13" s="1">
        <v>2021</v>
      </c>
      <c r="I13" s="1">
        <v>2021</v>
      </c>
      <c r="J13" s="1" t="s">
        <v>221</v>
      </c>
      <c r="K13" s="1">
        <v>2021</v>
      </c>
      <c r="L13" s="1">
        <v>2021</v>
      </c>
      <c r="M13" s="1">
        <v>2021</v>
      </c>
      <c r="N13" s="1">
        <v>2021</v>
      </c>
      <c r="O13" s="1">
        <v>2021</v>
      </c>
      <c r="P13" s="1">
        <v>2021</v>
      </c>
      <c r="Q13" s="1">
        <v>2021</v>
      </c>
      <c r="R13" s="1">
        <v>2021</v>
      </c>
      <c r="S13" s="1">
        <v>2021</v>
      </c>
      <c r="T13" s="1">
        <v>2021</v>
      </c>
      <c r="U13" s="1" t="s">
        <v>221</v>
      </c>
      <c r="V13" s="1">
        <v>2021</v>
      </c>
      <c r="W13" s="1">
        <v>2021</v>
      </c>
      <c r="X13" s="1">
        <v>2021</v>
      </c>
      <c r="Y13" s="1">
        <v>2021</v>
      </c>
      <c r="Z13" s="1">
        <v>2021</v>
      </c>
      <c r="AA13" s="1">
        <v>2021</v>
      </c>
      <c r="AB13" s="1">
        <v>2021</v>
      </c>
      <c r="AC13" s="1">
        <v>2021</v>
      </c>
      <c r="AD13" s="1">
        <v>2021</v>
      </c>
      <c r="AE13" s="1">
        <v>2021</v>
      </c>
      <c r="AF13" s="1">
        <v>2021</v>
      </c>
      <c r="AG13" s="1">
        <v>2021</v>
      </c>
      <c r="AH13" s="1">
        <v>2021</v>
      </c>
      <c r="AI13" s="1">
        <v>2021</v>
      </c>
      <c r="AJ13" s="1">
        <v>2021</v>
      </c>
      <c r="AK13" s="1">
        <v>2021</v>
      </c>
    </row>
    <row r="14" spans="1:37">
      <c r="A14" s="1">
        <v>10</v>
      </c>
      <c r="B14" s="4" t="s">
        <v>54</v>
      </c>
      <c r="C14" t="s">
        <v>223</v>
      </c>
      <c r="H14" s="1">
        <v>2018</v>
      </c>
      <c r="I14" s="1">
        <v>2018</v>
      </c>
      <c r="J14" s="1" t="s">
        <v>221</v>
      </c>
      <c r="K14" s="1">
        <v>2018</v>
      </c>
      <c r="L14" s="1">
        <v>2018</v>
      </c>
      <c r="M14" s="1">
        <v>2018</v>
      </c>
      <c r="N14" s="1">
        <v>2018</v>
      </c>
      <c r="O14" s="1" t="s">
        <v>221</v>
      </c>
      <c r="P14" s="1">
        <v>2018</v>
      </c>
      <c r="Q14" s="1" t="s">
        <v>221</v>
      </c>
      <c r="R14" s="1">
        <v>2018</v>
      </c>
      <c r="S14" s="1">
        <v>2018</v>
      </c>
      <c r="T14" s="1">
        <v>2018</v>
      </c>
      <c r="U14" s="1" t="s">
        <v>221</v>
      </c>
      <c r="V14" s="1">
        <v>2018</v>
      </c>
      <c r="W14" s="1">
        <v>2018</v>
      </c>
      <c r="X14" s="1" t="s">
        <v>221</v>
      </c>
      <c r="Y14" s="1">
        <v>2018</v>
      </c>
      <c r="Z14" s="1">
        <v>2018</v>
      </c>
      <c r="AA14" s="1" t="s">
        <v>221</v>
      </c>
      <c r="AB14" s="1">
        <v>2018</v>
      </c>
      <c r="AC14" s="1">
        <v>2018</v>
      </c>
      <c r="AD14" s="1">
        <v>2018</v>
      </c>
      <c r="AE14" s="1">
        <v>2018</v>
      </c>
      <c r="AF14" s="1">
        <v>2018</v>
      </c>
      <c r="AG14" s="1">
        <v>2018</v>
      </c>
      <c r="AH14" s="1">
        <v>2018</v>
      </c>
      <c r="AI14" s="1">
        <v>2018</v>
      </c>
      <c r="AJ14" s="1">
        <v>2018</v>
      </c>
      <c r="AK14" s="1">
        <v>2018</v>
      </c>
    </row>
    <row r="15" spans="1:37">
      <c r="A15" s="1">
        <v>11</v>
      </c>
      <c r="B15" s="3" t="s">
        <v>56</v>
      </c>
      <c r="C15" t="s">
        <v>57</v>
      </c>
      <c r="H15" s="1" t="s">
        <v>221</v>
      </c>
      <c r="I15" s="1" t="s">
        <v>221</v>
      </c>
      <c r="J15" s="1" t="s">
        <v>221</v>
      </c>
      <c r="K15" s="1" t="s">
        <v>221</v>
      </c>
      <c r="L15" s="1" t="s">
        <v>221</v>
      </c>
      <c r="M15" s="1" t="s">
        <v>221</v>
      </c>
      <c r="N15" s="1" t="s">
        <v>221</v>
      </c>
      <c r="O15" s="1" t="s">
        <v>221</v>
      </c>
      <c r="P15" s="1" t="s">
        <v>221</v>
      </c>
      <c r="Q15" s="1" t="s">
        <v>221</v>
      </c>
      <c r="R15" s="1" t="s">
        <v>221</v>
      </c>
      <c r="S15" s="1" t="s">
        <v>221</v>
      </c>
      <c r="T15" s="1" t="s">
        <v>221</v>
      </c>
      <c r="U15" s="1" t="s">
        <v>221</v>
      </c>
      <c r="V15" s="1" t="s">
        <v>221</v>
      </c>
      <c r="W15" s="1" t="s">
        <v>221</v>
      </c>
      <c r="X15" s="1" t="s">
        <v>221</v>
      </c>
      <c r="Y15" s="1" t="s">
        <v>221</v>
      </c>
      <c r="Z15" s="1" t="s">
        <v>221</v>
      </c>
      <c r="AA15" s="1" t="s">
        <v>221</v>
      </c>
      <c r="AB15" s="1" t="s">
        <v>221</v>
      </c>
      <c r="AC15" s="1" t="s">
        <v>221</v>
      </c>
      <c r="AD15" s="1" t="s">
        <v>221</v>
      </c>
      <c r="AE15" s="1" t="s">
        <v>221</v>
      </c>
      <c r="AF15" s="1" t="s">
        <v>221</v>
      </c>
      <c r="AG15" s="1" t="s">
        <v>221</v>
      </c>
      <c r="AH15" s="1" t="s">
        <v>221</v>
      </c>
      <c r="AI15" s="1" t="s">
        <v>221</v>
      </c>
      <c r="AJ15" s="1" t="s">
        <v>221</v>
      </c>
      <c r="AK15" s="1" t="s">
        <v>221</v>
      </c>
    </row>
    <row r="16" spans="1:37">
      <c r="A16" s="1">
        <v>12</v>
      </c>
      <c r="B16" s="4" t="s">
        <v>58</v>
      </c>
      <c r="C16" t="s">
        <v>59</v>
      </c>
      <c r="H16" s="1">
        <v>2021</v>
      </c>
      <c r="I16" s="1">
        <v>2021</v>
      </c>
      <c r="J16" s="1" t="s">
        <v>221</v>
      </c>
      <c r="K16" s="1">
        <v>2021</v>
      </c>
      <c r="L16" s="1">
        <v>2021</v>
      </c>
      <c r="M16" s="1">
        <v>2021</v>
      </c>
      <c r="N16" s="1">
        <v>2021</v>
      </c>
      <c r="O16" s="1">
        <v>2021</v>
      </c>
      <c r="P16" s="1">
        <v>2021</v>
      </c>
      <c r="Q16" s="1">
        <v>2021</v>
      </c>
      <c r="R16" s="1">
        <v>2021</v>
      </c>
      <c r="S16" s="1">
        <v>2021</v>
      </c>
      <c r="T16" s="1">
        <v>2021</v>
      </c>
      <c r="U16" s="1" t="s">
        <v>221</v>
      </c>
      <c r="V16" s="1">
        <v>2021</v>
      </c>
      <c r="W16" s="1">
        <v>2021</v>
      </c>
      <c r="X16" s="1">
        <v>2021</v>
      </c>
      <c r="Y16" s="1">
        <v>2021</v>
      </c>
      <c r="Z16" s="1">
        <v>2021</v>
      </c>
      <c r="AA16" s="1">
        <v>2021</v>
      </c>
      <c r="AB16" s="1">
        <v>2021</v>
      </c>
      <c r="AC16" s="1">
        <v>2021</v>
      </c>
      <c r="AD16" s="1">
        <v>2021</v>
      </c>
      <c r="AE16" s="1">
        <v>2021</v>
      </c>
      <c r="AF16" s="1">
        <v>2021</v>
      </c>
      <c r="AG16" s="1">
        <v>2021</v>
      </c>
      <c r="AH16" s="1">
        <v>2021</v>
      </c>
      <c r="AI16" s="1">
        <v>2021</v>
      </c>
      <c r="AJ16" s="1">
        <v>2021</v>
      </c>
      <c r="AK16" s="1">
        <v>2021</v>
      </c>
    </row>
    <row r="17" spans="1:37">
      <c r="A17" s="1">
        <v>13</v>
      </c>
      <c r="B17" s="4" t="s">
        <v>60</v>
      </c>
      <c r="C17" t="s">
        <v>224</v>
      </c>
      <c r="H17" s="1">
        <v>2021</v>
      </c>
      <c r="I17" s="1">
        <v>2021</v>
      </c>
      <c r="J17" s="1" t="s">
        <v>221</v>
      </c>
      <c r="K17" s="1">
        <v>2021</v>
      </c>
      <c r="L17" s="1">
        <v>2021</v>
      </c>
      <c r="M17" s="1">
        <v>2021</v>
      </c>
      <c r="N17" s="1">
        <v>2021</v>
      </c>
      <c r="O17" s="1">
        <v>2021</v>
      </c>
      <c r="P17" s="1">
        <v>2021</v>
      </c>
      <c r="Q17" s="1">
        <v>2021</v>
      </c>
      <c r="R17" s="1">
        <v>2021</v>
      </c>
      <c r="S17" s="1">
        <v>2021</v>
      </c>
      <c r="T17" s="1">
        <v>2021</v>
      </c>
      <c r="U17" s="1" t="s">
        <v>221</v>
      </c>
      <c r="V17" s="1">
        <v>2021</v>
      </c>
      <c r="W17" s="1">
        <v>2021</v>
      </c>
      <c r="X17" s="1">
        <v>2021</v>
      </c>
      <c r="Y17" s="1">
        <v>2021</v>
      </c>
      <c r="Z17" s="1">
        <v>2021</v>
      </c>
      <c r="AA17" s="1">
        <v>2021</v>
      </c>
      <c r="AB17" s="1">
        <v>2021</v>
      </c>
      <c r="AC17" s="1">
        <v>2021</v>
      </c>
      <c r="AD17" s="1">
        <v>2021</v>
      </c>
      <c r="AE17" s="1">
        <v>2021</v>
      </c>
      <c r="AF17" s="1">
        <v>2021</v>
      </c>
      <c r="AG17" s="1">
        <v>2021</v>
      </c>
      <c r="AH17" s="1">
        <v>2021</v>
      </c>
      <c r="AI17" s="1">
        <v>2021</v>
      </c>
      <c r="AJ17" s="1">
        <v>2021</v>
      </c>
      <c r="AK17" s="1">
        <v>2021</v>
      </c>
    </row>
    <row r="18" spans="1:37">
      <c r="A18" s="1">
        <v>14</v>
      </c>
      <c r="B18" s="4" t="s">
        <v>62</v>
      </c>
      <c r="C18" t="s">
        <v>225</v>
      </c>
      <c r="H18" s="1">
        <v>2018</v>
      </c>
      <c r="I18" s="1">
        <v>2018</v>
      </c>
      <c r="J18" s="1">
        <v>2018</v>
      </c>
      <c r="K18" s="1">
        <v>2018</v>
      </c>
      <c r="L18" s="1">
        <v>2018</v>
      </c>
      <c r="M18" s="1">
        <v>2018</v>
      </c>
      <c r="N18" s="1">
        <v>2018</v>
      </c>
      <c r="O18" s="1" t="s">
        <v>221</v>
      </c>
      <c r="P18" s="1">
        <v>2018</v>
      </c>
      <c r="Q18" s="1">
        <v>2018</v>
      </c>
      <c r="R18" s="1">
        <v>2018</v>
      </c>
      <c r="S18" s="1">
        <v>2018</v>
      </c>
      <c r="T18" s="1">
        <v>2018</v>
      </c>
      <c r="U18" s="1" t="s">
        <v>221</v>
      </c>
      <c r="V18" s="1">
        <v>2018</v>
      </c>
      <c r="W18" s="1">
        <v>2018</v>
      </c>
      <c r="X18" s="1" t="s">
        <v>221</v>
      </c>
      <c r="Y18" s="1">
        <v>2018</v>
      </c>
      <c r="Z18" s="1">
        <v>2018</v>
      </c>
      <c r="AA18" s="1" t="s">
        <v>221</v>
      </c>
      <c r="AB18" s="1">
        <v>2018</v>
      </c>
      <c r="AC18" s="1">
        <v>2018</v>
      </c>
      <c r="AD18" s="1">
        <v>2018</v>
      </c>
      <c r="AE18" s="1">
        <v>2018</v>
      </c>
      <c r="AF18" s="1">
        <v>2018</v>
      </c>
      <c r="AG18" s="1">
        <v>2018</v>
      </c>
      <c r="AH18" s="1">
        <v>2018</v>
      </c>
      <c r="AI18" s="1">
        <v>2018</v>
      </c>
      <c r="AJ18" s="1">
        <v>2018</v>
      </c>
      <c r="AK18" s="1">
        <v>2018</v>
      </c>
    </row>
    <row r="19" spans="1:37">
      <c r="A19" s="1">
        <v>15</v>
      </c>
      <c r="B19" s="2" t="s">
        <v>64</v>
      </c>
      <c r="C19" t="s">
        <v>65</v>
      </c>
      <c r="H19" s="1" t="s">
        <v>221</v>
      </c>
      <c r="I19" s="1" t="s">
        <v>221</v>
      </c>
      <c r="J19" s="1" t="s">
        <v>221</v>
      </c>
      <c r="K19" s="1" t="s">
        <v>221</v>
      </c>
      <c r="L19" s="1" t="s">
        <v>221</v>
      </c>
      <c r="M19" s="1" t="s">
        <v>221</v>
      </c>
      <c r="N19" s="1" t="s">
        <v>221</v>
      </c>
      <c r="O19" s="1" t="s">
        <v>221</v>
      </c>
      <c r="P19" s="1" t="s">
        <v>221</v>
      </c>
      <c r="Q19" s="1" t="s">
        <v>221</v>
      </c>
      <c r="R19" s="1" t="s">
        <v>221</v>
      </c>
      <c r="S19" s="1" t="s">
        <v>221</v>
      </c>
      <c r="T19" s="1" t="s">
        <v>221</v>
      </c>
      <c r="U19" s="1" t="s">
        <v>221</v>
      </c>
      <c r="V19" s="1" t="s">
        <v>221</v>
      </c>
      <c r="W19" s="1" t="s">
        <v>221</v>
      </c>
      <c r="X19" s="1" t="s">
        <v>221</v>
      </c>
      <c r="Y19" s="1" t="s">
        <v>221</v>
      </c>
      <c r="Z19" s="1" t="s">
        <v>221</v>
      </c>
      <c r="AA19" s="1" t="s">
        <v>221</v>
      </c>
      <c r="AB19" s="1" t="s">
        <v>221</v>
      </c>
      <c r="AC19" s="1" t="s">
        <v>221</v>
      </c>
      <c r="AD19" s="1" t="s">
        <v>221</v>
      </c>
      <c r="AE19" s="1" t="s">
        <v>221</v>
      </c>
      <c r="AF19" s="1" t="s">
        <v>221</v>
      </c>
      <c r="AG19" s="1" t="s">
        <v>221</v>
      </c>
      <c r="AH19" s="1" t="s">
        <v>221</v>
      </c>
      <c r="AI19" s="1" t="s">
        <v>221</v>
      </c>
      <c r="AJ19" s="1" t="s">
        <v>221</v>
      </c>
      <c r="AK19" s="1" t="s">
        <v>221</v>
      </c>
    </row>
    <row r="20" spans="1:37">
      <c r="A20" s="1">
        <v>16</v>
      </c>
      <c r="B20" s="3" t="s">
        <v>66</v>
      </c>
      <c r="C20" t="s">
        <v>67</v>
      </c>
      <c r="H20" s="1">
        <v>2022</v>
      </c>
      <c r="I20" s="1">
        <v>2022</v>
      </c>
      <c r="J20" s="1">
        <v>2022</v>
      </c>
      <c r="K20" s="1">
        <v>2022</v>
      </c>
      <c r="L20" s="1">
        <v>2022</v>
      </c>
      <c r="M20" s="1">
        <v>2022</v>
      </c>
      <c r="N20" s="1">
        <v>2022</v>
      </c>
      <c r="O20" s="1">
        <v>2022</v>
      </c>
      <c r="P20" s="1">
        <v>2022</v>
      </c>
      <c r="Q20" s="1">
        <v>2022</v>
      </c>
      <c r="R20" s="1">
        <v>2022</v>
      </c>
      <c r="S20" s="1">
        <v>2022</v>
      </c>
      <c r="T20" s="1">
        <v>2022</v>
      </c>
      <c r="U20" s="1">
        <v>2022</v>
      </c>
      <c r="V20" s="1">
        <v>2022</v>
      </c>
      <c r="W20" s="1">
        <v>2022</v>
      </c>
      <c r="X20" s="1">
        <v>2022</v>
      </c>
      <c r="Y20" s="1">
        <v>2022</v>
      </c>
      <c r="Z20" s="1">
        <v>2022</v>
      </c>
      <c r="AA20" s="1">
        <v>2022</v>
      </c>
      <c r="AB20" s="1">
        <v>2022</v>
      </c>
      <c r="AC20" s="1">
        <v>2022</v>
      </c>
      <c r="AD20" s="1">
        <v>2022</v>
      </c>
      <c r="AE20" s="1">
        <v>2022</v>
      </c>
      <c r="AF20" s="1">
        <v>2022</v>
      </c>
      <c r="AG20" s="1">
        <v>2022</v>
      </c>
      <c r="AH20" s="1">
        <v>2022</v>
      </c>
      <c r="AI20" s="1">
        <v>2022</v>
      </c>
      <c r="AJ20" s="1">
        <v>2022</v>
      </c>
      <c r="AK20" s="1">
        <v>2022</v>
      </c>
    </row>
    <row r="21" spans="1:37">
      <c r="A21" s="1">
        <v>17</v>
      </c>
      <c r="B21" s="3" t="s">
        <v>68</v>
      </c>
      <c r="C21" t="s">
        <v>69</v>
      </c>
      <c r="H21" s="1">
        <v>2019</v>
      </c>
      <c r="I21" s="1">
        <v>2019</v>
      </c>
      <c r="J21" s="1" t="s">
        <v>221</v>
      </c>
      <c r="K21" s="1">
        <v>2019</v>
      </c>
      <c r="L21" s="1">
        <v>2019</v>
      </c>
      <c r="M21" s="1">
        <v>2019</v>
      </c>
      <c r="N21" s="1">
        <v>2019</v>
      </c>
      <c r="O21" s="1" t="s">
        <v>221</v>
      </c>
      <c r="P21" s="1">
        <v>2019</v>
      </c>
      <c r="Q21" s="1">
        <v>2019</v>
      </c>
      <c r="R21" s="1">
        <v>2019</v>
      </c>
      <c r="S21" s="1">
        <v>2019</v>
      </c>
      <c r="T21" s="1">
        <v>2019</v>
      </c>
      <c r="U21" s="1">
        <v>2019</v>
      </c>
      <c r="V21" s="1">
        <v>2019</v>
      </c>
      <c r="W21" s="1">
        <v>2019</v>
      </c>
      <c r="X21" s="1">
        <v>2019</v>
      </c>
      <c r="Y21" s="1">
        <v>2019</v>
      </c>
      <c r="Z21" s="1">
        <v>2019</v>
      </c>
      <c r="AA21" s="1">
        <v>2019</v>
      </c>
      <c r="AB21" s="1">
        <v>2019</v>
      </c>
      <c r="AC21" s="1">
        <v>2019</v>
      </c>
      <c r="AD21" s="1">
        <v>2019</v>
      </c>
      <c r="AE21" s="1">
        <v>2019</v>
      </c>
      <c r="AF21" s="1">
        <v>2019</v>
      </c>
      <c r="AG21" s="1">
        <v>2019</v>
      </c>
      <c r="AH21" s="1">
        <v>2019</v>
      </c>
      <c r="AI21" s="1">
        <v>2019</v>
      </c>
      <c r="AJ21" s="1">
        <v>2019</v>
      </c>
      <c r="AK21" s="1">
        <v>2019</v>
      </c>
    </row>
    <row r="22" spans="1:37">
      <c r="A22" s="1">
        <v>18</v>
      </c>
      <c r="B22" s="3" t="s">
        <v>70</v>
      </c>
      <c r="C22" t="s">
        <v>71</v>
      </c>
      <c r="H22" s="1">
        <v>2022</v>
      </c>
      <c r="I22" s="1">
        <v>2022</v>
      </c>
      <c r="J22" s="1">
        <v>2022</v>
      </c>
      <c r="K22" s="1">
        <v>2022</v>
      </c>
      <c r="L22" s="1">
        <v>2022</v>
      </c>
      <c r="M22" s="1">
        <v>2022</v>
      </c>
      <c r="N22" s="1">
        <v>2022</v>
      </c>
      <c r="O22" s="1">
        <v>2022</v>
      </c>
      <c r="P22" s="1">
        <v>2022</v>
      </c>
      <c r="Q22" s="1">
        <v>2020</v>
      </c>
      <c r="R22" s="1">
        <v>2022</v>
      </c>
      <c r="S22" s="1">
        <v>2022</v>
      </c>
      <c r="T22" s="1">
        <v>2022</v>
      </c>
      <c r="U22" s="1">
        <v>2022</v>
      </c>
      <c r="V22" s="1">
        <v>2022</v>
      </c>
      <c r="W22" s="1">
        <v>2022</v>
      </c>
      <c r="X22" s="1">
        <v>2022</v>
      </c>
      <c r="Y22" s="1">
        <v>2022</v>
      </c>
      <c r="Z22" s="1">
        <v>2022</v>
      </c>
      <c r="AA22" s="1">
        <v>2022</v>
      </c>
      <c r="AB22" s="1">
        <v>2022</v>
      </c>
      <c r="AC22" s="1">
        <v>2022</v>
      </c>
      <c r="AD22" s="1">
        <v>2022</v>
      </c>
      <c r="AE22" s="1">
        <v>2022</v>
      </c>
      <c r="AF22" s="1">
        <v>2022</v>
      </c>
      <c r="AG22" s="1">
        <v>2022</v>
      </c>
      <c r="AH22" s="1">
        <v>2022</v>
      </c>
      <c r="AI22" s="1">
        <v>2022</v>
      </c>
      <c r="AJ22" s="1">
        <v>2022</v>
      </c>
      <c r="AK22" s="1">
        <v>2022</v>
      </c>
    </row>
    <row r="23" spans="1:37">
      <c r="A23" s="1">
        <v>19</v>
      </c>
      <c r="B23" s="2" t="s">
        <v>72</v>
      </c>
      <c r="C23" t="s">
        <v>226</v>
      </c>
      <c r="H23" s="1">
        <v>2021</v>
      </c>
      <c r="I23" s="1">
        <v>2021</v>
      </c>
      <c r="J23" s="1">
        <v>2021</v>
      </c>
      <c r="K23" s="1">
        <v>2021</v>
      </c>
      <c r="L23" s="1">
        <v>2021</v>
      </c>
      <c r="M23" s="1">
        <v>2021</v>
      </c>
      <c r="N23" s="1">
        <v>2021</v>
      </c>
      <c r="O23" s="1">
        <v>2021</v>
      </c>
      <c r="P23" s="1">
        <v>2021</v>
      </c>
      <c r="Q23" s="1">
        <v>2021</v>
      </c>
      <c r="R23" s="1">
        <v>2021</v>
      </c>
      <c r="S23" s="1">
        <v>2021</v>
      </c>
      <c r="T23" s="1">
        <v>2021</v>
      </c>
      <c r="U23" s="1">
        <v>2020</v>
      </c>
      <c r="V23" s="1">
        <v>2021</v>
      </c>
      <c r="W23" s="1">
        <v>2021</v>
      </c>
      <c r="X23" s="1">
        <v>2020</v>
      </c>
      <c r="Y23" s="1">
        <v>2021</v>
      </c>
      <c r="Z23" s="1">
        <v>2021</v>
      </c>
      <c r="AA23" s="1">
        <v>2021</v>
      </c>
      <c r="AB23" s="1">
        <v>2021</v>
      </c>
      <c r="AC23" s="1">
        <v>2021</v>
      </c>
      <c r="AD23" s="1">
        <v>2021</v>
      </c>
      <c r="AE23" s="1">
        <v>2021</v>
      </c>
      <c r="AF23" s="1">
        <v>2021</v>
      </c>
      <c r="AG23" s="1">
        <v>2021</v>
      </c>
      <c r="AH23" s="1">
        <v>2021</v>
      </c>
      <c r="AI23" s="1">
        <v>2021</v>
      </c>
      <c r="AJ23" s="1">
        <v>2021</v>
      </c>
      <c r="AK23" s="1">
        <v>2021</v>
      </c>
    </row>
    <row r="24" spans="1:37">
      <c r="A24" s="1">
        <v>20</v>
      </c>
      <c r="B24" s="2" t="s">
        <v>74</v>
      </c>
      <c r="C24" t="s">
        <v>75</v>
      </c>
      <c r="H24" s="1">
        <v>2020</v>
      </c>
      <c r="I24" s="1">
        <v>2020</v>
      </c>
      <c r="J24" s="1">
        <v>2020</v>
      </c>
      <c r="K24" s="1">
        <v>2020</v>
      </c>
      <c r="L24" s="1" t="s">
        <v>221</v>
      </c>
      <c r="M24" s="1">
        <v>2020</v>
      </c>
      <c r="N24" s="1">
        <v>2020</v>
      </c>
      <c r="O24" s="1" t="s">
        <v>221</v>
      </c>
      <c r="P24" s="1">
        <v>2020</v>
      </c>
      <c r="Q24" s="1">
        <v>2020</v>
      </c>
      <c r="R24" s="1">
        <v>2020</v>
      </c>
      <c r="S24" s="1">
        <v>2020</v>
      </c>
      <c r="T24" s="1">
        <v>2020</v>
      </c>
      <c r="U24" s="1" t="s">
        <v>221</v>
      </c>
      <c r="V24" s="1">
        <v>2020</v>
      </c>
      <c r="W24" s="1">
        <v>2020</v>
      </c>
      <c r="X24" s="1">
        <v>2020</v>
      </c>
      <c r="Y24" s="1">
        <v>2020</v>
      </c>
      <c r="Z24" s="1">
        <v>2020</v>
      </c>
      <c r="AA24" s="1">
        <v>2020</v>
      </c>
      <c r="AB24" s="1">
        <v>2020</v>
      </c>
      <c r="AC24" s="1">
        <v>2020</v>
      </c>
      <c r="AD24" s="1">
        <v>2020</v>
      </c>
      <c r="AE24" s="1">
        <v>2020</v>
      </c>
      <c r="AF24" s="1">
        <v>2020</v>
      </c>
      <c r="AG24" s="1">
        <v>2019</v>
      </c>
      <c r="AH24" s="1">
        <v>2020</v>
      </c>
      <c r="AI24" s="1">
        <v>2020</v>
      </c>
      <c r="AJ24" s="1">
        <v>2020</v>
      </c>
      <c r="AK24" s="1">
        <v>2020</v>
      </c>
    </row>
    <row r="25" spans="1:37">
      <c r="A25" s="1">
        <v>21</v>
      </c>
      <c r="B25" s="2" t="s">
        <v>76</v>
      </c>
      <c r="C25" t="s">
        <v>77</v>
      </c>
      <c r="H25" s="1" t="s">
        <v>221</v>
      </c>
      <c r="I25" s="1" t="s">
        <v>221</v>
      </c>
      <c r="J25" s="1" t="s">
        <v>221</v>
      </c>
      <c r="K25" s="1" t="s">
        <v>221</v>
      </c>
      <c r="L25" s="1" t="s">
        <v>221</v>
      </c>
      <c r="M25" s="1" t="s">
        <v>221</v>
      </c>
      <c r="N25" s="1" t="s">
        <v>221</v>
      </c>
      <c r="O25" s="1" t="s">
        <v>221</v>
      </c>
      <c r="P25" s="1" t="s">
        <v>221</v>
      </c>
      <c r="Q25" s="1" t="s">
        <v>221</v>
      </c>
      <c r="R25" s="1" t="s">
        <v>221</v>
      </c>
      <c r="S25" s="1" t="s">
        <v>221</v>
      </c>
      <c r="T25" s="1" t="s">
        <v>221</v>
      </c>
      <c r="U25" s="1" t="s">
        <v>221</v>
      </c>
      <c r="V25" s="1" t="s">
        <v>221</v>
      </c>
      <c r="W25" s="1" t="s">
        <v>221</v>
      </c>
      <c r="X25" s="1" t="s">
        <v>221</v>
      </c>
      <c r="Y25" s="1" t="s">
        <v>221</v>
      </c>
      <c r="Z25" s="1" t="s">
        <v>221</v>
      </c>
      <c r="AA25" s="1" t="s">
        <v>221</v>
      </c>
      <c r="AB25" s="1" t="s">
        <v>221</v>
      </c>
      <c r="AC25" s="1" t="s">
        <v>221</v>
      </c>
      <c r="AD25" s="1" t="s">
        <v>221</v>
      </c>
      <c r="AE25" s="1" t="s">
        <v>221</v>
      </c>
      <c r="AF25" s="1" t="s">
        <v>221</v>
      </c>
      <c r="AG25" s="1" t="s">
        <v>221</v>
      </c>
      <c r="AH25" s="1" t="s">
        <v>221</v>
      </c>
      <c r="AI25" s="1" t="s">
        <v>221</v>
      </c>
      <c r="AJ25" s="1" t="s">
        <v>221</v>
      </c>
      <c r="AK25" s="1" t="s">
        <v>221</v>
      </c>
    </row>
    <row r="26" spans="1:37">
      <c r="A26" s="1">
        <v>22</v>
      </c>
      <c r="B26" s="3" t="s">
        <v>78</v>
      </c>
      <c r="C26" t="s">
        <v>79</v>
      </c>
      <c r="H26" s="1">
        <v>2022</v>
      </c>
      <c r="I26" s="1">
        <v>2022</v>
      </c>
      <c r="J26" s="1"/>
      <c r="K26" s="1">
        <v>2022</v>
      </c>
      <c r="L26" s="1">
        <v>2022</v>
      </c>
      <c r="M26" s="1">
        <v>2022</v>
      </c>
      <c r="N26" s="1">
        <v>2022</v>
      </c>
      <c r="O26" s="1">
        <v>2022</v>
      </c>
      <c r="P26" s="1">
        <v>2022</v>
      </c>
      <c r="Q26" s="1">
        <v>2022</v>
      </c>
      <c r="R26" s="1">
        <v>2022</v>
      </c>
      <c r="S26" s="1">
        <v>2022</v>
      </c>
      <c r="T26" s="1">
        <v>2022</v>
      </c>
      <c r="U26" s="1">
        <v>2022</v>
      </c>
      <c r="V26" s="1">
        <v>2022</v>
      </c>
      <c r="W26" s="1">
        <v>2022</v>
      </c>
      <c r="X26" s="1"/>
      <c r="Y26" s="1">
        <v>2022</v>
      </c>
      <c r="Z26" s="1">
        <v>2022</v>
      </c>
      <c r="AA26" s="1">
        <v>2022</v>
      </c>
      <c r="AB26" s="1">
        <v>2022</v>
      </c>
      <c r="AC26" s="1">
        <v>2022</v>
      </c>
      <c r="AD26" s="1">
        <v>2022</v>
      </c>
      <c r="AE26" s="1">
        <v>2022</v>
      </c>
      <c r="AF26" s="1">
        <v>2022</v>
      </c>
      <c r="AG26" s="1">
        <v>2022</v>
      </c>
      <c r="AH26" s="1">
        <v>2022</v>
      </c>
      <c r="AI26" s="1">
        <v>2022</v>
      </c>
      <c r="AJ26" s="1">
        <v>2022</v>
      </c>
      <c r="AK26" s="1">
        <v>2022</v>
      </c>
    </row>
    <row r="27" spans="1:37">
      <c r="A27" s="1">
        <v>23</v>
      </c>
      <c r="B27" s="3" t="s">
        <v>80</v>
      </c>
      <c r="C27" t="s">
        <v>81</v>
      </c>
      <c r="H27" s="1">
        <v>2021</v>
      </c>
      <c r="I27" s="1">
        <v>2021</v>
      </c>
      <c r="J27" s="1">
        <v>2021</v>
      </c>
      <c r="K27" s="1">
        <v>2021</v>
      </c>
      <c r="L27" s="1">
        <v>2021</v>
      </c>
      <c r="M27" s="1">
        <v>2021</v>
      </c>
      <c r="N27" s="1">
        <v>2021</v>
      </c>
      <c r="O27" s="1">
        <v>2021</v>
      </c>
      <c r="P27" s="1">
        <v>2021</v>
      </c>
      <c r="Q27" s="1">
        <v>2021</v>
      </c>
      <c r="R27" s="1">
        <v>2021</v>
      </c>
      <c r="S27" s="1">
        <v>2021</v>
      </c>
      <c r="T27" s="1">
        <v>2021</v>
      </c>
      <c r="U27" s="1">
        <v>2021</v>
      </c>
      <c r="V27" s="1">
        <v>2021</v>
      </c>
      <c r="W27" s="1">
        <v>2021</v>
      </c>
      <c r="X27" s="1">
        <v>2021</v>
      </c>
      <c r="Y27" s="1">
        <v>2021</v>
      </c>
      <c r="Z27" s="1">
        <v>2021</v>
      </c>
      <c r="AA27" s="1">
        <v>2021</v>
      </c>
      <c r="AB27" s="1">
        <v>2021</v>
      </c>
      <c r="AC27" s="1">
        <v>2021</v>
      </c>
      <c r="AD27" s="1">
        <v>2021</v>
      </c>
      <c r="AE27" s="1">
        <v>2021</v>
      </c>
      <c r="AF27" s="1">
        <v>2021</v>
      </c>
      <c r="AG27" s="1">
        <v>2021</v>
      </c>
      <c r="AH27" s="1">
        <v>2021</v>
      </c>
      <c r="AI27" s="1">
        <v>2021</v>
      </c>
      <c r="AJ27" s="1">
        <v>2021</v>
      </c>
      <c r="AK27" s="1">
        <v>2021</v>
      </c>
    </row>
    <row r="28" spans="1:37">
      <c r="A28" s="1">
        <v>24</v>
      </c>
      <c r="B28" s="2" t="s">
        <v>82</v>
      </c>
      <c r="C28" t="s">
        <v>83</v>
      </c>
      <c r="H28" s="1" t="s">
        <v>221</v>
      </c>
      <c r="I28" s="1" t="s">
        <v>221</v>
      </c>
      <c r="J28" s="1" t="s">
        <v>221</v>
      </c>
      <c r="K28" s="1" t="s">
        <v>221</v>
      </c>
      <c r="L28" s="1" t="s">
        <v>221</v>
      </c>
      <c r="M28" s="1" t="s">
        <v>221</v>
      </c>
      <c r="N28" s="1" t="s">
        <v>221</v>
      </c>
      <c r="O28" s="1" t="s">
        <v>221</v>
      </c>
      <c r="P28" s="1" t="s">
        <v>221</v>
      </c>
      <c r="Q28" s="1" t="s">
        <v>221</v>
      </c>
      <c r="R28" s="1" t="s">
        <v>221</v>
      </c>
      <c r="S28" s="1" t="s">
        <v>221</v>
      </c>
      <c r="T28" s="1" t="s">
        <v>221</v>
      </c>
      <c r="U28" s="1" t="s">
        <v>221</v>
      </c>
      <c r="V28" s="1" t="s">
        <v>221</v>
      </c>
      <c r="W28" s="1" t="s">
        <v>221</v>
      </c>
      <c r="X28" s="1" t="s">
        <v>221</v>
      </c>
      <c r="Y28" s="1" t="s">
        <v>221</v>
      </c>
      <c r="Z28" s="1" t="s">
        <v>221</v>
      </c>
      <c r="AA28" s="1" t="s">
        <v>221</v>
      </c>
      <c r="AB28" s="1" t="s">
        <v>221</v>
      </c>
      <c r="AC28" s="1" t="s">
        <v>221</v>
      </c>
      <c r="AD28" s="1" t="s">
        <v>221</v>
      </c>
      <c r="AE28" s="1" t="s">
        <v>221</v>
      </c>
      <c r="AF28" s="1" t="s">
        <v>221</v>
      </c>
      <c r="AG28" s="1" t="s">
        <v>221</v>
      </c>
      <c r="AH28" s="1" t="s">
        <v>221</v>
      </c>
      <c r="AI28" s="1" t="s">
        <v>221</v>
      </c>
      <c r="AJ28" s="1" t="s">
        <v>221</v>
      </c>
      <c r="AK28" s="1" t="s">
        <v>221</v>
      </c>
    </row>
    <row r="29" spans="1:37">
      <c r="A29" s="1">
        <v>25</v>
      </c>
      <c r="B29" s="3" t="s">
        <v>84</v>
      </c>
      <c r="C29" t="s">
        <v>85</v>
      </c>
      <c r="H29" s="1">
        <v>2018</v>
      </c>
      <c r="I29" s="1">
        <v>2018</v>
      </c>
      <c r="J29" s="1">
        <v>2018</v>
      </c>
      <c r="K29" s="1">
        <v>2018</v>
      </c>
      <c r="L29" s="1">
        <v>2018</v>
      </c>
      <c r="M29" s="1">
        <v>2018</v>
      </c>
      <c r="N29" s="1">
        <v>2018</v>
      </c>
      <c r="O29" s="1" t="s">
        <v>221</v>
      </c>
      <c r="P29" s="1">
        <v>2018</v>
      </c>
      <c r="Q29" s="1">
        <v>2018</v>
      </c>
      <c r="R29" s="1">
        <v>2018</v>
      </c>
      <c r="S29" s="1">
        <v>2018</v>
      </c>
      <c r="T29" s="1">
        <v>2018</v>
      </c>
      <c r="U29" s="1">
        <v>2018</v>
      </c>
      <c r="V29" s="1">
        <v>2018</v>
      </c>
      <c r="W29" s="1">
        <v>2018</v>
      </c>
      <c r="X29" s="1">
        <v>2018</v>
      </c>
      <c r="Y29" s="1">
        <v>2018</v>
      </c>
      <c r="Z29" s="1">
        <v>2018</v>
      </c>
      <c r="AA29" s="1">
        <v>2018</v>
      </c>
      <c r="AB29" s="1">
        <v>2018</v>
      </c>
      <c r="AC29" s="1">
        <v>2018</v>
      </c>
      <c r="AD29" s="1">
        <v>2018</v>
      </c>
      <c r="AE29" s="1">
        <v>2018</v>
      </c>
      <c r="AF29" s="1">
        <v>2018</v>
      </c>
      <c r="AG29" s="1">
        <v>2018</v>
      </c>
      <c r="AH29" s="1">
        <v>2018</v>
      </c>
      <c r="AI29" s="1">
        <v>2018</v>
      </c>
      <c r="AJ29" s="1">
        <v>2018</v>
      </c>
      <c r="AK29" s="1">
        <v>2018</v>
      </c>
    </row>
    <row r="30" spans="1:37">
      <c r="A30" s="1">
        <v>26</v>
      </c>
      <c r="B30" s="3" t="s">
        <v>86</v>
      </c>
      <c r="C30" t="s">
        <v>87</v>
      </c>
      <c r="H30" s="1">
        <v>2021</v>
      </c>
      <c r="I30" s="1">
        <v>2021</v>
      </c>
      <c r="J30" s="1">
        <v>2021</v>
      </c>
      <c r="K30" s="1">
        <v>2021</v>
      </c>
      <c r="L30" s="1">
        <v>2021</v>
      </c>
      <c r="M30" s="1">
        <v>2021</v>
      </c>
      <c r="N30" s="1">
        <v>2021</v>
      </c>
      <c r="O30" s="1">
        <v>2021</v>
      </c>
      <c r="P30" s="1">
        <v>2021</v>
      </c>
      <c r="Q30" s="1">
        <v>2021</v>
      </c>
      <c r="R30" s="1">
        <v>2021</v>
      </c>
      <c r="S30" s="1">
        <v>2021</v>
      </c>
      <c r="T30" s="1">
        <v>2021</v>
      </c>
      <c r="U30" s="1">
        <v>2021</v>
      </c>
      <c r="V30" s="1">
        <v>2021</v>
      </c>
      <c r="W30" s="1">
        <v>2021</v>
      </c>
      <c r="X30" s="1">
        <v>2021</v>
      </c>
      <c r="Y30" s="1">
        <v>2021</v>
      </c>
      <c r="Z30" s="1">
        <v>2021</v>
      </c>
      <c r="AA30" s="1">
        <v>2021</v>
      </c>
      <c r="AB30" s="1">
        <v>2021</v>
      </c>
      <c r="AC30" s="1">
        <v>2021</v>
      </c>
      <c r="AD30" s="1">
        <v>2021</v>
      </c>
      <c r="AE30" s="1">
        <v>2021</v>
      </c>
      <c r="AF30" s="1">
        <v>2021</v>
      </c>
      <c r="AG30" s="1">
        <v>2021</v>
      </c>
      <c r="AH30" s="1">
        <v>2021</v>
      </c>
      <c r="AI30" s="1">
        <v>2021</v>
      </c>
      <c r="AJ30" s="1">
        <v>2021</v>
      </c>
      <c r="AK30" s="1">
        <v>2021</v>
      </c>
    </row>
    <row r="31" spans="1:37">
      <c r="A31" s="1">
        <v>27</v>
      </c>
      <c r="B31" s="3" t="s">
        <v>88</v>
      </c>
      <c r="C31" t="s">
        <v>89</v>
      </c>
      <c r="H31" s="1">
        <v>2020</v>
      </c>
      <c r="I31" s="1">
        <v>2020</v>
      </c>
      <c r="J31" s="1">
        <v>2020</v>
      </c>
      <c r="K31" s="1">
        <v>2020</v>
      </c>
      <c r="L31" s="1">
        <v>2020</v>
      </c>
      <c r="M31" s="1">
        <v>2020</v>
      </c>
      <c r="N31" s="1">
        <v>2020</v>
      </c>
      <c r="O31" s="1">
        <v>2020</v>
      </c>
      <c r="P31" s="1">
        <v>2020</v>
      </c>
      <c r="Q31" s="1">
        <v>2020</v>
      </c>
      <c r="R31" s="1">
        <v>2020</v>
      </c>
      <c r="S31" s="1">
        <v>2020</v>
      </c>
      <c r="T31" s="1">
        <v>2020</v>
      </c>
      <c r="U31" s="1">
        <v>2020</v>
      </c>
      <c r="V31" s="1">
        <v>2020</v>
      </c>
      <c r="W31" s="1">
        <v>2020</v>
      </c>
      <c r="X31" s="1">
        <v>2020</v>
      </c>
      <c r="Y31" s="1">
        <v>2020</v>
      </c>
      <c r="Z31" s="1">
        <v>2020</v>
      </c>
      <c r="AA31" s="1">
        <v>2020</v>
      </c>
      <c r="AB31" s="1">
        <v>2020</v>
      </c>
      <c r="AC31" s="1">
        <v>2020</v>
      </c>
      <c r="AD31" s="1">
        <v>2020</v>
      </c>
      <c r="AE31" s="1">
        <v>2020</v>
      </c>
      <c r="AF31" s="1">
        <v>2020</v>
      </c>
      <c r="AG31" s="1">
        <v>2020</v>
      </c>
      <c r="AH31" s="1">
        <v>2020</v>
      </c>
      <c r="AI31" s="1">
        <v>2020</v>
      </c>
      <c r="AJ31" s="1">
        <v>2020</v>
      </c>
      <c r="AK31" s="1">
        <v>2020</v>
      </c>
    </row>
    <row r="32" spans="1:37">
      <c r="A32" s="1">
        <v>28</v>
      </c>
      <c r="B32" s="2" t="s">
        <v>90</v>
      </c>
      <c r="C32" t="s">
        <v>91</v>
      </c>
      <c r="H32" s="1" t="s">
        <v>221</v>
      </c>
      <c r="I32" s="1" t="s">
        <v>221</v>
      </c>
      <c r="J32" s="1" t="s">
        <v>221</v>
      </c>
      <c r="K32" s="1" t="s">
        <v>221</v>
      </c>
      <c r="L32" s="1" t="s">
        <v>221</v>
      </c>
      <c r="M32" s="1" t="s">
        <v>221</v>
      </c>
      <c r="N32" s="1" t="s">
        <v>221</v>
      </c>
      <c r="O32" s="1" t="s">
        <v>221</v>
      </c>
      <c r="P32" s="1" t="s">
        <v>221</v>
      </c>
      <c r="Q32" s="1" t="s">
        <v>221</v>
      </c>
      <c r="R32" s="1" t="s">
        <v>221</v>
      </c>
      <c r="S32" s="1" t="s">
        <v>221</v>
      </c>
      <c r="T32" s="1" t="s">
        <v>221</v>
      </c>
      <c r="U32" s="1" t="s">
        <v>221</v>
      </c>
      <c r="V32" s="1" t="s">
        <v>221</v>
      </c>
      <c r="W32" s="1" t="s">
        <v>221</v>
      </c>
      <c r="X32" s="1" t="s">
        <v>221</v>
      </c>
      <c r="Y32" s="1" t="s">
        <v>221</v>
      </c>
      <c r="Z32" s="1" t="s">
        <v>221</v>
      </c>
      <c r="AA32" s="1" t="s">
        <v>221</v>
      </c>
      <c r="AB32" s="1" t="s">
        <v>221</v>
      </c>
      <c r="AC32" s="1" t="s">
        <v>221</v>
      </c>
      <c r="AD32" s="1" t="s">
        <v>221</v>
      </c>
      <c r="AE32" s="1" t="s">
        <v>221</v>
      </c>
      <c r="AF32" s="1" t="s">
        <v>221</v>
      </c>
      <c r="AG32" s="1" t="s">
        <v>221</v>
      </c>
      <c r="AH32" s="1" t="s">
        <v>221</v>
      </c>
      <c r="AI32" s="1" t="s">
        <v>221</v>
      </c>
      <c r="AJ32" s="1" t="s">
        <v>221</v>
      </c>
      <c r="AK32" s="1" t="s">
        <v>221</v>
      </c>
    </row>
    <row r="33" spans="1:37">
      <c r="A33" s="1">
        <v>29</v>
      </c>
      <c r="B33" s="3" t="s">
        <v>92</v>
      </c>
      <c r="C33" t="s">
        <v>93</v>
      </c>
      <c r="H33" s="1">
        <v>2021</v>
      </c>
      <c r="I33" s="1">
        <v>2021</v>
      </c>
      <c r="J33" s="1">
        <v>2021</v>
      </c>
      <c r="K33" s="1">
        <v>2021</v>
      </c>
      <c r="L33" s="1">
        <v>2021</v>
      </c>
      <c r="M33" s="1">
        <v>2021</v>
      </c>
      <c r="N33" s="1">
        <v>2021</v>
      </c>
      <c r="O33" s="1">
        <v>2021</v>
      </c>
      <c r="P33" s="1">
        <v>2021</v>
      </c>
      <c r="Q33" s="1">
        <v>2021</v>
      </c>
      <c r="R33" s="1">
        <v>2021</v>
      </c>
      <c r="S33" s="1">
        <v>2021</v>
      </c>
      <c r="T33" s="1">
        <v>2021</v>
      </c>
      <c r="U33" s="1">
        <v>2021</v>
      </c>
      <c r="V33" s="1">
        <v>2021</v>
      </c>
      <c r="W33" s="1">
        <v>2021</v>
      </c>
      <c r="X33" s="1">
        <v>2021</v>
      </c>
      <c r="Y33" s="1">
        <v>2021</v>
      </c>
      <c r="Z33" s="1">
        <v>2021</v>
      </c>
      <c r="AA33" s="1">
        <v>2021</v>
      </c>
      <c r="AB33" s="1">
        <v>2021</v>
      </c>
      <c r="AC33" s="1">
        <v>2021</v>
      </c>
      <c r="AD33" s="1">
        <v>2021</v>
      </c>
      <c r="AE33" s="1">
        <v>2021</v>
      </c>
      <c r="AF33" s="1">
        <v>2021</v>
      </c>
      <c r="AG33" s="1">
        <v>2021</v>
      </c>
      <c r="AH33" s="1">
        <v>2021</v>
      </c>
      <c r="AI33" s="1">
        <v>2021</v>
      </c>
      <c r="AJ33" s="1">
        <v>2021</v>
      </c>
      <c r="AK33" s="1">
        <v>2021</v>
      </c>
    </row>
    <row r="34" spans="1:37">
      <c r="A34" s="1">
        <v>30</v>
      </c>
      <c r="B34" s="3" t="s">
        <v>94</v>
      </c>
      <c r="C34" t="s">
        <v>95</v>
      </c>
      <c r="H34" s="1">
        <v>2021</v>
      </c>
      <c r="I34" s="1">
        <v>2021</v>
      </c>
      <c r="J34" s="1">
        <v>2020</v>
      </c>
      <c r="K34" s="1">
        <v>2021</v>
      </c>
      <c r="L34" s="1">
        <v>2021</v>
      </c>
      <c r="M34" s="1">
        <v>2021</v>
      </c>
      <c r="N34" s="1">
        <v>2021</v>
      </c>
      <c r="O34" s="1">
        <v>2021</v>
      </c>
      <c r="P34" s="1">
        <v>2021</v>
      </c>
      <c r="Q34" s="1">
        <v>2021</v>
      </c>
      <c r="R34" s="1">
        <v>2021</v>
      </c>
      <c r="S34" s="1">
        <v>2021</v>
      </c>
      <c r="T34" s="1">
        <v>2021</v>
      </c>
      <c r="U34" s="1">
        <v>2021</v>
      </c>
      <c r="V34" s="1">
        <v>2021</v>
      </c>
      <c r="W34" s="1">
        <v>2021</v>
      </c>
      <c r="X34" s="1">
        <v>2020</v>
      </c>
      <c r="Y34" s="1">
        <v>2021</v>
      </c>
      <c r="Z34" s="1">
        <v>2021</v>
      </c>
      <c r="AA34" s="1">
        <v>2019</v>
      </c>
      <c r="AB34" s="1">
        <v>2020</v>
      </c>
      <c r="AC34" s="1">
        <v>2021</v>
      </c>
      <c r="AD34" s="1">
        <v>2021</v>
      </c>
      <c r="AE34" s="1">
        <v>2021</v>
      </c>
      <c r="AF34" s="1">
        <v>2021</v>
      </c>
      <c r="AG34" s="1">
        <v>2021</v>
      </c>
      <c r="AH34" s="1">
        <v>2021</v>
      </c>
      <c r="AI34" s="1">
        <v>2021</v>
      </c>
      <c r="AJ34" s="1">
        <v>2021</v>
      </c>
      <c r="AK34" s="1">
        <v>2021</v>
      </c>
    </row>
    <row r="35" spans="1:37">
      <c r="A35" s="1">
        <v>31</v>
      </c>
      <c r="B35" s="2" t="s">
        <v>96</v>
      </c>
      <c r="C35" t="s">
        <v>97</v>
      </c>
      <c r="H35" s="1" t="s">
        <v>221</v>
      </c>
      <c r="I35" s="1" t="s">
        <v>221</v>
      </c>
      <c r="J35" s="1" t="s">
        <v>221</v>
      </c>
      <c r="K35" s="1" t="s">
        <v>221</v>
      </c>
      <c r="L35" s="1" t="s">
        <v>221</v>
      </c>
      <c r="M35" s="1" t="s">
        <v>221</v>
      </c>
      <c r="N35" s="1" t="s">
        <v>221</v>
      </c>
      <c r="O35" s="1" t="s">
        <v>221</v>
      </c>
      <c r="P35" s="1" t="s">
        <v>221</v>
      </c>
      <c r="Q35" s="1" t="s">
        <v>221</v>
      </c>
      <c r="R35" s="1" t="s">
        <v>221</v>
      </c>
      <c r="S35" s="1" t="s">
        <v>221</v>
      </c>
      <c r="T35" s="1" t="s">
        <v>221</v>
      </c>
      <c r="U35" s="1" t="s">
        <v>221</v>
      </c>
      <c r="V35" s="1" t="s">
        <v>221</v>
      </c>
      <c r="W35" s="1" t="s">
        <v>221</v>
      </c>
      <c r="X35" s="1" t="s">
        <v>221</v>
      </c>
      <c r="Y35" s="1" t="s">
        <v>221</v>
      </c>
      <c r="Z35" s="1" t="s">
        <v>221</v>
      </c>
      <c r="AA35" s="1" t="s">
        <v>221</v>
      </c>
      <c r="AB35" s="1" t="s">
        <v>221</v>
      </c>
      <c r="AC35" s="1" t="s">
        <v>221</v>
      </c>
      <c r="AD35" s="1" t="s">
        <v>221</v>
      </c>
      <c r="AE35" s="1" t="s">
        <v>221</v>
      </c>
      <c r="AF35" s="1" t="s">
        <v>221</v>
      </c>
      <c r="AG35" s="1" t="s">
        <v>221</v>
      </c>
      <c r="AH35" s="1" t="s">
        <v>221</v>
      </c>
      <c r="AI35" s="1" t="s">
        <v>221</v>
      </c>
      <c r="AJ35" s="1" t="s">
        <v>221</v>
      </c>
      <c r="AK35" s="1" t="s">
        <v>221</v>
      </c>
    </row>
    <row r="36" spans="1:37">
      <c r="A36" s="1">
        <v>32</v>
      </c>
      <c r="B36" s="3" t="s">
        <v>98</v>
      </c>
      <c r="C36" t="s">
        <v>99</v>
      </c>
      <c r="H36" s="1">
        <v>2021</v>
      </c>
      <c r="I36" s="1">
        <v>2021</v>
      </c>
      <c r="J36" s="1">
        <v>2021</v>
      </c>
      <c r="K36" s="1">
        <v>2021</v>
      </c>
      <c r="L36" s="1">
        <v>2021</v>
      </c>
      <c r="M36" s="1">
        <v>2021</v>
      </c>
      <c r="N36" s="1">
        <v>2021</v>
      </c>
      <c r="O36" s="1">
        <v>2021</v>
      </c>
      <c r="P36" s="1">
        <v>2021</v>
      </c>
      <c r="Q36" s="1">
        <v>2021</v>
      </c>
      <c r="R36" s="1">
        <v>2021</v>
      </c>
      <c r="S36" s="1">
        <v>2021</v>
      </c>
      <c r="T36" s="1">
        <v>2021</v>
      </c>
      <c r="U36" s="1">
        <v>2021</v>
      </c>
      <c r="V36" s="1">
        <v>2021</v>
      </c>
      <c r="W36" s="1">
        <v>2021</v>
      </c>
      <c r="X36" s="1">
        <v>2021</v>
      </c>
      <c r="Y36" s="1">
        <v>2021</v>
      </c>
      <c r="Z36" s="1">
        <v>2021</v>
      </c>
      <c r="AA36" s="1">
        <v>2021</v>
      </c>
      <c r="AB36" s="1">
        <v>2021</v>
      </c>
      <c r="AC36" s="1">
        <v>2021</v>
      </c>
      <c r="AD36" s="1">
        <v>2021</v>
      </c>
      <c r="AE36" s="1">
        <v>2021</v>
      </c>
      <c r="AF36" s="1">
        <v>2021</v>
      </c>
      <c r="AG36" s="1">
        <v>2021</v>
      </c>
      <c r="AH36" s="1">
        <v>2021</v>
      </c>
      <c r="AI36" s="1">
        <v>2021</v>
      </c>
      <c r="AJ36" s="1">
        <v>2021</v>
      </c>
      <c r="AK36" s="1">
        <v>2021</v>
      </c>
    </row>
    <row r="37" spans="1:37">
      <c r="A37" s="1">
        <v>33</v>
      </c>
      <c r="B37" s="3" t="s">
        <v>100</v>
      </c>
      <c r="C37" t="s">
        <v>101</v>
      </c>
      <c r="H37" s="1">
        <v>2021</v>
      </c>
      <c r="I37" s="1">
        <v>2021</v>
      </c>
      <c r="J37" s="1">
        <v>2021</v>
      </c>
      <c r="K37" s="1">
        <v>2021</v>
      </c>
      <c r="L37" s="1">
        <v>2021</v>
      </c>
      <c r="M37" s="1">
        <v>2021</v>
      </c>
      <c r="N37" s="1">
        <v>2021</v>
      </c>
      <c r="O37" s="1">
        <v>2021</v>
      </c>
      <c r="P37" s="1">
        <v>2021</v>
      </c>
      <c r="Q37" s="1">
        <v>2021</v>
      </c>
      <c r="R37" s="1">
        <v>2021</v>
      </c>
      <c r="S37" s="1">
        <v>2021</v>
      </c>
      <c r="T37" s="1">
        <v>2021</v>
      </c>
      <c r="U37" s="1">
        <v>2021</v>
      </c>
      <c r="V37" s="1">
        <v>2021</v>
      </c>
      <c r="W37" s="1">
        <v>2021</v>
      </c>
      <c r="X37" s="1">
        <v>2021</v>
      </c>
      <c r="Y37" s="1">
        <v>2021</v>
      </c>
      <c r="Z37" s="1">
        <v>2021</v>
      </c>
      <c r="AA37" s="1">
        <v>2021</v>
      </c>
      <c r="AB37" s="1">
        <v>2021</v>
      </c>
      <c r="AC37" s="1">
        <v>2021</v>
      </c>
      <c r="AD37" s="1">
        <v>2021</v>
      </c>
      <c r="AE37" s="1">
        <v>2021</v>
      </c>
      <c r="AF37" s="1">
        <v>2021</v>
      </c>
      <c r="AG37" s="1">
        <v>2021</v>
      </c>
      <c r="AH37" s="1">
        <v>2021</v>
      </c>
      <c r="AI37" s="1">
        <v>2021</v>
      </c>
      <c r="AJ37" s="1">
        <v>2021</v>
      </c>
      <c r="AK37" s="1">
        <v>2021</v>
      </c>
    </row>
    <row r="38" spans="1:37">
      <c r="A38" s="1">
        <v>34</v>
      </c>
      <c r="B38" s="2" t="s">
        <v>102</v>
      </c>
      <c r="C38" t="s">
        <v>103</v>
      </c>
      <c r="H38" s="1" t="s">
        <v>221</v>
      </c>
      <c r="I38" s="1" t="s">
        <v>221</v>
      </c>
      <c r="J38" s="1" t="s">
        <v>221</v>
      </c>
      <c r="K38" s="1" t="s">
        <v>221</v>
      </c>
      <c r="L38" s="1" t="s">
        <v>221</v>
      </c>
      <c r="M38" s="1" t="s">
        <v>221</v>
      </c>
      <c r="N38" s="1" t="s">
        <v>221</v>
      </c>
      <c r="O38" s="1" t="s">
        <v>221</v>
      </c>
      <c r="P38" s="1" t="s">
        <v>221</v>
      </c>
      <c r="Q38" s="1" t="s">
        <v>221</v>
      </c>
      <c r="R38" s="1" t="s">
        <v>221</v>
      </c>
      <c r="S38" s="1" t="s">
        <v>221</v>
      </c>
      <c r="T38" s="1" t="s">
        <v>221</v>
      </c>
      <c r="U38" s="1" t="s">
        <v>221</v>
      </c>
      <c r="V38" s="1" t="s">
        <v>221</v>
      </c>
      <c r="W38" s="1" t="s">
        <v>221</v>
      </c>
      <c r="X38" s="1" t="s">
        <v>221</v>
      </c>
      <c r="Y38" s="1" t="s">
        <v>221</v>
      </c>
      <c r="Z38" s="1" t="s">
        <v>221</v>
      </c>
      <c r="AA38" s="1" t="s">
        <v>221</v>
      </c>
      <c r="AB38" s="1" t="s">
        <v>221</v>
      </c>
      <c r="AC38" s="1" t="s">
        <v>221</v>
      </c>
      <c r="AD38" s="1" t="s">
        <v>221</v>
      </c>
      <c r="AE38" s="1" t="s">
        <v>221</v>
      </c>
      <c r="AF38" s="1" t="s">
        <v>221</v>
      </c>
      <c r="AG38" s="1" t="s">
        <v>221</v>
      </c>
      <c r="AH38" s="1" t="s">
        <v>221</v>
      </c>
      <c r="AI38" s="1" t="s">
        <v>221</v>
      </c>
      <c r="AJ38" s="1" t="s">
        <v>221</v>
      </c>
      <c r="AK38" s="1" t="s">
        <v>221</v>
      </c>
    </row>
    <row r="39" spans="1:37">
      <c r="A39" s="1">
        <v>35</v>
      </c>
      <c r="B39" s="3" t="s">
        <v>104</v>
      </c>
      <c r="C39" t="s">
        <v>105</v>
      </c>
      <c r="H39" s="1">
        <v>2021</v>
      </c>
      <c r="I39" s="1">
        <v>2021</v>
      </c>
      <c r="J39" s="1">
        <v>2021</v>
      </c>
      <c r="K39" s="1">
        <v>2021</v>
      </c>
      <c r="L39" s="1">
        <v>2021</v>
      </c>
      <c r="M39" s="1">
        <v>2021</v>
      </c>
      <c r="N39" s="1">
        <v>2021</v>
      </c>
      <c r="O39" s="1">
        <v>2021</v>
      </c>
      <c r="P39" s="1">
        <v>2021</v>
      </c>
      <c r="Q39" s="1">
        <v>2021</v>
      </c>
      <c r="R39" s="1">
        <v>2021</v>
      </c>
      <c r="S39" s="1">
        <v>2021</v>
      </c>
      <c r="T39" s="1">
        <v>2021</v>
      </c>
      <c r="U39" s="1">
        <v>2021</v>
      </c>
      <c r="V39" s="1">
        <v>2021</v>
      </c>
      <c r="W39" s="1">
        <v>2021</v>
      </c>
      <c r="X39" s="1">
        <v>2021</v>
      </c>
      <c r="Y39" s="1">
        <v>2021</v>
      </c>
      <c r="Z39" s="1">
        <v>2021</v>
      </c>
      <c r="AA39" s="1">
        <v>2021</v>
      </c>
      <c r="AB39" s="1">
        <v>2021</v>
      </c>
      <c r="AC39" s="1">
        <v>2021</v>
      </c>
      <c r="AD39" s="1">
        <v>2021</v>
      </c>
      <c r="AE39" s="1">
        <v>2021</v>
      </c>
      <c r="AF39" s="1">
        <v>2021</v>
      </c>
      <c r="AG39" s="1">
        <v>2021</v>
      </c>
      <c r="AH39" s="1">
        <v>2021</v>
      </c>
      <c r="AI39" s="1">
        <v>2021</v>
      </c>
      <c r="AJ39" s="1">
        <v>2021</v>
      </c>
      <c r="AK39" s="1">
        <v>2021</v>
      </c>
    </row>
    <row r="40" spans="1:37">
      <c r="A40" s="1">
        <v>36</v>
      </c>
      <c r="B40" s="3" t="s">
        <v>106</v>
      </c>
      <c r="C40" t="s">
        <v>107</v>
      </c>
      <c r="H40" s="1">
        <v>2021</v>
      </c>
      <c r="I40" s="1">
        <v>2021</v>
      </c>
      <c r="J40" s="1">
        <v>2021</v>
      </c>
      <c r="K40" s="1">
        <v>2021</v>
      </c>
      <c r="L40" s="1">
        <v>2021</v>
      </c>
      <c r="M40" s="1">
        <v>2021</v>
      </c>
      <c r="N40" s="1">
        <v>2021</v>
      </c>
      <c r="O40" s="1">
        <v>2021</v>
      </c>
      <c r="P40" s="1">
        <v>2021</v>
      </c>
      <c r="Q40" s="1">
        <v>2021</v>
      </c>
      <c r="R40" s="1">
        <v>2021</v>
      </c>
      <c r="S40" s="1">
        <v>2021</v>
      </c>
      <c r="T40" s="1">
        <v>2021</v>
      </c>
      <c r="U40" s="1">
        <v>2021</v>
      </c>
      <c r="V40" s="1">
        <v>2021</v>
      </c>
      <c r="W40" s="1">
        <v>2021</v>
      </c>
      <c r="X40" s="1">
        <v>2021</v>
      </c>
      <c r="Y40" s="1">
        <v>2021</v>
      </c>
      <c r="Z40" s="1">
        <v>2021</v>
      </c>
      <c r="AA40" s="1">
        <v>2021</v>
      </c>
      <c r="AB40" s="1">
        <v>2021</v>
      </c>
      <c r="AC40" s="1">
        <v>2021</v>
      </c>
      <c r="AD40" s="1">
        <v>2021</v>
      </c>
      <c r="AE40" s="1">
        <v>2021</v>
      </c>
      <c r="AF40" s="1">
        <v>2021</v>
      </c>
      <c r="AG40" s="1">
        <v>2021</v>
      </c>
      <c r="AH40" s="1">
        <v>2021</v>
      </c>
      <c r="AI40" s="1">
        <v>2021</v>
      </c>
      <c r="AJ40" s="1">
        <v>2021</v>
      </c>
      <c r="AK40" s="1">
        <v>2021</v>
      </c>
    </row>
    <row r="41" spans="1:37">
      <c r="A41" s="1">
        <v>37</v>
      </c>
      <c r="B41" s="2" t="s">
        <v>108</v>
      </c>
      <c r="C41" t="s">
        <v>109</v>
      </c>
      <c r="H41" s="1" t="s">
        <v>221</v>
      </c>
      <c r="I41" s="1" t="s">
        <v>221</v>
      </c>
      <c r="J41" s="1" t="s">
        <v>221</v>
      </c>
      <c r="K41" s="1" t="s">
        <v>221</v>
      </c>
      <c r="L41" s="1" t="s">
        <v>221</v>
      </c>
      <c r="M41" s="1" t="s">
        <v>221</v>
      </c>
      <c r="N41" s="1" t="s">
        <v>221</v>
      </c>
      <c r="O41" s="1" t="s">
        <v>221</v>
      </c>
      <c r="P41" s="1" t="s">
        <v>221</v>
      </c>
      <c r="Q41" s="1" t="s">
        <v>221</v>
      </c>
      <c r="R41" s="1" t="s">
        <v>221</v>
      </c>
      <c r="S41" s="1" t="s">
        <v>221</v>
      </c>
      <c r="T41" s="1" t="s">
        <v>221</v>
      </c>
      <c r="U41" s="1" t="s">
        <v>221</v>
      </c>
      <c r="V41" s="1" t="s">
        <v>221</v>
      </c>
      <c r="W41" s="1" t="s">
        <v>221</v>
      </c>
      <c r="X41" s="1" t="s">
        <v>221</v>
      </c>
      <c r="Y41" s="1" t="s">
        <v>221</v>
      </c>
      <c r="Z41" s="1" t="s">
        <v>221</v>
      </c>
      <c r="AA41" s="1" t="s">
        <v>221</v>
      </c>
      <c r="AB41" s="1" t="s">
        <v>221</v>
      </c>
      <c r="AC41" s="1" t="s">
        <v>221</v>
      </c>
      <c r="AD41" s="1" t="s">
        <v>221</v>
      </c>
      <c r="AE41" s="1" t="s">
        <v>221</v>
      </c>
      <c r="AF41" s="1" t="s">
        <v>221</v>
      </c>
      <c r="AG41" s="1" t="s">
        <v>221</v>
      </c>
      <c r="AH41" s="1" t="s">
        <v>221</v>
      </c>
      <c r="AI41" s="1" t="s">
        <v>221</v>
      </c>
      <c r="AJ41" s="1" t="s">
        <v>221</v>
      </c>
      <c r="AK41" s="1" t="s">
        <v>221</v>
      </c>
    </row>
    <row r="42" spans="1:37">
      <c r="A42" s="1">
        <v>38</v>
      </c>
      <c r="B42" s="3" t="s">
        <v>110</v>
      </c>
      <c r="C42" t="s">
        <v>111</v>
      </c>
      <c r="H42" s="1">
        <v>2019</v>
      </c>
      <c r="I42" s="1" t="s">
        <v>221</v>
      </c>
      <c r="J42" s="1">
        <v>2018</v>
      </c>
      <c r="K42" s="1" t="s">
        <v>221</v>
      </c>
      <c r="L42" s="1">
        <v>2020</v>
      </c>
      <c r="M42" s="1">
        <v>2019</v>
      </c>
      <c r="N42" s="1">
        <v>2020</v>
      </c>
      <c r="O42" s="1">
        <v>2020</v>
      </c>
      <c r="P42" s="1" t="s">
        <v>221</v>
      </c>
      <c r="Q42" s="1">
        <v>2020</v>
      </c>
      <c r="R42" s="1">
        <v>2018</v>
      </c>
      <c r="S42" s="1">
        <v>2020</v>
      </c>
      <c r="T42" s="1">
        <v>2020</v>
      </c>
      <c r="U42" s="1" t="s">
        <v>221</v>
      </c>
      <c r="V42" s="1">
        <v>2020</v>
      </c>
      <c r="W42" s="1">
        <v>2020</v>
      </c>
      <c r="X42" s="1">
        <v>2020</v>
      </c>
      <c r="Y42" s="1">
        <v>2019</v>
      </c>
      <c r="Z42" s="1">
        <v>2019</v>
      </c>
      <c r="AA42" s="1">
        <v>2016</v>
      </c>
      <c r="AB42" s="1">
        <v>2020</v>
      </c>
      <c r="AC42" s="1">
        <v>2018</v>
      </c>
      <c r="AD42" s="1">
        <v>2020</v>
      </c>
      <c r="AE42" s="1">
        <v>2019</v>
      </c>
      <c r="AF42" s="1">
        <v>2020</v>
      </c>
      <c r="AG42" s="1">
        <v>2018</v>
      </c>
      <c r="AH42" s="1">
        <v>2020</v>
      </c>
      <c r="AI42" s="1">
        <v>2019</v>
      </c>
      <c r="AJ42" s="1">
        <v>2020</v>
      </c>
      <c r="AK42" s="1">
        <v>2019</v>
      </c>
    </row>
    <row r="43" spans="1:37">
      <c r="A43" s="1">
        <v>39</v>
      </c>
      <c r="B43" s="3" t="s">
        <v>112</v>
      </c>
      <c r="C43" t="s">
        <v>113</v>
      </c>
      <c r="H43" s="1" t="s">
        <v>221</v>
      </c>
      <c r="I43" s="1" t="s">
        <v>221</v>
      </c>
      <c r="J43" s="1" t="s">
        <v>221</v>
      </c>
      <c r="K43" s="1" t="s">
        <v>221</v>
      </c>
      <c r="L43" s="1">
        <v>2018</v>
      </c>
      <c r="M43" s="1">
        <v>2019</v>
      </c>
      <c r="N43" s="1">
        <v>2020</v>
      </c>
      <c r="O43" s="1">
        <v>2020</v>
      </c>
      <c r="P43" s="1" t="s">
        <v>221</v>
      </c>
      <c r="Q43" s="1">
        <v>2020</v>
      </c>
      <c r="R43" s="1">
        <v>2018</v>
      </c>
      <c r="S43" s="1">
        <v>2020</v>
      </c>
      <c r="T43" s="1">
        <v>2020</v>
      </c>
      <c r="U43" s="1" t="s">
        <v>221</v>
      </c>
      <c r="V43" s="1">
        <v>2020</v>
      </c>
      <c r="W43" s="1">
        <v>2020</v>
      </c>
      <c r="X43" s="1">
        <v>2020</v>
      </c>
      <c r="Y43" s="1">
        <v>2019</v>
      </c>
      <c r="Z43" s="1">
        <v>2019</v>
      </c>
      <c r="AA43" s="1">
        <v>2016</v>
      </c>
      <c r="AB43" s="1" t="s">
        <v>221</v>
      </c>
      <c r="AC43" s="1">
        <v>2018</v>
      </c>
      <c r="AD43" s="1">
        <v>2020</v>
      </c>
      <c r="AE43" s="1">
        <v>2019</v>
      </c>
      <c r="AF43" s="1">
        <v>2020</v>
      </c>
      <c r="AG43" s="1">
        <v>2018</v>
      </c>
      <c r="AH43" s="1">
        <v>2020</v>
      </c>
      <c r="AI43" s="1">
        <v>2019</v>
      </c>
      <c r="AJ43" s="1">
        <v>2019</v>
      </c>
      <c r="AK43" s="1">
        <v>2019</v>
      </c>
    </row>
    <row r="44" spans="1:37">
      <c r="A44" s="1">
        <v>40</v>
      </c>
      <c r="B44" s="3" t="s">
        <v>114</v>
      </c>
      <c r="C44" t="s">
        <v>115</v>
      </c>
      <c r="H44" s="1">
        <v>2020</v>
      </c>
      <c r="I44" s="1">
        <v>2020</v>
      </c>
      <c r="J44" s="1">
        <v>2020</v>
      </c>
      <c r="K44" s="1">
        <v>2020</v>
      </c>
      <c r="L44" s="1">
        <v>2020</v>
      </c>
      <c r="M44" s="1">
        <v>2020</v>
      </c>
      <c r="N44" s="1">
        <v>2020</v>
      </c>
      <c r="O44" s="1">
        <v>2019</v>
      </c>
      <c r="P44" s="1">
        <v>2020</v>
      </c>
      <c r="Q44" s="1">
        <v>2020</v>
      </c>
      <c r="R44" s="1">
        <v>2020</v>
      </c>
      <c r="S44" s="1">
        <v>2020</v>
      </c>
      <c r="T44" s="1">
        <v>2020</v>
      </c>
      <c r="U44" s="1">
        <v>2020</v>
      </c>
      <c r="V44" s="1">
        <v>2020</v>
      </c>
      <c r="W44" s="1">
        <v>2020</v>
      </c>
      <c r="X44" s="1">
        <v>2019</v>
      </c>
      <c r="Y44" s="1">
        <v>2020</v>
      </c>
      <c r="Z44" s="1">
        <v>2020</v>
      </c>
      <c r="AA44" s="1" t="s">
        <v>221</v>
      </c>
      <c r="AB44" s="1">
        <v>2020</v>
      </c>
      <c r="AC44" s="1">
        <v>2020</v>
      </c>
      <c r="AD44" s="1">
        <v>2020</v>
      </c>
      <c r="AE44" s="1">
        <v>2020</v>
      </c>
      <c r="AF44" s="1">
        <v>2020</v>
      </c>
      <c r="AG44" s="1">
        <v>2020</v>
      </c>
      <c r="AH44" s="1">
        <v>2020</v>
      </c>
      <c r="AI44" s="1">
        <v>2020</v>
      </c>
      <c r="AJ44" s="1">
        <v>2020</v>
      </c>
      <c r="AK44" s="1">
        <v>2020</v>
      </c>
    </row>
    <row r="45" spans="1:37">
      <c r="A45" s="1">
        <v>41</v>
      </c>
      <c r="B45" s="3" t="s">
        <v>116</v>
      </c>
      <c r="C45" t="s">
        <v>117</v>
      </c>
      <c r="H45" s="1">
        <v>2020</v>
      </c>
      <c r="I45" s="1" t="s">
        <v>221</v>
      </c>
      <c r="J45" s="1">
        <v>2020</v>
      </c>
      <c r="K45" s="1">
        <v>2020</v>
      </c>
      <c r="L45" s="1">
        <v>2020</v>
      </c>
      <c r="M45" s="1">
        <v>2020</v>
      </c>
      <c r="N45" s="1">
        <v>2020</v>
      </c>
      <c r="O45" s="1" t="s">
        <v>221</v>
      </c>
      <c r="P45" s="1">
        <v>2020</v>
      </c>
      <c r="Q45" s="1">
        <v>2020</v>
      </c>
      <c r="R45" s="1">
        <v>2020</v>
      </c>
      <c r="S45" s="1">
        <v>2020</v>
      </c>
      <c r="T45" s="1">
        <v>2020</v>
      </c>
      <c r="U45" s="1">
        <v>2020</v>
      </c>
      <c r="V45" s="1">
        <v>2020</v>
      </c>
      <c r="W45" s="1">
        <v>2020</v>
      </c>
      <c r="X45" s="1">
        <v>2020</v>
      </c>
      <c r="Y45" s="1">
        <v>2020</v>
      </c>
      <c r="Z45" s="1">
        <v>2020</v>
      </c>
      <c r="AA45" s="1" t="s">
        <v>221</v>
      </c>
      <c r="AB45" s="1">
        <v>2020</v>
      </c>
      <c r="AC45" s="1">
        <v>2020</v>
      </c>
      <c r="AD45" s="1">
        <v>2020</v>
      </c>
      <c r="AE45" s="1">
        <v>2020</v>
      </c>
      <c r="AF45" s="1">
        <v>2020</v>
      </c>
      <c r="AG45" s="1">
        <v>2020</v>
      </c>
      <c r="AH45" s="1">
        <v>2020</v>
      </c>
      <c r="AI45" s="1">
        <v>2020</v>
      </c>
      <c r="AJ45" s="1">
        <v>2020</v>
      </c>
      <c r="AK45" s="1">
        <v>2020</v>
      </c>
    </row>
    <row r="46" spans="1:37">
      <c r="A46" s="1">
        <v>42</v>
      </c>
      <c r="B46" s="3" t="s">
        <v>118</v>
      </c>
      <c r="C46" t="s">
        <v>119</v>
      </c>
      <c r="H46" s="1">
        <v>2020</v>
      </c>
      <c r="I46" s="1">
        <v>2020</v>
      </c>
      <c r="J46" s="1">
        <v>2020</v>
      </c>
      <c r="K46" s="1">
        <v>2020</v>
      </c>
      <c r="L46" s="1">
        <v>2020</v>
      </c>
      <c r="M46" s="1">
        <v>2020</v>
      </c>
      <c r="N46" s="1">
        <v>2020</v>
      </c>
      <c r="O46" s="1">
        <v>2020</v>
      </c>
      <c r="P46" s="1">
        <v>2020</v>
      </c>
      <c r="Q46" s="1">
        <v>2020</v>
      </c>
      <c r="R46" s="1">
        <v>2020</v>
      </c>
      <c r="S46" s="1">
        <v>2020</v>
      </c>
      <c r="T46" s="1">
        <v>2020</v>
      </c>
      <c r="U46" s="1">
        <v>2020</v>
      </c>
      <c r="V46" s="1">
        <v>2020</v>
      </c>
      <c r="W46" s="1">
        <v>2020</v>
      </c>
      <c r="X46" s="1">
        <v>2020</v>
      </c>
      <c r="Y46" s="1">
        <v>2020</v>
      </c>
      <c r="Z46" s="1">
        <v>2020</v>
      </c>
      <c r="AA46" s="1">
        <v>2020</v>
      </c>
      <c r="AB46" s="1">
        <v>2020</v>
      </c>
      <c r="AC46" s="1">
        <v>2020</v>
      </c>
      <c r="AD46" s="1">
        <v>2020</v>
      </c>
      <c r="AE46" s="1">
        <v>2020</v>
      </c>
      <c r="AF46" s="1">
        <v>2020</v>
      </c>
      <c r="AG46" s="1">
        <v>2020</v>
      </c>
      <c r="AH46" s="1">
        <v>2020</v>
      </c>
      <c r="AI46" s="1">
        <v>2020</v>
      </c>
      <c r="AJ46" s="1">
        <v>2020</v>
      </c>
      <c r="AK46" s="1">
        <v>2020</v>
      </c>
    </row>
    <row r="47" spans="1:37">
      <c r="A47" s="1">
        <v>43</v>
      </c>
      <c r="B47" s="2" t="s">
        <v>120</v>
      </c>
      <c r="C47" t="s">
        <v>121</v>
      </c>
      <c r="H47" s="1" t="s">
        <v>221</v>
      </c>
      <c r="I47" s="1" t="s">
        <v>221</v>
      </c>
      <c r="J47" s="1" t="s">
        <v>221</v>
      </c>
      <c r="K47" s="1" t="s">
        <v>221</v>
      </c>
      <c r="L47" s="1" t="s">
        <v>221</v>
      </c>
      <c r="M47" s="1" t="s">
        <v>221</v>
      </c>
      <c r="N47" s="1" t="s">
        <v>221</v>
      </c>
      <c r="O47" s="1" t="s">
        <v>221</v>
      </c>
      <c r="P47" s="1" t="s">
        <v>221</v>
      </c>
      <c r="Q47" s="1" t="s">
        <v>221</v>
      </c>
      <c r="R47" s="1" t="s">
        <v>221</v>
      </c>
      <c r="S47" s="1" t="s">
        <v>221</v>
      </c>
      <c r="T47" s="1" t="s">
        <v>221</v>
      </c>
      <c r="U47" s="1" t="s">
        <v>221</v>
      </c>
      <c r="V47" s="1" t="s">
        <v>221</v>
      </c>
      <c r="W47" s="1" t="s">
        <v>221</v>
      </c>
      <c r="X47" s="1" t="s">
        <v>221</v>
      </c>
      <c r="Y47" s="1" t="s">
        <v>221</v>
      </c>
      <c r="Z47" s="1" t="s">
        <v>221</v>
      </c>
      <c r="AA47" s="1" t="s">
        <v>221</v>
      </c>
      <c r="AB47" s="1" t="s">
        <v>221</v>
      </c>
      <c r="AC47" s="1" t="s">
        <v>221</v>
      </c>
      <c r="AD47" s="1" t="s">
        <v>221</v>
      </c>
      <c r="AE47" s="1" t="s">
        <v>221</v>
      </c>
      <c r="AF47" s="1" t="s">
        <v>221</v>
      </c>
      <c r="AG47" s="1" t="s">
        <v>221</v>
      </c>
      <c r="AH47" s="1" t="s">
        <v>221</v>
      </c>
      <c r="AI47" s="1" t="s">
        <v>221</v>
      </c>
      <c r="AJ47" s="1" t="s">
        <v>221</v>
      </c>
      <c r="AK47" s="1" t="s">
        <v>221</v>
      </c>
    </row>
    <row r="48" spans="1:37">
      <c r="A48" s="1">
        <v>44</v>
      </c>
      <c r="B48" s="3" t="s">
        <v>122</v>
      </c>
      <c r="C48" t="s">
        <v>123</v>
      </c>
      <c r="H48" s="1">
        <v>2021</v>
      </c>
      <c r="I48" s="1">
        <v>2021</v>
      </c>
      <c r="J48" s="1">
        <v>2021</v>
      </c>
      <c r="K48" s="1">
        <v>2021</v>
      </c>
      <c r="L48" s="1">
        <v>2021</v>
      </c>
      <c r="M48" s="1">
        <v>2021</v>
      </c>
      <c r="N48" s="1">
        <v>2021</v>
      </c>
      <c r="O48" s="1">
        <v>2021</v>
      </c>
      <c r="P48" s="1">
        <v>2021</v>
      </c>
      <c r="Q48" s="1">
        <v>2021</v>
      </c>
      <c r="R48" s="1">
        <v>2021</v>
      </c>
      <c r="S48" s="1">
        <v>2021</v>
      </c>
      <c r="T48" s="1">
        <v>2021</v>
      </c>
      <c r="U48" s="1">
        <v>2021</v>
      </c>
      <c r="V48" s="1">
        <v>2021</v>
      </c>
      <c r="W48" s="1">
        <v>2021</v>
      </c>
      <c r="X48" s="1">
        <v>2021</v>
      </c>
      <c r="Y48" s="1">
        <v>2021</v>
      </c>
      <c r="Z48" s="1">
        <v>2021</v>
      </c>
      <c r="AA48" s="1">
        <v>2021</v>
      </c>
      <c r="AB48" s="1">
        <v>2021</v>
      </c>
      <c r="AC48" s="1">
        <v>2021</v>
      </c>
      <c r="AD48" s="1">
        <v>2021</v>
      </c>
      <c r="AE48" s="1">
        <v>2021</v>
      </c>
      <c r="AF48" s="1">
        <v>2021</v>
      </c>
      <c r="AG48" s="1">
        <v>2021</v>
      </c>
      <c r="AH48" s="1">
        <v>2021</v>
      </c>
      <c r="AI48" s="1">
        <v>2021</v>
      </c>
      <c r="AJ48" s="1">
        <v>2021</v>
      </c>
      <c r="AK48" s="1">
        <v>2021</v>
      </c>
    </row>
    <row r="49" spans="1:37">
      <c r="A49" s="1">
        <v>45</v>
      </c>
      <c r="B49" s="3" t="s">
        <v>124</v>
      </c>
      <c r="C49" t="s">
        <v>125</v>
      </c>
      <c r="H49" s="1">
        <v>2020</v>
      </c>
      <c r="I49" s="1">
        <v>2020</v>
      </c>
      <c r="J49" s="1">
        <v>2020</v>
      </c>
      <c r="K49" s="1">
        <v>2017</v>
      </c>
      <c r="L49" s="1">
        <v>2020</v>
      </c>
      <c r="M49" s="1">
        <v>2020</v>
      </c>
      <c r="N49" s="1">
        <v>2020</v>
      </c>
      <c r="O49" s="1">
        <v>2020</v>
      </c>
      <c r="P49" s="1">
        <v>2020</v>
      </c>
      <c r="Q49" s="1">
        <v>2020</v>
      </c>
      <c r="R49" s="1">
        <v>2020</v>
      </c>
      <c r="S49" s="1">
        <v>2020</v>
      </c>
      <c r="T49" s="1">
        <v>2020</v>
      </c>
      <c r="U49" s="1">
        <v>2020</v>
      </c>
      <c r="V49" s="1">
        <v>2020</v>
      </c>
      <c r="W49" s="1">
        <v>2020</v>
      </c>
      <c r="X49" s="1">
        <v>2020</v>
      </c>
      <c r="Y49" s="1">
        <v>2020</v>
      </c>
      <c r="Z49" s="1">
        <v>2020</v>
      </c>
      <c r="AA49" s="1">
        <v>2017</v>
      </c>
      <c r="AB49" s="1">
        <v>2020</v>
      </c>
      <c r="AC49" s="1">
        <v>2020</v>
      </c>
      <c r="AD49" s="1">
        <v>2020</v>
      </c>
      <c r="AE49" s="1">
        <v>2020</v>
      </c>
      <c r="AF49" s="1">
        <v>2020</v>
      </c>
      <c r="AG49" s="1">
        <v>2020</v>
      </c>
      <c r="AH49" s="1">
        <v>2020</v>
      </c>
      <c r="AI49" s="1">
        <v>2020</v>
      </c>
      <c r="AJ49" s="1">
        <v>2020</v>
      </c>
      <c r="AK49" s="1">
        <v>2020</v>
      </c>
    </row>
    <row r="50" spans="1:37">
      <c r="A50" s="1">
        <v>46</v>
      </c>
      <c r="B50" s="3" t="s">
        <v>126</v>
      </c>
      <c r="C50" t="s">
        <v>127</v>
      </c>
      <c r="H50" s="1">
        <v>2021</v>
      </c>
      <c r="I50" s="1">
        <v>2021</v>
      </c>
      <c r="J50" s="1">
        <v>2021</v>
      </c>
      <c r="K50" s="1">
        <v>2021</v>
      </c>
      <c r="L50" s="1">
        <v>2021</v>
      </c>
      <c r="M50" s="1">
        <v>2021</v>
      </c>
      <c r="N50" s="1">
        <v>2021</v>
      </c>
      <c r="O50" s="1">
        <v>2020</v>
      </c>
      <c r="P50" s="1">
        <v>2020</v>
      </c>
      <c r="Q50" s="1">
        <v>2021</v>
      </c>
      <c r="R50" s="1">
        <v>2021</v>
      </c>
      <c r="S50" s="1">
        <v>2021</v>
      </c>
      <c r="T50" s="1">
        <v>2021</v>
      </c>
      <c r="U50" s="1">
        <v>2021</v>
      </c>
      <c r="V50" s="1">
        <v>2021</v>
      </c>
      <c r="W50" s="1">
        <v>2021</v>
      </c>
      <c r="X50" s="1">
        <v>2021</v>
      </c>
      <c r="Y50" s="1">
        <v>2021</v>
      </c>
      <c r="Z50" s="1">
        <v>2021</v>
      </c>
      <c r="AA50" s="1">
        <v>2021</v>
      </c>
      <c r="AB50" s="1">
        <v>2021</v>
      </c>
      <c r="AC50" s="1">
        <v>2021</v>
      </c>
      <c r="AD50" s="1">
        <v>2021</v>
      </c>
      <c r="AE50" s="1">
        <v>2021</v>
      </c>
      <c r="AF50" s="1">
        <v>2021</v>
      </c>
      <c r="AG50" s="1">
        <v>2021</v>
      </c>
      <c r="AH50" s="1">
        <v>2021</v>
      </c>
      <c r="AI50" s="1">
        <v>2021</v>
      </c>
      <c r="AJ50" s="1">
        <v>2021</v>
      </c>
      <c r="AK50" s="1">
        <v>2021</v>
      </c>
    </row>
    <row r="51" spans="1:37">
      <c r="A51" s="1">
        <v>47</v>
      </c>
      <c r="B51" s="3" t="s">
        <v>128</v>
      </c>
      <c r="C51" t="s">
        <v>129</v>
      </c>
      <c r="H51" s="1">
        <v>2020</v>
      </c>
      <c r="I51" s="1">
        <v>2020</v>
      </c>
      <c r="J51" s="1">
        <v>2020</v>
      </c>
      <c r="K51" s="1">
        <v>2017</v>
      </c>
      <c r="L51" s="1">
        <v>2020</v>
      </c>
      <c r="M51" s="1">
        <v>2020</v>
      </c>
      <c r="N51" s="1">
        <v>2020</v>
      </c>
      <c r="O51" s="1">
        <v>2020</v>
      </c>
      <c r="P51" s="1">
        <v>2020</v>
      </c>
      <c r="Q51" s="1">
        <v>2020</v>
      </c>
      <c r="R51" s="1">
        <v>2020</v>
      </c>
      <c r="S51" s="1">
        <v>2020</v>
      </c>
      <c r="T51" s="1">
        <v>2020</v>
      </c>
      <c r="U51" s="1">
        <v>2020</v>
      </c>
      <c r="V51" s="1">
        <v>2020</v>
      </c>
      <c r="W51" s="1">
        <v>2020</v>
      </c>
      <c r="X51" s="1">
        <v>2020</v>
      </c>
      <c r="Y51" s="1">
        <v>2020</v>
      </c>
      <c r="Z51" s="1">
        <v>2020</v>
      </c>
      <c r="AA51" s="1">
        <v>2017</v>
      </c>
      <c r="AB51" s="1">
        <v>2020</v>
      </c>
      <c r="AC51" s="1">
        <v>2020</v>
      </c>
      <c r="AD51" s="1">
        <v>2020</v>
      </c>
      <c r="AE51" s="1">
        <v>2020</v>
      </c>
      <c r="AF51" s="1">
        <v>2020</v>
      </c>
      <c r="AG51" s="1">
        <v>2020</v>
      </c>
      <c r="AH51" s="1">
        <v>2020</v>
      </c>
      <c r="AI51" s="1">
        <v>2020</v>
      </c>
      <c r="AJ51" s="1">
        <v>2020</v>
      </c>
      <c r="AK51" s="1">
        <v>2020</v>
      </c>
    </row>
    <row r="52" spans="1:37">
      <c r="H52" s="1" t="s">
        <v>221</v>
      </c>
      <c r="I52" s="1" t="s">
        <v>221</v>
      </c>
      <c r="J52" s="1" t="s">
        <v>221</v>
      </c>
      <c r="K52" s="1" t="s">
        <v>221</v>
      </c>
      <c r="L52" s="1" t="s">
        <v>221</v>
      </c>
      <c r="M52" s="1" t="s">
        <v>221</v>
      </c>
      <c r="N52" s="1" t="s">
        <v>221</v>
      </c>
      <c r="O52" s="1" t="s">
        <v>221</v>
      </c>
      <c r="P52" s="1" t="s">
        <v>221</v>
      </c>
      <c r="Q52" s="1" t="s">
        <v>221</v>
      </c>
      <c r="R52" s="1" t="s">
        <v>221</v>
      </c>
      <c r="S52" s="1" t="s">
        <v>221</v>
      </c>
      <c r="T52" s="1" t="s">
        <v>221</v>
      </c>
      <c r="U52" s="1" t="s">
        <v>221</v>
      </c>
      <c r="V52" s="1" t="s">
        <v>221</v>
      </c>
      <c r="W52" s="1" t="s">
        <v>221</v>
      </c>
      <c r="X52" s="1" t="s">
        <v>221</v>
      </c>
      <c r="Y52" s="1" t="s">
        <v>221</v>
      </c>
      <c r="Z52" s="1" t="s">
        <v>221</v>
      </c>
      <c r="AA52" s="1" t="s">
        <v>221</v>
      </c>
      <c r="AB52" s="1" t="s">
        <v>221</v>
      </c>
      <c r="AC52" s="1" t="s">
        <v>221</v>
      </c>
      <c r="AD52" s="1" t="s">
        <v>221</v>
      </c>
      <c r="AE52" s="1" t="s">
        <v>221</v>
      </c>
      <c r="AF52" s="1" t="s">
        <v>221</v>
      </c>
      <c r="AG52" s="1" t="s">
        <v>221</v>
      </c>
      <c r="AH52" s="1" t="s">
        <v>221</v>
      </c>
      <c r="AI52" s="1" t="s">
        <v>221</v>
      </c>
      <c r="AJ52" s="1" t="s">
        <v>221</v>
      </c>
      <c r="AK52" s="1" t="s">
        <v>221</v>
      </c>
    </row>
    <row r="53" spans="1:37">
      <c r="A53" s="1"/>
      <c r="H53" s="1" t="s">
        <v>221</v>
      </c>
      <c r="I53" s="1" t="s">
        <v>221</v>
      </c>
      <c r="J53" s="1" t="s">
        <v>221</v>
      </c>
      <c r="K53" s="1" t="s">
        <v>221</v>
      </c>
      <c r="L53" s="1" t="s">
        <v>221</v>
      </c>
      <c r="M53" s="1" t="s">
        <v>221</v>
      </c>
      <c r="N53" s="1" t="s">
        <v>221</v>
      </c>
      <c r="O53" s="1" t="s">
        <v>221</v>
      </c>
      <c r="P53" s="1" t="s">
        <v>221</v>
      </c>
      <c r="Q53" s="1" t="s">
        <v>221</v>
      </c>
      <c r="R53" s="1" t="s">
        <v>221</v>
      </c>
      <c r="S53" s="1" t="s">
        <v>221</v>
      </c>
      <c r="T53" s="1" t="s">
        <v>221</v>
      </c>
      <c r="U53" s="1" t="s">
        <v>221</v>
      </c>
      <c r="V53" s="1" t="s">
        <v>221</v>
      </c>
      <c r="W53" s="1" t="s">
        <v>221</v>
      </c>
      <c r="X53" s="1" t="s">
        <v>221</v>
      </c>
      <c r="Y53" s="1" t="s">
        <v>221</v>
      </c>
      <c r="Z53" s="1" t="s">
        <v>221</v>
      </c>
      <c r="AA53" s="1" t="s">
        <v>221</v>
      </c>
      <c r="AB53" s="1" t="s">
        <v>221</v>
      </c>
      <c r="AC53" s="1" t="s">
        <v>221</v>
      </c>
      <c r="AD53" s="1" t="s">
        <v>221</v>
      </c>
      <c r="AE53" s="1" t="s">
        <v>221</v>
      </c>
      <c r="AF53" s="1" t="s">
        <v>221</v>
      </c>
      <c r="AG53" s="1" t="s">
        <v>221</v>
      </c>
      <c r="AH53" s="1" t="s">
        <v>221</v>
      </c>
      <c r="AI53" s="1" t="s">
        <v>221</v>
      </c>
      <c r="AJ53" s="1" t="s">
        <v>221</v>
      </c>
      <c r="AK53" s="1" t="s">
        <v>221</v>
      </c>
    </row>
    <row r="54" spans="1:37">
      <c r="A54" s="1"/>
      <c r="B54" t="s">
        <v>130</v>
      </c>
      <c r="C54" t="s">
        <v>131</v>
      </c>
      <c r="H54" s="1" t="s">
        <v>221</v>
      </c>
      <c r="I54" s="1" t="s">
        <v>221</v>
      </c>
      <c r="J54" s="1" t="s">
        <v>221</v>
      </c>
      <c r="K54" s="1" t="s">
        <v>221</v>
      </c>
      <c r="L54" s="1" t="s">
        <v>221</v>
      </c>
      <c r="M54" s="1" t="s">
        <v>221</v>
      </c>
      <c r="N54" s="1" t="s">
        <v>221</v>
      </c>
      <c r="O54" s="1" t="s">
        <v>221</v>
      </c>
      <c r="P54" s="1" t="s">
        <v>221</v>
      </c>
      <c r="Q54" s="1" t="s">
        <v>221</v>
      </c>
      <c r="R54" s="1" t="s">
        <v>221</v>
      </c>
      <c r="S54" s="1" t="s">
        <v>221</v>
      </c>
      <c r="T54" s="1" t="s">
        <v>221</v>
      </c>
      <c r="U54" s="1" t="s">
        <v>221</v>
      </c>
      <c r="V54" s="1" t="s">
        <v>221</v>
      </c>
      <c r="W54" s="1" t="s">
        <v>221</v>
      </c>
      <c r="X54" s="1" t="s">
        <v>221</v>
      </c>
      <c r="Y54" s="1" t="s">
        <v>221</v>
      </c>
      <c r="Z54" s="1" t="s">
        <v>221</v>
      </c>
      <c r="AA54" s="1" t="s">
        <v>221</v>
      </c>
      <c r="AB54" s="1" t="s">
        <v>221</v>
      </c>
      <c r="AC54" s="1" t="s">
        <v>221</v>
      </c>
      <c r="AD54" s="1" t="s">
        <v>221</v>
      </c>
      <c r="AE54" s="1" t="s">
        <v>221</v>
      </c>
      <c r="AF54" s="1" t="s">
        <v>221</v>
      </c>
      <c r="AG54" s="1" t="s">
        <v>221</v>
      </c>
      <c r="AH54" s="1" t="s">
        <v>221</v>
      </c>
      <c r="AI54" s="1" t="s">
        <v>221</v>
      </c>
      <c r="AJ54" s="1" t="s">
        <v>221</v>
      </c>
      <c r="AK54" s="1" t="s">
        <v>221</v>
      </c>
    </row>
    <row r="55" spans="1:37">
      <c r="A55" s="1">
        <v>48</v>
      </c>
      <c r="B55" s="2" t="s">
        <v>132</v>
      </c>
      <c r="C55" t="s">
        <v>133</v>
      </c>
      <c r="H55" s="1">
        <v>2018</v>
      </c>
      <c r="I55" s="1">
        <v>2016</v>
      </c>
      <c r="J55" s="1" t="s">
        <v>221</v>
      </c>
      <c r="K55" s="1" t="s">
        <v>221</v>
      </c>
      <c r="L55" s="1">
        <v>2017</v>
      </c>
      <c r="M55" s="1">
        <v>2020</v>
      </c>
      <c r="N55" s="1">
        <v>2019</v>
      </c>
      <c r="O55" s="1">
        <v>2020</v>
      </c>
      <c r="P55" s="1">
        <v>2021</v>
      </c>
      <c r="Q55" s="1">
        <v>2016</v>
      </c>
      <c r="R55" s="1">
        <v>2019</v>
      </c>
      <c r="S55" s="1">
        <v>2021</v>
      </c>
      <c r="T55" s="1" t="s">
        <v>221</v>
      </c>
      <c r="U55" s="1">
        <v>2018</v>
      </c>
      <c r="V55" s="1">
        <v>2015</v>
      </c>
      <c r="W55" s="1">
        <v>2020</v>
      </c>
      <c r="X55" s="1">
        <v>2017</v>
      </c>
      <c r="Y55" s="1">
        <v>2015</v>
      </c>
      <c r="Z55" s="1">
        <v>2018</v>
      </c>
      <c r="AA55" s="1" t="s">
        <v>221</v>
      </c>
      <c r="AB55" s="1">
        <v>2021</v>
      </c>
      <c r="AC55" s="1">
        <v>2021</v>
      </c>
      <c r="AD55" s="1">
        <v>2020</v>
      </c>
      <c r="AE55" s="1">
        <v>2020</v>
      </c>
      <c r="AF55" s="1" t="s">
        <v>221</v>
      </c>
      <c r="AG55" s="1">
        <v>2019</v>
      </c>
      <c r="AH55" s="1">
        <v>2021</v>
      </c>
      <c r="AI55" s="1">
        <v>2020</v>
      </c>
      <c r="AJ55" s="1">
        <v>2020</v>
      </c>
      <c r="AK55" s="1">
        <v>2020</v>
      </c>
    </row>
    <row r="56" spans="1:37">
      <c r="A56" s="1">
        <v>49</v>
      </c>
      <c r="B56" s="2" t="s">
        <v>134</v>
      </c>
      <c r="C56" t="s">
        <v>135</v>
      </c>
      <c r="H56" s="1" t="s">
        <v>221</v>
      </c>
      <c r="I56" s="1" t="s">
        <v>221</v>
      </c>
      <c r="J56" s="1" t="s">
        <v>221</v>
      </c>
      <c r="K56" s="1" t="s">
        <v>221</v>
      </c>
      <c r="L56" s="1" t="s">
        <v>221</v>
      </c>
      <c r="M56" s="1" t="s">
        <v>221</v>
      </c>
      <c r="N56" s="1" t="s">
        <v>221</v>
      </c>
      <c r="O56" s="1" t="s">
        <v>221</v>
      </c>
      <c r="P56" s="1" t="s">
        <v>221</v>
      </c>
      <c r="Q56" s="1" t="s">
        <v>221</v>
      </c>
      <c r="R56" s="1" t="s">
        <v>221</v>
      </c>
      <c r="S56" s="1" t="s">
        <v>221</v>
      </c>
      <c r="T56" s="1" t="s">
        <v>221</v>
      </c>
      <c r="U56" s="1" t="s">
        <v>221</v>
      </c>
      <c r="V56" s="1" t="s">
        <v>221</v>
      </c>
      <c r="W56" s="1" t="s">
        <v>221</v>
      </c>
      <c r="X56" s="1" t="s">
        <v>221</v>
      </c>
      <c r="Y56" s="1" t="s">
        <v>221</v>
      </c>
      <c r="Z56" s="1" t="s">
        <v>221</v>
      </c>
      <c r="AA56" s="1" t="s">
        <v>221</v>
      </c>
      <c r="AB56" s="1" t="s">
        <v>221</v>
      </c>
      <c r="AC56" s="1" t="s">
        <v>221</v>
      </c>
      <c r="AD56" s="1" t="s">
        <v>221</v>
      </c>
      <c r="AE56" s="1" t="s">
        <v>221</v>
      </c>
      <c r="AF56" s="1" t="s">
        <v>221</v>
      </c>
      <c r="AG56" s="1" t="s">
        <v>221</v>
      </c>
      <c r="AH56" s="1" t="s">
        <v>221</v>
      </c>
      <c r="AI56" s="1" t="s">
        <v>221</v>
      </c>
      <c r="AJ56" s="1" t="s">
        <v>221</v>
      </c>
      <c r="AK56" s="1" t="s">
        <v>221</v>
      </c>
    </row>
    <row r="57" spans="1:37">
      <c r="A57" s="1">
        <v>50</v>
      </c>
      <c r="B57" s="3" t="s">
        <v>136</v>
      </c>
      <c r="C57" t="s">
        <v>137</v>
      </c>
      <c r="H57" s="1">
        <v>2019</v>
      </c>
      <c r="I57" s="1">
        <v>2019</v>
      </c>
      <c r="J57" s="1">
        <v>2019</v>
      </c>
      <c r="K57" s="1">
        <v>2019</v>
      </c>
      <c r="L57" s="1">
        <v>2019</v>
      </c>
      <c r="M57" s="1">
        <v>2019</v>
      </c>
      <c r="N57" s="1">
        <v>2019</v>
      </c>
      <c r="O57" s="1">
        <v>2019</v>
      </c>
      <c r="P57" s="1">
        <v>2019</v>
      </c>
      <c r="Q57" s="1">
        <v>2019</v>
      </c>
      <c r="R57" s="1">
        <v>2019</v>
      </c>
      <c r="S57" s="1">
        <v>2019</v>
      </c>
      <c r="T57" s="1">
        <v>2019</v>
      </c>
      <c r="U57" s="1">
        <v>2019</v>
      </c>
      <c r="V57" s="1">
        <v>2019</v>
      </c>
      <c r="W57" s="1">
        <v>2019</v>
      </c>
      <c r="X57" s="1">
        <v>2019</v>
      </c>
      <c r="Y57" s="1">
        <v>2019</v>
      </c>
      <c r="Z57" s="1">
        <v>2019</v>
      </c>
      <c r="AA57" s="1">
        <v>2019</v>
      </c>
      <c r="AB57" s="1">
        <v>2019</v>
      </c>
      <c r="AC57" s="1">
        <v>2019</v>
      </c>
      <c r="AD57" s="1">
        <v>2019</v>
      </c>
      <c r="AE57" s="1">
        <v>2019</v>
      </c>
      <c r="AF57" s="1">
        <v>2019</v>
      </c>
      <c r="AG57" s="1">
        <v>2019</v>
      </c>
      <c r="AH57" s="1">
        <v>2019</v>
      </c>
      <c r="AI57" s="1">
        <v>2019</v>
      </c>
      <c r="AJ57" s="1">
        <v>2019</v>
      </c>
      <c r="AK57" s="1">
        <v>2019</v>
      </c>
    </row>
    <row r="58" spans="1:37">
      <c r="A58" s="1">
        <v>51</v>
      </c>
      <c r="B58" s="3" t="s">
        <v>138</v>
      </c>
      <c r="C58" t="s">
        <v>139</v>
      </c>
      <c r="H58" s="1">
        <v>2021</v>
      </c>
      <c r="I58" s="1">
        <v>2021</v>
      </c>
      <c r="J58" s="1">
        <v>2021</v>
      </c>
      <c r="K58" s="1">
        <v>2021</v>
      </c>
      <c r="L58" s="1">
        <v>2021</v>
      </c>
      <c r="M58" s="1">
        <v>2021</v>
      </c>
      <c r="N58" s="1">
        <v>2021</v>
      </c>
      <c r="O58" s="1">
        <v>2021</v>
      </c>
      <c r="P58" s="1">
        <v>2021</v>
      </c>
      <c r="Q58" s="1">
        <v>2021</v>
      </c>
      <c r="R58" s="1">
        <v>2021</v>
      </c>
      <c r="S58" s="1">
        <v>2021</v>
      </c>
      <c r="T58" s="1">
        <v>2021</v>
      </c>
      <c r="U58" s="1">
        <v>2021</v>
      </c>
      <c r="V58" s="1">
        <v>2021</v>
      </c>
      <c r="W58" s="1">
        <v>2021</v>
      </c>
      <c r="X58" s="1">
        <v>2021</v>
      </c>
      <c r="Y58" s="1">
        <v>2021</v>
      </c>
      <c r="Z58" s="1">
        <v>2021</v>
      </c>
      <c r="AA58" s="1">
        <v>2021</v>
      </c>
      <c r="AB58" s="1">
        <v>2021</v>
      </c>
      <c r="AC58" s="1">
        <v>2021</v>
      </c>
      <c r="AD58" s="1">
        <v>2021</v>
      </c>
      <c r="AE58" s="1">
        <v>2021</v>
      </c>
      <c r="AF58" s="1">
        <v>2021</v>
      </c>
      <c r="AG58" s="1">
        <v>2021</v>
      </c>
      <c r="AH58" s="1">
        <v>2021</v>
      </c>
      <c r="AI58" s="1">
        <v>2021</v>
      </c>
      <c r="AJ58" s="1">
        <v>2021</v>
      </c>
      <c r="AK58" s="1">
        <v>2021</v>
      </c>
    </row>
    <row r="59" spans="1:37">
      <c r="A59" s="1">
        <v>52</v>
      </c>
      <c r="B59" s="3" t="s">
        <v>140</v>
      </c>
      <c r="C59" t="s">
        <v>141</v>
      </c>
      <c r="H59" s="1">
        <v>2020</v>
      </c>
      <c r="I59" s="1">
        <v>2020</v>
      </c>
      <c r="J59" s="1">
        <v>2020</v>
      </c>
      <c r="K59" s="1">
        <v>2019</v>
      </c>
      <c r="L59" s="1">
        <v>2020</v>
      </c>
      <c r="M59" s="1">
        <v>2020</v>
      </c>
      <c r="N59" s="1">
        <v>2020</v>
      </c>
      <c r="O59" s="1">
        <v>2021</v>
      </c>
      <c r="P59" s="1">
        <v>2020</v>
      </c>
      <c r="Q59" s="1">
        <v>2020</v>
      </c>
      <c r="R59" s="1">
        <v>2020</v>
      </c>
      <c r="S59" s="1">
        <v>2018</v>
      </c>
      <c r="T59" s="1">
        <v>2019</v>
      </c>
      <c r="U59" s="1">
        <v>2020</v>
      </c>
      <c r="V59" s="1">
        <v>2020</v>
      </c>
      <c r="W59" s="1">
        <v>2020</v>
      </c>
      <c r="X59" s="1">
        <v>2018</v>
      </c>
      <c r="Y59" s="1">
        <v>2020</v>
      </c>
      <c r="Z59" s="1">
        <v>2019</v>
      </c>
      <c r="AA59" s="1" t="s">
        <v>221</v>
      </c>
      <c r="AB59" s="1">
        <v>2017</v>
      </c>
      <c r="AC59" s="1">
        <v>2021</v>
      </c>
      <c r="AD59" s="1">
        <v>2019</v>
      </c>
      <c r="AE59" s="1">
        <v>2020</v>
      </c>
      <c r="AF59" s="1">
        <v>2020</v>
      </c>
      <c r="AG59" s="1">
        <v>2020</v>
      </c>
      <c r="AH59" s="1" t="s">
        <v>221</v>
      </c>
      <c r="AI59" s="1">
        <v>2020</v>
      </c>
      <c r="AJ59" s="1">
        <v>2020</v>
      </c>
      <c r="AK59" s="1">
        <v>2019</v>
      </c>
    </row>
    <row r="60" spans="1:37">
      <c r="A60" s="1">
        <v>53</v>
      </c>
      <c r="B60" s="2" t="s">
        <v>142</v>
      </c>
      <c r="C60" t="s">
        <v>143</v>
      </c>
      <c r="H60" s="1" t="s">
        <v>221</v>
      </c>
      <c r="I60" s="1" t="s">
        <v>221</v>
      </c>
      <c r="J60" s="1" t="s">
        <v>221</v>
      </c>
      <c r="K60" s="1" t="s">
        <v>221</v>
      </c>
      <c r="L60" s="1" t="s">
        <v>221</v>
      </c>
      <c r="M60" s="1" t="s">
        <v>221</v>
      </c>
      <c r="N60" s="1" t="s">
        <v>221</v>
      </c>
      <c r="O60" s="1" t="s">
        <v>221</v>
      </c>
      <c r="P60" s="1" t="s">
        <v>221</v>
      </c>
      <c r="Q60" s="1" t="s">
        <v>221</v>
      </c>
      <c r="R60" s="1" t="s">
        <v>221</v>
      </c>
      <c r="S60" s="1" t="s">
        <v>221</v>
      </c>
      <c r="T60" s="1" t="s">
        <v>221</v>
      </c>
      <c r="U60" s="1" t="s">
        <v>221</v>
      </c>
      <c r="V60" s="1" t="s">
        <v>221</v>
      </c>
      <c r="W60" s="1" t="s">
        <v>221</v>
      </c>
      <c r="X60" s="1" t="s">
        <v>221</v>
      </c>
      <c r="Y60" s="1" t="s">
        <v>221</v>
      </c>
      <c r="Z60" s="1" t="s">
        <v>221</v>
      </c>
      <c r="AA60" s="1" t="s">
        <v>221</v>
      </c>
      <c r="AB60" s="1" t="s">
        <v>221</v>
      </c>
      <c r="AC60" s="1" t="s">
        <v>221</v>
      </c>
      <c r="AD60" s="1" t="s">
        <v>221</v>
      </c>
      <c r="AE60" s="1" t="s">
        <v>221</v>
      </c>
      <c r="AF60" s="1" t="s">
        <v>221</v>
      </c>
      <c r="AG60" s="1" t="s">
        <v>221</v>
      </c>
      <c r="AH60" s="1" t="s">
        <v>221</v>
      </c>
      <c r="AI60" s="1" t="s">
        <v>221</v>
      </c>
      <c r="AJ60" s="1" t="s">
        <v>221</v>
      </c>
      <c r="AK60" s="1" t="s">
        <v>221</v>
      </c>
    </row>
    <row r="61" spans="1:37">
      <c r="A61" s="1">
        <v>54</v>
      </c>
      <c r="B61" s="3" t="s">
        <v>144</v>
      </c>
      <c r="C61" t="s">
        <v>145</v>
      </c>
      <c r="H61" s="1">
        <v>2022</v>
      </c>
      <c r="I61" s="1">
        <v>2022</v>
      </c>
      <c r="J61" s="1">
        <v>2022</v>
      </c>
      <c r="K61" s="1">
        <v>2022</v>
      </c>
      <c r="L61" s="1">
        <v>2022</v>
      </c>
      <c r="M61" s="1">
        <v>2022</v>
      </c>
      <c r="N61" s="1">
        <v>2022</v>
      </c>
      <c r="O61" s="1">
        <v>2022</v>
      </c>
      <c r="P61" s="1">
        <v>2022</v>
      </c>
      <c r="Q61" s="1">
        <v>2022</v>
      </c>
      <c r="R61" s="1">
        <v>2022</v>
      </c>
      <c r="S61" s="1">
        <v>2022</v>
      </c>
      <c r="T61" s="1">
        <v>2022</v>
      </c>
      <c r="U61" s="1">
        <v>2022</v>
      </c>
      <c r="V61" s="1">
        <v>2022</v>
      </c>
      <c r="W61" s="1">
        <v>2022</v>
      </c>
      <c r="X61" s="1">
        <v>2022</v>
      </c>
      <c r="Y61" s="1">
        <v>2022</v>
      </c>
      <c r="Z61" s="1">
        <v>2022</v>
      </c>
      <c r="AA61" s="1">
        <v>2022</v>
      </c>
      <c r="AB61" s="1">
        <v>2022</v>
      </c>
      <c r="AC61" s="1">
        <v>2022</v>
      </c>
      <c r="AD61" s="1">
        <v>2022</v>
      </c>
      <c r="AE61" s="1">
        <v>2022</v>
      </c>
      <c r="AF61" s="1">
        <v>2022</v>
      </c>
      <c r="AG61" s="1">
        <v>2022</v>
      </c>
      <c r="AH61" s="1">
        <v>2022</v>
      </c>
      <c r="AI61" s="1">
        <v>2022</v>
      </c>
      <c r="AJ61" s="1">
        <v>2022</v>
      </c>
      <c r="AK61" s="1">
        <v>2022</v>
      </c>
    </row>
    <row r="62" spans="1:37">
      <c r="A62" s="1">
        <v>55</v>
      </c>
      <c r="B62" s="3" t="s">
        <v>146</v>
      </c>
      <c r="C62" t="s">
        <v>147</v>
      </c>
      <c r="H62" s="1">
        <v>2021</v>
      </c>
      <c r="I62" s="1">
        <v>2021</v>
      </c>
      <c r="J62" s="1" t="s">
        <v>221</v>
      </c>
      <c r="K62" s="1">
        <v>2021</v>
      </c>
      <c r="L62" s="1">
        <v>2021</v>
      </c>
      <c r="M62" s="1">
        <v>2021</v>
      </c>
      <c r="N62" s="1">
        <v>2021</v>
      </c>
      <c r="O62" s="1">
        <v>2021</v>
      </c>
      <c r="P62" s="1">
        <v>2021</v>
      </c>
      <c r="Q62" s="1" t="s">
        <v>221</v>
      </c>
      <c r="R62" s="1">
        <v>2021</v>
      </c>
      <c r="S62" s="1">
        <v>2021</v>
      </c>
      <c r="T62" s="1">
        <v>2021</v>
      </c>
      <c r="U62" s="1">
        <v>2021</v>
      </c>
      <c r="V62" s="1">
        <v>2021</v>
      </c>
      <c r="W62" s="1">
        <v>2021</v>
      </c>
      <c r="X62" s="1">
        <v>2021</v>
      </c>
      <c r="Y62" s="1">
        <v>2021</v>
      </c>
      <c r="Z62" s="1">
        <v>2021</v>
      </c>
      <c r="AA62" s="1">
        <v>2021</v>
      </c>
      <c r="AB62" s="1">
        <v>2021</v>
      </c>
      <c r="AC62" s="1">
        <v>2021</v>
      </c>
      <c r="AD62" s="1">
        <v>2021</v>
      </c>
      <c r="AE62" s="1">
        <v>2021</v>
      </c>
      <c r="AF62" s="1">
        <v>2021</v>
      </c>
      <c r="AG62" s="1">
        <v>2021</v>
      </c>
      <c r="AH62" s="1">
        <v>2021</v>
      </c>
      <c r="AI62" s="1">
        <v>2021</v>
      </c>
      <c r="AJ62" s="1">
        <v>2021</v>
      </c>
      <c r="AK62" s="1">
        <v>2021</v>
      </c>
    </row>
    <row r="63" spans="1:37">
      <c r="A63" s="1">
        <v>56</v>
      </c>
      <c r="B63" s="2" t="s">
        <v>148</v>
      </c>
      <c r="C63" t="s">
        <v>149</v>
      </c>
      <c r="H63" s="1">
        <v>2020</v>
      </c>
      <c r="I63" s="1">
        <v>2020</v>
      </c>
      <c r="J63" s="1">
        <v>2020</v>
      </c>
      <c r="K63" s="1">
        <v>2020</v>
      </c>
      <c r="L63" s="1">
        <v>2020</v>
      </c>
      <c r="M63" s="1">
        <v>2020</v>
      </c>
      <c r="N63" s="1">
        <v>2020</v>
      </c>
      <c r="O63" s="1">
        <v>2020</v>
      </c>
      <c r="P63" s="1">
        <v>2020</v>
      </c>
      <c r="Q63" s="1">
        <v>2020</v>
      </c>
      <c r="R63" s="1">
        <v>2020</v>
      </c>
      <c r="S63" s="1">
        <v>2020</v>
      </c>
      <c r="T63" s="1">
        <v>2020</v>
      </c>
      <c r="U63" s="1">
        <v>2020</v>
      </c>
      <c r="V63" s="1">
        <v>2020</v>
      </c>
      <c r="W63" s="1">
        <v>2020</v>
      </c>
      <c r="X63" s="1">
        <v>2020</v>
      </c>
      <c r="Y63" s="1">
        <v>2020</v>
      </c>
      <c r="Z63" s="1">
        <v>2020</v>
      </c>
      <c r="AA63" s="1">
        <v>2020</v>
      </c>
      <c r="AB63" s="1">
        <v>2020</v>
      </c>
      <c r="AC63" s="1">
        <v>2020</v>
      </c>
      <c r="AD63" s="1">
        <v>2020</v>
      </c>
      <c r="AE63" s="1">
        <v>2020</v>
      </c>
      <c r="AF63" s="1">
        <v>2020</v>
      </c>
      <c r="AG63" s="1">
        <v>2020</v>
      </c>
      <c r="AH63" s="1">
        <v>2020</v>
      </c>
      <c r="AI63" s="1">
        <v>2020</v>
      </c>
      <c r="AJ63" s="1">
        <v>2020</v>
      </c>
      <c r="AK63" s="1">
        <v>2020</v>
      </c>
    </row>
    <row r="64" spans="1:37">
      <c r="A64" s="1">
        <v>57</v>
      </c>
      <c r="B64" s="2" t="s">
        <v>150</v>
      </c>
      <c r="C64" t="s">
        <v>151</v>
      </c>
      <c r="H64" s="1" t="s">
        <v>221</v>
      </c>
      <c r="I64" s="1" t="s">
        <v>221</v>
      </c>
      <c r="J64" s="1" t="s">
        <v>221</v>
      </c>
      <c r="K64" s="1" t="s">
        <v>221</v>
      </c>
      <c r="L64" s="1" t="s">
        <v>221</v>
      </c>
      <c r="M64" s="1" t="s">
        <v>221</v>
      </c>
      <c r="N64" s="1" t="s">
        <v>221</v>
      </c>
      <c r="O64" s="1" t="s">
        <v>221</v>
      </c>
      <c r="P64" s="1" t="s">
        <v>221</v>
      </c>
      <c r="Q64" s="1" t="s">
        <v>221</v>
      </c>
      <c r="R64" s="1" t="s">
        <v>221</v>
      </c>
      <c r="S64" s="1" t="s">
        <v>221</v>
      </c>
      <c r="T64" s="1" t="s">
        <v>221</v>
      </c>
      <c r="U64" s="1" t="s">
        <v>221</v>
      </c>
      <c r="V64" s="1" t="s">
        <v>221</v>
      </c>
      <c r="W64" s="1" t="s">
        <v>221</v>
      </c>
      <c r="X64" s="1" t="s">
        <v>221</v>
      </c>
      <c r="Y64" s="1" t="s">
        <v>221</v>
      </c>
      <c r="Z64" s="1" t="s">
        <v>221</v>
      </c>
      <c r="AA64" s="1" t="s">
        <v>221</v>
      </c>
      <c r="AB64" s="1" t="s">
        <v>221</v>
      </c>
      <c r="AC64" s="1" t="s">
        <v>221</v>
      </c>
      <c r="AD64" s="1" t="s">
        <v>221</v>
      </c>
      <c r="AE64" s="1" t="s">
        <v>221</v>
      </c>
      <c r="AF64" s="1" t="s">
        <v>221</v>
      </c>
      <c r="AG64" s="1" t="s">
        <v>221</v>
      </c>
      <c r="AH64" s="1" t="s">
        <v>221</v>
      </c>
      <c r="AI64" s="1" t="s">
        <v>221</v>
      </c>
      <c r="AJ64" s="1" t="s">
        <v>221</v>
      </c>
      <c r="AK64" s="1" t="s">
        <v>221</v>
      </c>
    </row>
    <row r="65" spans="1:37">
      <c r="A65" s="1">
        <v>58</v>
      </c>
      <c r="B65" s="3" t="s">
        <v>152</v>
      </c>
      <c r="C65" t="s">
        <v>153</v>
      </c>
      <c r="H65" s="1" t="s">
        <v>221</v>
      </c>
      <c r="I65" s="1" t="s">
        <v>221</v>
      </c>
      <c r="J65" s="1" t="s">
        <v>221</v>
      </c>
      <c r="K65" s="1" t="s">
        <v>221</v>
      </c>
      <c r="L65" s="1" t="s">
        <v>221</v>
      </c>
      <c r="M65" s="1" t="s">
        <v>221</v>
      </c>
      <c r="N65" s="1" t="s">
        <v>221</v>
      </c>
      <c r="O65" s="1" t="s">
        <v>221</v>
      </c>
      <c r="P65" s="1" t="s">
        <v>221</v>
      </c>
      <c r="Q65" s="1" t="s">
        <v>221</v>
      </c>
      <c r="R65" s="1" t="s">
        <v>221</v>
      </c>
      <c r="S65" s="1" t="s">
        <v>221</v>
      </c>
      <c r="T65" s="1" t="s">
        <v>221</v>
      </c>
      <c r="U65" s="1" t="s">
        <v>221</v>
      </c>
      <c r="V65" s="1" t="s">
        <v>221</v>
      </c>
      <c r="W65" s="1" t="s">
        <v>221</v>
      </c>
      <c r="X65" s="1" t="s">
        <v>221</v>
      </c>
      <c r="Y65" s="1" t="s">
        <v>221</v>
      </c>
      <c r="Z65" s="1" t="s">
        <v>221</v>
      </c>
      <c r="AA65" s="1" t="s">
        <v>221</v>
      </c>
      <c r="AB65" s="1" t="s">
        <v>221</v>
      </c>
      <c r="AC65" s="1" t="s">
        <v>221</v>
      </c>
      <c r="AD65" s="1" t="s">
        <v>221</v>
      </c>
      <c r="AE65" s="1" t="s">
        <v>221</v>
      </c>
      <c r="AF65" s="1" t="s">
        <v>221</v>
      </c>
      <c r="AG65" s="1" t="s">
        <v>221</v>
      </c>
      <c r="AH65" s="1" t="s">
        <v>221</v>
      </c>
      <c r="AI65" s="1" t="s">
        <v>221</v>
      </c>
      <c r="AJ65" s="1" t="s">
        <v>221</v>
      </c>
      <c r="AK65" s="1" t="s">
        <v>221</v>
      </c>
    </row>
    <row r="66" spans="1:37">
      <c r="A66" s="1">
        <v>59</v>
      </c>
      <c r="B66" s="4" t="s">
        <v>154</v>
      </c>
      <c r="C66" t="s">
        <v>155</v>
      </c>
      <c r="H66" s="1">
        <v>2021</v>
      </c>
      <c r="I66" s="1">
        <v>2021</v>
      </c>
      <c r="J66" s="1">
        <v>2021</v>
      </c>
      <c r="K66" s="1">
        <v>2021</v>
      </c>
      <c r="L66" s="1">
        <v>2021</v>
      </c>
      <c r="M66" s="1">
        <v>2021</v>
      </c>
      <c r="N66" s="1">
        <v>2021</v>
      </c>
      <c r="O66" s="1">
        <v>2021</v>
      </c>
      <c r="P66" s="1">
        <v>2021</v>
      </c>
      <c r="Q66" s="1">
        <v>2021</v>
      </c>
      <c r="R66" s="1">
        <v>2021</v>
      </c>
      <c r="S66" s="1">
        <v>2021</v>
      </c>
      <c r="T66" s="1">
        <v>2021</v>
      </c>
      <c r="U66" s="1">
        <v>2021</v>
      </c>
      <c r="V66" s="1">
        <v>2021</v>
      </c>
      <c r="W66" s="1">
        <v>2021</v>
      </c>
      <c r="X66" s="1">
        <v>2021</v>
      </c>
      <c r="Y66" s="1">
        <v>2021</v>
      </c>
      <c r="Z66" s="1">
        <v>2021</v>
      </c>
      <c r="AA66" s="1">
        <v>2021</v>
      </c>
      <c r="AB66" s="1">
        <v>2021</v>
      </c>
      <c r="AC66" s="1">
        <v>2021</v>
      </c>
      <c r="AD66" s="1">
        <v>2021</v>
      </c>
      <c r="AE66" s="1">
        <v>2021</v>
      </c>
      <c r="AF66" s="1">
        <v>2021</v>
      </c>
      <c r="AG66" s="1">
        <v>2021</v>
      </c>
      <c r="AH66" s="1">
        <v>2021</v>
      </c>
      <c r="AI66" s="1">
        <v>2021</v>
      </c>
      <c r="AJ66" s="1">
        <v>2021</v>
      </c>
      <c r="AK66" s="1">
        <v>2021</v>
      </c>
    </row>
    <row r="67" spans="1:37">
      <c r="A67" s="1">
        <v>60</v>
      </c>
      <c r="B67" s="4" t="s">
        <v>156</v>
      </c>
      <c r="C67" t="s">
        <v>157</v>
      </c>
      <c r="H67" s="1">
        <v>2018</v>
      </c>
      <c r="I67" s="1">
        <v>2018</v>
      </c>
      <c r="J67" s="1">
        <v>2018</v>
      </c>
      <c r="K67" s="1">
        <v>2018</v>
      </c>
      <c r="L67" s="1">
        <v>2018</v>
      </c>
      <c r="M67" s="1">
        <v>2018</v>
      </c>
      <c r="N67" s="1">
        <v>2018</v>
      </c>
      <c r="O67" s="1">
        <v>2018</v>
      </c>
      <c r="P67" s="1">
        <v>2018</v>
      </c>
      <c r="Q67" s="1">
        <v>2018</v>
      </c>
      <c r="R67" s="1">
        <v>2018</v>
      </c>
      <c r="S67" s="1">
        <v>2018</v>
      </c>
      <c r="T67" s="1">
        <v>2018</v>
      </c>
      <c r="U67" s="1">
        <v>2018</v>
      </c>
      <c r="V67" s="1">
        <v>2018</v>
      </c>
      <c r="W67" s="1">
        <v>2018</v>
      </c>
      <c r="X67" s="1">
        <v>2018</v>
      </c>
      <c r="Y67" s="1">
        <v>2018</v>
      </c>
      <c r="Z67" s="1">
        <v>2018</v>
      </c>
      <c r="AA67" s="1">
        <v>2018</v>
      </c>
      <c r="AB67" s="1">
        <v>2018</v>
      </c>
      <c r="AC67" s="1">
        <v>2018</v>
      </c>
      <c r="AD67" s="1">
        <v>2018</v>
      </c>
      <c r="AE67" s="1">
        <v>2018</v>
      </c>
      <c r="AF67" s="1">
        <v>2018</v>
      </c>
      <c r="AG67" s="1">
        <v>2018</v>
      </c>
      <c r="AH67" s="1">
        <v>2018</v>
      </c>
      <c r="AI67" s="1">
        <v>2018</v>
      </c>
      <c r="AJ67" s="1">
        <v>2018</v>
      </c>
      <c r="AK67" s="1">
        <v>2018</v>
      </c>
    </row>
    <row r="68" spans="1:37">
      <c r="A68" s="1">
        <v>61</v>
      </c>
      <c r="B68" s="3" t="s">
        <v>158</v>
      </c>
      <c r="C68" t="s">
        <v>159</v>
      </c>
      <c r="H68" s="1">
        <v>2021</v>
      </c>
      <c r="I68" s="1">
        <v>2021</v>
      </c>
      <c r="J68" s="1">
        <v>2021</v>
      </c>
      <c r="K68" s="1">
        <v>2021</v>
      </c>
      <c r="L68" s="1">
        <v>2021</v>
      </c>
      <c r="M68" s="1">
        <v>2021</v>
      </c>
      <c r="N68" s="1">
        <v>2021</v>
      </c>
      <c r="O68" s="1">
        <v>2021</v>
      </c>
      <c r="P68" s="1">
        <v>2021</v>
      </c>
      <c r="Q68" s="1">
        <v>2021</v>
      </c>
      <c r="R68" s="1">
        <v>2021</v>
      </c>
      <c r="S68" s="1">
        <v>2021</v>
      </c>
      <c r="T68" s="1">
        <v>2021</v>
      </c>
      <c r="U68" s="1">
        <v>2021</v>
      </c>
      <c r="V68" s="1">
        <v>2021</v>
      </c>
      <c r="W68" s="1">
        <v>2021</v>
      </c>
      <c r="X68" s="1">
        <v>2021</v>
      </c>
      <c r="Y68" s="1">
        <v>2021</v>
      </c>
      <c r="Z68" s="1">
        <v>2021</v>
      </c>
      <c r="AA68" s="1">
        <v>2021</v>
      </c>
      <c r="AB68" s="1">
        <v>2021</v>
      </c>
      <c r="AC68" s="1">
        <v>2021</v>
      </c>
      <c r="AD68" s="1">
        <v>2021</v>
      </c>
      <c r="AE68" s="1">
        <v>2021</v>
      </c>
      <c r="AF68" s="1">
        <v>2021</v>
      </c>
      <c r="AG68" s="1">
        <v>2021</v>
      </c>
      <c r="AH68" s="1">
        <v>2021</v>
      </c>
      <c r="AI68" s="1">
        <v>2021</v>
      </c>
      <c r="AJ68" s="1">
        <v>2021</v>
      </c>
      <c r="AK68" s="1">
        <v>2021</v>
      </c>
    </row>
    <row r="69" spans="1:37">
      <c r="A69" s="1">
        <v>62</v>
      </c>
      <c r="B69" s="2" t="s">
        <v>160</v>
      </c>
      <c r="C69" t="s">
        <v>161</v>
      </c>
      <c r="H69" s="1" t="s">
        <v>221</v>
      </c>
      <c r="I69" s="1" t="s">
        <v>221</v>
      </c>
      <c r="J69" s="1" t="s">
        <v>221</v>
      </c>
      <c r="K69" s="1" t="s">
        <v>221</v>
      </c>
      <c r="L69" s="1" t="s">
        <v>221</v>
      </c>
      <c r="M69" s="1" t="s">
        <v>221</v>
      </c>
      <c r="N69" s="1" t="s">
        <v>221</v>
      </c>
      <c r="O69" s="1" t="s">
        <v>221</v>
      </c>
      <c r="P69" s="1" t="s">
        <v>221</v>
      </c>
      <c r="Q69" s="1" t="s">
        <v>221</v>
      </c>
      <c r="R69" s="1" t="s">
        <v>221</v>
      </c>
      <c r="S69" s="1" t="s">
        <v>221</v>
      </c>
      <c r="T69" s="1" t="s">
        <v>221</v>
      </c>
      <c r="U69" s="1" t="s">
        <v>221</v>
      </c>
      <c r="V69" s="1" t="s">
        <v>221</v>
      </c>
      <c r="W69" s="1" t="s">
        <v>221</v>
      </c>
      <c r="X69" s="1" t="s">
        <v>221</v>
      </c>
      <c r="Y69" s="1" t="s">
        <v>221</v>
      </c>
      <c r="Z69" s="1" t="s">
        <v>221</v>
      </c>
      <c r="AA69" s="1" t="s">
        <v>221</v>
      </c>
      <c r="AB69" s="1" t="s">
        <v>221</v>
      </c>
      <c r="AC69" s="1" t="s">
        <v>221</v>
      </c>
      <c r="AD69" s="1" t="s">
        <v>221</v>
      </c>
      <c r="AE69" s="1" t="s">
        <v>221</v>
      </c>
      <c r="AF69" s="1" t="s">
        <v>221</v>
      </c>
      <c r="AG69" s="1" t="s">
        <v>221</v>
      </c>
      <c r="AH69" s="1" t="s">
        <v>221</v>
      </c>
      <c r="AI69" s="1" t="s">
        <v>221</v>
      </c>
      <c r="AJ69" s="1" t="s">
        <v>221</v>
      </c>
      <c r="AK69" s="1" t="s">
        <v>221</v>
      </c>
    </row>
    <row r="70" spans="1:37">
      <c r="A70" s="1">
        <v>63</v>
      </c>
      <c r="B70" s="3" t="s">
        <v>162</v>
      </c>
      <c r="C70" t="s">
        <v>163</v>
      </c>
      <c r="H70" s="1">
        <v>2021</v>
      </c>
      <c r="I70" s="1">
        <v>2021</v>
      </c>
      <c r="J70" s="1">
        <v>2021</v>
      </c>
      <c r="K70" s="1">
        <v>2021</v>
      </c>
      <c r="L70" s="1">
        <v>2021</v>
      </c>
      <c r="M70" s="1">
        <v>2021</v>
      </c>
      <c r="N70" s="1">
        <v>2021</v>
      </c>
      <c r="O70" s="1" t="s">
        <v>221</v>
      </c>
      <c r="P70" s="1">
        <v>2021</v>
      </c>
      <c r="Q70" s="1">
        <v>2021</v>
      </c>
      <c r="R70" s="1">
        <v>2021</v>
      </c>
      <c r="S70" s="1">
        <v>2021</v>
      </c>
      <c r="T70" s="1">
        <v>2021</v>
      </c>
      <c r="U70" s="1">
        <v>2021</v>
      </c>
      <c r="V70" s="1">
        <v>2021</v>
      </c>
      <c r="W70" s="1">
        <v>2021</v>
      </c>
      <c r="X70" s="1">
        <v>2021</v>
      </c>
      <c r="Y70" s="1">
        <v>2021</v>
      </c>
      <c r="Z70" s="1">
        <v>2021</v>
      </c>
      <c r="AA70" s="1">
        <v>2021</v>
      </c>
      <c r="AB70" s="1">
        <v>2021</v>
      </c>
      <c r="AC70" s="1">
        <v>2021</v>
      </c>
      <c r="AD70" s="1">
        <v>2021</v>
      </c>
      <c r="AE70" s="1">
        <v>2021</v>
      </c>
      <c r="AF70" s="1">
        <v>2021</v>
      </c>
      <c r="AG70" s="1">
        <v>2021</v>
      </c>
      <c r="AH70" s="1">
        <v>2021</v>
      </c>
      <c r="AI70" s="1">
        <v>2021</v>
      </c>
      <c r="AJ70" s="1">
        <v>2021</v>
      </c>
      <c r="AK70" s="1">
        <v>2021</v>
      </c>
    </row>
    <row r="71" spans="1:37">
      <c r="A71" s="1">
        <v>64</v>
      </c>
      <c r="B71" s="3" t="s">
        <v>164</v>
      </c>
      <c r="C71" t="s">
        <v>165</v>
      </c>
      <c r="H71" s="1">
        <v>2018</v>
      </c>
      <c r="I71" s="1">
        <v>2018</v>
      </c>
      <c r="J71" s="1">
        <v>2018</v>
      </c>
      <c r="K71" s="1">
        <v>2018</v>
      </c>
      <c r="L71" s="1">
        <v>2018</v>
      </c>
      <c r="M71" s="1">
        <v>2018</v>
      </c>
      <c r="N71" s="1">
        <v>2018</v>
      </c>
      <c r="O71" s="1">
        <v>2018</v>
      </c>
      <c r="P71" s="1">
        <v>2018</v>
      </c>
      <c r="Q71" s="1">
        <v>2018</v>
      </c>
      <c r="R71" s="1">
        <v>2018</v>
      </c>
      <c r="S71" s="1">
        <v>2018</v>
      </c>
      <c r="T71" s="1">
        <v>2018</v>
      </c>
      <c r="U71" s="1">
        <v>2018</v>
      </c>
      <c r="V71" s="1">
        <v>2018</v>
      </c>
      <c r="W71" s="1">
        <v>2018</v>
      </c>
      <c r="X71" s="1">
        <v>2018</v>
      </c>
      <c r="Y71" s="1">
        <v>2018</v>
      </c>
      <c r="Z71" s="1">
        <v>2018</v>
      </c>
      <c r="AA71" s="1">
        <v>2018</v>
      </c>
      <c r="AB71" s="1">
        <v>2018</v>
      </c>
      <c r="AC71" s="1">
        <v>2018</v>
      </c>
      <c r="AD71" s="1">
        <v>2018</v>
      </c>
      <c r="AE71" s="1">
        <v>2018</v>
      </c>
      <c r="AF71" s="1">
        <v>2018</v>
      </c>
      <c r="AG71" s="1">
        <v>2018</v>
      </c>
      <c r="AH71" s="1">
        <v>2018</v>
      </c>
      <c r="AI71" s="1">
        <v>2018</v>
      </c>
      <c r="AJ71" s="1">
        <v>2018</v>
      </c>
      <c r="AK71" s="1">
        <v>2018</v>
      </c>
    </row>
    <row r="72" spans="1:37">
      <c r="A72" s="1">
        <v>65</v>
      </c>
      <c r="B72" s="3" t="s">
        <v>166</v>
      </c>
      <c r="C72" t="s">
        <v>167</v>
      </c>
      <c r="H72" s="1">
        <v>2021</v>
      </c>
      <c r="I72" s="1">
        <v>2021</v>
      </c>
      <c r="J72" s="1">
        <v>2021</v>
      </c>
      <c r="K72" s="1">
        <v>2021</v>
      </c>
      <c r="L72" s="1">
        <v>2021</v>
      </c>
      <c r="M72" s="1">
        <v>2021</v>
      </c>
      <c r="N72" s="1">
        <v>2021</v>
      </c>
      <c r="O72" s="1">
        <v>2021</v>
      </c>
      <c r="P72" s="1">
        <v>2021</v>
      </c>
      <c r="Q72" s="1">
        <v>2021</v>
      </c>
      <c r="R72" s="1">
        <v>2021</v>
      </c>
      <c r="S72" s="1">
        <v>2021</v>
      </c>
      <c r="T72" s="1">
        <v>2021</v>
      </c>
      <c r="U72" s="1">
        <v>2021</v>
      </c>
      <c r="V72" s="1">
        <v>2021</v>
      </c>
      <c r="W72" s="1">
        <v>2021</v>
      </c>
      <c r="X72" s="1">
        <v>2021</v>
      </c>
      <c r="Y72" s="1">
        <v>2021</v>
      </c>
      <c r="Z72" s="1">
        <v>2021</v>
      </c>
      <c r="AA72" s="1">
        <v>2021</v>
      </c>
      <c r="AB72" s="1">
        <v>2021</v>
      </c>
      <c r="AC72" s="1">
        <v>2021</v>
      </c>
      <c r="AD72" s="1">
        <v>2021</v>
      </c>
      <c r="AE72" s="1">
        <v>2021</v>
      </c>
      <c r="AF72" s="1">
        <v>2021</v>
      </c>
      <c r="AG72" s="1">
        <v>2021</v>
      </c>
      <c r="AH72" s="1">
        <v>2021</v>
      </c>
      <c r="AI72" s="1">
        <v>2021</v>
      </c>
      <c r="AJ72" s="1">
        <v>2021</v>
      </c>
      <c r="AK72" s="1">
        <v>2021</v>
      </c>
    </row>
    <row r="73" spans="1:37">
      <c r="A73" s="1">
        <v>66</v>
      </c>
      <c r="B73" s="2" t="s">
        <v>168</v>
      </c>
      <c r="C73" t="s">
        <v>169</v>
      </c>
      <c r="H73" s="1" t="s">
        <v>221</v>
      </c>
      <c r="I73" s="1" t="s">
        <v>221</v>
      </c>
      <c r="J73" s="1" t="s">
        <v>221</v>
      </c>
      <c r="K73" s="1" t="s">
        <v>221</v>
      </c>
      <c r="L73" s="1" t="s">
        <v>221</v>
      </c>
      <c r="M73" s="1" t="s">
        <v>221</v>
      </c>
      <c r="N73" s="1" t="s">
        <v>221</v>
      </c>
      <c r="O73" s="1" t="s">
        <v>221</v>
      </c>
      <c r="P73" s="1" t="s">
        <v>221</v>
      </c>
      <c r="Q73" s="1" t="s">
        <v>221</v>
      </c>
      <c r="R73" s="1" t="s">
        <v>221</v>
      </c>
      <c r="S73" s="1" t="s">
        <v>221</v>
      </c>
      <c r="T73" s="1" t="s">
        <v>221</v>
      </c>
      <c r="U73" s="1" t="s">
        <v>221</v>
      </c>
      <c r="V73" s="1" t="s">
        <v>221</v>
      </c>
      <c r="W73" s="1" t="s">
        <v>221</v>
      </c>
      <c r="X73" s="1" t="s">
        <v>221</v>
      </c>
      <c r="Y73" s="1" t="s">
        <v>221</v>
      </c>
      <c r="Z73" s="1" t="s">
        <v>221</v>
      </c>
      <c r="AA73" s="1" t="s">
        <v>221</v>
      </c>
      <c r="AB73" s="1" t="s">
        <v>221</v>
      </c>
      <c r="AC73" s="1" t="s">
        <v>221</v>
      </c>
      <c r="AD73" s="1" t="s">
        <v>221</v>
      </c>
      <c r="AE73" s="1" t="s">
        <v>221</v>
      </c>
      <c r="AF73" s="1" t="s">
        <v>221</v>
      </c>
      <c r="AG73" s="1" t="s">
        <v>221</v>
      </c>
      <c r="AH73" s="1" t="s">
        <v>221</v>
      </c>
      <c r="AI73" s="1" t="s">
        <v>221</v>
      </c>
      <c r="AJ73" s="1" t="s">
        <v>221</v>
      </c>
      <c r="AK73" s="1" t="s">
        <v>221</v>
      </c>
    </row>
    <row r="74" spans="1:37">
      <c r="A74" s="1">
        <v>67</v>
      </c>
      <c r="B74" s="3" t="s">
        <v>170</v>
      </c>
      <c r="C74" t="s">
        <v>171</v>
      </c>
      <c r="H74" s="1">
        <v>2020</v>
      </c>
      <c r="I74" s="1">
        <v>2020</v>
      </c>
      <c r="J74" s="1">
        <v>2020</v>
      </c>
      <c r="K74" s="1">
        <v>2020</v>
      </c>
      <c r="L74" s="1">
        <v>2020</v>
      </c>
      <c r="M74" s="1">
        <v>2020</v>
      </c>
      <c r="N74" s="1">
        <v>2020</v>
      </c>
      <c r="O74" s="1">
        <v>2020</v>
      </c>
      <c r="P74" s="1">
        <v>2020</v>
      </c>
      <c r="Q74" s="1">
        <v>2020</v>
      </c>
      <c r="R74" s="1">
        <v>2020</v>
      </c>
      <c r="S74" s="1">
        <v>2020</v>
      </c>
      <c r="T74" s="1">
        <v>2020</v>
      </c>
      <c r="U74" s="1">
        <v>2020</v>
      </c>
      <c r="V74" s="1">
        <v>2020</v>
      </c>
      <c r="W74" s="1">
        <v>2020</v>
      </c>
      <c r="X74" s="1">
        <v>2020</v>
      </c>
      <c r="Y74" s="1">
        <v>2020</v>
      </c>
      <c r="Z74" s="1">
        <v>2020</v>
      </c>
      <c r="AA74" s="1">
        <v>2020</v>
      </c>
      <c r="AB74" s="1">
        <v>2020</v>
      </c>
      <c r="AC74" s="1">
        <v>2020</v>
      </c>
      <c r="AD74" s="1">
        <v>2020</v>
      </c>
      <c r="AE74" s="1">
        <v>2020</v>
      </c>
      <c r="AF74" s="1">
        <v>2020</v>
      </c>
      <c r="AG74" s="1">
        <v>2020</v>
      </c>
      <c r="AH74" s="1">
        <v>2020</v>
      </c>
      <c r="AI74" s="1">
        <v>2020</v>
      </c>
      <c r="AJ74" s="1">
        <v>2020</v>
      </c>
      <c r="AK74" s="1">
        <v>2020</v>
      </c>
    </row>
    <row r="75" spans="1:37">
      <c r="A75" s="1">
        <v>68</v>
      </c>
      <c r="B75" s="3" t="s">
        <v>172</v>
      </c>
      <c r="C75" t="s">
        <v>173</v>
      </c>
      <c r="H75" s="1">
        <v>2020</v>
      </c>
      <c r="I75" s="1">
        <v>2020</v>
      </c>
      <c r="J75" s="1">
        <v>2020</v>
      </c>
      <c r="K75" s="1">
        <v>2020</v>
      </c>
      <c r="L75" s="1">
        <v>2020</v>
      </c>
      <c r="M75" s="1">
        <v>2020</v>
      </c>
      <c r="N75" s="1">
        <v>2020</v>
      </c>
      <c r="O75" s="1">
        <v>2020</v>
      </c>
      <c r="P75" s="1">
        <v>2020</v>
      </c>
      <c r="Q75" s="1">
        <v>2020</v>
      </c>
      <c r="R75" s="1">
        <v>2020</v>
      </c>
      <c r="S75" s="1">
        <v>2020</v>
      </c>
      <c r="T75" s="1">
        <v>2020</v>
      </c>
      <c r="U75" s="1">
        <v>2020</v>
      </c>
      <c r="V75" s="1">
        <v>2020</v>
      </c>
      <c r="W75" s="1">
        <v>2020</v>
      </c>
      <c r="X75" s="1">
        <v>2020</v>
      </c>
      <c r="Y75" s="1">
        <v>2020</v>
      </c>
      <c r="Z75" s="1">
        <v>2020</v>
      </c>
      <c r="AA75" s="1">
        <v>2020</v>
      </c>
      <c r="AB75" s="1">
        <v>2020</v>
      </c>
      <c r="AC75" s="1">
        <v>2020</v>
      </c>
      <c r="AD75" s="1">
        <v>2020</v>
      </c>
      <c r="AE75" s="1">
        <v>2020</v>
      </c>
      <c r="AF75" s="1">
        <v>2020</v>
      </c>
      <c r="AG75" s="1">
        <v>2020</v>
      </c>
      <c r="AH75" s="1">
        <v>2020</v>
      </c>
      <c r="AI75" s="1">
        <v>2020</v>
      </c>
      <c r="AJ75" s="1">
        <v>2020</v>
      </c>
      <c r="AK75" s="1">
        <v>2020</v>
      </c>
    </row>
    <row r="76" spans="1:37">
      <c r="A76" s="1">
        <v>69</v>
      </c>
      <c r="B76" s="2" t="s">
        <v>174</v>
      </c>
      <c r="C76" t="s">
        <v>175</v>
      </c>
      <c r="H76" s="1">
        <v>2020</v>
      </c>
      <c r="I76" s="1">
        <v>2020</v>
      </c>
      <c r="J76" s="1" t="s">
        <v>221</v>
      </c>
      <c r="K76" s="1" t="s">
        <v>221</v>
      </c>
      <c r="L76" s="1">
        <v>2020</v>
      </c>
      <c r="M76" s="1">
        <v>2020</v>
      </c>
      <c r="N76" s="1">
        <v>2020</v>
      </c>
      <c r="O76" s="1" t="s">
        <v>221</v>
      </c>
      <c r="P76" s="1">
        <v>2020</v>
      </c>
      <c r="Q76" s="1" t="s">
        <v>221</v>
      </c>
      <c r="R76" s="1">
        <v>2020</v>
      </c>
      <c r="S76" s="1">
        <v>2020</v>
      </c>
      <c r="T76" s="1">
        <v>2020</v>
      </c>
      <c r="U76" s="1">
        <v>2020</v>
      </c>
      <c r="V76" s="1">
        <v>2020</v>
      </c>
      <c r="W76" s="1">
        <v>2020</v>
      </c>
      <c r="X76" s="1" t="s">
        <v>221</v>
      </c>
      <c r="Y76" s="1">
        <v>2020</v>
      </c>
      <c r="Z76" s="1">
        <v>2020</v>
      </c>
      <c r="AA76" s="1" t="s">
        <v>221</v>
      </c>
      <c r="AB76" s="1">
        <v>2020</v>
      </c>
      <c r="AC76" s="1">
        <v>2020</v>
      </c>
      <c r="AD76" s="1">
        <v>2020</v>
      </c>
      <c r="AE76" s="1">
        <v>2020</v>
      </c>
      <c r="AF76" s="1">
        <v>2020</v>
      </c>
      <c r="AG76" s="1">
        <v>2020</v>
      </c>
      <c r="AH76" s="1">
        <v>2020</v>
      </c>
      <c r="AI76" s="1">
        <v>2020</v>
      </c>
      <c r="AJ76" s="1">
        <v>2020</v>
      </c>
      <c r="AK76" s="1">
        <v>2020</v>
      </c>
    </row>
    <row r="77" spans="1:37">
      <c r="A77" s="1">
        <v>70</v>
      </c>
      <c r="B77" s="2" t="s">
        <v>176</v>
      </c>
      <c r="C77" t="s">
        <v>177</v>
      </c>
      <c r="H77" s="1">
        <v>2021</v>
      </c>
      <c r="I77" s="1">
        <v>2021</v>
      </c>
      <c r="J77" s="1">
        <v>2021</v>
      </c>
      <c r="K77" s="1">
        <v>2021</v>
      </c>
      <c r="L77" s="1">
        <v>2021</v>
      </c>
      <c r="M77" s="1">
        <v>2021</v>
      </c>
      <c r="N77" s="1">
        <v>2021</v>
      </c>
      <c r="O77" s="1">
        <v>2021</v>
      </c>
      <c r="P77" s="1">
        <v>2021</v>
      </c>
      <c r="Q77" s="1">
        <v>2021</v>
      </c>
      <c r="R77" s="1">
        <v>2021</v>
      </c>
      <c r="S77" s="1">
        <v>2021</v>
      </c>
      <c r="T77" s="1">
        <v>2021</v>
      </c>
      <c r="U77" s="1">
        <v>2021</v>
      </c>
      <c r="V77" s="1">
        <v>2021</v>
      </c>
      <c r="W77" s="1">
        <v>2021</v>
      </c>
      <c r="X77" s="1">
        <v>2021</v>
      </c>
      <c r="Y77" s="1">
        <v>2021</v>
      </c>
      <c r="Z77" s="1">
        <v>2021</v>
      </c>
      <c r="AA77" s="1">
        <v>2021</v>
      </c>
      <c r="AB77" s="1">
        <v>2021</v>
      </c>
      <c r="AC77" s="1">
        <v>2021</v>
      </c>
      <c r="AD77" s="1">
        <v>2021</v>
      </c>
      <c r="AE77" s="1">
        <v>2021</v>
      </c>
      <c r="AF77" s="1">
        <v>2021</v>
      </c>
      <c r="AG77" s="1">
        <v>2021</v>
      </c>
      <c r="AH77" s="1">
        <v>2021</v>
      </c>
      <c r="AI77" s="1">
        <v>2021</v>
      </c>
      <c r="AJ77" s="1">
        <v>2021</v>
      </c>
      <c r="AK77" s="1">
        <v>2021</v>
      </c>
    </row>
    <row r="78" spans="1:37">
      <c r="A78" s="1">
        <v>71</v>
      </c>
      <c r="B78" s="2" t="s">
        <v>178</v>
      </c>
      <c r="C78" t="s">
        <v>179</v>
      </c>
      <c r="H78" s="1">
        <v>2023</v>
      </c>
      <c r="I78" s="1">
        <v>2023</v>
      </c>
      <c r="J78" s="1">
        <v>2023</v>
      </c>
      <c r="K78" s="1">
        <v>2023</v>
      </c>
      <c r="L78" s="1">
        <v>2023</v>
      </c>
      <c r="M78" s="1">
        <v>2023</v>
      </c>
      <c r="N78" s="1">
        <v>2023</v>
      </c>
      <c r="O78" s="1"/>
      <c r="P78" s="1">
        <v>2023</v>
      </c>
      <c r="Q78" s="1"/>
      <c r="R78" s="1">
        <v>2023</v>
      </c>
      <c r="S78" s="1">
        <v>2023</v>
      </c>
      <c r="T78" s="1">
        <v>2023</v>
      </c>
      <c r="U78" s="1">
        <v>2023</v>
      </c>
      <c r="V78" s="1">
        <v>2023</v>
      </c>
      <c r="W78" s="1">
        <v>2023</v>
      </c>
      <c r="X78" s="1">
        <v>2023</v>
      </c>
      <c r="Y78" s="1">
        <v>2023</v>
      </c>
      <c r="Z78" s="1">
        <v>2023</v>
      </c>
      <c r="AA78" s="1">
        <v>2023</v>
      </c>
      <c r="AB78" s="1">
        <v>2023</v>
      </c>
      <c r="AC78" s="1">
        <v>2023</v>
      </c>
      <c r="AD78" s="1">
        <v>2023</v>
      </c>
      <c r="AE78" s="1">
        <v>2023</v>
      </c>
      <c r="AF78" s="1">
        <v>2023</v>
      </c>
      <c r="AG78" s="1">
        <v>2023</v>
      </c>
      <c r="AH78" s="1">
        <v>2023</v>
      </c>
      <c r="AI78" s="1">
        <v>2023</v>
      </c>
      <c r="AJ78" s="1">
        <v>2023</v>
      </c>
      <c r="AK78" s="1">
        <v>2023</v>
      </c>
    </row>
    <row r="79" spans="1:37">
      <c r="A79" s="1"/>
      <c r="H79" s="1" t="s">
        <v>221</v>
      </c>
      <c r="I79" s="1" t="s">
        <v>221</v>
      </c>
      <c r="J79" s="1" t="s">
        <v>221</v>
      </c>
      <c r="K79" s="1" t="s">
        <v>221</v>
      </c>
      <c r="L79" s="1" t="s">
        <v>221</v>
      </c>
      <c r="M79" s="1" t="s">
        <v>221</v>
      </c>
      <c r="N79" s="1" t="s">
        <v>221</v>
      </c>
      <c r="O79" s="1" t="s">
        <v>221</v>
      </c>
      <c r="P79" s="1" t="s">
        <v>221</v>
      </c>
      <c r="Q79" s="1" t="s">
        <v>221</v>
      </c>
      <c r="R79" s="1" t="s">
        <v>221</v>
      </c>
      <c r="S79" s="1" t="s">
        <v>221</v>
      </c>
      <c r="T79" s="1" t="s">
        <v>221</v>
      </c>
      <c r="U79" s="1" t="s">
        <v>221</v>
      </c>
      <c r="V79" s="1" t="s">
        <v>221</v>
      </c>
      <c r="W79" s="1" t="s">
        <v>221</v>
      </c>
      <c r="X79" s="1" t="s">
        <v>221</v>
      </c>
      <c r="Y79" s="1" t="s">
        <v>221</v>
      </c>
      <c r="Z79" s="1" t="s">
        <v>221</v>
      </c>
      <c r="AA79" s="1" t="s">
        <v>221</v>
      </c>
      <c r="AB79" s="1" t="s">
        <v>221</v>
      </c>
      <c r="AC79" s="1" t="s">
        <v>221</v>
      </c>
      <c r="AD79" s="1" t="s">
        <v>221</v>
      </c>
      <c r="AE79" s="1" t="s">
        <v>221</v>
      </c>
      <c r="AF79" s="1" t="s">
        <v>221</v>
      </c>
      <c r="AG79" s="1" t="s">
        <v>221</v>
      </c>
      <c r="AH79" s="1" t="s">
        <v>221</v>
      </c>
      <c r="AI79" s="1" t="s">
        <v>221</v>
      </c>
      <c r="AJ79" s="1" t="s">
        <v>221</v>
      </c>
      <c r="AK79" s="1" t="s">
        <v>221</v>
      </c>
    </row>
    <row r="80" spans="1:37">
      <c r="A80" s="1"/>
      <c r="B80" t="s">
        <v>181</v>
      </c>
      <c r="C80" t="s">
        <v>182</v>
      </c>
      <c r="H80" s="1" t="s">
        <v>221</v>
      </c>
      <c r="I80" s="1" t="s">
        <v>221</v>
      </c>
      <c r="J80" s="1" t="s">
        <v>221</v>
      </c>
      <c r="K80" s="1" t="s">
        <v>221</v>
      </c>
      <c r="L80" s="1" t="s">
        <v>221</v>
      </c>
      <c r="M80" s="1" t="s">
        <v>221</v>
      </c>
      <c r="N80" s="1" t="s">
        <v>221</v>
      </c>
      <c r="O80" s="1" t="s">
        <v>221</v>
      </c>
      <c r="P80" s="1" t="s">
        <v>221</v>
      </c>
      <c r="Q80" s="1" t="s">
        <v>221</v>
      </c>
      <c r="R80" s="1" t="s">
        <v>221</v>
      </c>
      <c r="S80" s="1" t="s">
        <v>221</v>
      </c>
      <c r="T80" s="1" t="s">
        <v>221</v>
      </c>
      <c r="U80" s="1" t="s">
        <v>221</v>
      </c>
      <c r="V80" s="1" t="s">
        <v>221</v>
      </c>
      <c r="W80" s="1" t="s">
        <v>221</v>
      </c>
      <c r="X80" s="1" t="s">
        <v>221</v>
      </c>
      <c r="Y80" s="1" t="s">
        <v>221</v>
      </c>
      <c r="Z80" s="1" t="s">
        <v>221</v>
      </c>
      <c r="AA80" s="1" t="s">
        <v>221</v>
      </c>
      <c r="AB80" s="1" t="s">
        <v>221</v>
      </c>
      <c r="AC80" s="1" t="s">
        <v>221</v>
      </c>
      <c r="AD80" s="1" t="s">
        <v>221</v>
      </c>
      <c r="AE80" s="1" t="s">
        <v>221</v>
      </c>
      <c r="AF80" s="1" t="s">
        <v>221</v>
      </c>
      <c r="AG80" s="1" t="s">
        <v>221</v>
      </c>
      <c r="AH80" s="1" t="s">
        <v>221</v>
      </c>
      <c r="AI80" s="1" t="s">
        <v>221</v>
      </c>
      <c r="AJ80" s="1" t="s">
        <v>221</v>
      </c>
      <c r="AK80" s="1" t="s">
        <v>221</v>
      </c>
    </row>
    <row r="81" spans="1:37">
      <c r="A81" s="1">
        <v>72</v>
      </c>
      <c r="B81" s="2" t="s">
        <v>183</v>
      </c>
      <c r="C81" t="s">
        <v>184</v>
      </c>
      <c r="H81" s="1">
        <v>2019</v>
      </c>
      <c r="I81" s="1">
        <v>2019</v>
      </c>
      <c r="J81" s="1">
        <v>2019</v>
      </c>
      <c r="K81" s="1">
        <v>2019</v>
      </c>
      <c r="L81" s="1">
        <v>2019</v>
      </c>
      <c r="M81" s="1">
        <v>2019</v>
      </c>
      <c r="N81" s="1">
        <v>2019</v>
      </c>
      <c r="O81" s="1">
        <v>2019</v>
      </c>
      <c r="P81" s="1">
        <v>2019</v>
      </c>
      <c r="Q81" s="1">
        <v>2019</v>
      </c>
      <c r="R81" s="1">
        <v>2019</v>
      </c>
      <c r="S81" s="1">
        <v>2019</v>
      </c>
      <c r="T81" s="1">
        <v>2019</v>
      </c>
      <c r="U81" s="1">
        <v>2019</v>
      </c>
      <c r="V81" s="1">
        <v>2019</v>
      </c>
      <c r="W81" s="1">
        <v>2019</v>
      </c>
      <c r="X81" s="1">
        <v>2019</v>
      </c>
      <c r="Y81" s="1">
        <v>2019</v>
      </c>
      <c r="Z81" s="1">
        <v>2019</v>
      </c>
      <c r="AA81" s="1">
        <v>2019</v>
      </c>
      <c r="AB81" s="1">
        <v>2019</v>
      </c>
      <c r="AC81" s="1">
        <v>2019</v>
      </c>
      <c r="AD81" s="1">
        <v>2019</v>
      </c>
      <c r="AE81" s="1">
        <v>2019</v>
      </c>
      <c r="AF81" s="1">
        <v>2019</v>
      </c>
      <c r="AG81" s="1">
        <v>2019</v>
      </c>
      <c r="AH81" s="1">
        <v>2019</v>
      </c>
      <c r="AI81" s="1">
        <v>2019</v>
      </c>
      <c r="AJ81" s="1">
        <v>2019</v>
      </c>
      <c r="AK81" s="1">
        <v>2019</v>
      </c>
    </row>
    <row r="82" spans="1:37">
      <c r="A82" s="1">
        <v>73</v>
      </c>
      <c r="B82" s="2" t="s">
        <v>185</v>
      </c>
      <c r="C82" t="s">
        <v>186</v>
      </c>
      <c r="H82" s="1">
        <v>2020</v>
      </c>
      <c r="I82" s="1">
        <v>2020</v>
      </c>
      <c r="J82" s="1">
        <v>2020</v>
      </c>
      <c r="K82" s="1">
        <v>2020</v>
      </c>
      <c r="L82" s="1">
        <v>2020</v>
      </c>
      <c r="M82" s="1">
        <v>2020</v>
      </c>
      <c r="N82" s="1">
        <v>2020</v>
      </c>
      <c r="O82" s="1">
        <v>2020</v>
      </c>
      <c r="P82" s="1">
        <v>2020</v>
      </c>
      <c r="Q82" s="1">
        <v>2020</v>
      </c>
      <c r="R82" s="1">
        <v>2020</v>
      </c>
      <c r="S82" s="1">
        <v>2020</v>
      </c>
      <c r="T82" s="1">
        <v>2020</v>
      </c>
      <c r="U82" s="1">
        <v>2020</v>
      </c>
      <c r="V82" s="1">
        <v>2020</v>
      </c>
      <c r="W82" s="1">
        <v>2020</v>
      </c>
      <c r="X82" s="1">
        <v>2020</v>
      </c>
      <c r="Y82" s="1">
        <v>2020</v>
      </c>
      <c r="Z82" s="1">
        <v>2020</v>
      </c>
      <c r="AA82" s="1">
        <v>2020</v>
      </c>
      <c r="AB82" s="1">
        <v>2020</v>
      </c>
      <c r="AC82" s="1">
        <v>2020</v>
      </c>
      <c r="AD82" s="1">
        <v>2020</v>
      </c>
      <c r="AE82" s="1">
        <v>2020</v>
      </c>
      <c r="AF82" s="1">
        <v>2020</v>
      </c>
      <c r="AG82" s="1">
        <v>2020</v>
      </c>
      <c r="AH82" s="1">
        <v>2020</v>
      </c>
      <c r="AI82" s="1">
        <v>2020</v>
      </c>
      <c r="AJ82" s="1">
        <v>2020</v>
      </c>
      <c r="AK82" s="1">
        <v>2020</v>
      </c>
    </row>
    <row r="83" spans="1:37">
      <c r="A83" s="1">
        <v>74</v>
      </c>
      <c r="B83" s="2" t="s">
        <v>187</v>
      </c>
      <c r="C83" t="s">
        <v>188</v>
      </c>
      <c r="H83" s="1">
        <v>2020</v>
      </c>
      <c r="I83" s="1">
        <v>2020</v>
      </c>
      <c r="J83" s="1">
        <v>2020</v>
      </c>
      <c r="K83" s="1">
        <v>2020</v>
      </c>
      <c r="L83" s="1">
        <v>2020</v>
      </c>
      <c r="M83" s="1">
        <v>2020</v>
      </c>
      <c r="N83" s="1">
        <v>2020</v>
      </c>
      <c r="O83" s="1">
        <v>2020</v>
      </c>
      <c r="P83" s="1">
        <v>2020</v>
      </c>
      <c r="Q83" s="1">
        <v>2020</v>
      </c>
      <c r="R83" s="1">
        <v>2020</v>
      </c>
      <c r="S83" s="1">
        <v>2020</v>
      </c>
      <c r="T83" s="1">
        <v>2020</v>
      </c>
      <c r="U83" s="1">
        <v>2020</v>
      </c>
      <c r="V83" s="1">
        <v>2020</v>
      </c>
      <c r="W83" s="1">
        <v>2020</v>
      </c>
      <c r="X83" s="1">
        <v>2020</v>
      </c>
      <c r="Y83" s="1">
        <v>2020</v>
      </c>
      <c r="Z83" s="1">
        <v>2020</v>
      </c>
      <c r="AA83" s="1">
        <v>2020</v>
      </c>
      <c r="AB83" s="1">
        <v>2020</v>
      </c>
      <c r="AC83" s="1">
        <v>2020</v>
      </c>
      <c r="AD83" s="1">
        <v>2020</v>
      </c>
      <c r="AE83" s="1">
        <v>2020</v>
      </c>
      <c r="AF83" s="1">
        <v>2020</v>
      </c>
      <c r="AG83" s="1">
        <v>2020</v>
      </c>
      <c r="AH83" s="1">
        <v>2020</v>
      </c>
      <c r="AI83" s="1">
        <v>2020</v>
      </c>
      <c r="AJ83" s="1">
        <v>2020</v>
      </c>
      <c r="AK83" s="1">
        <v>2020</v>
      </c>
    </row>
    <row r="84" spans="1:37">
      <c r="A84" s="1">
        <v>75</v>
      </c>
      <c r="B84" s="2" t="s">
        <v>189</v>
      </c>
      <c r="C84" t="s">
        <v>190</v>
      </c>
      <c r="H84" s="1">
        <v>2019</v>
      </c>
      <c r="I84" s="1">
        <v>2019</v>
      </c>
      <c r="J84" s="1">
        <v>2019</v>
      </c>
      <c r="K84" s="1">
        <v>2019</v>
      </c>
      <c r="L84" s="1">
        <v>2019</v>
      </c>
      <c r="M84" s="1">
        <v>2019</v>
      </c>
      <c r="N84" s="1">
        <v>2019</v>
      </c>
      <c r="O84" s="1">
        <v>2019</v>
      </c>
      <c r="P84" s="1">
        <v>2019</v>
      </c>
      <c r="Q84" s="1">
        <v>2019</v>
      </c>
      <c r="R84" s="1">
        <v>2019</v>
      </c>
      <c r="S84" s="1">
        <v>2019</v>
      </c>
      <c r="T84" s="1">
        <v>2019</v>
      </c>
      <c r="U84" s="1">
        <v>2019</v>
      </c>
      <c r="V84" s="1">
        <v>2019</v>
      </c>
      <c r="W84" s="1">
        <v>2019</v>
      </c>
      <c r="X84" s="1">
        <v>2019</v>
      </c>
      <c r="Y84" s="1">
        <v>2019</v>
      </c>
      <c r="Z84" s="1">
        <v>2019</v>
      </c>
      <c r="AA84" s="1" t="s">
        <v>221</v>
      </c>
      <c r="AB84" s="1">
        <v>2019</v>
      </c>
      <c r="AC84" s="1">
        <v>2019</v>
      </c>
      <c r="AD84" s="1">
        <v>2019</v>
      </c>
      <c r="AE84" s="1">
        <v>2019</v>
      </c>
      <c r="AF84" s="1">
        <v>2019</v>
      </c>
      <c r="AG84" s="1">
        <v>2019</v>
      </c>
      <c r="AH84" s="1">
        <v>2019</v>
      </c>
      <c r="AI84" s="1">
        <v>2019</v>
      </c>
      <c r="AJ84" s="1">
        <v>2019</v>
      </c>
      <c r="AK84" s="1">
        <v>2019</v>
      </c>
    </row>
    <row r="85" spans="1:37">
      <c r="A85" s="1">
        <v>76</v>
      </c>
      <c r="B85" s="2" t="s">
        <v>191</v>
      </c>
      <c r="C85" t="s">
        <v>192</v>
      </c>
      <c r="H85" s="1">
        <v>2018</v>
      </c>
      <c r="I85" s="1">
        <v>2018</v>
      </c>
      <c r="J85" s="1">
        <v>2018</v>
      </c>
      <c r="K85" s="1">
        <v>2018</v>
      </c>
      <c r="L85" s="1">
        <v>2018</v>
      </c>
      <c r="M85" s="1">
        <v>2018</v>
      </c>
      <c r="N85" s="1">
        <v>2018</v>
      </c>
      <c r="O85" s="1" t="s">
        <v>221</v>
      </c>
      <c r="P85" s="1">
        <v>2018</v>
      </c>
      <c r="Q85" s="1" t="s">
        <v>221</v>
      </c>
      <c r="R85" s="1">
        <v>2018</v>
      </c>
      <c r="S85" s="1">
        <v>2018</v>
      </c>
      <c r="T85" s="1">
        <v>2018</v>
      </c>
      <c r="U85" s="1">
        <v>2018</v>
      </c>
      <c r="V85" s="1">
        <v>2018</v>
      </c>
      <c r="W85" s="1">
        <v>2018</v>
      </c>
      <c r="X85" s="1">
        <v>2018</v>
      </c>
      <c r="Y85" s="1">
        <v>2018</v>
      </c>
      <c r="Z85" s="1">
        <v>2018</v>
      </c>
      <c r="AA85" s="1">
        <v>2018</v>
      </c>
      <c r="AB85" s="1">
        <v>2018</v>
      </c>
      <c r="AC85" s="1">
        <v>2018</v>
      </c>
      <c r="AD85" s="1">
        <v>2018</v>
      </c>
      <c r="AE85" s="1">
        <v>2018</v>
      </c>
      <c r="AF85" s="1">
        <v>2018</v>
      </c>
      <c r="AG85" s="1">
        <v>2018</v>
      </c>
      <c r="AH85" s="1">
        <v>2018</v>
      </c>
      <c r="AI85" s="1">
        <v>2018</v>
      </c>
      <c r="AJ85" s="1">
        <v>2018</v>
      </c>
      <c r="AK85" s="1">
        <v>2018</v>
      </c>
    </row>
    <row r="86" spans="1:37">
      <c r="A86" s="1">
        <v>77</v>
      </c>
      <c r="B86" s="2" t="s">
        <v>193</v>
      </c>
      <c r="C86" t="s">
        <v>194</v>
      </c>
      <c r="H86" s="1">
        <v>2019</v>
      </c>
      <c r="I86" s="1">
        <v>2020</v>
      </c>
      <c r="J86" s="1">
        <v>2019</v>
      </c>
      <c r="K86" s="1">
        <v>2020</v>
      </c>
      <c r="L86" s="1">
        <v>2019</v>
      </c>
      <c r="M86" s="1">
        <v>2019</v>
      </c>
      <c r="N86" s="1">
        <v>2020</v>
      </c>
      <c r="O86" s="1">
        <v>2020</v>
      </c>
      <c r="P86" s="1">
        <v>2020</v>
      </c>
      <c r="Q86" s="1">
        <v>2020</v>
      </c>
      <c r="R86" s="1">
        <v>2020</v>
      </c>
      <c r="S86" s="1">
        <v>2020</v>
      </c>
      <c r="T86" s="1">
        <v>2019</v>
      </c>
      <c r="U86" s="1">
        <v>2020</v>
      </c>
      <c r="V86" s="1">
        <v>2020</v>
      </c>
      <c r="W86" s="1">
        <v>2019</v>
      </c>
      <c r="X86" s="1">
        <v>2020</v>
      </c>
      <c r="Y86" s="1">
        <v>2019</v>
      </c>
      <c r="Z86" s="1">
        <v>2020</v>
      </c>
      <c r="AA86" s="1" t="s">
        <v>221</v>
      </c>
      <c r="AB86" s="1">
        <v>2020</v>
      </c>
      <c r="AC86" s="1">
        <v>2020</v>
      </c>
      <c r="AD86" s="1">
        <v>2019</v>
      </c>
      <c r="AE86" s="1">
        <v>2020</v>
      </c>
      <c r="AF86" s="1">
        <v>2019</v>
      </c>
      <c r="AG86" s="1">
        <v>2020</v>
      </c>
      <c r="AH86" s="1">
        <v>2020</v>
      </c>
      <c r="AI86" s="1">
        <v>2019</v>
      </c>
      <c r="AJ86" s="1">
        <v>2019</v>
      </c>
      <c r="AK86" s="1">
        <v>2020</v>
      </c>
    </row>
    <row r="87" spans="1:37">
      <c r="A87" s="1">
        <v>78</v>
      </c>
      <c r="B87" s="2" t="s">
        <v>195</v>
      </c>
      <c r="C87" t="s">
        <v>196</v>
      </c>
      <c r="H87" s="1" t="s">
        <v>221</v>
      </c>
      <c r="I87" s="1" t="s">
        <v>221</v>
      </c>
      <c r="J87" s="1" t="s">
        <v>221</v>
      </c>
      <c r="K87" s="1" t="s">
        <v>221</v>
      </c>
      <c r="L87" s="1" t="s">
        <v>221</v>
      </c>
      <c r="M87" s="1" t="s">
        <v>221</v>
      </c>
      <c r="N87" s="1" t="s">
        <v>221</v>
      </c>
      <c r="O87" s="1" t="s">
        <v>221</v>
      </c>
      <c r="P87" s="1" t="s">
        <v>221</v>
      </c>
      <c r="Q87" s="1" t="s">
        <v>221</v>
      </c>
      <c r="R87" s="1" t="s">
        <v>221</v>
      </c>
      <c r="S87" s="1" t="s">
        <v>221</v>
      </c>
      <c r="T87" s="1" t="s">
        <v>221</v>
      </c>
      <c r="U87" s="1" t="s">
        <v>221</v>
      </c>
      <c r="V87" s="1" t="s">
        <v>221</v>
      </c>
      <c r="W87" s="1" t="s">
        <v>221</v>
      </c>
      <c r="X87" s="1" t="s">
        <v>221</v>
      </c>
      <c r="Y87" s="1" t="s">
        <v>221</v>
      </c>
      <c r="Z87" s="1" t="s">
        <v>221</v>
      </c>
      <c r="AA87" s="1" t="s">
        <v>221</v>
      </c>
      <c r="AB87" s="1" t="s">
        <v>221</v>
      </c>
      <c r="AC87" s="1" t="s">
        <v>221</v>
      </c>
      <c r="AD87" s="1" t="s">
        <v>221</v>
      </c>
      <c r="AE87" s="1" t="s">
        <v>221</v>
      </c>
      <c r="AF87" s="1" t="s">
        <v>221</v>
      </c>
      <c r="AG87" s="1" t="s">
        <v>221</v>
      </c>
      <c r="AH87" s="1" t="s">
        <v>221</v>
      </c>
      <c r="AI87" s="1" t="s">
        <v>221</v>
      </c>
      <c r="AJ87" s="1" t="s">
        <v>221</v>
      </c>
      <c r="AK87" s="1" t="s">
        <v>221</v>
      </c>
    </row>
    <row r="88" spans="1:37">
      <c r="A88" s="1">
        <v>79</v>
      </c>
      <c r="B88" s="3" t="s">
        <v>197</v>
      </c>
      <c r="C88" t="s">
        <v>198</v>
      </c>
      <c r="H88" s="1">
        <v>2021</v>
      </c>
      <c r="I88" s="1">
        <v>2021</v>
      </c>
      <c r="J88" s="1">
        <v>2021</v>
      </c>
      <c r="K88" s="1">
        <v>2021</v>
      </c>
      <c r="L88" s="1">
        <v>2021</v>
      </c>
      <c r="M88" s="1">
        <v>2021</v>
      </c>
      <c r="N88" s="1">
        <v>2021</v>
      </c>
      <c r="O88" s="1">
        <v>2021</v>
      </c>
      <c r="P88" s="1">
        <v>2021</v>
      </c>
      <c r="Q88" s="1">
        <v>2021</v>
      </c>
      <c r="R88" s="1">
        <v>2021</v>
      </c>
      <c r="S88" s="1">
        <v>2021</v>
      </c>
      <c r="T88" s="1">
        <v>2021</v>
      </c>
      <c r="U88" s="1">
        <v>2021</v>
      </c>
      <c r="V88" s="1">
        <v>2021</v>
      </c>
      <c r="W88" s="1">
        <v>2021</v>
      </c>
      <c r="X88" s="1">
        <v>2021</v>
      </c>
      <c r="Y88" s="1">
        <v>2021</v>
      </c>
      <c r="Z88" s="1">
        <v>2021</v>
      </c>
      <c r="AA88" s="1">
        <v>2021</v>
      </c>
      <c r="AB88" s="1">
        <v>2021</v>
      </c>
      <c r="AC88" s="1">
        <v>2021</v>
      </c>
      <c r="AD88" s="1">
        <v>2021</v>
      </c>
      <c r="AE88" s="1">
        <v>2021</v>
      </c>
      <c r="AF88" s="1">
        <v>2021</v>
      </c>
      <c r="AG88" s="1">
        <v>2021</v>
      </c>
      <c r="AH88" s="1">
        <v>2021</v>
      </c>
      <c r="AI88" s="1">
        <v>2021</v>
      </c>
      <c r="AJ88" s="1">
        <v>2021</v>
      </c>
      <c r="AK88" s="1">
        <v>2021</v>
      </c>
    </row>
    <row r="89" spans="1:37">
      <c r="A89" s="1">
        <v>80</v>
      </c>
      <c r="B89" s="3" t="s">
        <v>199</v>
      </c>
      <c r="C89" t="s">
        <v>200</v>
      </c>
      <c r="H89" s="1">
        <v>2021</v>
      </c>
      <c r="I89" s="1">
        <v>2021</v>
      </c>
      <c r="J89" s="1">
        <v>2021</v>
      </c>
      <c r="K89" s="1">
        <v>2021</v>
      </c>
      <c r="L89" s="1">
        <v>2021</v>
      </c>
      <c r="M89" s="1">
        <v>2021</v>
      </c>
      <c r="N89" s="1">
        <v>2021</v>
      </c>
      <c r="O89" s="1">
        <v>2021</v>
      </c>
      <c r="P89" s="1">
        <v>2021</v>
      </c>
      <c r="Q89" s="1">
        <v>2021</v>
      </c>
      <c r="R89" s="1">
        <v>2021</v>
      </c>
      <c r="S89" s="1">
        <v>2021</v>
      </c>
      <c r="T89" s="1">
        <v>2021</v>
      </c>
      <c r="U89" s="1">
        <v>2021</v>
      </c>
      <c r="V89" s="1">
        <v>2021</v>
      </c>
      <c r="W89" s="1">
        <v>2021</v>
      </c>
      <c r="X89" s="1">
        <v>2021</v>
      </c>
      <c r="Y89" s="1">
        <v>2021</v>
      </c>
      <c r="Z89" s="1">
        <v>2021</v>
      </c>
      <c r="AA89" s="1">
        <v>2021</v>
      </c>
      <c r="AB89" s="1">
        <v>2021</v>
      </c>
      <c r="AC89" s="1">
        <v>2021</v>
      </c>
      <c r="AD89" s="1">
        <v>2021</v>
      </c>
      <c r="AE89" s="1">
        <v>2021</v>
      </c>
      <c r="AF89" s="1">
        <v>2021</v>
      </c>
      <c r="AG89" s="1">
        <v>2021</v>
      </c>
      <c r="AH89" s="1">
        <v>2021</v>
      </c>
      <c r="AI89" s="1">
        <v>2021</v>
      </c>
      <c r="AJ89" s="1">
        <v>2021</v>
      </c>
      <c r="AK89" s="1">
        <v>2021</v>
      </c>
    </row>
    <row r="90" spans="1:37">
      <c r="A90" s="1">
        <v>81</v>
      </c>
      <c r="B90" s="3" t="s">
        <v>201</v>
      </c>
      <c r="C90" t="s">
        <v>202</v>
      </c>
      <c r="H90" s="1">
        <v>2021</v>
      </c>
      <c r="I90" s="1">
        <v>2021</v>
      </c>
      <c r="J90" s="1">
        <v>2021</v>
      </c>
      <c r="K90" s="1">
        <v>2021</v>
      </c>
      <c r="L90" s="1">
        <v>2021</v>
      </c>
      <c r="M90" s="1">
        <v>2021</v>
      </c>
      <c r="N90" s="1">
        <v>2021</v>
      </c>
      <c r="O90" s="1">
        <v>2021</v>
      </c>
      <c r="P90" s="1">
        <v>2021</v>
      </c>
      <c r="Q90" s="1">
        <v>2021</v>
      </c>
      <c r="R90" s="1">
        <v>2021</v>
      </c>
      <c r="S90" s="1">
        <v>2021</v>
      </c>
      <c r="T90" s="1">
        <v>2021</v>
      </c>
      <c r="U90" s="1">
        <v>2021</v>
      </c>
      <c r="V90" s="1">
        <v>2021</v>
      </c>
      <c r="W90" s="1">
        <v>2021</v>
      </c>
      <c r="X90" s="1">
        <v>2021</v>
      </c>
      <c r="Y90" s="1">
        <v>2021</v>
      </c>
      <c r="Z90" s="1">
        <v>2021</v>
      </c>
      <c r="AA90" s="1">
        <v>2021</v>
      </c>
      <c r="AB90" s="1">
        <v>2021</v>
      </c>
      <c r="AC90" s="1">
        <v>2021</v>
      </c>
      <c r="AD90" s="1">
        <v>2021</v>
      </c>
      <c r="AE90" s="1">
        <v>2021</v>
      </c>
      <c r="AF90" s="1">
        <v>2021</v>
      </c>
      <c r="AG90" s="1">
        <v>2021</v>
      </c>
      <c r="AH90" s="1">
        <v>2021</v>
      </c>
      <c r="AI90" s="1">
        <v>2021</v>
      </c>
      <c r="AJ90" s="1">
        <v>2021</v>
      </c>
      <c r="AK90" s="1">
        <v>2021</v>
      </c>
    </row>
    <row r="91" spans="1:37">
      <c r="A91" s="1">
        <v>82</v>
      </c>
      <c r="B91" s="3" t="s">
        <v>203</v>
      </c>
      <c r="C91" t="s">
        <v>204</v>
      </c>
      <c r="H91" s="1">
        <v>2021</v>
      </c>
      <c r="I91" s="1">
        <v>2021</v>
      </c>
      <c r="J91" s="1">
        <v>2021</v>
      </c>
      <c r="K91" s="1">
        <v>2021</v>
      </c>
      <c r="L91" s="1">
        <v>2021</v>
      </c>
      <c r="M91" s="1">
        <v>2021</v>
      </c>
      <c r="N91" s="1">
        <v>2021</v>
      </c>
      <c r="O91" s="1">
        <v>2021</v>
      </c>
      <c r="P91" s="1">
        <v>2021</v>
      </c>
      <c r="Q91" s="1">
        <v>2021</v>
      </c>
      <c r="R91" s="1">
        <v>2021</v>
      </c>
      <c r="S91" s="1">
        <v>2021</v>
      </c>
      <c r="T91" s="1">
        <v>2021</v>
      </c>
      <c r="U91" s="1">
        <v>2021</v>
      </c>
      <c r="V91" s="1">
        <v>2021</v>
      </c>
      <c r="W91" s="1">
        <v>2021</v>
      </c>
      <c r="X91" s="1">
        <v>2021</v>
      </c>
      <c r="Y91" s="1">
        <v>2021</v>
      </c>
      <c r="Z91" s="1">
        <v>2021</v>
      </c>
      <c r="AA91" s="1">
        <v>2021</v>
      </c>
      <c r="AB91" s="1">
        <v>2021</v>
      </c>
      <c r="AC91" s="1">
        <v>2021</v>
      </c>
      <c r="AD91" s="1">
        <v>2021</v>
      </c>
      <c r="AE91" s="1">
        <v>2021</v>
      </c>
      <c r="AF91" s="1">
        <v>2021</v>
      </c>
      <c r="AG91" s="1">
        <v>2021</v>
      </c>
      <c r="AH91" s="1">
        <v>2021</v>
      </c>
      <c r="AI91" s="1">
        <v>2021</v>
      </c>
      <c r="AJ91" s="1">
        <v>2021</v>
      </c>
      <c r="AK91" s="1">
        <v>2021</v>
      </c>
    </row>
    <row r="92" spans="1:37">
      <c r="A92" s="1">
        <v>83</v>
      </c>
      <c r="B92" s="3" t="s">
        <v>205</v>
      </c>
      <c r="C92" t="s">
        <v>206</v>
      </c>
      <c r="H92" s="1">
        <v>2021</v>
      </c>
      <c r="I92" s="1">
        <v>2021</v>
      </c>
      <c r="J92" s="1">
        <v>2021</v>
      </c>
      <c r="K92" s="1">
        <v>2021</v>
      </c>
      <c r="L92" s="1">
        <v>2021</v>
      </c>
      <c r="M92" s="1">
        <v>2021</v>
      </c>
      <c r="N92" s="1">
        <v>2021</v>
      </c>
      <c r="O92" s="1">
        <v>2021</v>
      </c>
      <c r="P92" s="1">
        <v>2021</v>
      </c>
      <c r="Q92" s="1">
        <v>2021</v>
      </c>
      <c r="R92" s="1">
        <v>2021</v>
      </c>
      <c r="S92" s="1">
        <v>2021</v>
      </c>
      <c r="T92" s="1">
        <v>2021</v>
      </c>
      <c r="U92" s="1">
        <v>2021</v>
      </c>
      <c r="V92" s="1">
        <v>2021</v>
      </c>
      <c r="W92" s="1">
        <v>2021</v>
      </c>
      <c r="X92" s="1">
        <v>2021</v>
      </c>
      <c r="Y92" s="1">
        <v>2021</v>
      </c>
      <c r="Z92" s="1">
        <v>2021</v>
      </c>
      <c r="AA92" s="1">
        <v>2021</v>
      </c>
      <c r="AB92" s="1">
        <v>2021</v>
      </c>
      <c r="AC92" s="1">
        <v>2021</v>
      </c>
      <c r="AD92" s="1">
        <v>2021</v>
      </c>
      <c r="AE92" s="1">
        <v>2021</v>
      </c>
      <c r="AF92" s="1">
        <v>2021</v>
      </c>
      <c r="AG92" s="1">
        <v>2021</v>
      </c>
      <c r="AH92" s="1">
        <v>2021</v>
      </c>
      <c r="AI92" s="1">
        <v>2021</v>
      </c>
      <c r="AJ92" s="1">
        <v>2021</v>
      </c>
      <c r="AK92" s="1">
        <v>2021</v>
      </c>
    </row>
    <row r="93" spans="1:37">
      <c r="A93" s="1">
        <v>84</v>
      </c>
      <c r="B93" s="3" t="s">
        <v>207</v>
      </c>
      <c r="C93" t="s">
        <v>208</v>
      </c>
      <c r="H93" s="1">
        <v>2021</v>
      </c>
      <c r="I93" s="1">
        <v>2021</v>
      </c>
      <c r="J93" s="1">
        <v>2021</v>
      </c>
      <c r="K93" s="1">
        <v>2021</v>
      </c>
      <c r="L93" s="1">
        <v>2021</v>
      </c>
      <c r="M93" s="1">
        <v>2021</v>
      </c>
      <c r="N93" s="1">
        <v>2021</v>
      </c>
      <c r="O93" s="1">
        <v>2021</v>
      </c>
      <c r="P93" s="1">
        <v>2021</v>
      </c>
      <c r="Q93" s="1">
        <v>2021</v>
      </c>
      <c r="R93" s="1">
        <v>2021</v>
      </c>
      <c r="S93" s="1">
        <v>2021</v>
      </c>
      <c r="T93" s="1">
        <v>2021</v>
      </c>
      <c r="U93" s="1">
        <v>2021</v>
      </c>
      <c r="V93" s="1">
        <v>2021</v>
      </c>
      <c r="W93" s="1">
        <v>2021</v>
      </c>
      <c r="X93" s="1">
        <v>2021</v>
      </c>
      <c r="Y93" s="1">
        <v>2021</v>
      </c>
      <c r="Z93" s="1">
        <v>2021</v>
      </c>
      <c r="AA93" s="1">
        <v>2021</v>
      </c>
      <c r="AB93" s="1">
        <v>2021</v>
      </c>
      <c r="AC93" s="1">
        <v>2021</v>
      </c>
      <c r="AD93" s="1">
        <v>2021</v>
      </c>
      <c r="AE93" s="1">
        <v>2021</v>
      </c>
      <c r="AF93" s="1">
        <v>2021</v>
      </c>
      <c r="AG93" s="1">
        <v>2021</v>
      </c>
      <c r="AH93" s="1">
        <v>2021</v>
      </c>
      <c r="AI93" s="1">
        <v>2021</v>
      </c>
      <c r="AJ93" s="1">
        <v>2021</v>
      </c>
      <c r="AK93" s="1">
        <v>2021</v>
      </c>
    </row>
    <row r="94" spans="1:37">
      <c r="A94" s="1">
        <v>85</v>
      </c>
      <c r="B94" s="3" t="s">
        <v>209</v>
      </c>
      <c r="C94" t="s">
        <v>210</v>
      </c>
      <c r="H94" s="1">
        <v>2021</v>
      </c>
      <c r="I94" s="1">
        <v>2021</v>
      </c>
      <c r="J94" s="1">
        <v>2021</v>
      </c>
      <c r="K94" s="1">
        <v>2021</v>
      </c>
      <c r="L94" s="1">
        <v>2021</v>
      </c>
      <c r="M94" s="1">
        <v>2021</v>
      </c>
      <c r="N94" s="1">
        <v>2021</v>
      </c>
      <c r="O94" s="1">
        <v>2021</v>
      </c>
      <c r="P94" s="1">
        <v>2021</v>
      </c>
      <c r="Q94" s="1">
        <v>2021</v>
      </c>
      <c r="R94" s="1">
        <v>2021</v>
      </c>
      <c r="S94" s="1">
        <v>2021</v>
      </c>
      <c r="T94" s="1">
        <v>2021</v>
      </c>
      <c r="U94" s="1">
        <v>2021</v>
      </c>
      <c r="V94" s="1">
        <v>2021</v>
      </c>
      <c r="W94" s="1">
        <v>2021</v>
      </c>
      <c r="X94" s="1">
        <v>2021</v>
      </c>
      <c r="Y94" s="1">
        <v>2021</v>
      </c>
      <c r="Z94" s="1">
        <v>2021</v>
      </c>
      <c r="AA94" s="1">
        <v>2021</v>
      </c>
      <c r="AB94" s="1">
        <v>2021</v>
      </c>
      <c r="AC94" s="1">
        <v>2021</v>
      </c>
      <c r="AD94" s="1">
        <v>2021</v>
      </c>
      <c r="AE94" s="1">
        <v>2021</v>
      </c>
      <c r="AF94" s="1">
        <v>2021</v>
      </c>
      <c r="AG94" s="1">
        <v>2021</v>
      </c>
      <c r="AH94" s="1">
        <v>2021</v>
      </c>
      <c r="AI94" s="1">
        <v>2021</v>
      </c>
      <c r="AJ94" s="1">
        <v>2021</v>
      </c>
      <c r="AK94" s="1">
        <v>2021</v>
      </c>
    </row>
    <row r="95" spans="1:37">
      <c r="A95" s="1">
        <v>86</v>
      </c>
      <c r="B95" s="2" t="s">
        <v>211</v>
      </c>
      <c r="C95" t="s">
        <v>212</v>
      </c>
      <c r="H95" s="1">
        <v>2019</v>
      </c>
      <c r="I95" s="1">
        <v>2019</v>
      </c>
      <c r="J95" s="1">
        <v>2019</v>
      </c>
      <c r="K95" s="1">
        <v>2019</v>
      </c>
      <c r="L95" s="1">
        <v>2019</v>
      </c>
      <c r="M95" s="1">
        <v>2019</v>
      </c>
      <c r="N95" s="1">
        <v>2019</v>
      </c>
      <c r="O95" s="1">
        <v>2019</v>
      </c>
      <c r="P95" s="1">
        <v>2019</v>
      </c>
      <c r="Q95" s="1">
        <v>2019</v>
      </c>
      <c r="R95" s="1">
        <v>2019</v>
      </c>
      <c r="S95" s="1">
        <v>2019</v>
      </c>
      <c r="T95" s="1">
        <v>2019</v>
      </c>
      <c r="U95" s="1">
        <v>2019</v>
      </c>
      <c r="V95" s="1">
        <v>2019</v>
      </c>
      <c r="W95" s="1">
        <v>2019</v>
      </c>
      <c r="X95" s="1" t="s">
        <v>221</v>
      </c>
      <c r="Y95" s="1">
        <v>2019</v>
      </c>
      <c r="Z95" s="1">
        <v>2019</v>
      </c>
      <c r="AA95" s="1" t="s">
        <v>221</v>
      </c>
      <c r="AB95" s="1">
        <v>2019</v>
      </c>
      <c r="AC95" s="1">
        <v>2019</v>
      </c>
      <c r="AD95" s="1">
        <v>2019</v>
      </c>
      <c r="AE95" s="1">
        <v>2019</v>
      </c>
      <c r="AF95" s="1">
        <v>2019</v>
      </c>
      <c r="AG95" s="1">
        <v>2019</v>
      </c>
      <c r="AH95" s="1">
        <v>2019</v>
      </c>
      <c r="AI95" s="1">
        <v>2019</v>
      </c>
      <c r="AJ95" s="1">
        <v>2019</v>
      </c>
      <c r="AK95" s="1">
        <v>2019</v>
      </c>
    </row>
    <row r="96" spans="1:37">
      <c r="A96" s="1">
        <v>87</v>
      </c>
      <c r="B96" s="2" t="s">
        <v>213</v>
      </c>
      <c r="C96" t="s">
        <v>214</v>
      </c>
      <c r="H96" s="1">
        <v>2020</v>
      </c>
      <c r="I96" s="1">
        <v>2020</v>
      </c>
      <c r="J96" s="1">
        <v>2020</v>
      </c>
      <c r="K96" s="1">
        <v>2020</v>
      </c>
      <c r="L96" s="1">
        <v>2020</v>
      </c>
      <c r="M96" s="1">
        <v>2020</v>
      </c>
      <c r="N96" s="1">
        <v>2020</v>
      </c>
      <c r="O96" s="1">
        <v>2020</v>
      </c>
      <c r="P96" s="1">
        <v>2020</v>
      </c>
      <c r="Q96" s="1">
        <v>2020</v>
      </c>
      <c r="R96" s="1">
        <v>2020</v>
      </c>
      <c r="S96" s="1">
        <v>2020</v>
      </c>
      <c r="T96" s="1">
        <v>2020</v>
      </c>
      <c r="U96" s="1">
        <v>2020</v>
      </c>
      <c r="V96" s="1">
        <v>2020</v>
      </c>
      <c r="W96" s="1">
        <v>2020</v>
      </c>
      <c r="X96" s="1">
        <v>2020</v>
      </c>
      <c r="Y96" s="1">
        <v>2020</v>
      </c>
      <c r="Z96" s="1">
        <v>2020</v>
      </c>
      <c r="AA96" s="1">
        <v>2020</v>
      </c>
      <c r="AB96" s="1">
        <v>2020</v>
      </c>
      <c r="AC96" s="1">
        <v>2020</v>
      </c>
      <c r="AD96" s="1">
        <v>2020</v>
      </c>
      <c r="AE96" s="1">
        <v>2020</v>
      </c>
      <c r="AF96" s="1">
        <v>2020</v>
      </c>
      <c r="AG96" s="1">
        <v>2020</v>
      </c>
      <c r="AH96" s="1">
        <v>2020</v>
      </c>
      <c r="AI96" s="1">
        <v>2020</v>
      </c>
      <c r="AJ96" s="1">
        <v>2020</v>
      </c>
      <c r="AK96" s="1">
        <v>2020</v>
      </c>
    </row>
    <row r="97" spans="1:37">
      <c r="A97" s="1">
        <v>88</v>
      </c>
      <c r="B97" s="2" t="s">
        <v>215</v>
      </c>
      <c r="C97" t="s">
        <v>216</v>
      </c>
      <c r="H97" s="1" t="s">
        <v>221</v>
      </c>
      <c r="I97" s="1" t="s">
        <v>221</v>
      </c>
      <c r="J97" s="1" t="s">
        <v>221</v>
      </c>
      <c r="K97" s="1" t="s">
        <v>221</v>
      </c>
      <c r="L97" s="1" t="s">
        <v>221</v>
      </c>
      <c r="M97" s="1" t="s">
        <v>221</v>
      </c>
      <c r="N97" s="1" t="s">
        <v>221</v>
      </c>
      <c r="O97" s="1" t="s">
        <v>221</v>
      </c>
      <c r="P97" s="1" t="s">
        <v>221</v>
      </c>
      <c r="Q97" s="1" t="s">
        <v>221</v>
      </c>
      <c r="R97" s="1" t="s">
        <v>221</v>
      </c>
      <c r="S97" s="1" t="s">
        <v>221</v>
      </c>
      <c r="T97" s="1" t="s">
        <v>221</v>
      </c>
      <c r="U97" s="1" t="s">
        <v>221</v>
      </c>
      <c r="V97" s="1" t="s">
        <v>221</v>
      </c>
      <c r="W97" s="1" t="s">
        <v>221</v>
      </c>
      <c r="X97" s="1" t="s">
        <v>221</v>
      </c>
      <c r="Y97" s="1" t="s">
        <v>221</v>
      </c>
      <c r="Z97" s="1" t="s">
        <v>221</v>
      </c>
      <c r="AA97" s="1" t="s">
        <v>221</v>
      </c>
      <c r="AB97" s="1" t="s">
        <v>221</v>
      </c>
      <c r="AC97" s="1" t="s">
        <v>221</v>
      </c>
      <c r="AD97" s="1" t="s">
        <v>221</v>
      </c>
      <c r="AE97" s="1" t="s">
        <v>221</v>
      </c>
      <c r="AF97" s="1" t="s">
        <v>221</v>
      </c>
      <c r="AG97" s="1" t="s">
        <v>221</v>
      </c>
      <c r="AH97" s="1" t="s">
        <v>221</v>
      </c>
      <c r="AI97" s="1" t="s">
        <v>221</v>
      </c>
      <c r="AJ97" s="1" t="s">
        <v>221</v>
      </c>
      <c r="AK97" s="1" t="s">
        <v>221</v>
      </c>
    </row>
    <row r="98" spans="1:37">
      <c r="A98" s="1">
        <v>89</v>
      </c>
      <c r="B98" s="3" t="s">
        <v>217</v>
      </c>
      <c r="C98" t="s">
        <v>218</v>
      </c>
      <c r="H98" s="1">
        <v>2022</v>
      </c>
      <c r="I98" s="1">
        <v>2022</v>
      </c>
      <c r="J98" s="1">
        <v>2022</v>
      </c>
      <c r="K98" s="1">
        <v>2022</v>
      </c>
      <c r="L98" s="1">
        <v>2022</v>
      </c>
      <c r="M98" s="1">
        <v>2022</v>
      </c>
      <c r="N98" s="1">
        <v>2022</v>
      </c>
      <c r="O98" s="1">
        <v>2022</v>
      </c>
      <c r="P98" s="1">
        <v>2022</v>
      </c>
      <c r="Q98" s="1">
        <v>2022</v>
      </c>
      <c r="R98" s="1">
        <v>2022</v>
      </c>
      <c r="S98" s="1">
        <v>2022</v>
      </c>
      <c r="T98" s="1">
        <v>2022</v>
      </c>
      <c r="U98" s="1">
        <v>2022</v>
      </c>
      <c r="V98" s="1">
        <v>2022</v>
      </c>
      <c r="W98" s="1">
        <v>2022</v>
      </c>
      <c r="X98" s="1">
        <v>2022</v>
      </c>
      <c r="Y98" s="1">
        <v>2022</v>
      </c>
      <c r="Z98" s="1">
        <v>2022</v>
      </c>
      <c r="AA98" s="1">
        <v>2022</v>
      </c>
      <c r="AB98" s="1">
        <v>2022</v>
      </c>
      <c r="AC98" s="1">
        <v>2022</v>
      </c>
      <c r="AD98" s="1">
        <v>2022</v>
      </c>
      <c r="AE98" s="1">
        <v>2022</v>
      </c>
      <c r="AF98" s="1">
        <v>2022</v>
      </c>
      <c r="AG98" s="1">
        <v>2022</v>
      </c>
      <c r="AH98" s="1">
        <v>2022</v>
      </c>
      <c r="AI98" s="1">
        <v>2022</v>
      </c>
      <c r="AJ98" s="1">
        <v>2022</v>
      </c>
      <c r="AK98" s="1">
        <v>2022</v>
      </c>
    </row>
    <row r="99" spans="1:37">
      <c r="A99" s="1">
        <v>90</v>
      </c>
      <c r="B99" s="3" t="s">
        <v>219</v>
      </c>
      <c r="C99" t="s">
        <v>220</v>
      </c>
      <c r="H99" s="1">
        <v>2019</v>
      </c>
      <c r="I99" s="1">
        <v>2019</v>
      </c>
      <c r="J99" s="1">
        <v>2019</v>
      </c>
      <c r="K99" s="1">
        <v>2019</v>
      </c>
      <c r="L99" s="1">
        <v>2019</v>
      </c>
      <c r="M99" s="1">
        <v>2019</v>
      </c>
      <c r="N99" s="1">
        <v>2019</v>
      </c>
      <c r="O99" s="1">
        <v>2019</v>
      </c>
      <c r="P99" s="1">
        <v>2019</v>
      </c>
      <c r="Q99" s="1">
        <v>2019</v>
      </c>
      <c r="R99" s="1">
        <v>2019</v>
      </c>
      <c r="S99" s="1">
        <v>2019</v>
      </c>
      <c r="T99" s="1">
        <v>2019</v>
      </c>
      <c r="U99" s="1">
        <v>2019</v>
      </c>
      <c r="V99" s="1">
        <v>2019</v>
      </c>
      <c r="W99" s="1">
        <v>2019</v>
      </c>
      <c r="X99" s="1">
        <v>2019</v>
      </c>
      <c r="Y99" s="1">
        <v>2019</v>
      </c>
      <c r="Z99" s="1">
        <v>2019</v>
      </c>
      <c r="AA99" s="1">
        <v>2019</v>
      </c>
      <c r="AB99" s="1">
        <v>2019</v>
      </c>
      <c r="AC99" s="1">
        <v>2019</v>
      </c>
      <c r="AD99" s="1">
        <v>2019</v>
      </c>
      <c r="AE99" s="1">
        <v>2019</v>
      </c>
      <c r="AF99" s="1">
        <v>2019</v>
      </c>
      <c r="AG99" s="1">
        <v>2019</v>
      </c>
      <c r="AH99" s="1">
        <v>2019</v>
      </c>
      <c r="AI99" s="1">
        <v>2019</v>
      </c>
      <c r="AJ99" s="1">
        <v>2019</v>
      </c>
      <c r="AK99" s="1">
        <v>2019</v>
      </c>
    </row>
  </sheetData>
  <phoneticPr fontId="11" type="noConversion"/>
  <pageMargins left="0.7" right="0.7" top="0.75" bottom="0.75" header="0.3" footer="0.3"/>
  <pageSetup paperSize="9" orientation="portrait" horizontalDpi="360" verticalDpi="360" r:id="rId1"/>
  <ignoredErrors>
    <ignoredError sqref="B79:B97 B5:B77" numberStoredAsText="1"/>
  </ignoredError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33BCBE-B95E-4488-8877-BF721233B00F}">
  <sheetPr codeName="Sheet43"/>
  <dimension ref="A1:CP143"/>
  <sheetViews>
    <sheetView showGridLines="0" view="pageBreakPreview" zoomScaleNormal="110" zoomScaleSheetLayoutView="100" workbookViewId="0">
      <selection activeCell="J56" sqref="J56"/>
    </sheetView>
  </sheetViews>
  <sheetFormatPr defaultColWidth="9.140625" defaultRowHeight="12" customHeight="1"/>
  <cols>
    <col min="1" max="1" width="81.28515625" style="5" customWidth="1"/>
    <col min="2" max="2" width="18.85546875" style="5" hidden="1" customWidth="1"/>
    <col min="3" max="3" width="12.140625" style="5" customWidth="1"/>
    <col min="4" max="8" width="10.28515625" style="5" customWidth="1"/>
    <col min="9" max="11" width="7.5703125" style="5" customWidth="1"/>
    <col min="12" max="12" width="12.28515625" style="5" customWidth="1"/>
    <col min="13" max="13" width="10.28515625" style="5" customWidth="1"/>
    <col min="14" max="14" width="10.28515625" style="5" hidden="1" customWidth="1"/>
    <col min="15" max="15" width="10.28515625" style="5" customWidth="1"/>
    <col min="16" max="16" width="17.85546875" style="5" customWidth="1"/>
    <col min="17" max="17" width="1.85546875" style="5" customWidth="1"/>
    <col min="18" max="23" width="9.140625" style="5"/>
    <col min="24" max="28" width="0" style="5" hidden="1" customWidth="1"/>
    <col min="29" max="29" width="2.42578125" style="5" hidden="1" customWidth="1"/>
    <col min="30" max="93" width="0" style="5" hidden="1" customWidth="1"/>
    <col min="94" max="16384" width="9.140625" style="5"/>
  </cols>
  <sheetData>
    <row r="1" spans="1:94" ht="35.25" customHeight="1">
      <c r="A1" s="532" t="e">
        <f ca="1">OFFSET([1]PowerPivot!A3,A6,0)</f>
        <v>#VALUE!</v>
      </c>
      <c r="D1" s="39"/>
      <c r="E1" s="39"/>
      <c r="I1" s="43"/>
      <c r="CP1" s="5" t="e">
        <f ca="1">A1</f>
        <v>#VALUE!</v>
      </c>
    </row>
    <row r="2" spans="1:94" ht="12" customHeight="1">
      <c r="A2" s="470"/>
      <c r="I2" s="40"/>
      <c r="J2" s="23"/>
      <c r="K2" s="23"/>
      <c r="L2" s="24"/>
      <c r="M2" s="25"/>
      <c r="N2" s="24"/>
      <c r="O2" s="23"/>
      <c r="P2" s="24"/>
      <c r="CP2" s="75">
        <v>31</v>
      </c>
    </row>
    <row r="3" spans="1:94" s="47" customFormat="1" ht="12" hidden="1" customHeight="1">
      <c r="A3" s="481"/>
      <c r="B3" s="5"/>
      <c r="C3" s="5"/>
      <c r="D3" s="5"/>
      <c r="E3" s="5"/>
      <c r="F3" s="5"/>
      <c r="G3" s="5"/>
      <c r="H3" s="5"/>
      <c r="I3" s="5"/>
      <c r="J3" s="5"/>
      <c r="K3" s="5"/>
      <c r="L3" s="5"/>
      <c r="M3" s="5"/>
      <c r="N3" s="5"/>
      <c r="O3" s="44"/>
      <c r="P3" s="5"/>
    </row>
    <row r="4" spans="1:94" s="47" customFormat="1" ht="12" hidden="1" customHeight="1">
      <c r="A4" s="481"/>
      <c r="B4" s="5" t="s">
        <v>227</v>
      </c>
      <c r="C4" s="22" t="s">
        <v>228</v>
      </c>
      <c r="D4" s="22" t="s">
        <v>229</v>
      </c>
      <c r="E4" s="22" t="s">
        <v>230</v>
      </c>
      <c r="F4" s="5" t="s">
        <v>231</v>
      </c>
      <c r="G4" s="5" t="s">
        <v>232</v>
      </c>
      <c r="H4" s="5" t="s">
        <v>233</v>
      </c>
      <c r="I4" s="5" t="s">
        <v>234</v>
      </c>
      <c r="J4" s="22" t="s">
        <v>235</v>
      </c>
      <c r="K4" s="22" t="s">
        <v>236</v>
      </c>
      <c r="L4" s="21" t="s">
        <v>237</v>
      </c>
      <c r="M4" s="21" t="s">
        <v>238</v>
      </c>
      <c r="N4" s="21" t="s">
        <v>239</v>
      </c>
      <c r="O4" s="22" t="s">
        <v>240</v>
      </c>
      <c r="P4" s="5" t="s">
        <v>241</v>
      </c>
    </row>
    <row r="5" spans="1:94" s="47" customFormat="1" ht="15.75" customHeight="1">
      <c r="A5" s="481"/>
      <c r="B5" s="5" t="s">
        <v>242</v>
      </c>
      <c r="C5" s="533" t="s">
        <v>242</v>
      </c>
      <c r="D5" s="533"/>
      <c r="E5" s="533"/>
      <c r="F5" s="533"/>
      <c r="G5" s="533"/>
      <c r="H5" s="533"/>
      <c r="I5" s="533"/>
      <c r="J5" s="316" t="s">
        <v>243</v>
      </c>
      <c r="K5" s="316" t="s">
        <v>244</v>
      </c>
      <c r="L5" s="534" t="s">
        <v>237</v>
      </c>
      <c r="M5" s="534" t="s">
        <v>238</v>
      </c>
      <c r="N5" s="534" t="s">
        <v>239</v>
      </c>
      <c r="O5" s="535" t="s">
        <v>245</v>
      </c>
      <c r="P5" s="536"/>
      <c r="Q5" s="537"/>
    </row>
    <row r="6" spans="1:94" s="47" customFormat="1" ht="15.75" customHeight="1">
      <c r="A6" s="538">
        <f>CP2</f>
        <v>31</v>
      </c>
      <c r="B6" s="5" t="s">
        <v>242</v>
      </c>
      <c r="C6" s="539" t="s">
        <v>35</v>
      </c>
      <c r="D6" s="540" t="s">
        <v>36</v>
      </c>
      <c r="E6" s="541"/>
      <c r="F6" s="541"/>
      <c r="G6" s="541"/>
      <c r="H6" s="541"/>
      <c r="I6" s="541"/>
      <c r="J6" s="542" t="e">
        <f ca="1">IF(INDEX(Rank2025!5:5,MATCH($A$1,Rank2025!$1:$1,0))="","-",(INDEX(Rank2025!5:5,MATCH($A$1,Rank2025!$1:$1,0))))</f>
        <v>#VALUE!</v>
      </c>
      <c r="K6" s="543" t="str">
        <f ca="1">W6</f>
        <v>-</v>
      </c>
      <c r="L6" s="544" t="e">
        <f ca="1">IF(INDEX([1]Value2024!5:5,MATCH($A$1,[1]Value2024!$1:$1,0))="","-",(INDEX([1]Value2024!5:5,MATCH($A$1,[1]Value2024!$1:$1,0))))</f>
        <v>#VALUE!</v>
      </c>
      <c r="M6" s="545" t="e">
        <f ca="1">IF(INDEX([1]Year2024!5:5,MATCH($A$1,[1]Year2024!$1:$1,0))="","-",(INDEX([1]Year2024!5:5,MATCH($A$1,[1]Year2024!$1:$1,0))))</f>
        <v>#VALUE!</v>
      </c>
      <c r="N6" s="541"/>
      <c r="O6" s="546" t="e">
        <f ca="1">IF(INDEX([1]Score2024!5:5,MATCH($A$1,[1]Score2024!$1:$1,0))="","-",(INDEX([1]Score2024!5:5,MATCH($A$1,[1]Score2024!$1:$1,0))))</f>
        <v>#VALUE!</v>
      </c>
      <c r="P6" s="547" t="e">
        <f ca="1">IF(Table137[[#This Row],[Score
(0-100)]]="-","",Table137[[#This Row],[Score
(0-100)]]+5)</f>
        <v>#VALUE!</v>
      </c>
      <c r="R6" s="548" t="e">
        <f ca="1">IF(V6="-",0,[1]Score2024!AO5+5)</f>
        <v>#VALUE!</v>
      </c>
      <c r="S6" s="47">
        <v>1</v>
      </c>
      <c r="U6" s="47" t="e">
        <f ca="1">IF(INDEX([1]Rank2023!5:5,MATCH($A$1,[1]Rank2023!$1:$1,0))="","-",(INDEX([1]Rank2023!5:5,MATCH($A$1,[1]Rank2023!$1:$1,0))))</f>
        <v>#VALUE!</v>
      </c>
      <c r="V6" s="47" t="e">
        <f ca="1">Table137[[#This Row],[Rank
(of 30)]]</f>
        <v>#VALUE!</v>
      </c>
      <c r="W6" s="549" t="str">
        <f ca="1">IFERROR(U6-V6,"-")</f>
        <v>-</v>
      </c>
    </row>
    <row r="7" spans="1:94" s="47" customFormat="1" ht="15.75" customHeight="1">
      <c r="B7" s="5" t="s">
        <v>242</v>
      </c>
      <c r="C7" s="539" t="s">
        <v>38</v>
      </c>
      <c r="D7" s="540" t="s">
        <v>39</v>
      </c>
      <c r="E7" s="541"/>
      <c r="F7" s="541"/>
      <c r="G7" s="541"/>
      <c r="H7" s="541"/>
      <c r="I7" s="541"/>
      <c r="J7" s="542" t="e">
        <f ca="1">IF(INDEX(Rank2025!6:6,MATCH($A$1,Rank2025!$1:$1,0))="","-",(INDEX(Rank2025!6:6,MATCH($A$1,Rank2025!$1:$1,0))))</f>
        <v>#VALUE!</v>
      </c>
      <c r="K7" s="543" t="str">
        <f t="shared" ref="K7:K52" ca="1" si="0">W7</f>
        <v>-</v>
      </c>
      <c r="L7" s="544" t="e">
        <f ca="1">IF(INDEX([1]Value2024!6:6,MATCH($A$1,[1]Value2024!$1:$1,0))="","-",(INDEX([1]Value2024!6:6,MATCH($A$1,[1]Value2024!$1:$1,0))))</f>
        <v>#VALUE!</v>
      </c>
      <c r="M7" s="545" t="e">
        <f ca="1">IF(INDEX([1]Year2024!6:6,MATCH($A$1,[1]Year2024!$1:$1,0))="","-",(INDEX([1]Year2024!6:6,MATCH($A$1,[1]Year2024!$1:$1,0))))</f>
        <v>#VALUE!</v>
      </c>
      <c r="N7" s="541"/>
      <c r="O7" s="546" t="e">
        <f ca="1">IF(INDEX([1]Score2024!6:6,MATCH($A$1,[1]Score2024!$1:$1,0))="","-",(INDEX([1]Score2024!6:6,MATCH($A$1,[1]Score2024!$1:$1,0))))</f>
        <v>#VALUE!</v>
      </c>
      <c r="P7" s="547" t="e">
        <f ca="1">IF(Table137[[#This Row],[Score
(0-100)]]="-","",Table137[[#This Row],[Score
(0-100)]]+5)</f>
        <v>#VALUE!</v>
      </c>
      <c r="R7" s="548" t="e">
        <f ca="1">IF(V7="-",0,[1]Score2024!AO6+5)</f>
        <v>#VALUE!</v>
      </c>
      <c r="S7" s="47">
        <v>2</v>
      </c>
      <c r="U7" s="47" t="e">
        <f ca="1">IF(INDEX([1]Rank2023!6:6,MATCH($A$1,[1]Rank2023!$1:$1,0))="","-",(INDEX([1]Rank2023!6:6,MATCH($A$1,[1]Rank2023!$1:$1,0))))</f>
        <v>#VALUE!</v>
      </c>
      <c r="V7" s="47" t="e">
        <f ca="1">Table137[[#This Row],[Rank
(of 30)]]</f>
        <v>#VALUE!</v>
      </c>
      <c r="W7" s="549" t="str">
        <f t="shared" ref="W7:W70" ca="1" si="1">IFERROR(U7-V7,"-")</f>
        <v>-</v>
      </c>
    </row>
    <row r="8" spans="1:94" s="47" customFormat="1" ht="15.75" customHeight="1">
      <c r="B8" s="5" t="s">
        <v>242</v>
      </c>
      <c r="C8" s="539" t="s">
        <v>40</v>
      </c>
      <c r="D8" s="540" t="s">
        <v>41</v>
      </c>
      <c r="E8" s="541"/>
      <c r="F8" s="541"/>
      <c r="G8" s="541"/>
      <c r="H8" s="541"/>
      <c r="I8" s="541"/>
      <c r="J8" s="542" t="e">
        <f ca="1">IF(INDEX(Rank2025!7:7,MATCH($A$1,Rank2025!$1:$1,0))="","-",(INDEX(Rank2025!7:7,MATCH($A$1,Rank2025!$1:$1,0))))</f>
        <v>#VALUE!</v>
      </c>
      <c r="K8" s="543" t="str">
        <f t="shared" ca="1" si="0"/>
        <v>-</v>
      </c>
      <c r="L8" s="544" t="e">
        <f ca="1">IF(INDEX([1]Value2024!7:7,MATCH($A$1,[1]Value2024!$1:$1,0))="","-",(INDEX([1]Value2024!7:7,MATCH($A$1,[1]Value2024!$1:$1,0))))</f>
        <v>#VALUE!</v>
      </c>
      <c r="M8" s="545" t="e">
        <f ca="1">IF(INDEX([1]Year2024!7:7,MATCH($A$1,[1]Year2024!$1:$1,0))="","-",(INDEX([1]Year2024!7:7,MATCH($A$1,[1]Year2024!$1:$1,0))))</f>
        <v>#VALUE!</v>
      </c>
      <c r="N8" s="541"/>
      <c r="O8" s="546" t="e">
        <f ca="1">IF(INDEX([1]Score2024!7:7,MATCH($A$1,[1]Score2024!$1:$1,0))="","-",(INDEX([1]Score2024!7:7,MATCH($A$1,[1]Score2024!$1:$1,0))))</f>
        <v>#VALUE!</v>
      </c>
      <c r="P8" s="547" t="e">
        <f ca="1">IF(Table137[[#This Row],[Score
(0-100)]]="-","",Table137[[#This Row],[Score
(0-100)]]+5)</f>
        <v>#VALUE!</v>
      </c>
      <c r="R8" s="548" t="e">
        <f ca="1">IF(V8="-",0,[1]Score2024!AO7+5)</f>
        <v>#VALUE!</v>
      </c>
      <c r="S8" s="47">
        <v>3</v>
      </c>
      <c r="U8" s="47" t="e">
        <f ca="1">IF(INDEX([1]Rank2023!7:7,MATCH($A$1,[1]Rank2023!$1:$1,0))="","-",(INDEX([1]Rank2023!7:7,MATCH($A$1,[1]Rank2023!$1:$1,0))))</f>
        <v>#VALUE!</v>
      </c>
      <c r="V8" s="47" t="e">
        <f ca="1">Table137[[#This Row],[Rank
(of 30)]]</f>
        <v>#VALUE!</v>
      </c>
      <c r="W8" s="549" t="str">
        <f t="shared" ca="1" si="1"/>
        <v>-</v>
      </c>
    </row>
    <row r="9" spans="1:94" s="47" customFormat="1" ht="15.75" customHeight="1">
      <c r="B9" s="5" t="s">
        <v>242</v>
      </c>
      <c r="C9" s="539" t="s">
        <v>42</v>
      </c>
      <c r="D9" s="540" t="s">
        <v>43</v>
      </c>
      <c r="E9" s="541"/>
      <c r="F9" s="541"/>
      <c r="G9" s="541"/>
      <c r="H9" s="541"/>
      <c r="I9" s="541"/>
      <c r="J9" s="542" t="e">
        <f ca="1">IF(INDEX(Rank2025!8:8,MATCH($A$1,Rank2025!$1:$1,0))="","-",(INDEX(Rank2025!8:8,MATCH($A$1,Rank2025!$1:$1,0))))</f>
        <v>#VALUE!</v>
      </c>
      <c r="K9" s="543" t="str">
        <f t="shared" ca="1" si="0"/>
        <v>-</v>
      </c>
      <c r="L9" s="544" t="e">
        <f ca="1">IF(INDEX([1]Value2024!8:8,MATCH($A$1,[1]Value2024!$1:$1,0))="","-",(INDEX([1]Value2024!8:8,MATCH($A$1,[1]Value2024!$1:$1,0))))</f>
        <v>#VALUE!</v>
      </c>
      <c r="M9" s="545" t="e">
        <f ca="1">IF(INDEX([1]Year2024!8:8,MATCH($A$1,[1]Year2024!$1:$1,0))="","-",(INDEX([1]Year2024!8:8,MATCH($A$1,[1]Year2024!$1:$1,0))))</f>
        <v>#VALUE!</v>
      </c>
      <c r="N9" s="541"/>
      <c r="O9" s="546" t="e">
        <f ca="1">IF(INDEX([1]Score2024!8:8,MATCH($A$1,[1]Score2024!$1:$1,0))="","-",(INDEX([1]Score2024!8:8,MATCH($A$1,[1]Score2024!$1:$1,0))))</f>
        <v>#VALUE!</v>
      </c>
      <c r="P9" s="547" t="e">
        <f ca="1">IF(Table137[[#This Row],[Score
(0-100)]]="-","",Table137[[#This Row],[Score
(0-100)]]+5)</f>
        <v>#VALUE!</v>
      </c>
      <c r="R9" s="548" t="e">
        <f ca="1">IF(V9="-",0,[1]Score2024!AO8+5)</f>
        <v>#VALUE!</v>
      </c>
      <c r="S9" s="47">
        <v>4</v>
      </c>
      <c r="U9" s="47" t="e">
        <f ca="1">IF(INDEX([1]Rank2023!8:8,MATCH($A$1,[1]Rank2023!$1:$1,0))="","-",(INDEX([1]Rank2023!8:8,MATCH($A$1,[1]Rank2023!$1:$1,0))))</f>
        <v>#VALUE!</v>
      </c>
      <c r="V9" s="47" t="e">
        <f ca="1">Table137[[#This Row],[Rank
(of 30)]]</f>
        <v>#VALUE!</v>
      </c>
      <c r="W9" s="549" t="str">
        <f t="shared" ca="1" si="1"/>
        <v>-</v>
      </c>
    </row>
    <row r="10" spans="1:94" s="47" customFormat="1" ht="15.75" customHeight="1">
      <c r="B10" s="5" t="s">
        <v>242</v>
      </c>
      <c r="C10" s="539" t="s">
        <v>44</v>
      </c>
      <c r="D10" s="540" t="s">
        <v>45</v>
      </c>
      <c r="E10" s="541"/>
      <c r="F10" s="541"/>
      <c r="G10" s="541"/>
      <c r="H10" s="541"/>
      <c r="I10" s="541"/>
      <c r="J10" s="542" t="e">
        <f ca="1">IF(INDEX(Rank2025!9:9,MATCH($A$1,Rank2025!$1:$1,0))="","-",(INDEX(Rank2025!9:9,MATCH($A$1,Rank2025!$1:$1,0))))</f>
        <v>#VALUE!</v>
      </c>
      <c r="K10" s="543" t="str">
        <f t="shared" ca="1" si="0"/>
        <v>-</v>
      </c>
      <c r="L10" s="544" t="e">
        <f ca="1">IF(INDEX([1]Value2024!9:9,MATCH($A$1,[1]Value2024!$1:$1,0))="","-",(INDEX([1]Value2024!9:9,MATCH($A$1,[1]Value2024!$1:$1,0))))</f>
        <v>#VALUE!</v>
      </c>
      <c r="M10" s="545" t="e">
        <f ca="1">IF(INDEX([1]Year2024!9:9,MATCH($A$1,[1]Year2024!$1:$1,0))="","-",(INDEX([1]Year2024!9:9,MATCH($A$1,[1]Year2024!$1:$1,0))))</f>
        <v>#VALUE!</v>
      </c>
      <c r="N10" s="541"/>
      <c r="O10" s="546" t="e">
        <f ca="1">IF(INDEX([1]Score2024!9:9,MATCH($A$1,[1]Score2024!$1:$1,0))="","-",(INDEX([1]Score2024!9:9,MATCH($A$1,[1]Score2024!$1:$1,0))))</f>
        <v>#VALUE!</v>
      </c>
      <c r="P10" s="547" t="e">
        <f ca="1">IF(Table137[[#This Row],[Score
(0-100)]]="-","",Table137[[#This Row],[Score
(0-100)]]+5)</f>
        <v>#VALUE!</v>
      </c>
      <c r="R10" s="548" t="e">
        <f ca="1">IF(V10="-",0,[1]Score2024!AO9+5)</f>
        <v>#VALUE!</v>
      </c>
      <c r="S10" s="47">
        <v>5</v>
      </c>
      <c r="U10" s="47" t="e">
        <f ca="1">IF(INDEX([1]Rank2023!9:9,MATCH($A$1,[1]Rank2023!$1:$1,0))="","-",(INDEX([1]Rank2023!9:9,MATCH($A$1,[1]Rank2023!$1:$1,0))))</f>
        <v>#VALUE!</v>
      </c>
      <c r="V10" s="47" t="e">
        <f ca="1">Table137[[#This Row],[Rank
(of 30)]]</f>
        <v>#VALUE!</v>
      </c>
      <c r="W10" s="549" t="str">
        <f t="shared" ca="1" si="1"/>
        <v>-</v>
      </c>
    </row>
    <row r="11" spans="1:94" s="47" customFormat="1" ht="15.75" customHeight="1">
      <c r="B11" s="5" t="s">
        <v>242</v>
      </c>
      <c r="C11" s="550" t="s">
        <v>46</v>
      </c>
      <c r="D11" s="551" t="s">
        <v>47</v>
      </c>
      <c r="E11" s="552"/>
      <c r="F11" s="552"/>
      <c r="G11" s="552"/>
      <c r="H11" s="552"/>
      <c r="I11" s="552"/>
      <c r="J11" s="542" t="e">
        <f ca="1">IF(INDEX(Rank2025!10:10,MATCH($A$1,Rank2025!$1:$1,0))="","-",(INDEX(Rank2025!10:10,MATCH($A$1,Rank2025!$1:$1,0))))</f>
        <v>#VALUE!</v>
      </c>
      <c r="K11" s="554" t="str">
        <f t="shared" ca="1" si="0"/>
        <v>-</v>
      </c>
      <c r="L11" s="555" t="e">
        <f ca="1">IF(INDEX([1]Value2024!10:10,MATCH($A$1,[1]Value2024!$1:$1,0))="","-",(INDEX([1]Value2024!10:10,MATCH($A$1,[1]Value2024!$1:$1,0))))</f>
        <v>#VALUE!</v>
      </c>
      <c r="M11" s="556" t="e">
        <f ca="1">IF(INDEX([1]Year2024!10:10,MATCH($A$1,[1]Year2024!$1:$1,0))="","-",(INDEX([1]Year2024!10:10,MATCH($A$1,[1]Year2024!$1:$1,0))))</f>
        <v>#VALUE!</v>
      </c>
      <c r="N11" s="552"/>
      <c r="O11" s="557" t="e">
        <f ca="1">IF(INDEX([1]Score2024!10:10,MATCH($A$1,[1]Score2024!$1:$1,0))="","-",(INDEX([1]Score2024!10:10,MATCH($A$1,[1]Score2024!$1:$1,0))))</f>
        <v>#VALUE!</v>
      </c>
      <c r="P11" s="558" t="e">
        <f ca="1">IF(Table137[[#This Row],[Score
(0-100)]]="-","",Table137[[#This Row],[Score
(0-100)]]+5)</f>
        <v>#VALUE!</v>
      </c>
      <c r="R11" s="548" t="e">
        <f ca="1">IF(V11="-",0,[1]Score2024!AO10+5)</f>
        <v>#VALUE!</v>
      </c>
      <c r="S11" s="47">
        <v>6</v>
      </c>
      <c r="U11" s="47" t="e">
        <f ca="1">IF(INDEX([1]Rank2023!10:10,MATCH($A$1,[1]Rank2023!$1:$1,0))="","-",(INDEX([1]Rank2023!10:10,MATCH($A$1,[1]Rank2023!$1:$1,0))))</f>
        <v>#VALUE!</v>
      </c>
      <c r="V11" s="47" t="e">
        <f ca="1">Table137[[#This Row],[Rank
(of 30)]]</f>
        <v>#VALUE!</v>
      </c>
      <c r="W11" s="549" t="str">
        <f t="shared" ca="1" si="1"/>
        <v>-</v>
      </c>
    </row>
    <row r="12" spans="1:94" ht="15.75" customHeight="1">
      <c r="B12" s="5" t="s">
        <v>242</v>
      </c>
      <c r="C12" s="559" t="s">
        <v>48</v>
      </c>
      <c r="D12" s="560" t="s">
        <v>49</v>
      </c>
      <c r="E12" s="561"/>
      <c r="F12" s="561"/>
      <c r="G12" s="561"/>
      <c r="H12" s="561"/>
      <c r="I12" s="561"/>
      <c r="J12" s="542" t="e">
        <f ca="1">IF(INDEX(Rank2025!11:11,MATCH($A$1,Rank2025!$1:$1,0))="","-",(INDEX(Rank2025!11:11,MATCH($A$1,Rank2025!$1:$1,0))))</f>
        <v>#VALUE!</v>
      </c>
      <c r="K12" s="563" t="str">
        <f t="shared" ca="1" si="0"/>
        <v>-</v>
      </c>
      <c r="L12" s="564" t="e">
        <f ca="1">IF(INDEX([1]Value2024!11:11,MATCH($A$1,[1]Value2024!$1:$1,0))="","-",(INDEX([1]Value2024!11:11,MATCH($A$1,[1]Value2024!$1:$1,0))))</f>
        <v>#VALUE!</v>
      </c>
      <c r="M12" s="565" t="e">
        <f ca="1">IF(INDEX([1]Year2024!11:11,MATCH($A$1,[1]Year2024!$1:$1,0))="","-",(INDEX([1]Year2024!11:11,MATCH($A$1,[1]Year2024!$1:$1,0))))</f>
        <v>#VALUE!</v>
      </c>
      <c r="N12" s="561"/>
      <c r="O12" s="566" t="e">
        <f ca="1">IF(INDEX([1]Score2024!11:11,MATCH($A$1,[1]Score2024!$1:$1,0))="","-",(INDEX([1]Score2024!11:11,MATCH($A$1,[1]Score2024!$1:$1,0))))</f>
        <v>#VALUE!</v>
      </c>
      <c r="P12" s="567" t="e">
        <f ca="1">IF(Table137[[#This Row],[Score
(0-100)]]="-","",Table137[[#This Row],[Score
(0-100)]]+5)</f>
        <v>#VALUE!</v>
      </c>
      <c r="R12" s="548" t="e">
        <f ca="1">IF(V12="-",0,[1]Score2024!AO11+5)</f>
        <v>#VALUE!</v>
      </c>
      <c r="S12" s="47">
        <v>7</v>
      </c>
      <c r="U12" s="47" t="e">
        <f ca="1">IF(INDEX([1]Rank2023!11:11,MATCH($A$1,[1]Rank2023!$1:$1,0))="","-",(INDEX([1]Rank2023!11:11,MATCH($A$1,[1]Rank2023!$1:$1,0))))</f>
        <v>#VALUE!</v>
      </c>
      <c r="V12" s="47" t="e">
        <f ca="1">Table137[[#This Row],[Rank
(of 30)]]</f>
        <v>#VALUE!</v>
      </c>
      <c r="W12" s="549" t="str">
        <f t="shared" ca="1" si="1"/>
        <v>-</v>
      </c>
    </row>
    <row r="13" spans="1:94" ht="15.75" customHeight="1">
      <c r="B13" s="5" t="s">
        <v>242</v>
      </c>
      <c r="C13" s="568" t="s">
        <v>50</v>
      </c>
      <c r="D13" s="569" t="s">
        <v>51</v>
      </c>
      <c r="E13" s="561"/>
      <c r="F13" s="561"/>
      <c r="G13" s="561"/>
      <c r="H13" s="561"/>
      <c r="I13" s="561"/>
      <c r="J13" s="542" t="e">
        <f ca="1">IF(INDEX(Rank2025!12:12,MATCH($A$1,Rank2025!$1:$1,0))="","-",(INDEX(Rank2025!12:12,MATCH($A$1,Rank2025!$1:$1,0))))</f>
        <v>#VALUE!</v>
      </c>
      <c r="K13" s="563" t="str">
        <f t="shared" ca="1" si="0"/>
        <v>-</v>
      </c>
      <c r="L13" s="570" t="e">
        <f ca="1">IF(INDEX([1]Value2024!12:12,MATCH($A$1,[1]Value2024!$1:$1,0))="","-",(INDEX([1]Value2024!12:12,MATCH($A$1,[1]Value2024!$1:$1,0))))</f>
        <v>#VALUE!</v>
      </c>
      <c r="M13" s="565" t="e">
        <f ca="1">IF(INDEX([1]Year2024!12:12,MATCH($A$1,[1]Year2024!$1:$1,0))="","-",(INDEX([1]Year2024!12:12,MATCH($A$1,[1]Year2024!$1:$1,0))))</f>
        <v>#VALUE!</v>
      </c>
      <c r="N13" s="561"/>
      <c r="O13" s="566" t="e">
        <f ca="1">IF(INDEX([1]Score2024!12:12,MATCH($A$1,[1]Score2024!$1:$1,0))="","-",(INDEX([1]Score2024!12:12,MATCH($A$1,[1]Score2024!$1:$1,0))))</f>
        <v>#VALUE!</v>
      </c>
      <c r="P13" s="567" t="e">
        <f ca="1">IF(Table137[[#This Row],[Score
(0-100)]]="-","",Table137[[#This Row],[Score
(0-100)]]+5)</f>
        <v>#VALUE!</v>
      </c>
      <c r="R13" s="548" t="e">
        <f ca="1">IF(V13="-",0,[1]Score2024!AO12+5)</f>
        <v>#VALUE!</v>
      </c>
      <c r="S13" s="47">
        <v>8</v>
      </c>
      <c r="U13" s="47" t="e">
        <f ca="1">IF(INDEX([1]Rank2023!12:12,MATCH($A$1,[1]Rank2023!$1:$1,0))="","-",(INDEX([1]Rank2023!12:12,MATCH($A$1,[1]Rank2023!$1:$1,0))))</f>
        <v>#VALUE!</v>
      </c>
      <c r="V13" s="47" t="e">
        <f ca="1">Table137[[#This Row],[Rank
(of 30)]]</f>
        <v>#VALUE!</v>
      </c>
      <c r="W13" s="549" t="str">
        <f t="shared" ca="1" si="1"/>
        <v>-</v>
      </c>
    </row>
    <row r="14" spans="1:94" ht="15.75" customHeight="1">
      <c r="B14" s="5" t="s">
        <v>242</v>
      </c>
      <c r="C14" s="568" t="s">
        <v>52</v>
      </c>
      <c r="D14" s="569" t="s">
        <v>246</v>
      </c>
      <c r="E14" s="561"/>
      <c r="F14" s="561"/>
      <c r="G14" s="561"/>
      <c r="H14" s="561"/>
      <c r="I14" s="561"/>
      <c r="J14" s="542" t="e">
        <f ca="1">IF(INDEX(Rank2025!13:13,MATCH($A$1,Rank2025!$1:$1,0))="","-",(INDEX(Rank2025!13:13,MATCH($A$1,Rank2025!$1:$1,0))))</f>
        <v>#VALUE!</v>
      </c>
      <c r="K14" s="563" t="str">
        <f t="shared" ca="1" si="0"/>
        <v>-</v>
      </c>
      <c r="L14" s="570" t="e">
        <f ca="1">IF(INDEX([1]Value2024!13:13,MATCH($A$1,[1]Value2024!$1:$1,0))="","-",(INDEX([1]Value2024!13:13,MATCH($A$1,[1]Value2024!$1:$1,0))))</f>
        <v>#VALUE!</v>
      </c>
      <c r="M14" s="565" t="e">
        <f ca="1">IF(INDEX([1]Year2024!13:13,MATCH($A$1,[1]Year2024!$1:$1,0))="","-",(INDEX([1]Year2024!13:13,MATCH($A$1,[1]Year2024!$1:$1,0))))</f>
        <v>#VALUE!</v>
      </c>
      <c r="N14" s="561"/>
      <c r="O14" s="566" t="e">
        <f ca="1">IF(INDEX([1]Score2024!13:13,MATCH($A$1,[1]Score2024!$1:$1,0))="","-",(INDEX([1]Score2024!13:13,MATCH($A$1,[1]Score2024!$1:$1,0))))</f>
        <v>#VALUE!</v>
      </c>
      <c r="P14" s="567" t="e">
        <f ca="1">IF(Table137[[#This Row],[Score
(0-100)]]="-","",Table137[[#This Row],[Score
(0-100)]]+5)</f>
        <v>#VALUE!</v>
      </c>
      <c r="R14" s="548" t="e">
        <f ca="1">IF(V14="-",0,[1]Score2024!AO13+5)</f>
        <v>#VALUE!</v>
      </c>
      <c r="S14" s="47">
        <v>9</v>
      </c>
      <c r="U14" s="47" t="e">
        <f ca="1">IF(INDEX([1]Rank2023!13:13,MATCH($A$1,[1]Rank2023!$1:$1,0))="","-",(INDEX([1]Rank2023!13:13,MATCH($A$1,[1]Rank2023!$1:$1,0))))</f>
        <v>#VALUE!</v>
      </c>
      <c r="V14" s="47" t="e">
        <f ca="1">Table137[[#This Row],[Rank
(of 30)]]</f>
        <v>#VALUE!</v>
      </c>
      <c r="W14" s="549" t="str">
        <f t="shared" ca="1" si="1"/>
        <v>-</v>
      </c>
    </row>
    <row r="15" spans="1:94" ht="15.75" customHeight="1">
      <c r="B15" s="5" t="s">
        <v>242</v>
      </c>
      <c r="C15" s="568" t="s">
        <v>54</v>
      </c>
      <c r="D15" s="569" t="s">
        <v>55</v>
      </c>
      <c r="E15" s="561"/>
      <c r="F15" s="561"/>
      <c r="G15" s="561"/>
      <c r="H15" s="561"/>
      <c r="I15" s="561"/>
      <c r="J15" s="542" t="e">
        <f ca="1">IF(INDEX(Rank2025!14:14,MATCH($A$1,Rank2025!$1:$1,0))="","-",(INDEX(Rank2025!14:14,MATCH($A$1,Rank2025!$1:$1,0))))</f>
        <v>#VALUE!</v>
      </c>
      <c r="K15" s="563" t="str">
        <f t="shared" ca="1" si="0"/>
        <v>-</v>
      </c>
      <c r="L15" s="564" t="e">
        <f ca="1">IF(INDEX([1]Value2024!14:14,MATCH($A$1,[1]Value2024!$1:$1,0))="","-",(INDEX([1]Value2024!14:14,MATCH($A$1,[1]Value2024!$1:$1,0))))</f>
        <v>#VALUE!</v>
      </c>
      <c r="M15" s="565" t="e">
        <f ca="1">IF(INDEX([1]Year2024!14:14,MATCH($A$1,[1]Year2024!$1:$1,0))="","-",(INDEX([1]Year2024!14:14,MATCH($A$1,[1]Year2024!$1:$1,0))))</f>
        <v>#VALUE!</v>
      </c>
      <c r="N15" s="561"/>
      <c r="O15" s="566" t="e">
        <f ca="1">IF(INDEX([1]Score2024!14:14,MATCH($A$1,[1]Score2024!$1:$1,0))="","-",(INDEX([1]Score2024!14:14,MATCH($A$1,[1]Score2024!$1:$1,0))))</f>
        <v>#VALUE!</v>
      </c>
      <c r="P15" s="567" t="e">
        <f ca="1">IF(Table137[[#This Row],[Score
(0-100)]]="-","",Table137[[#This Row],[Score
(0-100)]]+5)</f>
        <v>#VALUE!</v>
      </c>
      <c r="R15" s="548" t="e">
        <f ca="1">IF(V15="-",0,[1]Score2024!AO14+5)</f>
        <v>#VALUE!</v>
      </c>
      <c r="S15" s="47">
        <v>10</v>
      </c>
      <c r="U15" s="47" t="e">
        <f ca="1">IF(INDEX([1]Rank2023!14:14,MATCH($A$1,[1]Rank2023!$1:$1,0))="","-",(INDEX([1]Rank2023!14:14,MATCH($A$1,[1]Rank2023!$1:$1,0))))</f>
        <v>#VALUE!</v>
      </c>
      <c r="V15" s="47" t="e">
        <f ca="1">Table137[[#This Row],[Rank
(of 30)]]</f>
        <v>#VALUE!</v>
      </c>
      <c r="W15" s="549" t="str">
        <f t="shared" ca="1" si="1"/>
        <v>-</v>
      </c>
    </row>
    <row r="16" spans="1:94" ht="15.75" customHeight="1">
      <c r="B16" s="5" t="s">
        <v>242</v>
      </c>
      <c r="C16" s="559" t="s">
        <v>56</v>
      </c>
      <c r="D16" s="560" t="s">
        <v>57</v>
      </c>
      <c r="E16" s="561"/>
      <c r="F16" s="561"/>
      <c r="G16" s="561"/>
      <c r="H16" s="561"/>
      <c r="I16" s="561"/>
      <c r="J16" s="542" t="e">
        <f ca="1">IF(INDEX(Rank2025!15:15,MATCH($A$1,Rank2025!$1:$1,0))="","-",(INDEX(Rank2025!15:15,MATCH($A$1,Rank2025!$1:$1,0))))</f>
        <v>#VALUE!</v>
      </c>
      <c r="K16" s="563" t="str">
        <f t="shared" ca="1" si="0"/>
        <v>-</v>
      </c>
      <c r="L16" s="564" t="e">
        <f ca="1">IF(INDEX([1]Value2024!15:15,MATCH($A$1,[1]Value2024!$1:$1,0))="","-",(INDEX([1]Value2024!15:15,MATCH($A$1,[1]Value2024!$1:$1,0))))</f>
        <v>#VALUE!</v>
      </c>
      <c r="M16" s="565" t="e">
        <f ca="1">IF(INDEX([1]Year2024!15:15,MATCH($A$1,[1]Year2024!$1:$1,0))="","-",(INDEX([1]Year2024!15:15,MATCH($A$1,[1]Year2024!$1:$1,0))))</f>
        <v>#VALUE!</v>
      </c>
      <c r="N16" s="561"/>
      <c r="O16" s="566" t="e">
        <f ca="1">IF(INDEX([1]Score2024!15:15,MATCH($A$1,[1]Score2024!$1:$1,0))="","-",(INDEX([1]Score2024!15:15,MATCH($A$1,[1]Score2024!$1:$1,0))))</f>
        <v>#VALUE!</v>
      </c>
      <c r="P16" s="567" t="e">
        <f ca="1">IF(Table137[[#This Row],[Score
(0-100)]]="-","",Table137[[#This Row],[Score
(0-100)]]+5)</f>
        <v>#VALUE!</v>
      </c>
      <c r="R16" s="548" t="e">
        <f ca="1">IF(V16="-",0,[1]Score2024!AO15+5)</f>
        <v>#VALUE!</v>
      </c>
      <c r="S16" s="47">
        <v>11</v>
      </c>
      <c r="U16" s="47" t="e">
        <f ca="1">IF(INDEX([1]Rank2023!15:15,MATCH($A$1,[1]Rank2023!$1:$1,0))="","-",(INDEX([1]Rank2023!15:15,MATCH($A$1,[1]Rank2023!$1:$1,0))))</f>
        <v>#VALUE!</v>
      </c>
      <c r="V16" s="47" t="e">
        <f ca="1">Table137[[#This Row],[Rank
(of 30)]]</f>
        <v>#VALUE!</v>
      </c>
      <c r="W16" s="549" t="str">
        <f t="shared" ca="1" si="1"/>
        <v>-</v>
      </c>
    </row>
    <row r="17" spans="2:23" ht="15.75" customHeight="1">
      <c r="B17" s="5" t="s">
        <v>242</v>
      </c>
      <c r="C17" s="568" t="s">
        <v>58</v>
      </c>
      <c r="D17" s="569" t="s">
        <v>59</v>
      </c>
      <c r="E17" s="561"/>
      <c r="F17" s="561"/>
      <c r="G17" s="561"/>
      <c r="H17" s="561"/>
      <c r="I17" s="561"/>
      <c r="J17" s="542" t="e">
        <f ca="1">IF(INDEX(Rank2025!16:16,MATCH($A$1,Rank2025!$1:$1,0))="","-",(INDEX(Rank2025!16:16,MATCH($A$1,Rank2025!$1:$1,0))))</f>
        <v>#VALUE!</v>
      </c>
      <c r="K17" s="563" t="str">
        <f t="shared" ca="1" si="0"/>
        <v>-</v>
      </c>
      <c r="L17" s="570" t="e">
        <f ca="1">IF(INDEX([1]Value2024!16:16,MATCH($A$1,[1]Value2024!$1:$1,0))="","-",(INDEX([1]Value2024!16:16,MATCH($A$1,[1]Value2024!$1:$1,0))))</f>
        <v>#VALUE!</v>
      </c>
      <c r="M17" s="565" t="e">
        <f ca="1">IF(INDEX([1]Year2024!16:16,MATCH($A$1,[1]Year2024!$1:$1,0))="","-",(INDEX([1]Year2024!16:16,MATCH($A$1,[1]Year2024!$1:$1,0))))</f>
        <v>#VALUE!</v>
      </c>
      <c r="N17" s="561"/>
      <c r="O17" s="566" t="e">
        <f ca="1">IF(INDEX([1]Score2024!16:16,MATCH($A$1,[1]Score2024!$1:$1,0))="","-",(INDEX([1]Score2024!16:16,MATCH($A$1,[1]Score2024!$1:$1,0))))</f>
        <v>#VALUE!</v>
      </c>
      <c r="P17" s="567" t="e">
        <f ca="1">IF(Table137[[#This Row],[Score
(0-100)]]="-","",Table137[[#This Row],[Score
(0-100)]]+5)</f>
        <v>#VALUE!</v>
      </c>
      <c r="R17" s="548" t="e">
        <f ca="1">IF(V17="-",0,[1]Score2024!AO16+5)</f>
        <v>#VALUE!</v>
      </c>
      <c r="S17" s="47">
        <v>12</v>
      </c>
      <c r="U17" s="47" t="e">
        <f ca="1">IF(INDEX([1]Rank2023!16:16,MATCH($A$1,[1]Rank2023!$1:$1,0))="","-",(INDEX([1]Rank2023!16:16,MATCH($A$1,[1]Rank2023!$1:$1,0))))</f>
        <v>#VALUE!</v>
      </c>
      <c r="V17" s="47" t="e">
        <f ca="1">Table137[[#This Row],[Rank
(of 30)]]</f>
        <v>#VALUE!</v>
      </c>
      <c r="W17" s="549" t="str">
        <f t="shared" ca="1" si="1"/>
        <v>-</v>
      </c>
    </row>
    <row r="18" spans="2:23" ht="15.75" customHeight="1">
      <c r="B18" s="5" t="s">
        <v>242</v>
      </c>
      <c r="C18" s="568" t="s">
        <v>60</v>
      </c>
      <c r="D18" s="569" t="s">
        <v>247</v>
      </c>
      <c r="E18" s="561"/>
      <c r="F18" s="561"/>
      <c r="G18" s="561"/>
      <c r="H18" s="561"/>
      <c r="I18" s="561"/>
      <c r="J18" s="542" t="e">
        <f ca="1">IF(INDEX(Rank2025!17:17,MATCH($A$1,Rank2025!$1:$1,0))="","-",(INDEX(Rank2025!17:17,MATCH($A$1,Rank2025!$1:$1,0))))</f>
        <v>#VALUE!</v>
      </c>
      <c r="K18" s="563" t="str">
        <f t="shared" ca="1" si="0"/>
        <v>-</v>
      </c>
      <c r="L18" s="570" t="e">
        <f ca="1">IF(INDEX([1]Value2024!17:17,MATCH($A$1,[1]Value2024!$1:$1,0))="","-",(INDEX([1]Value2024!17:17,MATCH($A$1,[1]Value2024!$1:$1,0))))</f>
        <v>#VALUE!</v>
      </c>
      <c r="M18" s="565" t="e">
        <f ca="1">IF(INDEX([1]Year2024!17:17,MATCH($A$1,[1]Year2024!$1:$1,0))="","-",(INDEX([1]Year2024!17:17,MATCH($A$1,[1]Year2024!$1:$1,0))))</f>
        <v>#VALUE!</v>
      </c>
      <c r="N18" s="561"/>
      <c r="O18" s="566" t="e">
        <f ca="1">IF(INDEX([1]Score2024!17:17,MATCH($A$1,[1]Score2024!$1:$1,0))="","-",(INDEX([1]Score2024!17:17,MATCH($A$1,[1]Score2024!$1:$1,0))))</f>
        <v>#VALUE!</v>
      </c>
      <c r="P18" s="567" t="e">
        <f ca="1">IF(Table137[[#This Row],[Score
(0-100)]]="-","",Table137[[#This Row],[Score
(0-100)]]+5)</f>
        <v>#VALUE!</v>
      </c>
      <c r="R18" s="548" t="e">
        <f ca="1">IF(V18="-",0,[1]Score2024!AO17+5)</f>
        <v>#VALUE!</v>
      </c>
      <c r="S18" s="47">
        <v>13</v>
      </c>
      <c r="U18" s="47" t="e">
        <f ca="1">IF(INDEX([1]Rank2023!17:17,MATCH($A$1,[1]Rank2023!$1:$1,0))="","-",(INDEX([1]Rank2023!17:17,MATCH($A$1,[1]Rank2023!$1:$1,0))))</f>
        <v>#VALUE!</v>
      </c>
      <c r="V18" s="47" t="e">
        <f ca="1">Table137[[#This Row],[Rank
(of 30)]]</f>
        <v>#VALUE!</v>
      </c>
      <c r="W18" s="549" t="str">
        <f t="shared" ca="1" si="1"/>
        <v>-</v>
      </c>
    </row>
    <row r="19" spans="2:23" ht="15.75" customHeight="1">
      <c r="B19" s="5" t="s">
        <v>242</v>
      </c>
      <c r="C19" s="571" t="s">
        <v>62</v>
      </c>
      <c r="D19" s="572" t="s">
        <v>63</v>
      </c>
      <c r="E19" s="573"/>
      <c r="F19" s="573"/>
      <c r="G19" s="573"/>
      <c r="H19" s="573"/>
      <c r="I19" s="573"/>
      <c r="J19" s="542" t="e">
        <f ca="1">IF(INDEX(Rank2025!18:18,MATCH($A$1,Rank2025!$1:$1,0))="","-",(INDEX(Rank2025!18:18,MATCH($A$1,Rank2025!$1:$1,0))))</f>
        <v>#VALUE!</v>
      </c>
      <c r="K19" s="563" t="str">
        <f t="shared" ca="1" si="0"/>
        <v>-</v>
      </c>
      <c r="L19" s="575" t="e">
        <f ca="1">IF(INDEX([1]Value2024!18:18,MATCH($A$1,[1]Value2024!$1:$1,0))="","-",(INDEX([1]Value2024!18:18,MATCH($A$1,[1]Value2024!$1:$1,0))))</f>
        <v>#VALUE!</v>
      </c>
      <c r="M19" s="576" t="e">
        <f ca="1">IF(INDEX([1]Year2024!18:18,MATCH($A$1,[1]Year2024!$1:$1,0))="","-",(INDEX([1]Year2024!18:18,MATCH($A$1,[1]Year2024!$1:$1,0))))</f>
        <v>#VALUE!</v>
      </c>
      <c r="N19" s="573"/>
      <c r="O19" s="577" t="e">
        <f ca="1">IF(INDEX([1]Score2024!18:18,MATCH($A$1,[1]Score2024!$1:$1,0))="","-",(INDEX([1]Score2024!18:18,MATCH($A$1,[1]Score2024!$1:$1,0))))</f>
        <v>#VALUE!</v>
      </c>
      <c r="P19" s="578" t="e">
        <f ca="1">IF(Table137[[#This Row],[Score
(0-100)]]="-","",Table137[[#This Row],[Score
(0-100)]]+5)</f>
        <v>#VALUE!</v>
      </c>
      <c r="R19" s="548" t="e">
        <f ca="1">IF(V19="-",0,[1]Score2024!AO18+5)</f>
        <v>#VALUE!</v>
      </c>
      <c r="S19" s="47">
        <v>14</v>
      </c>
      <c r="U19" s="47" t="e">
        <f ca="1">IF(INDEX([1]Rank2023!18:18,MATCH($A$1,[1]Rank2023!$1:$1,0))="","-",(INDEX([1]Rank2023!18:18,MATCH($A$1,[1]Rank2023!$1:$1,0))))</f>
        <v>#VALUE!</v>
      </c>
      <c r="V19" s="47" t="e">
        <f ca="1">Table137[[#This Row],[Rank
(of 30)]]</f>
        <v>#VALUE!</v>
      </c>
      <c r="W19" s="549" t="str">
        <f t="shared" ca="1" si="1"/>
        <v>-</v>
      </c>
    </row>
    <row r="20" spans="2:23" ht="15.75" customHeight="1">
      <c r="B20" s="5" t="s">
        <v>242</v>
      </c>
      <c r="C20" s="550" t="s">
        <v>64</v>
      </c>
      <c r="D20" s="551" t="s">
        <v>65</v>
      </c>
      <c r="E20" s="552"/>
      <c r="F20" s="552"/>
      <c r="G20" s="552"/>
      <c r="H20" s="552"/>
      <c r="I20" s="552"/>
      <c r="J20" s="542" t="e">
        <f ca="1">IF(INDEX(Rank2025!19:19,MATCH($A$1,Rank2025!$1:$1,0))="","-",(INDEX(Rank2025!19:19,MATCH($A$1,Rank2025!$1:$1,0))))</f>
        <v>#VALUE!</v>
      </c>
      <c r="K20" s="554" t="str">
        <f t="shared" ca="1" si="0"/>
        <v>-</v>
      </c>
      <c r="L20" s="555" t="e">
        <f ca="1">IF(INDEX([1]Value2024!19:19,MATCH($A$1,[1]Value2024!$1:$1,0))="","-",(INDEX([1]Value2024!19:19,MATCH($A$1,[1]Value2024!$1:$1,0))))</f>
        <v>#VALUE!</v>
      </c>
      <c r="M20" s="556" t="e">
        <f ca="1">IF(INDEX([1]Year2024!19:19,MATCH($A$1,[1]Year2024!$1:$1,0))="","-",(INDEX([1]Year2024!19:19,MATCH($A$1,[1]Year2024!$1:$1,0))))</f>
        <v>#VALUE!</v>
      </c>
      <c r="N20" s="552"/>
      <c r="O20" s="557" t="e">
        <f ca="1">IF(INDEX([1]Score2024!19:19,MATCH($A$1,[1]Score2024!$1:$1,0))="","-",(INDEX([1]Score2024!19:19,MATCH($A$1,[1]Score2024!$1:$1,0))))</f>
        <v>#VALUE!</v>
      </c>
      <c r="P20" s="558" t="e">
        <f ca="1">IF(Table137[[#This Row],[Score
(0-100)]]="-","",Table137[[#This Row],[Score
(0-100)]]+5)</f>
        <v>#VALUE!</v>
      </c>
      <c r="R20" s="548" t="e">
        <f ca="1">IF(V20="-",0,[1]Score2024!AO19+5)</f>
        <v>#VALUE!</v>
      </c>
      <c r="S20" s="47">
        <v>15</v>
      </c>
      <c r="U20" s="47" t="e">
        <f ca="1">IF(INDEX([1]Rank2023!19:19,MATCH($A$1,[1]Rank2023!$1:$1,0))="","-",(INDEX([1]Rank2023!19:19,MATCH($A$1,[1]Rank2023!$1:$1,0))))</f>
        <v>#VALUE!</v>
      </c>
      <c r="V20" s="47" t="e">
        <f ca="1">Table137[[#This Row],[Rank
(of 30)]]</f>
        <v>#VALUE!</v>
      </c>
      <c r="W20" s="549" t="str">
        <f t="shared" ca="1" si="1"/>
        <v>-</v>
      </c>
    </row>
    <row r="21" spans="2:23" ht="15.75" customHeight="1">
      <c r="B21" s="5" t="s">
        <v>242</v>
      </c>
      <c r="C21" s="559" t="s">
        <v>66</v>
      </c>
      <c r="D21" s="560" t="s">
        <v>67</v>
      </c>
      <c r="E21" s="561"/>
      <c r="F21" s="561"/>
      <c r="G21" s="561"/>
      <c r="H21" s="561"/>
      <c r="I21" s="561"/>
      <c r="J21" s="542" t="e">
        <f ca="1">IF(INDEX(Rank2025!20:20,MATCH($A$1,Rank2025!$1:$1,0))="","-",(INDEX(Rank2025!20:20,MATCH($A$1,Rank2025!$1:$1,0))))</f>
        <v>#VALUE!</v>
      </c>
      <c r="K21" s="563" t="str">
        <f t="shared" ca="1" si="0"/>
        <v>-</v>
      </c>
      <c r="L21" s="570" t="e">
        <f ca="1">IF(INDEX([1]Value2024!20:20,MATCH($A$1,[1]Value2024!$1:$1,0))="","-",(INDEX([1]Value2024!20:20,MATCH($A$1,[1]Value2024!$1:$1,0))))</f>
        <v>#VALUE!</v>
      </c>
      <c r="M21" s="565" t="e">
        <f ca="1">IF(INDEX([1]Year2024!20:20,MATCH($A$1,[1]Year2024!$1:$1,0))="","-",(INDEX([1]Year2024!20:20,MATCH($A$1,[1]Year2024!$1:$1,0))))</f>
        <v>#VALUE!</v>
      </c>
      <c r="N21" s="561"/>
      <c r="O21" s="566" t="e">
        <f ca="1">IF(INDEX([1]Score2024!20:20,MATCH($A$1,[1]Score2024!$1:$1,0))="","-",(INDEX([1]Score2024!20:20,MATCH($A$1,[1]Score2024!$1:$1,0))))</f>
        <v>#VALUE!</v>
      </c>
      <c r="P21" s="567" t="e">
        <f ca="1">IF(Table137[[#This Row],[Score
(0-100)]]="-","",Table137[[#This Row],[Score
(0-100)]]+5)</f>
        <v>#VALUE!</v>
      </c>
      <c r="R21" s="548" t="e">
        <f ca="1">IF(V21="-",0,[1]Score2024!AO20+5)</f>
        <v>#VALUE!</v>
      </c>
      <c r="S21" s="47">
        <v>16</v>
      </c>
      <c r="U21" s="47" t="e">
        <f ca="1">IF(INDEX([1]Rank2023!20:20,MATCH($A$1,[1]Rank2023!$1:$1,0))="","-",(INDEX([1]Rank2023!20:20,MATCH($A$1,[1]Rank2023!$1:$1,0))))</f>
        <v>#VALUE!</v>
      </c>
      <c r="V21" s="47" t="e">
        <f ca="1">Table137[[#This Row],[Rank
(of 30)]]</f>
        <v>#VALUE!</v>
      </c>
      <c r="W21" s="549" t="str">
        <f t="shared" ca="1" si="1"/>
        <v>-</v>
      </c>
    </row>
    <row r="22" spans="2:23" ht="15.75" customHeight="1">
      <c r="B22" s="5" t="s">
        <v>242</v>
      </c>
      <c r="C22" s="559" t="s">
        <v>68</v>
      </c>
      <c r="D22" s="560" t="s">
        <v>248</v>
      </c>
      <c r="E22" s="561"/>
      <c r="F22" s="561"/>
      <c r="G22" s="561"/>
      <c r="H22" s="561"/>
      <c r="I22" s="561"/>
      <c r="J22" s="542" t="e">
        <f ca="1">IF(INDEX(Rank2025!21:21,MATCH($A$1,Rank2025!$1:$1,0))="","-",(INDEX(Rank2025!21:21,MATCH($A$1,Rank2025!$1:$1,0))))</f>
        <v>#VALUE!</v>
      </c>
      <c r="K22" s="563" t="str">
        <f t="shared" ca="1" si="0"/>
        <v>-</v>
      </c>
      <c r="L22" s="564" t="e">
        <f ca="1">IF(INDEX([1]Value2024!21:21,MATCH($A$1,[1]Value2024!$1:$1,0))="","-",(INDEX([1]Value2024!21:21,MATCH($A$1,[1]Value2024!$1:$1,0))))</f>
        <v>#VALUE!</v>
      </c>
      <c r="M22" s="565" t="e">
        <f ca="1">IF(INDEX([1]Year2024!21:21,MATCH($A$1,[1]Year2024!$1:$1,0))="","-",(INDEX([1]Year2024!21:21,MATCH($A$1,[1]Year2024!$1:$1,0))))</f>
        <v>#VALUE!</v>
      </c>
      <c r="N22" s="561"/>
      <c r="O22" s="566" t="e">
        <f ca="1">IF(INDEX([1]Score2024!21:21,MATCH($A$1,[1]Score2024!$1:$1,0))="","-",(INDEX([1]Score2024!21:21,MATCH($A$1,[1]Score2024!$1:$1,0))))</f>
        <v>#VALUE!</v>
      </c>
      <c r="P22" s="567" t="e">
        <f ca="1">IF(Table137[[#This Row],[Score
(0-100)]]="-","",Table137[[#This Row],[Score
(0-100)]]+5)</f>
        <v>#VALUE!</v>
      </c>
      <c r="R22" s="548" t="e">
        <f ca="1">IF(V22="-",0,[1]Score2024!AO21+5)</f>
        <v>#VALUE!</v>
      </c>
      <c r="S22" s="47">
        <v>17</v>
      </c>
      <c r="U22" s="47" t="e">
        <f ca="1">IF(INDEX([1]Rank2023!21:21,MATCH($A$1,[1]Rank2023!$1:$1,0))="","-",(INDEX([1]Rank2023!21:21,MATCH($A$1,[1]Rank2023!$1:$1,0))))</f>
        <v>#VALUE!</v>
      </c>
      <c r="V22" s="47" t="e">
        <f ca="1">Table137[[#This Row],[Rank
(of 30)]]</f>
        <v>#VALUE!</v>
      </c>
      <c r="W22" s="549" t="str">
        <f t="shared" ca="1" si="1"/>
        <v>-</v>
      </c>
    </row>
    <row r="23" spans="2:23" ht="15.75" customHeight="1">
      <c r="B23" s="5" t="s">
        <v>242</v>
      </c>
      <c r="C23" s="579" t="s">
        <v>70</v>
      </c>
      <c r="D23" s="580" t="s">
        <v>249</v>
      </c>
      <c r="E23" s="573"/>
      <c r="F23" s="573"/>
      <c r="G23" s="573"/>
      <c r="H23" s="573"/>
      <c r="I23" s="573"/>
      <c r="J23" s="542" t="e">
        <f ca="1">IF(INDEX(Rank2025!22:22,MATCH($A$1,Rank2025!$1:$1,0))="","-",(INDEX(Rank2025!22:22,MATCH($A$1,Rank2025!$1:$1,0))))</f>
        <v>#VALUE!</v>
      </c>
      <c r="K23" s="581" t="str">
        <f t="shared" ca="1" si="0"/>
        <v>-</v>
      </c>
      <c r="L23" s="582" t="e">
        <f ca="1">IF(INDEX([1]Value2024!22:22,MATCH($A$1,[1]Value2024!$1:$1,0))="","-",(INDEX([1]Value2024!22:22,MATCH($A$1,[1]Value2024!$1:$1,0))))</f>
        <v>#VALUE!</v>
      </c>
      <c r="M23" s="576" t="e">
        <f ca="1">IF(INDEX([1]Year2024!22:22,MATCH($A$1,[1]Year2024!$1:$1,0))="","-",(INDEX([1]Year2024!22:22,MATCH($A$1,[1]Year2024!$1:$1,0))))</f>
        <v>#VALUE!</v>
      </c>
      <c r="N23" s="573"/>
      <c r="O23" s="577" t="e">
        <f ca="1">IF(INDEX([1]Score2024!22:22,MATCH($A$1,[1]Score2024!$1:$1,0))="","-",(INDEX([1]Score2024!22:22,MATCH($A$1,[1]Score2024!$1:$1,0))))</f>
        <v>#VALUE!</v>
      </c>
      <c r="P23" s="578" t="e">
        <f ca="1">IF(Table137[[#This Row],[Score
(0-100)]]="-","",Table137[[#This Row],[Score
(0-100)]]+5)</f>
        <v>#VALUE!</v>
      </c>
      <c r="R23" s="548" t="e">
        <f ca="1">IF(V23="-",0,[1]Score2024!AO22+5)</f>
        <v>#VALUE!</v>
      </c>
      <c r="S23" s="47">
        <v>18</v>
      </c>
      <c r="U23" s="47" t="e">
        <f ca="1">IF(INDEX([1]Rank2023!22:22,MATCH($A$1,[1]Rank2023!$1:$1,0))="","-",(INDEX([1]Rank2023!22:22,MATCH($A$1,[1]Rank2023!$1:$1,0))))</f>
        <v>#VALUE!</v>
      </c>
      <c r="V23" s="47" t="e">
        <f ca="1">Table137[[#This Row],[Rank
(of 30)]]</f>
        <v>#VALUE!</v>
      </c>
      <c r="W23" s="549" t="str">
        <f t="shared" ca="1" si="1"/>
        <v>-</v>
      </c>
    </row>
    <row r="24" spans="2:23" ht="15.75" customHeight="1">
      <c r="B24" s="5" t="s">
        <v>242</v>
      </c>
      <c r="C24" s="539" t="s">
        <v>72</v>
      </c>
      <c r="D24" s="540" t="s">
        <v>73</v>
      </c>
      <c r="E24" s="541"/>
      <c r="F24" s="541"/>
      <c r="G24" s="541"/>
      <c r="H24" s="541"/>
      <c r="I24" s="541"/>
      <c r="J24" s="542" t="e">
        <f ca="1">IF(INDEX(Rank2025!23:23,MATCH($A$1,Rank2025!$1:$1,0))="","-",(INDEX(Rank2025!23:23,MATCH($A$1,Rank2025!$1:$1,0))))</f>
        <v>#VALUE!</v>
      </c>
      <c r="K24" s="543" t="str">
        <f t="shared" ca="1" si="0"/>
        <v>-</v>
      </c>
      <c r="L24" s="544" t="e">
        <f ca="1">IF(INDEX([1]Value2024!23:23,MATCH($A$1,[1]Value2024!$1:$1,0))="","-",(INDEX([1]Value2024!23:23,MATCH($A$1,[1]Value2024!$1:$1,0))))</f>
        <v>#VALUE!</v>
      </c>
      <c r="M24" s="545" t="e">
        <f ca="1">IF(INDEX([1]Year2024!23:23,MATCH($A$1,[1]Year2024!$1:$1,0))="","-",(INDEX([1]Year2024!23:23,MATCH($A$1,[1]Year2024!$1:$1,0))))</f>
        <v>#VALUE!</v>
      </c>
      <c r="N24" s="541"/>
      <c r="O24" s="546" t="e">
        <f ca="1">IF(INDEX([1]Score2024!23:23,MATCH($A$1,[1]Score2024!$1:$1,0))="","-",(INDEX([1]Score2024!23:23,MATCH($A$1,[1]Score2024!$1:$1,0))))</f>
        <v>#VALUE!</v>
      </c>
      <c r="P24" s="547" t="e">
        <f ca="1">IF(Table137[[#This Row],[Score
(0-100)]]="-","",Table137[[#This Row],[Score
(0-100)]]+5)</f>
        <v>#VALUE!</v>
      </c>
      <c r="R24" s="548" t="e">
        <f ca="1">IF(V24="-",0,[1]Score2024!AO23+5)</f>
        <v>#VALUE!</v>
      </c>
      <c r="S24" s="47">
        <v>19</v>
      </c>
      <c r="U24" s="47" t="e">
        <f ca="1">IF(INDEX([1]Rank2023!23:23,MATCH($A$1,[1]Rank2023!$1:$1,0))="","-",(INDEX([1]Rank2023!23:23,MATCH($A$1,[1]Rank2023!$1:$1,0))))</f>
        <v>#VALUE!</v>
      </c>
      <c r="V24" s="47" t="e">
        <f ca="1">Table137[[#This Row],[Rank
(of 30)]]</f>
        <v>#VALUE!</v>
      </c>
      <c r="W24" s="549" t="str">
        <f t="shared" ca="1" si="1"/>
        <v>-</v>
      </c>
    </row>
    <row r="25" spans="2:23" ht="15.75" customHeight="1">
      <c r="B25" s="5" t="s">
        <v>242</v>
      </c>
      <c r="C25" s="539" t="s">
        <v>74</v>
      </c>
      <c r="D25" s="540" t="s">
        <v>75</v>
      </c>
      <c r="E25" s="541"/>
      <c r="F25" s="541"/>
      <c r="G25" s="541"/>
      <c r="H25" s="541"/>
      <c r="I25" s="541"/>
      <c r="J25" s="542" t="e">
        <f ca="1">IF(INDEX(Rank2025!24:24,MATCH($A$1,Rank2025!$1:$1,0))="","-",(INDEX(Rank2025!24:24,MATCH($A$1,Rank2025!$1:$1,0))))</f>
        <v>#VALUE!</v>
      </c>
      <c r="K25" s="543" t="str">
        <f t="shared" ca="1" si="0"/>
        <v>-</v>
      </c>
      <c r="L25" s="544" t="e">
        <f ca="1">IF(INDEX([1]Value2024!24:24,MATCH($A$1,[1]Value2024!$1:$1,0))="","-",(INDEX([1]Value2024!24:24,MATCH($A$1,[1]Value2024!$1:$1,0))))</f>
        <v>#VALUE!</v>
      </c>
      <c r="M25" s="545" t="e">
        <f ca="1">IF(INDEX([1]Year2024!24:24,MATCH($A$1,[1]Year2024!$1:$1,0))="","-",(INDEX([1]Year2024!24:24,MATCH($A$1,[1]Year2024!$1:$1,0))))</f>
        <v>#VALUE!</v>
      </c>
      <c r="N25" s="541"/>
      <c r="O25" s="546" t="e">
        <f ca="1">IF(INDEX([1]Score2024!24:24,MATCH($A$1,[1]Score2024!$1:$1,0))="","-",(INDEX([1]Score2024!24:24,MATCH($A$1,[1]Score2024!$1:$1,0))))</f>
        <v>#VALUE!</v>
      </c>
      <c r="P25" s="547" t="e">
        <f ca="1">IF(Table137[[#This Row],[Score
(0-100)]]="-","",Table137[[#This Row],[Score
(0-100)]]+5)</f>
        <v>#VALUE!</v>
      </c>
      <c r="R25" s="548" t="e">
        <f ca="1">IF(V25="-",0,[1]Score2024!AO24+5)</f>
        <v>#VALUE!</v>
      </c>
      <c r="S25" s="47">
        <v>20</v>
      </c>
      <c r="U25" s="47" t="e">
        <f ca="1">IF(INDEX([1]Rank2023!24:24,MATCH($A$1,[1]Rank2023!$1:$1,0))="","-",(INDEX([1]Rank2023!24:24,MATCH($A$1,[1]Rank2023!$1:$1,0))))</f>
        <v>#VALUE!</v>
      </c>
      <c r="V25" s="47" t="e">
        <f ca="1">Table137[[#This Row],[Rank
(of 30)]]</f>
        <v>#VALUE!</v>
      </c>
      <c r="W25" s="549" t="str">
        <f t="shared" ca="1" si="1"/>
        <v>-</v>
      </c>
    </row>
    <row r="26" spans="2:23" ht="15.75" customHeight="1">
      <c r="B26" s="5" t="s">
        <v>242</v>
      </c>
      <c r="C26" s="550" t="s">
        <v>76</v>
      </c>
      <c r="D26" s="551" t="s">
        <v>77</v>
      </c>
      <c r="E26" s="552"/>
      <c r="F26" s="552"/>
      <c r="G26" s="552"/>
      <c r="H26" s="552"/>
      <c r="I26" s="552"/>
      <c r="J26" s="542" t="e">
        <f ca="1">IF(INDEX(Rank2025!25:25,MATCH($A$1,Rank2025!$1:$1,0))="","-",(INDEX(Rank2025!25:25,MATCH($A$1,Rank2025!$1:$1,0))))</f>
        <v>#VALUE!</v>
      </c>
      <c r="K26" s="554" t="str">
        <f t="shared" ca="1" si="0"/>
        <v>-</v>
      </c>
      <c r="L26" s="555" t="e">
        <f ca="1">IF(INDEX([1]Value2024!25:25,MATCH($A$1,[1]Value2024!$1:$1,0))="","-",(INDEX([1]Value2024!25:25,MATCH($A$1,[1]Value2024!$1:$1,0))))</f>
        <v>#VALUE!</v>
      </c>
      <c r="M26" s="556" t="e">
        <f ca="1">IF(INDEX([1]Year2024!25:25,MATCH($A$1,[1]Year2024!$1:$1,0))="","-",(INDEX([1]Year2024!25:25,MATCH($A$1,[1]Year2024!$1:$1,0))))</f>
        <v>#VALUE!</v>
      </c>
      <c r="N26" s="552"/>
      <c r="O26" s="557" t="e">
        <f ca="1">IF(INDEX([1]Score2024!25:25,MATCH($A$1,[1]Score2024!$1:$1,0))="","-",(INDEX([1]Score2024!25:25,MATCH($A$1,[1]Score2024!$1:$1,0))))</f>
        <v>#VALUE!</v>
      </c>
      <c r="P26" s="558" t="e">
        <f ca="1">IF(Table137[[#This Row],[Score
(0-100)]]="-","",Table137[[#This Row],[Score
(0-100)]]+5)</f>
        <v>#VALUE!</v>
      </c>
      <c r="R26" s="548" t="e">
        <f ca="1">IF(V26="-",0,[1]Score2024!AO25+5)</f>
        <v>#VALUE!</v>
      </c>
      <c r="S26" s="47">
        <v>21</v>
      </c>
      <c r="U26" s="47" t="e">
        <f ca="1">IF(INDEX([1]Rank2023!25:25,MATCH($A$1,[1]Rank2023!$1:$1,0))="","-",(INDEX([1]Rank2023!25:25,MATCH($A$1,[1]Rank2023!$1:$1,0))))</f>
        <v>#VALUE!</v>
      </c>
      <c r="V26" s="47" t="e">
        <f ca="1">Table137[[#This Row],[Rank
(of 30)]]</f>
        <v>#VALUE!</v>
      </c>
      <c r="W26" s="549" t="str">
        <f t="shared" ca="1" si="1"/>
        <v>-</v>
      </c>
    </row>
    <row r="27" spans="2:23" ht="15.75" customHeight="1">
      <c r="B27" s="5" t="s">
        <v>242</v>
      </c>
      <c r="C27" s="559" t="s">
        <v>78</v>
      </c>
      <c r="D27" s="560" t="s">
        <v>79</v>
      </c>
      <c r="E27" s="561"/>
      <c r="F27" s="561"/>
      <c r="G27" s="561"/>
      <c r="H27" s="561"/>
      <c r="I27" s="561"/>
      <c r="J27" s="542" t="e">
        <f ca="1">IF(INDEX(Rank2025!26:26,MATCH($A$1,Rank2025!$1:$1,0))="","-",(INDEX(Rank2025!26:26,MATCH($A$1,Rank2025!$1:$1,0))))</f>
        <v>#VALUE!</v>
      </c>
      <c r="K27" s="563" t="str">
        <f t="shared" ca="1" si="0"/>
        <v>-</v>
      </c>
      <c r="L27" s="583" t="e">
        <f ca="1">IF(INDEX([1]Value2024!26:26,MATCH($A$1,[1]Value2024!$1:$1,0))="","-",(INDEX([1]Value2024!26:26,MATCH($A$1,[1]Value2024!$1:$1,0))))</f>
        <v>#VALUE!</v>
      </c>
      <c r="M27" s="565" t="e">
        <f ca="1">IF(INDEX([1]Year2024!26:26,MATCH($A$1,[1]Year2024!$1:$1,0))="","-",(INDEX([1]Year2024!26:26,MATCH($A$1,[1]Year2024!$1:$1,0))))</f>
        <v>#VALUE!</v>
      </c>
      <c r="N27" s="561"/>
      <c r="O27" s="566" t="e">
        <f ca="1">IF(INDEX([1]Score2024!26:26,MATCH($A$1,[1]Score2024!$1:$1,0))="","-",(INDEX([1]Score2024!26:26,MATCH($A$1,[1]Score2024!$1:$1,0))))</f>
        <v>#VALUE!</v>
      </c>
      <c r="P27" s="567" t="e">
        <f ca="1">IF(Table137[[#This Row],[Score
(0-100)]]="-","",Table137[[#This Row],[Score
(0-100)]]+5)</f>
        <v>#VALUE!</v>
      </c>
      <c r="R27" s="548" t="e">
        <f ca="1">IF(V27="-",0,[1]Score2024!AO26+5)</f>
        <v>#VALUE!</v>
      </c>
      <c r="S27" s="47">
        <v>22</v>
      </c>
      <c r="U27" s="47" t="e">
        <f ca="1">IF(INDEX([1]Rank2023!26:26,MATCH($A$1,[1]Rank2023!$1:$1,0))="","-",(INDEX([1]Rank2023!26:26,MATCH($A$1,[1]Rank2023!$1:$1,0))))</f>
        <v>#VALUE!</v>
      </c>
      <c r="V27" s="47" t="e">
        <f ca="1">Table137[[#This Row],[Rank
(of 30)]]</f>
        <v>#VALUE!</v>
      </c>
      <c r="W27" s="549" t="str">
        <f t="shared" ca="1" si="1"/>
        <v>-</v>
      </c>
    </row>
    <row r="28" spans="2:23" ht="15.75" customHeight="1">
      <c r="B28" s="5" t="s">
        <v>242</v>
      </c>
      <c r="C28" s="579" t="s">
        <v>80</v>
      </c>
      <c r="D28" s="580" t="s">
        <v>81</v>
      </c>
      <c r="E28" s="573"/>
      <c r="F28" s="573"/>
      <c r="G28" s="573"/>
      <c r="H28" s="573"/>
      <c r="I28" s="573"/>
      <c r="J28" s="542" t="e">
        <f ca="1">IF(INDEX(Rank2025!27:27,MATCH($A$1,Rank2025!$1:$1,0))="","-",(INDEX(Rank2025!27:27,MATCH($A$1,Rank2025!$1:$1,0))))</f>
        <v>#VALUE!</v>
      </c>
      <c r="K28" s="581" t="str">
        <f t="shared" ca="1" si="0"/>
        <v>-</v>
      </c>
      <c r="L28" s="575" t="e">
        <f ca="1">IF(INDEX([1]Value2024!27:27,MATCH($A$1,[1]Value2024!$1:$1,0))="","-",(INDEX([1]Value2024!27:27,MATCH($A$1,[1]Value2024!$1:$1,0))))</f>
        <v>#VALUE!</v>
      </c>
      <c r="M28" s="576" t="e">
        <f ca="1">IF(INDEX([1]Year2024!27:27,MATCH($A$1,[1]Year2024!$1:$1,0))="","-",(INDEX([1]Year2024!27:27,MATCH($A$1,[1]Year2024!$1:$1,0))))</f>
        <v>#VALUE!</v>
      </c>
      <c r="N28" s="573"/>
      <c r="O28" s="577" t="e">
        <f ca="1">IF(INDEX([1]Score2024!27:27,MATCH($A$1,[1]Score2024!$1:$1,0))="","-",(INDEX([1]Score2024!27:27,MATCH($A$1,[1]Score2024!$1:$1,0))))</f>
        <v>#VALUE!</v>
      </c>
      <c r="P28" s="578" t="e">
        <f ca="1">IF(Table137[[#This Row],[Score
(0-100)]]="-","",Table137[[#This Row],[Score
(0-100)]]+5)</f>
        <v>#VALUE!</v>
      </c>
      <c r="R28" s="548" t="e">
        <f ca="1">IF(V28="-",0,[1]Score2024!AO27+5)</f>
        <v>#VALUE!</v>
      </c>
      <c r="S28" s="47">
        <v>23</v>
      </c>
      <c r="U28" s="47" t="e">
        <f ca="1">IF(INDEX([1]Rank2023!27:27,MATCH($A$1,[1]Rank2023!$1:$1,0))="","-",(INDEX([1]Rank2023!27:27,MATCH($A$1,[1]Rank2023!$1:$1,0))))</f>
        <v>#VALUE!</v>
      </c>
      <c r="V28" s="47" t="e">
        <f ca="1">Table137[[#This Row],[Rank
(of 30)]]</f>
        <v>#VALUE!</v>
      </c>
      <c r="W28" s="549" t="str">
        <f t="shared" ca="1" si="1"/>
        <v>-</v>
      </c>
    </row>
    <row r="29" spans="2:23" ht="15.75" customHeight="1">
      <c r="B29" s="5" t="s">
        <v>242</v>
      </c>
      <c r="C29" s="550" t="s">
        <v>82</v>
      </c>
      <c r="D29" s="551" t="s">
        <v>83</v>
      </c>
      <c r="E29" s="552"/>
      <c r="F29" s="552"/>
      <c r="G29" s="552"/>
      <c r="H29" s="552"/>
      <c r="I29" s="552"/>
      <c r="J29" s="542" t="e">
        <f ca="1">IF(INDEX(Rank2025!28:28,MATCH($A$1,Rank2025!$1:$1,0))="","-",(INDEX(Rank2025!28:28,MATCH($A$1,Rank2025!$1:$1,0))))</f>
        <v>#VALUE!</v>
      </c>
      <c r="K29" s="554" t="str">
        <f t="shared" ca="1" si="0"/>
        <v>-</v>
      </c>
      <c r="L29" s="555" t="e">
        <f ca="1">IF(INDEX([1]Value2024!28:28,MATCH($A$1,[1]Value2024!$1:$1,0))="","-",(INDEX([1]Value2024!28:28,MATCH($A$1,[1]Value2024!$1:$1,0))))</f>
        <v>#VALUE!</v>
      </c>
      <c r="M29" s="556" t="e">
        <f ca="1">IF(INDEX([1]Year2024!28:28,MATCH($A$1,[1]Year2024!$1:$1,0))="","-",(INDEX([1]Year2024!28:28,MATCH($A$1,[1]Year2024!$1:$1,0))))</f>
        <v>#VALUE!</v>
      </c>
      <c r="N29" s="552"/>
      <c r="O29" s="557" t="e">
        <f ca="1">IF(INDEX([1]Score2024!28:28,MATCH($A$1,[1]Score2024!$1:$1,0))="","-",(INDEX([1]Score2024!28:28,MATCH($A$1,[1]Score2024!$1:$1,0))))</f>
        <v>#VALUE!</v>
      </c>
      <c r="P29" s="558" t="e">
        <f ca="1">IF(Table137[[#This Row],[Score
(0-100)]]="-","",Table137[[#This Row],[Score
(0-100)]]+5)</f>
        <v>#VALUE!</v>
      </c>
      <c r="R29" s="548" t="e">
        <f ca="1">IF(V29="-",0,[1]Score2024!AO28+5)</f>
        <v>#VALUE!</v>
      </c>
      <c r="S29" s="47">
        <v>24</v>
      </c>
      <c r="U29" s="47" t="e">
        <f ca="1">IF(INDEX([1]Rank2023!28:28,MATCH($A$1,[1]Rank2023!$1:$1,0))="","-",(INDEX([1]Rank2023!28:28,MATCH($A$1,[1]Rank2023!$1:$1,0))))</f>
        <v>#VALUE!</v>
      </c>
      <c r="V29" s="47" t="e">
        <f ca="1">Table137[[#This Row],[Rank
(of 30)]]</f>
        <v>#VALUE!</v>
      </c>
      <c r="W29" s="549" t="str">
        <f t="shared" ca="1" si="1"/>
        <v>-</v>
      </c>
    </row>
    <row r="30" spans="2:23" ht="15.75" customHeight="1">
      <c r="B30" s="5" t="s">
        <v>242</v>
      </c>
      <c r="C30" s="559" t="s">
        <v>84</v>
      </c>
      <c r="D30" s="560" t="s">
        <v>85</v>
      </c>
      <c r="E30" s="561"/>
      <c r="F30" s="561"/>
      <c r="G30" s="561"/>
      <c r="H30" s="561"/>
      <c r="I30" s="561"/>
      <c r="J30" s="542" t="e">
        <f ca="1">IF(INDEX(Rank2025!29:29,MATCH($A$1,Rank2025!$1:$1,0))="","-",(INDEX(Rank2025!29:29,MATCH($A$1,Rank2025!$1:$1,0))))</f>
        <v>#VALUE!</v>
      </c>
      <c r="K30" s="563" t="str">
        <f t="shared" ca="1" si="0"/>
        <v>-</v>
      </c>
      <c r="L30" s="564" t="e">
        <f ca="1">IF(INDEX([1]Value2024!29:29,MATCH($A$1,[1]Value2024!$1:$1,0))="","-",(INDEX([1]Value2024!29:29,MATCH($A$1,[1]Value2024!$1:$1,0))))</f>
        <v>#VALUE!</v>
      </c>
      <c r="M30" s="565" t="e">
        <f ca="1">IF(INDEX([1]Year2024!29:29,MATCH($A$1,[1]Year2024!$1:$1,0))="","-",(INDEX([1]Year2024!29:29,MATCH($A$1,[1]Year2024!$1:$1,0))))</f>
        <v>#VALUE!</v>
      </c>
      <c r="N30" s="561"/>
      <c r="O30" s="566" t="e">
        <f ca="1">IF(INDEX([1]Score2024!29:29,MATCH($A$1,[1]Score2024!$1:$1,0))="","-",(INDEX([1]Score2024!29:29,MATCH($A$1,[1]Score2024!$1:$1,0))))</f>
        <v>#VALUE!</v>
      </c>
      <c r="P30" s="567" t="e">
        <f ca="1">IF(Table137[[#This Row],[Score
(0-100)]]="-","",Table137[[#This Row],[Score
(0-100)]]+5)</f>
        <v>#VALUE!</v>
      </c>
      <c r="R30" s="548" t="e">
        <f ca="1">IF(V30="-",0,[1]Score2024!AO29+5)</f>
        <v>#VALUE!</v>
      </c>
      <c r="S30" s="47">
        <v>25</v>
      </c>
      <c r="U30" s="47" t="e">
        <f ca="1">IF(INDEX([1]Rank2023!29:29,MATCH($A$1,[1]Rank2023!$1:$1,0))="","-",(INDEX([1]Rank2023!29:29,MATCH($A$1,[1]Rank2023!$1:$1,0))))</f>
        <v>#VALUE!</v>
      </c>
      <c r="V30" s="47" t="e">
        <f ca="1">Table137[[#This Row],[Rank
(of 30)]]</f>
        <v>#VALUE!</v>
      </c>
      <c r="W30" s="549" t="str">
        <f t="shared" ca="1" si="1"/>
        <v>-</v>
      </c>
    </row>
    <row r="31" spans="2:23" ht="15.75" customHeight="1">
      <c r="B31" s="5" t="s">
        <v>242</v>
      </c>
      <c r="C31" s="559" t="s">
        <v>86</v>
      </c>
      <c r="D31" s="560" t="s">
        <v>87</v>
      </c>
      <c r="E31" s="561"/>
      <c r="F31" s="561"/>
      <c r="G31" s="561"/>
      <c r="H31" s="561"/>
      <c r="I31" s="561"/>
      <c r="J31" s="542" t="e">
        <f ca="1">IF(INDEX(Rank2025!30:30,MATCH($A$1,Rank2025!$1:$1,0))="","-",(INDEX(Rank2025!30:30,MATCH($A$1,Rank2025!$1:$1,0))))</f>
        <v>#VALUE!</v>
      </c>
      <c r="K31" s="563" t="str">
        <f t="shared" ca="1" si="0"/>
        <v>-</v>
      </c>
      <c r="L31" s="570" t="e">
        <f ca="1">IF(INDEX([1]Value2024!30:30,MATCH($A$1,[1]Value2024!$1:$1,0))="","-",(INDEX([1]Value2024!30:30,MATCH($A$1,[1]Value2024!$1:$1,0))))</f>
        <v>#VALUE!</v>
      </c>
      <c r="M31" s="565" t="e">
        <f ca="1">IF(INDEX([1]Year2024!30:30,MATCH($A$1,[1]Year2024!$1:$1,0))="","-",(INDEX([1]Year2024!30:30,MATCH($A$1,[1]Year2024!$1:$1,0))))</f>
        <v>#VALUE!</v>
      </c>
      <c r="N31" s="561"/>
      <c r="O31" s="566" t="e">
        <f ca="1">IF(INDEX([1]Score2024!30:30,MATCH($A$1,[1]Score2024!$1:$1,0))="","-",(INDEX([1]Score2024!30:30,MATCH($A$1,[1]Score2024!$1:$1,0))))</f>
        <v>#VALUE!</v>
      </c>
      <c r="P31" s="567" t="e">
        <f ca="1">IF(Table137[[#This Row],[Score
(0-100)]]="-","",Table137[[#This Row],[Score
(0-100)]]+5)</f>
        <v>#VALUE!</v>
      </c>
      <c r="R31" s="548" t="e">
        <f ca="1">IF(V31="-",0,[1]Score2024!AO30+5)</f>
        <v>#VALUE!</v>
      </c>
      <c r="S31" s="47">
        <v>26</v>
      </c>
      <c r="U31" s="47" t="e">
        <f ca="1">IF(INDEX([1]Rank2023!30:30,MATCH($A$1,[1]Rank2023!$1:$1,0))="","-",(INDEX([1]Rank2023!30:30,MATCH($A$1,[1]Rank2023!$1:$1,0))))</f>
        <v>#VALUE!</v>
      </c>
      <c r="V31" s="47" t="e">
        <f ca="1">Table137[[#This Row],[Rank
(of 30)]]</f>
        <v>#VALUE!</v>
      </c>
      <c r="W31" s="549" t="str">
        <f t="shared" ca="1" si="1"/>
        <v>-</v>
      </c>
    </row>
    <row r="32" spans="2:23" ht="15.75" customHeight="1">
      <c r="B32" s="5" t="s">
        <v>242</v>
      </c>
      <c r="C32" s="579" t="s">
        <v>88</v>
      </c>
      <c r="D32" s="580" t="s">
        <v>89</v>
      </c>
      <c r="E32" s="573"/>
      <c r="F32" s="573"/>
      <c r="G32" s="573"/>
      <c r="H32" s="573"/>
      <c r="I32" s="573"/>
      <c r="J32" s="542" t="e">
        <f ca="1">IF(INDEX(Rank2025!31:31,MATCH($A$1,Rank2025!$1:$1,0))="","-",(INDEX(Rank2025!31:31,MATCH($A$1,Rank2025!$1:$1,0))))</f>
        <v>#VALUE!</v>
      </c>
      <c r="K32" s="581" t="str">
        <f t="shared" ca="1" si="0"/>
        <v>-</v>
      </c>
      <c r="L32" s="575" t="e">
        <f ca="1">IF(INDEX([1]Value2024!31:31,MATCH($A$1,[1]Value2024!$1:$1,0))="","-",(INDEX([1]Value2024!31:31,MATCH($A$1,[1]Value2024!$1:$1,0))))</f>
        <v>#VALUE!</v>
      </c>
      <c r="M32" s="576" t="e">
        <f ca="1">IF(INDEX([1]Year2024!31:31,MATCH($A$1,[1]Year2024!$1:$1,0))="","-",(INDEX([1]Year2024!31:31,MATCH($A$1,[1]Year2024!$1:$1,0))))</f>
        <v>#VALUE!</v>
      </c>
      <c r="N32" s="573"/>
      <c r="O32" s="577" t="e">
        <f ca="1">IF(INDEX([1]Score2024!31:31,MATCH($A$1,[1]Score2024!$1:$1,0))="","-",(INDEX([1]Score2024!31:31,MATCH($A$1,[1]Score2024!$1:$1,0))))</f>
        <v>#VALUE!</v>
      </c>
      <c r="P32" s="578" t="e">
        <f ca="1">IF(Table137[[#This Row],[Score
(0-100)]]="-","",Table137[[#This Row],[Score
(0-100)]]+5)</f>
        <v>#VALUE!</v>
      </c>
      <c r="R32" s="548" t="e">
        <f ca="1">IF(V32="-",0,[1]Score2024!AO31+5)</f>
        <v>#VALUE!</v>
      </c>
      <c r="S32" s="47">
        <v>27</v>
      </c>
      <c r="U32" s="47" t="e">
        <f ca="1">IF(INDEX([1]Rank2023!31:31,MATCH($A$1,[1]Rank2023!$1:$1,0))="","-",(INDEX([1]Rank2023!31:31,MATCH($A$1,[1]Rank2023!$1:$1,0))))</f>
        <v>#VALUE!</v>
      </c>
      <c r="V32" s="47" t="e">
        <f ca="1">Table137[[#This Row],[Rank
(of 30)]]</f>
        <v>#VALUE!</v>
      </c>
      <c r="W32" s="549" t="str">
        <f t="shared" ca="1" si="1"/>
        <v>-</v>
      </c>
    </row>
    <row r="33" spans="2:23" ht="15.75" customHeight="1">
      <c r="B33" s="5" t="s">
        <v>242</v>
      </c>
      <c r="C33" s="550" t="s">
        <v>90</v>
      </c>
      <c r="D33" s="551" t="s">
        <v>91</v>
      </c>
      <c r="E33" s="552"/>
      <c r="F33" s="552"/>
      <c r="G33" s="552"/>
      <c r="H33" s="552"/>
      <c r="I33" s="552"/>
      <c r="J33" s="542" t="e">
        <f ca="1">IF(INDEX(Rank2025!32:32,MATCH($A$1,Rank2025!$1:$1,0))="","-",(INDEX(Rank2025!32:32,MATCH($A$1,Rank2025!$1:$1,0))))</f>
        <v>#VALUE!</v>
      </c>
      <c r="K33" s="554" t="str">
        <f t="shared" ca="1" si="0"/>
        <v>-</v>
      </c>
      <c r="L33" s="555" t="e">
        <f ca="1">IF(INDEX([1]Value2024!32:32,MATCH($A$1,[1]Value2024!$1:$1,0))="","-",(INDEX([1]Value2024!32:32,MATCH($A$1,[1]Value2024!$1:$1,0))))</f>
        <v>#VALUE!</v>
      </c>
      <c r="M33" s="556" t="e">
        <f ca="1">IF(INDEX([1]Year2024!32:32,MATCH($A$1,[1]Year2024!$1:$1,0))="","-",(INDEX([1]Year2024!32:32,MATCH($A$1,[1]Year2024!$1:$1,0))))</f>
        <v>#VALUE!</v>
      </c>
      <c r="N33" s="552"/>
      <c r="O33" s="557" t="e">
        <f ca="1">IF(INDEX([1]Score2024!32:32,MATCH($A$1,[1]Score2024!$1:$1,0))="","-",(INDEX([1]Score2024!32:32,MATCH($A$1,[1]Score2024!$1:$1,0))))</f>
        <v>#VALUE!</v>
      </c>
      <c r="P33" s="558" t="e">
        <f ca="1">IF(Table137[[#This Row],[Score
(0-100)]]="-","",Table137[[#This Row],[Score
(0-100)]]+5)</f>
        <v>#VALUE!</v>
      </c>
      <c r="R33" s="548" t="e">
        <f ca="1">IF(V33="-",0,[1]Score2024!AO32+5)</f>
        <v>#VALUE!</v>
      </c>
      <c r="S33" s="47">
        <v>28</v>
      </c>
      <c r="U33" s="47" t="e">
        <f ca="1">IF(INDEX([1]Rank2023!32:32,MATCH($A$1,[1]Rank2023!$1:$1,0))="","-",(INDEX([1]Rank2023!32:32,MATCH($A$1,[1]Rank2023!$1:$1,0))))</f>
        <v>#VALUE!</v>
      </c>
      <c r="V33" s="47" t="e">
        <f ca="1">Table137[[#This Row],[Rank
(of 30)]]</f>
        <v>#VALUE!</v>
      </c>
      <c r="W33" s="549" t="str">
        <f t="shared" ca="1" si="1"/>
        <v>-</v>
      </c>
    </row>
    <row r="34" spans="2:23" ht="15.75" customHeight="1">
      <c r="B34" s="5" t="s">
        <v>242</v>
      </c>
      <c r="C34" s="559" t="s">
        <v>92</v>
      </c>
      <c r="D34" s="560" t="s">
        <v>93</v>
      </c>
      <c r="E34" s="561"/>
      <c r="F34" s="561"/>
      <c r="G34" s="561"/>
      <c r="H34" s="561"/>
      <c r="I34" s="561"/>
      <c r="J34" s="542" t="e">
        <f ca="1">IF(INDEX(Rank2025!33:33,MATCH($A$1,Rank2025!$1:$1,0))="","-",(INDEX(Rank2025!33:33,MATCH($A$1,Rank2025!$1:$1,0))))</f>
        <v>#VALUE!</v>
      </c>
      <c r="K34" s="563" t="str">
        <f t="shared" ca="1" si="0"/>
        <v>-</v>
      </c>
      <c r="L34" s="564" t="e">
        <f ca="1">IF(INDEX([1]Value2024!33:33,MATCH($A$1,[1]Value2024!$1:$1,0))="","-",(INDEX([1]Value2024!33:33,MATCH($A$1,[1]Value2024!$1:$1,0))))</f>
        <v>#VALUE!</v>
      </c>
      <c r="M34" s="565" t="e">
        <f ca="1">IF(INDEX([1]Year2024!33:33,MATCH($A$1,[1]Year2024!$1:$1,0))="","-",(INDEX([1]Year2024!33:33,MATCH($A$1,[1]Year2024!$1:$1,0))))</f>
        <v>#VALUE!</v>
      </c>
      <c r="N34" s="561"/>
      <c r="O34" s="566" t="e">
        <f ca="1">IF(INDEX([1]Score2024!33:33,MATCH($A$1,[1]Score2024!$1:$1,0))="","-",(INDEX([1]Score2024!33:33,MATCH($A$1,[1]Score2024!$1:$1,0))))</f>
        <v>#VALUE!</v>
      </c>
      <c r="P34" s="567" t="e">
        <f ca="1">IF(Table137[[#This Row],[Score
(0-100)]]="-","",Table137[[#This Row],[Score
(0-100)]]+5)</f>
        <v>#VALUE!</v>
      </c>
      <c r="R34" s="548" t="e">
        <f ca="1">IF(V34="-",0,[1]Score2024!AO33+5)</f>
        <v>#VALUE!</v>
      </c>
      <c r="S34" s="47">
        <v>29</v>
      </c>
      <c r="U34" s="47" t="e">
        <f ca="1">IF(INDEX([1]Rank2023!33:33,MATCH($A$1,[1]Rank2023!$1:$1,0))="","-",(INDEX([1]Rank2023!33:33,MATCH($A$1,[1]Rank2023!$1:$1,0))))</f>
        <v>#VALUE!</v>
      </c>
      <c r="V34" s="47" t="e">
        <f ca="1">Table137[[#This Row],[Rank
(of 30)]]</f>
        <v>#VALUE!</v>
      </c>
      <c r="W34" s="549" t="str">
        <f t="shared" ca="1" si="1"/>
        <v>-</v>
      </c>
    </row>
    <row r="35" spans="2:23" ht="15.75" customHeight="1">
      <c r="B35" s="5" t="s">
        <v>242</v>
      </c>
      <c r="C35" s="579" t="s">
        <v>94</v>
      </c>
      <c r="D35" s="580" t="s">
        <v>95</v>
      </c>
      <c r="E35" s="573"/>
      <c r="F35" s="573"/>
      <c r="G35" s="573"/>
      <c r="H35" s="573"/>
      <c r="I35" s="573"/>
      <c r="J35" s="542" t="e">
        <f ca="1">IF(INDEX(Rank2025!34:34,MATCH($A$1,Rank2025!$1:$1,0))="","-",(INDEX(Rank2025!34:34,MATCH($A$1,Rank2025!$1:$1,0))))</f>
        <v>#VALUE!</v>
      </c>
      <c r="K35" s="581" t="str">
        <f t="shared" ca="1" si="0"/>
        <v>-</v>
      </c>
      <c r="L35" s="575" t="e">
        <f ca="1">IF(INDEX([1]Value2024!34:34,MATCH($A$1,[1]Value2024!$1:$1,0))="","-",(INDEX([1]Value2024!34:34,MATCH($A$1,[1]Value2024!$1:$1,0))))</f>
        <v>#VALUE!</v>
      </c>
      <c r="M35" s="576" t="e">
        <f ca="1">IF(INDEX([1]Year2024!34:34,MATCH($A$1,[1]Year2024!$1:$1,0))="","-",(INDEX([1]Year2024!34:34,MATCH($A$1,[1]Year2024!$1:$1,0))))</f>
        <v>#VALUE!</v>
      </c>
      <c r="N35" s="573"/>
      <c r="O35" s="577" t="e">
        <f ca="1">IF(INDEX([1]Score2024!34:34,MATCH($A$1,[1]Score2024!$1:$1,0))="","-",(INDEX([1]Score2024!34:34,MATCH($A$1,[1]Score2024!$1:$1,0))))</f>
        <v>#VALUE!</v>
      </c>
      <c r="P35" s="578" t="e">
        <f ca="1">IF(Table137[[#This Row],[Score
(0-100)]]="-","",Table137[[#This Row],[Score
(0-100)]]+5)</f>
        <v>#VALUE!</v>
      </c>
      <c r="R35" s="548" t="e">
        <f ca="1">IF(V35="-",0,[1]Score2024!AO34+5)</f>
        <v>#VALUE!</v>
      </c>
      <c r="S35" s="47">
        <v>30</v>
      </c>
      <c r="U35" s="47" t="e">
        <f ca="1">IF(INDEX([1]Rank2023!34:34,MATCH($A$1,[1]Rank2023!$1:$1,0))="","-",(INDEX([1]Rank2023!34:34,MATCH($A$1,[1]Rank2023!$1:$1,0))))</f>
        <v>#VALUE!</v>
      </c>
      <c r="V35" s="47" t="e">
        <f ca="1">Table137[[#This Row],[Rank
(of 30)]]</f>
        <v>#VALUE!</v>
      </c>
      <c r="W35" s="549" t="str">
        <f t="shared" ca="1" si="1"/>
        <v>-</v>
      </c>
    </row>
    <row r="36" spans="2:23" ht="15.75" customHeight="1">
      <c r="B36" s="5" t="s">
        <v>242</v>
      </c>
      <c r="C36" s="550" t="s">
        <v>96</v>
      </c>
      <c r="D36" s="551" t="s">
        <v>97</v>
      </c>
      <c r="E36" s="552"/>
      <c r="F36" s="552"/>
      <c r="G36" s="552"/>
      <c r="H36" s="552"/>
      <c r="I36" s="552"/>
      <c r="J36" s="542" t="e">
        <f ca="1">IF(INDEX(Rank2025!35:35,MATCH($A$1,Rank2025!$1:$1,0))="","-",(INDEX(Rank2025!35:35,MATCH($A$1,Rank2025!$1:$1,0))))</f>
        <v>#VALUE!</v>
      </c>
      <c r="K36" s="554" t="str">
        <f t="shared" ca="1" si="0"/>
        <v>-</v>
      </c>
      <c r="L36" s="555" t="e">
        <f ca="1">IF(INDEX([1]Value2024!35:35,MATCH($A$1,[1]Value2024!$1:$1,0))="","-",(INDEX([1]Value2024!35:35,MATCH($A$1,[1]Value2024!$1:$1,0))))</f>
        <v>#VALUE!</v>
      </c>
      <c r="M36" s="556" t="e">
        <f ca="1">IF(INDEX([1]Year2024!35:35,MATCH($A$1,[1]Year2024!$1:$1,0))="","-",(INDEX([1]Year2024!35:35,MATCH($A$1,[1]Year2024!$1:$1,0))))</f>
        <v>#VALUE!</v>
      </c>
      <c r="N36" s="552"/>
      <c r="O36" s="557" t="e">
        <f ca="1">IF(INDEX([1]Score2024!35:35,MATCH($A$1,[1]Score2024!$1:$1,0))="","-",(INDEX([1]Score2024!35:35,MATCH($A$1,[1]Score2024!$1:$1,0))))</f>
        <v>#VALUE!</v>
      </c>
      <c r="P36" s="558" t="e">
        <f ca="1">IF(Table137[[#This Row],[Score
(0-100)]]="-","",Table137[[#This Row],[Score
(0-100)]]+5)</f>
        <v>#VALUE!</v>
      </c>
      <c r="R36" s="548" t="e">
        <f ca="1">IF(V36="-",0,[1]Score2024!AO35+5)</f>
        <v>#VALUE!</v>
      </c>
      <c r="S36" s="47">
        <v>31</v>
      </c>
      <c r="U36" s="47" t="e">
        <f ca="1">IF(INDEX([1]Rank2023!35:35,MATCH($A$1,[1]Rank2023!$1:$1,0))="","-",(INDEX([1]Rank2023!35:35,MATCH($A$1,[1]Rank2023!$1:$1,0))))</f>
        <v>#VALUE!</v>
      </c>
      <c r="V36" s="47" t="e">
        <f ca="1">Table137[[#This Row],[Rank
(of 30)]]</f>
        <v>#VALUE!</v>
      </c>
      <c r="W36" s="549" t="str">
        <f t="shared" ca="1" si="1"/>
        <v>-</v>
      </c>
    </row>
    <row r="37" spans="2:23" ht="15.75" customHeight="1">
      <c r="B37" s="5" t="s">
        <v>242</v>
      </c>
      <c r="C37" s="559" t="s">
        <v>98</v>
      </c>
      <c r="D37" s="560" t="s">
        <v>99</v>
      </c>
      <c r="E37" s="561"/>
      <c r="F37" s="561"/>
      <c r="G37" s="561"/>
      <c r="H37" s="561"/>
      <c r="I37" s="561"/>
      <c r="J37" s="542" t="e">
        <f ca="1">IF(INDEX(Rank2025!36:36,MATCH($A$1,Rank2025!$1:$1,0))="","-",(INDEX(Rank2025!36:36,MATCH($A$1,Rank2025!$1:$1,0))))</f>
        <v>#VALUE!</v>
      </c>
      <c r="K37" s="563" t="str">
        <f t="shared" ca="1" si="0"/>
        <v>-</v>
      </c>
      <c r="L37" s="564" t="e">
        <f ca="1">IF(INDEX([1]Value2024!36:36,MATCH($A$1,[1]Value2024!$1:$1,0))="","-",(INDEX([1]Value2024!36:36,MATCH($A$1,[1]Value2024!$1:$1,0))))</f>
        <v>#VALUE!</v>
      </c>
      <c r="M37" s="565" t="e">
        <f ca="1">IF(INDEX([1]Year2024!36:36,MATCH($A$1,[1]Year2024!$1:$1,0))="","-",(INDEX([1]Year2024!36:36,MATCH($A$1,[1]Year2024!$1:$1,0))))</f>
        <v>#VALUE!</v>
      </c>
      <c r="N37" s="561"/>
      <c r="O37" s="566" t="e">
        <f ca="1">IF(INDEX([1]Score2024!36:36,MATCH($A$1,[1]Score2024!$1:$1,0))="","-",(INDEX([1]Score2024!36:36,MATCH($A$1,[1]Score2024!$1:$1,0))))</f>
        <v>#VALUE!</v>
      </c>
      <c r="P37" s="567" t="e">
        <f ca="1">IF(Table137[[#This Row],[Score
(0-100)]]="-","",Table137[[#This Row],[Score
(0-100)]]+5)</f>
        <v>#VALUE!</v>
      </c>
      <c r="R37" s="548" t="e">
        <f ca="1">IF(V37="-",0,[1]Score2024!AO36+5)</f>
        <v>#VALUE!</v>
      </c>
      <c r="S37" s="47">
        <v>32</v>
      </c>
      <c r="U37" s="47" t="e">
        <f ca="1">IF(INDEX([1]Rank2023!36:36,MATCH($A$1,[1]Rank2023!$1:$1,0))="","-",(INDEX([1]Rank2023!36:36,MATCH($A$1,[1]Rank2023!$1:$1,0))))</f>
        <v>#VALUE!</v>
      </c>
      <c r="V37" s="47" t="e">
        <f ca="1">Table137[[#This Row],[Rank
(of 30)]]</f>
        <v>#VALUE!</v>
      </c>
      <c r="W37" s="549" t="str">
        <f t="shared" ca="1" si="1"/>
        <v>-</v>
      </c>
    </row>
    <row r="38" spans="2:23" ht="15.75" customHeight="1">
      <c r="B38" s="5" t="s">
        <v>242</v>
      </c>
      <c r="C38" s="579" t="s">
        <v>100</v>
      </c>
      <c r="D38" s="580" t="s">
        <v>101</v>
      </c>
      <c r="E38" s="573"/>
      <c r="F38" s="573"/>
      <c r="G38" s="573"/>
      <c r="H38" s="573"/>
      <c r="I38" s="573"/>
      <c r="J38" s="542" t="e">
        <f ca="1">IF(INDEX(Rank2025!37:37,MATCH($A$1,Rank2025!$1:$1,0))="","-",(INDEX(Rank2025!37:37,MATCH($A$1,Rank2025!$1:$1,0))))</f>
        <v>#VALUE!</v>
      </c>
      <c r="K38" s="581" t="str">
        <f t="shared" ca="1" si="0"/>
        <v>-</v>
      </c>
      <c r="L38" s="575" t="e">
        <f ca="1">IF(INDEX([1]Value2024!37:37,MATCH($A$1,[1]Value2024!$1:$1,0))="","-",(INDEX([1]Value2024!37:37,MATCH($A$1,[1]Value2024!$1:$1,0))))</f>
        <v>#VALUE!</v>
      </c>
      <c r="M38" s="576" t="e">
        <f ca="1">IF(INDEX([1]Year2024!37:37,MATCH($A$1,[1]Year2024!$1:$1,0))="","-",(INDEX([1]Year2024!37:37,MATCH($A$1,[1]Year2024!$1:$1,0))))</f>
        <v>#VALUE!</v>
      </c>
      <c r="N38" s="573"/>
      <c r="O38" s="577" t="e">
        <f ca="1">IF(INDEX([1]Score2024!37:37,MATCH($A$1,[1]Score2024!$1:$1,0))="","-",(INDEX([1]Score2024!37:37,MATCH($A$1,[1]Score2024!$1:$1,0))))</f>
        <v>#VALUE!</v>
      </c>
      <c r="P38" s="578" t="e">
        <f ca="1">IF(Table137[[#This Row],[Score
(0-100)]]="-","",Table137[[#This Row],[Score
(0-100)]]+5)</f>
        <v>#VALUE!</v>
      </c>
      <c r="R38" s="548" t="e">
        <f ca="1">IF(V38="-",0,[1]Score2024!AO37+5)</f>
        <v>#VALUE!</v>
      </c>
      <c r="S38" s="47">
        <v>33</v>
      </c>
      <c r="U38" s="47" t="e">
        <f ca="1">IF(INDEX([1]Rank2023!37:37,MATCH($A$1,[1]Rank2023!$1:$1,0))="","-",(INDEX([1]Rank2023!37:37,MATCH($A$1,[1]Rank2023!$1:$1,0))))</f>
        <v>#VALUE!</v>
      </c>
      <c r="V38" s="47" t="e">
        <f ca="1">Table137[[#This Row],[Rank
(of 30)]]</f>
        <v>#VALUE!</v>
      </c>
      <c r="W38" s="549" t="str">
        <f t="shared" ca="1" si="1"/>
        <v>-</v>
      </c>
    </row>
    <row r="39" spans="2:23" ht="15.75" customHeight="1">
      <c r="B39" s="5" t="s">
        <v>242</v>
      </c>
      <c r="C39" s="550" t="s">
        <v>102</v>
      </c>
      <c r="D39" s="551" t="s">
        <v>103</v>
      </c>
      <c r="E39" s="552"/>
      <c r="F39" s="552"/>
      <c r="G39" s="552"/>
      <c r="H39" s="552"/>
      <c r="I39" s="552"/>
      <c r="J39" s="542" t="e">
        <f ca="1">IF(INDEX(Rank2025!38:38,MATCH($A$1,Rank2025!$1:$1,0))="","-",(INDEX(Rank2025!38:38,MATCH($A$1,Rank2025!$1:$1,0))))</f>
        <v>#VALUE!</v>
      </c>
      <c r="K39" s="554" t="str">
        <f t="shared" ca="1" si="0"/>
        <v>-</v>
      </c>
      <c r="L39" s="555" t="e">
        <f ca="1">IF(INDEX([1]Value2024!38:38,MATCH($A$1,[1]Value2024!$1:$1,0))="","-",(INDEX([1]Value2024!38:38,MATCH($A$1,[1]Value2024!$1:$1,0))))</f>
        <v>#VALUE!</v>
      </c>
      <c r="M39" s="556" t="e">
        <f ca="1">IF(INDEX([1]Year2024!38:38,MATCH($A$1,[1]Year2024!$1:$1,0))="","-",(INDEX([1]Year2024!38:38,MATCH($A$1,[1]Year2024!$1:$1,0))))</f>
        <v>#VALUE!</v>
      </c>
      <c r="N39" s="552"/>
      <c r="O39" s="557" t="e">
        <f ca="1">IF(INDEX([1]Score2024!38:38,MATCH($A$1,[1]Score2024!$1:$1,0))="","-",(INDEX([1]Score2024!38:38,MATCH($A$1,[1]Score2024!$1:$1,0))))</f>
        <v>#VALUE!</v>
      </c>
      <c r="P39" s="558" t="e">
        <f ca="1">IF(Table137[[#This Row],[Score
(0-100)]]="-","",Table137[[#This Row],[Score
(0-100)]]+5)</f>
        <v>#VALUE!</v>
      </c>
      <c r="R39" s="548" t="e">
        <f ca="1">IF(V39="-",0,[1]Score2024!AO38+5)</f>
        <v>#VALUE!</v>
      </c>
      <c r="S39" s="47">
        <v>34</v>
      </c>
      <c r="U39" s="47" t="e">
        <f ca="1">IF(INDEX([1]Rank2023!38:38,MATCH($A$1,[1]Rank2023!$1:$1,0))="","-",(INDEX([1]Rank2023!38:38,MATCH($A$1,[1]Rank2023!$1:$1,0))))</f>
        <v>#VALUE!</v>
      </c>
      <c r="V39" s="47" t="e">
        <f ca="1">Table137[[#This Row],[Rank
(of 30)]]</f>
        <v>#VALUE!</v>
      </c>
      <c r="W39" s="549" t="str">
        <f t="shared" ca="1" si="1"/>
        <v>-</v>
      </c>
    </row>
    <row r="40" spans="2:23" ht="15.75" customHeight="1">
      <c r="B40" s="5" t="s">
        <v>242</v>
      </c>
      <c r="C40" s="559" t="s">
        <v>104</v>
      </c>
      <c r="D40" s="560" t="s">
        <v>250</v>
      </c>
      <c r="E40" s="561"/>
      <c r="F40" s="561"/>
      <c r="G40" s="561"/>
      <c r="H40" s="561"/>
      <c r="I40" s="561"/>
      <c r="J40" s="542" t="e">
        <f ca="1">IF(INDEX(Rank2025!39:39,MATCH($A$1,Rank2025!$1:$1,0))="","-",(INDEX(Rank2025!39:39,MATCH($A$1,Rank2025!$1:$1,0))))</f>
        <v>#VALUE!</v>
      </c>
      <c r="K40" s="563" t="str">
        <f t="shared" ca="1" si="0"/>
        <v>-</v>
      </c>
      <c r="L40" s="570" t="e">
        <f ca="1">IF(INDEX([1]Value2024!39:39,MATCH($A$1,[1]Value2024!$1:$1,0))="","-",(INDEX([1]Value2024!39:39,MATCH($A$1,[1]Value2024!$1:$1,0))))</f>
        <v>#VALUE!</v>
      </c>
      <c r="M40" s="565" t="e">
        <f ca="1">IF(INDEX([1]Year2024!39:39,MATCH($A$1,[1]Year2024!$1:$1,0))="","-",(INDEX([1]Year2024!39:39,MATCH($A$1,[1]Year2024!$1:$1,0))))</f>
        <v>#VALUE!</v>
      </c>
      <c r="N40" s="561"/>
      <c r="O40" s="566" t="e">
        <f ca="1">IF(INDEX([1]Score2024!39:39,MATCH($A$1,[1]Score2024!$1:$1,0))="","-",(INDEX([1]Score2024!39:39,MATCH($A$1,[1]Score2024!$1:$1,0))))</f>
        <v>#VALUE!</v>
      </c>
      <c r="P40" s="567" t="e">
        <f ca="1">IF(Table137[[#This Row],[Score
(0-100)]]="-","",Table137[[#This Row],[Score
(0-100)]]+5)</f>
        <v>#VALUE!</v>
      </c>
      <c r="R40" s="548" t="e">
        <f ca="1">IF(V40="-",0,[1]Score2024!AO39+5)</f>
        <v>#VALUE!</v>
      </c>
      <c r="S40" s="47">
        <v>35</v>
      </c>
      <c r="U40" s="47" t="e">
        <f ca="1">IF(INDEX([1]Rank2023!39:39,MATCH($A$1,[1]Rank2023!$1:$1,0))="","-",(INDEX([1]Rank2023!39:39,MATCH($A$1,[1]Rank2023!$1:$1,0))))</f>
        <v>#VALUE!</v>
      </c>
      <c r="V40" s="47" t="e">
        <f ca="1">Table137[[#This Row],[Rank
(of 30)]]</f>
        <v>#VALUE!</v>
      </c>
      <c r="W40" s="549" t="str">
        <f t="shared" ca="1" si="1"/>
        <v>-</v>
      </c>
    </row>
    <row r="41" spans="2:23" ht="15.75" customHeight="1">
      <c r="B41" s="5" t="s">
        <v>242</v>
      </c>
      <c r="C41" s="579" t="s">
        <v>106</v>
      </c>
      <c r="D41" s="580" t="s">
        <v>251</v>
      </c>
      <c r="E41" s="573"/>
      <c r="F41" s="573"/>
      <c r="G41" s="573"/>
      <c r="H41" s="573"/>
      <c r="I41" s="573"/>
      <c r="J41" s="542" t="e">
        <f ca="1">IF(INDEX(Rank2025!40:40,MATCH($A$1,Rank2025!$1:$1,0))="","-",(INDEX(Rank2025!40:40,MATCH($A$1,Rank2025!$1:$1,0))))</f>
        <v>#VALUE!</v>
      </c>
      <c r="K41" s="581" t="str">
        <f t="shared" ca="1" si="0"/>
        <v>-</v>
      </c>
      <c r="L41" s="582" t="e">
        <f ca="1">IF(INDEX([1]Value2024!40:40,MATCH($A$1,[1]Value2024!$1:$1,0))="","-",(INDEX([1]Value2024!40:40,MATCH($A$1,[1]Value2024!$1:$1,0))))</f>
        <v>#VALUE!</v>
      </c>
      <c r="M41" s="576" t="e">
        <f ca="1">IF(INDEX([1]Year2024!40:40,MATCH($A$1,[1]Year2024!$1:$1,0))="","-",(INDEX([1]Year2024!40:40,MATCH($A$1,[1]Year2024!$1:$1,0))))</f>
        <v>#VALUE!</v>
      </c>
      <c r="N41" s="573"/>
      <c r="O41" s="577" t="e">
        <f ca="1">IF(INDEX([1]Score2024!40:40,MATCH($A$1,[1]Score2024!$1:$1,0))="","-",(INDEX([1]Score2024!40:40,MATCH($A$1,[1]Score2024!$1:$1,0))))</f>
        <v>#VALUE!</v>
      </c>
      <c r="P41" s="578" t="e">
        <f ca="1">IF(Table137[[#This Row],[Score
(0-100)]]="-","",Table137[[#This Row],[Score
(0-100)]]+5)</f>
        <v>#VALUE!</v>
      </c>
      <c r="R41" s="548" t="e">
        <f ca="1">IF(V41="-",0,[1]Score2024!AO40+5)</f>
        <v>#VALUE!</v>
      </c>
      <c r="S41" s="47">
        <v>36</v>
      </c>
      <c r="U41" s="47" t="e">
        <f ca="1">IF(INDEX([1]Rank2023!40:40,MATCH($A$1,[1]Rank2023!$1:$1,0))="","-",(INDEX([1]Rank2023!40:40,MATCH($A$1,[1]Rank2023!$1:$1,0))))</f>
        <v>#VALUE!</v>
      </c>
      <c r="V41" s="47" t="e">
        <f ca="1">Table137[[#This Row],[Rank
(of 30)]]</f>
        <v>#VALUE!</v>
      </c>
      <c r="W41" s="549" t="str">
        <f t="shared" ca="1" si="1"/>
        <v>-</v>
      </c>
    </row>
    <row r="42" spans="2:23" ht="15.75" customHeight="1">
      <c r="B42" s="5" t="s">
        <v>242</v>
      </c>
      <c r="C42" s="550" t="s">
        <v>108</v>
      </c>
      <c r="D42" s="551" t="s">
        <v>109</v>
      </c>
      <c r="E42" s="552"/>
      <c r="F42" s="552"/>
      <c r="G42" s="552"/>
      <c r="H42" s="552"/>
      <c r="I42" s="552"/>
      <c r="J42" s="542" t="e">
        <f ca="1">IF(INDEX(Rank2025!41:41,MATCH($A$1,Rank2025!$1:$1,0))="","-",(INDEX(Rank2025!41:41,MATCH($A$1,Rank2025!$1:$1,0))))</f>
        <v>#VALUE!</v>
      </c>
      <c r="K42" s="554" t="str">
        <f t="shared" ca="1" si="0"/>
        <v>-</v>
      </c>
      <c r="L42" s="555" t="e">
        <f ca="1">IF(INDEX([1]Value2024!41:41,MATCH($A$1,[1]Value2024!$1:$1,0))="","-",(INDEX([1]Value2024!41:41,MATCH($A$1,[1]Value2024!$1:$1,0))))</f>
        <v>#VALUE!</v>
      </c>
      <c r="M42" s="556" t="e">
        <f ca="1">IF(INDEX([1]Year2024!41:41,MATCH($A$1,[1]Year2024!$1:$1,0))="","-",(INDEX([1]Year2024!41:41,MATCH($A$1,[1]Year2024!$1:$1,0))))</f>
        <v>#VALUE!</v>
      </c>
      <c r="N42" s="552"/>
      <c r="O42" s="557" t="e">
        <f ca="1">IF(INDEX([1]Score2024!41:41,MATCH($A$1,[1]Score2024!$1:$1,0))="","-",(INDEX([1]Score2024!41:41,MATCH($A$1,[1]Score2024!$1:$1,0))))</f>
        <v>#VALUE!</v>
      </c>
      <c r="P42" s="558" t="e">
        <f ca="1">IF(Table137[[#This Row],[Score
(0-100)]]="-","",Table137[[#This Row],[Score
(0-100)]]+5)</f>
        <v>#VALUE!</v>
      </c>
      <c r="R42" s="548" t="e">
        <f ca="1">IF(V42="-",0,[1]Score2024!AO41+5)</f>
        <v>#VALUE!</v>
      </c>
      <c r="S42" s="47">
        <v>37</v>
      </c>
      <c r="U42" s="47" t="e">
        <f ca="1">IF(INDEX([1]Rank2023!41:41,MATCH($A$1,[1]Rank2023!$1:$1,0))="","-",(INDEX([1]Rank2023!41:41,MATCH($A$1,[1]Rank2023!$1:$1,0))))</f>
        <v>#VALUE!</v>
      </c>
      <c r="V42" s="47" t="e">
        <f ca="1">Table137[[#This Row],[Rank
(of 30)]]</f>
        <v>#VALUE!</v>
      </c>
      <c r="W42" s="549" t="str">
        <f t="shared" ca="1" si="1"/>
        <v>-</v>
      </c>
    </row>
    <row r="43" spans="2:23" ht="15.75" customHeight="1">
      <c r="B43" s="5" t="s">
        <v>242</v>
      </c>
      <c r="C43" s="559" t="s">
        <v>110</v>
      </c>
      <c r="D43" s="560" t="s">
        <v>111</v>
      </c>
      <c r="E43" s="561"/>
      <c r="F43" s="561"/>
      <c r="G43" s="561"/>
      <c r="H43" s="561"/>
      <c r="I43" s="561"/>
      <c r="J43" s="542" t="e">
        <f ca="1">IF(INDEX(Rank2025!42:42,MATCH($A$1,Rank2025!$1:$1,0))="","-",(INDEX(Rank2025!42:42,MATCH($A$1,Rank2025!$1:$1,0))))</f>
        <v>#VALUE!</v>
      </c>
      <c r="K43" s="563" t="str">
        <f t="shared" ca="1" si="0"/>
        <v>-</v>
      </c>
      <c r="L43" s="564" t="e">
        <f ca="1">IF(INDEX([1]Value2024!42:42,MATCH($A$1,[1]Value2024!$1:$1,0))="","-",(INDEX([1]Value2024!42:42,MATCH($A$1,[1]Value2024!$1:$1,0))))</f>
        <v>#VALUE!</v>
      </c>
      <c r="M43" s="565" t="e">
        <f ca="1">IF(INDEX([1]Year2024!42:42,MATCH($A$1,[1]Year2024!$1:$1,0))="","-",(INDEX([1]Year2024!42:42,MATCH($A$1,[1]Year2024!$1:$1,0))))</f>
        <v>#VALUE!</v>
      </c>
      <c r="N43" s="561"/>
      <c r="O43" s="566" t="e">
        <f ca="1">IF(INDEX([1]Score2024!42:42,MATCH($A$1,[1]Score2024!$1:$1,0))="","-",(INDEX([1]Score2024!42:42,MATCH($A$1,[1]Score2024!$1:$1,0))))</f>
        <v>#VALUE!</v>
      </c>
      <c r="P43" s="567" t="e">
        <f ca="1">IF(Table137[[#This Row],[Score
(0-100)]]="-","",Table137[[#This Row],[Score
(0-100)]]+5)</f>
        <v>#VALUE!</v>
      </c>
      <c r="R43" s="548" t="e">
        <f ca="1">IF(V43="-",0,[1]Score2024!AO42+5)</f>
        <v>#VALUE!</v>
      </c>
      <c r="S43" s="47">
        <v>38</v>
      </c>
      <c r="U43" s="47" t="e">
        <f ca="1">IF(INDEX([1]Rank2023!42:42,MATCH($A$1,[1]Rank2023!$1:$1,0))="","-",(INDEX([1]Rank2023!42:42,MATCH($A$1,[1]Rank2023!$1:$1,0))))</f>
        <v>#VALUE!</v>
      </c>
      <c r="V43" s="47" t="e">
        <f ca="1">Table137[[#This Row],[Rank
(of 30)]]</f>
        <v>#VALUE!</v>
      </c>
      <c r="W43" s="549" t="str">
        <f t="shared" ca="1" si="1"/>
        <v>-</v>
      </c>
    </row>
    <row r="44" spans="2:23" ht="15.75" customHeight="1">
      <c r="B44" s="5" t="s">
        <v>242</v>
      </c>
      <c r="C44" s="559" t="s">
        <v>112</v>
      </c>
      <c r="D44" s="560" t="s">
        <v>113</v>
      </c>
      <c r="E44" s="561"/>
      <c r="F44" s="561"/>
      <c r="G44" s="561"/>
      <c r="H44" s="561"/>
      <c r="I44" s="561"/>
      <c r="J44" s="542" t="e">
        <f ca="1">IF(INDEX(Rank2025!43:43,MATCH($A$1,Rank2025!$1:$1,0))="","-",(INDEX(Rank2025!43:43,MATCH($A$1,Rank2025!$1:$1,0))))</f>
        <v>#VALUE!</v>
      </c>
      <c r="K44" s="563" t="str">
        <f t="shared" ca="1" si="0"/>
        <v>-</v>
      </c>
      <c r="L44" s="564" t="e">
        <f ca="1">IF(INDEX([1]Value2024!43:43,MATCH($A$1,[1]Value2024!$1:$1,0))="","-",(INDEX([1]Value2024!43:43,MATCH($A$1,[1]Value2024!$1:$1,0))))</f>
        <v>#VALUE!</v>
      </c>
      <c r="M44" s="565" t="e">
        <f ca="1">IF(INDEX([1]Year2024!43:43,MATCH($A$1,[1]Year2024!$1:$1,0))="","-",(INDEX([1]Year2024!43:43,MATCH($A$1,[1]Year2024!$1:$1,0))))</f>
        <v>#VALUE!</v>
      </c>
      <c r="N44" s="561"/>
      <c r="O44" s="566" t="e">
        <f ca="1">IF(INDEX([1]Score2024!43:43,MATCH($A$1,[1]Score2024!$1:$1,0))="","-",(INDEX([1]Score2024!43:43,MATCH($A$1,[1]Score2024!$1:$1,0))))</f>
        <v>#VALUE!</v>
      </c>
      <c r="P44" s="567" t="e">
        <f ca="1">IF(Table137[[#This Row],[Score
(0-100)]]="-","",Table137[[#This Row],[Score
(0-100)]]+5)</f>
        <v>#VALUE!</v>
      </c>
      <c r="R44" s="548" t="e">
        <f ca="1">IF(V44="-",0,[1]Score2024!AO43+5)</f>
        <v>#VALUE!</v>
      </c>
      <c r="S44" s="47">
        <v>39</v>
      </c>
      <c r="U44" s="47" t="e">
        <f ca="1">IF(INDEX([1]Rank2023!43:43,MATCH($A$1,[1]Rank2023!$1:$1,0))="","-",(INDEX([1]Rank2023!43:43,MATCH($A$1,[1]Rank2023!$1:$1,0))))</f>
        <v>#VALUE!</v>
      </c>
      <c r="V44" s="47" t="e">
        <f ca="1">Table137[[#This Row],[Rank
(of 30)]]</f>
        <v>#VALUE!</v>
      </c>
      <c r="W44" s="549" t="str">
        <f t="shared" ca="1" si="1"/>
        <v>-</v>
      </c>
    </row>
    <row r="45" spans="2:23" ht="15.75" customHeight="1">
      <c r="B45" s="5" t="s">
        <v>242</v>
      </c>
      <c r="C45" s="559" t="s">
        <v>114</v>
      </c>
      <c r="D45" s="560" t="s">
        <v>115</v>
      </c>
      <c r="E45" s="561"/>
      <c r="F45" s="561"/>
      <c r="G45" s="561"/>
      <c r="H45" s="561"/>
      <c r="I45" s="561"/>
      <c r="J45" s="542" t="e">
        <f ca="1">IF(INDEX(Rank2025!44:44,MATCH($A$1,Rank2025!$1:$1,0))="","-",(INDEX(Rank2025!44:44,MATCH($A$1,Rank2025!$1:$1,0))))</f>
        <v>#VALUE!</v>
      </c>
      <c r="K45" s="563" t="str">
        <f t="shared" ca="1" si="0"/>
        <v>-</v>
      </c>
      <c r="L45" s="564" t="e">
        <f ca="1">IF(INDEX([1]Value2024!44:44,MATCH($A$1,[1]Value2024!$1:$1,0))="","-",(INDEX([1]Value2024!44:44,MATCH($A$1,[1]Value2024!$1:$1,0))))</f>
        <v>#VALUE!</v>
      </c>
      <c r="M45" s="565" t="e">
        <f ca="1">IF(INDEX([1]Year2024!44:44,MATCH($A$1,[1]Year2024!$1:$1,0))="","-",(INDEX([1]Year2024!44:44,MATCH($A$1,[1]Year2024!$1:$1,0))))</f>
        <v>#VALUE!</v>
      </c>
      <c r="N45" s="561"/>
      <c r="O45" s="566" t="e">
        <f ca="1">IF(INDEX([1]Score2024!44:44,MATCH($A$1,[1]Score2024!$1:$1,0))="","-",(INDEX([1]Score2024!44:44,MATCH($A$1,[1]Score2024!$1:$1,0))))</f>
        <v>#VALUE!</v>
      </c>
      <c r="P45" s="567" t="e">
        <f ca="1">IF(Table137[[#This Row],[Score
(0-100)]]="-","",Table137[[#This Row],[Score
(0-100)]]+5)</f>
        <v>#VALUE!</v>
      </c>
      <c r="R45" s="548" t="e">
        <f ca="1">IF(V45="-",0,[1]Score2024!AO44+5)</f>
        <v>#VALUE!</v>
      </c>
      <c r="S45" s="47">
        <v>40</v>
      </c>
      <c r="U45" s="47" t="e">
        <f ca="1">IF(INDEX([1]Rank2023!44:44,MATCH($A$1,[1]Rank2023!$1:$1,0))="","-",(INDEX([1]Rank2023!44:44,MATCH($A$1,[1]Rank2023!$1:$1,0))))</f>
        <v>#VALUE!</v>
      </c>
      <c r="V45" s="47" t="e">
        <f ca="1">Table137[[#This Row],[Rank
(of 30)]]</f>
        <v>#VALUE!</v>
      </c>
      <c r="W45" s="549" t="str">
        <f t="shared" ca="1" si="1"/>
        <v>-</v>
      </c>
    </row>
    <row r="46" spans="2:23" ht="15.75" customHeight="1">
      <c r="B46" s="5" t="s">
        <v>242</v>
      </c>
      <c r="C46" s="559" t="s">
        <v>116</v>
      </c>
      <c r="D46" s="560" t="s">
        <v>117</v>
      </c>
      <c r="E46" s="561"/>
      <c r="F46" s="561"/>
      <c r="G46" s="561"/>
      <c r="H46" s="561"/>
      <c r="I46" s="561"/>
      <c r="J46" s="542" t="e">
        <f ca="1">IF(INDEX(Rank2025!45:45,MATCH($A$1,Rank2025!$1:$1,0))="","-",(INDEX(Rank2025!45:45,MATCH($A$1,Rank2025!$1:$1,0))))</f>
        <v>#VALUE!</v>
      </c>
      <c r="K46" s="563" t="str">
        <f t="shared" ca="1" si="0"/>
        <v>-</v>
      </c>
      <c r="L46" s="564" t="e">
        <f ca="1">IF(INDEX([1]Value2024!45:45,MATCH($A$1,[1]Value2024!$1:$1,0))="","-",(INDEX([1]Value2024!45:45,MATCH($A$1,[1]Value2024!$1:$1,0))))</f>
        <v>#VALUE!</v>
      </c>
      <c r="M46" s="565" t="e">
        <f ca="1">IF(INDEX([1]Year2024!45:45,MATCH($A$1,[1]Year2024!$1:$1,0))="","-",(INDEX([1]Year2024!45:45,MATCH($A$1,[1]Year2024!$1:$1,0))))</f>
        <v>#VALUE!</v>
      </c>
      <c r="N46" s="561"/>
      <c r="O46" s="566" t="e">
        <f ca="1">IF(INDEX([1]Score2024!45:45,MATCH($A$1,[1]Score2024!$1:$1,0))="","-",(INDEX([1]Score2024!45:45,MATCH($A$1,[1]Score2024!$1:$1,0))))</f>
        <v>#VALUE!</v>
      </c>
      <c r="P46" s="567" t="e">
        <f ca="1">IF(Table137[[#This Row],[Score
(0-100)]]="-","",Table137[[#This Row],[Score
(0-100)]]+5)</f>
        <v>#VALUE!</v>
      </c>
      <c r="R46" s="548" t="e">
        <f ca="1">IF(V46="-",0,[1]Score2024!AO45+5)</f>
        <v>#VALUE!</v>
      </c>
      <c r="S46" s="47">
        <v>41</v>
      </c>
      <c r="U46" s="47" t="e">
        <f ca="1">IF(INDEX([1]Rank2023!45:45,MATCH($A$1,[1]Rank2023!$1:$1,0))="","-",(INDEX([1]Rank2023!45:45,MATCH($A$1,[1]Rank2023!$1:$1,0))))</f>
        <v>#VALUE!</v>
      </c>
      <c r="V46" s="47" t="e">
        <f ca="1">Table137[[#This Row],[Rank
(of 30)]]</f>
        <v>#VALUE!</v>
      </c>
      <c r="W46" s="549" t="str">
        <f t="shared" ca="1" si="1"/>
        <v>-</v>
      </c>
    </row>
    <row r="47" spans="2:23" ht="15.75" customHeight="1">
      <c r="B47" s="5" t="s">
        <v>242</v>
      </c>
      <c r="C47" s="579" t="s">
        <v>118</v>
      </c>
      <c r="D47" s="580" t="s">
        <v>119</v>
      </c>
      <c r="E47" s="573"/>
      <c r="F47" s="573"/>
      <c r="G47" s="573"/>
      <c r="H47" s="573"/>
      <c r="I47" s="573"/>
      <c r="J47" s="542" t="e">
        <f ca="1">IF(INDEX(Rank2025!46:46,MATCH($A$1,Rank2025!$1:$1,0))="","-",(INDEX(Rank2025!46:46,MATCH($A$1,Rank2025!$1:$1,0))))</f>
        <v>#VALUE!</v>
      </c>
      <c r="K47" s="581" t="str">
        <f t="shared" ca="1" si="0"/>
        <v>-</v>
      </c>
      <c r="L47" s="575" t="e">
        <f ca="1">IF(INDEX([1]Value2024!46:46,MATCH($A$1,[1]Value2024!$1:$1,0))="","-",(INDEX([1]Value2024!46:46,MATCH($A$1,[1]Value2024!$1:$1,0))))</f>
        <v>#VALUE!</v>
      </c>
      <c r="M47" s="576" t="e">
        <f ca="1">IF(INDEX([1]Year2024!46:46,MATCH($A$1,[1]Year2024!$1:$1,0))="","-",(INDEX([1]Year2024!46:46,MATCH($A$1,[1]Year2024!$1:$1,0))))</f>
        <v>#VALUE!</v>
      </c>
      <c r="N47" s="573"/>
      <c r="O47" s="577" t="e">
        <f ca="1">IF(INDEX([1]Score2024!46:46,MATCH($A$1,[1]Score2024!$1:$1,0))="","-",(INDEX([1]Score2024!46:46,MATCH($A$1,[1]Score2024!$1:$1,0))))</f>
        <v>#VALUE!</v>
      </c>
      <c r="P47" s="578" t="e">
        <f ca="1">IF(Table137[[#This Row],[Score
(0-100)]]="-","",Table137[[#This Row],[Score
(0-100)]]+5)</f>
        <v>#VALUE!</v>
      </c>
      <c r="R47" s="548" t="e">
        <f ca="1">IF(V47="-",0,[1]Score2024!AO46+5)</f>
        <v>#VALUE!</v>
      </c>
      <c r="S47" s="47">
        <v>42</v>
      </c>
      <c r="U47" s="47" t="e">
        <f ca="1">IF(INDEX([1]Rank2023!46:46,MATCH($A$1,[1]Rank2023!$1:$1,0))="","-",(INDEX([1]Rank2023!46:46,MATCH($A$1,[1]Rank2023!$1:$1,0))))</f>
        <v>#VALUE!</v>
      </c>
      <c r="V47" s="47" t="e">
        <f ca="1">Table137[[#This Row],[Rank
(of 30)]]</f>
        <v>#VALUE!</v>
      </c>
      <c r="W47" s="549" t="str">
        <f t="shared" ca="1" si="1"/>
        <v>-</v>
      </c>
    </row>
    <row r="48" spans="2:23" ht="15.75" customHeight="1">
      <c r="B48" s="5" t="s">
        <v>242</v>
      </c>
      <c r="C48" s="550" t="s">
        <v>120</v>
      </c>
      <c r="D48" s="551" t="s">
        <v>121</v>
      </c>
      <c r="E48" s="552"/>
      <c r="F48" s="552"/>
      <c r="G48" s="552"/>
      <c r="H48" s="552"/>
      <c r="I48" s="552"/>
      <c r="J48" s="542" t="e">
        <f ca="1">IF(INDEX(Rank2025!47:47,MATCH($A$1,Rank2025!$1:$1,0))="","-",(INDEX(Rank2025!47:47,MATCH($A$1,Rank2025!$1:$1,0))))</f>
        <v>#VALUE!</v>
      </c>
      <c r="K48" s="554" t="str">
        <f t="shared" ca="1" si="0"/>
        <v>-</v>
      </c>
      <c r="L48" s="555" t="e">
        <f ca="1">IF(INDEX([1]Value2024!47:47,MATCH($A$1,[1]Value2024!$1:$1,0))="","-",(INDEX([1]Value2024!47:47,MATCH($A$1,[1]Value2024!$1:$1,0))))</f>
        <v>#VALUE!</v>
      </c>
      <c r="M48" s="556" t="e">
        <f ca="1">IF(INDEX([1]Year2024!47:47,MATCH($A$1,[1]Year2024!$1:$1,0))="","-",(INDEX([1]Year2024!47:47,MATCH($A$1,[1]Year2024!$1:$1,0))))</f>
        <v>#VALUE!</v>
      </c>
      <c r="N48" s="552"/>
      <c r="O48" s="557" t="e">
        <f ca="1">IF(INDEX([1]Score2024!47:47,MATCH($A$1,[1]Score2024!$1:$1,0))="","-",(INDEX([1]Score2024!47:47,MATCH($A$1,[1]Score2024!$1:$1,0))))</f>
        <v>#VALUE!</v>
      </c>
      <c r="P48" s="558" t="e">
        <f ca="1">IF(Table137[[#This Row],[Score
(0-100)]]="-","",Table137[[#This Row],[Score
(0-100)]]+5)</f>
        <v>#VALUE!</v>
      </c>
      <c r="R48" s="548" t="e">
        <f ca="1">IF(V48="-",0,[1]Score2024!AO47+5)</f>
        <v>#VALUE!</v>
      </c>
      <c r="S48" s="47">
        <v>43</v>
      </c>
      <c r="U48" s="47" t="e">
        <f ca="1">IF(INDEX([1]Rank2023!47:47,MATCH($A$1,[1]Rank2023!$1:$1,0))="","-",(INDEX([1]Rank2023!47:47,MATCH($A$1,[1]Rank2023!$1:$1,0))))</f>
        <v>#VALUE!</v>
      </c>
      <c r="V48" s="47" t="e">
        <f ca="1">Table137[[#This Row],[Rank
(of 30)]]</f>
        <v>#VALUE!</v>
      </c>
      <c r="W48" s="549" t="str">
        <f t="shared" ca="1" si="1"/>
        <v>-</v>
      </c>
    </row>
    <row r="49" spans="2:23" ht="15.75" customHeight="1">
      <c r="B49" s="5" t="s">
        <v>242</v>
      </c>
      <c r="C49" s="559" t="s">
        <v>122</v>
      </c>
      <c r="D49" s="560" t="s">
        <v>123</v>
      </c>
      <c r="E49" s="561"/>
      <c r="F49" s="561"/>
      <c r="G49" s="561"/>
      <c r="H49" s="561"/>
      <c r="I49" s="561"/>
      <c r="J49" s="542" t="e">
        <f ca="1">IF(INDEX(Rank2025!48:48,MATCH($A$1,Rank2025!$1:$1,0))="","-",(INDEX(Rank2025!48:48,MATCH($A$1,Rank2025!$1:$1,0))))</f>
        <v>#VALUE!</v>
      </c>
      <c r="K49" s="563" t="str">
        <f t="shared" ca="1" si="0"/>
        <v>-</v>
      </c>
      <c r="L49" s="564" t="e">
        <f ca="1">IF(INDEX([1]Value2024!48:48,MATCH($A$1,[1]Value2024!$1:$1,0))="","-",(INDEX([1]Value2024!48:48,MATCH($A$1,[1]Value2024!$1:$1,0))))</f>
        <v>#VALUE!</v>
      </c>
      <c r="M49" s="565" t="e">
        <f ca="1">IF(INDEX([1]Year2024!48:48,MATCH($A$1,[1]Year2024!$1:$1,0))="","-",(INDEX([1]Year2024!48:48,MATCH($A$1,[1]Year2024!$1:$1,0))))</f>
        <v>#VALUE!</v>
      </c>
      <c r="N49" s="561"/>
      <c r="O49" s="566" t="e">
        <f ca="1">IF(INDEX([1]Score2024!48:48,MATCH($A$1,[1]Score2024!$1:$1,0))="","-",(INDEX([1]Score2024!48:48,MATCH($A$1,[1]Score2024!$1:$1,0))))</f>
        <v>#VALUE!</v>
      </c>
      <c r="P49" s="567" t="e">
        <f ca="1">IF(Table137[[#This Row],[Score
(0-100)]]="-","",Table137[[#This Row],[Score
(0-100)]]+5)</f>
        <v>#VALUE!</v>
      </c>
      <c r="R49" s="548" t="e">
        <f ca="1">IF(V49="-",0,[1]Score2024!AO48+5)</f>
        <v>#VALUE!</v>
      </c>
      <c r="S49" s="47">
        <v>44</v>
      </c>
      <c r="U49" s="47" t="e">
        <f ca="1">IF(INDEX([1]Rank2023!48:48,MATCH($A$1,[1]Rank2023!$1:$1,0))="","-",(INDEX([1]Rank2023!48:48,MATCH($A$1,[1]Rank2023!$1:$1,0))))</f>
        <v>#VALUE!</v>
      </c>
      <c r="V49" s="47" t="e">
        <f ca="1">Table137[[#This Row],[Rank
(of 30)]]</f>
        <v>#VALUE!</v>
      </c>
      <c r="W49" s="549" t="str">
        <f t="shared" ca="1" si="1"/>
        <v>-</v>
      </c>
    </row>
    <row r="50" spans="2:23" ht="15.75" customHeight="1">
      <c r="B50" s="5" t="s">
        <v>242</v>
      </c>
      <c r="C50" s="559" t="s">
        <v>124</v>
      </c>
      <c r="D50" s="560" t="s">
        <v>125</v>
      </c>
      <c r="E50" s="561"/>
      <c r="F50" s="561"/>
      <c r="G50" s="561"/>
      <c r="H50" s="561"/>
      <c r="I50" s="561"/>
      <c r="J50" s="542" t="e">
        <f ca="1">IF(INDEX(Rank2025!49:49,MATCH($A$1,Rank2025!$1:$1,0))="","-",(INDEX(Rank2025!49:49,MATCH($A$1,Rank2025!$1:$1,0))))</f>
        <v>#VALUE!</v>
      </c>
      <c r="K50" s="563" t="str">
        <f t="shared" ca="1" si="0"/>
        <v>-</v>
      </c>
      <c r="L50" s="564" t="e">
        <f ca="1">IF(INDEX([1]Value2024!49:49,MATCH($A$1,[1]Value2024!$1:$1,0))="","-",(INDEX([1]Value2024!49:49,MATCH($A$1,[1]Value2024!$1:$1,0))))</f>
        <v>#VALUE!</v>
      </c>
      <c r="M50" s="565" t="e">
        <f ca="1">IF(INDEX([1]Year2024!49:49,MATCH($A$1,[1]Year2024!$1:$1,0))="","-",(INDEX([1]Year2024!49:49,MATCH($A$1,[1]Year2024!$1:$1,0))))</f>
        <v>#VALUE!</v>
      </c>
      <c r="N50" s="561"/>
      <c r="O50" s="566" t="e">
        <f ca="1">IF(INDEX([1]Score2024!49:49,MATCH($A$1,[1]Score2024!$1:$1,0))="","-",(INDEX([1]Score2024!49:49,MATCH($A$1,[1]Score2024!$1:$1,0))))</f>
        <v>#VALUE!</v>
      </c>
      <c r="P50" s="567" t="e">
        <f ca="1">IF(Table137[[#This Row],[Score
(0-100)]]="-","",Table137[[#This Row],[Score
(0-100)]]+5)</f>
        <v>#VALUE!</v>
      </c>
      <c r="R50" s="548" t="e">
        <f ca="1">IF(V50="-",0,[1]Score2024!AO49+5)</f>
        <v>#VALUE!</v>
      </c>
      <c r="S50" s="47">
        <v>45</v>
      </c>
      <c r="U50" s="47" t="e">
        <f ca="1">IF(INDEX([1]Rank2023!49:49,MATCH($A$1,[1]Rank2023!$1:$1,0))="","-",(INDEX([1]Rank2023!49:49,MATCH($A$1,[1]Rank2023!$1:$1,0))))</f>
        <v>#VALUE!</v>
      </c>
      <c r="V50" s="47" t="e">
        <f ca="1">Table137[[#This Row],[Rank
(of 30)]]</f>
        <v>#VALUE!</v>
      </c>
      <c r="W50" s="549" t="str">
        <f t="shared" ca="1" si="1"/>
        <v>-</v>
      </c>
    </row>
    <row r="51" spans="2:23" ht="15.75" customHeight="1">
      <c r="B51" s="5" t="s">
        <v>242</v>
      </c>
      <c r="C51" s="559" t="s">
        <v>126</v>
      </c>
      <c r="D51" s="560" t="s">
        <v>252</v>
      </c>
      <c r="E51" s="561"/>
      <c r="F51" s="561"/>
      <c r="G51" s="561"/>
      <c r="H51" s="561"/>
      <c r="I51" s="561"/>
      <c r="J51" s="542" t="e">
        <f ca="1">IF(INDEX(Rank2025!50:50,MATCH($A$1,Rank2025!$1:$1,0))="","-",(INDEX(Rank2025!50:50,MATCH($A$1,Rank2025!$1:$1,0))))</f>
        <v>#VALUE!</v>
      </c>
      <c r="K51" s="563" t="str">
        <f t="shared" ca="1" si="0"/>
        <v>-</v>
      </c>
      <c r="L51" s="564" t="e">
        <f ca="1">IF(INDEX([1]Value2024!50:50,MATCH($A$1,[1]Value2024!$1:$1,0))="","-",(INDEX([1]Value2024!50:50,MATCH($A$1,[1]Value2024!$1:$1,0))))</f>
        <v>#VALUE!</v>
      </c>
      <c r="M51" s="565" t="e">
        <f ca="1">IF(INDEX([1]Year2024!50:50,MATCH($A$1,[1]Year2024!$1:$1,0))="","-",(INDEX([1]Year2024!50:50,MATCH($A$1,[1]Year2024!$1:$1,0))))</f>
        <v>#VALUE!</v>
      </c>
      <c r="N51" s="561"/>
      <c r="O51" s="566" t="e">
        <f ca="1">IF(INDEX([1]Score2024!50:50,MATCH($A$1,[1]Score2024!$1:$1,0))="","-",(INDEX([1]Score2024!50:50,MATCH($A$1,[1]Score2024!$1:$1,0))))</f>
        <v>#VALUE!</v>
      </c>
      <c r="P51" s="567" t="e">
        <f ca="1">IF(Table137[[#This Row],[Score
(0-100)]]="-","",Table137[[#This Row],[Score
(0-100)]]+5)</f>
        <v>#VALUE!</v>
      </c>
      <c r="R51" s="548" t="e">
        <f ca="1">IF(V51="-",0,[1]Score2024!AO50+5)</f>
        <v>#VALUE!</v>
      </c>
      <c r="S51" s="47">
        <v>46</v>
      </c>
      <c r="U51" s="47" t="e">
        <f ca="1">IF(INDEX([1]Rank2023!50:50,MATCH($A$1,[1]Rank2023!$1:$1,0))="","-",(INDEX([1]Rank2023!50:50,MATCH($A$1,[1]Rank2023!$1:$1,0))))</f>
        <v>#VALUE!</v>
      </c>
      <c r="V51" s="47" t="e">
        <f ca="1">Table137[[#This Row],[Rank
(of 30)]]</f>
        <v>#VALUE!</v>
      </c>
      <c r="W51" s="549" t="str">
        <f t="shared" ca="1" si="1"/>
        <v>-</v>
      </c>
    </row>
    <row r="52" spans="2:23" ht="15.75" customHeight="1">
      <c r="B52" s="5" t="s">
        <v>242</v>
      </c>
      <c r="C52" s="579" t="s">
        <v>128</v>
      </c>
      <c r="D52" s="580" t="s">
        <v>129</v>
      </c>
      <c r="E52" s="573"/>
      <c r="F52" s="573"/>
      <c r="G52" s="573"/>
      <c r="H52" s="573"/>
      <c r="I52" s="573"/>
      <c r="J52" s="542" t="e">
        <f ca="1">IF(INDEX(Rank2025!51:51,MATCH($A$1,Rank2025!$1:$1,0))="","-",(INDEX(Rank2025!51:51,MATCH($A$1,Rank2025!$1:$1,0))))</f>
        <v>#VALUE!</v>
      </c>
      <c r="K52" s="581" t="str">
        <f t="shared" ca="1" si="0"/>
        <v>-</v>
      </c>
      <c r="L52" s="575" t="e">
        <f ca="1">IF(INDEX([1]Value2024!51:51,MATCH($A$1,[1]Value2024!$1:$1,0))="","-",(INDEX([1]Value2024!51:51,MATCH($A$1,[1]Value2024!$1:$1,0))))</f>
        <v>#VALUE!</v>
      </c>
      <c r="M52" s="576" t="e">
        <f ca="1">IF(INDEX([1]Year2024!51:51,MATCH($A$1,[1]Year2024!$1:$1,0))="","-",(INDEX([1]Year2024!51:51,MATCH($A$1,[1]Year2024!$1:$1,0))))</f>
        <v>#VALUE!</v>
      </c>
      <c r="N52" s="573"/>
      <c r="O52" s="577" t="e">
        <f ca="1">IF(INDEX([1]Score2024!51:51,MATCH($A$1,[1]Score2024!$1:$1,0))="","-",(INDEX([1]Score2024!51:51,MATCH($A$1,[1]Score2024!$1:$1,0))))</f>
        <v>#VALUE!</v>
      </c>
      <c r="P52" s="578" t="e">
        <f ca="1">IF(Table137[[#This Row],[Score
(0-100)]]="-","",Table137[[#This Row],[Score
(0-100)]]+5)</f>
        <v>#VALUE!</v>
      </c>
      <c r="R52" s="548" t="e">
        <f ca="1">IF(V52="-",0,[1]Score2024!AO51+5)</f>
        <v>#VALUE!</v>
      </c>
      <c r="S52" s="47">
        <v>47</v>
      </c>
      <c r="U52" s="47" t="e">
        <f ca="1">IF(INDEX([1]Rank2023!51:51,MATCH($A$1,[1]Rank2023!$1:$1,0))="","-",(INDEX([1]Rank2023!51:51,MATCH($A$1,[1]Rank2023!$1:$1,0))))</f>
        <v>#VALUE!</v>
      </c>
      <c r="V52" s="47" t="e">
        <f ca="1">Table137[[#This Row],[Rank
(of 30)]]</f>
        <v>#VALUE!</v>
      </c>
      <c r="W52" s="549" t="str">
        <f t="shared" ca="1" si="1"/>
        <v>-</v>
      </c>
    </row>
    <row r="53" spans="2:23" ht="15.75" customHeight="1">
      <c r="B53" s="5" t="s">
        <v>242</v>
      </c>
      <c r="C53" s="470"/>
      <c r="D53" s="584"/>
      <c r="E53" s="470"/>
      <c r="F53" s="470"/>
      <c r="G53" s="470"/>
      <c r="H53" s="470"/>
      <c r="I53" s="470"/>
      <c r="J53" s="585"/>
      <c r="K53" s="586"/>
      <c r="L53" s="587"/>
      <c r="M53" s="588"/>
      <c r="N53" s="470"/>
      <c r="O53" s="589"/>
      <c r="P53" s="590"/>
      <c r="R53" s="548"/>
      <c r="S53" s="47">
        <v>48</v>
      </c>
      <c r="U53" s="47" t="e">
        <f ca="1">IF(INDEX([1]Rank2023!52:52,MATCH($A$1,[1]Rank2023!$1:$1,0))="","-",(INDEX([1]Rank2023!52:52,MATCH($A$1,[1]Rank2023!$1:$1,0))))</f>
        <v>#VALUE!</v>
      </c>
      <c r="V53" s="47">
        <f ca="1">Table137[[#This Row],[Rank
(of 30)]]</f>
        <v>0</v>
      </c>
      <c r="W53" s="549" t="str">
        <f t="shared" ca="1" si="1"/>
        <v>-</v>
      </c>
    </row>
    <row r="54" spans="2:23" ht="15.75" customHeight="1">
      <c r="C54" s="470"/>
      <c r="D54" s="584"/>
      <c r="E54" s="470"/>
      <c r="F54" s="470"/>
      <c r="G54" s="470"/>
      <c r="H54" s="470"/>
      <c r="I54" s="470"/>
      <c r="J54" s="585"/>
      <c r="K54" s="586"/>
      <c r="L54" s="587"/>
      <c r="M54" s="588"/>
      <c r="N54" s="470"/>
      <c r="O54" s="589"/>
      <c r="P54" s="590"/>
      <c r="R54" s="548"/>
      <c r="S54" s="47">
        <v>49</v>
      </c>
      <c r="U54" s="47" t="e">
        <f ca="1">IF(INDEX([1]Rank2023!53:53,MATCH($A$1,[1]Rank2023!$1:$1,0))="","-",(INDEX([1]Rank2023!53:53,MATCH($A$1,[1]Rank2023!$1:$1,0))))</f>
        <v>#VALUE!</v>
      </c>
      <c r="V54" s="47">
        <f ca="1">Table137[[#This Row],[Rank
(of 30)]]</f>
        <v>0</v>
      </c>
      <c r="W54" s="549" t="str">
        <f t="shared" ca="1" si="1"/>
        <v>-</v>
      </c>
    </row>
    <row r="55" spans="2:23" ht="15.75" customHeight="1">
      <c r="B55" s="5" t="s">
        <v>253</v>
      </c>
      <c r="C55" s="533" t="s">
        <v>253</v>
      </c>
      <c r="D55" s="591"/>
      <c r="E55" s="533"/>
      <c r="F55" s="533"/>
      <c r="G55" s="533"/>
      <c r="H55" s="533"/>
      <c r="I55" s="533"/>
      <c r="J55" s="316" t="s">
        <v>243</v>
      </c>
      <c r="K55" s="316" t="s">
        <v>244</v>
      </c>
      <c r="L55" s="534" t="s">
        <v>237</v>
      </c>
      <c r="M55" s="534" t="s">
        <v>238</v>
      </c>
      <c r="N55" s="534" t="s">
        <v>239</v>
      </c>
      <c r="O55" s="535" t="s">
        <v>245</v>
      </c>
      <c r="P55" s="592"/>
      <c r="Q55" s="593"/>
      <c r="R55" s="548"/>
      <c r="S55" s="47">
        <v>50</v>
      </c>
      <c r="U55" s="47"/>
      <c r="V55" s="47" t="str">
        <f ca="1">Table137[[#This Row],[Rank
(of 30)]]</f>
        <v>Rank</v>
      </c>
      <c r="W55" s="549" t="str">
        <f t="shared" ca="1" si="1"/>
        <v>-</v>
      </c>
    </row>
    <row r="56" spans="2:23" ht="15.75" customHeight="1">
      <c r="B56" s="5" t="s">
        <v>253</v>
      </c>
      <c r="C56" s="539" t="s">
        <v>132</v>
      </c>
      <c r="D56" s="540" t="s">
        <v>133</v>
      </c>
      <c r="E56" s="541"/>
      <c r="F56" s="541"/>
      <c r="G56" s="541"/>
      <c r="H56" s="541"/>
      <c r="I56" s="541"/>
      <c r="J56" s="542" t="e">
        <f ca="1">IF(INDEX(Rank2024!55:55,MATCH($A$1,[1]Rank2024!$1:$1,0))="","-",(INDEX([1]Rank2024!55:55,MATCH($A$1,[1]Rank2024!$1:$1,0))))</f>
        <v>#VALUE!</v>
      </c>
      <c r="K56" s="543" t="str">
        <f ca="1">W56</f>
        <v>-</v>
      </c>
      <c r="L56" s="544" t="e">
        <f ca="1">IF(INDEX([1]Value2024!55:55,MATCH($A$1,[1]Value2024!$1:$1,0))="","-",(INDEX([1]Value2024!55:55,MATCH($A$1,[1]Value2024!$1:$1,0))))</f>
        <v>#VALUE!</v>
      </c>
      <c r="M56" s="545" t="e">
        <f ca="1">IF(INDEX([1]Year2024!55:55,MATCH($A$1,[1]Year2024!$1:$1,0))="","-",(INDEX([1]Year2024!55:55,MATCH($A$1,[1]Year2024!$1:$1,0))))</f>
        <v>#VALUE!</v>
      </c>
      <c r="N56" s="541"/>
      <c r="O56" s="546" t="e">
        <f ca="1">IF(INDEX([1]Score2024!55:55,MATCH($A$1,[1]Score2024!$1:$1,0))="","-",(INDEX([1]Score2024!55:55,MATCH($A$1,[1]Score2024!$1:$1,0))))</f>
        <v>#VALUE!</v>
      </c>
      <c r="P56" s="547" t="e">
        <f ca="1">IF(Table137[[#This Row],[Score
(0-100)]]="-","",Table137[[#This Row],[Score
(0-100)]]+5)</f>
        <v>#VALUE!</v>
      </c>
      <c r="R56" s="548" t="e">
        <f ca="1">IF(V56="-",0,[1]Score2024!AO55+5)</f>
        <v>#VALUE!</v>
      </c>
      <c r="S56" s="47">
        <v>51</v>
      </c>
      <c r="U56" s="47" t="e">
        <f ca="1">IF(INDEX([1]Rank2023!55:55,MATCH($A$1,[1]Rank2023!$1:$1,0))="","-",(INDEX([1]Rank2023!55:55,MATCH($A$1,[1]Rank2023!$1:$1,0))))</f>
        <v>#VALUE!</v>
      </c>
      <c r="V56" s="47" t="e">
        <f ca="1">Table137[[#This Row],[Rank
(of 30)]]</f>
        <v>#VALUE!</v>
      </c>
      <c r="W56" s="549" t="str">
        <f t="shared" ca="1" si="1"/>
        <v>-</v>
      </c>
    </row>
    <row r="57" spans="2:23" ht="15.75" customHeight="1">
      <c r="B57" s="5" t="s">
        <v>253</v>
      </c>
      <c r="C57" s="550" t="s">
        <v>134</v>
      </c>
      <c r="D57" s="551" t="s">
        <v>135</v>
      </c>
      <c r="E57" s="552"/>
      <c r="F57" s="552"/>
      <c r="G57" s="552"/>
      <c r="H57" s="552"/>
      <c r="I57" s="552"/>
      <c r="J57" s="553" t="e">
        <f ca="1">IF(INDEX([1]Rank2024!56:56,MATCH($A$1,[1]Rank2024!$1:$1,0))="","-",(INDEX([1]Rank2024!56:56,MATCH($A$1,[1]Rank2024!$1:$1,0))))</f>
        <v>#VALUE!</v>
      </c>
      <c r="K57" s="554" t="str">
        <f t="shared" ref="K57:K79" ca="1" si="2">W57</f>
        <v>-</v>
      </c>
      <c r="L57" s="555" t="e">
        <f ca="1">IF(INDEX([1]Value2024!56:56,MATCH($A$1,[1]Value2024!$1:$1,0))="","-",(INDEX([1]Value2024!56:56,MATCH($A$1,[1]Value2024!$1:$1,0))))</f>
        <v>#VALUE!</v>
      </c>
      <c r="M57" s="556" t="e">
        <f ca="1">IF(INDEX([1]Year2024!56:56,MATCH($A$1,[1]Year2024!$1:$1,0))="","-",(INDEX([1]Year2024!56:56,MATCH($A$1,[1]Year2024!$1:$1,0))))</f>
        <v>#VALUE!</v>
      </c>
      <c r="N57" s="552"/>
      <c r="O57" s="557" t="e">
        <f ca="1">IF(INDEX([1]Score2024!56:56,MATCH($A$1,[1]Score2024!$1:$1,0))="","-",(INDEX([1]Score2024!56:56,MATCH($A$1,[1]Score2024!$1:$1,0))))</f>
        <v>#VALUE!</v>
      </c>
      <c r="P57" s="558" t="e">
        <f ca="1">IF(Table137[[#This Row],[Score
(0-100)]]="-","",Table137[[#This Row],[Score
(0-100)]]+5)</f>
        <v>#VALUE!</v>
      </c>
      <c r="R57" s="548" t="e">
        <f ca="1">IF(V57="-",0,[1]Score2024!AO56+5)</f>
        <v>#VALUE!</v>
      </c>
      <c r="S57" s="47">
        <v>52</v>
      </c>
      <c r="U57" s="47" t="e">
        <f ca="1">IF(INDEX([1]Rank2023!56:56,MATCH($A$1,[1]Rank2023!$1:$1,0))="","-",(INDEX([1]Rank2023!56:56,MATCH($A$1,[1]Rank2023!$1:$1,0))))</f>
        <v>#VALUE!</v>
      </c>
      <c r="V57" s="47" t="e">
        <f ca="1">Table137[[#This Row],[Rank
(of 30)]]</f>
        <v>#VALUE!</v>
      </c>
      <c r="W57" s="549" t="str">
        <f t="shared" ca="1" si="1"/>
        <v>-</v>
      </c>
    </row>
    <row r="58" spans="2:23" ht="15.75" customHeight="1">
      <c r="B58" s="5" t="s">
        <v>253</v>
      </c>
      <c r="C58" s="559" t="s">
        <v>136</v>
      </c>
      <c r="D58" s="560" t="s">
        <v>137</v>
      </c>
      <c r="E58" s="561"/>
      <c r="F58" s="561"/>
      <c r="G58" s="561"/>
      <c r="H58" s="561"/>
      <c r="I58" s="561"/>
      <c r="J58" s="562" t="e">
        <f ca="1">IF(INDEX([1]Rank2024!57:57,MATCH($A$1,[1]Rank2024!$1:$1,0))="","-",(INDEX([1]Rank2024!57:57,MATCH($A$1,[1]Rank2024!$1:$1,0))))</f>
        <v>#VALUE!</v>
      </c>
      <c r="K58" s="594" t="str">
        <f t="shared" ca="1" si="2"/>
        <v>-</v>
      </c>
      <c r="L58" s="564" t="e">
        <f ca="1">IF(INDEX([1]Value2024!57:57,MATCH($A$1,[1]Value2024!$1:$1,0))="","-",(INDEX([1]Value2024!57:57,MATCH($A$1,[1]Value2024!$1:$1,0))))</f>
        <v>#VALUE!</v>
      </c>
      <c r="M58" s="565" t="e">
        <f ca="1">IF(INDEX([1]Year2024!57:57,MATCH($A$1,[1]Year2024!$1:$1,0))="","-",(INDEX([1]Year2024!57:57,MATCH($A$1,[1]Year2024!$1:$1,0))))</f>
        <v>#VALUE!</v>
      </c>
      <c r="N58" s="561"/>
      <c r="O58" s="566" t="e">
        <f ca="1">IF(INDEX([1]Score2024!57:57,MATCH($A$1,[1]Score2024!$1:$1,0))="","-",(INDEX([1]Score2024!57:57,MATCH($A$1,[1]Score2024!$1:$1,0))))</f>
        <v>#VALUE!</v>
      </c>
      <c r="P58" s="567" t="e">
        <f ca="1">IF(Table137[[#This Row],[Score
(0-100)]]="-","",Table137[[#This Row],[Score
(0-100)]]+5)</f>
        <v>#VALUE!</v>
      </c>
      <c r="R58" s="548" t="e">
        <f ca="1">IF(V58="-",0,[1]Score2024!AO57+5)</f>
        <v>#VALUE!</v>
      </c>
      <c r="S58" s="47">
        <v>53</v>
      </c>
      <c r="U58" s="47" t="e">
        <f ca="1">IF(INDEX([1]Rank2023!57:57,MATCH($A$1,[1]Rank2023!$1:$1,0))="","-",(INDEX([1]Rank2023!57:57,MATCH($A$1,[1]Rank2023!$1:$1,0))))</f>
        <v>#VALUE!</v>
      </c>
      <c r="V58" s="47" t="e">
        <f ca="1">Table137[[#This Row],[Rank
(of 30)]]</f>
        <v>#VALUE!</v>
      </c>
      <c r="W58" s="549" t="str">
        <f t="shared" ca="1" si="1"/>
        <v>-</v>
      </c>
    </row>
    <row r="59" spans="2:23" ht="15.75" customHeight="1">
      <c r="B59" s="5" t="s">
        <v>253</v>
      </c>
      <c r="C59" s="559" t="s">
        <v>138</v>
      </c>
      <c r="D59" s="560" t="s">
        <v>254</v>
      </c>
      <c r="E59" s="561"/>
      <c r="F59" s="561"/>
      <c r="G59" s="561"/>
      <c r="H59" s="561"/>
      <c r="I59" s="561"/>
      <c r="J59" s="562" t="e">
        <f ca="1">IF(INDEX([1]Rank2024!58:58,MATCH($A$1,[1]Rank2024!$1:$1,0))="","-",(INDEX([1]Rank2024!58:58,MATCH($A$1,[1]Rank2024!$1:$1,0))))</f>
        <v>#VALUE!</v>
      </c>
      <c r="K59" s="594" t="str">
        <f t="shared" ca="1" si="2"/>
        <v>-</v>
      </c>
      <c r="L59" s="564" t="e">
        <f ca="1">IF(INDEX([1]Value2024!58:58,MATCH($A$1,[1]Value2024!$1:$1,0))="","-",(INDEX([1]Value2024!58:58,MATCH($A$1,[1]Value2024!$1:$1,0))))</f>
        <v>#VALUE!</v>
      </c>
      <c r="M59" s="565" t="e">
        <f ca="1">IF(INDEX([1]Year2024!58:58,MATCH($A$1,[1]Year2024!$1:$1,0))="","-",(INDEX([1]Year2024!58:58,MATCH($A$1,[1]Year2024!$1:$1,0))))</f>
        <v>#VALUE!</v>
      </c>
      <c r="N59" s="561"/>
      <c r="O59" s="566" t="e">
        <f ca="1">IF(INDEX([1]Score2024!58:58,MATCH($A$1,[1]Score2024!$1:$1,0))="","-",(INDEX([1]Score2024!58:58,MATCH($A$1,[1]Score2024!$1:$1,0))))</f>
        <v>#VALUE!</v>
      </c>
      <c r="P59" s="567" t="e">
        <f ca="1">IF(Table137[[#This Row],[Score
(0-100)]]="-","",Table137[[#This Row],[Score
(0-100)]]+5)</f>
        <v>#VALUE!</v>
      </c>
      <c r="R59" s="548" t="e">
        <f ca="1">IF(V59="-",0,[1]Score2024!AO58+5)</f>
        <v>#VALUE!</v>
      </c>
      <c r="S59" s="47">
        <v>54</v>
      </c>
      <c r="U59" s="47" t="e">
        <f ca="1">IF(INDEX([1]Rank2023!58:58,MATCH($A$1,[1]Rank2023!$1:$1,0))="","-",(INDEX([1]Rank2023!58:58,MATCH($A$1,[1]Rank2023!$1:$1,0))))</f>
        <v>#VALUE!</v>
      </c>
      <c r="V59" s="47" t="e">
        <f ca="1">Table137[[#This Row],[Rank
(of 30)]]</f>
        <v>#VALUE!</v>
      </c>
      <c r="W59" s="549" t="str">
        <f t="shared" ca="1" si="1"/>
        <v>-</v>
      </c>
    </row>
    <row r="60" spans="2:23" ht="15.75" customHeight="1">
      <c r="B60" s="5" t="s">
        <v>253</v>
      </c>
      <c r="C60" s="579" t="s">
        <v>140</v>
      </c>
      <c r="D60" s="580" t="s">
        <v>255</v>
      </c>
      <c r="E60" s="573"/>
      <c r="F60" s="573"/>
      <c r="G60" s="573"/>
      <c r="H60" s="573"/>
      <c r="I60" s="573"/>
      <c r="J60" s="574" t="e">
        <f ca="1">IF(INDEX([1]Rank2024!59:59,MATCH($A$1,[1]Rank2024!$1:$1,0))="","-",(INDEX([1]Rank2024!59:59,MATCH($A$1,[1]Rank2024!$1:$1,0))))</f>
        <v>#VALUE!</v>
      </c>
      <c r="K60" s="595" t="str">
        <f t="shared" ca="1" si="2"/>
        <v>-</v>
      </c>
      <c r="L60" s="575" t="e">
        <f ca="1">IF(INDEX([1]Value2024!59:59,MATCH($A$1,[1]Value2024!$1:$1,0))="","-",(INDEX([1]Value2024!59:59,MATCH($A$1,[1]Value2024!$1:$1,0))))</f>
        <v>#VALUE!</v>
      </c>
      <c r="M60" s="576" t="e">
        <f ca="1">IF(INDEX([1]Year2024!59:59,MATCH($A$1,[1]Year2024!$1:$1,0))="","-",(INDEX([1]Year2024!59:59,MATCH($A$1,[1]Year2024!$1:$1,0))))</f>
        <v>#VALUE!</v>
      </c>
      <c r="N60" s="573"/>
      <c r="O60" s="577" t="e">
        <f ca="1">IF(INDEX([1]Score2024!59:59,MATCH($A$1,[1]Score2024!$1:$1,0))="","-",(INDEX([1]Score2024!59:59,MATCH($A$1,[1]Score2024!$1:$1,0))))</f>
        <v>#VALUE!</v>
      </c>
      <c r="P60" s="578" t="e">
        <f ca="1">IF(Table137[[#This Row],[Score
(0-100)]]="-","",Table137[[#This Row],[Score
(0-100)]]+5)</f>
        <v>#VALUE!</v>
      </c>
      <c r="R60" s="548" t="e">
        <f ca="1">IF(V60="-",0,[1]Score2024!AO59+5)</f>
        <v>#VALUE!</v>
      </c>
      <c r="S60" s="47">
        <v>55</v>
      </c>
      <c r="U60" s="47" t="e">
        <f ca="1">IF(INDEX([1]Rank2023!59:59,MATCH($A$1,[1]Rank2023!$1:$1,0))="","-",(INDEX([1]Rank2023!59:59,MATCH($A$1,[1]Rank2023!$1:$1,0))))</f>
        <v>#VALUE!</v>
      </c>
      <c r="V60" s="47" t="e">
        <f ca="1">Table137[[#This Row],[Rank
(of 30)]]</f>
        <v>#VALUE!</v>
      </c>
      <c r="W60" s="549" t="str">
        <f t="shared" ca="1" si="1"/>
        <v>-</v>
      </c>
    </row>
    <row r="61" spans="2:23" ht="15.75" customHeight="1">
      <c r="B61" s="5" t="s">
        <v>253</v>
      </c>
      <c r="C61" s="550" t="s">
        <v>142</v>
      </c>
      <c r="D61" s="551" t="s">
        <v>143</v>
      </c>
      <c r="E61" s="552"/>
      <c r="F61" s="552"/>
      <c r="G61" s="552"/>
      <c r="H61" s="552"/>
      <c r="I61" s="552"/>
      <c r="J61" s="553" t="e">
        <f ca="1">IF(INDEX([1]Rank2024!60:60,MATCH($A$1,[1]Rank2024!$1:$1,0))="","-",(INDEX([1]Rank2024!60:60,MATCH($A$1,[1]Rank2024!$1:$1,0))))</f>
        <v>#VALUE!</v>
      </c>
      <c r="K61" s="554" t="str">
        <f t="shared" ca="1" si="2"/>
        <v>-</v>
      </c>
      <c r="L61" s="555" t="e">
        <f ca="1">IF(INDEX([1]Value2024!60:60,MATCH($A$1,[1]Value2024!$1:$1,0))="","-",(INDEX([1]Value2024!60:60,MATCH($A$1,[1]Value2024!$1:$1,0))))</f>
        <v>#VALUE!</v>
      </c>
      <c r="M61" s="556" t="e">
        <f ca="1">IF(INDEX([1]Year2024!60:60,MATCH($A$1,[1]Year2024!$1:$1,0))="","-",(INDEX([1]Year2024!60:60,MATCH($A$1,[1]Year2024!$1:$1,0))))</f>
        <v>#VALUE!</v>
      </c>
      <c r="N61" s="552"/>
      <c r="O61" s="557" t="e">
        <f ca="1">IF(INDEX([1]Score2024!60:60,MATCH($A$1,[1]Score2024!$1:$1,0))="","-",(INDEX([1]Score2024!60:60,MATCH($A$1,[1]Score2024!$1:$1,0))))</f>
        <v>#VALUE!</v>
      </c>
      <c r="P61" s="558" t="e">
        <f ca="1">IF(Table137[[#This Row],[Score
(0-100)]]="-","",Table137[[#This Row],[Score
(0-100)]]+5)</f>
        <v>#VALUE!</v>
      </c>
      <c r="R61" s="548" t="e">
        <f ca="1">IF(V61="-",0,[1]Score2024!AO60+5)</f>
        <v>#VALUE!</v>
      </c>
      <c r="S61" s="47">
        <v>56</v>
      </c>
      <c r="U61" s="47" t="e">
        <f ca="1">IF(INDEX([1]Rank2023!60:60,MATCH($A$1,[1]Rank2023!$1:$1,0))="","-",(INDEX([1]Rank2023!60:60,MATCH($A$1,[1]Rank2023!$1:$1,0))))</f>
        <v>#VALUE!</v>
      </c>
      <c r="V61" s="47" t="e">
        <f ca="1">Table137[[#This Row],[Rank
(of 30)]]</f>
        <v>#VALUE!</v>
      </c>
      <c r="W61" s="549" t="str">
        <f t="shared" ca="1" si="1"/>
        <v>-</v>
      </c>
    </row>
    <row r="62" spans="2:23" ht="15.75" customHeight="1">
      <c r="B62" s="5" t="s">
        <v>253</v>
      </c>
      <c r="C62" s="559" t="s">
        <v>144</v>
      </c>
      <c r="D62" s="560" t="s">
        <v>256</v>
      </c>
      <c r="E62" s="561"/>
      <c r="F62" s="561"/>
      <c r="G62" s="561"/>
      <c r="H62" s="561"/>
      <c r="I62" s="561"/>
      <c r="J62" s="562" t="e">
        <f ca="1">IF(INDEX([1]Rank2024!61:61,MATCH($A$1,[1]Rank2024!$1:$1,0))="","-",(INDEX([1]Rank2024!61:61,MATCH($A$1,[1]Rank2024!$1:$1,0))))</f>
        <v>#VALUE!</v>
      </c>
      <c r="K62" s="594" t="str">
        <f t="shared" ca="1" si="2"/>
        <v>-</v>
      </c>
      <c r="L62" s="570" t="e">
        <f ca="1">IF(INDEX([1]Value2024!61:61,MATCH($A$1,[1]Value2024!$1:$1,0))="","-",(INDEX([1]Value2024!61:61,MATCH($A$1,[1]Value2024!$1:$1,0))))</f>
        <v>#VALUE!</v>
      </c>
      <c r="M62" s="565" t="e">
        <f ca="1">IF(INDEX([1]Year2024!61:61,MATCH($A$1,[1]Year2024!$1:$1,0))="","-",(INDEX([1]Year2024!61:61,MATCH($A$1,[1]Year2024!$1:$1,0))))</f>
        <v>#VALUE!</v>
      </c>
      <c r="N62" s="561"/>
      <c r="O62" s="566" t="e">
        <f ca="1">IF(INDEX([1]Score2024!61:61,MATCH($A$1,[1]Score2024!$1:$1,0))="","-",(INDEX([1]Score2024!61:61,MATCH($A$1,[1]Score2024!$1:$1,0))))</f>
        <v>#VALUE!</v>
      </c>
      <c r="P62" s="567" t="e">
        <f ca="1">IF(Table137[[#This Row],[Score
(0-100)]]="-","",Table137[[#This Row],[Score
(0-100)]]+5)</f>
        <v>#VALUE!</v>
      </c>
      <c r="R62" s="548" t="e">
        <f ca="1">IF(V62="-",0,[1]Score2024!AO61+5)</f>
        <v>#VALUE!</v>
      </c>
      <c r="S62" s="47">
        <v>57</v>
      </c>
      <c r="U62" s="47" t="e">
        <f ca="1">IF(INDEX([1]Rank2023!61:61,MATCH($A$1,[1]Rank2023!$1:$1,0))="","-",(INDEX([1]Rank2023!61:61,MATCH($A$1,[1]Rank2023!$1:$1,0))))</f>
        <v>#VALUE!</v>
      </c>
      <c r="V62" s="47" t="e">
        <f ca="1">Table137[[#This Row],[Rank
(of 30)]]</f>
        <v>#VALUE!</v>
      </c>
      <c r="W62" s="549" t="str">
        <f t="shared" ca="1" si="1"/>
        <v>-</v>
      </c>
    </row>
    <row r="63" spans="2:23" ht="15.75" customHeight="1">
      <c r="B63" s="5" t="s">
        <v>253</v>
      </c>
      <c r="C63" s="579" t="s">
        <v>146</v>
      </c>
      <c r="D63" s="580" t="s">
        <v>257</v>
      </c>
      <c r="E63" s="573"/>
      <c r="F63" s="573"/>
      <c r="G63" s="573"/>
      <c r="H63" s="573"/>
      <c r="I63" s="573"/>
      <c r="J63" s="574" t="e">
        <f ca="1">IF(INDEX([1]Rank2024!62:62,MATCH($A$1,[1]Rank2024!$1:$1,0))="","-",(INDEX([1]Rank2024!62:62,MATCH($A$1,[1]Rank2024!$1:$1,0))))</f>
        <v>#VALUE!</v>
      </c>
      <c r="K63" s="595" t="str">
        <f t="shared" ca="1" si="2"/>
        <v>-</v>
      </c>
      <c r="L63" s="575" t="e">
        <f ca="1">IF(INDEX([1]Value2024!62:62,MATCH($A$1,[1]Value2024!$1:$1,0))="","-",(INDEX([1]Value2024!62:62,MATCH($A$1,[1]Value2024!$1:$1,0))))</f>
        <v>#VALUE!</v>
      </c>
      <c r="M63" s="576" t="e">
        <f ca="1">IF(INDEX([1]Year2024!62:62,MATCH($A$1,[1]Year2024!$1:$1,0))="","-",(INDEX([1]Year2024!62:62,MATCH($A$1,[1]Year2024!$1:$1,0))))</f>
        <v>#VALUE!</v>
      </c>
      <c r="N63" s="573"/>
      <c r="O63" s="577" t="e">
        <f ca="1">IF(INDEX([1]Score2024!62:62,MATCH($A$1,[1]Score2024!$1:$1,0))="","-",(INDEX([1]Score2024!62:62,MATCH($A$1,[1]Score2024!$1:$1,0))))</f>
        <v>#VALUE!</v>
      </c>
      <c r="P63" s="578" t="e">
        <f ca="1">IF(Table137[[#This Row],[Score
(0-100)]]="-","",Table137[[#This Row],[Score
(0-100)]]+5)</f>
        <v>#VALUE!</v>
      </c>
      <c r="R63" s="548" t="e">
        <f ca="1">IF(V63="-",0,[1]Score2024!AO62+5)</f>
        <v>#VALUE!</v>
      </c>
      <c r="S63" s="47">
        <v>58</v>
      </c>
      <c r="U63" s="47" t="e">
        <f ca="1">IF(INDEX([1]Rank2023!62:62,MATCH($A$1,[1]Rank2023!$1:$1,0))="","-",(INDEX([1]Rank2023!62:62,MATCH($A$1,[1]Rank2023!$1:$1,0))))</f>
        <v>#VALUE!</v>
      </c>
      <c r="V63" s="47" t="e">
        <f ca="1">Table137[[#This Row],[Rank
(of 30)]]</f>
        <v>#VALUE!</v>
      </c>
      <c r="W63" s="549" t="str">
        <f t="shared" ca="1" si="1"/>
        <v>-</v>
      </c>
    </row>
    <row r="64" spans="2:23" ht="15.75" customHeight="1">
      <c r="B64" s="5" t="s">
        <v>253</v>
      </c>
      <c r="C64" s="539" t="s">
        <v>148</v>
      </c>
      <c r="D64" s="540" t="s">
        <v>149</v>
      </c>
      <c r="E64" s="541"/>
      <c r="F64" s="541"/>
      <c r="G64" s="541"/>
      <c r="H64" s="541"/>
      <c r="I64" s="541"/>
      <c r="J64" s="542" t="e">
        <f ca="1">IF(INDEX([1]Rank2024!63:63,MATCH($A$1,[1]Rank2024!$1:$1,0))="","-",(INDEX([1]Rank2024!63:63,MATCH($A$1,[1]Rank2024!$1:$1,0))))</f>
        <v>#VALUE!</v>
      </c>
      <c r="K64" s="543" t="str">
        <f t="shared" ca="1" si="2"/>
        <v>-</v>
      </c>
      <c r="L64" s="544" t="e">
        <f ca="1">IF(INDEX([1]Value2024!63:63,MATCH($A$1,[1]Value2024!$1:$1,0))="","-",(INDEX([1]Value2024!63:63,MATCH($A$1,[1]Value2024!$1:$1,0))))</f>
        <v>#VALUE!</v>
      </c>
      <c r="M64" s="545" t="e">
        <f ca="1">IF(INDEX([1]Year2024!63:63,MATCH($A$1,[1]Year2024!$1:$1,0))="","-",(INDEX([1]Year2024!63:63,MATCH($A$1,[1]Year2024!$1:$1,0))))</f>
        <v>#VALUE!</v>
      </c>
      <c r="N64" s="541"/>
      <c r="O64" s="546" t="e">
        <f ca="1">IF(INDEX([1]Score2024!63:63,MATCH($A$1,[1]Score2024!$1:$1,0))="","-",(INDEX([1]Score2024!63:63,MATCH($A$1,[1]Score2024!$1:$1,0))))</f>
        <v>#VALUE!</v>
      </c>
      <c r="P64" s="547" t="e">
        <f ca="1">IF(Table137[[#This Row],[Score
(0-100)]]="-","",Table137[[#This Row],[Score
(0-100)]]+5)</f>
        <v>#VALUE!</v>
      </c>
      <c r="R64" s="548" t="e">
        <f ca="1">IF(V64="-",0,[1]Score2024!AO63+5)</f>
        <v>#VALUE!</v>
      </c>
      <c r="S64" s="47">
        <v>59</v>
      </c>
      <c r="U64" s="47" t="e">
        <f ca="1">IF(INDEX([1]Rank2023!63:63,MATCH($A$1,[1]Rank2023!$1:$1,0))="","-",(INDEX([1]Rank2023!63:63,MATCH($A$1,[1]Rank2023!$1:$1,0))))</f>
        <v>#VALUE!</v>
      </c>
      <c r="V64" s="47" t="e">
        <f ca="1">Table137[[#This Row],[Rank
(of 30)]]</f>
        <v>#VALUE!</v>
      </c>
      <c r="W64" s="549" t="str">
        <f t="shared" ca="1" si="1"/>
        <v>-</v>
      </c>
    </row>
    <row r="65" spans="2:23" ht="15.75" customHeight="1">
      <c r="B65" s="5" t="s">
        <v>253</v>
      </c>
      <c r="C65" s="550" t="s">
        <v>150</v>
      </c>
      <c r="D65" s="551" t="s">
        <v>151</v>
      </c>
      <c r="E65" s="552"/>
      <c r="F65" s="552"/>
      <c r="G65" s="552"/>
      <c r="H65" s="552"/>
      <c r="I65" s="552"/>
      <c r="J65" s="553" t="e">
        <f ca="1">IF(INDEX([1]Rank2024!64:64,MATCH($A$1,[1]Rank2024!$1:$1,0))="","-",(INDEX([1]Rank2024!64:64,MATCH($A$1,[1]Rank2024!$1:$1,0))))</f>
        <v>#VALUE!</v>
      </c>
      <c r="K65" s="554" t="str">
        <f t="shared" ca="1" si="2"/>
        <v>-</v>
      </c>
      <c r="L65" s="555" t="e">
        <f ca="1">IF(INDEX([1]Value2024!64:64,MATCH($A$1,[1]Value2024!$1:$1,0))="","-",(INDEX([1]Value2024!64:64,MATCH($A$1,[1]Value2024!$1:$1,0))))</f>
        <v>#VALUE!</v>
      </c>
      <c r="M65" s="556" t="e">
        <f ca="1">IF(INDEX([1]Year2024!64:64,MATCH($A$1,[1]Year2024!$1:$1,0))="","-",(INDEX([1]Year2024!64:64,MATCH($A$1,[1]Year2024!$1:$1,0))))</f>
        <v>#VALUE!</v>
      </c>
      <c r="N65" s="552"/>
      <c r="O65" s="557" t="e">
        <f ca="1">IF(INDEX([1]Score2024!64:64,MATCH($A$1,[1]Score2024!$1:$1,0))="","-",(INDEX([1]Score2024!64:64,MATCH($A$1,[1]Score2024!$1:$1,0))))</f>
        <v>#VALUE!</v>
      </c>
      <c r="P65" s="558" t="e">
        <f ca="1">IF(Table137[[#This Row],[Score
(0-100)]]="-","",Table137[[#This Row],[Score
(0-100)]]+5)</f>
        <v>#VALUE!</v>
      </c>
      <c r="R65" s="548" t="e">
        <f ca="1">IF(V65="-",0,[1]Score2024!AO64+5)</f>
        <v>#VALUE!</v>
      </c>
      <c r="S65" s="47">
        <v>60</v>
      </c>
      <c r="U65" s="47" t="e">
        <f ca="1">IF(INDEX([1]Rank2023!64:64,MATCH($A$1,[1]Rank2023!$1:$1,0))="","-",(INDEX([1]Rank2023!64:64,MATCH($A$1,[1]Rank2023!$1:$1,0))))</f>
        <v>#VALUE!</v>
      </c>
      <c r="V65" s="47" t="e">
        <f ca="1">Table137[[#This Row],[Rank
(of 30)]]</f>
        <v>#VALUE!</v>
      </c>
      <c r="W65" s="549" t="str">
        <f t="shared" ca="1" si="1"/>
        <v>-</v>
      </c>
    </row>
    <row r="66" spans="2:23" ht="15.75" customHeight="1">
      <c r="B66" s="5" t="s">
        <v>253</v>
      </c>
      <c r="C66" s="559" t="s">
        <v>152</v>
      </c>
      <c r="D66" s="560" t="s">
        <v>153</v>
      </c>
      <c r="E66" s="561"/>
      <c r="F66" s="561"/>
      <c r="G66" s="561"/>
      <c r="H66" s="561"/>
      <c r="I66" s="561"/>
      <c r="J66" s="562" t="e">
        <f ca="1">IF(INDEX([1]Rank2024!65:65,MATCH($A$1,[1]Rank2024!$1:$1,0))="","-",(INDEX([1]Rank2024!65:65,MATCH($A$1,[1]Rank2024!$1:$1,0))))</f>
        <v>#VALUE!</v>
      </c>
      <c r="K66" s="594" t="str">
        <f t="shared" ca="1" si="2"/>
        <v>-</v>
      </c>
      <c r="L66" s="564" t="e">
        <f ca="1">IF(INDEX([1]Value2024!65:65,MATCH($A$1,[1]Value2024!$1:$1,0))="","-",(INDEX([1]Value2024!65:65,MATCH($A$1,[1]Value2024!$1:$1,0))))</f>
        <v>#VALUE!</v>
      </c>
      <c r="M66" s="565" t="e">
        <f ca="1">IF(INDEX([1]Year2024!65:65,MATCH($A$1,[1]Year2024!$1:$1,0))="","-",(INDEX([1]Year2024!65:65,MATCH($A$1,[1]Year2024!$1:$1,0))))</f>
        <v>#VALUE!</v>
      </c>
      <c r="N66" s="561"/>
      <c r="O66" s="566" t="e">
        <f ca="1">IF(INDEX([1]Score2024!65:65,MATCH($A$1,[1]Score2024!$1:$1,0))="","-",(INDEX([1]Score2024!65:65,MATCH($A$1,[1]Score2024!$1:$1,0))))</f>
        <v>#VALUE!</v>
      </c>
      <c r="P66" s="567" t="e">
        <f ca="1">IF(Table137[[#This Row],[Score
(0-100)]]="-","",Table137[[#This Row],[Score
(0-100)]]+5)</f>
        <v>#VALUE!</v>
      </c>
      <c r="R66" s="548" t="e">
        <f ca="1">IF(V66="-",0,[1]Score2024!AO65+5)</f>
        <v>#VALUE!</v>
      </c>
      <c r="S66" s="47">
        <v>61</v>
      </c>
      <c r="U66" s="47" t="e">
        <f ca="1">IF(INDEX([1]Rank2023!65:65,MATCH($A$1,[1]Rank2023!$1:$1,0))="","-",(INDEX([1]Rank2023!65:65,MATCH($A$1,[1]Rank2023!$1:$1,0))))</f>
        <v>#VALUE!</v>
      </c>
      <c r="V66" s="47" t="e">
        <f ca="1">Table137[[#This Row],[Rank
(of 30)]]</f>
        <v>#VALUE!</v>
      </c>
      <c r="W66" s="549" t="str">
        <f t="shared" ca="1" si="1"/>
        <v>-</v>
      </c>
    </row>
    <row r="67" spans="2:23" ht="15.75" customHeight="1">
      <c r="B67" s="5" t="s">
        <v>253</v>
      </c>
      <c r="C67" s="568" t="s">
        <v>154</v>
      </c>
      <c r="D67" s="569" t="s">
        <v>155</v>
      </c>
      <c r="E67" s="561"/>
      <c r="F67" s="561"/>
      <c r="G67" s="561"/>
      <c r="H67" s="561"/>
      <c r="I67" s="561"/>
      <c r="J67" s="562" t="e">
        <f ca="1">IF(INDEX([1]Rank2024!66:66,MATCH($A$1,[1]Rank2024!$1:$1,0))="","-",(INDEX([1]Rank2024!66:66,MATCH($A$1,[1]Rank2024!$1:$1,0))))</f>
        <v>#VALUE!</v>
      </c>
      <c r="K67" s="594" t="str">
        <f t="shared" ca="1" si="2"/>
        <v>-</v>
      </c>
      <c r="L67" s="570" t="e">
        <f ca="1">IF(INDEX([1]Value2024!66:66,MATCH($A$1,[1]Value2024!$1:$1,0))="","-",(INDEX([1]Value2024!66:66,MATCH($A$1,[1]Value2024!$1:$1,0))))</f>
        <v>#VALUE!</v>
      </c>
      <c r="M67" s="565" t="e">
        <f ca="1">IF(INDEX([1]Year2024!66:66,MATCH($A$1,[1]Year2024!$1:$1,0))="","-",(INDEX([1]Year2024!66:66,MATCH($A$1,[1]Year2024!$1:$1,0))))</f>
        <v>#VALUE!</v>
      </c>
      <c r="N67" s="561"/>
      <c r="O67" s="566" t="e">
        <f ca="1">IF(INDEX([1]Score2024!66:66,MATCH($A$1,[1]Score2024!$1:$1,0))="","-",(INDEX([1]Score2024!66:66,MATCH($A$1,[1]Score2024!$1:$1,0))))</f>
        <v>#VALUE!</v>
      </c>
      <c r="P67" s="567" t="e">
        <f ca="1">IF(Table137[[#This Row],[Score
(0-100)]]="-","",Table137[[#This Row],[Score
(0-100)]]+5)</f>
        <v>#VALUE!</v>
      </c>
      <c r="R67" s="548" t="e">
        <f ca="1">IF(V67="-",0,[1]Score2024!AO66+5)</f>
        <v>#VALUE!</v>
      </c>
      <c r="S67" s="47">
        <v>62</v>
      </c>
      <c r="U67" s="47" t="e">
        <f ca="1">IF(INDEX([1]Rank2023!66:66,MATCH($A$1,[1]Rank2023!$1:$1,0))="","-",(INDEX([1]Rank2023!66:66,MATCH($A$1,[1]Rank2023!$1:$1,0))))</f>
        <v>#VALUE!</v>
      </c>
      <c r="V67" s="47" t="e">
        <f ca="1">Table137[[#This Row],[Rank
(of 30)]]</f>
        <v>#VALUE!</v>
      </c>
      <c r="W67" s="549" t="str">
        <f t="shared" ca="1" si="1"/>
        <v>-</v>
      </c>
    </row>
    <row r="68" spans="2:23" ht="15.75" customHeight="1">
      <c r="B68" s="5" t="s">
        <v>253</v>
      </c>
      <c r="C68" s="568" t="s">
        <v>156</v>
      </c>
      <c r="D68" s="569" t="s">
        <v>157</v>
      </c>
      <c r="E68" s="561"/>
      <c r="F68" s="561"/>
      <c r="G68" s="561"/>
      <c r="H68" s="561"/>
      <c r="I68" s="561"/>
      <c r="J68" s="562" t="e">
        <f ca="1">IF(INDEX([1]Rank2024!67:67,MATCH($A$1,[1]Rank2024!$1:$1,0))="","-",(INDEX([1]Rank2024!67:67,MATCH($A$1,[1]Rank2024!$1:$1,0))))</f>
        <v>#VALUE!</v>
      </c>
      <c r="K68" s="594" t="str">
        <f t="shared" ca="1" si="2"/>
        <v>-</v>
      </c>
      <c r="L68" s="564" t="e">
        <f ca="1">IF(INDEX([1]Value2024!67:67,MATCH($A$1,[1]Value2024!$1:$1,0))="","-",(INDEX([1]Value2024!67:67,MATCH($A$1,[1]Value2024!$1:$1,0))))</f>
        <v>#VALUE!</v>
      </c>
      <c r="M68" s="565" t="e">
        <f ca="1">IF(INDEX([1]Year2024!67:67,MATCH($A$1,[1]Year2024!$1:$1,0))="","-",(INDEX([1]Year2024!67:67,MATCH($A$1,[1]Year2024!$1:$1,0))))</f>
        <v>#VALUE!</v>
      </c>
      <c r="N68" s="561"/>
      <c r="O68" s="566" t="e">
        <f ca="1">IF(INDEX([1]Score2024!67:67,MATCH($A$1,[1]Score2024!$1:$1,0))="","-",(INDEX([1]Score2024!67:67,MATCH($A$1,[1]Score2024!$1:$1,0))))</f>
        <v>#VALUE!</v>
      </c>
      <c r="P68" s="567" t="e">
        <f ca="1">IF(Table137[[#This Row],[Score
(0-100)]]="-","",Table137[[#This Row],[Score
(0-100)]]+5)</f>
        <v>#VALUE!</v>
      </c>
      <c r="R68" s="548" t="e">
        <f ca="1">IF(V68="-",0,[1]Score2024!AO67+5)</f>
        <v>#VALUE!</v>
      </c>
      <c r="S68" s="47">
        <v>63</v>
      </c>
      <c r="U68" s="47" t="e">
        <f ca="1">IF(INDEX([1]Rank2023!67:67,MATCH($A$1,[1]Rank2023!$1:$1,0))="","-",(INDEX([1]Rank2023!67:67,MATCH($A$1,[1]Rank2023!$1:$1,0))))</f>
        <v>#VALUE!</v>
      </c>
      <c r="V68" s="47" t="e">
        <f ca="1">Table137[[#This Row],[Rank
(of 30)]]</f>
        <v>#VALUE!</v>
      </c>
      <c r="W68" s="549" t="str">
        <f t="shared" ca="1" si="1"/>
        <v>-</v>
      </c>
    </row>
    <row r="69" spans="2:23" ht="15.75" customHeight="1">
      <c r="B69" s="5" t="s">
        <v>253</v>
      </c>
      <c r="C69" s="579" t="s">
        <v>158</v>
      </c>
      <c r="D69" s="580" t="s">
        <v>159</v>
      </c>
      <c r="E69" s="573"/>
      <c r="F69" s="573"/>
      <c r="G69" s="573"/>
      <c r="H69" s="573"/>
      <c r="I69" s="573"/>
      <c r="J69" s="574" t="e">
        <f ca="1">IF(INDEX([1]Rank2024!68:68,MATCH($A$1,[1]Rank2024!$1:$1,0))="","-",(INDEX([1]Rank2024!68:68,MATCH($A$1,[1]Rank2024!$1:$1,0))))</f>
        <v>#VALUE!</v>
      </c>
      <c r="K69" s="595" t="str">
        <f t="shared" ca="1" si="2"/>
        <v>-</v>
      </c>
      <c r="L69" s="582" t="e">
        <f ca="1">IF(INDEX([1]Value2024!68:68,MATCH($A$1,[1]Value2024!$1:$1,0))="","-",(INDEX([1]Value2024!68:68,MATCH($A$1,[1]Value2024!$1:$1,0))))</f>
        <v>#VALUE!</v>
      </c>
      <c r="M69" s="576" t="e">
        <f ca="1">IF(INDEX([1]Year2024!68:68,MATCH($A$1,[1]Year2024!$1:$1,0))="","-",(INDEX([1]Year2024!68:68,MATCH($A$1,[1]Year2024!$1:$1,0))))</f>
        <v>#VALUE!</v>
      </c>
      <c r="N69" s="573"/>
      <c r="O69" s="577" t="e">
        <f ca="1">IF(INDEX([1]Score2024!68:68,MATCH($A$1,[1]Score2024!$1:$1,0))="","-",(INDEX([1]Score2024!68:68,MATCH($A$1,[1]Score2024!$1:$1,0))))</f>
        <v>#VALUE!</v>
      </c>
      <c r="P69" s="578" t="e">
        <f ca="1">IF(Table137[[#This Row],[Score
(0-100)]]="-","",Table137[[#This Row],[Score
(0-100)]]+5)</f>
        <v>#VALUE!</v>
      </c>
      <c r="R69" s="548" t="e">
        <f ca="1">IF(V69="-",0,[1]Score2024!AO68+5)</f>
        <v>#VALUE!</v>
      </c>
      <c r="S69" s="47">
        <v>64</v>
      </c>
      <c r="U69" s="47" t="e">
        <f ca="1">IF(INDEX([1]Rank2023!68:68,MATCH($A$1,[1]Rank2023!$1:$1,0))="","-",(INDEX([1]Rank2023!68:68,MATCH($A$1,[1]Rank2023!$1:$1,0))))</f>
        <v>#VALUE!</v>
      </c>
      <c r="V69" s="47" t="e">
        <f ca="1">Table137[[#This Row],[Rank
(of 30)]]</f>
        <v>#VALUE!</v>
      </c>
      <c r="W69" s="549" t="str">
        <f t="shared" ca="1" si="1"/>
        <v>-</v>
      </c>
    </row>
    <row r="70" spans="2:23" ht="15.75" customHeight="1">
      <c r="B70" s="5" t="s">
        <v>253</v>
      </c>
      <c r="C70" s="550" t="s">
        <v>160</v>
      </c>
      <c r="D70" s="551" t="s">
        <v>161</v>
      </c>
      <c r="E70" s="552"/>
      <c r="F70" s="552"/>
      <c r="G70" s="552"/>
      <c r="H70" s="552"/>
      <c r="I70" s="552"/>
      <c r="J70" s="553" t="e">
        <f ca="1">IF(INDEX([1]Rank2024!69:69,MATCH($A$1,[1]Rank2024!$1:$1,0))="","-",(INDEX([1]Rank2024!69:69,MATCH($A$1,[1]Rank2024!$1:$1,0))))</f>
        <v>#VALUE!</v>
      </c>
      <c r="K70" s="554" t="str">
        <f t="shared" ca="1" si="2"/>
        <v>-</v>
      </c>
      <c r="L70" s="555" t="e">
        <f ca="1">IF(INDEX([1]Value2024!69:69,MATCH($A$1,[1]Value2024!$1:$1,0))="","-",(INDEX([1]Value2024!69:69,MATCH($A$1,[1]Value2024!$1:$1,0))))</f>
        <v>#VALUE!</v>
      </c>
      <c r="M70" s="556" t="e">
        <f ca="1">IF(INDEX([1]Year2024!69:69,MATCH($A$1,[1]Year2024!$1:$1,0))="","-",(INDEX([1]Year2024!69:69,MATCH($A$1,[1]Year2024!$1:$1,0))))</f>
        <v>#VALUE!</v>
      </c>
      <c r="N70" s="552"/>
      <c r="O70" s="557" t="e">
        <f ca="1">IF(INDEX([1]Score2024!69:69,MATCH($A$1,[1]Score2024!$1:$1,0))="","-",(INDEX([1]Score2024!69:69,MATCH($A$1,[1]Score2024!$1:$1,0))))</f>
        <v>#VALUE!</v>
      </c>
      <c r="P70" s="558" t="e">
        <f ca="1">IF(Table137[[#This Row],[Score
(0-100)]]="-","",Table137[[#This Row],[Score
(0-100)]]+5)</f>
        <v>#VALUE!</v>
      </c>
      <c r="R70" s="548" t="e">
        <f ca="1">IF(V70="-",0,[1]Score2024!AO69+5)</f>
        <v>#VALUE!</v>
      </c>
      <c r="S70" s="47">
        <v>65</v>
      </c>
      <c r="U70" s="47" t="e">
        <f ca="1">IF(INDEX([1]Rank2023!69:69,MATCH($A$1,[1]Rank2023!$1:$1,0))="","-",(INDEX([1]Rank2023!69:69,MATCH($A$1,[1]Rank2023!$1:$1,0))))</f>
        <v>#VALUE!</v>
      </c>
      <c r="V70" s="47" t="e">
        <f ca="1">Table137[[#This Row],[Rank
(of 30)]]</f>
        <v>#VALUE!</v>
      </c>
      <c r="W70" s="549" t="str">
        <f t="shared" ca="1" si="1"/>
        <v>-</v>
      </c>
    </row>
    <row r="71" spans="2:23" ht="15.75" customHeight="1">
      <c r="B71" s="5" t="s">
        <v>253</v>
      </c>
      <c r="C71" s="559" t="s">
        <v>162</v>
      </c>
      <c r="D71" s="560" t="s">
        <v>163</v>
      </c>
      <c r="E71" s="561"/>
      <c r="F71" s="561"/>
      <c r="G71" s="561"/>
      <c r="H71" s="561"/>
      <c r="I71" s="561"/>
      <c r="J71" s="562" t="e">
        <f ca="1">IF(INDEX([1]Rank2024!70:70,MATCH($A$1,[1]Rank2024!$1:$1,0))="","-",(INDEX([1]Rank2024!70:70,MATCH($A$1,[1]Rank2024!$1:$1,0))))</f>
        <v>#VALUE!</v>
      </c>
      <c r="K71" s="594" t="str">
        <f t="shared" ca="1" si="2"/>
        <v>-</v>
      </c>
      <c r="L71" s="570" t="e">
        <f ca="1">IF(INDEX([1]Value2024!70:70,MATCH($A$1,[1]Value2024!$1:$1,0))="","-",(INDEX([1]Value2024!70:70,MATCH($A$1,[1]Value2024!$1:$1,0))))</f>
        <v>#VALUE!</v>
      </c>
      <c r="M71" s="565" t="e">
        <f ca="1">IF(INDEX([1]Year2024!70:70,MATCH($A$1,[1]Year2024!$1:$1,0))="","-",(INDEX([1]Year2024!70:70,MATCH($A$1,[1]Year2024!$1:$1,0))))</f>
        <v>#VALUE!</v>
      </c>
      <c r="N71" s="561"/>
      <c r="O71" s="566" t="e">
        <f ca="1">IF(INDEX([1]Score2024!70:70,MATCH($A$1,[1]Score2024!$1:$1,0))="","-",(INDEX([1]Score2024!70:70,MATCH($A$1,[1]Score2024!$1:$1,0))))</f>
        <v>#VALUE!</v>
      </c>
      <c r="P71" s="567" t="e">
        <f ca="1">IF(Table137[[#This Row],[Score
(0-100)]]="-","",Table137[[#This Row],[Score
(0-100)]]+5)</f>
        <v>#VALUE!</v>
      </c>
      <c r="R71" s="548" t="e">
        <f ca="1">IF(V71="-",0,[1]Score2024!AO70+5)</f>
        <v>#VALUE!</v>
      </c>
      <c r="S71" s="47">
        <v>66</v>
      </c>
      <c r="U71" s="47" t="e">
        <f ca="1">IF(INDEX([1]Rank2023!70:70,MATCH($A$1,[1]Rank2023!$1:$1,0))="","-",(INDEX([1]Rank2023!70:70,MATCH($A$1,[1]Rank2023!$1:$1,0))))</f>
        <v>#VALUE!</v>
      </c>
      <c r="V71" s="47" t="e">
        <f ca="1">Table137[[#This Row],[Rank
(of 30)]]</f>
        <v>#VALUE!</v>
      </c>
      <c r="W71" s="549" t="str">
        <f t="shared" ref="W71:W102" ca="1" si="3">IFERROR(U71-V71,"-")</f>
        <v>-</v>
      </c>
    </row>
    <row r="72" spans="2:23" ht="15.75" customHeight="1">
      <c r="B72" s="5" t="s">
        <v>253</v>
      </c>
      <c r="C72" s="559" t="s">
        <v>164</v>
      </c>
      <c r="D72" s="560" t="s">
        <v>165</v>
      </c>
      <c r="E72" s="561"/>
      <c r="F72" s="561"/>
      <c r="G72" s="561"/>
      <c r="H72" s="561"/>
      <c r="I72" s="561"/>
      <c r="J72" s="562" t="e">
        <f ca="1">IF(INDEX([1]Rank2024!71:71,MATCH($A$1,[1]Rank2024!$1:$1,0))="","-",(INDEX([1]Rank2024!71:71,MATCH($A$1,[1]Rank2024!$1:$1,0))))</f>
        <v>#VALUE!</v>
      </c>
      <c r="K72" s="594" t="str">
        <f t="shared" ca="1" si="2"/>
        <v>-</v>
      </c>
      <c r="L72" s="564" t="e">
        <f ca="1">IF(INDEX([1]Value2024!71:71,MATCH($A$1,[1]Value2024!$1:$1,0))="","-",(INDEX([1]Value2024!71:71,MATCH($A$1,[1]Value2024!$1:$1,0))))</f>
        <v>#VALUE!</v>
      </c>
      <c r="M72" s="565" t="e">
        <f ca="1">IF(INDEX([1]Year2024!71:71,MATCH($A$1,[1]Year2024!$1:$1,0))="","-",(INDEX([1]Year2024!71:71,MATCH($A$1,[1]Year2024!$1:$1,0))))</f>
        <v>#VALUE!</v>
      </c>
      <c r="N72" s="561"/>
      <c r="O72" s="566" t="e">
        <f ca="1">IF(INDEX([1]Score2024!71:71,MATCH($A$1,[1]Score2024!$1:$1,0))="","-",(INDEX([1]Score2024!71:71,MATCH($A$1,[1]Score2024!$1:$1,0))))</f>
        <v>#VALUE!</v>
      </c>
      <c r="P72" s="567" t="e">
        <f ca="1">IF(Table137[[#This Row],[Score
(0-100)]]="-","",Table137[[#This Row],[Score
(0-100)]]+5)</f>
        <v>#VALUE!</v>
      </c>
      <c r="R72" s="548" t="e">
        <f ca="1">IF(V72="-",0,[1]Score2024!AO71+5)</f>
        <v>#VALUE!</v>
      </c>
      <c r="S72" s="47">
        <v>67</v>
      </c>
      <c r="U72" s="47" t="e">
        <f ca="1">IF(INDEX([1]Rank2023!71:71,MATCH($A$1,[1]Rank2023!$1:$1,0))="","-",(INDEX([1]Rank2023!71:71,MATCH($A$1,[1]Rank2023!$1:$1,0))))</f>
        <v>#VALUE!</v>
      </c>
      <c r="V72" s="47" t="e">
        <f ca="1">Table137[[#This Row],[Rank
(of 30)]]</f>
        <v>#VALUE!</v>
      </c>
      <c r="W72" s="549" t="str">
        <f t="shared" ca="1" si="3"/>
        <v>-</v>
      </c>
    </row>
    <row r="73" spans="2:23" ht="15.75" customHeight="1">
      <c r="B73" s="5" t="s">
        <v>253</v>
      </c>
      <c r="C73" s="579" t="s">
        <v>166</v>
      </c>
      <c r="D73" s="580" t="s">
        <v>167</v>
      </c>
      <c r="E73" s="573"/>
      <c r="F73" s="573"/>
      <c r="G73" s="573"/>
      <c r="H73" s="573"/>
      <c r="I73" s="573"/>
      <c r="J73" s="574" t="e">
        <f ca="1">IF(INDEX([1]Rank2024!72:72,MATCH($A$1,[1]Rank2024!$1:$1,0))="","-",(INDEX([1]Rank2024!72:72,MATCH($A$1,[1]Rank2024!$1:$1,0))))</f>
        <v>#VALUE!</v>
      </c>
      <c r="K73" s="595" t="str">
        <f t="shared" ca="1" si="2"/>
        <v>-</v>
      </c>
      <c r="L73" s="582" t="e">
        <f ca="1">IF(INDEX([1]Value2024!72:72,MATCH($A$1,[1]Value2024!$1:$1,0))="","-",(INDEX([1]Value2024!72:72,MATCH($A$1,[1]Value2024!$1:$1,0))))</f>
        <v>#VALUE!</v>
      </c>
      <c r="M73" s="576" t="e">
        <f ca="1">IF(INDEX([1]Year2024!72:72,MATCH($A$1,[1]Year2024!$1:$1,0))="","-",(INDEX([1]Year2024!72:72,MATCH($A$1,[1]Year2024!$1:$1,0))))</f>
        <v>#VALUE!</v>
      </c>
      <c r="N73" s="573"/>
      <c r="O73" s="577" t="e">
        <f ca="1">IF(INDEX([1]Score2024!72:72,MATCH($A$1,[1]Score2024!$1:$1,0))="","-",(INDEX([1]Score2024!72:72,MATCH($A$1,[1]Score2024!$1:$1,0))))</f>
        <v>#VALUE!</v>
      </c>
      <c r="P73" s="578" t="e">
        <f ca="1">IF(Table137[[#This Row],[Score
(0-100)]]="-","",Table137[[#This Row],[Score
(0-100)]]+5)</f>
        <v>#VALUE!</v>
      </c>
      <c r="R73" s="548" t="e">
        <f ca="1">IF(V73="-",0,[1]Score2024!AO72+5)</f>
        <v>#VALUE!</v>
      </c>
      <c r="S73" s="47">
        <v>68</v>
      </c>
      <c r="U73" s="47" t="e">
        <f ca="1">IF(INDEX([1]Rank2023!72:72,MATCH($A$1,[1]Rank2023!$1:$1,0))="","-",(INDEX([1]Rank2023!72:72,MATCH($A$1,[1]Rank2023!$1:$1,0))))</f>
        <v>#VALUE!</v>
      </c>
      <c r="V73" s="47" t="e">
        <f ca="1">Table137[[#This Row],[Rank
(of 30)]]</f>
        <v>#VALUE!</v>
      </c>
      <c r="W73" s="549" t="str">
        <f t="shared" ca="1" si="3"/>
        <v>-</v>
      </c>
    </row>
    <row r="74" spans="2:23" ht="15.75" customHeight="1">
      <c r="B74" s="5" t="s">
        <v>253</v>
      </c>
      <c r="C74" s="550" t="s">
        <v>168</v>
      </c>
      <c r="D74" s="551" t="s">
        <v>169</v>
      </c>
      <c r="E74" s="552"/>
      <c r="F74" s="552"/>
      <c r="G74" s="552"/>
      <c r="H74" s="552"/>
      <c r="I74" s="552"/>
      <c r="J74" s="553" t="e">
        <f ca="1">IF(INDEX([1]Rank2024!73:73,MATCH($A$1,[1]Rank2024!$1:$1,0))="","-",(INDEX([1]Rank2024!73:73,MATCH($A$1,[1]Rank2024!$1:$1,0))))</f>
        <v>#VALUE!</v>
      </c>
      <c r="K74" s="554" t="str">
        <f t="shared" ca="1" si="2"/>
        <v>-</v>
      </c>
      <c r="L74" s="555" t="e">
        <f ca="1">IF(INDEX([1]Value2024!73:73,MATCH($A$1,[1]Value2024!$1:$1,0))="","-",(INDEX([1]Value2024!73:73,MATCH($A$1,[1]Value2024!$1:$1,0))))</f>
        <v>#VALUE!</v>
      </c>
      <c r="M74" s="556" t="e">
        <f ca="1">IF(INDEX([1]Year2024!73:73,MATCH($A$1,[1]Year2024!$1:$1,0))="","-",(INDEX([1]Year2024!73:73,MATCH($A$1,[1]Year2024!$1:$1,0))))</f>
        <v>#VALUE!</v>
      </c>
      <c r="N74" s="552"/>
      <c r="O74" s="557" t="e">
        <f ca="1">IF(INDEX([1]Score2024!73:73,MATCH($A$1,[1]Score2024!$1:$1,0))="","-",(INDEX([1]Score2024!73:73,MATCH($A$1,[1]Score2024!$1:$1,0))))</f>
        <v>#VALUE!</v>
      </c>
      <c r="P74" s="558" t="e">
        <f ca="1">IF(Table137[[#This Row],[Score
(0-100)]]="-","",Table137[[#This Row],[Score
(0-100)]]+5)</f>
        <v>#VALUE!</v>
      </c>
      <c r="R74" s="548" t="e">
        <f ca="1">IF(V74="-",0,[1]Score2024!AO73+5)</f>
        <v>#VALUE!</v>
      </c>
      <c r="S74" s="47">
        <v>69</v>
      </c>
      <c r="U74" s="47" t="e">
        <f ca="1">IF(INDEX([1]Rank2023!73:73,MATCH($A$1,[1]Rank2023!$1:$1,0))="","-",(INDEX([1]Rank2023!73:73,MATCH($A$1,[1]Rank2023!$1:$1,0))))</f>
        <v>#VALUE!</v>
      </c>
      <c r="V74" s="47" t="e">
        <f ca="1">Table137[[#This Row],[Rank
(of 30)]]</f>
        <v>#VALUE!</v>
      </c>
      <c r="W74" s="549" t="str">
        <f t="shared" ca="1" si="3"/>
        <v>-</v>
      </c>
    </row>
    <row r="75" spans="2:23" ht="15.75" customHeight="1">
      <c r="B75" s="5" t="s">
        <v>253</v>
      </c>
      <c r="C75" s="559" t="s">
        <v>170</v>
      </c>
      <c r="D75" s="560" t="s">
        <v>171</v>
      </c>
      <c r="E75" s="561"/>
      <c r="F75" s="561"/>
      <c r="G75" s="561"/>
      <c r="H75" s="561"/>
      <c r="I75" s="561"/>
      <c r="J75" s="562" t="e">
        <f ca="1">IF(INDEX([1]Rank2024!74:74,MATCH($A$1,[1]Rank2024!$1:$1,0))="","-",(INDEX([1]Rank2024!74:74,MATCH($A$1,[1]Rank2024!$1:$1,0))))</f>
        <v>#VALUE!</v>
      </c>
      <c r="K75" s="594" t="str">
        <f t="shared" ca="1" si="2"/>
        <v>-</v>
      </c>
      <c r="L75" s="570" t="e">
        <f ca="1">IF(INDEX([1]Value2024!74:74,MATCH($A$1,[1]Value2024!$1:$1,0))="","-",(INDEX([1]Value2024!74:74,MATCH($A$1,[1]Value2024!$1:$1,0))))</f>
        <v>#VALUE!</v>
      </c>
      <c r="M75" s="565" t="e">
        <f ca="1">IF(INDEX([1]Year2024!74:74,MATCH($A$1,[1]Year2024!$1:$1,0))="","-",(INDEX([1]Year2024!74:74,MATCH($A$1,[1]Year2024!$1:$1,0))))</f>
        <v>#VALUE!</v>
      </c>
      <c r="N75" s="561"/>
      <c r="O75" s="566" t="e">
        <f ca="1">IF(INDEX([1]Score2024!74:74,MATCH($A$1,[1]Score2024!$1:$1,0))="","-",(INDEX([1]Score2024!74:74,MATCH($A$1,[1]Score2024!$1:$1,0))))</f>
        <v>#VALUE!</v>
      </c>
      <c r="P75" s="567" t="e">
        <f ca="1">IF(Table137[[#This Row],[Score
(0-100)]]="-","",Table137[[#This Row],[Score
(0-100)]]+5)</f>
        <v>#VALUE!</v>
      </c>
      <c r="R75" s="548" t="e">
        <f ca="1">IF(V75="-",0,[1]Score2024!AO74+5)</f>
        <v>#VALUE!</v>
      </c>
      <c r="S75" s="47">
        <v>70</v>
      </c>
      <c r="U75" s="47" t="e">
        <f ca="1">IF(INDEX([1]Rank2023!74:74,MATCH($A$1,[1]Rank2023!$1:$1,0))="","-",(INDEX([1]Rank2023!74:74,MATCH($A$1,[1]Rank2023!$1:$1,0))))</f>
        <v>#VALUE!</v>
      </c>
      <c r="V75" s="47" t="e">
        <f ca="1">Table137[[#This Row],[Rank
(of 30)]]</f>
        <v>#VALUE!</v>
      </c>
      <c r="W75" s="549" t="str">
        <f t="shared" ca="1" si="3"/>
        <v>-</v>
      </c>
    </row>
    <row r="76" spans="2:23" ht="15.75" customHeight="1">
      <c r="B76" s="5" t="s">
        <v>253</v>
      </c>
      <c r="C76" s="579" t="s">
        <v>172</v>
      </c>
      <c r="D76" s="580" t="s">
        <v>173</v>
      </c>
      <c r="E76" s="573"/>
      <c r="F76" s="573"/>
      <c r="G76" s="573"/>
      <c r="H76" s="573"/>
      <c r="I76" s="573"/>
      <c r="J76" s="574" t="e">
        <f ca="1">IF(INDEX([1]Rank2024!75:75,MATCH($A$1,[1]Rank2024!$1:$1,0))="","-",(INDEX([1]Rank2024!75:75,MATCH($A$1,[1]Rank2024!$1:$1,0))))</f>
        <v>#VALUE!</v>
      </c>
      <c r="K76" s="595" t="str">
        <f t="shared" ca="1" si="2"/>
        <v>-</v>
      </c>
      <c r="L76" s="582" t="e">
        <f ca="1">IF(INDEX([1]Value2024!75:75,MATCH($A$1,[1]Value2024!$1:$1,0))="","-",(INDEX([1]Value2024!75:75,MATCH($A$1,[1]Value2024!$1:$1,0))))</f>
        <v>#VALUE!</v>
      </c>
      <c r="M76" s="576" t="e">
        <f ca="1">IF(INDEX([1]Year2024!75:75,MATCH($A$1,[1]Year2024!$1:$1,0))="","-",(INDEX([1]Year2024!75:75,MATCH($A$1,[1]Year2024!$1:$1,0))))</f>
        <v>#VALUE!</v>
      </c>
      <c r="N76" s="573"/>
      <c r="O76" s="577" t="e">
        <f ca="1">IF(INDEX([1]Score2024!75:75,MATCH($A$1,[1]Score2024!$1:$1,0))="","-",(INDEX([1]Score2024!75:75,MATCH($A$1,[1]Score2024!$1:$1,0))))</f>
        <v>#VALUE!</v>
      </c>
      <c r="P76" s="578" t="e">
        <f ca="1">IF(Table137[[#This Row],[Score
(0-100)]]="-","",Table137[[#This Row],[Score
(0-100)]]+5)</f>
        <v>#VALUE!</v>
      </c>
      <c r="R76" s="548" t="e">
        <f ca="1">IF(V76="-",0,[1]Score2024!AO75+5)</f>
        <v>#VALUE!</v>
      </c>
      <c r="S76" s="47">
        <v>71</v>
      </c>
      <c r="U76" s="47" t="e">
        <f ca="1">IF(INDEX([1]Rank2023!75:75,MATCH($A$1,[1]Rank2023!$1:$1,0))="","-",(INDEX([1]Rank2023!75:75,MATCH($A$1,[1]Rank2023!$1:$1,0))))</f>
        <v>#VALUE!</v>
      </c>
      <c r="V76" s="47" t="e">
        <f ca="1">Table137[[#This Row],[Rank
(of 30)]]</f>
        <v>#VALUE!</v>
      </c>
      <c r="W76" s="549" t="str">
        <f t="shared" ca="1" si="3"/>
        <v>-</v>
      </c>
    </row>
    <row r="77" spans="2:23" ht="15.75" customHeight="1">
      <c r="B77" s="5" t="s">
        <v>253</v>
      </c>
      <c r="C77" s="539" t="s">
        <v>174</v>
      </c>
      <c r="D77" s="540" t="s">
        <v>258</v>
      </c>
      <c r="E77" s="541"/>
      <c r="F77" s="541"/>
      <c r="G77" s="541"/>
      <c r="H77" s="541"/>
      <c r="I77" s="541"/>
      <c r="J77" s="542" t="e">
        <f ca="1">IF(INDEX([1]Rank2024!76:76,MATCH($A$1,[1]Rank2024!$1:$1,0))="","-",(INDEX([1]Rank2024!76:76,MATCH($A$1,[1]Rank2024!$1:$1,0))))</f>
        <v>#VALUE!</v>
      </c>
      <c r="K77" s="543" t="str">
        <f t="shared" ca="1" si="2"/>
        <v>-</v>
      </c>
      <c r="L77" s="596" t="e">
        <f ca="1">IF(INDEX([1]Value2024!76:76,MATCH($A$1,[1]Value2024!$1:$1,0))="","-",(INDEX([1]Value2024!76:76,MATCH($A$1,[1]Value2024!$1:$1,0))))</f>
        <v>#VALUE!</v>
      </c>
      <c r="M77" s="545" t="e">
        <f ca="1">IF(INDEX([1]Year2024!76:76,MATCH($A$1,[1]Year2024!$1:$1,0))="","-",(INDEX([1]Year2024!76:76,MATCH($A$1,[1]Year2024!$1:$1,0))))</f>
        <v>#VALUE!</v>
      </c>
      <c r="N77" s="541"/>
      <c r="O77" s="546" t="e">
        <f ca="1">IF(INDEX([1]Score2024!76:76,MATCH($A$1,[1]Score2024!$1:$1,0))="","-",(INDEX([1]Score2024!76:76,MATCH($A$1,[1]Score2024!$1:$1,0))))</f>
        <v>#VALUE!</v>
      </c>
      <c r="P77" s="547" t="e">
        <f ca="1">IF(Table137[[#This Row],[Score
(0-100)]]="-","",Table137[[#This Row],[Score
(0-100)]]+5)</f>
        <v>#VALUE!</v>
      </c>
      <c r="R77" s="548" t="e">
        <f ca="1">IF(V77="-",0,[1]Score2024!AO76+5)</f>
        <v>#VALUE!</v>
      </c>
      <c r="S77" s="47">
        <v>72</v>
      </c>
      <c r="U77" s="47" t="e">
        <f ca="1">IF(INDEX([1]Rank2023!76:76,MATCH($A$1,[1]Rank2023!$1:$1,0))="","-",(INDEX([1]Rank2023!76:76,MATCH($A$1,[1]Rank2023!$1:$1,0))))</f>
        <v>#VALUE!</v>
      </c>
      <c r="V77" s="47" t="e">
        <f ca="1">Table137[[#This Row],[Rank
(of 30)]]</f>
        <v>#VALUE!</v>
      </c>
      <c r="W77" s="549" t="str">
        <f t="shared" ca="1" si="3"/>
        <v>-</v>
      </c>
    </row>
    <row r="78" spans="2:23" ht="15.75" customHeight="1">
      <c r="B78" s="5" t="s">
        <v>253</v>
      </c>
      <c r="C78" s="539" t="s">
        <v>176</v>
      </c>
      <c r="D78" s="540" t="s">
        <v>177</v>
      </c>
      <c r="E78" s="541"/>
      <c r="F78" s="541"/>
      <c r="G78" s="541"/>
      <c r="H78" s="541"/>
      <c r="I78" s="541"/>
      <c r="J78" s="542" t="e">
        <f ca="1">IF(INDEX([1]Rank2024!77:77,MATCH($A$1,[1]Rank2024!$1:$1,0))="","-",(INDEX([1]Rank2024!77:77,MATCH($A$1,[1]Rank2024!$1:$1,0))))</f>
        <v>#VALUE!</v>
      </c>
      <c r="K78" s="543" t="str">
        <f t="shared" ca="1" si="2"/>
        <v>-</v>
      </c>
      <c r="L78" s="544" t="e">
        <f ca="1">IF(INDEX([1]Value2024!77:77,MATCH($A$1,[1]Value2024!$1:$1,0))="","-",(INDEX([1]Value2024!77:77,MATCH($A$1,[1]Value2024!$1:$1,0))))</f>
        <v>#VALUE!</v>
      </c>
      <c r="M78" s="545" t="e">
        <f ca="1">IF(INDEX([1]Year2024!77:77,MATCH($A$1,[1]Year2024!$1:$1,0))="","-",(INDEX([1]Year2024!77:77,MATCH($A$1,[1]Year2024!$1:$1,0))))</f>
        <v>#VALUE!</v>
      </c>
      <c r="N78" s="541"/>
      <c r="O78" s="546" t="e">
        <f ca="1">IF(INDEX([1]Score2024!77:77,MATCH($A$1,[1]Score2024!$1:$1,0))="","-",(INDEX([1]Score2024!77:77,MATCH($A$1,[1]Score2024!$1:$1,0))))</f>
        <v>#VALUE!</v>
      </c>
      <c r="P78" s="547" t="e">
        <f ca="1">IF(Table137[[#This Row],[Score
(0-100)]]="-","",Table137[[#This Row],[Score
(0-100)]]+5)</f>
        <v>#VALUE!</v>
      </c>
      <c r="R78" s="548" t="e">
        <f ca="1">IF(V78="-",0,[1]Score2024!AO77+5)</f>
        <v>#VALUE!</v>
      </c>
      <c r="S78" s="47">
        <v>73</v>
      </c>
      <c r="U78" s="47" t="e">
        <f ca="1">IF(INDEX([1]Rank2023!77:77,MATCH($A$1,[1]Rank2023!$1:$1,0))="","-",(INDEX([1]Rank2023!77:77,MATCH($A$1,[1]Rank2023!$1:$1,0))))</f>
        <v>#VALUE!</v>
      </c>
      <c r="V78" s="47" t="e">
        <f ca="1">Table137[[#This Row],[Rank
(of 30)]]</f>
        <v>#VALUE!</v>
      </c>
      <c r="W78" s="549" t="str">
        <f t="shared" ca="1" si="3"/>
        <v>-</v>
      </c>
    </row>
    <row r="79" spans="2:23" ht="15.75" customHeight="1">
      <c r="B79" s="5" t="s">
        <v>253</v>
      </c>
      <c r="C79" s="539" t="s">
        <v>178</v>
      </c>
      <c r="D79" s="540" t="s">
        <v>259</v>
      </c>
      <c r="E79" s="541"/>
      <c r="F79" s="541"/>
      <c r="G79" s="541"/>
      <c r="H79" s="541"/>
      <c r="I79" s="541"/>
      <c r="J79" s="542" t="e">
        <f ca="1">IF(INDEX([1]Rank2024!78:78,MATCH($A$1,[1]Rank2024!$1:$1,0))="","-",(INDEX([1]Rank2024!78:78,MATCH($A$1,[1]Rank2024!$1:$1,0))))</f>
        <v>#VALUE!</v>
      </c>
      <c r="K79" s="543" t="str">
        <f t="shared" ca="1" si="2"/>
        <v>-</v>
      </c>
      <c r="L79" s="596" t="e">
        <f ca="1">IF(INDEX([1]Value2024!78:78,MATCH($A$1,[1]Value2024!$1:$1,0))="","-",(INDEX([1]Value2024!78:78,MATCH($A$1,[1]Value2024!$1:$1,0))))</f>
        <v>#VALUE!</v>
      </c>
      <c r="M79" s="545" t="e">
        <f ca="1">IF(INDEX([1]Year2024!78:78,MATCH($A$1,[1]Year2024!$1:$1,0))="","-",(INDEX([1]Year2024!78:78,MATCH($A$1,[1]Year2024!$1:$1,0))))</f>
        <v>#VALUE!</v>
      </c>
      <c r="N79" s="541"/>
      <c r="O79" s="546" t="e">
        <f ca="1">IF(INDEX([1]Score2024!78:78,MATCH($A$1,[1]Score2024!$1:$1,0))="","-",(INDEX([1]Score2024!78:78,MATCH($A$1,[1]Score2024!$1:$1,0))))</f>
        <v>#VALUE!</v>
      </c>
      <c r="P79" s="547" t="e">
        <f ca="1">IF(Table137[[#This Row],[Score
(0-100)]]="-","",Table137[[#This Row],[Score
(0-100)]]+5)</f>
        <v>#VALUE!</v>
      </c>
      <c r="R79" s="548" t="e">
        <f ca="1">IF(V79="-",0,[1]Score2024!AO78+5)</f>
        <v>#VALUE!</v>
      </c>
      <c r="S79" s="47">
        <v>74</v>
      </c>
      <c r="U79" s="47" t="e">
        <f ca="1">IF(INDEX([1]Rank2023!78:78,MATCH($A$1,[1]Rank2023!$1:$1,0))="","-",(INDEX([1]Rank2023!78:78,MATCH($A$1,[1]Rank2023!$1:$1,0))))</f>
        <v>#VALUE!</v>
      </c>
      <c r="V79" s="47" t="e">
        <f ca="1">Table137[[#This Row],[Rank
(of 30)]]</f>
        <v>#VALUE!</v>
      </c>
      <c r="W79" s="549" t="str">
        <f t="shared" ca="1" si="3"/>
        <v>-</v>
      </c>
    </row>
    <row r="80" spans="2:23" ht="15.75" customHeight="1">
      <c r="B80" s="5" t="s">
        <v>253</v>
      </c>
      <c r="C80" s="539" t="s">
        <v>260</v>
      </c>
      <c r="D80" s="540" t="s">
        <v>180</v>
      </c>
      <c r="E80" s="541"/>
      <c r="F80" s="541"/>
      <c r="G80" s="541"/>
      <c r="H80" s="541"/>
      <c r="I80" s="541"/>
      <c r="J80" s="542" t="e">
        <f ca="1">IF(INDEX([1]Rank2024!79:79,MATCH($A$1,[1]Rank2024!$1:$1,0))="","-",(INDEX([1]Rank2024!79:79,MATCH($A$1,[1]Rank2024!$1:$1,0))))</f>
        <v>#VALUE!</v>
      </c>
      <c r="K80" s="597" t="s">
        <v>261</v>
      </c>
      <c r="L80" s="544" t="e">
        <f ca="1">IF(INDEX([1]Value2024!79:79,MATCH($A$1,[1]Value2024!$1:$1,0))="","-",(INDEX([1]Value2024!79:79,MATCH($A$1,[1]Value2024!$1:$1,0))))</f>
        <v>#VALUE!</v>
      </c>
      <c r="M80" s="545" t="e">
        <f ca="1">IF(INDEX([1]Year2024!79:79,MATCH($A$1,[1]Year2024!$1:$1,0))="","-",(INDEX([1]Year2024!79:79,MATCH($A$1,[1]Year2024!$1:$1,0))))</f>
        <v>#VALUE!</v>
      </c>
      <c r="N80" s="544"/>
      <c r="O80" s="546" t="e">
        <f ca="1">IF(INDEX([1]Score2024!79:79,MATCH($A$1,[1]Score2024!$1:$1,0))="","-",(INDEX([1]Score2024!79:79,MATCH($A$1,[1]Score2024!$1:$1,0))))</f>
        <v>#VALUE!</v>
      </c>
      <c r="P80" s="547" t="e">
        <f ca="1">IF(Table137[[#This Row],[Score
(0-100)]]="-","",Table137[[#This Row],[Score
(0-100)]]+5)</f>
        <v>#VALUE!</v>
      </c>
      <c r="R80" s="548" t="e">
        <f ca="1">IF(V80="-",0,[1]Score2024!AO79+5)</f>
        <v>#VALUE!</v>
      </c>
      <c r="S80" s="47">
        <v>75</v>
      </c>
      <c r="U80" s="47"/>
      <c r="V80" s="47" t="e">
        <f ca="1">Table137[[#This Row],[Rank
(of 30)]]</f>
        <v>#VALUE!</v>
      </c>
      <c r="W80" s="549" t="str">
        <f t="shared" ca="1" si="3"/>
        <v>-</v>
      </c>
    </row>
    <row r="81" spans="2:23" ht="15.75" customHeight="1">
      <c r="C81" s="598"/>
      <c r="D81" s="584"/>
      <c r="E81" s="470"/>
      <c r="F81" s="470"/>
      <c r="G81" s="470"/>
      <c r="H81" s="470"/>
      <c r="I81" s="470"/>
      <c r="J81" s="585"/>
      <c r="K81" s="586"/>
      <c r="L81" s="587"/>
      <c r="M81" s="588"/>
      <c r="N81" s="587"/>
      <c r="O81" s="589"/>
      <c r="P81" s="590"/>
      <c r="R81" s="548"/>
      <c r="S81" s="47">
        <v>76</v>
      </c>
      <c r="U81" s="47"/>
      <c r="V81" s="47">
        <f ca="1">Table137[[#This Row],[Rank
(of 30)]]</f>
        <v>0</v>
      </c>
      <c r="W81" s="549">
        <f t="shared" ca="1" si="3"/>
        <v>0</v>
      </c>
    </row>
    <row r="82" spans="2:23" ht="15.75" customHeight="1">
      <c r="C82" s="598"/>
      <c r="D82" s="584"/>
      <c r="E82" s="470"/>
      <c r="F82" s="470"/>
      <c r="G82" s="470"/>
      <c r="H82" s="470"/>
      <c r="I82" s="470"/>
      <c r="J82" s="585"/>
      <c r="K82" s="586"/>
      <c r="L82" s="587"/>
      <c r="M82" s="588"/>
      <c r="N82" s="587"/>
      <c r="O82" s="589"/>
      <c r="P82" s="590"/>
      <c r="R82" s="548"/>
      <c r="S82" s="47">
        <v>77</v>
      </c>
      <c r="V82" s="47">
        <f ca="1">Table137[[#This Row],[Rank
(of 30)]]</f>
        <v>0</v>
      </c>
      <c r="W82" s="549">
        <f t="shared" ca="1" si="3"/>
        <v>0</v>
      </c>
    </row>
    <row r="83" spans="2:23" ht="15.75" customHeight="1">
      <c r="B83" s="5" t="s">
        <v>262</v>
      </c>
      <c r="C83" s="533" t="s">
        <v>262</v>
      </c>
      <c r="D83" s="591"/>
      <c r="E83" s="533"/>
      <c r="F83" s="533"/>
      <c r="G83" s="533"/>
      <c r="H83" s="533"/>
      <c r="I83" s="533"/>
      <c r="J83" s="316" t="s">
        <v>243</v>
      </c>
      <c r="K83" s="316" t="s">
        <v>244</v>
      </c>
      <c r="L83" s="534" t="s">
        <v>237</v>
      </c>
      <c r="M83" s="534" t="s">
        <v>238</v>
      </c>
      <c r="N83" s="534" t="s">
        <v>239</v>
      </c>
      <c r="O83" s="535" t="s">
        <v>245</v>
      </c>
      <c r="P83" s="592"/>
      <c r="Q83" s="593"/>
      <c r="R83" s="548"/>
      <c r="S83" s="47">
        <v>78</v>
      </c>
      <c r="U83" s="47"/>
      <c r="V83" s="47" t="str">
        <f ca="1">Table137[[#This Row],[Rank
(of 30)]]</f>
        <v>Rank</v>
      </c>
      <c r="W83" s="549" t="str">
        <f t="shared" ca="1" si="3"/>
        <v>-</v>
      </c>
    </row>
    <row r="84" spans="2:23" ht="15.75" customHeight="1">
      <c r="B84" s="5" t="s">
        <v>262</v>
      </c>
      <c r="C84" s="539" t="s">
        <v>183</v>
      </c>
      <c r="D84" s="540" t="s">
        <v>263</v>
      </c>
      <c r="E84" s="541"/>
      <c r="F84" s="541"/>
      <c r="G84" s="541"/>
      <c r="H84" s="541"/>
      <c r="I84" s="541"/>
      <c r="J84" s="542" t="e">
        <f ca="1">IF(INDEX([1]Rank2024!83:83,MATCH($A$1,[1]Rank2024!$1:$1,0))="","-",(INDEX([1]Rank2024!83:83,MATCH($A$1,[1]Rank2024!$1:$1,0))))</f>
        <v>#VALUE!</v>
      </c>
      <c r="K84" s="543" t="str">
        <f ca="1">W84</f>
        <v>-</v>
      </c>
      <c r="L84" s="544" t="e">
        <f ca="1">IF(INDEX([1]Value2024!83:83,MATCH($A$1,[1]Value2024!$1:$1,0))="","-",(INDEX([1]Value2024!83:83,MATCH($A$1,[1]Value2024!$1:$1,0))))</f>
        <v>#VALUE!</v>
      </c>
      <c r="M84" s="545" t="e">
        <f ca="1">IF(INDEX([1]Year2024!83:83,MATCH($A$1,[1]Year2024!$1:$1,0))="","-",(INDEX([1]Year2024!83:83,MATCH($A$1,[1]Year2024!$1:$1,0))))</f>
        <v>#VALUE!</v>
      </c>
      <c r="N84" s="541"/>
      <c r="O84" s="546" t="e">
        <f ca="1">IF(INDEX([1]Score2024!83:83,MATCH($A$1,[1]Score2024!$1:$1,0))="","-",(INDEX([1]Score2024!83:83,MATCH($A$1,[1]Score2024!$1:$1,0))))</f>
        <v>#VALUE!</v>
      </c>
      <c r="P84" s="547" t="e">
        <f ca="1">IF(Table137[[#This Row],[Score
(0-100)]]="-","",Table137[[#This Row],[Score
(0-100)]]+5)</f>
        <v>#VALUE!</v>
      </c>
      <c r="R84" s="548" t="e">
        <f ca="1">IF(V84="-",0,[1]Score2024!AO83+5)</f>
        <v>#VALUE!</v>
      </c>
      <c r="S84" s="47">
        <v>79</v>
      </c>
      <c r="U84" s="47" t="e">
        <f ca="1">IF(INDEX([1]Rank2023!82:82,MATCH($A$1,[1]Rank2023!$1:$1,0))="","-",(INDEX([1]Rank2023!82:82,MATCH($A$1,[1]Rank2023!$1:$1,0))))</f>
        <v>#VALUE!</v>
      </c>
      <c r="V84" s="47" t="e">
        <f ca="1">Table137[[#This Row],[Rank
(of 30)]]</f>
        <v>#VALUE!</v>
      </c>
      <c r="W84" s="549" t="str">
        <f t="shared" ca="1" si="3"/>
        <v>-</v>
      </c>
    </row>
    <row r="85" spans="2:23" ht="15.75" customHeight="1">
      <c r="B85" s="5" t="s">
        <v>262</v>
      </c>
      <c r="C85" s="539" t="s">
        <v>185</v>
      </c>
      <c r="D85" s="540" t="s">
        <v>264</v>
      </c>
      <c r="E85" s="541"/>
      <c r="F85" s="541"/>
      <c r="G85" s="541"/>
      <c r="H85" s="541"/>
      <c r="I85" s="541"/>
      <c r="J85" s="542" t="e">
        <f ca="1">IF(INDEX([1]Rank2024!84:84,MATCH($A$1,[1]Rank2024!$1:$1,0))="","-",(INDEX([1]Rank2024!84:84,MATCH($A$1,[1]Rank2024!$1:$1,0))))</f>
        <v>#VALUE!</v>
      </c>
      <c r="K85" s="543" t="str">
        <f t="shared" ref="K85:K102" ca="1" si="4">W85</f>
        <v>-</v>
      </c>
      <c r="L85" s="544" t="e">
        <f ca="1">IF(INDEX([1]Value2024!84:84,MATCH($A$1,[1]Value2024!$1:$1,0))="","-",(INDEX([1]Value2024!84:84,MATCH($A$1,[1]Value2024!$1:$1,0))))</f>
        <v>#VALUE!</v>
      </c>
      <c r="M85" s="545" t="e">
        <f ca="1">IF(INDEX([1]Year2024!84:84,MATCH($A$1,[1]Year2024!$1:$1,0))="","-",(INDEX([1]Year2024!84:84,MATCH($A$1,[1]Year2024!$1:$1,0))))</f>
        <v>#VALUE!</v>
      </c>
      <c r="N85" s="541"/>
      <c r="O85" s="546" t="e">
        <f ca="1">IF(INDEX([1]Score2024!84:84,MATCH($A$1,[1]Score2024!$1:$1,0))="","-",(INDEX([1]Score2024!84:84,MATCH($A$1,[1]Score2024!$1:$1,0))))</f>
        <v>#VALUE!</v>
      </c>
      <c r="P85" s="547" t="e">
        <f ca="1">IF(Table137[[#This Row],[Score
(0-100)]]="-","",Table137[[#This Row],[Score
(0-100)]]+5)</f>
        <v>#VALUE!</v>
      </c>
      <c r="R85" s="548" t="e">
        <f ca="1">IF(V85="-",0,[1]Score2024!AO84+5)</f>
        <v>#VALUE!</v>
      </c>
      <c r="S85" s="47">
        <v>80</v>
      </c>
      <c r="U85" s="47" t="e">
        <f ca="1">IF(INDEX([1]Rank2023!83:83,MATCH($A$1,[1]Rank2023!$1:$1,0))="","-",(INDEX([1]Rank2023!83:83,MATCH($A$1,[1]Rank2023!$1:$1,0))))</f>
        <v>#VALUE!</v>
      </c>
      <c r="V85" s="47" t="e">
        <f ca="1">Table137[[#This Row],[Rank
(of 30)]]</f>
        <v>#VALUE!</v>
      </c>
      <c r="W85" s="549" t="str">
        <f t="shared" ca="1" si="3"/>
        <v>-</v>
      </c>
    </row>
    <row r="86" spans="2:23" ht="15.75" customHeight="1">
      <c r="B86" s="5" t="s">
        <v>262</v>
      </c>
      <c r="C86" s="539" t="s">
        <v>187</v>
      </c>
      <c r="D86" s="540" t="s">
        <v>188</v>
      </c>
      <c r="E86" s="541"/>
      <c r="F86" s="541"/>
      <c r="G86" s="541"/>
      <c r="H86" s="541"/>
      <c r="I86" s="541"/>
      <c r="J86" s="542" t="e">
        <f ca="1">IF(INDEX([1]Rank2024!85:85,MATCH($A$1,[1]Rank2024!$1:$1,0))="","-",(INDEX([1]Rank2024!85:85,MATCH($A$1,[1]Rank2024!$1:$1,0))))</f>
        <v>#VALUE!</v>
      </c>
      <c r="K86" s="543" t="str">
        <f t="shared" ca="1" si="4"/>
        <v>-</v>
      </c>
      <c r="L86" s="544" t="e">
        <f ca="1">IF(INDEX([1]Value2024!85:85,MATCH($A$1,[1]Value2024!$1:$1,0))="","-",(INDEX([1]Value2024!85:85,MATCH($A$1,[1]Value2024!$1:$1,0))))</f>
        <v>#VALUE!</v>
      </c>
      <c r="M86" s="545" t="e">
        <f ca="1">IF(INDEX([1]Year2024!85:85,MATCH($A$1,[1]Year2024!$1:$1,0))="","-",(INDEX([1]Year2024!85:85,MATCH($A$1,[1]Year2024!$1:$1,0))))</f>
        <v>#VALUE!</v>
      </c>
      <c r="N86" s="541"/>
      <c r="O86" s="546" t="e">
        <f ca="1">IF(INDEX([1]Score2024!85:85,MATCH($A$1,[1]Score2024!$1:$1,0))="","-",(INDEX([1]Score2024!85:85,MATCH($A$1,[1]Score2024!$1:$1,0))))</f>
        <v>#VALUE!</v>
      </c>
      <c r="P86" s="547" t="e">
        <f ca="1">IF(Table137[[#This Row],[Score
(0-100)]]="-","",Table137[[#This Row],[Score
(0-100)]]+5)</f>
        <v>#VALUE!</v>
      </c>
      <c r="R86" s="548" t="e">
        <f ca="1">IF(V86="-",0,[1]Score2024!AO85+5)</f>
        <v>#VALUE!</v>
      </c>
      <c r="S86" s="47">
        <v>81</v>
      </c>
      <c r="U86" s="47" t="e">
        <f ca="1">IF(INDEX([1]Rank2023!84:84,MATCH($A$1,[1]Rank2023!$1:$1,0))="","-",(INDEX([1]Rank2023!84:84,MATCH($A$1,[1]Rank2023!$1:$1,0))))</f>
        <v>#VALUE!</v>
      </c>
      <c r="V86" s="47" t="e">
        <f ca="1">Table137[[#This Row],[Rank
(of 30)]]</f>
        <v>#VALUE!</v>
      </c>
      <c r="W86" s="549" t="str">
        <f t="shared" ca="1" si="3"/>
        <v>-</v>
      </c>
    </row>
    <row r="87" spans="2:23" ht="15.75" customHeight="1">
      <c r="B87" s="5" t="s">
        <v>262</v>
      </c>
      <c r="C87" s="539" t="s">
        <v>189</v>
      </c>
      <c r="D87" s="540" t="s">
        <v>265</v>
      </c>
      <c r="E87" s="541"/>
      <c r="F87" s="541"/>
      <c r="G87" s="541"/>
      <c r="H87" s="541"/>
      <c r="I87" s="541"/>
      <c r="J87" s="542" t="e">
        <f ca="1">IF(INDEX([1]Rank2024!86:86,MATCH($A$1,[1]Rank2024!$1:$1,0))="","-",(INDEX([1]Rank2024!86:86,MATCH($A$1,[1]Rank2024!$1:$1,0))))</f>
        <v>#VALUE!</v>
      </c>
      <c r="K87" s="543" t="str">
        <f t="shared" ca="1" si="4"/>
        <v>-</v>
      </c>
      <c r="L87" s="599" t="e">
        <f ca="1">IF(INDEX([1]Value2024!86:86,MATCH($A$1,[1]Value2024!$1:$1,0))="","-",(INDEX([1]Value2024!86:86,MATCH($A$1,[1]Value2024!$1:$1,0))))</f>
        <v>#VALUE!</v>
      </c>
      <c r="M87" s="545" t="e">
        <f ca="1">IF(INDEX([1]Year2024!86:86,MATCH($A$1,[1]Year2024!$1:$1,0))="","-",(INDEX([1]Year2024!86:86,MATCH($A$1,[1]Year2024!$1:$1,0))))</f>
        <v>#VALUE!</v>
      </c>
      <c r="N87" s="541"/>
      <c r="O87" s="546" t="e">
        <f ca="1">IF(INDEX([1]Score2024!86:86,MATCH($A$1,[1]Score2024!$1:$1,0))="","-",(INDEX([1]Score2024!86:86,MATCH($A$1,[1]Score2024!$1:$1,0))))</f>
        <v>#VALUE!</v>
      </c>
      <c r="P87" s="547" t="e">
        <f ca="1">IF(Table137[[#This Row],[Score
(0-100)]]="-","",Table137[[#This Row],[Score
(0-100)]]+5)</f>
        <v>#VALUE!</v>
      </c>
      <c r="R87" s="548" t="e">
        <f ca="1">IF(V87="-",0,[1]Score2024!AO86+5)</f>
        <v>#VALUE!</v>
      </c>
      <c r="S87" s="47">
        <v>82</v>
      </c>
      <c r="U87" s="47" t="e">
        <f ca="1">IF(INDEX([1]Rank2023!85:85,MATCH($A$1,[1]Rank2023!$1:$1,0))="","-",(INDEX([1]Rank2023!85:85,MATCH($A$1,[1]Rank2023!$1:$1,0))))</f>
        <v>#VALUE!</v>
      </c>
      <c r="V87" s="47" t="e">
        <f ca="1">Table137[[#This Row],[Rank
(of 30)]]</f>
        <v>#VALUE!</v>
      </c>
      <c r="W87" s="549" t="str">
        <f t="shared" ca="1" si="3"/>
        <v>-</v>
      </c>
    </row>
    <row r="88" spans="2:23" ht="15.75" customHeight="1">
      <c r="B88" s="5" t="s">
        <v>262</v>
      </c>
      <c r="C88" s="539" t="s">
        <v>191</v>
      </c>
      <c r="D88" s="540" t="s">
        <v>192</v>
      </c>
      <c r="E88" s="541"/>
      <c r="F88" s="541"/>
      <c r="G88" s="541"/>
      <c r="H88" s="541"/>
      <c r="I88" s="541"/>
      <c r="J88" s="542" t="e">
        <f ca="1">IF(INDEX([1]Rank2024!87:87,MATCH($A$1,[1]Rank2024!$1:$1,0))="","-",(INDEX([1]Rank2024!87:87,MATCH($A$1,[1]Rank2024!$1:$1,0))))</f>
        <v>#VALUE!</v>
      </c>
      <c r="K88" s="543" t="str">
        <f t="shared" ca="1" si="4"/>
        <v>-</v>
      </c>
      <c r="L88" s="544" t="e">
        <f ca="1">IF(INDEX([1]Value2024!87:87,MATCH($A$1,[1]Value2024!$1:$1,0))="","-",(INDEX([1]Value2024!87:87,MATCH($A$1,[1]Value2024!$1:$1,0))))</f>
        <v>#VALUE!</v>
      </c>
      <c r="M88" s="545" t="e">
        <f ca="1">IF(INDEX([1]Year2024!87:87,MATCH($A$1,[1]Year2024!$1:$1,0))="","-",(INDEX([1]Year2024!87:87,MATCH($A$1,[1]Year2024!$1:$1,0))))</f>
        <v>#VALUE!</v>
      </c>
      <c r="N88" s="541"/>
      <c r="O88" s="546" t="e">
        <f ca="1">IF(INDEX([1]Score2024!87:87,MATCH($A$1,[1]Score2024!$1:$1,0))="","-",(INDEX([1]Score2024!87:87,MATCH($A$1,[1]Score2024!$1:$1,0))))</f>
        <v>#VALUE!</v>
      </c>
      <c r="P88" s="547" t="e">
        <f ca="1">IF(Table137[[#This Row],[Score
(0-100)]]="-","",Table137[[#This Row],[Score
(0-100)]]+5)</f>
        <v>#VALUE!</v>
      </c>
      <c r="R88" s="548" t="e">
        <f ca="1">IF(V88="-",0,[1]Score2024!AO87+5)</f>
        <v>#VALUE!</v>
      </c>
      <c r="S88" s="47">
        <v>83</v>
      </c>
      <c r="U88" s="47" t="e">
        <f ca="1">IF(INDEX([1]Rank2023!86:86,MATCH($A$1,[1]Rank2023!$1:$1,0))="","-",(INDEX([1]Rank2023!86:86,MATCH($A$1,[1]Rank2023!$1:$1,0))))</f>
        <v>#VALUE!</v>
      </c>
      <c r="V88" s="47" t="e">
        <f ca="1">Table137[[#This Row],[Rank
(of 30)]]</f>
        <v>#VALUE!</v>
      </c>
      <c r="W88" s="549" t="str">
        <f t="shared" ca="1" si="3"/>
        <v>-</v>
      </c>
    </row>
    <row r="89" spans="2:23" ht="15.75" customHeight="1">
      <c r="B89" s="5" t="s">
        <v>262</v>
      </c>
      <c r="C89" s="539" t="s">
        <v>193</v>
      </c>
      <c r="D89" s="540" t="s">
        <v>266</v>
      </c>
      <c r="E89" s="541"/>
      <c r="F89" s="541"/>
      <c r="G89" s="541"/>
      <c r="H89" s="541"/>
      <c r="I89" s="541"/>
      <c r="J89" s="542" t="e">
        <f ca="1">IF(INDEX([1]Rank2024!88:88,MATCH($A$1,[1]Rank2024!$1:$1,0))="","-",(INDEX([1]Rank2024!88:88,MATCH($A$1,[1]Rank2024!$1:$1,0))))</f>
        <v>#VALUE!</v>
      </c>
      <c r="K89" s="543" t="str">
        <f t="shared" ca="1" si="4"/>
        <v>-</v>
      </c>
      <c r="L89" s="596" t="e">
        <f ca="1">IF(INDEX([1]Value2024!88:88,MATCH($A$1,[1]Value2024!$1:$1,0))="","-",(INDEX([1]Value2024!88:88,MATCH($A$1,[1]Value2024!$1:$1,0))))</f>
        <v>#VALUE!</v>
      </c>
      <c r="M89" s="545" t="e">
        <f ca="1">IF(INDEX([1]Year2024!88:88,MATCH($A$1,[1]Year2024!$1:$1,0))="","-",(INDEX([1]Year2024!88:88,MATCH($A$1,[1]Year2024!$1:$1,0))))</f>
        <v>#VALUE!</v>
      </c>
      <c r="N89" s="541"/>
      <c r="O89" s="546" t="e">
        <f ca="1">IF(INDEX([1]Score2024!88:88,MATCH($A$1,[1]Score2024!$1:$1,0))="","-",(INDEX([1]Score2024!88:88,MATCH($A$1,[1]Score2024!$1:$1,0))))</f>
        <v>#VALUE!</v>
      </c>
      <c r="P89" s="547" t="e">
        <f ca="1">IF(Table137[[#This Row],[Score
(0-100)]]="-","",Table137[[#This Row],[Score
(0-100)]]+5)</f>
        <v>#VALUE!</v>
      </c>
      <c r="R89" s="548" t="e">
        <f ca="1">IF(V89="-",0,[1]Score2024!AO88+5)</f>
        <v>#VALUE!</v>
      </c>
      <c r="S89" s="47">
        <v>84</v>
      </c>
      <c r="U89" s="47" t="e">
        <f ca="1">IF(INDEX([1]Rank2023!87:87,MATCH($A$1,[1]Rank2023!$1:$1,0))="","-",(INDEX([1]Rank2023!87:87,MATCH($A$1,[1]Rank2023!$1:$1,0))))</f>
        <v>#VALUE!</v>
      </c>
      <c r="V89" s="47" t="e">
        <f ca="1">Table137[[#This Row],[Rank
(of 30)]]</f>
        <v>#VALUE!</v>
      </c>
      <c r="W89" s="549" t="str">
        <f t="shared" ca="1" si="3"/>
        <v>-</v>
      </c>
    </row>
    <row r="90" spans="2:23" ht="15.75" customHeight="1">
      <c r="B90" s="5" t="s">
        <v>262</v>
      </c>
      <c r="C90" s="550" t="s">
        <v>195</v>
      </c>
      <c r="D90" s="551" t="s">
        <v>267</v>
      </c>
      <c r="E90" s="552"/>
      <c r="F90" s="552"/>
      <c r="G90" s="552"/>
      <c r="H90" s="552"/>
      <c r="I90" s="552"/>
      <c r="J90" s="553" t="e">
        <f ca="1">IF(INDEX([1]Rank2024!89:89,MATCH($A$1,[1]Rank2024!$1:$1,0))="","-",(INDEX([1]Rank2024!89:89,MATCH($A$1,[1]Rank2024!$1:$1,0))))</f>
        <v>#VALUE!</v>
      </c>
      <c r="K90" s="554" t="str">
        <f t="shared" ca="1" si="4"/>
        <v>-</v>
      </c>
      <c r="L90" s="555" t="e">
        <f ca="1">IF(INDEX([1]Value2024!89:89,MATCH($A$1,[1]Value2024!$1:$1,0))="","-",(INDEX([1]Value2024!89:89,MATCH($A$1,[1]Value2024!$1:$1,0))))</f>
        <v>#VALUE!</v>
      </c>
      <c r="M90" s="556" t="e">
        <f ca="1">IF(INDEX([1]Year2024!89:89,MATCH($A$1,[1]Year2024!$1:$1,0))="","-",(INDEX([1]Year2024!89:89,MATCH($A$1,[1]Year2024!$1:$1,0))))</f>
        <v>#VALUE!</v>
      </c>
      <c r="N90" s="552"/>
      <c r="O90" s="557" t="e">
        <f ca="1">IF(INDEX([1]Score2024!89:89,MATCH($A$1,[1]Score2024!$1:$1,0))="","-",(INDEX([1]Score2024!89:89,MATCH($A$1,[1]Score2024!$1:$1,0))))</f>
        <v>#VALUE!</v>
      </c>
      <c r="P90" s="558" t="e">
        <f ca="1">IF(Table137[[#This Row],[Score
(0-100)]]="-","",Table137[[#This Row],[Score
(0-100)]]+5)</f>
        <v>#VALUE!</v>
      </c>
      <c r="R90" s="548" t="e">
        <f ca="1">IF(V90="-",0,[1]Score2024!AO89+5)</f>
        <v>#VALUE!</v>
      </c>
      <c r="S90" s="47">
        <v>85</v>
      </c>
      <c r="U90" s="47" t="e">
        <f ca="1">IF(INDEX([1]Rank2023!88:88,MATCH($A$1,[1]Rank2023!$1:$1,0))="","-",(INDEX([1]Rank2023!88:88,MATCH($A$1,[1]Rank2023!$1:$1,0))))</f>
        <v>#VALUE!</v>
      </c>
      <c r="V90" s="47" t="e">
        <f ca="1">Table137[[#This Row],[Rank
(of 30)]]</f>
        <v>#VALUE!</v>
      </c>
      <c r="W90" s="549" t="str">
        <f t="shared" ca="1" si="3"/>
        <v>-</v>
      </c>
    </row>
    <row r="91" spans="2:23" ht="15.75" customHeight="1">
      <c r="B91" s="5" t="s">
        <v>262</v>
      </c>
      <c r="C91" s="559" t="s">
        <v>197</v>
      </c>
      <c r="D91" s="560" t="s">
        <v>198</v>
      </c>
      <c r="E91" s="561"/>
      <c r="F91" s="561"/>
      <c r="G91" s="561"/>
      <c r="H91" s="561"/>
      <c r="I91" s="561"/>
      <c r="J91" s="562" t="e">
        <f ca="1">IF(INDEX([1]Rank2024!90:90,MATCH($A$1,[1]Rank2024!$1:$1,0))="","-",(INDEX([1]Rank2024!90:90,MATCH($A$1,[1]Rank2024!$1:$1,0))))</f>
        <v>#VALUE!</v>
      </c>
      <c r="K91" s="594" t="str">
        <f t="shared" ca="1" si="4"/>
        <v>-</v>
      </c>
      <c r="L91" s="570" t="e">
        <f ca="1">IF(INDEX([1]Value2024!90:90,MATCH($A$1,[1]Value2024!$1:$1,0))="","-",(INDEX([1]Value2024!90:90,MATCH($A$1,[1]Value2024!$1:$1,0))))</f>
        <v>#VALUE!</v>
      </c>
      <c r="M91" s="565" t="e">
        <f ca="1">IF(INDEX([1]Year2024!90:90,MATCH($A$1,[1]Year2024!$1:$1,0))="","-",(INDEX([1]Year2024!90:90,MATCH($A$1,[1]Year2024!$1:$1,0))))</f>
        <v>#VALUE!</v>
      </c>
      <c r="N91" s="561"/>
      <c r="O91" s="566" t="e">
        <f ca="1">IF(INDEX([1]Score2024!90:90,MATCH($A$1,[1]Score2024!$1:$1,0))="","-",(INDEX([1]Score2024!90:90,MATCH($A$1,[1]Score2024!$1:$1,0))))</f>
        <v>#VALUE!</v>
      </c>
      <c r="P91" s="567" t="e">
        <f ca="1">IF(Table137[[#This Row],[Score
(0-100)]]="-","",Table137[[#This Row],[Score
(0-100)]]+5)</f>
        <v>#VALUE!</v>
      </c>
      <c r="R91" s="548" t="e">
        <f ca="1">IF(V91="-",0,[1]Score2024!AO90+5)</f>
        <v>#VALUE!</v>
      </c>
      <c r="S91" s="47">
        <v>86</v>
      </c>
      <c r="U91" s="47" t="e">
        <f ca="1">IF(INDEX([1]Rank2023!89:89,MATCH($A$1,[1]Rank2023!$1:$1,0))="","-",(INDEX([1]Rank2023!89:89,MATCH($A$1,[1]Rank2023!$1:$1,0))))</f>
        <v>#VALUE!</v>
      </c>
      <c r="V91" s="47" t="e">
        <f ca="1">Table137[[#This Row],[Rank
(of 30)]]</f>
        <v>#VALUE!</v>
      </c>
      <c r="W91" s="549" t="str">
        <f t="shared" ca="1" si="3"/>
        <v>-</v>
      </c>
    </row>
    <row r="92" spans="2:23" ht="15.75" customHeight="1">
      <c r="B92" s="5" t="s">
        <v>262</v>
      </c>
      <c r="C92" s="559" t="s">
        <v>199</v>
      </c>
      <c r="D92" s="560" t="s">
        <v>200</v>
      </c>
      <c r="E92" s="561"/>
      <c r="F92" s="561"/>
      <c r="G92" s="561"/>
      <c r="H92" s="561"/>
      <c r="I92" s="561"/>
      <c r="J92" s="562" t="e">
        <f ca="1">IF(INDEX([1]Rank2024!91:91,MATCH($A$1,[1]Rank2024!$1:$1,0))="","-",(INDEX([1]Rank2024!91:91,MATCH($A$1,[1]Rank2024!$1:$1,0))))</f>
        <v>#VALUE!</v>
      </c>
      <c r="K92" s="594" t="str">
        <f t="shared" ca="1" si="4"/>
        <v>-</v>
      </c>
      <c r="L92" s="570" t="e">
        <f ca="1">IF(INDEX([1]Value2024!91:91,MATCH($A$1,[1]Value2024!$1:$1,0))="","-",(INDEX([1]Value2024!91:91,MATCH($A$1,[1]Value2024!$1:$1,0))))</f>
        <v>#VALUE!</v>
      </c>
      <c r="M92" s="565" t="e">
        <f ca="1">IF(INDEX([1]Year2024!91:91,MATCH($A$1,[1]Year2024!$1:$1,0))="","-",(INDEX([1]Year2024!91:91,MATCH($A$1,[1]Year2024!$1:$1,0))))</f>
        <v>#VALUE!</v>
      </c>
      <c r="N92" s="561"/>
      <c r="O92" s="566" t="e">
        <f ca="1">IF(INDEX([1]Score2024!91:91,MATCH($A$1,[1]Score2024!$1:$1,0))="","-",(INDEX([1]Score2024!91:91,MATCH($A$1,[1]Score2024!$1:$1,0))))</f>
        <v>#VALUE!</v>
      </c>
      <c r="P92" s="567" t="e">
        <f ca="1">IF(Table137[[#This Row],[Score
(0-100)]]="-","",Table137[[#This Row],[Score
(0-100)]]+5)</f>
        <v>#VALUE!</v>
      </c>
      <c r="R92" s="548" t="e">
        <f ca="1">IF(V92="-",0,[1]Score2024!AO91+5)</f>
        <v>#VALUE!</v>
      </c>
      <c r="S92" s="47">
        <v>87</v>
      </c>
      <c r="U92" s="47" t="e">
        <f ca="1">IF(INDEX([1]Rank2023!90:90,MATCH($A$1,[1]Rank2023!$1:$1,0))="","-",(INDEX([1]Rank2023!90:90,MATCH($A$1,[1]Rank2023!$1:$1,0))))</f>
        <v>#VALUE!</v>
      </c>
      <c r="V92" s="47" t="e">
        <f ca="1">Table137[[#This Row],[Rank
(of 30)]]</f>
        <v>#VALUE!</v>
      </c>
      <c r="W92" s="549" t="str">
        <f t="shared" ca="1" si="3"/>
        <v>-</v>
      </c>
    </row>
    <row r="93" spans="2:23" ht="15.75" customHeight="1">
      <c r="B93" s="5" t="s">
        <v>262</v>
      </c>
      <c r="C93" s="559" t="s">
        <v>201</v>
      </c>
      <c r="D93" s="560" t="s">
        <v>202</v>
      </c>
      <c r="E93" s="561"/>
      <c r="F93" s="561"/>
      <c r="G93" s="561"/>
      <c r="H93" s="561"/>
      <c r="I93" s="561"/>
      <c r="J93" s="562" t="e">
        <f ca="1">IF(INDEX([1]Rank2024!92:92,MATCH($A$1,[1]Rank2024!$1:$1,0))="","-",(INDEX([1]Rank2024!92:92,MATCH($A$1,[1]Rank2024!$1:$1,0))))</f>
        <v>#VALUE!</v>
      </c>
      <c r="K93" s="594" t="str">
        <f t="shared" ca="1" si="4"/>
        <v>-</v>
      </c>
      <c r="L93" s="570" t="e">
        <f ca="1">IF(INDEX([1]Value2024!92:92,MATCH($A$1,[1]Value2024!$1:$1,0))="","-",(INDEX([1]Value2024!92:92,MATCH($A$1,[1]Value2024!$1:$1,0))))</f>
        <v>#VALUE!</v>
      </c>
      <c r="M93" s="565" t="e">
        <f ca="1">IF(INDEX([1]Year2024!92:92,MATCH($A$1,[1]Year2024!$1:$1,0))="","-",(INDEX([1]Year2024!92:92,MATCH($A$1,[1]Year2024!$1:$1,0))))</f>
        <v>#VALUE!</v>
      </c>
      <c r="N93" s="561"/>
      <c r="O93" s="566" t="e">
        <f ca="1">IF(INDEX([1]Score2024!92:92,MATCH($A$1,[1]Score2024!$1:$1,0))="","-",(INDEX([1]Score2024!92:92,MATCH($A$1,[1]Score2024!$1:$1,0))))</f>
        <v>#VALUE!</v>
      </c>
      <c r="P93" s="567" t="e">
        <f ca="1">IF(Table137[[#This Row],[Score
(0-100)]]="-","",Table137[[#This Row],[Score
(0-100)]]+5)</f>
        <v>#VALUE!</v>
      </c>
      <c r="R93" s="548" t="e">
        <f ca="1">IF(V93="-",0,[1]Score2024!AO92+5)</f>
        <v>#VALUE!</v>
      </c>
      <c r="S93" s="47">
        <v>88</v>
      </c>
      <c r="U93" s="47" t="e">
        <f ca="1">IF(INDEX([1]Rank2023!91:91,MATCH($A$1,[1]Rank2023!$1:$1,0))="","-",(INDEX([1]Rank2023!91:91,MATCH($A$1,[1]Rank2023!$1:$1,0))))</f>
        <v>#VALUE!</v>
      </c>
      <c r="V93" s="47" t="e">
        <f ca="1">Table137[[#This Row],[Rank
(of 30)]]</f>
        <v>#VALUE!</v>
      </c>
      <c r="W93" s="549" t="str">
        <f t="shared" ca="1" si="3"/>
        <v>-</v>
      </c>
    </row>
    <row r="94" spans="2:23" ht="15.75" customHeight="1">
      <c r="B94" s="5" t="s">
        <v>262</v>
      </c>
      <c r="C94" s="559" t="s">
        <v>203</v>
      </c>
      <c r="D94" s="560" t="s">
        <v>204</v>
      </c>
      <c r="E94" s="561"/>
      <c r="F94" s="561"/>
      <c r="G94" s="561"/>
      <c r="H94" s="561"/>
      <c r="I94" s="561"/>
      <c r="J94" s="562" t="e">
        <f ca="1">IF(INDEX([1]Rank2024!93:93,MATCH($A$1,[1]Rank2024!$1:$1,0))="","-",(INDEX([1]Rank2024!93:93,MATCH($A$1,[1]Rank2024!$1:$1,0))))</f>
        <v>#VALUE!</v>
      </c>
      <c r="K94" s="594" t="str">
        <f t="shared" ca="1" si="4"/>
        <v>-</v>
      </c>
      <c r="L94" s="570" t="e">
        <f ca="1">IF(INDEX([1]Value2024!93:93,MATCH($A$1,[1]Value2024!$1:$1,0))="","-",(INDEX([1]Value2024!93:93,MATCH($A$1,[1]Value2024!$1:$1,0))))</f>
        <v>#VALUE!</v>
      </c>
      <c r="M94" s="565" t="e">
        <f ca="1">IF(INDEX([1]Year2024!93:93,MATCH($A$1,[1]Year2024!$1:$1,0))="","-",(INDEX([1]Year2024!93:93,MATCH($A$1,[1]Year2024!$1:$1,0))))</f>
        <v>#VALUE!</v>
      </c>
      <c r="N94" s="561"/>
      <c r="O94" s="566" t="e">
        <f ca="1">IF(INDEX([1]Score2024!93:93,MATCH($A$1,[1]Score2024!$1:$1,0))="","-",(INDEX([1]Score2024!93:93,MATCH($A$1,[1]Score2024!$1:$1,0))))</f>
        <v>#VALUE!</v>
      </c>
      <c r="P94" s="567" t="e">
        <f ca="1">IF(Table137[[#This Row],[Score
(0-100)]]="-","",Table137[[#This Row],[Score
(0-100)]]+5)</f>
        <v>#VALUE!</v>
      </c>
      <c r="R94" s="548" t="e">
        <f ca="1">IF(V94="-",0,[1]Score2024!AO93+5)</f>
        <v>#VALUE!</v>
      </c>
      <c r="S94" s="47">
        <v>89</v>
      </c>
      <c r="U94" s="47" t="e">
        <f ca="1">IF(INDEX([1]Rank2023!92:92,MATCH($A$1,[1]Rank2023!$1:$1,0))="","-",(INDEX([1]Rank2023!92:92,MATCH($A$1,[1]Rank2023!$1:$1,0))))</f>
        <v>#VALUE!</v>
      </c>
      <c r="V94" s="47" t="e">
        <f ca="1">Table137[[#This Row],[Rank
(of 30)]]</f>
        <v>#VALUE!</v>
      </c>
      <c r="W94" s="549" t="str">
        <f t="shared" ca="1" si="3"/>
        <v>-</v>
      </c>
    </row>
    <row r="95" spans="2:23" ht="15.75" customHeight="1">
      <c r="B95" s="5" t="s">
        <v>262</v>
      </c>
      <c r="C95" s="559" t="s">
        <v>205</v>
      </c>
      <c r="D95" s="560" t="s">
        <v>206</v>
      </c>
      <c r="E95" s="561"/>
      <c r="F95" s="561"/>
      <c r="G95" s="561"/>
      <c r="H95" s="561"/>
      <c r="I95" s="561"/>
      <c r="J95" s="562" t="e">
        <f ca="1">IF(INDEX([1]Rank2024!94:94,MATCH($A$1,[1]Rank2024!$1:$1,0))="","-",(INDEX([1]Rank2024!94:94,MATCH($A$1,[1]Rank2024!$1:$1,0))))</f>
        <v>#VALUE!</v>
      </c>
      <c r="K95" s="594" t="str">
        <f t="shared" ca="1" si="4"/>
        <v>-</v>
      </c>
      <c r="L95" s="570" t="e">
        <f ca="1">IF(INDEX([1]Value2024!94:94,MATCH($A$1,[1]Value2024!$1:$1,0))="","-",(INDEX([1]Value2024!94:94,MATCH($A$1,[1]Value2024!$1:$1,0))))</f>
        <v>#VALUE!</v>
      </c>
      <c r="M95" s="565" t="e">
        <f ca="1">IF(INDEX([1]Year2024!94:94,MATCH($A$1,[1]Year2024!$1:$1,0))="","-",(INDEX([1]Year2024!94:94,MATCH($A$1,[1]Year2024!$1:$1,0))))</f>
        <v>#VALUE!</v>
      </c>
      <c r="N95" s="561"/>
      <c r="O95" s="566" t="e">
        <f ca="1">IF(INDEX([1]Score2024!94:94,MATCH($A$1,[1]Score2024!$1:$1,0))="","-",(INDEX([1]Score2024!94:94,MATCH($A$1,[1]Score2024!$1:$1,0))))</f>
        <v>#VALUE!</v>
      </c>
      <c r="P95" s="567" t="e">
        <f ca="1">IF(Table137[[#This Row],[Score
(0-100)]]="-","",Table137[[#This Row],[Score
(0-100)]]+5)</f>
        <v>#VALUE!</v>
      </c>
      <c r="R95" s="548" t="e">
        <f ca="1">IF(V95="-",0,[1]Score2024!AO94+5)</f>
        <v>#VALUE!</v>
      </c>
      <c r="S95" s="47">
        <v>90</v>
      </c>
      <c r="U95" s="47" t="e">
        <f ca="1">IF(INDEX([1]Rank2023!93:93,MATCH($A$1,[1]Rank2023!$1:$1,0))="","-",(INDEX([1]Rank2023!93:93,MATCH($A$1,[1]Rank2023!$1:$1,0))))</f>
        <v>#VALUE!</v>
      </c>
      <c r="V95" s="47" t="e">
        <f ca="1">Table137[[#This Row],[Rank
(of 30)]]</f>
        <v>#VALUE!</v>
      </c>
      <c r="W95" s="549" t="str">
        <f t="shared" ca="1" si="3"/>
        <v>-</v>
      </c>
    </row>
    <row r="96" spans="2:23" ht="15.75" customHeight="1">
      <c r="B96" s="5" t="s">
        <v>262</v>
      </c>
      <c r="C96" s="559" t="s">
        <v>207</v>
      </c>
      <c r="D96" s="560" t="s">
        <v>208</v>
      </c>
      <c r="E96" s="561"/>
      <c r="F96" s="561"/>
      <c r="G96" s="561"/>
      <c r="H96" s="561"/>
      <c r="I96" s="561"/>
      <c r="J96" s="562" t="e">
        <f ca="1">IF(INDEX([1]Rank2024!95:95,MATCH($A$1,[1]Rank2024!$1:$1,0))="","-",(INDEX([1]Rank2024!95:95,MATCH($A$1,[1]Rank2024!$1:$1,0))))</f>
        <v>#VALUE!</v>
      </c>
      <c r="K96" s="594" t="str">
        <f t="shared" ca="1" si="4"/>
        <v>-</v>
      </c>
      <c r="L96" s="570" t="e">
        <f ca="1">IF(INDEX([1]Value2024!95:95,MATCH($A$1,[1]Value2024!$1:$1,0))="","-",(INDEX([1]Value2024!95:95,MATCH($A$1,[1]Value2024!$1:$1,0))))</f>
        <v>#VALUE!</v>
      </c>
      <c r="M96" s="565" t="e">
        <f ca="1">IF(INDEX([1]Year2024!95:95,MATCH($A$1,[1]Year2024!$1:$1,0))="","-",(INDEX([1]Year2024!95:95,MATCH($A$1,[1]Year2024!$1:$1,0))))</f>
        <v>#VALUE!</v>
      </c>
      <c r="N96" s="561"/>
      <c r="O96" s="566" t="e">
        <f ca="1">IF(INDEX([1]Score2024!95:95,MATCH($A$1,[1]Score2024!$1:$1,0))="","-",(INDEX([1]Score2024!95:95,MATCH($A$1,[1]Score2024!$1:$1,0))))</f>
        <v>#VALUE!</v>
      </c>
      <c r="P96" s="567" t="e">
        <f ca="1">IF(Table137[[#This Row],[Score
(0-100)]]="-","",Table137[[#This Row],[Score
(0-100)]]+5)</f>
        <v>#VALUE!</v>
      </c>
      <c r="R96" s="548" t="e">
        <f ca="1">IF(V96="-",0,[1]Score2024!AO95+5)</f>
        <v>#VALUE!</v>
      </c>
      <c r="S96" s="47">
        <v>91</v>
      </c>
      <c r="U96" s="47" t="e">
        <f ca="1">IF(INDEX([1]Rank2023!94:94,MATCH($A$1,[1]Rank2023!$1:$1,0))="","-",(INDEX([1]Rank2023!94:94,MATCH($A$1,[1]Rank2023!$1:$1,0))))</f>
        <v>#VALUE!</v>
      </c>
      <c r="V96" s="47" t="e">
        <f ca="1">Table137[[#This Row],[Rank
(of 30)]]</f>
        <v>#VALUE!</v>
      </c>
      <c r="W96" s="549" t="str">
        <f t="shared" ca="1" si="3"/>
        <v>-</v>
      </c>
    </row>
    <row r="97" spans="2:23" ht="15.75" customHeight="1">
      <c r="B97" s="5" t="s">
        <v>262</v>
      </c>
      <c r="C97" s="579" t="s">
        <v>209</v>
      </c>
      <c r="D97" s="580" t="s">
        <v>210</v>
      </c>
      <c r="E97" s="573"/>
      <c r="F97" s="573"/>
      <c r="G97" s="573"/>
      <c r="H97" s="573"/>
      <c r="I97" s="573"/>
      <c r="J97" s="574" t="e">
        <f ca="1">IF(INDEX([1]Rank2024!96:96,MATCH($A$1,[1]Rank2024!$1:$1,0))="","-",(INDEX([1]Rank2024!96:96,MATCH($A$1,[1]Rank2024!$1:$1,0))))</f>
        <v>#VALUE!</v>
      </c>
      <c r="K97" s="595" t="str">
        <f t="shared" ca="1" si="4"/>
        <v>-</v>
      </c>
      <c r="L97" s="582" t="e">
        <f ca="1">IF(INDEX([1]Value2024!96:96,MATCH($A$1,[1]Value2024!$1:$1,0))="","-",(INDEX([1]Value2024!96:96,MATCH($A$1,[1]Value2024!$1:$1,0))))</f>
        <v>#VALUE!</v>
      </c>
      <c r="M97" s="576" t="e">
        <f ca="1">IF(INDEX([1]Year2024!96:96,MATCH($A$1,[1]Year2024!$1:$1,0))="","-",(INDEX([1]Year2024!96:96,MATCH($A$1,[1]Year2024!$1:$1,0))))</f>
        <v>#VALUE!</v>
      </c>
      <c r="N97" s="573"/>
      <c r="O97" s="577" t="e">
        <f ca="1">IF(INDEX([1]Score2024!96:96,MATCH($A$1,[1]Score2024!$1:$1,0))="","-",(INDEX([1]Score2024!96:96,MATCH($A$1,[1]Score2024!$1:$1,0))))</f>
        <v>#VALUE!</v>
      </c>
      <c r="P97" s="578" t="e">
        <f ca="1">IF(Table137[[#This Row],[Score
(0-100)]]="-","",Table137[[#This Row],[Score
(0-100)]]+5)</f>
        <v>#VALUE!</v>
      </c>
      <c r="R97" s="548" t="e">
        <f ca="1">IF(V97="-",0,[1]Score2024!AO96+5)</f>
        <v>#VALUE!</v>
      </c>
      <c r="S97" s="47">
        <v>92</v>
      </c>
      <c r="U97" s="47" t="e">
        <f ca="1">IF(INDEX([1]Rank2023!95:95,MATCH($A$1,[1]Rank2023!$1:$1,0))="","-",(INDEX([1]Rank2023!95:95,MATCH($A$1,[1]Rank2023!$1:$1,0))))</f>
        <v>#VALUE!</v>
      </c>
      <c r="V97" s="47" t="e">
        <f ca="1">Table137[[#This Row],[Rank
(of 30)]]</f>
        <v>#VALUE!</v>
      </c>
      <c r="W97" s="549" t="str">
        <f t="shared" ca="1" si="3"/>
        <v>-</v>
      </c>
    </row>
    <row r="98" spans="2:23" ht="15.75" customHeight="1">
      <c r="B98" s="5" t="s">
        <v>262</v>
      </c>
      <c r="C98" s="539" t="s">
        <v>211</v>
      </c>
      <c r="D98" s="540" t="s">
        <v>268</v>
      </c>
      <c r="E98" s="541"/>
      <c r="F98" s="541"/>
      <c r="G98" s="541"/>
      <c r="H98" s="541"/>
      <c r="I98" s="541"/>
      <c r="J98" s="542" t="e">
        <f ca="1">IF(INDEX([1]Rank2024!97:97,MATCH($A$1,[1]Rank2024!$1:$1,0))="","-",(INDEX([1]Rank2024!97:97,MATCH($A$1,[1]Rank2024!$1:$1,0))))</f>
        <v>#VALUE!</v>
      </c>
      <c r="K98" s="543" t="str">
        <f t="shared" ca="1" si="4"/>
        <v>-</v>
      </c>
      <c r="L98" s="544" t="e">
        <f ca="1">IF(INDEX([1]Value2024!97:97,MATCH($A$1,[1]Value2024!$1:$1,0))="","-",(INDEX([1]Value2024!97:97,MATCH($A$1,[1]Value2024!$1:$1,0))))</f>
        <v>#VALUE!</v>
      </c>
      <c r="M98" s="545" t="e">
        <f ca="1">IF(INDEX([1]Year2024!97:97,MATCH($A$1,[1]Year2024!$1:$1,0))="","-",(INDEX([1]Year2024!97:97,MATCH($A$1,[1]Year2024!$1:$1,0))))</f>
        <v>#VALUE!</v>
      </c>
      <c r="N98" s="541"/>
      <c r="O98" s="546" t="e">
        <f ca="1">IF(INDEX([1]Score2024!97:97,MATCH($A$1,[1]Score2024!$1:$1,0))="","-",(INDEX([1]Score2024!97:97,MATCH($A$1,[1]Score2024!$1:$1,0))))</f>
        <v>#VALUE!</v>
      </c>
      <c r="P98" s="547" t="e">
        <f ca="1">IF(Table137[[#This Row],[Score
(0-100)]]="-","",Table137[[#This Row],[Score
(0-100)]]+5)</f>
        <v>#VALUE!</v>
      </c>
      <c r="R98" s="548" t="e">
        <f ca="1">IF(V98="-",0,[1]Score2024!AO97+5)</f>
        <v>#VALUE!</v>
      </c>
      <c r="S98" s="47">
        <v>93</v>
      </c>
      <c r="U98" s="47" t="e">
        <f ca="1">IF(INDEX([1]Rank2023!96:96,MATCH($A$1,[1]Rank2023!$1:$1,0))="","-",(INDEX([1]Rank2023!96:96,MATCH($A$1,[1]Rank2023!$1:$1,0))))</f>
        <v>#VALUE!</v>
      </c>
      <c r="V98" s="47" t="e">
        <f ca="1">Table137[[#This Row],[Rank
(of 30)]]</f>
        <v>#VALUE!</v>
      </c>
      <c r="W98" s="549" t="str">
        <f t="shared" ca="1" si="3"/>
        <v>-</v>
      </c>
    </row>
    <row r="99" spans="2:23" ht="15.75" customHeight="1">
      <c r="B99" s="5" t="s">
        <v>262</v>
      </c>
      <c r="C99" s="539" t="s">
        <v>213</v>
      </c>
      <c r="D99" s="540" t="s">
        <v>269</v>
      </c>
      <c r="E99" s="541"/>
      <c r="F99" s="541"/>
      <c r="G99" s="541"/>
      <c r="H99" s="541"/>
      <c r="I99" s="541"/>
      <c r="J99" s="542" t="e">
        <f ca="1">IF(INDEX([1]Rank2024!98:98,MATCH($A$1,[1]Rank2024!$1:$1,0))="","-",(INDEX([1]Rank2024!98:98,MATCH($A$1,[1]Rank2024!$1:$1,0))))</f>
        <v>#VALUE!</v>
      </c>
      <c r="K99" s="543" t="str">
        <f t="shared" ca="1" si="4"/>
        <v>-</v>
      </c>
      <c r="L99" s="544" t="e">
        <f ca="1">IF(INDEX([1]Value2024!98:98,MATCH($A$1,[1]Value2024!$1:$1,0))="","-",(INDEX([1]Value2024!98:98,MATCH($A$1,[1]Value2024!$1:$1,0))))</f>
        <v>#VALUE!</v>
      </c>
      <c r="M99" s="545" t="e">
        <f ca="1">IF(INDEX([1]Year2024!98:98,MATCH($A$1,[1]Year2024!$1:$1,0))="","-",(INDEX([1]Year2024!98:98,MATCH($A$1,[1]Year2024!$1:$1,0))))</f>
        <v>#VALUE!</v>
      </c>
      <c r="N99" s="541"/>
      <c r="O99" s="546" t="e">
        <f ca="1">IF(INDEX([1]Score2024!98:98,MATCH($A$1,[1]Score2024!$1:$1,0))="","-",(INDEX([1]Score2024!98:98,MATCH($A$1,[1]Score2024!$1:$1,0))))</f>
        <v>#VALUE!</v>
      </c>
      <c r="P99" s="547" t="e">
        <f ca="1">IF(Table137[[#This Row],[Score
(0-100)]]="-","",Table137[[#This Row],[Score
(0-100)]]+5)</f>
        <v>#VALUE!</v>
      </c>
      <c r="R99" s="548" t="e">
        <f ca="1">IF(V99="-",0,[1]Score2024!AO98+5)</f>
        <v>#VALUE!</v>
      </c>
      <c r="S99" s="47">
        <v>94</v>
      </c>
      <c r="U99" s="47" t="e">
        <f ca="1">IF(INDEX([1]Rank2023!97:97,MATCH($A$1,[1]Rank2023!$1:$1,0))="","-",(INDEX([1]Rank2023!97:97,MATCH($A$1,[1]Rank2023!$1:$1,0))))</f>
        <v>#VALUE!</v>
      </c>
      <c r="V99" s="47" t="e">
        <f ca="1">Table137[[#This Row],[Rank
(of 30)]]</f>
        <v>#VALUE!</v>
      </c>
      <c r="W99" s="549" t="str">
        <f t="shared" ca="1" si="3"/>
        <v>-</v>
      </c>
    </row>
    <row r="100" spans="2:23" ht="15.75" customHeight="1">
      <c r="B100" s="5" t="s">
        <v>262</v>
      </c>
      <c r="C100" s="550" t="s">
        <v>215</v>
      </c>
      <c r="D100" s="551" t="s">
        <v>216</v>
      </c>
      <c r="E100" s="552"/>
      <c r="F100" s="552"/>
      <c r="G100" s="552"/>
      <c r="H100" s="552"/>
      <c r="I100" s="552"/>
      <c r="J100" s="553" t="e">
        <f ca="1">IF(INDEX([1]Rank2024!99:99,MATCH($A$1,[1]Rank2024!$1:$1,0))="","-",(INDEX([1]Rank2024!99:99,MATCH($A$1,[1]Rank2024!$1:$1,0))))</f>
        <v>#VALUE!</v>
      </c>
      <c r="K100" s="554" t="str">
        <f t="shared" ca="1" si="4"/>
        <v>-</v>
      </c>
      <c r="L100" s="555" t="e">
        <f ca="1">IF(INDEX([1]Value2024!99:99,MATCH($A$1,[1]Value2024!$1:$1,0))="","-",(INDEX([1]Value2024!99:99,MATCH($A$1,[1]Value2024!$1:$1,0))))</f>
        <v>#VALUE!</v>
      </c>
      <c r="M100" s="556" t="e">
        <f ca="1">IF(INDEX([1]Year2024!99:99,MATCH($A$1,[1]Year2024!$1:$1,0))="","-",(INDEX([1]Year2024!99:99,MATCH($A$1,[1]Year2024!$1:$1,0))))</f>
        <v>#VALUE!</v>
      </c>
      <c r="N100" s="552"/>
      <c r="O100" s="557" t="e">
        <f ca="1">IF(INDEX([1]Score2024!99:99,MATCH($A$1,[1]Score2024!$1:$1,0))="","-",(INDEX([1]Score2024!99:99,MATCH($A$1,[1]Score2024!$1:$1,0))))</f>
        <v>#VALUE!</v>
      </c>
      <c r="P100" s="558" t="e">
        <f ca="1">IF(Table137[[#This Row],[Score
(0-100)]]="-","",Table137[[#This Row],[Score
(0-100)]]+5)</f>
        <v>#VALUE!</v>
      </c>
      <c r="R100" s="548" t="e">
        <f ca="1">IF(V100="-",0,[1]Score2024!AO99+5)</f>
        <v>#VALUE!</v>
      </c>
      <c r="S100" s="47">
        <v>95</v>
      </c>
      <c r="U100" s="47" t="e">
        <f ca="1">IF(INDEX([1]Rank2023!98:98,MATCH($A$1,[1]Rank2023!$1:$1,0))="","-",(INDEX([1]Rank2023!98:98,MATCH($A$1,[1]Rank2023!$1:$1,0))))</f>
        <v>#VALUE!</v>
      </c>
      <c r="V100" s="47" t="e">
        <f ca="1">Table137[[#This Row],[Rank
(of 30)]]</f>
        <v>#VALUE!</v>
      </c>
      <c r="W100" s="549" t="str">
        <f t="shared" ca="1" si="3"/>
        <v>-</v>
      </c>
    </row>
    <row r="101" spans="2:23" ht="15.75" customHeight="1">
      <c r="B101" s="5" t="s">
        <v>262</v>
      </c>
      <c r="C101" s="600" t="s">
        <v>217</v>
      </c>
      <c r="D101" s="601" t="s">
        <v>218</v>
      </c>
      <c r="E101" s="602"/>
      <c r="F101" s="602"/>
      <c r="G101" s="602"/>
      <c r="H101" s="602"/>
      <c r="I101" s="602"/>
      <c r="J101" s="603" t="e">
        <f ca="1">IF(INDEX([1]Rank2024!100:100,MATCH($A$1,[1]Rank2024!$1:$1,0))="","-",(INDEX([1]Rank2024!100:100,MATCH($A$1,[1]Rank2024!$1:$1,0))))</f>
        <v>#VALUE!</v>
      </c>
      <c r="K101" s="604" t="str">
        <f t="shared" ca="1" si="4"/>
        <v>-</v>
      </c>
      <c r="L101" s="605" t="e">
        <f ca="1">IF(INDEX([1]Value2024!100:100,MATCH($A$1,[1]Value2024!$1:$1,0))="","-",(INDEX([1]Value2024!100:100,MATCH($A$1,[1]Value2024!$1:$1,0))))</f>
        <v>#VALUE!</v>
      </c>
      <c r="M101" s="606" t="e">
        <f ca="1">IF(INDEX([1]Year2024!100:100,MATCH($A$1,[1]Year2024!$1:$1,0))="","-",(INDEX([1]Year2024!100:100,MATCH($A$1,[1]Year2024!$1:$1,0))))</f>
        <v>#VALUE!</v>
      </c>
      <c r="N101" s="602"/>
      <c r="O101" s="607" t="e">
        <f ca="1">IF(INDEX([1]Score2024!100:100,MATCH($A$1,[1]Score2024!$1:$1,0))="","-",(INDEX([1]Score2024!100:100,MATCH($A$1,[1]Score2024!$1:$1,0))))</f>
        <v>#VALUE!</v>
      </c>
      <c r="P101" s="567" t="e">
        <f ca="1">IF(Table137[[#This Row],[Score
(0-100)]]="-","",Table137[[#This Row],[Score
(0-100)]]+5)</f>
        <v>#VALUE!</v>
      </c>
      <c r="R101" s="548" t="e">
        <f ca="1">IF(V101="-",0,[1]Score2024!AO100+5)</f>
        <v>#VALUE!</v>
      </c>
      <c r="S101" s="47">
        <v>96</v>
      </c>
      <c r="U101" s="47" t="e">
        <f ca="1">IF(INDEX([1]Rank2023!99:99,MATCH($A$1,[1]Rank2023!$1:$1,0))="","-",(INDEX([1]Rank2023!99:99,MATCH($A$1,[1]Rank2023!$1:$1,0))))</f>
        <v>#VALUE!</v>
      </c>
      <c r="V101" s="47" t="e">
        <f ca="1">Table137[[#This Row],[Rank
(of 30)]]</f>
        <v>#VALUE!</v>
      </c>
      <c r="W101" s="549" t="str">
        <f t="shared" ca="1" si="3"/>
        <v>-</v>
      </c>
    </row>
    <row r="102" spans="2:23" ht="15.75" customHeight="1">
      <c r="B102" s="5" t="s">
        <v>262</v>
      </c>
      <c r="C102" s="608" t="s">
        <v>219</v>
      </c>
      <c r="D102" s="609" t="s">
        <v>270</v>
      </c>
      <c r="E102" s="610"/>
      <c r="F102" s="610"/>
      <c r="G102" s="610"/>
      <c r="H102" s="610"/>
      <c r="I102" s="610"/>
      <c r="J102" s="611" t="e">
        <f ca="1">IF(INDEX([1]Rank2024!101:101,MATCH($A$1,[1]Rank2024!$1:$1,0))="","-",(INDEX([1]Rank2024!101:101,MATCH($A$1,[1]Rank2024!$1:$1,0))))</f>
        <v>#VALUE!</v>
      </c>
      <c r="K102" s="612" t="str">
        <f t="shared" ca="1" si="4"/>
        <v>-</v>
      </c>
      <c r="L102" s="613" t="e">
        <f ca="1">IF(INDEX([1]Value2024!101:101,MATCH($A$1,[1]Value2024!$1:$1,0))="","-",(INDEX([1]Value2024!101:101,MATCH($A$1,[1]Value2024!$1:$1,0))))</f>
        <v>#VALUE!</v>
      </c>
      <c r="M102" s="614" t="e">
        <f ca="1">IF(INDEX([1]Year2024!101:101,MATCH($A$1,[1]Year2024!$1:$1,0))="","-",(INDEX([1]Year2024!101:101,MATCH($A$1,[1]Year2024!$1:$1,0))))</f>
        <v>#VALUE!</v>
      </c>
      <c r="N102" s="610"/>
      <c r="O102" s="615" t="e">
        <f ca="1">IF(INDEX([1]Score2024!101:101,MATCH($A$1,[1]Score2024!$1:$1,0))="","-",(INDEX([1]Score2024!101:101,MATCH($A$1,[1]Score2024!$1:$1,0))))</f>
        <v>#VALUE!</v>
      </c>
      <c r="P102" s="578" t="e">
        <f ca="1">IF(Table137[[#This Row],[Score
(0-100)]]="-","",Table137[[#This Row],[Score
(0-100)]]+5)</f>
        <v>#VALUE!</v>
      </c>
      <c r="R102" s="548" t="e">
        <f ca="1">IF(V102="-",0,[1]Score2024!AO101+5)</f>
        <v>#VALUE!</v>
      </c>
      <c r="S102" s="47">
        <v>97</v>
      </c>
      <c r="U102" s="47" t="e">
        <f ca="1">IF(INDEX([1]Rank2023!100:100,MATCH($A$1,[1]Rank2023!$1:$1,0))="","-",(INDEX([1]Rank2023!100:100,MATCH($A$1,[1]Rank2023!$1:$1,0))))</f>
        <v>#VALUE!</v>
      </c>
      <c r="V102" s="47" t="e">
        <f ca="1">Table137[[#This Row],[Rank
(of 30)]]</f>
        <v>#VALUE!</v>
      </c>
      <c r="W102" s="549" t="str">
        <f t="shared" ca="1" si="3"/>
        <v>-</v>
      </c>
    </row>
    <row r="103" spans="2:23" ht="12" customHeight="1">
      <c r="R103" s="47"/>
    </row>
    <row r="125" spans="10:11" ht="12" customHeight="1">
      <c r="J125" s="7"/>
      <c r="K125" s="7"/>
    </row>
    <row r="143" spans="6:6" ht="12" customHeight="1">
      <c r="F143" s="616" t="s">
        <v>271</v>
      </c>
    </row>
  </sheetData>
  <sheetProtection formatCells="0" formatColumns="0" formatRows="0" insertColumns="0" insertRows="0" insertHyperlinks="0" deleteColumns="0" deleteRows="0" sort="0" autoFilter="0" pivotTables="0"/>
  <conditionalFormatting sqref="P6:P11 P20 P24:P26 P29 P33 P36 P39 P42 P48">
    <cfRule type="dataBar" priority="6">
      <dataBar showValue="0">
        <cfvo type="num" val="0"/>
        <cfvo type="num" val="100"/>
        <color rgb="FFE30613"/>
      </dataBar>
      <extLst>
        <ext xmlns:x14="http://schemas.microsoft.com/office/spreadsheetml/2009/9/main" uri="{B025F937-C7B1-47D3-B67F-A62EFF666E3E}">
          <x14:id>{B23F9037-9505-4C93-87A0-583F580FC866}</x14:id>
        </ext>
      </extLst>
    </cfRule>
  </conditionalFormatting>
  <conditionalFormatting sqref="P12:P19 P21:P23 P27:P28 P30:P32 P34:P35 P37:P38 P40:P41 P43:P47 P49:P52">
    <cfRule type="dataBar" priority="7">
      <dataBar showValue="0">
        <cfvo type="num" val="0"/>
        <cfvo type="num" val="100"/>
        <color rgb="FFFDA1A5"/>
      </dataBar>
      <extLst>
        <ext xmlns:x14="http://schemas.microsoft.com/office/spreadsheetml/2009/9/main" uri="{B025F937-C7B1-47D3-B67F-A62EFF666E3E}">
          <x14:id>{816F8B60-E675-4178-8929-FEF30F618549}</x14:id>
        </ext>
      </extLst>
    </cfRule>
  </conditionalFormatting>
  <conditionalFormatting sqref="P56:P57 P61 P64:P65 P70 P73:P74 P77:P78">
    <cfRule type="dataBar" priority="4">
      <dataBar showValue="0">
        <cfvo type="num" val="0"/>
        <cfvo type="num" val="100"/>
        <color rgb="FF005DC4"/>
      </dataBar>
      <extLst>
        <ext xmlns:x14="http://schemas.microsoft.com/office/spreadsheetml/2009/9/main" uri="{B025F937-C7B1-47D3-B67F-A62EFF666E3E}">
          <x14:id>{45F75201-DEA0-4549-9D3F-84D3794D4D0F}</x14:id>
        </ext>
      </extLst>
    </cfRule>
  </conditionalFormatting>
  <conditionalFormatting sqref="P58:P60 P62:P63 P66:P69 P71:P72 P75:P76">
    <cfRule type="dataBar" priority="5">
      <dataBar showValue="0">
        <cfvo type="num" val="0"/>
        <cfvo type="num" val="100"/>
        <color rgb="FF4BA1FF"/>
      </dataBar>
      <extLst>
        <ext xmlns:x14="http://schemas.microsoft.com/office/spreadsheetml/2009/9/main" uri="{B025F937-C7B1-47D3-B67F-A62EFF666E3E}">
          <x14:id>{2E36A92F-DFC4-43E6-B8CD-2182D9CB25BF}</x14:id>
        </ext>
      </extLst>
    </cfRule>
  </conditionalFormatting>
  <conditionalFormatting sqref="P79:P82">
    <cfRule type="dataBar" priority="1">
      <dataBar showValue="0">
        <cfvo type="num" val="0"/>
        <cfvo type="num" val="100"/>
        <color rgb="FF005DC4"/>
      </dataBar>
      <extLst>
        <ext xmlns:x14="http://schemas.microsoft.com/office/spreadsheetml/2009/9/main" uri="{B025F937-C7B1-47D3-B67F-A62EFF666E3E}">
          <x14:id>{D04858FA-8C29-4113-8DB7-0613E347E0EF}</x14:id>
        </ext>
      </extLst>
    </cfRule>
  </conditionalFormatting>
  <conditionalFormatting sqref="P84:P90 P98:P100">
    <cfRule type="dataBar" priority="2">
      <dataBar showValue="0">
        <cfvo type="num" val="0"/>
        <cfvo type="num" val="100"/>
        <color rgb="FF19AC71"/>
      </dataBar>
      <extLst>
        <ext xmlns:x14="http://schemas.microsoft.com/office/spreadsheetml/2009/9/main" uri="{B025F937-C7B1-47D3-B67F-A62EFF666E3E}">
          <x14:id>{26BF7295-560E-48AF-9C41-C327D04B4AEB}</x14:id>
        </ext>
      </extLst>
    </cfRule>
  </conditionalFormatting>
  <conditionalFormatting sqref="P91:P97 P101:P102">
    <cfRule type="dataBar" priority="3">
      <dataBar showValue="0">
        <cfvo type="num" val="0"/>
        <cfvo type="num" val="100"/>
        <color rgb="FF83EDC2"/>
      </dataBar>
      <extLst>
        <ext xmlns:x14="http://schemas.microsoft.com/office/spreadsheetml/2009/9/main" uri="{B025F937-C7B1-47D3-B67F-A62EFF666E3E}">
          <x14:id>{444B2927-93FF-4A3F-8D9C-D06FADD3A01C}</x14:id>
        </ext>
      </extLst>
    </cfRule>
  </conditionalFormatting>
  <pageMargins left="0.7" right="0.7" top="0.75" bottom="0.75" header="0.3" footer="0.3"/>
  <pageSetup paperSize="9" scale="63" fitToHeight="5" orientation="portrait" r:id="rId1"/>
  <rowBreaks count="4" manualBreakCount="4">
    <brk id="53" min="2" max="15" man="1"/>
    <brk id="81" min="2" max="15" man="1"/>
    <brk id="103" min="2" max="15" man="1"/>
    <brk id="150" max="16383" man="1"/>
  </rowBreaks>
  <drawing r:id="rId2"/>
  <legacyDrawing r:id="rId3"/>
  <tableParts count="1">
    <tablePart r:id="rId4"/>
  </tableParts>
  <extLst>
    <ext xmlns:x14="http://schemas.microsoft.com/office/spreadsheetml/2009/9/main" uri="{78C0D931-6437-407d-A8EE-F0AAD7539E65}">
      <x14:conditionalFormattings>
        <x14:conditionalFormatting xmlns:xm="http://schemas.microsoft.com/office/excel/2006/main">
          <x14:cfRule type="dataBar" id="{B23F9037-9505-4C93-87A0-583F580FC866}">
            <x14:dataBar minLength="0" maxLength="100" gradient="0">
              <x14:cfvo type="num">
                <xm:f>0</xm:f>
              </x14:cfvo>
              <x14:cfvo type="num">
                <xm:f>100</xm:f>
              </x14:cfvo>
              <x14:negativeFillColor rgb="FFFF0000"/>
              <x14:axisColor rgb="FF000000"/>
            </x14:dataBar>
          </x14:cfRule>
          <xm:sqref>P6:P11 P20 P24:P26 P29 P33 P36 P39 P42 P48</xm:sqref>
        </x14:conditionalFormatting>
        <x14:conditionalFormatting xmlns:xm="http://schemas.microsoft.com/office/excel/2006/main">
          <x14:cfRule type="dataBar" id="{816F8B60-E675-4178-8929-FEF30F618549}">
            <x14:dataBar minLength="0" maxLength="100" gradient="0">
              <x14:cfvo type="num">
                <xm:f>0</xm:f>
              </x14:cfvo>
              <x14:cfvo type="num">
                <xm:f>100</xm:f>
              </x14:cfvo>
              <x14:negativeFillColor rgb="FFFF0000"/>
              <x14:axisColor rgb="FF000000"/>
            </x14:dataBar>
          </x14:cfRule>
          <xm:sqref>P12:P19 P21:P23 P27:P28 P30:P32 P34:P35 P37:P38 P40:P41 P43:P47 P49:P52</xm:sqref>
        </x14:conditionalFormatting>
        <x14:conditionalFormatting xmlns:xm="http://schemas.microsoft.com/office/excel/2006/main">
          <x14:cfRule type="dataBar" id="{45F75201-DEA0-4549-9D3F-84D3794D4D0F}">
            <x14:dataBar minLength="0" maxLength="100" gradient="0">
              <x14:cfvo type="num">
                <xm:f>0</xm:f>
              </x14:cfvo>
              <x14:cfvo type="num">
                <xm:f>100</xm:f>
              </x14:cfvo>
              <x14:negativeFillColor rgb="FFFF0000"/>
              <x14:axisColor rgb="FF000000"/>
            </x14:dataBar>
          </x14:cfRule>
          <xm:sqref>P56:P57 P61 P64:P65 P70 P73:P74 P77:P78</xm:sqref>
        </x14:conditionalFormatting>
        <x14:conditionalFormatting xmlns:xm="http://schemas.microsoft.com/office/excel/2006/main">
          <x14:cfRule type="dataBar" id="{2E36A92F-DFC4-43E6-B8CD-2182D9CB25BF}">
            <x14:dataBar minLength="0" maxLength="100" gradient="0">
              <x14:cfvo type="num">
                <xm:f>0</xm:f>
              </x14:cfvo>
              <x14:cfvo type="num">
                <xm:f>100</xm:f>
              </x14:cfvo>
              <x14:negativeFillColor rgb="FFFF0000"/>
              <x14:axisColor rgb="FF000000"/>
            </x14:dataBar>
          </x14:cfRule>
          <xm:sqref>P58:P60 P62:P63 P66:P69 P71:P72 P75:P76</xm:sqref>
        </x14:conditionalFormatting>
        <x14:conditionalFormatting xmlns:xm="http://schemas.microsoft.com/office/excel/2006/main">
          <x14:cfRule type="dataBar" id="{D04858FA-8C29-4113-8DB7-0613E347E0EF}">
            <x14:dataBar minLength="0" maxLength="100" gradient="0">
              <x14:cfvo type="num">
                <xm:f>0</xm:f>
              </x14:cfvo>
              <x14:cfvo type="num">
                <xm:f>100</xm:f>
              </x14:cfvo>
              <x14:negativeFillColor rgb="FFFF0000"/>
              <x14:axisColor rgb="FF000000"/>
            </x14:dataBar>
          </x14:cfRule>
          <xm:sqref>P79:P82</xm:sqref>
        </x14:conditionalFormatting>
        <x14:conditionalFormatting xmlns:xm="http://schemas.microsoft.com/office/excel/2006/main">
          <x14:cfRule type="dataBar" id="{26BF7295-560E-48AF-9C41-C327D04B4AEB}">
            <x14:dataBar minLength="0" maxLength="100" gradient="0">
              <x14:cfvo type="num">
                <xm:f>0</xm:f>
              </x14:cfvo>
              <x14:cfvo type="num">
                <xm:f>100</xm:f>
              </x14:cfvo>
              <x14:negativeFillColor rgb="FFFF0000"/>
              <x14:axisColor rgb="FF000000"/>
            </x14:dataBar>
          </x14:cfRule>
          <xm:sqref>P84:P90 P98:P100</xm:sqref>
        </x14:conditionalFormatting>
        <x14:conditionalFormatting xmlns:xm="http://schemas.microsoft.com/office/excel/2006/main">
          <x14:cfRule type="dataBar" id="{444B2927-93FF-4A3F-8D9C-D06FADD3A01C}">
            <x14:dataBar minLength="0" maxLength="100" gradient="0">
              <x14:cfvo type="num">
                <xm:f>0</xm:f>
              </x14:cfvo>
              <x14:cfvo type="num">
                <xm:f>100</xm:f>
              </x14:cfvo>
              <x14:negativeFillColor rgb="FFFF0000"/>
              <x14:axisColor rgb="FF000000"/>
            </x14:dataBar>
          </x14:cfRule>
          <xm:sqref>P91:P97 P101:P102</xm:sqref>
        </x14:conditionalFormatting>
      </x14:conditionalFormattings>
    </ext>
    <ext xmlns:x15="http://schemas.microsoft.com/office/spreadsheetml/2010/11/main" uri="{3A4CF648-6AED-40f4-86FF-DC5316D8AED3}">
      <x14:slicerList xmlns:x14="http://schemas.microsoft.com/office/spreadsheetml/2009/9/main">
        <x14:slicer r:id="rId5"/>
      </x14:slicerList>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D6C392-4B32-4707-85C9-99B2013C9536}">
  <sheetPr codeName="Sheet44"/>
  <dimension ref="A2:Q62"/>
  <sheetViews>
    <sheetView zoomScale="220" zoomScaleNormal="220" workbookViewId="0">
      <selection activeCell="L1" sqref="L1"/>
    </sheetView>
  </sheetViews>
  <sheetFormatPr defaultColWidth="9.140625" defaultRowHeight="12.75"/>
  <cols>
    <col min="1" max="1" width="9.140625" style="528"/>
    <col min="2" max="2" width="12" style="530" bestFit="1" customWidth="1"/>
    <col min="3" max="16384" width="9.140625" style="528"/>
  </cols>
  <sheetData>
    <row r="2" spans="1:17">
      <c r="A2" s="526"/>
      <c r="B2" s="527" t="e">
        <f>'[1]Profile image (Print)'!$I$6</f>
        <v>#N/A</v>
      </c>
      <c r="O2" s="528" t="e">
        <f>'[1]Profile image (Print)'!C6</f>
        <v>#N/A</v>
      </c>
      <c r="P2" s="529" t="e">
        <f>O2-1</f>
        <v>#N/A</v>
      </c>
      <c r="Q2" s="529" t="e">
        <f>30-P2</f>
        <v>#N/A</v>
      </c>
    </row>
    <row r="3" spans="1:17">
      <c r="N3" s="528">
        <v>1</v>
      </c>
      <c r="O3" s="528">
        <v>60</v>
      </c>
      <c r="P3" s="531" t="e">
        <f>IF(P33=0,1,0)</f>
        <v>#N/A</v>
      </c>
    </row>
    <row r="4" spans="1:17">
      <c r="N4" s="528">
        <v>1</v>
      </c>
      <c r="O4" s="528">
        <v>59</v>
      </c>
      <c r="P4" s="531" t="e">
        <f t="shared" ref="P4:P32" si="0">IF(P34=0,1,0)</f>
        <v>#N/A</v>
      </c>
    </row>
    <row r="5" spans="1:17">
      <c r="N5" s="528">
        <v>1</v>
      </c>
      <c r="O5" s="528">
        <v>58</v>
      </c>
      <c r="P5" s="531" t="e">
        <f t="shared" si="0"/>
        <v>#N/A</v>
      </c>
    </row>
    <row r="6" spans="1:17">
      <c r="N6" s="528">
        <v>1</v>
      </c>
      <c r="O6" s="528">
        <v>57</v>
      </c>
      <c r="P6" s="531" t="e">
        <f t="shared" si="0"/>
        <v>#N/A</v>
      </c>
    </row>
    <row r="7" spans="1:17" ht="15.75">
      <c r="A7" s="32" t="s">
        <v>272</v>
      </c>
      <c r="B7" s="31"/>
      <c r="N7" s="528">
        <v>1</v>
      </c>
      <c r="O7" s="528">
        <v>56</v>
      </c>
      <c r="P7" s="531" t="e">
        <f t="shared" si="0"/>
        <v>#N/A</v>
      </c>
    </row>
    <row r="8" spans="1:17" ht="15.75">
      <c r="A8" s="36"/>
      <c r="B8" s="35" t="e">
        <f>1-B9</f>
        <v>#N/A</v>
      </c>
      <c r="N8" s="528">
        <v>1</v>
      </c>
      <c r="O8" s="528">
        <v>55</v>
      </c>
      <c r="P8" s="531" t="e">
        <f t="shared" si="0"/>
        <v>#N/A</v>
      </c>
    </row>
    <row r="9" spans="1:17" ht="15.75">
      <c r="A9" s="36" t="s">
        <v>273</v>
      </c>
      <c r="B9" s="35" t="e">
        <f>B2/100</f>
        <v>#N/A</v>
      </c>
      <c r="N9" s="528">
        <v>1</v>
      </c>
      <c r="O9" s="528">
        <v>54</v>
      </c>
      <c r="P9" s="531" t="e">
        <f t="shared" si="0"/>
        <v>#N/A</v>
      </c>
    </row>
    <row r="10" spans="1:17" ht="15.75">
      <c r="A10" s="34"/>
      <c r="B10" s="33"/>
      <c r="N10" s="528">
        <v>1</v>
      </c>
      <c r="O10" s="528">
        <v>53</v>
      </c>
      <c r="P10" s="531" t="e">
        <f t="shared" si="0"/>
        <v>#N/A</v>
      </c>
    </row>
    <row r="11" spans="1:17" ht="15.75">
      <c r="A11" s="32"/>
      <c r="B11" s="31"/>
      <c r="N11" s="528">
        <v>1</v>
      </c>
      <c r="O11" s="528">
        <v>52</v>
      </c>
      <c r="P11" s="531" t="e">
        <f t="shared" si="0"/>
        <v>#N/A</v>
      </c>
    </row>
    <row r="12" spans="1:17" ht="15.75">
      <c r="A12" s="30"/>
      <c r="B12" s="30"/>
      <c r="N12" s="528">
        <v>1</v>
      </c>
      <c r="O12" s="528">
        <v>51</v>
      </c>
      <c r="P12" s="531" t="e">
        <f t="shared" si="0"/>
        <v>#N/A</v>
      </c>
    </row>
    <row r="13" spans="1:17" ht="15.75">
      <c r="A13" s="29"/>
      <c r="B13" s="29"/>
      <c r="N13" s="528">
        <v>1</v>
      </c>
      <c r="O13" s="528">
        <v>50</v>
      </c>
      <c r="P13" s="531" t="e">
        <f t="shared" si="0"/>
        <v>#N/A</v>
      </c>
    </row>
    <row r="14" spans="1:17" ht="15.75">
      <c r="A14" s="28"/>
      <c r="B14" s="28"/>
      <c r="N14" s="528">
        <v>1</v>
      </c>
      <c r="O14" s="528">
        <v>49</v>
      </c>
      <c r="P14" s="531" t="e">
        <f t="shared" si="0"/>
        <v>#N/A</v>
      </c>
    </row>
    <row r="15" spans="1:17">
      <c r="N15" s="528">
        <v>1</v>
      </c>
      <c r="O15" s="528">
        <v>48</v>
      </c>
      <c r="P15" s="531" t="e">
        <f t="shared" si="0"/>
        <v>#N/A</v>
      </c>
    </row>
    <row r="16" spans="1:17">
      <c r="N16" s="528">
        <v>1</v>
      </c>
      <c r="O16" s="528">
        <v>47</v>
      </c>
      <c r="P16" s="531" t="e">
        <f t="shared" si="0"/>
        <v>#N/A</v>
      </c>
    </row>
    <row r="17" spans="14:16">
      <c r="N17" s="528">
        <v>1</v>
      </c>
      <c r="O17" s="528">
        <v>46</v>
      </c>
      <c r="P17" s="531" t="e">
        <f t="shared" si="0"/>
        <v>#N/A</v>
      </c>
    </row>
    <row r="18" spans="14:16">
      <c r="N18" s="528">
        <v>1</v>
      </c>
      <c r="O18" s="528">
        <v>45</v>
      </c>
      <c r="P18" s="531" t="e">
        <f t="shared" si="0"/>
        <v>#N/A</v>
      </c>
    </row>
    <row r="19" spans="14:16">
      <c r="N19" s="528">
        <v>1</v>
      </c>
      <c r="O19" s="528">
        <v>44</v>
      </c>
      <c r="P19" s="531" t="e">
        <f t="shared" si="0"/>
        <v>#N/A</v>
      </c>
    </row>
    <row r="20" spans="14:16">
      <c r="N20" s="528">
        <v>1</v>
      </c>
      <c r="O20" s="528">
        <v>43</v>
      </c>
      <c r="P20" s="531" t="e">
        <f t="shared" si="0"/>
        <v>#N/A</v>
      </c>
    </row>
    <row r="21" spans="14:16">
      <c r="N21" s="528">
        <v>1</v>
      </c>
      <c r="O21" s="528">
        <v>42</v>
      </c>
      <c r="P21" s="531" t="e">
        <f t="shared" si="0"/>
        <v>#N/A</v>
      </c>
    </row>
    <row r="22" spans="14:16">
      <c r="N22" s="528">
        <v>1</v>
      </c>
      <c r="O22" s="528">
        <v>41</v>
      </c>
      <c r="P22" s="531" t="e">
        <f t="shared" si="0"/>
        <v>#N/A</v>
      </c>
    </row>
    <row r="23" spans="14:16">
      <c r="N23" s="528">
        <v>1</v>
      </c>
      <c r="O23" s="528">
        <v>40</v>
      </c>
      <c r="P23" s="531" t="e">
        <f t="shared" si="0"/>
        <v>#N/A</v>
      </c>
    </row>
    <row r="24" spans="14:16">
      <c r="N24" s="528">
        <v>1</v>
      </c>
      <c r="O24" s="528">
        <v>39</v>
      </c>
      <c r="P24" s="531" t="e">
        <f t="shared" si="0"/>
        <v>#N/A</v>
      </c>
    </row>
    <row r="25" spans="14:16">
      <c r="N25" s="528">
        <v>1</v>
      </c>
      <c r="O25" s="528">
        <v>38</v>
      </c>
      <c r="P25" s="531" t="e">
        <f t="shared" si="0"/>
        <v>#N/A</v>
      </c>
    </row>
    <row r="26" spans="14:16">
      <c r="N26" s="528">
        <v>1</v>
      </c>
      <c r="O26" s="528">
        <v>37</v>
      </c>
      <c r="P26" s="531" t="e">
        <f t="shared" si="0"/>
        <v>#N/A</v>
      </c>
    </row>
    <row r="27" spans="14:16">
      <c r="N27" s="528">
        <v>1</v>
      </c>
      <c r="O27" s="528">
        <v>36</v>
      </c>
      <c r="P27" s="531" t="e">
        <f t="shared" si="0"/>
        <v>#N/A</v>
      </c>
    </row>
    <row r="28" spans="14:16">
      <c r="N28" s="528">
        <v>1</v>
      </c>
      <c r="O28" s="528">
        <v>35</v>
      </c>
      <c r="P28" s="531" t="e">
        <f t="shared" si="0"/>
        <v>#N/A</v>
      </c>
    </row>
    <row r="29" spans="14:16">
      <c r="N29" s="528">
        <v>1</v>
      </c>
      <c r="O29" s="528">
        <v>34</v>
      </c>
      <c r="P29" s="531" t="e">
        <f t="shared" si="0"/>
        <v>#N/A</v>
      </c>
    </row>
    <row r="30" spans="14:16">
      <c r="N30" s="528">
        <v>1</v>
      </c>
      <c r="O30" s="528">
        <v>33</v>
      </c>
      <c r="P30" s="531" t="e">
        <f t="shared" si="0"/>
        <v>#N/A</v>
      </c>
    </row>
    <row r="31" spans="14:16">
      <c r="N31" s="528">
        <v>1</v>
      </c>
      <c r="O31" s="528">
        <v>32</v>
      </c>
      <c r="P31" s="531" t="e">
        <f t="shared" si="0"/>
        <v>#N/A</v>
      </c>
    </row>
    <row r="32" spans="14:16">
      <c r="N32" s="528">
        <v>1</v>
      </c>
      <c r="O32" s="528">
        <v>31</v>
      </c>
      <c r="P32" s="531" t="e">
        <f t="shared" si="0"/>
        <v>#N/A</v>
      </c>
    </row>
    <row r="33" spans="15:16">
      <c r="O33" s="528">
        <v>30</v>
      </c>
      <c r="P33" s="531" t="e">
        <f t="shared" ref="P33:P62" si="1">IF($P$2&gt;=$O33,0,1)</f>
        <v>#N/A</v>
      </c>
    </row>
    <row r="34" spans="15:16">
      <c r="O34" s="528">
        <v>29</v>
      </c>
      <c r="P34" s="531" t="e">
        <f t="shared" si="1"/>
        <v>#N/A</v>
      </c>
    </row>
    <row r="35" spans="15:16">
      <c r="O35" s="528">
        <v>28</v>
      </c>
      <c r="P35" s="531" t="e">
        <f t="shared" si="1"/>
        <v>#N/A</v>
      </c>
    </row>
    <row r="36" spans="15:16">
      <c r="O36" s="528">
        <v>27</v>
      </c>
      <c r="P36" s="531" t="e">
        <f t="shared" si="1"/>
        <v>#N/A</v>
      </c>
    </row>
    <row r="37" spans="15:16">
      <c r="O37" s="528">
        <v>26</v>
      </c>
      <c r="P37" s="531" t="e">
        <f t="shared" si="1"/>
        <v>#N/A</v>
      </c>
    </row>
    <row r="38" spans="15:16">
      <c r="O38" s="528">
        <v>25</v>
      </c>
      <c r="P38" s="531" t="e">
        <f t="shared" si="1"/>
        <v>#N/A</v>
      </c>
    </row>
    <row r="39" spans="15:16">
      <c r="O39" s="528">
        <v>24</v>
      </c>
      <c r="P39" s="531" t="e">
        <f t="shared" si="1"/>
        <v>#N/A</v>
      </c>
    </row>
    <row r="40" spans="15:16">
      <c r="O40" s="528">
        <v>23</v>
      </c>
      <c r="P40" s="531" t="e">
        <f t="shared" si="1"/>
        <v>#N/A</v>
      </c>
    </row>
    <row r="41" spans="15:16">
      <c r="O41" s="528">
        <v>22</v>
      </c>
      <c r="P41" s="531" t="e">
        <f t="shared" si="1"/>
        <v>#N/A</v>
      </c>
    </row>
    <row r="42" spans="15:16">
      <c r="O42" s="528">
        <v>21</v>
      </c>
      <c r="P42" s="531" t="e">
        <f t="shared" si="1"/>
        <v>#N/A</v>
      </c>
    </row>
    <row r="43" spans="15:16">
      <c r="O43" s="528">
        <v>20</v>
      </c>
      <c r="P43" s="531" t="e">
        <f t="shared" si="1"/>
        <v>#N/A</v>
      </c>
    </row>
    <row r="44" spans="15:16">
      <c r="O44" s="528">
        <v>19</v>
      </c>
      <c r="P44" s="531" t="e">
        <f t="shared" si="1"/>
        <v>#N/A</v>
      </c>
    </row>
    <row r="45" spans="15:16">
      <c r="O45" s="528">
        <v>18</v>
      </c>
      <c r="P45" s="531" t="e">
        <f t="shared" si="1"/>
        <v>#N/A</v>
      </c>
    </row>
    <row r="46" spans="15:16">
      <c r="O46" s="528">
        <v>17</v>
      </c>
      <c r="P46" s="531" t="e">
        <f t="shared" si="1"/>
        <v>#N/A</v>
      </c>
    </row>
    <row r="47" spans="15:16">
      <c r="O47" s="528">
        <v>16</v>
      </c>
      <c r="P47" s="531" t="e">
        <f t="shared" si="1"/>
        <v>#N/A</v>
      </c>
    </row>
    <row r="48" spans="15:16">
      <c r="O48" s="528">
        <v>15</v>
      </c>
      <c r="P48" s="531" t="e">
        <f t="shared" si="1"/>
        <v>#N/A</v>
      </c>
    </row>
    <row r="49" spans="15:16">
      <c r="O49" s="528">
        <v>14</v>
      </c>
      <c r="P49" s="531" t="e">
        <f t="shared" si="1"/>
        <v>#N/A</v>
      </c>
    </row>
    <row r="50" spans="15:16">
      <c r="O50" s="528">
        <v>13</v>
      </c>
      <c r="P50" s="531" t="e">
        <f t="shared" si="1"/>
        <v>#N/A</v>
      </c>
    </row>
    <row r="51" spans="15:16">
      <c r="O51" s="528">
        <v>12</v>
      </c>
      <c r="P51" s="531" t="e">
        <f t="shared" si="1"/>
        <v>#N/A</v>
      </c>
    </row>
    <row r="52" spans="15:16">
      <c r="O52" s="528">
        <v>11</v>
      </c>
      <c r="P52" s="531" t="e">
        <f t="shared" si="1"/>
        <v>#N/A</v>
      </c>
    </row>
    <row r="53" spans="15:16">
      <c r="O53" s="528">
        <v>10</v>
      </c>
      <c r="P53" s="531" t="e">
        <f t="shared" si="1"/>
        <v>#N/A</v>
      </c>
    </row>
    <row r="54" spans="15:16">
      <c r="O54" s="528">
        <v>9</v>
      </c>
      <c r="P54" s="531" t="e">
        <f t="shared" si="1"/>
        <v>#N/A</v>
      </c>
    </row>
    <row r="55" spans="15:16">
      <c r="O55" s="528">
        <v>8</v>
      </c>
      <c r="P55" s="531" t="e">
        <f t="shared" si="1"/>
        <v>#N/A</v>
      </c>
    </row>
    <row r="56" spans="15:16">
      <c r="O56" s="528">
        <v>7</v>
      </c>
      <c r="P56" s="531" t="e">
        <f t="shared" si="1"/>
        <v>#N/A</v>
      </c>
    </row>
    <row r="57" spans="15:16">
      <c r="O57" s="528">
        <v>6</v>
      </c>
      <c r="P57" s="531" t="e">
        <f t="shared" si="1"/>
        <v>#N/A</v>
      </c>
    </row>
    <row r="58" spans="15:16">
      <c r="O58" s="528">
        <v>5</v>
      </c>
      <c r="P58" s="531" t="e">
        <f t="shared" si="1"/>
        <v>#N/A</v>
      </c>
    </row>
    <row r="59" spans="15:16">
      <c r="O59" s="528">
        <v>4</v>
      </c>
      <c r="P59" s="531" t="e">
        <f t="shared" si="1"/>
        <v>#N/A</v>
      </c>
    </row>
    <row r="60" spans="15:16">
      <c r="O60" s="528">
        <v>3</v>
      </c>
      <c r="P60" s="531" t="e">
        <f t="shared" si="1"/>
        <v>#N/A</v>
      </c>
    </row>
    <row r="61" spans="15:16">
      <c r="O61" s="528">
        <v>2</v>
      </c>
      <c r="P61" s="531" t="e">
        <f t="shared" si="1"/>
        <v>#N/A</v>
      </c>
    </row>
    <row r="62" spans="15:16">
      <c r="O62" s="528">
        <v>1</v>
      </c>
      <c r="P62" s="531" t="e">
        <f t="shared" si="1"/>
        <v>#N/A</v>
      </c>
    </row>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3E0F03-D4BD-4D60-9417-BC7AC48A1806}">
  <sheetPr codeName="Sheet45"/>
  <dimension ref="A1:P27"/>
  <sheetViews>
    <sheetView showGridLines="0" zoomScaleNormal="100" workbookViewId="0">
      <selection activeCell="I10" sqref="I10"/>
    </sheetView>
  </sheetViews>
  <sheetFormatPr defaultColWidth="9.140625" defaultRowHeight="18" customHeight="1"/>
  <cols>
    <col min="1" max="1" width="44.42578125" style="469" customWidth="1"/>
    <col min="2" max="2" width="18.85546875" style="470" customWidth="1"/>
    <col min="3" max="4" width="10.7109375" style="470" customWidth="1"/>
    <col min="5" max="6" width="5.7109375" style="525" customWidth="1"/>
    <col min="7" max="11" width="10.7109375" style="470" customWidth="1"/>
    <col min="12" max="16" width="10.28515625" style="470" customWidth="1"/>
    <col min="17" max="17" width="17.85546875" style="470" customWidth="1"/>
    <col min="18" max="16384" width="9.140625" style="470"/>
  </cols>
  <sheetData>
    <row r="1" spans="1:16" ht="42.75">
      <c r="C1" s="471" t="str">
        <f>'5 - Profile'!A1</f>
        <v>United Kingdom</v>
      </c>
      <c r="D1" s="472"/>
      <c r="E1" s="472"/>
      <c r="F1" s="472"/>
      <c r="G1" s="472"/>
      <c r="H1" s="472"/>
      <c r="I1" s="472"/>
      <c r="J1" s="472"/>
      <c r="K1" s="472"/>
    </row>
    <row r="2" spans="1:16" ht="27.75" customHeight="1">
      <c r="D2" s="473"/>
      <c r="E2" s="474"/>
      <c r="F2" s="474"/>
      <c r="G2" s="473"/>
      <c r="H2" s="475"/>
    </row>
    <row r="3" spans="1:16" ht="18" customHeight="1">
      <c r="C3" s="476"/>
      <c r="D3" s="477" t="s">
        <v>243</v>
      </c>
      <c r="E3" s="478" t="s">
        <v>274</v>
      </c>
      <c r="F3" s="478"/>
      <c r="G3" s="478"/>
      <c r="H3" s="478"/>
      <c r="I3" s="478"/>
      <c r="J3" s="477" t="s">
        <v>273</v>
      </c>
      <c r="K3" s="479"/>
    </row>
    <row r="4" spans="1:16" s="481" customFormat="1" ht="18" customHeight="1">
      <c r="A4" s="480"/>
      <c r="D4" s="482" t="s">
        <v>275</v>
      </c>
      <c r="E4" s="482"/>
      <c r="F4" s="482"/>
      <c r="G4" s="482"/>
      <c r="H4" s="483"/>
      <c r="I4" s="482"/>
      <c r="J4" s="482" t="s">
        <v>276</v>
      </c>
      <c r="K4" s="484"/>
    </row>
    <row r="5" spans="1:16" s="481" customFormat="1" ht="18" customHeight="1">
      <c r="A5" s="480"/>
      <c r="D5" s="485"/>
      <c r="E5" s="485"/>
      <c r="F5" s="485"/>
      <c r="G5" s="485"/>
      <c r="J5" s="486"/>
      <c r="K5" s="486"/>
    </row>
    <row r="6" spans="1:16" s="481" customFormat="1" ht="18" customHeight="1">
      <c r="A6" s="480"/>
      <c r="C6" s="795">
        <f>HLOOKUP(C1,Rank2026!H1:AK2,2,0)</f>
        <v>1</v>
      </c>
      <c r="D6" s="795"/>
      <c r="E6" s="795"/>
      <c r="F6" s="795"/>
      <c r="G6" s="485"/>
      <c r="I6" s="796">
        <f>HLOOKUP(C1,Score2026!H1:AK2,2,0)</f>
        <v>100</v>
      </c>
      <c r="J6" s="796"/>
      <c r="K6" s="796"/>
    </row>
    <row r="7" spans="1:16" s="481" customFormat="1" ht="18" customHeight="1">
      <c r="A7" s="487">
        <f>VLOOKUP(C1,'Previous year ranks'!T10:Y40,6,0)</f>
        <v>1</v>
      </c>
      <c r="C7" s="795"/>
      <c r="D7" s="795"/>
      <c r="E7" s="795"/>
      <c r="F7" s="795"/>
      <c r="G7" s="485"/>
      <c r="I7" s="796"/>
      <c r="J7" s="796"/>
      <c r="K7" s="796"/>
    </row>
    <row r="8" spans="1:16" s="481" customFormat="1" ht="18" customHeight="1">
      <c r="A8" s="480"/>
      <c r="C8" s="795"/>
      <c r="D8" s="795"/>
      <c r="E8" s="795"/>
      <c r="F8" s="795"/>
      <c r="G8" s="485"/>
      <c r="I8" s="796"/>
      <c r="J8" s="796"/>
      <c r="K8" s="796"/>
    </row>
    <row r="9" spans="1:16" s="481" customFormat="1" ht="18" customHeight="1">
      <c r="A9" s="480"/>
      <c r="C9" s="485"/>
      <c r="D9" s="488">
        <f>A7-C6</f>
        <v>0</v>
      </c>
      <c r="E9" s="485"/>
      <c r="F9" s="485"/>
      <c r="G9" s="485"/>
      <c r="H9" s="489"/>
      <c r="I9" s="796"/>
      <c r="J9" s="796"/>
      <c r="K9" s="796"/>
    </row>
    <row r="10" spans="1:16" s="481" customFormat="1" ht="18" customHeight="1">
      <c r="A10" s="480"/>
      <c r="C10" s="490"/>
      <c r="D10" s="485"/>
      <c r="E10" s="485"/>
      <c r="F10" s="485"/>
      <c r="G10" s="485"/>
      <c r="H10" s="489"/>
      <c r="I10" s="486"/>
      <c r="J10" s="486"/>
      <c r="K10" s="486"/>
      <c r="P10" s="474"/>
    </row>
    <row r="11" spans="1:16" s="481" customFormat="1" ht="18" customHeight="1">
      <c r="A11" s="480"/>
      <c r="C11" s="485"/>
      <c r="D11" s="485"/>
      <c r="E11" s="485"/>
      <c r="F11" s="485"/>
      <c r="G11" s="485"/>
      <c r="H11" s="489"/>
      <c r="I11" s="486"/>
      <c r="J11" s="486"/>
      <c r="K11" s="486"/>
    </row>
    <row r="12" spans="1:16" s="481" customFormat="1" ht="18" customHeight="1">
      <c r="A12" s="480"/>
      <c r="E12" s="491"/>
      <c r="F12" s="491"/>
    </row>
    <row r="13" spans="1:16" ht="18" customHeight="1">
      <c r="C13" s="476"/>
      <c r="D13" s="477" t="s">
        <v>243</v>
      </c>
      <c r="E13" s="477"/>
      <c r="F13" s="477"/>
      <c r="G13" s="478" t="s">
        <v>277</v>
      </c>
      <c r="H13" s="478"/>
      <c r="I13" s="492"/>
      <c r="J13" s="477" t="s">
        <v>273</v>
      </c>
      <c r="K13" s="493"/>
    </row>
    <row r="14" spans="1:16" ht="18" customHeight="1">
      <c r="D14" s="475"/>
      <c r="E14" s="475"/>
      <c r="F14" s="475"/>
      <c r="G14" s="494"/>
      <c r="H14" s="494"/>
      <c r="I14" s="495"/>
      <c r="J14" s="475"/>
      <c r="K14" s="495"/>
    </row>
    <row r="15" spans="1:16" ht="18" customHeight="1">
      <c r="A15" s="487">
        <f>IF(INDEX([1]Rank2023!4:4,MATCH($C$1,[1]Rank2023!$1:$1,0))="","-",(INDEX([1]Rank2023!4:4,MATCH($C$1,[1]Rank2023!$1:$1,0))))</f>
        <v>5</v>
      </c>
      <c r="D15" s="496">
        <f>IF(INDEX([1]Rank2024!4:4,MATCH($C$1,[1]Rank2024!$1:$1,0))="","-",(INDEX([1]Rank2024!4:4,MATCH($C$1,[1]Rank2024!$1:$1,0))))</f>
        <v>6</v>
      </c>
      <c r="E15" s="497">
        <f>A15-D15</f>
        <v>-1</v>
      </c>
      <c r="F15" s="497"/>
      <c r="G15" s="498" t="s">
        <v>278</v>
      </c>
      <c r="H15" s="498"/>
      <c r="I15" s="495"/>
      <c r="J15" s="499">
        <f>IF(INDEX([1]Score2024!4:4,MATCH($C$1,[1]Score2024!$1:$1,0))="","-",(INDEX([1]Score2024!4:4,MATCH($C$1,[1]Score2024!$1:$1,0))))</f>
        <v>87.810061820344899</v>
      </c>
      <c r="K15" s="500">
        <f>J15+5</f>
        <v>92.810061820344899</v>
      </c>
    </row>
    <row r="16" spans="1:16" ht="18" customHeight="1">
      <c r="A16" s="501"/>
      <c r="C16" s="476"/>
      <c r="D16" s="502"/>
      <c r="E16" s="503"/>
      <c r="F16" s="503"/>
      <c r="G16" s="504"/>
      <c r="H16" s="504"/>
      <c r="I16" s="493"/>
      <c r="J16" s="505"/>
      <c r="K16" s="506"/>
    </row>
    <row r="17" spans="1:11" ht="18" customHeight="1">
      <c r="A17" s="501"/>
      <c r="D17" s="496"/>
      <c r="E17" s="507"/>
      <c r="F17" s="507"/>
      <c r="G17" s="498"/>
      <c r="H17" s="498"/>
      <c r="I17" s="495"/>
      <c r="J17" s="499"/>
      <c r="K17" s="508"/>
    </row>
    <row r="18" spans="1:11" ht="18" customHeight="1">
      <c r="A18" s="487">
        <f>IF(INDEX([1]Rank2023!54:54,MATCH($C$1,[1]Rank2023!$1:$1,0))="","-",(INDEX([1]Rank2023!54:54,MATCH($C$1,[1]Rank2023!$1:$1,0))))</f>
        <v>4</v>
      </c>
      <c r="D18" s="496">
        <f>IF(INDEX([1]Rank2024!54:54,MATCH($C$1,[1]Rank2024!$1:$1,0))="","-",(INDEX([1]Rank2024!54:54,MATCH($C$1,[1]Rank2024!$1:$1,0))))</f>
        <v>4</v>
      </c>
      <c r="E18" s="497">
        <f>A18-D18</f>
        <v>0</v>
      </c>
      <c r="F18" s="497"/>
      <c r="G18" s="498" t="s">
        <v>279</v>
      </c>
      <c r="H18" s="498"/>
      <c r="I18" s="495"/>
      <c r="J18" s="499">
        <f>IF(INDEX([1]Score2024!54:54,MATCH($C$1,[1]Score2024!$1:$1,0))="","-",(INDEX([1]Score2024!54:54,MATCH($C$1,[1]Score2024!$1:$1,0))))</f>
        <v>93.726527629045904</v>
      </c>
      <c r="K18" s="500">
        <f>J18+5</f>
        <v>98.726527629045904</v>
      </c>
    </row>
    <row r="19" spans="1:11" ht="18" customHeight="1">
      <c r="A19" s="501"/>
      <c r="C19" s="476"/>
      <c r="D19" s="502"/>
      <c r="E19" s="503"/>
      <c r="F19" s="503"/>
      <c r="G19" s="504"/>
      <c r="H19" s="504"/>
      <c r="I19" s="493"/>
      <c r="J19" s="505"/>
      <c r="K19" s="506"/>
    </row>
    <row r="20" spans="1:11" ht="18" customHeight="1">
      <c r="A20" s="501"/>
      <c r="D20" s="496"/>
      <c r="E20" s="507"/>
      <c r="F20" s="507"/>
      <c r="G20" s="498"/>
      <c r="H20" s="498"/>
      <c r="I20" s="495"/>
      <c r="J20" s="499"/>
      <c r="K20" s="508"/>
    </row>
    <row r="21" spans="1:11" ht="18" customHeight="1">
      <c r="A21" s="487">
        <f>IF(INDEX([1]Rank2023!81:81,MATCH($C$1,[1]Rank2023!$1:$1,0))="","-",(INDEX([1]Rank2023!81:81,MATCH($C$1,[1]Rank2023!$1:$1,0))))</f>
        <v>2</v>
      </c>
      <c r="D21" s="496">
        <f>IF(INDEX([1]Rank2024!82:82,MATCH($C$1,[1]Rank2024!$1:$1,0))="","-",(INDEX([1]Rank2024!82:82,MATCH($C$1,[1]Rank2024!$1:$1,0))))</f>
        <v>2</v>
      </c>
      <c r="E21" s="497">
        <f>A21-D21</f>
        <v>0</v>
      </c>
      <c r="F21" s="497"/>
      <c r="G21" s="498" t="s">
        <v>280</v>
      </c>
      <c r="H21" s="498"/>
      <c r="I21" s="495"/>
      <c r="J21" s="499">
        <f>IF(INDEX([1]Score2024!82:82,MATCH($C$1,[1]Score2024!$1:$1,0))="","-",(INDEX([1]Score2024!82:82,MATCH($C$1,[1]Score2024!$1:$1,0))))</f>
        <v>99.379667941033262</v>
      </c>
      <c r="K21" s="500">
        <f>J21+5</f>
        <v>104.37966794103326</v>
      </c>
    </row>
    <row r="22" spans="1:11" ht="18" customHeight="1">
      <c r="C22" s="476"/>
      <c r="D22" s="509"/>
      <c r="E22" s="509"/>
      <c r="F22" s="509"/>
      <c r="G22" s="493"/>
      <c r="H22" s="510"/>
      <c r="I22" s="493"/>
      <c r="J22" s="511"/>
      <c r="K22" s="506"/>
    </row>
    <row r="24" spans="1:11" ht="18" customHeight="1">
      <c r="C24" s="512"/>
      <c r="D24" s="512"/>
      <c r="E24" s="513"/>
      <c r="F24" s="513"/>
      <c r="G24" s="512"/>
      <c r="H24" s="512"/>
      <c r="I24" s="512"/>
      <c r="J24" s="512"/>
      <c r="K24" s="512"/>
    </row>
    <row r="25" spans="1:11" s="514" customFormat="1" ht="54" customHeight="1">
      <c r="A25" s="487" t="str">
        <f>INDEX([1]Background!E:E,MATCH(C1,[1]Background!$B:$B,0))</f>
        <v>2023 est.</v>
      </c>
      <c r="C25" s="797" t="str">
        <f>_xlfn.CONCAT("Population, millions 
(",A25,")")</f>
        <v>Population, millions 
(2023 est.)</v>
      </c>
      <c r="D25" s="797"/>
      <c r="E25" s="797"/>
      <c r="F25" s="797"/>
      <c r="G25" s="797"/>
      <c r="H25" s="797"/>
      <c r="I25" s="516">
        <f>INDEX([1]Background!C:C,MATCH(C1,[1]Background!$B:$B,0))</f>
        <v>68.122</v>
      </c>
      <c r="J25" s="517"/>
      <c r="K25" s="515" t="str">
        <f>INDEX([1]Background!D:D,MATCH(C1,[1]Background!$B:$B,0))</f>
        <v>Large</v>
      </c>
    </row>
    <row r="26" spans="1:11" s="514" customFormat="1" ht="54" customHeight="1">
      <c r="A26" s="487" t="str">
        <f>INDEX([1]Background!H:H,MATCH(C1,[1]Background!$B:$B,0))</f>
        <v>2023 est.</v>
      </c>
      <c r="C26" s="798" t="str">
        <f>_xlfn.CONCAT("Income level, GDP per Capita US$ 
(",A25,")")</f>
        <v>Income level, GDP per Capita US$ 
(2023 est.)</v>
      </c>
      <c r="D26" s="798"/>
      <c r="E26" s="798"/>
      <c r="F26" s="798"/>
      <c r="G26" s="798"/>
      <c r="H26" s="798"/>
      <c r="I26" s="518">
        <f>INDEX([1]Background!F:F,MATCH(C1,[1]Background!$B:$B,0))</f>
        <v>49098.976999999999</v>
      </c>
      <c r="K26" s="519" t="str">
        <f>INDEX([1]Background!G:G,MATCH(C1,[1]Background!$B:$B,0))</f>
        <v>High</v>
      </c>
    </row>
    <row r="27" spans="1:11" s="520" customFormat="1" ht="54" customHeight="1">
      <c r="A27" s="469"/>
      <c r="C27" s="521" t="s">
        <v>281</v>
      </c>
      <c r="D27" s="522"/>
      <c r="E27" s="510"/>
      <c r="F27" s="510"/>
      <c r="G27" s="523"/>
      <c r="H27" s="523"/>
      <c r="I27" s="524" t="str">
        <f>IF(INDEX([1]Background!I:I,MATCH('Profile image (Print)'!$C$1,[1]Background!$B:$B,0))="","-",INDEX([1]Background!I:I,MATCH('Profile image (Print)'!$C$1,[1]Background!$B:$B,0)))</f>
        <v>CPTPP</v>
      </c>
      <c r="J27" s="523"/>
      <c r="K27" s="479"/>
    </row>
  </sheetData>
  <mergeCells count="4">
    <mergeCell ref="C6:F8"/>
    <mergeCell ref="I6:K9"/>
    <mergeCell ref="C25:H25"/>
    <mergeCell ref="C26:H26"/>
  </mergeCells>
  <conditionalFormatting sqref="K15">
    <cfRule type="dataBar" priority="3">
      <dataBar showValue="0">
        <cfvo type="num" val="0"/>
        <cfvo type="num" val="100"/>
        <color rgb="FFE30613"/>
      </dataBar>
      <extLst>
        <ext xmlns:x14="http://schemas.microsoft.com/office/spreadsheetml/2009/9/main" uri="{B025F937-C7B1-47D3-B67F-A62EFF666E3E}">
          <x14:id>{00963DA2-9344-47E9-8DBD-28A270CDF003}</x14:id>
        </ext>
      </extLst>
    </cfRule>
  </conditionalFormatting>
  <conditionalFormatting sqref="K16:K17">
    <cfRule type="dataBar" priority="6">
      <dataBar showValue="0">
        <cfvo type="num" val="0"/>
        <cfvo type="num" val="100"/>
        <color rgb="FF00B0D9"/>
      </dataBar>
      <extLst>
        <ext xmlns:x14="http://schemas.microsoft.com/office/spreadsheetml/2009/9/main" uri="{B025F937-C7B1-47D3-B67F-A62EFF666E3E}">
          <x14:id>{4EE5E328-B9DB-4BB0-9393-DA0BD6A1E024}</x14:id>
        </ext>
      </extLst>
    </cfRule>
  </conditionalFormatting>
  <conditionalFormatting sqref="K18">
    <cfRule type="dataBar" priority="2">
      <dataBar showValue="0">
        <cfvo type="num" val="0"/>
        <cfvo type="num" val="100"/>
        <color rgb="FF005DC4"/>
      </dataBar>
      <extLst>
        <ext xmlns:x14="http://schemas.microsoft.com/office/spreadsheetml/2009/9/main" uri="{B025F937-C7B1-47D3-B67F-A62EFF666E3E}">
          <x14:id>{96EE81CE-43C1-41BA-983E-1D5905EAE2A3}</x14:id>
        </ext>
      </extLst>
    </cfRule>
  </conditionalFormatting>
  <conditionalFormatting sqref="K19:K20">
    <cfRule type="dataBar" priority="5">
      <dataBar showValue="0">
        <cfvo type="num" val="0"/>
        <cfvo type="num" val="100"/>
        <color rgb="FFF07E26"/>
      </dataBar>
      <extLst>
        <ext xmlns:x14="http://schemas.microsoft.com/office/spreadsheetml/2009/9/main" uri="{B025F937-C7B1-47D3-B67F-A62EFF666E3E}">
          <x14:id>{E1C312DC-F0ED-46F5-9588-7A57FE8EF565}</x14:id>
        </ext>
      </extLst>
    </cfRule>
  </conditionalFormatting>
  <conditionalFormatting sqref="K21">
    <cfRule type="dataBar" priority="1">
      <dataBar showValue="0">
        <cfvo type="num" val="0"/>
        <cfvo type="num" val="100"/>
        <color rgb="FF19AC71"/>
      </dataBar>
      <extLst>
        <ext xmlns:x14="http://schemas.microsoft.com/office/spreadsheetml/2009/9/main" uri="{B025F937-C7B1-47D3-B67F-A62EFF666E3E}">
          <x14:id>{D8CDB694-02FE-42BB-B02B-C55C052FB6B2}</x14:id>
        </ext>
      </extLst>
    </cfRule>
  </conditionalFormatting>
  <conditionalFormatting sqref="K22">
    <cfRule type="dataBar" priority="4">
      <dataBar showValue="0">
        <cfvo type="num" val="0"/>
        <cfvo type="num" val="100"/>
        <color rgb="FFFFDE00"/>
      </dataBar>
      <extLst>
        <ext xmlns:x14="http://schemas.microsoft.com/office/spreadsheetml/2009/9/main" uri="{B025F937-C7B1-47D3-B67F-A62EFF666E3E}">
          <x14:id>{F52CE8AD-402A-4253-8DCF-2E78655E22F3}</x14:id>
        </ext>
      </extLst>
    </cfRule>
  </conditionalFormatting>
  <pageMargins left="0.7" right="0.7" top="0.75" bottom="0.75" header="0.3" footer="0.3"/>
  <pageSetup paperSize="9" orientation="portrait" r:id="rId1"/>
  <drawing r:id="rId2"/>
  <extLst>
    <ext xmlns:x14="http://schemas.microsoft.com/office/spreadsheetml/2009/9/main" uri="{78C0D931-6437-407d-A8EE-F0AAD7539E65}">
      <x14:conditionalFormattings>
        <x14:conditionalFormatting xmlns:xm="http://schemas.microsoft.com/office/excel/2006/main">
          <x14:cfRule type="dataBar" id="{00963DA2-9344-47E9-8DBD-28A270CDF003}">
            <x14:dataBar minLength="0" maxLength="100" gradient="0">
              <x14:cfvo type="num">
                <xm:f>0</xm:f>
              </x14:cfvo>
              <x14:cfvo type="num">
                <xm:f>100</xm:f>
              </x14:cfvo>
              <x14:negativeFillColor rgb="FFFF0000"/>
              <x14:axisColor rgb="FF000000"/>
            </x14:dataBar>
          </x14:cfRule>
          <xm:sqref>K15</xm:sqref>
        </x14:conditionalFormatting>
        <x14:conditionalFormatting xmlns:xm="http://schemas.microsoft.com/office/excel/2006/main">
          <x14:cfRule type="dataBar" id="{4EE5E328-B9DB-4BB0-9393-DA0BD6A1E024}">
            <x14:dataBar minLength="0" maxLength="100" gradient="0">
              <x14:cfvo type="num">
                <xm:f>0</xm:f>
              </x14:cfvo>
              <x14:cfvo type="num">
                <xm:f>100</xm:f>
              </x14:cfvo>
              <x14:negativeFillColor rgb="FFFF0000"/>
              <x14:axisColor rgb="FF000000"/>
            </x14:dataBar>
          </x14:cfRule>
          <xm:sqref>K16:K17</xm:sqref>
        </x14:conditionalFormatting>
        <x14:conditionalFormatting xmlns:xm="http://schemas.microsoft.com/office/excel/2006/main">
          <x14:cfRule type="dataBar" id="{96EE81CE-43C1-41BA-983E-1D5905EAE2A3}">
            <x14:dataBar minLength="0" maxLength="100" gradient="0">
              <x14:cfvo type="num">
                <xm:f>0</xm:f>
              </x14:cfvo>
              <x14:cfvo type="num">
                <xm:f>100</xm:f>
              </x14:cfvo>
              <x14:negativeFillColor rgb="FFFF0000"/>
              <x14:axisColor rgb="FF000000"/>
            </x14:dataBar>
          </x14:cfRule>
          <xm:sqref>K18</xm:sqref>
        </x14:conditionalFormatting>
        <x14:conditionalFormatting xmlns:xm="http://schemas.microsoft.com/office/excel/2006/main">
          <x14:cfRule type="dataBar" id="{E1C312DC-F0ED-46F5-9588-7A57FE8EF565}">
            <x14:dataBar minLength="0" maxLength="100" gradient="0">
              <x14:cfvo type="num">
                <xm:f>0</xm:f>
              </x14:cfvo>
              <x14:cfvo type="num">
                <xm:f>100</xm:f>
              </x14:cfvo>
              <x14:negativeFillColor rgb="FFFF0000"/>
              <x14:axisColor rgb="FF000000"/>
            </x14:dataBar>
          </x14:cfRule>
          <xm:sqref>K19:K20</xm:sqref>
        </x14:conditionalFormatting>
        <x14:conditionalFormatting xmlns:xm="http://schemas.microsoft.com/office/excel/2006/main">
          <x14:cfRule type="dataBar" id="{D8CDB694-02FE-42BB-B02B-C55C052FB6B2}">
            <x14:dataBar minLength="0" maxLength="100" gradient="0">
              <x14:cfvo type="num">
                <xm:f>0</xm:f>
              </x14:cfvo>
              <x14:cfvo type="num">
                <xm:f>100</xm:f>
              </x14:cfvo>
              <x14:negativeFillColor rgb="FFFF0000"/>
              <x14:axisColor rgb="FF000000"/>
            </x14:dataBar>
          </x14:cfRule>
          <xm:sqref>K21</xm:sqref>
        </x14:conditionalFormatting>
        <x14:conditionalFormatting xmlns:xm="http://schemas.microsoft.com/office/excel/2006/main">
          <x14:cfRule type="dataBar" id="{F52CE8AD-402A-4253-8DCF-2E78655E22F3}">
            <x14:dataBar minLength="0" maxLength="100" gradient="0">
              <x14:cfvo type="num">
                <xm:f>0</xm:f>
              </x14:cfvo>
              <x14:cfvo type="num">
                <xm:f>100</xm:f>
              </x14:cfvo>
              <x14:negativeFillColor rgb="FFFF0000"/>
              <x14:axisColor rgb="FF000000"/>
            </x14:dataBar>
          </x14:cfRule>
          <xm:sqref>K22</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8F34E8-BADB-4ED9-98C9-79D7D3EFBECE}">
  <sheetPr codeName="Sheet46"/>
  <dimension ref="A1:AM110"/>
  <sheetViews>
    <sheetView zoomScale="118" zoomScaleNormal="118" workbookViewId="0">
      <pane ySplit="1" topLeftCell="A91" activePane="bottomLeft" state="frozen"/>
      <selection pane="bottomLeft" activeCell="H76" sqref="H76"/>
      <selection activeCell="H76" sqref="H76"/>
    </sheetView>
  </sheetViews>
  <sheetFormatPr defaultColWidth="8.7109375" defaultRowHeight="12.75"/>
  <cols>
    <col min="1" max="1" width="8.7109375" style="528"/>
    <col min="2" max="2" width="12" style="528" customWidth="1"/>
    <col min="3" max="37" width="8.7109375" style="528"/>
    <col min="38" max="38" width="8.7109375" style="632"/>
    <col min="39" max="16384" width="8.7109375" style="528"/>
  </cols>
  <sheetData>
    <row r="1" spans="1:39">
      <c r="B1" s="528" t="s">
        <v>0</v>
      </c>
      <c r="C1" s="528" t="s">
        <v>1</v>
      </c>
      <c r="E1" s="528" t="s">
        <v>282</v>
      </c>
      <c r="F1" s="528" t="s">
        <v>283</v>
      </c>
      <c r="G1" s="528" t="s">
        <v>284</v>
      </c>
      <c r="H1" s="528" t="s">
        <v>2</v>
      </c>
      <c r="I1" s="528" t="s">
        <v>3</v>
      </c>
      <c r="J1" s="528" t="s">
        <v>4</v>
      </c>
      <c r="K1" s="528" t="s">
        <v>5</v>
      </c>
      <c r="L1" s="528" t="s">
        <v>6</v>
      </c>
      <c r="M1" s="528" t="s">
        <v>7</v>
      </c>
      <c r="N1" s="528" t="s">
        <v>8</v>
      </c>
      <c r="O1" s="528" t="s">
        <v>9</v>
      </c>
      <c r="P1" s="528" t="s">
        <v>10</v>
      </c>
      <c r="Q1" s="528" t="s">
        <v>11</v>
      </c>
      <c r="R1" s="528" t="s">
        <v>12</v>
      </c>
      <c r="S1" s="528" t="s">
        <v>13</v>
      </c>
      <c r="T1" s="528" t="s">
        <v>14</v>
      </c>
      <c r="U1" s="528" t="s">
        <v>15</v>
      </c>
      <c r="V1" s="528" t="s">
        <v>16</v>
      </c>
      <c r="W1" s="528" t="s">
        <v>17</v>
      </c>
      <c r="X1" s="528" t="s">
        <v>18</v>
      </c>
      <c r="Y1" s="528" t="s">
        <v>19</v>
      </c>
      <c r="Z1" s="528" t="s">
        <v>20</v>
      </c>
      <c r="AA1" s="528" t="s">
        <v>21</v>
      </c>
      <c r="AB1" s="528" t="s">
        <v>22</v>
      </c>
      <c r="AC1" s="528" t="s">
        <v>23</v>
      </c>
      <c r="AD1" s="528" t="s">
        <v>24</v>
      </c>
      <c r="AE1" s="528" t="s">
        <v>25</v>
      </c>
      <c r="AF1" s="528" t="s">
        <v>26</v>
      </c>
      <c r="AG1" s="528" t="s">
        <v>27</v>
      </c>
      <c r="AH1" s="528" t="s">
        <v>28</v>
      </c>
      <c r="AI1" s="528" t="s">
        <v>29</v>
      </c>
      <c r="AJ1" s="528" t="s">
        <v>30</v>
      </c>
      <c r="AK1" s="528" t="s">
        <v>31</v>
      </c>
      <c r="AL1" s="632" t="s">
        <v>285</v>
      </c>
      <c r="AM1" s="531" t="s">
        <v>286</v>
      </c>
    </row>
    <row r="2" spans="1:39">
      <c r="B2" s="528" t="s">
        <v>32</v>
      </c>
      <c r="C2" s="528" t="s">
        <v>32</v>
      </c>
      <c r="D2" s="528" t="str">
        <f>B2</f>
        <v>0verall STI</v>
      </c>
    </row>
    <row r="3" spans="1:39">
      <c r="D3" s="528" t="str">
        <f>_xlfn.CONCAT(B3,C3)</f>
        <v/>
      </c>
    </row>
    <row r="4" spans="1:39">
      <c r="B4" s="528" t="s">
        <v>242</v>
      </c>
      <c r="C4" s="528" t="s">
        <v>34</v>
      </c>
      <c r="D4" s="528" t="str">
        <f>B4</f>
        <v>1 Economic Pillar</v>
      </c>
    </row>
    <row r="5" spans="1:39">
      <c r="A5" s="528">
        <v>1</v>
      </c>
      <c r="B5" s="528" t="s">
        <v>35</v>
      </c>
      <c r="C5" s="528" t="s">
        <v>36</v>
      </c>
      <c r="D5" s="528" t="str">
        <f>_xlfn.CONCAT(B5," ",C5)</f>
        <v>1.01 Consumer price inflation</v>
      </c>
      <c r="E5" s="528" t="s">
        <v>287</v>
      </c>
      <c r="F5" s="528" t="s">
        <v>288</v>
      </c>
      <c r="H5" s="528">
        <v>2025</v>
      </c>
      <c r="I5" s="528">
        <v>2025</v>
      </c>
      <c r="J5" s="528">
        <v>2025</v>
      </c>
      <c r="K5" s="528">
        <v>2025</v>
      </c>
      <c r="L5" s="528">
        <v>2025</v>
      </c>
      <c r="M5" s="528">
        <v>2025</v>
      </c>
      <c r="N5" s="528">
        <v>2025</v>
      </c>
      <c r="O5" s="528">
        <v>2025</v>
      </c>
      <c r="P5" s="528">
        <v>2025</v>
      </c>
      <c r="Q5" s="528">
        <v>2025</v>
      </c>
      <c r="R5" s="528">
        <v>2025</v>
      </c>
      <c r="S5" s="528">
        <v>2025</v>
      </c>
      <c r="T5" s="528">
        <v>2025</v>
      </c>
      <c r="U5" s="528">
        <v>2025</v>
      </c>
      <c r="V5" s="528">
        <v>2025</v>
      </c>
      <c r="W5" s="528">
        <v>2025</v>
      </c>
      <c r="X5" s="528">
        <v>2025</v>
      </c>
      <c r="Y5" s="528">
        <v>2025</v>
      </c>
      <c r="Z5" s="528">
        <v>2025</v>
      </c>
      <c r="AA5" s="528">
        <v>2025</v>
      </c>
      <c r="AB5" s="528">
        <v>2025</v>
      </c>
      <c r="AC5" s="528">
        <v>2025</v>
      </c>
      <c r="AD5" s="528">
        <v>2025</v>
      </c>
      <c r="AE5" s="528">
        <v>2025</v>
      </c>
      <c r="AF5" s="528">
        <v>2025</v>
      </c>
      <c r="AG5" s="528">
        <v>2024</v>
      </c>
      <c r="AH5" s="528">
        <v>2025</v>
      </c>
      <c r="AI5" s="528">
        <v>2025</v>
      </c>
      <c r="AJ5" s="528">
        <v>2025</v>
      </c>
      <c r="AK5" s="528">
        <v>2025</v>
      </c>
      <c r="AM5" s="528">
        <v>2025</v>
      </c>
    </row>
    <row r="6" spans="1:39">
      <c r="A6" s="528">
        <v>2</v>
      </c>
      <c r="B6" s="528" t="s">
        <v>38</v>
      </c>
      <c r="C6" s="528" t="s">
        <v>39</v>
      </c>
      <c r="D6" s="528" t="str">
        <f>_xlfn.CONCAT(B6," ",C6)</f>
        <v>1.02 Real GDP Growth per capita, % GDP</v>
      </c>
      <c r="E6" s="528" t="s">
        <v>289</v>
      </c>
      <c r="F6" s="528" t="s">
        <v>290</v>
      </c>
      <c r="G6" s="528" t="s">
        <v>291</v>
      </c>
      <c r="H6" s="528">
        <v>2025</v>
      </c>
      <c r="I6" s="528">
        <v>2025</v>
      </c>
      <c r="J6" s="528">
        <v>2025</v>
      </c>
      <c r="K6" s="528">
        <v>2025</v>
      </c>
      <c r="L6" s="528">
        <v>2025</v>
      </c>
      <c r="M6" s="528">
        <v>2025</v>
      </c>
      <c r="N6" s="528">
        <v>2025</v>
      </c>
      <c r="O6" s="528">
        <v>2025</v>
      </c>
      <c r="P6" s="528">
        <v>2025</v>
      </c>
      <c r="Q6" s="528">
        <v>2025</v>
      </c>
      <c r="R6" s="528">
        <v>2025</v>
      </c>
      <c r="S6" s="528">
        <v>2025</v>
      </c>
      <c r="T6" s="528">
        <v>2025</v>
      </c>
      <c r="U6" s="528">
        <v>2025</v>
      </c>
      <c r="V6" s="528">
        <v>2025</v>
      </c>
      <c r="W6" s="528">
        <v>2025</v>
      </c>
      <c r="X6" s="528">
        <v>2025</v>
      </c>
      <c r="Y6" s="528">
        <v>2025</v>
      </c>
      <c r="Z6" s="528">
        <v>2025</v>
      </c>
      <c r="AA6" s="528">
        <v>2025</v>
      </c>
      <c r="AB6" s="528">
        <v>2025</v>
      </c>
      <c r="AC6" s="528">
        <v>2025</v>
      </c>
      <c r="AD6" s="528">
        <v>2025</v>
      </c>
      <c r="AE6" s="528">
        <v>2025</v>
      </c>
      <c r="AF6" s="528">
        <v>2025</v>
      </c>
      <c r="AG6" s="528">
        <v>2024</v>
      </c>
      <c r="AH6" s="528">
        <v>2025</v>
      </c>
      <c r="AI6" s="528">
        <v>2025</v>
      </c>
      <c r="AJ6" s="528">
        <v>2025</v>
      </c>
      <c r="AK6" s="528">
        <v>2025</v>
      </c>
      <c r="AM6" s="528">
        <v>2025</v>
      </c>
    </row>
    <row r="7" spans="1:39">
      <c r="A7" s="528">
        <v>3</v>
      </c>
      <c r="B7" s="528" t="s">
        <v>40</v>
      </c>
      <c r="C7" s="528" t="s">
        <v>41</v>
      </c>
      <c r="D7" s="528" t="str">
        <f>_xlfn.CONCAT(B7," ",C7)</f>
        <v>1.03 Growth in labor force, %</v>
      </c>
      <c r="E7" s="528" t="s">
        <v>289</v>
      </c>
      <c r="F7" s="528" t="s">
        <v>292</v>
      </c>
      <c r="G7" s="528" t="s">
        <v>293</v>
      </c>
      <c r="H7" s="528">
        <v>2025</v>
      </c>
      <c r="I7" s="528">
        <v>2025</v>
      </c>
      <c r="J7" s="528">
        <v>2025</v>
      </c>
      <c r="K7" s="528">
        <v>2025</v>
      </c>
      <c r="L7" s="528">
        <v>2025</v>
      </c>
      <c r="M7" s="528">
        <v>2025</v>
      </c>
      <c r="N7" s="528">
        <v>2025</v>
      </c>
      <c r="O7" s="528">
        <v>2025</v>
      </c>
      <c r="P7" s="528">
        <v>2025</v>
      </c>
      <c r="Q7" s="528">
        <v>2025</v>
      </c>
      <c r="R7" s="528">
        <v>2025</v>
      </c>
      <c r="S7" s="528">
        <v>2025</v>
      </c>
      <c r="T7" s="528">
        <v>2025</v>
      </c>
      <c r="U7" s="528">
        <v>2025</v>
      </c>
      <c r="V7" s="528">
        <v>2025</v>
      </c>
      <c r="W7" s="528">
        <v>2025</v>
      </c>
      <c r="X7" s="528">
        <v>2025</v>
      </c>
      <c r="Y7" s="528">
        <v>2025</v>
      </c>
      <c r="Z7" s="528">
        <v>2025</v>
      </c>
      <c r="AA7" s="528">
        <v>2025</v>
      </c>
      <c r="AB7" s="528">
        <v>2025</v>
      </c>
      <c r="AC7" s="528">
        <v>2025</v>
      </c>
      <c r="AD7" s="528">
        <v>2025</v>
      </c>
      <c r="AE7" s="528">
        <v>2025</v>
      </c>
      <c r="AF7" s="528">
        <v>2025</v>
      </c>
      <c r="AG7" s="528">
        <v>2025</v>
      </c>
      <c r="AH7" s="528">
        <v>2025</v>
      </c>
      <c r="AI7" s="528">
        <v>2025</v>
      </c>
      <c r="AJ7" s="528">
        <v>2025</v>
      </c>
      <c r="AK7" s="528">
        <v>2025</v>
      </c>
    </row>
    <row r="8" spans="1:39">
      <c r="A8" s="528">
        <v>4</v>
      </c>
      <c r="B8" s="528" t="s">
        <v>42</v>
      </c>
      <c r="C8" s="528" t="s">
        <v>43</v>
      </c>
      <c r="D8" s="528" t="str">
        <f>_xlfn.CONCAT(B8," ",C8)</f>
        <v>1.04 Foreign direct investment, net inflows, % GDP</v>
      </c>
      <c r="E8" s="528" t="s">
        <v>289</v>
      </c>
      <c r="F8" s="528" t="s">
        <v>292</v>
      </c>
      <c r="G8" s="528" t="s">
        <v>294</v>
      </c>
      <c r="H8" s="749">
        <v>2025</v>
      </c>
      <c r="I8" s="749">
        <v>2025</v>
      </c>
      <c r="J8" s="749">
        <v>2025</v>
      </c>
      <c r="K8" s="749">
        <v>2025</v>
      </c>
      <c r="L8" s="749">
        <v>2025</v>
      </c>
      <c r="M8" s="749">
        <v>2025</v>
      </c>
      <c r="N8" s="749">
        <v>2025</v>
      </c>
      <c r="O8" s="749">
        <v>2024</v>
      </c>
      <c r="P8" s="749">
        <v>2025</v>
      </c>
      <c r="Q8" s="749">
        <v>2025</v>
      </c>
      <c r="R8" s="749">
        <v>2025</v>
      </c>
      <c r="S8" s="749">
        <v>2025</v>
      </c>
      <c r="T8" s="749">
        <v>2025</v>
      </c>
      <c r="U8" s="749">
        <v>2025</v>
      </c>
      <c r="V8" s="749">
        <v>2025</v>
      </c>
      <c r="W8" s="749">
        <v>2025</v>
      </c>
      <c r="X8" s="749">
        <v>2025</v>
      </c>
      <c r="Y8" s="749">
        <v>2025</v>
      </c>
      <c r="Z8" s="749">
        <v>2025</v>
      </c>
      <c r="AA8" s="749">
        <v>2025</v>
      </c>
      <c r="AB8" s="749">
        <v>2025</v>
      </c>
      <c r="AC8" s="749">
        <v>2025</v>
      </c>
      <c r="AD8" s="749">
        <v>2025</v>
      </c>
      <c r="AE8" s="749">
        <v>2025</v>
      </c>
      <c r="AF8" s="749">
        <v>2025</v>
      </c>
      <c r="AG8" s="749">
        <v>2025</v>
      </c>
      <c r="AH8" s="749">
        <v>2025</v>
      </c>
      <c r="AI8" s="749">
        <v>2025</v>
      </c>
      <c r="AJ8" s="749">
        <v>2025</v>
      </c>
      <c r="AK8" s="749">
        <v>2025</v>
      </c>
    </row>
    <row r="9" spans="1:39">
      <c r="A9" s="528">
        <v>5</v>
      </c>
      <c r="B9" s="528" t="s">
        <v>44</v>
      </c>
      <c r="C9" s="528" t="s">
        <v>45</v>
      </c>
      <c r="D9" s="528" t="str">
        <f>_xlfn.CONCAT(B9," ",C9)</f>
        <v>1.05 Gross fixed capital formation, % GDP</v>
      </c>
      <c r="E9" s="528" t="s">
        <v>289</v>
      </c>
      <c r="F9" s="528" t="s">
        <v>292</v>
      </c>
      <c r="G9" s="528" t="s">
        <v>295</v>
      </c>
      <c r="H9" s="528">
        <v>2025</v>
      </c>
      <c r="I9" s="528">
        <v>2025</v>
      </c>
      <c r="J9" s="528">
        <v>2025</v>
      </c>
      <c r="K9" s="528">
        <v>2025</v>
      </c>
      <c r="L9" s="528">
        <v>2025</v>
      </c>
      <c r="M9" s="528">
        <v>2025</v>
      </c>
      <c r="N9" s="528">
        <v>2024</v>
      </c>
      <c r="O9" s="528">
        <v>2024</v>
      </c>
      <c r="P9" s="528">
        <v>2025</v>
      </c>
      <c r="Q9" s="528">
        <v>2025</v>
      </c>
      <c r="R9" s="528">
        <v>2025</v>
      </c>
      <c r="S9" s="528">
        <v>2025</v>
      </c>
      <c r="T9" s="528">
        <v>2024</v>
      </c>
      <c r="V9" s="528">
        <v>2025</v>
      </c>
      <c r="W9" s="528">
        <v>2025</v>
      </c>
      <c r="X9" s="528" t="s">
        <v>221</v>
      </c>
      <c r="Y9" s="528">
        <v>2024</v>
      </c>
      <c r="Z9" s="528">
        <v>2025</v>
      </c>
      <c r="AA9" s="528" t="s">
        <v>221</v>
      </c>
      <c r="AB9" s="528">
        <v>2025</v>
      </c>
      <c r="AC9" s="528">
        <v>2025</v>
      </c>
      <c r="AD9" s="528">
        <v>2025</v>
      </c>
      <c r="AE9" s="528">
        <v>2025</v>
      </c>
      <c r="AF9" s="528">
        <v>2025</v>
      </c>
      <c r="AG9" s="528">
        <v>2025</v>
      </c>
      <c r="AH9" s="528">
        <v>2025</v>
      </c>
      <c r="AI9" s="528">
        <v>2025</v>
      </c>
      <c r="AJ9" s="528">
        <v>2024</v>
      </c>
      <c r="AK9" s="528">
        <v>2025</v>
      </c>
    </row>
    <row r="10" spans="1:39">
      <c r="B10" s="528" t="s">
        <v>46</v>
      </c>
    </row>
    <row r="11" spans="1:39">
      <c r="B11" s="528" t="s">
        <v>48</v>
      </c>
    </row>
    <row r="12" spans="1:39">
      <c r="A12" s="528">
        <v>8</v>
      </c>
      <c r="B12" s="528" t="s">
        <v>50</v>
      </c>
      <c r="C12" s="528" t="s">
        <v>51</v>
      </c>
      <c r="D12" s="528" t="str">
        <f>_xlfn.CONCAT(B12," ",C12)</f>
        <v>1.06.01.a Tariff barriers in force</v>
      </c>
      <c r="E12" s="528" t="s">
        <v>287</v>
      </c>
      <c r="F12" s="528" t="s">
        <v>296</v>
      </c>
      <c r="G12" s="528" t="s">
        <v>297</v>
      </c>
      <c r="H12" s="528">
        <v>2025</v>
      </c>
      <c r="I12" s="528">
        <v>2025</v>
      </c>
      <c r="J12" s="528">
        <v>2025</v>
      </c>
      <c r="K12" s="528">
        <v>2025</v>
      </c>
      <c r="L12" s="528">
        <v>2025</v>
      </c>
      <c r="M12" s="528">
        <v>2025</v>
      </c>
      <c r="N12" s="528">
        <v>2025</v>
      </c>
      <c r="O12" s="528">
        <v>2024</v>
      </c>
      <c r="P12" s="528">
        <v>2025</v>
      </c>
      <c r="Q12" s="528">
        <v>2025</v>
      </c>
      <c r="R12" s="528">
        <v>2025</v>
      </c>
      <c r="S12" s="528">
        <v>2025</v>
      </c>
      <c r="T12" s="528">
        <v>2025</v>
      </c>
      <c r="U12" s="528">
        <v>2025</v>
      </c>
      <c r="V12" s="528">
        <v>2025</v>
      </c>
      <c r="W12" s="528">
        <v>2025</v>
      </c>
      <c r="X12" s="528">
        <v>2025</v>
      </c>
      <c r="Y12" s="528">
        <v>2025</v>
      </c>
      <c r="Z12" s="528">
        <v>2025</v>
      </c>
      <c r="AA12" s="528">
        <v>2025</v>
      </c>
      <c r="AB12" s="528">
        <v>2025</v>
      </c>
      <c r="AC12" s="528">
        <v>2025</v>
      </c>
      <c r="AD12" s="528">
        <v>2025</v>
      </c>
      <c r="AE12" s="528">
        <v>2025</v>
      </c>
      <c r="AF12" s="528">
        <v>2025</v>
      </c>
      <c r="AG12" s="528">
        <v>2025</v>
      </c>
      <c r="AH12" s="528">
        <v>2025</v>
      </c>
      <c r="AI12" s="528">
        <v>2025</v>
      </c>
      <c r="AJ12" s="528">
        <v>2025</v>
      </c>
      <c r="AK12" s="528">
        <v>2025</v>
      </c>
    </row>
    <row r="13" spans="1:39" ht="15">
      <c r="A13" s="528">
        <v>9</v>
      </c>
      <c r="B13" s="528" t="s">
        <v>52</v>
      </c>
      <c r="C13" s="528" t="s">
        <v>298</v>
      </c>
      <c r="D13" s="528" t="str">
        <f>_xlfn.CONCAT(B13," ",C13)</f>
        <v>1.06.01.b New tariff barriers 2023</v>
      </c>
      <c r="E13" s="528" t="s">
        <v>287</v>
      </c>
      <c r="F13" s="528" t="s">
        <v>296</v>
      </c>
      <c r="G13" s="528" t="s">
        <v>299</v>
      </c>
      <c r="H13" s="528">
        <v>2025</v>
      </c>
      <c r="I13" s="528">
        <v>2025</v>
      </c>
      <c r="J13" s="528">
        <v>2025</v>
      </c>
      <c r="K13" s="528">
        <v>2025</v>
      </c>
      <c r="L13" s="528">
        <v>2025</v>
      </c>
      <c r="M13" s="528">
        <v>2025</v>
      </c>
      <c r="N13" s="528">
        <v>2025</v>
      </c>
      <c r="O13" s="528">
        <v>2024</v>
      </c>
      <c r="P13" s="528">
        <v>2025</v>
      </c>
      <c r="Q13" s="528">
        <v>2025</v>
      </c>
      <c r="R13" s="528">
        <v>2025</v>
      </c>
      <c r="S13" s="528">
        <v>2025</v>
      </c>
      <c r="T13" s="528">
        <v>2025</v>
      </c>
      <c r="U13" s="528">
        <v>2025</v>
      </c>
      <c r="V13" s="528">
        <v>2025</v>
      </c>
      <c r="W13" s="528">
        <v>2025</v>
      </c>
      <c r="X13" s="528">
        <v>2025</v>
      </c>
      <c r="Y13" s="528">
        <v>2025</v>
      </c>
      <c r="Z13" s="528">
        <v>2025</v>
      </c>
      <c r="AA13" s="528">
        <v>2025</v>
      </c>
      <c r="AB13" s="528">
        <v>2025</v>
      </c>
      <c r="AC13" s="528">
        <v>2025</v>
      </c>
      <c r="AD13" s="528">
        <v>2025</v>
      </c>
      <c r="AE13" s="528">
        <v>2025</v>
      </c>
      <c r="AF13" s="528">
        <v>2025</v>
      </c>
      <c r="AG13" s="528">
        <v>2025</v>
      </c>
      <c r="AH13" s="528">
        <v>2025</v>
      </c>
      <c r="AI13" s="528">
        <v>2025</v>
      </c>
      <c r="AJ13" s="528">
        <v>2025</v>
      </c>
      <c r="AK13" s="528">
        <v>2025</v>
      </c>
      <c r="AL13" s="632" t="s">
        <v>300</v>
      </c>
    </row>
    <row r="14" spans="1:39">
      <c r="A14" s="528">
        <v>10</v>
      </c>
      <c r="B14" s="528" t="s">
        <v>54</v>
      </c>
      <c r="C14" s="528" t="s">
        <v>55</v>
      </c>
      <c r="D14" s="528" t="str">
        <f>_xlfn.CONCAT(B14," ",C14)</f>
        <v>1.06.01.c Net percentage of imports affected by new tariff barriers (2023)</v>
      </c>
      <c r="E14" s="528" t="s">
        <v>287</v>
      </c>
      <c r="F14" s="528" t="s">
        <v>296</v>
      </c>
      <c r="G14" s="528" t="s">
        <v>301</v>
      </c>
      <c r="H14" s="528">
        <v>2025</v>
      </c>
      <c r="I14" s="528">
        <v>2025</v>
      </c>
      <c r="J14" s="528">
        <v>2025</v>
      </c>
      <c r="K14" s="528">
        <v>2025</v>
      </c>
      <c r="L14" s="528">
        <v>2025</v>
      </c>
      <c r="M14" s="528">
        <v>2025</v>
      </c>
      <c r="N14" s="528">
        <v>2025</v>
      </c>
      <c r="O14" s="528">
        <v>2023</v>
      </c>
      <c r="P14" s="528">
        <v>2025</v>
      </c>
      <c r="Q14" s="528">
        <v>2025</v>
      </c>
      <c r="R14" s="528">
        <v>2025</v>
      </c>
      <c r="S14" s="528">
        <v>2025</v>
      </c>
      <c r="T14" s="528">
        <v>2025</v>
      </c>
      <c r="U14" s="528">
        <v>2025</v>
      </c>
      <c r="V14" s="528">
        <v>2025</v>
      </c>
      <c r="W14" s="528">
        <v>2025</v>
      </c>
      <c r="X14" s="528">
        <v>2025</v>
      </c>
      <c r="Y14" s="528">
        <v>2025</v>
      </c>
      <c r="Z14" s="528">
        <v>2025</v>
      </c>
      <c r="AA14" s="528">
        <v>2025</v>
      </c>
      <c r="AB14" s="528">
        <v>2025</v>
      </c>
      <c r="AC14" s="528">
        <v>2025</v>
      </c>
      <c r="AD14" s="528">
        <v>2025</v>
      </c>
      <c r="AE14" s="528">
        <v>2025</v>
      </c>
      <c r="AF14" s="528">
        <v>2025</v>
      </c>
      <c r="AG14" s="528">
        <v>2025</v>
      </c>
      <c r="AH14" s="528">
        <v>2025</v>
      </c>
      <c r="AI14" s="528">
        <v>2025</v>
      </c>
      <c r="AJ14" s="528">
        <v>2025</v>
      </c>
      <c r="AK14" s="528">
        <v>2025</v>
      </c>
    </row>
    <row r="15" spans="1:39">
      <c r="B15" s="528" t="s">
        <v>56</v>
      </c>
    </row>
    <row r="16" spans="1:39">
      <c r="A16" s="528">
        <v>12</v>
      </c>
      <c r="B16" s="528" t="s">
        <v>58</v>
      </c>
      <c r="C16" s="528" t="s">
        <v>59</v>
      </c>
      <c r="D16" s="528" t="str">
        <f>_xlfn.CONCAT(B16," ",C16)</f>
        <v>1.06.02.a Non-tariff barriers in force</v>
      </c>
      <c r="E16" s="528" t="s">
        <v>287</v>
      </c>
      <c r="F16" s="528" t="s">
        <v>296</v>
      </c>
      <c r="G16" s="528" t="s">
        <v>302</v>
      </c>
      <c r="H16" s="528">
        <v>2025</v>
      </c>
      <c r="I16" s="528">
        <v>2025</v>
      </c>
      <c r="J16" s="528">
        <v>2025</v>
      </c>
      <c r="K16" s="528">
        <v>2025</v>
      </c>
      <c r="L16" s="528">
        <v>2025</v>
      </c>
      <c r="M16" s="528">
        <v>2025</v>
      </c>
      <c r="N16" s="528">
        <v>2025</v>
      </c>
      <c r="O16" s="528">
        <v>2024</v>
      </c>
      <c r="P16" s="528">
        <v>2025</v>
      </c>
      <c r="Q16" s="528">
        <v>2025</v>
      </c>
      <c r="R16" s="528">
        <v>2025</v>
      </c>
      <c r="S16" s="528">
        <v>2025</v>
      </c>
      <c r="T16" s="528">
        <v>2025</v>
      </c>
      <c r="U16" s="528">
        <v>2025</v>
      </c>
      <c r="V16" s="528">
        <v>2025</v>
      </c>
      <c r="W16" s="528">
        <v>2025</v>
      </c>
      <c r="X16" s="528">
        <v>2025</v>
      </c>
      <c r="Y16" s="528">
        <v>2025</v>
      </c>
      <c r="Z16" s="528">
        <v>2025</v>
      </c>
      <c r="AA16" s="528">
        <v>2025</v>
      </c>
      <c r="AB16" s="528">
        <v>2025</v>
      </c>
      <c r="AC16" s="528">
        <v>2025</v>
      </c>
      <c r="AD16" s="528">
        <v>2025</v>
      </c>
      <c r="AE16" s="528">
        <v>2025</v>
      </c>
      <c r="AF16" s="528">
        <v>2025</v>
      </c>
      <c r="AG16" s="528">
        <v>2025</v>
      </c>
      <c r="AH16" s="528">
        <v>2025</v>
      </c>
      <c r="AI16" s="528">
        <v>2025</v>
      </c>
      <c r="AJ16" s="528">
        <v>2025</v>
      </c>
      <c r="AK16" s="528">
        <v>2025</v>
      </c>
      <c r="AL16" s="632" t="s">
        <v>300</v>
      </c>
    </row>
    <row r="17" spans="1:38" ht="15">
      <c r="A17" s="528">
        <v>13</v>
      </c>
      <c r="B17" s="528" t="s">
        <v>60</v>
      </c>
      <c r="C17" s="528" t="s">
        <v>303</v>
      </c>
      <c r="D17" s="528" t="str">
        <f>_xlfn.CONCAT(B17," ",C17)</f>
        <v>1.06.02.b New non-tariff barriers 2023</v>
      </c>
      <c r="E17" s="528" t="s">
        <v>287</v>
      </c>
      <c r="F17" s="528" t="s">
        <v>296</v>
      </c>
      <c r="G17" s="528" t="s">
        <v>304</v>
      </c>
      <c r="H17" s="528">
        <v>2025</v>
      </c>
      <c r="I17" s="528">
        <v>2025</v>
      </c>
      <c r="J17" s="528">
        <v>2025</v>
      </c>
      <c r="K17" s="528">
        <v>2025</v>
      </c>
      <c r="L17" s="528">
        <v>2025</v>
      </c>
      <c r="M17" s="528">
        <v>2025</v>
      </c>
      <c r="N17" s="528">
        <v>2025</v>
      </c>
      <c r="O17" s="528">
        <v>2024</v>
      </c>
      <c r="P17" s="528">
        <v>2025</v>
      </c>
      <c r="Q17" s="528">
        <v>2025</v>
      </c>
      <c r="R17" s="528">
        <v>2025</v>
      </c>
      <c r="S17" s="528">
        <v>2025</v>
      </c>
      <c r="T17" s="528">
        <v>2025</v>
      </c>
      <c r="U17" s="528">
        <v>2025</v>
      </c>
      <c r="V17" s="528">
        <v>2025</v>
      </c>
      <c r="W17" s="528">
        <v>2025</v>
      </c>
      <c r="X17" s="528">
        <v>2025</v>
      </c>
      <c r="Y17" s="528">
        <v>2025</v>
      </c>
      <c r="Z17" s="528">
        <v>2025</v>
      </c>
      <c r="AA17" s="528">
        <v>2025</v>
      </c>
      <c r="AB17" s="528">
        <v>2025</v>
      </c>
      <c r="AC17" s="528">
        <v>2025</v>
      </c>
      <c r="AD17" s="528">
        <v>2025</v>
      </c>
      <c r="AE17" s="528">
        <v>2025</v>
      </c>
      <c r="AF17" s="528">
        <v>2025</v>
      </c>
      <c r="AG17" s="528">
        <v>2025</v>
      </c>
      <c r="AH17" s="528">
        <v>2025</v>
      </c>
      <c r="AI17" s="528">
        <v>2025</v>
      </c>
      <c r="AJ17" s="528">
        <v>2025</v>
      </c>
      <c r="AK17" s="528">
        <v>2025</v>
      </c>
      <c r="AL17" s="632" t="s">
        <v>300</v>
      </c>
    </row>
    <row r="18" spans="1:38">
      <c r="A18" s="528">
        <v>14</v>
      </c>
      <c r="B18" s="528" t="s">
        <v>62</v>
      </c>
      <c r="C18" s="528" t="s">
        <v>63</v>
      </c>
      <c r="D18" s="528" t="str">
        <f>_xlfn.CONCAT(B18," ",C18)</f>
        <v>1.06.02.c Net percentage of imports affected by new non-tariff barriers (2023)</v>
      </c>
      <c r="E18" s="528" t="s">
        <v>287</v>
      </c>
      <c r="F18" s="528" t="s">
        <v>296</v>
      </c>
      <c r="G18" s="528" t="s">
        <v>305</v>
      </c>
      <c r="H18" s="528">
        <v>2025</v>
      </c>
      <c r="I18" s="528">
        <v>2025</v>
      </c>
      <c r="J18" s="528">
        <v>2025</v>
      </c>
      <c r="K18" s="528">
        <v>2025</v>
      </c>
      <c r="L18" s="528">
        <v>2025</v>
      </c>
      <c r="M18" s="528">
        <v>2025</v>
      </c>
      <c r="N18" s="528">
        <v>2025</v>
      </c>
      <c r="O18" s="528">
        <v>2023</v>
      </c>
      <c r="P18" s="528">
        <v>2025</v>
      </c>
      <c r="Q18" s="528">
        <v>2025</v>
      </c>
      <c r="R18" s="528">
        <v>2025</v>
      </c>
      <c r="S18" s="528">
        <v>2025</v>
      </c>
      <c r="T18" s="528">
        <v>2025</v>
      </c>
      <c r="U18" s="528">
        <v>2025</v>
      </c>
      <c r="V18" s="528">
        <v>2025</v>
      </c>
      <c r="W18" s="528">
        <v>2025</v>
      </c>
      <c r="X18" s="528">
        <v>2025</v>
      </c>
      <c r="Y18" s="528">
        <v>2025</v>
      </c>
      <c r="Z18" s="528">
        <v>2025</v>
      </c>
      <c r="AA18" s="528">
        <v>2025</v>
      </c>
      <c r="AB18" s="528">
        <v>2025</v>
      </c>
      <c r="AC18" s="528">
        <v>2025</v>
      </c>
      <c r="AD18" s="528">
        <v>2025</v>
      </c>
      <c r="AE18" s="528">
        <v>2025</v>
      </c>
      <c r="AF18" s="528">
        <v>2025</v>
      </c>
      <c r="AG18" s="528">
        <v>2025</v>
      </c>
      <c r="AH18" s="528">
        <v>2025</v>
      </c>
      <c r="AI18" s="528">
        <v>2025</v>
      </c>
      <c r="AJ18" s="528">
        <v>2025</v>
      </c>
      <c r="AK18" s="528">
        <v>2025</v>
      </c>
    </row>
    <row r="19" spans="1:38">
      <c r="B19" s="528" t="s">
        <v>64</v>
      </c>
    </row>
    <row r="20" spans="1:38">
      <c r="A20" s="528">
        <v>16</v>
      </c>
      <c r="B20" s="528" t="s">
        <v>66</v>
      </c>
      <c r="C20" s="528" t="s">
        <v>67</v>
      </c>
      <c r="D20" s="528" t="str">
        <f>_xlfn.CONCAT(B20," ",C20)</f>
        <v>1.07.01 Regional Trade Agreements, number in force</v>
      </c>
      <c r="E20" s="528" t="s">
        <v>289</v>
      </c>
      <c r="F20" s="528" t="s">
        <v>306</v>
      </c>
      <c r="G20" s="528" t="s">
        <v>307</v>
      </c>
      <c r="H20" s="528">
        <v>2025</v>
      </c>
      <c r="I20" s="528">
        <v>2025</v>
      </c>
      <c r="J20" s="528">
        <v>2025</v>
      </c>
      <c r="K20" s="528">
        <v>2025</v>
      </c>
      <c r="L20" s="528">
        <v>2025</v>
      </c>
      <c r="M20" s="528">
        <v>2025</v>
      </c>
      <c r="N20" s="528">
        <v>2025</v>
      </c>
      <c r="O20" s="528">
        <v>2025</v>
      </c>
      <c r="P20" s="528">
        <v>2025</v>
      </c>
      <c r="Q20" s="528">
        <v>2025</v>
      </c>
      <c r="R20" s="528">
        <v>2025</v>
      </c>
      <c r="S20" s="528">
        <v>2025</v>
      </c>
      <c r="T20" s="528">
        <v>2025</v>
      </c>
      <c r="U20" s="528">
        <v>2025</v>
      </c>
      <c r="V20" s="528">
        <v>2025</v>
      </c>
      <c r="W20" s="528">
        <v>2025</v>
      </c>
      <c r="X20" s="528">
        <v>2025</v>
      </c>
      <c r="Y20" s="528">
        <v>2025</v>
      </c>
      <c r="Z20" s="528">
        <v>2025</v>
      </c>
      <c r="AA20" s="528">
        <v>2025</v>
      </c>
      <c r="AB20" s="528">
        <v>2025</v>
      </c>
      <c r="AC20" s="528">
        <v>2025</v>
      </c>
      <c r="AD20" s="528">
        <v>2025</v>
      </c>
      <c r="AE20" s="528">
        <v>2025</v>
      </c>
      <c r="AF20" s="528">
        <v>2025</v>
      </c>
      <c r="AG20" s="528">
        <v>2025</v>
      </c>
      <c r="AH20" s="528">
        <v>2025</v>
      </c>
      <c r="AI20" s="528">
        <v>2025</v>
      </c>
      <c r="AJ20" s="528">
        <v>2025</v>
      </c>
      <c r="AK20" s="528">
        <v>2025</v>
      </c>
    </row>
    <row r="21" spans="1:38">
      <c r="A21" s="528">
        <v>17</v>
      </c>
      <c r="B21" s="528" t="s">
        <v>68</v>
      </c>
      <c r="C21" s="528" t="s">
        <v>69</v>
      </c>
      <c r="D21" s="528" t="str">
        <f>_xlfn.CONCAT(B21," ",C21)</f>
        <v>1.07.02 Capital account liberalization, Index</v>
      </c>
      <c r="E21" s="528" t="s">
        <v>289</v>
      </c>
      <c r="F21" s="528" t="s">
        <v>308</v>
      </c>
      <c r="G21" s="528" t="s">
        <v>309</v>
      </c>
      <c r="H21" s="528">
        <v>2023</v>
      </c>
      <c r="I21" s="528">
        <v>2023</v>
      </c>
      <c r="K21" s="528">
        <v>2023</v>
      </c>
      <c r="L21" s="528">
        <v>2023</v>
      </c>
      <c r="M21" s="528">
        <v>2023</v>
      </c>
      <c r="N21" s="528">
        <v>2023</v>
      </c>
      <c r="P21" s="528">
        <v>2023</v>
      </c>
      <c r="Q21" s="528">
        <v>2023</v>
      </c>
      <c r="R21" s="528">
        <v>2023</v>
      </c>
      <c r="S21" s="528">
        <v>2023</v>
      </c>
      <c r="T21" s="528">
        <v>2023</v>
      </c>
      <c r="U21" s="528">
        <v>2023</v>
      </c>
      <c r="V21" s="528">
        <v>2023</v>
      </c>
      <c r="W21" s="528">
        <v>2023</v>
      </c>
      <c r="X21" s="528">
        <v>2023</v>
      </c>
      <c r="Y21" s="528">
        <v>2023</v>
      </c>
      <c r="Z21" s="528">
        <v>2023</v>
      </c>
      <c r="AA21" s="528">
        <v>2023</v>
      </c>
      <c r="AB21" s="528">
        <v>2023</v>
      </c>
      <c r="AC21" s="528">
        <v>2023</v>
      </c>
      <c r="AD21" s="528">
        <v>2023</v>
      </c>
      <c r="AE21" s="528">
        <v>2023</v>
      </c>
      <c r="AF21" s="528">
        <v>2023</v>
      </c>
      <c r="AG21" s="528">
        <v>2023</v>
      </c>
      <c r="AH21" s="528">
        <v>2023</v>
      </c>
      <c r="AI21" s="528">
        <v>2023</v>
      </c>
      <c r="AJ21" s="528">
        <v>2023</v>
      </c>
      <c r="AK21" s="528">
        <v>2023</v>
      </c>
    </row>
    <row r="22" spans="1:38">
      <c r="A22" s="528">
        <v>18</v>
      </c>
      <c r="B22" s="528" t="s">
        <v>70</v>
      </c>
      <c r="C22" s="528" t="s">
        <v>71</v>
      </c>
      <c r="D22" s="528" t="str">
        <f>_xlfn.CONCAT(B22," ",C22)</f>
        <v>1.07.03 Investment Freedom, Index</v>
      </c>
      <c r="E22" s="528" t="s">
        <v>289</v>
      </c>
      <c r="F22" s="528" t="s">
        <v>310</v>
      </c>
      <c r="G22" s="528" t="s">
        <v>311</v>
      </c>
      <c r="H22" s="528">
        <v>2026</v>
      </c>
      <c r="I22" s="528">
        <v>2026</v>
      </c>
      <c r="J22" s="528">
        <v>2026</v>
      </c>
      <c r="K22" s="528">
        <v>2026</v>
      </c>
      <c r="L22" s="528">
        <v>2026</v>
      </c>
      <c r="M22" s="528">
        <v>2026</v>
      </c>
      <c r="N22" s="528">
        <v>2026</v>
      </c>
      <c r="O22" s="528">
        <v>2026</v>
      </c>
      <c r="P22" s="528">
        <v>2026</v>
      </c>
      <c r="R22" s="528">
        <v>2026</v>
      </c>
      <c r="S22" s="528">
        <v>2026</v>
      </c>
      <c r="T22" s="528">
        <v>2026</v>
      </c>
      <c r="U22" s="528">
        <v>2026</v>
      </c>
      <c r="V22" s="528">
        <v>2026</v>
      </c>
      <c r="W22" s="528">
        <v>2026</v>
      </c>
      <c r="X22" s="528">
        <v>2026</v>
      </c>
      <c r="Y22" s="528">
        <v>2026</v>
      </c>
      <c r="Z22" s="528">
        <v>2026</v>
      </c>
      <c r="AA22" s="528">
        <v>2026</v>
      </c>
      <c r="AB22" s="528">
        <v>2026</v>
      </c>
      <c r="AC22" s="528">
        <v>2026</v>
      </c>
      <c r="AD22" s="528">
        <v>2026</v>
      </c>
      <c r="AE22" s="528">
        <v>2026</v>
      </c>
      <c r="AF22" s="528">
        <v>2026</v>
      </c>
      <c r="AG22" s="528">
        <v>2026</v>
      </c>
      <c r="AH22" s="528">
        <v>2026</v>
      </c>
      <c r="AI22" s="528">
        <v>2026</v>
      </c>
      <c r="AJ22" s="528">
        <v>2026</v>
      </c>
      <c r="AK22" s="528">
        <v>2026</v>
      </c>
    </row>
    <row r="23" spans="1:38" ht="15">
      <c r="A23" s="528">
        <v>19</v>
      </c>
      <c r="B23" s="528" t="s">
        <v>72</v>
      </c>
      <c r="C23" s="528" t="s">
        <v>312</v>
      </c>
      <c r="D23" s="528" t="str">
        <f>_xlfn.CONCAT(B23," ",C23)</f>
        <v>1.08 Exchange rate stability, parity change from national currency to SDR, 2023/2021</v>
      </c>
      <c r="E23" s="528" t="s">
        <v>287</v>
      </c>
      <c r="F23" s="528" t="s">
        <v>313</v>
      </c>
      <c r="G23" s="528" t="s">
        <v>314</v>
      </c>
      <c r="H23" s="528">
        <v>2025</v>
      </c>
      <c r="I23" s="528">
        <v>2025</v>
      </c>
      <c r="J23" s="528">
        <v>2025</v>
      </c>
      <c r="K23" s="528">
        <v>2023</v>
      </c>
      <c r="L23" s="528">
        <v>2025</v>
      </c>
      <c r="M23" s="528">
        <v>2025</v>
      </c>
      <c r="N23" s="528">
        <v>2025</v>
      </c>
      <c r="O23" s="528">
        <v>2025</v>
      </c>
      <c r="P23" s="528">
        <v>2025</v>
      </c>
      <c r="Q23" s="528">
        <v>2025</v>
      </c>
      <c r="R23" s="528">
        <v>2025</v>
      </c>
      <c r="S23" s="528">
        <v>2025</v>
      </c>
      <c r="T23" s="528">
        <v>2025</v>
      </c>
      <c r="U23" s="528">
        <v>2024</v>
      </c>
      <c r="V23" s="528">
        <v>2025</v>
      </c>
      <c r="W23" s="528">
        <v>2025</v>
      </c>
      <c r="Y23" s="528">
        <v>2025</v>
      </c>
      <c r="Z23" s="528">
        <v>2023</v>
      </c>
      <c r="AA23" s="528">
        <v>2025</v>
      </c>
      <c r="AB23" s="528">
        <v>2025</v>
      </c>
      <c r="AC23" s="528">
        <v>2025</v>
      </c>
      <c r="AD23" s="528">
        <v>2024</v>
      </c>
      <c r="AE23" s="528">
        <v>2025</v>
      </c>
      <c r="AF23" s="528">
        <v>2025</v>
      </c>
      <c r="AH23" s="528">
        <v>2025</v>
      </c>
      <c r="AI23" s="528">
        <v>2025</v>
      </c>
      <c r="AJ23" s="528">
        <v>2025</v>
      </c>
      <c r="AK23" s="528">
        <v>2024</v>
      </c>
    </row>
    <row r="24" spans="1:38">
      <c r="A24" s="528">
        <v>20</v>
      </c>
      <c r="B24" s="528" t="s">
        <v>74</v>
      </c>
      <c r="C24" s="528" t="s">
        <v>75</v>
      </c>
      <c r="D24" s="528" t="str">
        <f>_xlfn.CONCAT(B24," ",C24)</f>
        <v>1.09 Domestic credit to private sector, % of GDP</v>
      </c>
      <c r="E24" s="528" t="s">
        <v>289</v>
      </c>
      <c r="F24" s="528" t="s">
        <v>288</v>
      </c>
      <c r="G24" s="528" t="s">
        <v>315</v>
      </c>
      <c r="H24" s="528">
        <v>2025</v>
      </c>
      <c r="I24" s="528">
        <v>2025</v>
      </c>
      <c r="J24" s="528">
        <v>2025</v>
      </c>
      <c r="K24" s="528">
        <v>2025</v>
      </c>
      <c r="L24" s="528" t="s">
        <v>221</v>
      </c>
      <c r="M24" s="528">
        <v>2025</v>
      </c>
      <c r="N24" s="528">
        <v>2024</v>
      </c>
      <c r="O24" s="528" t="s">
        <v>221</v>
      </c>
      <c r="P24" s="528">
        <v>2025</v>
      </c>
      <c r="Q24" s="528">
        <v>2025</v>
      </c>
      <c r="R24" s="528">
        <v>2025</v>
      </c>
      <c r="S24" s="528">
        <v>2025</v>
      </c>
      <c r="T24" s="528">
        <v>2025</v>
      </c>
      <c r="U24" s="528" t="s">
        <v>221</v>
      </c>
      <c r="V24" s="528">
        <v>2025</v>
      </c>
      <c r="W24" s="528">
        <v>2025</v>
      </c>
      <c r="X24" s="528" t="s">
        <v>221</v>
      </c>
      <c r="Y24" s="528">
        <v>2025</v>
      </c>
      <c r="Z24" s="528">
        <v>2025</v>
      </c>
      <c r="AA24" s="528">
        <v>2024</v>
      </c>
      <c r="AB24" s="528">
        <v>2024</v>
      </c>
      <c r="AC24" s="528">
        <v>2025</v>
      </c>
      <c r="AD24" s="528">
        <v>2021</v>
      </c>
      <c r="AE24" s="528" t="s">
        <v>221</v>
      </c>
      <c r="AF24" s="528">
        <v>2024</v>
      </c>
      <c r="AG24" s="528" t="s">
        <v>221</v>
      </c>
      <c r="AH24" s="528">
        <v>2025</v>
      </c>
      <c r="AI24" s="528">
        <v>2024</v>
      </c>
      <c r="AJ24" s="528">
        <v>2025</v>
      </c>
      <c r="AK24" s="528">
        <v>2022</v>
      </c>
    </row>
    <row r="25" spans="1:38">
      <c r="B25" s="528" t="s">
        <v>76</v>
      </c>
    </row>
    <row r="26" spans="1:38">
      <c r="A26" s="528">
        <v>22</v>
      </c>
      <c r="B26" s="528" t="s">
        <v>78</v>
      </c>
      <c r="C26" s="528" t="s">
        <v>79</v>
      </c>
      <c r="D26" s="528" t="str">
        <f>_xlfn.CONCAT(B26," ",C26)</f>
        <v>1.10.01 Country credit rating</v>
      </c>
      <c r="E26" s="528" t="s">
        <v>289</v>
      </c>
      <c r="F26" s="528" t="s">
        <v>316</v>
      </c>
      <c r="G26" s="528" t="s">
        <v>317</v>
      </c>
      <c r="H26" s="528">
        <v>2025</v>
      </c>
      <c r="I26" s="528">
        <v>2025</v>
      </c>
      <c r="K26" s="528">
        <v>2025</v>
      </c>
      <c r="L26" s="528">
        <v>2025</v>
      </c>
      <c r="M26" s="528">
        <v>2025</v>
      </c>
      <c r="N26" s="528">
        <v>2025</v>
      </c>
      <c r="O26" s="528">
        <v>2025</v>
      </c>
      <c r="P26" s="528">
        <v>2025</v>
      </c>
      <c r="Q26" s="528">
        <v>2025</v>
      </c>
      <c r="R26" s="528">
        <v>2025</v>
      </c>
      <c r="S26" s="528">
        <v>2025</v>
      </c>
      <c r="T26" s="528">
        <v>2025</v>
      </c>
      <c r="U26" s="528">
        <v>2025</v>
      </c>
      <c r="V26" s="528">
        <v>2025</v>
      </c>
      <c r="W26" s="528">
        <v>2025</v>
      </c>
      <c r="Y26" s="528">
        <v>2025</v>
      </c>
      <c r="Z26" s="528">
        <v>2025</v>
      </c>
      <c r="AA26" s="528">
        <v>2025</v>
      </c>
      <c r="AB26" s="528">
        <v>2025</v>
      </c>
      <c r="AC26" s="528">
        <v>2025</v>
      </c>
      <c r="AD26" s="528">
        <v>2025</v>
      </c>
      <c r="AE26" s="528">
        <v>2025</v>
      </c>
      <c r="AF26" s="528">
        <v>2025</v>
      </c>
      <c r="AG26" s="528">
        <v>2025</v>
      </c>
      <c r="AH26" s="528">
        <v>2025</v>
      </c>
      <c r="AI26" s="528">
        <v>2025</v>
      </c>
      <c r="AJ26" s="528">
        <v>2025</v>
      </c>
      <c r="AK26" s="528">
        <v>2025</v>
      </c>
    </row>
    <row r="27" spans="1:38">
      <c r="A27" s="528">
        <v>23</v>
      </c>
      <c r="B27" s="528" t="s">
        <v>80</v>
      </c>
      <c r="C27" s="528" t="s">
        <v>81</v>
      </c>
      <c r="D27" s="528" t="str">
        <f>_xlfn.CONCAT(B27," ",C27)</f>
        <v>1.10.02 Gross debt, % GDP</v>
      </c>
      <c r="E27" s="528" t="s">
        <v>287</v>
      </c>
      <c r="F27" s="528" t="s">
        <v>318</v>
      </c>
      <c r="G27" s="528" t="s">
        <v>319</v>
      </c>
      <c r="H27" s="528">
        <v>2025</v>
      </c>
      <c r="I27" s="528">
        <v>2025</v>
      </c>
      <c r="J27" s="528">
        <v>2025</v>
      </c>
      <c r="K27" s="528">
        <v>2025</v>
      </c>
      <c r="L27" s="528">
        <v>2025</v>
      </c>
      <c r="M27" s="528">
        <v>2025</v>
      </c>
      <c r="N27" s="528">
        <v>2025</v>
      </c>
      <c r="O27" s="528">
        <v>2025</v>
      </c>
      <c r="P27" s="528">
        <v>2025</v>
      </c>
      <c r="Q27" s="528">
        <v>2025</v>
      </c>
      <c r="R27" s="528">
        <v>2025</v>
      </c>
      <c r="S27" s="528">
        <v>2025</v>
      </c>
      <c r="T27" s="528">
        <v>2025</v>
      </c>
      <c r="U27" s="528">
        <v>2025</v>
      </c>
      <c r="V27" s="528">
        <v>2025</v>
      </c>
      <c r="W27" s="528">
        <v>2025</v>
      </c>
      <c r="X27" s="528">
        <v>2025</v>
      </c>
      <c r="Y27" s="528">
        <v>2025</v>
      </c>
      <c r="Z27" s="528">
        <v>2025</v>
      </c>
      <c r="AA27" s="528">
        <v>2025</v>
      </c>
      <c r="AB27" s="528">
        <v>2025</v>
      </c>
      <c r="AC27" s="528">
        <v>2025</v>
      </c>
      <c r="AD27" s="528">
        <v>2025</v>
      </c>
      <c r="AE27" s="528">
        <v>2025</v>
      </c>
      <c r="AF27" s="528">
        <v>2025</v>
      </c>
      <c r="AG27" s="528">
        <v>2024</v>
      </c>
      <c r="AH27" s="528">
        <v>2025</v>
      </c>
      <c r="AI27" s="528">
        <v>2025</v>
      </c>
      <c r="AJ27" s="528">
        <v>2025</v>
      </c>
      <c r="AK27" s="528">
        <v>2025</v>
      </c>
    </row>
    <row r="28" spans="1:38">
      <c r="B28" s="528" t="s">
        <v>82</v>
      </c>
    </row>
    <row r="29" spans="1:38">
      <c r="A29" s="528">
        <v>25</v>
      </c>
      <c r="B29" s="528" t="s">
        <v>84</v>
      </c>
    </row>
    <row r="30" spans="1:38" s="289" customFormat="1">
      <c r="B30" s="633" t="s">
        <v>320</v>
      </c>
      <c r="C30" s="289" t="s">
        <v>321</v>
      </c>
      <c r="D30" s="289" t="s">
        <v>322</v>
      </c>
      <c r="E30" s="289" t="s">
        <v>287</v>
      </c>
      <c r="F30" s="528" t="s">
        <v>292</v>
      </c>
      <c r="H30" s="289">
        <v>2024</v>
      </c>
      <c r="I30" s="289">
        <v>2024</v>
      </c>
      <c r="J30" s="289">
        <v>2023</v>
      </c>
      <c r="K30" s="289">
        <v>2024</v>
      </c>
      <c r="L30" s="289">
        <v>2024</v>
      </c>
      <c r="M30" s="289">
        <v>2024</v>
      </c>
      <c r="N30" s="289">
        <v>2024</v>
      </c>
      <c r="O30" s="289">
        <v>2024</v>
      </c>
      <c r="P30" s="289">
        <v>2024</v>
      </c>
      <c r="Q30" s="289">
        <v>2024</v>
      </c>
      <c r="R30" s="289">
        <v>2024</v>
      </c>
      <c r="S30" s="289">
        <v>2024</v>
      </c>
      <c r="T30" s="289">
        <v>2024</v>
      </c>
      <c r="V30" s="289">
        <v>2024</v>
      </c>
      <c r="W30" s="289">
        <v>2024</v>
      </c>
      <c r="X30" s="289">
        <v>2024</v>
      </c>
      <c r="Y30" s="289">
        <v>2024</v>
      </c>
      <c r="Z30" s="289">
        <v>2024</v>
      </c>
      <c r="AA30" s="289">
        <v>2024</v>
      </c>
      <c r="AB30" s="289">
        <v>2024</v>
      </c>
      <c r="AC30" s="289">
        <v>2024</v>
      </c>
      <c r="AD30" s="289">
        <v>2024</v>
      </c>
      <c r="AE30" s="289">
        <v>2024</v>
      </c>
      <c r="AF30" s="289">
        <v>2024</v>
      </c>
      <c r="AG30" s="289">
        <v>2024</v>
      </c>
      <c r="AH30" s="289">
        <v>2024</v>
      </c>
      <c r="AI30" s="289">
        <v>2024</v>
      </c>
      <c r="AJ30" s="289">
        <v>2024</v>
      </c>
      <c r="AK30" s="289">
        <v>2024</v>
      </c>
      <c r="AL30" s="290"/>
    </row>
    <row r="31" spans="1:38" s="289" customFormat="1">
      <c r="B31" s="633" t="s">
        <v>323</v>
      </c>
      <c r="C31" s="289" t="s">
        <v>324</v>
      </c>
      <c r="D31" s="289" t="s">
        <v>325</v>
      </c>
      <c r="E31" s="289" t="s">
        <v>289</v>
      </c>
      <c r="F31" s="528" t="s">
        <v>292</v>
      </c>
      <c r="H31" s="289">
        <v>2024</v>
      </c>
      <c r="I31" s="289">
        <v>2024</v>
      </c>
      <c r="J31" s="289">
        <v>2023</v>
      </c>
      <c r="K31" s="289">
        <v>2024</v>
      </c>
      <c r="L31" s="289">
        <v>2024</v>
      </c>
      <c r="M31" s="289">
        <v>2024</v>
      </c>
      <c r="N31" s="289">
        <v>2024</v>
      </c>
      <c r="O31" s="289">
        <v>2024</v>
      </c>
      <c r="P31" s="289">
        <v>2024</v>
      </c>
      <c r="Q31" s="289">
        <v>2024</v>
      </c>
      <c r="R31" s="289">
        <v>2024</v>
      </c>
      <c r="S31" s="289">
        <v>2024</v>
      </c>
      <c r="T31" s="289">
        <v>2024</v>
      </c>
      <c r="V31" s="289">
        <v>2024</v>
      </c>
      <c r="W31" s="289">
        <v>2024</v>
      </c>
      <c r="X31" s="289">
        <v>2024</v>
      </c>
      <c r="Y31" s="289">
        <v>2024</v>
      </c>
      <c r="Z31" s="289">
        <v>2024</v>
      </c>
      <c r="AA31" s="289">
        <v>2024</v>
      </c>
      <c r="AB31" s="289">
        <v>2024</v>
      </c>
      <c r="AC31" s="289">
        <v>2024</v>
      </c>
      <c r="AD31" s="289">
        <v>2024</v>
      </c>
      <c r="AE31" s="289">
        <v>2024</v>
      </c>
      <c r="AF31" s="289">
        <v>2024</v>
      </c>
      <c r="AG31" s="289">
        <v>2024</v>
      </c>
      <c r="AH31" s="289">
        <v>2024</v>
      </c>
      <c r="AI31" s="289">
        <v>2024</v>
      </c>
      <c r="AJ31" s="289">
        <v>2024</v>
      </c>
      <c r="AK31" s="289">
        <v>2024</v>
      </c>
      <c r="AL31" s="290"/>
    </row>
    <row r="32" spans="1:38" s="289" customFormat="1">
      <c r="B32" s="633" t="s">
        <v>326</v>
      </c>
      <c r="C32" s="289" t="s">
        <v>327</v>
      </c>
      <c r="D32" s="289" t="s">
        <v>328</v>
      </c>
      <c r="E32" s="289" t="s">
        <v>287</v>
      </c>
      <c r="F32" s="528" t="s">
        <v>292</v>
      </c>
      <c r="H32" s="289">
        <v>2024</v>
      </c>
      <c r="I32" s="289">
        <v>2024</v>
      </c>
      <c r="J32" s="289">
        <v>2024</v>
      </c>
      <c r="K32" s="289">
        <v>2024</v>
      </c>
      <c r="L32" s="289">
        <v>2024</v>
      </c>
      <c r="M32" s="289">
        <v>2024</v>
      </c>
      <c r="N32" s="289">
        <v>2024</v>
      </c>
      <c r="O32" s="289">
        <v>2024</v>
      </c>
      <c r="P32" s="289">
        <v>2024</v>
      </c>
      <c r="Q32" s="289">
        <v>2024</v>
      </c>
      <c r="R32" s="289">
        <v>2024</v>
      </c>
      <c r="S32" s="289">
        <v>2024</v>
      </c>
      <c r="T32" s="289">
        <v>2024</v>
      </c>
      <c r="V32" s="289">
        <v>2024</v>
      </c>
      <c r="W32" s="289">
        <v>2024</v>
      </c>
      <c r="X32" s="289">
        <v>2024</v>
      </c>
      <c r="Y32" s="289">
        <v>2024</v>
      </c>
      <c r="Z32" s="289">
        <v>2024</v>
      </c>
      <c r="AA32" s="289">
        <v>2024</v>
      </c>
      <c r="AB32" s="289">
        <v>2024</v>
      </c>
      <c r="AC32" s="289">
        <v>2024</v>
      </c>
      <c r="AD32" s="289">
        <v>2024</v>
      </c>
      <c r="AE32" s="289">
        <v>2024</v>
      </c>
      <c r="AF32" s="289">
        <v>2024</v>
      </c>
      <c r="AG32" s="289">
        <v>2024</v>
      </c>
      <c r="AH32" s="289">
        <v>2024</v>
      </c>
      <c r="AI32" s="289">
        <v>2024</v>
      </c>
      <c r="AJ32" s="289">
        <v>2024</v>
      </c>
      <c r="AK32" s="289">
        <v>2024</v>
      </c>
      <c r="AL32" s="290"/>
    </row>
    <row r="33" spans="1:38" s="289" customFormat="1">
      <c r="B33" s="633" t="s">
        <v>329</v>
      </c>
      <c r="C33" s="289" t="s">
        <v>330</v>
      </c>
      <c r="D33" s="289" t="s">
        <v>331</v>
      </c>
      <c r="E33" s="289" t="s">
        <v>289</v>
      </c>
      <c r="F33" s="528" t="s">
        <v>292</v>
      </c>
      <c r="H33" s="289">
        <v>2024</v>
      </c>
      <c r="I33" s="289">
        <v>2024</v>
      </c>
      <c r="J33" s="289">
        <v>2024</v>
      </c>
      <c r="K33" s="289">
        <v>2024</v>
      </c>
      <c r="L33" s="289">
        <v>2024</v>
      </c>
      <c r="M33" s="289">
        <v>2024</v>
      </c>
      <c r="N33" s="289">
        <v>2024</v>
      </c>
      <c r="O33" s="289">
        <v>2024</v>
      </c>
      <c r="P33" s="289">
        <v>2024</v>
      </c>
      <c r="Q33" s="289">
        <v>2024</v>
      </c>
      <c r="R33" s="289">
        <v>2024</v>
      </c>
      <c r="S33" s="289">
        <v>2024</v>
      </c>
      <c r="T33" s="289">
        <v>2024</v>
      </c>
      <c r="V33" s="289">
        <v>2024</v>
      </c>
      <c r="W33" s="289">
        <v>2024</v>
      </c>
      <c r="X33" s="289">
        <v>2024</v>
      </c>
      <c r="Y33" s="289">
        <v>2024</v>
      </c>
      <c r="Z33" s="289">
        <v>2024</v>
      </c>
      <c r="AA33" s="289">
        <v>2024</v>
      </c>
      <c r="AB33" s="289">
        <v>2024</v>
      </c>
      <c r="AC33" s="289">
        <v>2024</v>
      </c>
      <c r="AD33" s="289">
        <v>2024</v>
      </c>
      <c r="AE33" s="289">
        <v>2024</v>
      </c>
      <c r="AF33" s="289">
        <v>2024</v>
      </c>
      <c r="AG33" s="289">
        <v>2024</v>
      </c>
      <c r="AH33" s="289">
        <v>2024</v>
      </c>
      <c r="AI33" s="289">
        <v>2024</v>
      </c>
      <c r="AJ33" s="289">
        <v>2024</v>
      </c>
      <c r="AK33" s="289">
        <v>2024</v>
      </c>
      <c r="AL33" s="290"/>
    </row>
    <row r="34" spans="1:38" s="289" customFormat="1">
      <c r="B34" s="633" t="s">
        <v>332</v>
      </c>
      <c r="C34" s="289" t="s">
        <v>333</v>
      </c>
      <c r="D34" s="289" t="s">
        <v>334</v>
      </c>
      <c r="E34" s="289" t="s">
        <v>287</v>
      </c>
      <c r="F34" s="528" t="s">
        <v>292</v>
      </c>
      <c r="H34" s="289">
        <v>2024</v>
      </c>
      <c r="I34" s="289">
        <v>2024</v>
      </c>
      <c r="J34" s="289">
        <v>2024</v>
      </c>
      <c r="K34" s="289">
        <v>2024</v>
      </c>
      <c r="L34" s="289">
        <v>2024</v>
      </c>
      <c r="M34" s="289">
        <v>2024</v>
      </c>
      <c r="N34" s="289">
        <v>2024</v>
      </c>
      <c r="O34" s="289">
        <v>2024</v>
      </c>
      <c r="P34" s="289">
        <v>2024</v>
      </c>
      <c r="Q34" s="289">
        <v>2024</v>
      </c>
      <c r="R34" s="289">
        <v>2024</v>
      </c>
      <c r="S34" s="289">
        <v>2024</v>
      </c>
      <c r="T34" s="289">
        <v>2024</v>
      </c>
      <c r="U34" s="289">
        <v>2024</v>
      </c>
      <c r="V34" s="289">
        <v>2024</v>
      </c>
      <c r="W34" s="289">
        <v>2024</v>
      </c>
      <c r="X34" s="289">
        <v>2024</v>
      </c>
      <c r="Y34" s="289">
        <v>2024</v>
      </c>
      <c r="Z34" s="289">
        <v>2024</v>
      </c>
      <c r="AA34" s="289">
        <v>2024</v>
      </c>
      <c r="AB34" s="289">
        <v>2024</v>
      </c>
      <c r="AC34" s="289">
        <v>2024</v>
      </c>
      <c r="AD34" s="289">
        <v>2024</v>
      </c>
      <c r="AE34" s="289">
        <v>2024</v>
      </c>
      <c r="AF34" s="289">
        <v>2024</v>
      </c>
      <c r="AG34" s="289">
        <v>2024</v>
      </c>
      <c r="AH34" s="289">
        <v>2024</v>
      </c>
      <c r="AI34" s="289">
        <v>2024</v>
      </c>
      <c r="AJ34" s="289">
        <v>2024</v>
      </c>
      <c r="AK34" s="289">
        <v>2024</v>
      </c>
      <c r="AL34" s="290"/>
    </row>
    <row r="35" spans="1:38" s="289" customFormat="1">
      <c r="B35" s="633" t="s">
        <v>335</v>
      </c>
      <c r="C35" s="289" t="s">
        <v>336</v>
      </c>
      <c r="D35" s="289" t="s">
        <v>337</v>
      </c>
      <c r="E35" s="289" t="s">
        <v>289</v>
      </c>
      <c r="F35" s="528" t="s">
        <v>292</v>
      </c>
      <c r="H35" s="289">
        <v>2024</v>
      </c>
      <c r="I35" s="289">
        <v>2024</v>
      </c>
      <c r="J35" s="289">
        <v>2024</v>
      </c>
      <c r="K35" s="289">
        <v>2024</v>
      </c>
      <c r="L35" s="289">
        <v>2024</v>
      </c>
      <c r="M35" s="289">
        <v>2024</v>
      </c>
      <c r="N35" s="289">
        <v>2024</v>
      </c>
      <c r="O35" s="289">
        <v>2024</v>
      </c>
      <c r="P35" s="289">
        <v>2024</v>
      </c>
      <c r="Q35" s="289">
        <v>2024</v>
      </c>
      <c r="R35" s="289">
        <v>2024</v>
      </c>
      <c r="S35" s="289">
        <v>2024</v>
      </c>
      <c r="T35" s="289">
        <v>2024</v>
      </c>
      <c r="U35" s="289">
        <v>2024</v>
      </c>
      <c r="V35" s="289">
        <v>2024</v>
      </c>
      <c r="W35" s="289">
        <v>2024</v>
      </c>
      <c r="X35" s="289">
        <v>2024</v>
      </c>
      <c r="Y35" s="289">
        <v>2024</v>
      </c>
      <c r="Z35" s="289">
        <v>2024</v>
      </c>
      <c r="AA35" s="289">
        <v>2024</v>
      </c>
      <c r="AB35" s="289">
        <v>2024</v>
      </c>
      <c r="AC35" s="289">
        <v>2024</v>
      </c>
      <c r="AD35" s="289">
        <v>2024</v>
      </c>
      <c r="AE35" s="289">
        <v>2024</v>
      </c>
      <c r="AF35" s="289">
        <v>2024</v>
      </c>
      <c r="AG35" s="289">
        <v>2024</v>
      </c>
      <c r="AH35" s="289">
        <v>2024</v>
      </c>
      <c r="AI35" s="289">
        <v>2024</v>
      </c>
      <c r="AJ35" s="289">
        <v>2024</v>
      </c>
      <c r="AK35" s="289">
        <v>2024</v>
      </c>
      <c r="AL35" s="290"/>
    </row>
    <row r="36" spans="1:38">
      <c r="A36" s="528">
        <v>26</v>
      </c>
      <c r="B36" s="528" t="s">
        <v>86</v>
      </c>
      <c r="C36" s="528" t="s">
        <v>87</v>
      </c>
      <c r="D36" s="528" t="str">
        <f>_xlfn.CONCAT(B36," ",C36)</f>
        <v>1.11.02 Corruption perceptions, index</v>
      </c>
      <c r="E36" s="528" t="s">
        <v>289</v>
      </c>
      <c r="F36" s="528" t="s">
        <v>338</v>
      </c>
      <c r="G36" s="528" t="s">
        <v>339</v>
      </c>
      <c r="H36" s="528">
        <v>2025</v>
      </c>
      <c r="I36" s="528">
        <v>2025</v>
      </c>
      <c r="J36" s="528">
        <v>2025</v>
      </c>
      <c r="K36" s="528">
        <v>2025</v>
      </c>
      <c r="L36" s="528">
        <v>2025</v>
      </c>
      <c r="M36" s="528">
        <v>2025</v>
      </c>
      <c r="N36" s="528">
        <v>2025</v>
      </c>
      <c r="O36" s="528">
        <v>2025</v>
      </c>
      <c r="P36" s="528">
        <v>2025</v>
      </c>
      <c r="Q36" s="528">
        <v>2025</v>
      </c>
      <c r="R36" s="528">
        <v>2025</v>
      </c>
      <c r="S36" s="528">
        <v>2025</v>
      </c>
      <c r="T36" s="528">
        <v>2025</v>
      </c>
      <c r="U36" s="528">
        <v>2025</v>
      </c>
      <c r="V36" s="528">
        <v>2025</v>
      </c>
      <c r="W36" s="528">
        <v>2025</v>
      </c>
      <c r="X36" s="528">
        <v>2025</v>
      </c>
      <c r="Y36" s="528">
        <v>2025</v>
      </c>
      <c r="Z36" s="528">
        <v>2025</v>
      </c>
      <c r="AA36" s="528">
        <v>2025</v>
      </c>
      <c r="AB36" s="528">
        <v>2025</v>
      </c>
      <c r="AC36" s="528">
        <v>2025</v>
      </c>
      <c r="AD36" s="528">
        <v>2025</v>
      </c>
      <c r="AE36" s="528">
        <v>2025</v>
      </c>
      <c r="AF36" s="528">
        <v>2025</v>
      </c>
      <c r="AG36" s="528">
        <v>2025</v>
      </c>
      <c r="AH36" s="528">
        <v>2025</v>
      </c>
      <c r="AI36" s="528">
        <v>2025</v>
      </c>
      <c r="AJ36" s="528">
        <v>2025</v>
      </c>
      <c r="AK36" s="528">
        <v>2025</v>
      </c>
    </row>
    <row r="37" spans="1:38">
      <c r="A37" s="528">
        <v>27</v>
      </c>
      <c r="B37" s="528" t="s">
        <v>88</v>
      </c>
      <c r="C37" s="89" t="s">
        <v>340</v>
      </c>
      <c r="D37" s="528" t="str">
        <f>_xlfn.CONCAT(B37," ",C37)</f>
        <v>1.11.03 Rule of law, Governance score</v>
      </c>
      <c r="E37" s="528" t="s">
        <v>289</v>
      </c>
      <c r="F37" s="528" t="s">
        <v>292</v>
      </c>
      <c r="G37" s="528" t="s">
        <v>341</v>
      </c>
      <c r="H37" s="528">
        <v>2024</v>
      </c>
      <c r="I37" s="528">
        <v>2024</v>
      </c>
      <c r="J37" s="528">
        <v>2024</v>
      </c>
      <c r="K37" s="528">
        <v>2024</v>
      </c>
      <c r="L37" s="528">
        <v>2024</v>
      </c>
      <c r="M37" s="528">
        <v>2024</v>
      </c>
      <c r="N37" s="528">
        <v>2024</v>
      </c>
      <c r="O37" s="528">
        <v>2024</v>
      </c>
      <c r="P37" s="528">
        <v>2024</v>
      </c>
      <c r="Q37" s="528">
        <v>2024</v>
      </c>
      <c r="R37" s="528">
        <v>2024</v>
      </c>
      <c r="S37" s="528">
        <v>2024</v>
      </c>
      <c r="T37" s="528">
        <v>2024</v>
      </c>
      <c r="U37" s="528">
        <v>2024</v>
      </c>
      <c r="V37" s="528">
        <v>2024</v>
      </c>
      <c r="W37" s="528">
        <v>2024</v>
      </c>
      <c r="X37" s="528">
        <v>2024</v>
      </c>
      <c r="Y37" s="528">
        <v>2024</v>
      </c>
      <c r="Z37" s="528">
        <v>2024</v>
      </c>
      <c r="AA37" s="528">
        <v>2024</v>
      </c>
      <c r="AB37" s="528">
        <v>2024</v>
      </c>
      <c r="AC37" s="528">
        <v>2024</v>
      </c>
      <c r="AD37" s="528">
        <v>2024</v>
      </c>
      <c r="AE37" s="528">
        <v>2024</v>
      </c>
      <c r="AF37" s="528">
        <v>2024</v>
      </c>
      <c r="AG37" s="528">
        <v>2024</v>
      </c>
      <c r="AH37" s="528">
        <v>2024</v>
      </c>
      <c r="AI37" s="528">
        <v>2024</v>
      </c>
      <c r="AJ37" s="528">
        <v>2024</v>
      </c>
      <c r="AK37" s="528">
        <v>2024</v>
      </c>
    </row>
    <row r="38" spans="1:38">
      <c r="B38" s="528" t="s">
        <v>90</v>
      </c>
    </row>
    <row r="39" spans="1:38">
      <c r="A39" s="528">
        <v>29</v>
      </c>
      <c r="B39" s="528" t="s">
        <v>92</v>
      </c>
      <c r="C39" s="528" t="s">
        <v>93</v>
      </c>
      <c r="D39" s="528" t="str">
        <f>_xlfn.CONCAT(B39," ",C39)</f>
        <v>1.12.01 Current account balance, % GDP</v>
      </c>
      <c r="E39" s="528" t="s">
        <v>287</v>
      </c>
      <c r="F39" s="528" t="s">
        <v>288</v>
      </c>
      <c r="G39" s="528" t="s">
        <v>342</v>
      </c>
      <c r="H39" s="528">
        <v>2025</v>
      </c>
      <c r="I39" s="528">
        <v>2025</v>
      </c>
      <c r="J39" s="528">
        <v>2025</v>
      </c>
      <c r="K39" s="528">
        <v>2025</v>
      </c>
      <c r="L39" s="528">
        <v>2025</v>
      </c>
      <c r="M39" s="528">
        <v>2025</v>
      </c>
      <c r="N39" s="528">
        <v>2025</v>
      </c>
      <c r="O39" s="528">
        <v>2025</v>
      </c>
      <c r="P39" s="528">
        <v>2025</v>
      </c>
      <c r="Q39" s="528">
        <v>2025</v>
      </c>
      <c r="R39" s="528">
        <v>2025</v>
      </c>
      <c r="S39" s="528">
        <v>2025</v>
      </c>
      <c r="T39" s="528">
        <v>2025</v>
      </c>
      <c r="U39" s="528">
        <v>2025</v>
      </c>
      <c r="V39" s="528">
        <v>2025</v>
      </c>
      <c r="W39" s="528">
        <v>2025</v>
      </c>
      <c r="X39" s="528">
        <v>2025</v>
      </c>
      <c r="Y39" s="528">
        <v>2025</v>
      </c>
      <c r="Z39" s="528">
        <v>2025</v>
      </c>
      <c r="AA39" s="528">
        <v>2025</v>
      </c>
      <c r="AB39" s="528">
        <v>2025</v>
      </c>
      <c r="AC39" s="528">
        <v>2025</v>
      </c>
      <c r="AD39" s="528">
        <v>2025</v>
      </c>
      <c r="AE39" s="528">
        <v>2025</v>
      </c>
      <c r="AF39" s="528">
        <v>2025</v>
      </c>
      <c r="AG39" s="528">
        <v>2024</v>
      </c>
      <c r="AH39" s="528">
        <v>2025</v>
      </c>
      <c r="AI39" s="528">
        <v>2025</v>
      </c>
      <c r="AJ39" s="528">
        <v>2025</v>
      </c>
      <c r="AK39" s="528">
        <v>2025</v>
      </c>
    </row>
    <row r="40" spans="1:38">
      <c r="A40" s="528">
        <v>30</v>
      </c>
      <c r="B40" s="528" t="s">
        <v>94</v>
      </c>
      <c r="C40" s="528" t="s">
        <v>95</v>
      </c>
      <c r="D40" s="528" t="str">
        <f>_xlfn.CONCAT(B40," ",C40)</f>
        <v>1.12.02 Change (1-year) in total reserves (includes gold), % GDP</v>
      </c>
      <c r="E40" s="528" t="s">
        <v>287</v>
      </c>
      <c r="F40" s="528" t="s">
        <v>288</v>
      </c>
      <c r="G40" s="528" t="s">
        <v>343</v>
      </c>
      <c r="H40" s="528">
        <v>2025</v>
      </c>
      <c r="I40" s="528">
        <v>2025</v>
      </c>
      <c r="J40" s="528">
        <v>2025</v>
      </c>
      <c r="K40" s="528">
        <v>2025</v>
      </c>
      <c r="L40" s="528">
        <v>2025</v>
      </c>
      <c r="M40" s="528">
        <v>2025</v>
      </c>
      <c r="N40" s="528">
        <v>2025</v>
      </c>
      <c r="O40" s="528">
        <v>2025</v>
      </c>
      <c r="P40" s="528">
        <v>2025</v>
      </c>
      <c r="Q40" s="528">
        <v>2023</v>
      </c>
      <c r="R40" s="528">
        <v>2025</v>
      </c>
      <c r="S40" s="528">
        <v>2025</v>
      </c>
      <c r="T40" s="528">
        <v>2025</v>
      </c>
      <c r="U40" s="528">
        <v>2024</v>
      </c>
      <c r="V40" s="528">
        <v>2025</v>
      </c>
      <c r="W40" s="528">
        <v>2025</v>
      </c>
      <c r="X40" s="528">
        <v>2025</v>
      </c>
      <c r="Y40" s="528">
        <v>2025</v>
      </c>
      <c r="Z40" s="528">
        <v>2025</v>
      </c>
      <c r="AA40" s="528">
        <v>2024</v>
      </c>
      <c r="AB40" s="528">
        <v>2025</v>
      </c>
      <c r="AC40" s="528">
        <v>2025</v>
      </c>
      <c r="AD40" s="528">
        <v>2024</v>
      </c>
      <c r="AE40" s="528">
        <v>2025</v>
      </c>
      <c r="AF40" s="528">
        <v>2025</v>
      </c>
      <c r="AG40" s="528">
        <v>2024</v>
      </c>
      <c r="AH40" s="528">
        <v>2025</v>
      </c>
      <c r="AI40" s="528">
        <v>2025</v>
      </c>
      <c r="AJ40" s="528">
        <v>2025</v>
      </c>
      <c r="AK40" s="528">
        <v>2025</v>
      </c>
    </row>
    <row r="41" spans="1:38">
      <c r="B41" s="528" t="s">
        <v>96</v>
      </c>
    </row>
    <row r="42" spans="1:38">
      <c r="A42" s="528">
        <v>32</v>
      </c>
      <c r="B42" s="528" t="s">
        <v>98</v>
      </c>
      <c r="C42" s="528" t="s">
        <v>99</v>
      </c>
      <c r="D42" s="528" t="str">
        <f>_xlfn.CONCAT(B42," ",C42)</f>
        <v>1.13.01 Export market concentration, Top 5 as % total</v>
      </c>
      <c r="E42" s="528" t="s">
        <v>287</v>
      </c>
      <c r="F42" s="528" t="s">
        <v>344</v>
      </c>
      <c r="G42" s="528" t="s">
        <v>345</v>
      </c>
      <c r="H42" s="528">
        <v>2025</v>
      </c>
      <c r="I42" s="528">
        <v>2025</v>
      </c>
      <c r="J42" s="528">
        <v>2025</v>
      </c>
      <c r="K42" s="528">
        <v>2025</v>
      </c>
      <c r="L42" s="528">
        <v>2025</v>
      </c>
      <c r="M42" s="528">
        <v>2025</v>
      </c>
      <c r="N42" s="528">
        <v>2025</v>
      </c>
      <c r="O42" s="528">
        <v>2025</v>
      </c>
      <c r="P42" s="528">
        <v>2025</v>
      </c>
      <c r="Q42" s="528">
        <v>2025</v>
      </c>
      <c r="R42" s="528">
        <v>2025</v>
      </c>
      <c r="S42" s="528">
        <v>2025</v>
      </c>
      <c r="T42" s="528">
        <v>2025</v>
      </c>
      <c r="U42" s="528">
        <v>2025</v>
      </c>
      <c r="V42" s="528">
        <v>2025</v>
      </c>
      <c r="W42" s="528">
        <v>2025</v>
      </c>
      <c r="X42" s="528">
        <v>2025</v>
      </c>
      <c r="Y42" s="528">
        <v>2025</v>
      </c>
      <c r="Z42" s="528">
        <v>2025</v>
      </c>
      <c r="AA42" s="528">
        <v>2025</v>
      </c>
      <c r="AB42" s="528">
        <v>2025</v>
      </c>
      <c r="AC42" s="528">
        <v>2025</v>
      </c>
      <c r="AD42" s="528">
        <v>2025</v>
      </c>
      <c r="AE42" s="528">
        <v>2025</v>
      </c>
      <c r="AF42" s="528">
        <v>2025</v>
      </c>
      <c r="AG42" s="528">
        <v>2025</v>
      </c>
      <c r="AH42" s="528">
        <v>2025</v>
      </c>
      <c r="AI42" s="528">
        <v>2025</v>
      </c>
      <c r="AJ42" s="528">
        <v>2025</v>
      </c>
      <c r="AK42" s="528">
        <v>2025</v>
      </c>
    </row>
    <row r="43" spans="1:38">
      <c r="A43" s="528">
        <v>33</v>
      </c>
      <c r="B43" s="528" t="s">
        <v>100</v>
      </c>
      <c r="C43" s="528" t="s">
        <v>101</v>
      </c>
      <c r="D43" s="528" t="str">
        <f>_xlfn.CONCAT(B43," ",C43)</f>
        <v>1.13.02 Export product concentration, Top 5 as % total</v>
      </c>
      <c r="E43" s="528" t="s">
        <v>287</v>
      </c>
      <c r="F43" s="528" t="s">
        <v>344</v>
      </c>
      <c r="G43" s="528" t="s">
        <v>346</v>
      </c>
      <c r="H43" s="528">
        <v>2025</v>
      </c>
      <c r="I43" s="528">
        <v>2025</v>
      </c>
      <c r="J43" s="528">
        <v>2025</v>
      </c>
      <c r="K43" s="528">
        <v>2025</v>
      </c>
      <c r="L43" s="528">
        <v>2025</v>
      </c>
      <c r="M43" s="528">
        <v>2025</v>
      </c>
      <c r="N43" s="528">
        <v>2025</v>
      </c>
      <c r="O43" s="528">
        <v>2025</v>
      </c>
      <c r="P43" s="528">
        <v>2025</v>
      </c>
      <c r="Q43" s="528">
        <v>2025</v>
      </c>
      <c r="R43" s="528">
        <v>2025</v>
      </c>
      <c r="S43" s="528">
        <v>2025</v>
      </c>
      <c r="T43" s="528">
        <v>2025</v>
      </c>
      <c r="U43" s="528">
        <v>2025</v>
      </c>
      <c r="V43" s="528">
        <v>2025</v>
      </c>
      <c r="W43" s="528">
        <v>2025</v>
      </c>
      <c r="X43" s="528">
        <v>2025</v>
      </c>
      <c r="Y43" s="528">
        <v>2025</v>
      </c>
      <c r="Z43" s="528">
        <v>2025</v>
      </c>
      <c r="AA43" s="528">
        <v>2025</v>
      </c>
      <c r="AB43" s="528">
        <v>2025</v>
      </c>
      <c r="AC43" s="528">
        <v>2025</v>
      </c>
      <c r="AD43" s="528">
        <v>2025</v>
      </c>
      <c r="AE43" s="528">
        <v>2025</v>
      </c>
      <c r="AF43" s="528">
        <v>2025</v>
      </c>
      <c r="AG43" s="528">
        <v>2025</v>
      </c>
      <c r="AH43" s="528">
        <v>2025</v>
      </c>
      <c r="AI43" s="528">
        <v>2025</v>
      </c>
      <c r="AJ43" s="528">
        <v>2025</v>
      </c>
      <c r="AK43" s="528">
        <v>2025</v>
      </c>
    </row>
    <row r="44" spans="1:38">
      <c r="B44" s="528" t="s">
        <v>102</v>
      </c>
    </row>
    <row r="45" spans="1:38">
      <c r="A45" s="528">
        <v>35</v>
      </c>
      <c r="B45" s="528" t="s">
        <v>104</v>
      </c>
      <c r="C45" s="528" t="s">
        <v>105</v>
      </c>
      <c r="D45" s="528" t="str">
        <f>_xlfn.CONCAT(B45," ",C45)</f>
        <v>1.14.01 Merchandise exports, US$</v>
      </c>
      <c r="E45" s="528" t="s">
        <v>289</v>
      </c>
      <c r="F45" s="528" t="s">
        <v>306</v>
      </c>
      <c r="G45" s="528" t="s">
        <v>347</v>
      </c>
      <c r="H45" s="528">
        <v>2025</v>
      </c>
      <c r="I45" s="528">
        <v>2025</v>
      </c>
      <c r="J45" s="528">
        <v>2025</v>
      </c>
      <c r="K45" s="528">
        <v>2025</v>
      </c>
      <c r="L45" s="528">
        <v>2025</v>
      </c>
      <c r="M45" s="528">
        <v>2025</v>
      </c>
      <c r="N45" s="528">
        <v>2025</v>
      </c>
      <c r="O45" s="528">
        <v>2025</v>
      </c>
      <c r="P45" s="528">
        <v>2025</v>
      </c>
      <c r="Q45" s="528">
        <v>2025</v>
      </c>
      <c r="R45" s="528">
        <v>2025</v>
      </c>
      <c r="S45" s="528">
        <v>2025</v>
      </c>
      <c r="T45" s="528">
        <v>2025</v>
      </c>
      <c r="U45" s="528">
        <v>2025</v>
      </c>
      <c r="V45" s="528">
        <v>2025</v>
      </c>
      <c r="W45" s="528">
        <v>2025</v>
      </c>
      <c r="X45" s="528">
        <v>2025</v>
      </c>
      <c r="Y45" s="528">
        <v>2025</v>
      </c>
      <c r="Z45" s="528">
        <v>2025</v>
      </c>
      <c r="AA45" s="528">
        <v>2025</v>
      </c>
      <c r="AB45" s="528">
        <v>2025</v>
      </c>
      <c r="AC45" s="528">
        <v>2025</v>
      </c>
      <c r="AD45" s="528">
        <v>2025</v>
      </c>
      <c r="AE45" s="528">
        <v>2025</v>
      </c>
      <c r="AF45" s="528">
        <v>2025</v>
      </c>
      <c r="AG45" s="528">
        <v>2025</v>
      </c>
      <c r="AH45" s="528">
        <v>2025</v>
      </c>
      <c r="AI45" s="528">
        <v>2025</v>
      </c>
      <c r="AJ45" s="528">
        <v>2025</v>
      </c>
      <c r="AK45" s="528">
        <v>2025</v>
      </c>
      <c r="AL45" s="632" t="s">
        <v>300</v>
      </c>
    </row>
    <row r="46" spans="1:38">
      <c r="A46" s="528">
        <v>36</v>
      </c>
      <c r="B46" s="528" t="s">
        <v>106</v>
      </c>
      <c r="C46" s="528" t="s">
        <v>107</v>
      </c>
      <c r="D46" s="528" t="str">
        <f>_xlfn.CONCAT(B46," ",C46)</f>
        <v>1.14.02 Commercial services exports, US$</v>
      </c>
      <c r="E46" s="528" t="s">
        <v>289</v>
      </c>
      <c r="F46" s="528" t="s">
        <v>306</v>
      </c>
      <c r="G46" s="528" t="s">
        <v>348</v>
      </c>
      <c r="H46" s="528">
        <v>2025</v>
      </c>
      <c r="I46" s="528">
        <v>2025</v>
      </c>
      <c r="J46" s="528">
        <v>2025</v>
      </c>
      <c r="K46" s="528">
        <v>2025</v>
      </c>
      <c r="L46" s="528">
        <v>2025</v>
      </c>
      <c r="M46" s="528">
        <v>2025</v>
      </c>
      <c r="N46" s="528">
        <v>2025</v>
      </c>
      <c r="O46" s="528">
        <v>2025</v>
      </c>
      <c r="P46" s="528">
        <v>2025</v>
      </c>
      <c r="Q46" s="528">
        <v>2025</v>
      </c>
      <c r="R46" s="528">
        <v>2025</v>
      </c>
      <c r="S46" s="528">
        <v>2025</v>
      </c>
      <c r="T46" s="528">
        <v>2025</v>
      </c>
      <c r="U46" s="528">
        <v>2025</v>
      </c>
      <c r="V46" s="528">
        <v>2025</v>
      </c>
      <c r="W46" s="528">
        <v>2025</v>
      </c>
      <c r="X46" s="528">
        <v>2024</v>
      </c>
      <c r="Y46" s="528">
        <v>2025</v>
      </c>
      <c r="Z46" s="528">
        <v>2025</v>
      </c>
      <c r="AA46" s="528">
        <v>2025</v>
      </c>
      <c r="AB46" s="528">
        <v>2025</v>
      </c>
      <c r="AC46" s="528">
        <v>2025</v>
      </c>
      <c r="AD46" s="528">
        <v>2025</v>
      </c>
      <c r="AE46" s="528">
        <v>2025</v>
      </c>
      <c r="AF46" s="528">
        <v>2025</v>
      </c>
      <c r="AG46" s="528">
        <v>2025</v>
      </c>
      <c r="AH46" s="528">
        <v>2025</v>
      </c>
      <c r="AI46" s="528">
        <v>2025</v>
      </c>
      <c r="AJ46" s="528">
        <v>2025</v>
      </c>
      <c r="AK46" s="528">
        <v>2025</v>
      </c>
    </row>
    <row r="47" spans="1:38">
      <c r="B47" s="528" t="s">
        <v>108</v>
      </c>
    </row>
    <row r="48" spans="1:38">
      <c r="A48" s="528">
        <v>38</v>
      </c>
      <c r="B48" s="528" t="s">
        <v>110</v>
      </c>
      <c r="C48" s="528" t="s">
        <v>111</v>
      </c>
      <c r="D48" s="528" t="str">
        <f>_xlfn.CONCAT(B48," ",C48)</f>
        <v>1.15.01 R&amp;D expenditure, % GDP</v>
      </c>
      <c r="E48" s="528" t="s">
        <v>289</v>
      </c>
      <c r="F48" s="528" t="s">
        <v>349</v>
      </c>
      <c r="G48" s="528" t="s">
        <v>350</v>
      </c>
      <c r="H48" s="528">
        <v>2023</v>
      </c>
      <c r="I48" s="528" t="s">
        <v>221</v>
      </c>
      <c r="J48" s="528" t="s">
        <v>221</v>
      </c>
      <c r="K48" s="528" t="s">
        <v>221</v>
      </c>
      <c r="L48" s="528">
        <v>2024</v>
      </c>
      <c r="M48" s="528">
        <v>2022</v>
      </c>
      <c r="N48" s="528">
        <v>2024</v>
      </c>
      <c r="O48" s="528">
        <v>2024</v>
      </c>
      <c r="P48" s="528" t="s">
        <v>221</v>
      </c>
      <c r="Q48" s="528">
        <v>2024</v>
      </c>
      <c r="R48" s="528">
        <v>2020</v>
      </c>
      <c r="S48" s="528">
        <v>2020</v>
      </c>
      <c r="T48" s="528">
        <v>2024</v>
      </c>
      <c r="U48" s="528" t="s">
        <v>221</v>
      </c>
      <c r="V48" s="528">
        <v>2022</v>
      </c>
      <c r="W48" s="528">
        <v>2024</v>
      </c>
      <c r="X48" s="528">
        <v>2023</v>
      </c>
      <c r="Y48" s="528">
        <v>2023</v>
      </c>
      <c r="Z48" s="528">
        <v>2023</v>
      </c>
      <c r="AA48" s="528" t="s">
        <v>221</v>
      </c>
      <c r="AB48" s="528">
        <v>2023</v>
      </c>
      <c r="AC48" s="528">
        <v>2020</v>
      </c>
      <c r="AD48" s="528">
        <v>2023</v>
      </c>
      <c r="AE48" s="528">
        <v>2022</v>
      </c>
      <c r="AF48" s="528">
        <v>2023</v>
      </c>
      <c r="AG48" s="528">
        <v>2022</v>
      </c>
      <c r="AH48" s="528">
        <v>2023</v>
      </c>
      <c r="AI48" s="528">
        <v>2023</v>
      </c>
      <c r="AJ48" s="528">
        <v>2024</v>
      </c>
      <c r="AK48" s="528">
        <v>2023</v>
      </c>
    </row>
    <row r="49" spans="1:39">
      <c r="A49" s="528">
        <v>39</v>
      </c>
      <c r="B49" s="528" t="s">
        <v>112</v>
      </c>
      <c r="C49" s="528" t="s">
        <v>351</v>
      </c>
      <c r="D49" s="528" t="str">
        <f>_xlfn.CONCAT(B49," ",C49)</f>
        <v>1.15.02 Researchers in R&amp;D, per 1,000 inhabitants</v>
      </c>
      <c r="E49" s="528" t="s">
        <v>289</v>
      </c>
      <c r="F49" s="528" t="s">
        <v>349</v>
      </c>
      <c r="G49" s="528" t="s">
        <v>352</v>
      </c>
      <c r="H49" s="528" t="s">
        <v>221</v>
      </c>
      <c r="I49" s="528" t="s">
        <v>221</v>
      </c>
      <c r="J49" s="528">
        <v>2022</v>
      </c>
      <c r="K49" s="528" t="s">
        <v>221</v>
      </c>
      <c r="L49" s="528">
        <v>2022</v>
      </c>
      <c r="M49" s="528">
        <v>2022</v>
      </c>
      <c r="N49" s="528">
        <v>2023</v>
      </c>
      <c r="O49" s="528">
        <v>2024</v>
      </c>
      <c r="P49" s="528" t="s">
        <v>221</v>
      </c>
      <c r="Q49" s="528">
        <v>2024</v>
      </c>
      <c r="R49" s="528">
        <v>2020</v>
      </c>
      <c r="S49" s="528">
        <v>2020</v>
      </c>
      <c r="T49" s="528">
        <v>2023</v>
      </c>
      <c r="U49" s="528" t="s">
        <v>221</v>
      </c>
      <c r="V49" s="528">
        <v>2022</v>
      </c>
      <c r="W49" s="528">
        <v>2024</v>
      </c>
      <c r="X49" s="528">
        <v>2023</v>
      </c>
      <c r="Y49" s="528">
        <v>2023</v>
      </c>
      <c r="Z49" s="528">
        <v>2023</v>
      </c>
      <c r="AA49" s="528" t="s">
        <v>221</v>
      </c>
      <c r="AB49" s="528" t="s">
        <v>221</v>
      </c>
      <c r="AC49" s="528">
        <v>2020</v>
      </c>
      <c r="AD49" s="528">
        <v>2024</v>
      </c>
      <c r="AE49" s="528">
        <v>2022</v>
      </c>
      <c r="AF49" s="528">
        <v>2023</v>
      </c>
      <c r="AG49" s="528">
        <v>2022</v>
      </c>
      <c r="AH49" s="528">
        <v>2023</v>
      </c>
      <c r="AI49" s="528" t="s">
        <v>221</v>
      </c>
      <c r="AJ49" s="528">
        <v>2022</v>
      </c>
      <c r="AK49" s="528">
        <v>2023</v>
      </c>
    </row>
    <row r="50" spans="1:39">
      <c r="A50" s="528">
        <v>40</v>
      </c>
      <c r="B50" s="528" t="s">
        <v>114</v>
      </c>
      <c r="C50" s="528" t="s">
        <v>115</v>
      </c>
      <c r="D50" s="528" t="str">
        <f>_xlfn.CONCAT(B50," ",C50)</f>
        <v>1.15.03 Patent applications, per million inhabitants</v>
      </c>
      <c r="E50" s="528" t="s">
        <v>289</v>
      </c>
      <c r="F50" s="528" t="s">
        <v>353</v>
      </c>
      <c r="G50" s="528" t="s">
        <v>354</v>
      </c>
      <c r="H50" s="528">
        <v>2024</v>
      </c>
      <c r="I50" s="528">
        <v>2024</v>
      </c>
      <c r="J50" s="528">
        <v>2024</v>
      </c>
      <c r="K50" s="528">
        <v>2024</v>
      </c>
      <c r="L50" s="528">
        <v>2024</v>
      </c>
      <c r="M50" s="528">
        <v>2024</v>
      </c>
      <c r="N50" s="528">
        <v>2024</v>
      </c>
      <c r="O50" s="528">
        <v>2025</v>
      </c>
      <c r="P50" s="528">
        <v>2024</v>
      </c>
      <c r="Q50" s="528">
        <v>2024</v>
      </c>
      <c r="R50" s="528">
        <v>2024</v>
      </c>
      <c r="S50" s="528">
        <v>2024</v>
      </c>
      <c r="T50" s="528">
        <v>2024</v>
      </c>
      <c r="U50" s="528">
        <v>2024</v>
      </c>
      <c r="V50" s="528">
        <v>2024</v>
      </c>
      <c r="W50" s="528">
        <v>2024</v>
      </c>
      <c r="X50" s="528" t="s">
        <v>221</v>
      </c>
      <c r="Y50" s="528">
        <v>2024</v>
      </c>
      <c r="Z50" s="528">
        <v>2024</v>
      </c>
      <c r="AA50" s="528">
        <v>2022</v>
      </c>
      <c r="AB50" s="528">
        <v>2024</v>
      </c>
      <c r="AC50" s="528">
        <v>2024</v>
      </c>
      <c r="AD50" s="528">
        <v>2024</v>
      </c>
      <c r="AE50" s="528">
        <v>2024</v>
      </c>
      <c r="AF50" s="528">
        <v>2024</v>
      </c>
      <c r="AG50" s="528">
        <v>2024</v>
      </c>
      <c r="AH50" s="528">
        <v>2024</v>
      </c>
      <c r="AI50" s="528">
        <v>2024</v>
      </c>
      <c r="AJ50" s="528">
        <v>2024</v>
      </c>
      <c r="AK50" s="528">
        <v>2024</v>
      </c>
    </row>
    <row r="51" spans="1:39">
      <c r="A51" s="528">
        <v>41</v>
      </c>
      <c r="B51" s="528" t="s">
        <v>116</v>
      </c>
      <c r="C51" s="528" t="s">
        <v>117</v>
      </c>
      <c r="D51" s="528" t="str">
        <f>_xlfn.CONCAT(B51," ",C51)</f>
        <v>1.15.04 High-technology exports, % of manufactured exports</v>
      </c>
      <c r="E51" s="528" t="s">
        <v>289</v>
      </c>
      <c r="F51" s="528" t="s">
        <v>355</v>
      </c>
      <c r="G51" s="528" t="s">
        <v>356</v>
      </c>
      <c r="H51" s="528">
        <v>2024</v>
      </c>
      <c r="J51" s="528">
        <v>2024</v>
      </c>
      <c r="K51" s="528">
        <v>2024</v>
      </c>
      <c r="L51" s="528">
        <v>2024</v>
      </c>
      <c r="M51" s="528">
        <v>2024</v>
      </c>
      <c r="N51" s="528">
        <v>2024</v>
      </c>
      <c r="O51" s="528">
        <v>2024</v>
      </c>
      <c r="P51" s="528">
        <v>2024</v>
      </c>
      <c r="Q51" s="528">
        <v>2024</v>
      </c>
      <c r="R51" s="528">
        <v>2024</v>
      </c>
      <c r="S51" s="528">
        <v>2024</v>
      </c>
      <c r="T51" s="528">
        <v>2024</v>
      </c>
      <c r="U51" s="528">
        <v>2023</v>
      </c>
      <c r="V51" s="528">
        <v>2024</v>
      </c>
      <c r="W51" s="528">
        <v>2024</v>
      </c>
      <c r="X51" s="528">
        <v>2024</v>
      </c>
      <c r="Y51" s="528">
        <v>2024</v>
      </c>
      <c r="Z51" s="528">
        <v>2024</v>
      </c>
      <c r="AA51" s="528">
        <v>2023</v>
      </c>
      <c r="AB51" s="528">
        <v>2024</v>
      </c>
      <c r="AC51" s="528">
        <v>2024</v>
      </c>
      <c r="AD51" s="528">
        <v>2021</v>
      </c>
      <c r="AE51" s="528">
        <v>2024</v>
      </c>
      <c r="AF51" s="528">
        <v>2024</v>
      </c>
      <c r="AG51" s="528">
        <v>2024</v>
      </c>
      <c r="AH51" s="528">
        <v>2024</v>
      </c>
      <c r="AI51" s="528">
        <v>2024</v>
      </c>
      <c r="AJ51" s="528">
        <v>2024</v>
      </c>
      <c r="AK51" s="528">
        <v>2023</v>
      </c>
    </row>
    <row r="52" spans="1:39">
      <c r="A52" s="528">
        <v>42</v>
      </c>
      <c r="B52" s="528" t="s">
        <v>118</v>
      </c>
      <c r="C52" s="528" t="s">
        <v>119</v>
      </c>
      <c r="D52" s="528" t="str">
        <f>_xlfn.CONCAT(B52," ",C52)</f>
        <v>1.15.05 Scientific articles, per million people</v>
      </c>
      <c r="E52" s="528" t="s">
        <v>289</v>
      </c>
      <c r="F52" s="528" t="s">
        <v>357</v>
      </c>
      <c r="G52" s="528" t="s">
        <v>358</v>
      </c>
      <c r="H52" s="528">
        <v>2023</v>
      </c>
      <c r="I52" s="528">
        <v>2023</v>
      </c>
      <c r="J52" s="528">
        <v>2023</v>
      </c>
      <c r="K52" s="528">
        <v>2023</v>
      </c>
      <c r="L52" s="528">
        <v>2023</v>
      </c>
      <c r="M52" s="528">
        <v>2023</v>
      </c>
      <c r="N52" s="528">
        <v>2023</v>
      </c>
      <c r="O52" s="528">
        <v>2023</v>
      </c>
      <c r="P52" s="528">
        <v>2023</v>
      </c>
      <c r="Q52" s="528">
        <v>2025</v>
      </c>
      <c r="R52" s="528">
        <v>2023</v>
      </c>
      <c r="S52" s="528">
        <v>2023</v>
      </c>
      <c r="T52" s="528">
        <v>2023</v>
      </c>
      <c r="U52" s="528">
        <v>2023</v>
      </c>
      <c r="V52" s="528">
        <v>2023</v>
      </c>
      <c r="W52" s="528">
        <v>2023</v>
      </c>
      <c r="X52" s="528">
        <v>2023</v>
      </c>
      <c r="Y52" s="528">
        <v>2023</v>
      </c>
      <c r="Z52" s="528">
        <v>2023</v>
      </c>
      <c r="AA52" s="528">
        <v>2023</v>
      </c>
      <c r="AB52" s="528">
        <v>2023</v>
      </c>
      <c r="AC52" s="528">
        <v>2023</v>
      </c>
      <c r="AD52" s="528">
        <v>2023</v>
      </c>
      <c r="AE52" s="528">
        <v>2023</v>
      </c>
      <c r="AF52" s="528">
        <v>2023</v>
      </c>
      <c r="AG52" s="528">
        <v>2023</v>
      </c>
      <c r="AH52" s="528">
        <v>2023</v>
      </c>
      <c r="AI52" s="528">
        <v>2023</v>
      </c>
      <c r="AJ52" s="528">
        <v>2023</v>
      </c>
      <c r="AK52" s="528">
        <v>2023</v>
      </c>
    </row>
    <row r="53" spans="1:39">
      <c r="B53" s="528" t="s">
        <v>108</v>
      </c>
    </row>
    <row r="54" spans="1:39">
      <c r="A54" s="528">
        <v>44</v>
      </c>
      <c r="B54" s="528" t="s">
        <v>122</v>
      </c>
      <c r="C54" s="528" t="s">
        <v>123</v>
      </c>
      <c r="D54" s="528" t="str">
        <f t="shared" ref="D54:D87" si="0">_xlfn.CONCAT(B54," ",C54)</f>
        <v>1.16.01 Fixed internet speed, Mbps</v>
      </c>
      <c r="E54" s="528" t="s">
        <v>289</v>
      </c>
      <c r="F54" s="528" t="s">
        <v>359</v>
      </c>
      <c r="G54" s="528" t="s">
        <v>360</v>
      </c>
      <c r="H54" s="528">
        <v>2025</v>
      </c>
      <c r="I54" s="528">
        <v>2025</v>
      </c>
      <c r="J54" s="528">
        <v>2025</v>
      </c>
      <c r="K54" s="528">
        <v>2025</v>
      </c>
      <c r="L54" s="528">
        <v>2025</v>
      </c>
      <c r="M54" s="528">
        <v>2025</v>
      </c>
      <c r="N54" s="528">
        <v>2025</v>
      </c>
      <c r="O54" s="528">
        <v>2025</v>
      </c>
      <c r="P54" s="528">
        <v>2025</v>
      </c>
      <c r="Q54" s="528">
        <v>2025</v>
      </c>
      <c r="R54" s="528">
        <v>2025</v>
      </c>
      <c r="S54" s="528">
        <v>2025</v>
      </c>
      <c r="T54" s="528">
        <v>2025</v>
      </c>
      <c r="U54" s="528">
        <v>2025</v>
      </c>
      <c r="V54" s="528">
        <v>2025</v>
      </c>
      <c r="W54" s="528">
        <v>2025</v>
      </c>
      <c r="X54" s="528">
        <v>2025</v>
      </c>
      <c r="Y54" s="528">
        <v>2025</v>
      </c>
      <c r="Z54" s="528">
        <v>2025</v>
      </c>
      <c r="AA54" s="528">
        <v>2025</v>
      </c>
      <c r="AB54" s="528">
        <v>2025</v>
      </c>
      <c r="AC54" s="528">
        <v>2025</v>
      </c>
      <c r="AD54" s="528">
        <v>2025</v>
      </c>
      <c r="AE54" s="528">
        <v>2025</v>
      </c>
      <c r="AF54" s="528">
        <v>2025</v>
      </c>
      <c r="AG54" s="528">
        <v>2025</v>
      </c>
      <c r="AH54" s="528">
        <v>2025</v>
      </c>
      <c r="AI54" s="528">
        <v>2025</v>
      </c>
      <c r="AJ54" s="528">
        <v>2025</v>
      </c>
      <c r="AK54" s="528">
        <v>2025</v>
      </c>
    </row>
    <row r="55" spans="1:39">
      <c r="A55" s="528">
        <v>45</v>
      </c>
      <c r="B55" s="528" t="s">
        <v>124</v>
      </c>
      <c r="C55" s="528" t="s">
        <v>125</v>
      </c>
      <c r="D55" s="528" t="str">
        <f t="shared" si="0"/>
        <v>1.16.02 Internet users, % population</v>
      </c>
      <c r="E55" s="528" t="s">
        <v>289</v>
      </c>
      <c r="F55" s="528" t="s">
        <v>361</v>
      </c>
      <c r="G55" s="528" t="s">
        <v>362</v>
      </c>
      <c r="H55" s="528">
        <v>2024</v>
      </c>
      <c r="I55" s="528">
        <v>2024</v>
      </c>
      <c r="J55" s="528">
        <v>2024</v>
      </c>
      <c r="K55" s="528">
        <v>2024</v>
      </c>
      <c r="L55" s="528">
        <v>2024</v>
      </c>
      <c r="M55" s="528">
        <v>2024</v>
      </c>
      <c r="N55" s="528">
        <v>2025</v>
      </c>
      <c r="O55" s="528">
        <v>2022</v>
      </c>
      <c r="P55" s="528">
        <v>2024</v>
      </c>
      <c r="Q55" s="528">
        <v>2024</v>
      </c>
      <c r="R55" s="528">
        <v>2025</v>
      </c>
      <c r="S55" s="528">
        <v>2024</v>
      </c>
      <c r="T55" s="528">
        <v>2024</v>
      </c>
      <c r="U55" s="528">
        <v>2024</v>
      </c>
      <c r="V55" s="528">
        <v>2024</v>
      </c>
      <c r="W55" s="528">
        <v>2024</v>
      </c>
      <c r="X55" s="528" t="b">
        <v>0</v>
      </c>
      <c r="Y55" s="528">
        <v>2024</v>
      </c>
      <c r="Z55" s="528">
        <v>2024</v>
      </c>
      <c r="AA55" s="528">
        <v>2024</v>
      </c>
      <c r="AB55" s="528">
        <v>2024</v>
      </c>
      <c r="AC55" s="528">
        <v>2024</v>
      </c>
      <c r="AD55" s="528">
        <v>2024</v>
      </c>
      <c r="AE55" s="528">
        <v>2024</v>
      </c>
      <c r="AF55" s="528">
        <v>2024</v>
      </c>
      <c r="AG55" s="528">
        <v>2024</v>
      </c>
      <c r="AH55" s="528">
        <v>2024</v>
      </c>
      <c r="AI55" s="528">
        <v>2024</v>
      </c>
      <c r="AJ55" s="528">
        <v>2024</v>
      </c>
      <c r="AK55" s="528">
        <v>2024</v>
      </c>
    </row>
    <row r="56" spans="1:39">
      <c r="A56" s="528">
        <v>46</v>
      </c>
      <c r="B56" s="528" t="s">
        <v>126</v>
      </c>
      <c r="C56" s="528" t="s">
        <v>252</v>
      </c>
      <c r="D56" s="528" t="str">
        <f t="shared" si="0"/>
        <v>1.16.03 Fixed broadband subscriptions (per 100 people)</v>
      </c>
      <c r="E56" s="528" t="s">
        <v>289</v>
      </c>
      <c r="F56" s="528" t="s">
        <v>363</v>
      </c>
      <c r="G56" s="528" t="s">
        <v>364</v>
      </c>
      <c r="H56" s="528">
        <v>2024</v>
      </c>
      <c r="I56" s="528">
        <v>2024</v>
      </c>
      <c r="J56" s="528">
        <v>2024</v>
      </c>
      <c r="K56" s="528">
        <v>2024</v>
      </c>
      <c r="L56" s="528">
        <v>2024</v>
      </c>
      <c r="M56" s="528">
        <v>2024</v>
      </c>
      <c r="N56" s="528">
        <v>2024</v>
      </c>
      <c r="O56" s="528">
        <v>2025</v>
      </c>
      <c r="P56" s="528">
        <v>2024</v>
      </c>
      <c r="Q56" s="528">
        <v>2024</v>
      </c>
      <c r="R56" s="528">
        <v>2024</v>
      </c>
      <c r="S56" s="528">
        <v>2024</v>
      </c>
      <c r="T56" s="528">
        <v>2023</v>
      </c>
      <c r="U56" s="528">
        <v>2023</v>
      </c>
      <c r="V56" s="528">
        <v>2024</v>
      </c>
      <c r="W56" s="528">
        <v>2024</v>
      </c>
      <c r="X56" s="528">
        <v>2024</v>
      </c>
      <c r="Y56" s="528">
        <v>2024</v>
      </c>
      <c r="Z56" s="528">
        <v>2024</v>
      </c>
      <c r="AA56" s="528">
        <v>2024</v>
      </c>
      <c r="AB56" s="528">
        <v>2024</v>
      </c>
      <c r="AC56" s="528">
        <v>2024</v>
      </c>
      <c r="AD56" s="528">
        <v>2024</v>
      </c>
      <c r="AE56" s="528">
        <v>2024</v>
      </c>
      <c r="AF56" s="528">
        <v>2024</v>
      </c>
      <c r="AG56" s="528">
        <v>2024</v>
      </c>
      <c r="AH56" s="528">
        <v>2024</v>
      </c>
      <c r="AI56" s="528">
        <v>2024</v>
      </c>
      <c r="AJ56" s="528">
        <v>2024</v>
      </c>
      <c r="AK56" s="528">
        <v>2024</v>
      </c>
    </row>
    <row r="57" spans="1:39">
      <c r="A57" s="528">
        <v>47</v>
      </c>
      <c r="B57" s="528" t="s">
        <v>128</v>
      </c>
      <c r="C57" s="528" t="s">
        <v>129</v>
      </c>
      <c r="D57" s="528" t="str">
        <f t="shared" si="0"/>
        <v>1.16.04 Mobile subscriptions (per 100 people)</v>
      </c>
      <c r="E57" s="528" t="s">
        <v>289</v>
      </c>
      <c r="F57" s="528" t="s">
        <v>363</v>
      </c>
      <c r="G57" s="528" t="s">
        <v>365</v>
      </c>
      <c r="H57" s="528">
        <v>2024</v>
      </c>
      <c r="I57" s="528">
        <v>2024</v>
      </c>
      <c r="J57" s="528">
        <v>2024</v>
      </c>
      <c r="K57" s="528">
        <v>2024</v>
      </c>
      <c r="L57" s="528">
        <v>2024</v>
      </c>
      <c r="M57" s="528">
        <v>2024</v>
      </c>
      <c r="N57" s="528">
        <v>2024</v>
      </c>
      <c r="O57" s="528">
        <v>2025</v>
      </c>
      <c r="P57" s="528">
        <v>2024</v>
      </c>
      <c r="Q57" s="528">
        <v>2024</v>
      </c>
      <c r="R57" s="528">
        <v>2024</v>
      </c>
      <c r="S57" s="528">
        <v>2024</v>
      </c>
      <c r="T57" s="528">
        <v>2023</v>
      </c>
      <c r="U57" s="528">
        <v>2023</v>
      </c>
      <c r="V57" s="528">
        <v>2024</v>
      </c>
      <c r="W57" s="528">
        <v>2024</v>
      </c>
      <c r="X57" s="528">
        <v>2024</v>
      </c>
      <c r="Y57" s="528">
        <v>2024</v>
      </c>
      <c r="Z57" s="528">
        <v>2024</v>
      </c>
      <c r="AA57" s="528">
        <v>2024</v>
      </c>
      <c r="AB57" s="528">
        <v>2024</v>
      </c>
      <c r="AC57" s="528">
        <v>2024</v>
      </c>
      <c r="AD57" s="528">
        <v>2024</v>
      </c>
      <c r="AE57" s="528">
        <v>2024</v>
      </c>
      <c r="AF57" s="528">
        <v>2024</v>
      </c>
      <c r="AG57" s="528">
        <v>2024</v>
      </c>
      <c r="AH57" s="528">
        <v>2024</v>
      </c>
      <c r="AI57" s="528">
        <v>2024</v>
      </c>
      <c r="AJ57" s="528">
        <v>2024</v>
      </c>
      <c r="AK57" s="528">
        <v>2024</v>
      </c>
    </row>
    <row r="58" spans="1:39" s="290" customFormat="1">
      <c r="A58" s="289">
        <v>48</v>
      </c>
      <c r="B58" s="289">
        <v>1.17</v>
      </c>
      <c r="C58" s="289" t="s">
        <v>366</v>
      </c>
      <c r="D58" s="289" t="str">
        <f t="shared" si="0"/>
        <v>1.17 Digital readiness (e-commerce legislations)</v>
      </c>
      <c r="E58" s="289" t="s">
        <v>289</v>
      </c>
      <c r="F58" s="528" t="s">
        <v>363</v>
      </c>
      <c r="G58" s="289"/>
      <c r="H58" s="289">
        <v>2025</v>
      </c>
      <c r="I58" s="289">
        <v>2025</v>
      </c>
      <c r="J58" s="289">
        <v>2025</v>
      </c>
      <c r="K58" s="289">
        <v>2025</v>
      </c>
      <c r="L58" s="289">
        <v>2025</v>
      </c>
      <c r="M58" s="289">
        <v>2025</v>
      </c>
      <c r="N58" s="289">
        <v>2025</v>
      </c>
      <c r="O58" s="289" t="s">
        <v>221</v>
      </c>
      <c r="P58" s="289">
        <v>2025</v>
      </c>
      <c r="Q58" s="289">
        <v>2025</v>
      </c>
      <c r="R58" s="289">
        <v>2025</v>
      </c>
      <c r="S58" s="289">
        <v>2025</v>
      </c>
      <c r="T58" s="289">
        <v>2025</v>
      </c>
      <c r="U58" s="289">
        <v>2025</v>
      </c>
      <c r="V58" s="289">
        <v>2025</v>
      </c>
      <c r="W58" s="289">
        <v>2025</v>
      </c>
      <c r="X58" s="289">
        <v>2025</v>
      </c>
      <c r="Y58" s="289">
        <v>2025</v>
      </c>
      <c r="Z58" s="289">
        <v>2025</v>
      </c>
      <c r="AA58" s="289">
        <v>2025</v>
      </c>
      <c r="AB58" s="289">
        <v>2025</v>
      </c>
      <c r="AC58" s="289">
        <v>2025</v>
      </c>
      <c r="AD58" s="289">
        <v>2025</v>
      </c>
      <c r="AE58" s="289">
        <v>2025</v>
      </c>
      <c r="AF58" s="289">
        <v>2025</v>
      </c>
      <c r="AG58" s="289">
        <v>2025</v>
      </c>
      <c r="AH58" s="289">
        <v>2025</v>
      </c>
      <c r="AI58" s="289">
        <v>2025</v>
      </c>
      <c r="AJ58" s="289">
        <v>2025</v>
      </c>
      <c r="AK58" s="289">
        <v>2025</v>
      </c>
      <c r="AM58" s="289"/>
    </row>
    <row r="61" spans="1:39">
      <c r="B61" s="528" t="s">
        <v>253</v>
      </c>
      <c r="C61" s="528" t="s">
        <v>131</v>
      </c>
      <c r="D61" s="528" t="str">
        <f t="shared" si="0"/>
        <v>2 Societal Pillar Societal Pillar</v>
      </c>
    </row>
    <row r="62" spans="1:39">
      <c r="A62" s="528">
        <v>48</v>
      </c>
      <c r="B62" s="528" t="s">
        <v>132</v>
      </c>
      <c r="C62" s="528" t="s">
        <v>133</v>
      </c>
      <c r="D62" s="528" t="str">
        <f t="shared" si="0"/>
        <v>2.01 Inequality (Gini coefficient)</v>
      </c>
      <c r="E62" s="528" t="s">
        <v>287</v>
      </c>
      <c r="F62" s="528" t="s">
        <v>292</v>
      </c>
      <c r="G62" s="528" t="s">
        <v>367</v>
      </c>
      <c r="H62" s="528">
        <v>2020</v>
      </c>
      <c r="I62" s="528">
        <v>2022</v>
      </c>
      <c r="J62" s="528" t="s">
        <v>221</v>
      </c>
      <c r="K62" s="528" t="s">
        <v>221</v>
      </c>
      <c r="L62" s="528">
        <v>2023</v>
      </c>
      <c r="M62" s="528">
        <v>2024</v>
      </c>
      <c r="N62" s="528">
        <v>2022</v>
      </c>
      <c r="O62" s="528">
        <v>2024</v>
      </c>
      <c r="P62" s="528">
        <v>2025</v>
      </c>
      <c r="Q62" s="528" t="s">
        <v>221</v>
      </c>
      <c r="R62" s="528">
        <v>2022</v>
      </c>
      <c r="S62" s="528">
        <v>2025</v>
      </c>
      <c r="T62" s="528">
        <v>2020</v>
      </c>
      <c r="U62" s="528">
        <v>2024</v>
      </c>
      <c r="V62" s="528">
        <v>2021</v>
      </c>
      <c r="W62" s="528">
        <v>2024</v>
      </c>
      <c r="Y62" s="528">
        <v>2022</v>
      </c>
      <c r="Z62" s="528">
        <v>2024</v>
      </c>
      <c r="AA62" s="528" t="s">
        <v>221</v>
      </c>
      <c r="AB62" s="528">
        <v>2024</v>
      </c>
      <c r="AC62" s="528">
        <v>2023</v>
      </c>
      <c r="AD62" s="528">
        <v>2023</v>
      </c>
      <c r="AE62" s="528">
        <v>2025</v>
      </c>
      <c r="AF62" s="528">
        <v>2021</v>
      </c>
      <c r="AH62" s="528">
        <v>2024</v>
      </c>
      <c r="AI62" s="528">
        <v>2021</v>
      </c>
      <c r="AJ62" s="528">
        <v>2024</v>
      </c>
      <c r="AK62" s="528">
        <v>2022</v>
      </c>
    </row>
    <row r="63" spans="1:39">
      <c r="A63" s="528">
        <v>49</v>
      </c>
      <c r="B63" s="528" t="s">
        <v>134</v>
      </c>
      <c r="C63" s="528" t="s">
        <v>135</v>
      </c>
      <c r="D63" s="528" t="str">
        <f t="shared" si="0"/>
        <v>2.02 Educational attainment</v>
      </c>
      <c r="E63" s="528" t="s">
        <v>231</v>
      </c>
    </row>
    <row r="64" spans="1:39">
      <c r="A64" s="528">
        <v>50</v>
      </c>
      <c r="B64" s="528" t="s">
        <v>136</v>
      </c>
      <c r="C64" s="528" t="s">
        <v>137</v>
      </c>
      <c r="D64" s="528" t="str">
        <f t="shared" si="0"/>
        <v>2.02.01 Mean years of schooling</v>
      </c>
      <c r="E64" s="528" t="s">
        <v>289</v>
      </c>
      <c r="F64" s="528" t="s">
        <v>368</v>
      </c>
      <c r="G64" s="528" t="s">
        <v>369</v>
      </c>
      <c r="H64" s="528">
        <v>2023</v>
      </c>
      <c r="I64" s="528">
        <v>2023</v>
      </c>
      <c r="J64" s="528">
        <v>2023</v>
      </c>
      <c r="K64" s="528">
        <v>2023</v>
      </c>
      <c r="L64" s="528">
        <v>2023</v>
      </c>
      <c r="M64" s="528">
        <v>2023</v>
      </c>
      <c r="N64" s="528">
        <v>2023</v>
      </c>
      <c r="O64" s="528">
        <v>2023</v>
      </c>
      <c r="P64" s="528">
        <v>2023</v>
      </c>
      <c r="Q64" s="528">
        <v>2023</v>
      </c>
      <c r="R64" s="528">
        <v>2023</v>
      </c>
      <c r="S64" s="528">
        <v>2023</v>
      </c>
      <c r="T64" s="528">
        <v>2023</v>
      </c>
      <c r="U64" s="528">
        <v>2023</v>
      </c>
      <c r="V64" s="528">
        <v>2023</v>
      </c>
      <c r="W64" s="528">
        <v>2023</v>
      </c>
      <c r="X64" s="528">
        <v>2023</v>
      </c>
      <c r="Y64" s="528">
        <v>2023</v>
      </c>
      <c r="Z64" s="528">
        <v>2023</v>
      </c>
      <c r="AA64" s="528">
        <v>2023</v>
      </c>
      <c r="AB64" s="528">
        <v>2023</v>
      </c>
      <c r="AC64" s="528">
        <v>2023</v>
      </c>
      <c r="AD64" s="528">
        <v>2023</v>
      </c>
      <c r="AE64" s="528">
        <v>2023</v>
      </c>
      <c r="AF64" s="528">
        <v>2023</v>
      </c>
      <c r="AG64" s="528">
        <v>2023</v>
      </c>
      <c r="AH64" s="528">
        <v>2023</v>
      </c>
      <c r="AI64" s="528">
        <v>2023</v>
      </c>
      <c r="AJ64" s="528">
        <v>2023</v>
      </c>
      <c r="AK64" s="528">
        <v>2023</v>
      </c>
    </row>
    <row r="65" spans="1:37">
      <c r="A65" s="528">
        <v>51</v>
      </c>
      <c r="B65" s="528" t="s">
        <v>138</v>
      </c>
      <c r="C65" s="528" t="s">
        <v>139</v>
      </c>
      <c r="D65" s="528" t="str">
        <f t="shared" si="0"/>
        <v>2.02.02 University education Index</v>
      </c>
      <c r="E65" s="528" t="s">
        <v>289</v>
      </c>
      <c r="F65" s="528" t="s">
        <v>370</v>
      </c>
      <c r="G65" s="528" t="s">
        <v>371</v>
      </c>
      <c r="H65" s="528">
        <v>2026</v>
      </c>
      <c r="I65" s="528">
        <v>2026</v>
      </c>
      <c r="J65" s="528">
        <v>2026</v>
      </c>
      <c r="K65" s="528">
        <v>2026</v>
      </c>
      <c r="L65" s="528">
        <v>2026</v>
      </c>
      <c r="M65" s="528">
        <v>2026</v>
      </c>
      <c r="N65" s="528">
        <v>2026</v>
      </c>
      <c r="O65" s="528">
        <v>2026</v>
      </c>
      <c r="P65" s="528">
        <v>2026</v>
      </c>
      <c r="Q65" s="528">
        <v>2026</v>
      </c>
      <c r="R65" s="528">
        <v>2026</v>
      </c>
      <c r="S65" s="528">
        <v>2026</v>
      </c>
      <c r="T65" s="528">
        <v>2026</v>
      </c>
      <c r="U65" s="528">
        <v>2026</v>
      </c>
      <c r="V65" s="528">
        <v>2026</v>
      </c>
      <c r="W65" s="528">
        <v>2026</v>
      </c>
      <c r="X65" s="528">
        <v>2026</v>
      </c>
      <c r="Y65" s="528">
        <v>2026</v>
      </c>
      <c r="Z65" s="528">
        <v>2026</v>
      </c>
      <c r="AA65" s="528">
        <v>2026</v>
      </c>
      <c r="AB65" s="528">
        <v>2026</v>
      </c>
      <c r="AC65" s="528">
        <v>2026</v>
      </c>
      <c r="AD65" s="528">
        <v>2026</v>
      </c>
      <c r="AE65" s="528">
        <v>2026</v>
      </c>
      <c r="AF65" s="528">
        <v>2026</v>
      </c>
      <c r="AG65" s="528">
        <v>2026</v>
      </c>
      <c r="AH65" s="528">
        <v>2026</v>
      </c>
      <c r="AI65" s="528">
        <v>2026</v>
      </c>
      <c r="AJ65" s="528">
        <v>2026</v>
      </c>
      <c r="AK65" s="528">
        <v>2026</v>
      </c>
    </row>
    <row r="66" spans="1:37">
      <c r="A66" s="528">
        <v>52</v>
      </c>
      <c r="B66" s="528" t="s">
        <v>140</v>
      </c>
      <c r="C66" s="528" t="s">
        <v>141</v>
      </c>
      <c r="D66" s="528" t="str">
        <f t="shared" si="0"/>
        <v>2.02.03 Tertiary enrollment</v>
      </c>
      <c r="E66" s="528" t="s">
        <v>289</v>
      </c>
      <c r="F66" s="528" t="s">
        <v>292</v>
      </c>
      <c r="G66" s="528" t="s">
        <v>372</v>
      </c>
      <c r="H66" s="528">
        <v>2024</v>
      </c>
      <c r="I66" s="528">
        <v>2024</v>
      </c>
      <c r="J66" s="528">
        <v>2023</v>
      </c>
      <c r="K66" s="528">
        <v>2024</v>
      </c>
      <c r="L66" s="528">
        <v>2023</v>
      </c>
      <c r="M66" s="528">
        <v>2024</v>
      </c>
      <c r="N66" s="528">
        <v>2024</v>
      </c>
      <c r="O66" s="528">
        <v>2024</v>
      </c>
      <c r="P66" s="528">
        <v>2023</v>
      </c>
      <c r="Q66" s="528">
        <v>2024</v>
      </c>
      <c r="R66" s="528">
        <v>2025</v>
      </c>
      <c r="S66" s="528">
        <v>2023</v>
      </c>
      <c r="T66" s="528">
        <v>2023</v>
      </c>
      <c r="U66" s="528">
        <v>2023</v>
      </c>
      <c r="V66" s="528">
        <v>2024</v>
      </c>
      <c r="W66" s="528">
        <v>2024</v>
      </c>
      <c r="Y66" s="528">
        <v>2024</v>
      </c>
      <c r="Z66" s="528">
        <v>2024</v>
      </c>
      <c r="AA66" s="528" t="s">
        <v>221</v>
      </c>
      <c r="AC66" s="528">
        <v>2024</v>
      </c>
      <c r="AD66" s="528">
        <v>2024</v>
      </c>
      <c r="AE66" s="528">
        <v>2023</v>
      </c>
      <c r="AF66" s="528">
        <v>2024</v>
      </c>
      <c r="AG66" s="528">
        <v>2023</v>
      </c>
      <c r="AH66" s="528">
        <v>2025</v>
      </c>
      <c r="AI66" s="528">
        <v>2023</v>
      </c>
      <c r="AJ66" s="528">
        <v>2022</v>
      </c>
      <c r="AK66" s="528">
        <v>2024</v>
      </c>
    </row>
    <row r="67" spans="1:37">
      <c r="A67" s="528">
        <v>53</v>
      </c>
      <c r="B67" s="528" t="s">
        <v>142</v>
      </c>
      <c r="C67" s="528" t="s">
        <v>143</v>
      </c>
      <c r="D67" s="528" t="str">
        <f t="shared" si="0"/>
        <v>2.03 Labor standards</v>
      </c>
      <c r="E67" s="528" t="s">
        <v>231</v>
      </c>
    </row>
    <row r="68" spans="1:37">
      <c r="A68" s="528">
        <v>54</v>
      </c>
      <c r="B68" s="528" t="s">
        <v>144</v>
      </c>
      <c r="C68" s="528" t="s">
        <v>145</v>
      </c>
      <c r="D68" s="528" t="str">
        <f t="shared" si="0"/>
        <v>2.03.01 Gender non-discrimination in hiring</v>
      </c>
      <c r="E68" s="528" t="s">
        <v>289</v>
      </c>
      <c r="F68" s="528" t="s">
        <v>373</v>
      </c>
      <c r="G68" s="528" t="s">
        <v>374</v>
      </c>
      <c r="H68" s="528">
        <v>2024</v>
      </c>
      <c r="I68" s="528">
        <v>2024</v>
      </c>
      <c r="J68" s="528">
        <v>2024</v>
      </c>
      <c r="K68" s="528">
        <v>2024</v>
      </c>
      <c r="L68" s="528">
        <v>2024</v>
      </c>
      <c r="M68" s="528">
        <v>2024</v>
      </c>
      <c r="N68" s="528">
        <v>2024</v>
      </c>
      <c r="O68" s="528">
        <v>2024</v>
      </c>
      <c r="P68" s="528">
        <v>2024</v>
      </c>
      <c r="Q68" s="528">
        <v>2024</v>
      </c>
      <c r="R68" s="528">
        <v>2024</v>
      </c>
      <c r="S68" s="528">
        <v>2024</v>
      </c>
      <c r="T68" s="528">
        <v>2024</v>
      </c>
      <c r="U68" s="528">
        <v>2024</v>
      </c>
      <c r="V68" s="528">
        <v>2024</v>
      </c>
      <c r="W68" s="528">
        <v>2024</v>
      </c>
      <c r="X68" s="528">
        <v>2024</v>
      </c>
      <c r="Y68" s="528">
        <v>2024</v>
      </c>
      <c r="Z68" s="528">
        <v>2024</v>
      </c>
      <c r="AA68" s="528">
        <v>2024</v>
      </c>
      <c r="AB68" s="528">
        <v>2024</v>
      </c>
      <c r="AC68" s="528">
        <v>2024</v>
      </c>
      <c r="AD68" s="528">
        <v>2024</v>
      </c>
      <c r="AE68" s="528">
        <v>2024</v>
      </c>
      <c r="AF68" s="528">
        <v>2024</v>
      </c>
      <c r="AG68" s="528">
        <v>2024</v>
      </c>
      <c r="AH68" s="528">
        <v>2024</v>
      </c>
      <c r="AI68" s="528">
        <v>2024</v>
      </c>
      <c r="AJ68" s="528">
        <v>2024</v>
      </c>
      <c r="AK68" s="528">
        <v>2024</v>
      </c>
    </row>
    <row r="69" spans="1:37">
      <c r="A69" s="528">
        <v>55</v>
      </c>
      <c r="B69" s="528" t="s">
        <v>146</v>
      </c>
      <c r="C69" s="528" t="s">
        <v>147</v>
      </c>
      <c r="D69" s="528" t="str">
        <f t="shared" si="0"/>
        <v>2.03.02 Freedom of association and assembly</v>
      </c>
      <c r="E69" s="528" t="s">
        <v>289</v>
      </c>
      <c r="F69" s="528" t="s">
        <v>292</v>
      </c>
      <c r="H69" s="528">
        <v>2025</v>
      </c>
      <c r="I69" s="528">
        <v>2025</v>
      </c>
      <c r="K69" s="528">
        <v>2025</v>
      </c>
      <c r="L69" s="528">
        <v>2025</v>
      </c>
      <c r="M69" s="528">
        <v>2025</v>
      </c>
      <c r="N69" s="528">
        <v>2025</v>
      </c>
      <c r="O69" s="528">
        <v>2025</v>
      </c>
      <c r="P69" s="528">
        <v>2025</v>
      </c>
      <c r="R69" s="528">
        <v>2025</v>
      </c>
      <c r="S69" s="528">
        <v>2025</v>
      </c>
      <c r="T69" s="528">
        <v>2025</v>
      </c>
      <c r="U69" s="528">
        <v>2025</v>
      </c>
      <c r="V69" s="528">
        <v>2025</v>
      </c>
      <c r="W69" s="528">
        <v>2025</v>
      </c>
      <c r="X69" s="528">
        <v>2025</v>
      </c>
      <c r="Y69" s="528">
        <v>2025</v>
      </c>
      <c r="Z69" s="528">
        <v>2025</v>
      </c>
      <c r="AA69" s="528">
        <v>2025</v>
      </c>
      <c r="AB69" s="528">
        <v>2025</v>
      </c>
      <c r="AC69" s="528">
        <v>2025</v>
      </c>
      <c r="AD69" s="528">
        <v>2025</v>
      </c>
      <c r="AE69" s="528">
        <v>2025</v>
      </c>
      <c r="AF69" s="528">
        <v>2025</v>
      </c>
      <c r="AG69" s="528">
        <v>2025</v>
      </c>
      <c r="AH69" s="528">
        <v>2025</v>
      </c>
      <c r="AI69" s="528">
        <v>2025</v>
      </c>
      <c r="AJ69" s="528">
        <v>2025</v>
      </c>
      <c r="AK69" s="528">
        <v>2025</v>
      </c>
    </row>
    <row r="70" spans="1:37">
      <c r="A70" s="528">
        <v>56</v>
      </c>
      <c r="B70" s="528" t="s">
        <v>148</v>
      </c>
      <c r="C70" s="528" t="s">
        <v>149</v>
      </c>
      <c r="D70" s="528" t="str">
        <f t="shared" si="0"/>
        <v>2.04 Political stability and absence of violence</v>
      </c>
      <c r="E70" s="528" t="s">
        <v>289</v>
      </c>
      <c r="F70" s="528" t="s">
        <v>375</v>
      </c>
      <c r="G70" s="528" t="s">
        <v>376</v>
      </c>
      <c r="H70" s="528">
        <v>2024</v>
      </c>
      <c r="I70" s="528">
        <v>2024</v>
      </c>
      <c r="J70" s="528">
        <v>2024</v>
      </c>
      <c r="K70" s="528">
        <v>2024</v>
      </c>
      <c r="L70" s="528">
        <v>2024</v>
      </c>
      <c r="M70" s="528">
        <v>2024</v>
      </c>
      <c r="N70" s="528">
        <v>2024</v>
      </c>
      <c r="O70" s="528">
        <v>2024</v>
      </c>
      <c r="P70" s="528">
        <v>2024</v>
      </c>
      <c r="Q70" s="528">
        <v>2024</v>
      </c>
      <c r="R70" s="528">
        <v>2024</v>
      </c>
      <c r="S70" s="528">
        <v>2024</v>
      </c>
      <c r="T70" s="528">
        <v>2024</v>
      </c>
      <c r="U70" s="528">
        <v>2024</v>
      </c>
      <c r="V70" s="528">
        <v>2024</v>
      </c>
      <c r="W70" s="528">
        <v>2024</v>
      </c>
      <c r="X70" s="528">
        <v>2024</v>
      </c>
      <c r="Y70" s="528">
        <v>2024</v>
      </c>
      <c r="Z70" s="528">
        <v>2024</v>
      </c>
      <c r="AA70" s="528">
        <v>2024</v>
      </c>
      <c r="AB70" s="528">
        <v>2024</v>
      </c>
      <c r="AC70" s="528">
        <v>2024</v>
      </c>
      <c r="AD70" s="528">
        <v>2024</v>
      </c>
      <c r="AE70" s="528">
        <v>2024</v>
      </c>
      <c r="AF70" s="528">
        <v>2024</v>
      </c>
      <c r="AG70" s="528">
        <v>2024</v>
      </c>
      <c r="AH70" s="528">
        <v>2024</v>
      </c>
      <c r="AI70" s="528">
        <v>2024</v>
      </c>
      <c r="AJ70" s="528">
        <v>2024</v>
      </c>
      <c r="AK70" s="528">
        <v>2024</v>
      </c>
    </row>
    <row r="71" spans="1:37">
      <c r="A71" s="528">
        <v>57</v>
      </c>
      <c r="B71" s="528" t="s">
        <v>150</v>
      </c>
      <c r="C71" s="528" t="s">
        <v>151</v>
      </c>
      <c r="D71" s="528" t="str">
        <f t="shared" si="0"/>
        <v>2.05 Goods produced by forced labor or child labor</v>
      </c>
      <c r="E71" s="528" t="s">
        <v>231</v>
      </c>
    </row>
    <row r="72" spans="1:37">
      <c r="A72" s="528">
        <v>58</v>
      </c>
      <c r="B72" s="528" t="s">
        <v>152</v>
      </c>
      <c r="C72" s="528" t="s">
        <v>153</v>
      </c>
      <c r="D72" s="528" t="str">
        <f t="shared" si="0"/>
        <v>2.05.01 Goods produced by forced labor</v>
      </c>
      <c r="E72" s="528" t="s">
        <v>231</v>
      </c>
    </row>
    <row r="73" spans="1:37">
      <c r="A73" s="528">
        <v>59</v>
      </c>
      <c r="B73" s="528" t="s">
        <v>154</v>
      </c>
      <c r="C73" s="528" t="s">
        <v>155</v>
      </c>
      <c r="D73" s="528" t="str">
        <f t="shared" si="0"/>
        <v>2.05.01.a Goods produced by forced labor, number of goods categories</v>
      </c>
      <c r="E73" s="528" t="s">
        <v>287</v>
      </c>
      <c r="F73" s="528" t="s">
        <v>377</v>
      </c>
      <c r="G73" s="528" t="s">
        <v>378</v>
      </c>
      <c r="H73" s="528">
        <v>2024</v>
      </c>
      <c r="I73" s="528">
        <v>2024</v>
      </c>
      <c r="J73" s="528">
        <v>2024</v>
      </c>
      <c r="K73" s="528">
        <v>2024</v>
      </c>
      <c r="L73" s="528">
        <v>2024</v>
      </c>
      <c r="M73" s="528">
        <v>2024</v>
      </c>
      <c r="N73" s="528">
        <v>2024</v>
      </c>
      <c r="O73" s="528">
        <v>2024</v>
      </c>
      <c r="P73" s="528">
        <v>2024</v>
      </c>
      <c r="Q73" s="528">
        <v>2024</v>
      </c>
      <c r="R73" s="528">
        <v>2024</v>
      </c>
      <c r="S73" s="528">
        <v>2024</v>
      </c>
      <c r="T73" s="528">
        <v>2024</v>
      </c>
      <c r="U73" s="528">
        <v>2024</v>
      </c>
      <c r="V73" s="528">
        <v>2024</v>
      </c>
      <c r="W73" s="528">
        <v>2024</v>
      </c>
      <c r="X73" s="528">
        <v>2024</v>
      </c>
      <c r="Y73" s="528">
        <v>2024</v>
      </c>
      <c r="Z73" s="528">
        <v>2024</v>
      </c>
      <c r="AA73" s="528">
        <v>2024</v>
      </c>
      <c r="AB73" s="528">
        <v>2024</v>
      </c>
      <c r="AC73" s="528">
        <v>2024</v>
      </c>
      <c r="AD73" s="528">
        <v>2024</v>
      </c>
      <c r="AE73" s="528">
        <v>2024</v>
      </c>
      <c r="AF73" s="528">
        <v>2024</v>
      </c>
      <c r="AG73" s="528">
        <v>2024</v>
      </c>
      <c r="AH73" s="528">
        <v>2024</v>
      </c>
      <c r="AI73" s="528">
        <v>2024</v>
      </c>
      <c r="AJ73" s="528">
        <v>2024</v>
      </c>
      <c r="AK73" s="528">
        <v>2024</v>
      </c>
    </row>
    <row r="74" spans="1:37">
      <c r="A74" s="528">
        <v>60</v>
      </c>
      <c r="B74" s="528" t="s">
        <v>156</v>
      </c>
      <c r="C74" s="528" t="s">
        <v>157</v>
      </c>
      <c r="D74" s="528" t="str">
        <f t="shared" si="0"/>
        <v>2.05.01.b % population in forced labor</v>
      </c>
      <c r="E74" s="528" t="s">
        <v>287</v>
      </c>
      <c r="F74" s="528" t="s">
        <v>379</v>
      </c>
      <c r="G74" s="528" t="s">
        <v>157</v>
      </c>
      <c r="H74" s="528">
        <v>2023</v>
      </c>
      <c r="I74" s="528">
        <v>2023</v>
      </c>
      <c r="K74" s="528">
        <v>2023</v>
      </c>
      <c r="L74" s="528">
        <v>2023</v>
      </c>
      <c r="M74" s="528">
        <v>2023</v>
      </c>
      <c r="N74" s="528">
        <v>2023</v>
      </c>
      <c r="O74" s="528">
        <v>2023</v>
      </c>
      <c r="P74" s="528">
        <v>2023</v>
      </c>
      <c r="Q74" s="528">
        <v>2023</v>
      </c>
      <c r="R74" s="528">
        <v>2023</v>
      </c>
      <c r="S74" s="528">
        <v>2023</v>
      </c>
      <c r="T74" s="528">
        <v>2023</v>
      </c>
      <c r="U74" s="528">
        <v>2023</v>
      </c>
      <c r="V74" s="528">
        <v>2023</v>
      </c>
      <c r="W74" s="528">
        <v>2023</v>
      </c>
      <c r="X74" s="528">
        <v>2023</v>
      </c>
      <c r="Y74" s="528">
        <v>2023</v>
      </c>
      <c r="Z74" s="528">
        <v>2023</v>
      </c>
      <c r="AA74" s="528">
        <v>2023</v>
      </c>
      <c r="AB74" s="528">
        <v>2023</v>
      </c>
      <c r="AC74" s="528">
        <v>2023</v>
      </c>
      <c r="AD74" s="528">
        <v>2023</v>
      </c>
      <c r="AE74" s="528">
        <v>2023</v>
      </c>
      <c r="AF74" s="528">
        <v>2023</v>
      </c>
      <c r="AG74" s="528">
        <v>2023</v>
      </c>
      <c r="AH74" s="528">
        <v>2023</v>
      </c>
      <c r="AI74" s="528">
        <v>2023</v>
      </c>
      <c r="AJ74" s="528">
        <v>2023</v>
      </c>
      <c r="AK74" s="528">
        <v>2023</v>
      </c>
    </row>
    <row r="75" spans="1:37">
      <c r="A75" s="528">
        <v>61</v>
      </c>
      <c r="B75" s="528" t="s">
        <v>158</v>
      </c>
      <c r="C75" s="528" t="s">
        <v>159</v>
      </c>
      <c r="D75" s="528" t="str">
        <f t="shared" si="0"/>
        <v>2.05.02 Goods produced by child labor, number of goods categories</v>
      </c>
      <c r="E75" s="528" t="s">
        <v>287</v>
      </c>
      <c r="F75" s="528" t="s">
        <v>380</v>
      </c>
      <c r="G75" s="528" t="s">
        <v>378</v>
      </c>
      <c r="H75" s="528">
        <v>2024</v>
      </c>
      <c r="I75" s="528">
        <v>2024</v>
      </c>
      <c r="J75" s="528">
        <v>2024</v>
      </c>
      <c r="K75" s="528">
        <v>2024</v>
      </c>
      <c r="L75" s="528">
        <v>2024</v>
      </c>
      <c r="M75" s="528">
        <v>2024</v>
      </c>
      <c r="N75" s="528">
        <v>2024</v>
      </c>
      <c r="O75" s="528">
        <v>2024</v>
      </c>
      <c r="P75" s="528">
        <v>2024</v>
      </c>
      <c r="Q75" s="528">
        <v>2024</v>
      </c>
      <c r="R75" s="528">
        <v>2024</v>
      </c>
      <c r="S75" s="528">
        <v>2024</v>
      </c>
      <c r="T75" s="528">
        <v>2024</v>
      </c>
      <c r="U75" s="528">
        <v>2024</v>
      </c>
      <c r="V75" s="528">
        <v>2024</v>
      </c>
      <c r="W75" s="528">
        <v>2024</v>
      </c>
      <c r="X75" s="528">
        <v>2024</v>
      </c>
      <c r="Y75" s="528">
        <v>2024</v>
      </c>
      <c r="Z75" s="528">
        <v>2024</v>
      </c>
      <c r="AA75" s="528">
        <v>2024</v>
      </c>
      <c r="AB75" s="528">
        <v>2024</v>
      </c>
      <c r="AC75" s="528">
        <v>2024</v>
      </c>
      <c r="AD75" s="528">
        <v>2024</v>
      </c>
      <c r="AE75" s="528">
        <v>2024</v>
      </c>
      <c r="AF75" s="528">
        <v>2024</v>
      </c>
      <c r="AG75" s="528">
        <v>2024</v>
      </c>
      <c r="AH75" s="528">
        <v>2024</v>
      </c>
      <c r="AI75" s="528">
        <v>2024</v>
      </c>
      <c r="AJ75" s="528">
        <v>2024</v>
      </c>
      <c r="AK75" s="528">
        <v>2024</v>
      </c>
    </row>
    <row r="76" spans="1:37">
      <c r="A76" s="528">
        <v>62</v>
      </c>
      <c r="B76" s="528" t="s">
        <v>160</v>
      </c>
      <c r="C76" s="528" t="s">
        <v>161</v>
      </c>
      <c r="D76" s="528" t="str">
        <f t="shared" si="0"/>
        <v>2.06 Government response to human trafficking</v>
      </c>
      <c r="E76" s="528" t="s">
        <v>231</v>
      </c>
    </row>
    <row r="77" spans="1:37">
      <c r="A77" s="528">
        <v>63</v>
      </c>
      <c r="B77" s="528" t="s">
        <v>162</v>
      </c>
      <c r="C77" s="528" t="s">
        <v>163</v>
      </c>
      <c r="D77" s="528" t="str">
        <f t="shared" si="0"/>
        <v>2.06.01 Government response to human trafficking, Criminalization</v>
      </c>
      <c r="E77" s="528" t="s">
        <v>289</v>
      </c>
      <c r="F77" s="528" t="s">
        <v>381</v>
      </c>
      <c r="G77" s="528" t="s">
        <v>382</v>
      </c>
      <c r="H77" s="528">
        <v>2025</v>
      </c>
      <c r="I77" s="528">
        <v>2025</v>
      </c>
      <c r="J77" s="528">
        <v>2025</v>
      </c>
      <c r="K77" s="528">
        <v>2025</v>
      </c>
      <c r="L77" s="528">
        <v>2025</v>
      </c>
      <c r="M77" s="528">
        <v>2025</v>
      </c>
      <c r="N77" s="528">
        <v>2025</v>
      </c>
      <c r="O77" s="528" t="s">
        <v>221</v>
      </c>
      <c r="P77" s="528">
        <v>2025</v>
      </c>
      <c r="Q77" s="528" t="s">
        <v>221</v>
      </c>
      <c r="R77" s="528">
        <v>2025</v>
      </c>
      <c r="S77" s="528">
        <v>2025</v>
      </c>
      <c r="T77" s="528">
        <v>2025</v>
      </c>
      <c r="U77" s="528">
        <v>2025</v>
      </c>
      <c r="V77" s="528">
        <v>2025</v>
      </c>
      <c r="W77" s="528">
        <v>2025</v>
      </c>
      <c r="X77" s="528">
        <v>2025</v>
      </c>
      <c r="Y77" s="528">
        <v>2025</v>
      </c>
      <c r="Z77" s="528">
        <v>2025</v>
      </c>
      <c r="AA77" s="528">
        <v>2025</v>
      </c>
      <c r="AB77" s="528">
        <v>2025</v>
      </c>
      <c r="AC77" s="528">
        <v>2025</v>
      </c>
      <c r="AD77" s="528">
        <v>2025</v>
      </c>
      <c r="AE77" s="528">
        <v>2025</v>
      </c>
      <c r="AF77" s="528">
        <v>2025</v>
      </c>
      <c r="AG77" s="528">
        <v>2025</v>
      </c>
      <c r="AH77" s="528">
        <v>2025</v>
      </c>
      <c r="AI77" s="528">
        <v>2025</v>
      </c>
      <c r="AJ77" s="528">
        <v>2025</v>
      </c>
      <c r="AK77" s="528">
        <v>2025</v>
      </c>
    </row>
    <row r="78" spans="1:37">
      <c r="A78" s="528">
        <v>64</v>
      </c>
      <c r="B78" s="528" t="s">
        <v>164</v>
      </c>
      <c r="C78" s="528" t="s">
        <v>165</v>
      </c>
      <c r="D78" s="528" t="str">
        <f t="shared" si="0"/>
        <v>2.06.02 Government response to human trafficking, Strategy</v>
      </c>
      <c r="E78" s="528" t="s">
        <v>289</v>
      </c>
      <c r="F78" s="528" t="s">
        <v>379</v>
      </c>
      <c r="G78" s="528" t="s">
        <v>383</v>
      </c>
      <c r="H78" s="528">
        <v>2023</v>
      </c>
      <c r="I78" s="528">
        <v>2023</v>
      </c>
      <c r="J78" s="528">
        <v>2023</v>
      </c>
      <c r="K78" s="528">
        <v>2023</v>
      </c>
      <c r="L78" s="528">
        <v>2023</v>
      </c>
      <c r="M78" s="528">
        <v>2023</v>
      </c>
      <c r="N78" s="528">
        <v>2023</v>
      </c>
      <c r="O78" s="528">
        <v>2023</v>
      </c>
      <c r="P78" s="528">
        <v>2023</v>
      </c>
      <c r="Q78" s="528">
        <v>2023</v>
      </c>
      <c r="R78" s="528">
        <v>2023</v>
      </c>
      <c r="S78" s="528">
        <v>2023</v>
      </c>
      <c r="T78" s="528">
        <v>2023</v>
      </c>
      <c r="U78" s="528">
        <v>2023</v>
      </c>
      <c r="V78" s="528">
        <v>2023</v>
      </c>
      <c r="W78" s="528">
        <v>2023</v>
      </c>
      <c r="X78" s="528">
        <v>2023</v>
      </c>
      <c r="Y78" s="528">
        <v>2023</v>
      </c>
      <c r="Z78" s="528">
        <v>2023</v>
      </c>
      <c r="AA78" s="528">
        <v>2023</v>
      </c>
      <c r="AB78" s="528">
        <v>2023</v>
      </c>
      <c r="AC78" s="528">
        <v>2023</v>
      </c>
      <c r="AD78" s="528">
        <v>2023</v>
      </c>
      <c r="AE78" s="528">
        <v>2023</v>
      </c>
      <c r="AF78" s="528">
        <v>2023</v>
      </c>
      <c r="AG78" s="528">
        <v>2023</v>
      </c>
      <c r="AH78" s="528">
        <v>2023</v>
      </c>
      <c r="AI78" s="528">
        <v>2023</v>
      </c>
      <c r="AJ78" s="528">
        <v>2023</v>
      </c>
      <c r="AK78" s="528">
        <v>2023</v>
      </c>
    </row>
    <row r="79" spans="1:37">
      <c r="A79" s="528">
        <v>65</v>
      </c>
      <c r="B79" s="528" t="s">
        <v>166</v>
      </c>
      <c r="C79" s="528" t="s">
        <v>167</v>
      </c>
      <c r="D79" s="528" t="str">
        <f t="shared" si="0"/>
        <v>2.06.03 Government response to human trafficking, Action</v>
      </c>
      <c r="E79" s="528" t="s">
        <v>287</v>
      </c>
      <c r="F79" s="528" t="s">
        <v>381</v>
      </c>
      <c r="G79" s="528" t="s">
        <v>384</v>
      </c>
      <c r="H79" s="528">
        <v>2025</v>
      </c>
      <c r="I79" s="528">
        <v>2025</v>
      </c>
      <c r="J79" s="528">
        <v>2025</v>
      </c>
      <c r="K79" s="528">
        <v>2025</v>
      </c>
      <c r="L79" s="528">
        <v>2025</v>
      </c>
      <c r="M79" s="528">
        <v>2025</v>
      </c>
      <c r="N79" s="528">
        <v>2025</v>
      </c>
      <c r="O79" s="528">
        <v>2025</v>
      </c>
      <c r="P79" s="528">
        <v>2025</v>
      </c>
      <c r="Q79" s="528">
        <v>2025</v>
      </c>
      <c r="R79" s="528">
        <v>2025</v>
      </c>
      <c r="S79" s="528">
        <v>2025</v>
      </c>
      <c r="T79" s="528">
        <v>2025</v>
      </c>
      <c r="U79" s="528">
        <v>2025</v>
      </c>
      <c r="V79" s="528">
        <v>2025</v>
      </c>
      <c r="W79" s="528">
        <v>2025</v>
      </c>
      <c r="X79" s="528">
        <v>2025</v>
      </c>
      <c r="Y79" s="528">
        <v>2025</v>
      </c>
      <c r="Z79" s="528">
        <v>2025</v>
      </c>
      <c r="AA79" s="528">
        <v>2025</v>
      </c>
      <c r="AB79" s="528">
        <v>2025</v>
      </c>
      <c r="AC79" s="528">
        <v>2025</v>
      </c>
      <c r="AD79" s="528">
        <v>2025</v>
      </c>
      <c r="AE79" s="528">
        <v>2025</v>
      </c>
      <c r="AF79" s="528">
        <v>2025</v>
      </c>
      <c r="AG79" s="528">
        <v>2025</v>
      </c>
      <c r="AH79" s="528">
        <v>2025</v>
      </c>
      <c r="AI79" s="528">
        <v>2025</v>
      </c>
      <c r="AJ79" s="528">
        <v>2025</v>
      </c>
      <c r="AK79" s="528">
        <v>2025</v>
      </c>
    </row>
    <row r="80" spans="1:37">
      <c r="A80" s="528">
        <v>66</v>
      </c>
      <c r="B80" s="528" t="s">
        <v>168</v>
      </c>
      <c r="C80" s="528" t="s">
        <v>169</v>
      </c>
      <c r="D80" s="528" t="str">
        <f t="shared" si="0"/>
        <v>2.07 Trade in goods at risk of modern slavery</v>
      </c>
      <c r="E80" s="528" t="s">
        <v>231</v>
      </c>
    </row>
    <row r="81" spans="1:38">
      <c r="A81" s="528">
        <v>67</v>
      </c>
      <c r="B81" s="528" t="s">
        <v>170</v>
      </c>
      <c r="C81" s="528" t="s">
        <v>171</v>
      </c>
      <c r="D81" s="528" t="str">
        <f t="shared" si="0"/>
        <v>2.07.01 Imports of goods at risk of modern slavery, US$ millions</v>
      </c>
      <c r="E81" s="528" t="s">
        <v>287</v>
      </c>
      <c r="F81" s="528" t="s">
        <v>385</v>
      </c>
      <c r="G81" s="528" t="s">
        <v>386</v>
      </c>
      <c r="H81" s="528">
        <v>2025</v>
      </c>
      <c r="I81" s="528">
        <v>2025</v>
      </c>
      <c r="J81" s="528">
        <v>2025</v>
      </c>
      <c r="K81" s="528">
        <v>2025</v>
      </c>
      <c r="L81" s="528">
        <v>2025</v>
      </c>
      <c r="M81" s="528">
        <v>2025</v>
      </c>
      <c r="N81" s="528">
        <v>2025</v>
      </c>
      <c r="O81" s="528">
        <v>2025</v>
      </c>
      <c r="P81" s="528">
        <v>2025</v>
      </c>
      <c r="Q81" s="528">
        <v>2025</v>
      </c>
      <c r="R81" s="528">
        <v>2025</v>
      </c>
      <c r="S81" s="528">
        <v>2025</v>
      </c>
      <c r="T81" s="528">
        <v>2025</v>
      </c>
      <c r="U81" s="528">
        <v>2025</v>
      </c>
      <c r="V81" s="528">
        <v>2025</v>
      </c>
      <c r="W81" s="528">
        <v>2025</v>
      </c>
      <c r="X81" s="528">
        <v>2025</v>
      </c>
      <c r="Y81" s="528">
        <v>2025</v>
      </c>
      <c r="Z81" s="528">
        <v>2025</v>
      </c>
      <c r="AA81" s="528">
        <v>2025</v>
      </c>
      <c r="AB81" s="528">
        <v>2025</v>
      </c>
      <c r="AC81" s="528">
        <v>2025</v>
      </c>
      <c r="AD81" s="528">
        <v>2025</v>
      </c>
      <c r="AE81" s="528">
        <v>2025</v>
      </c>
      <c r="AF81" s="528">
        <v>2025</v>
      </c>
      <c r="AG81" s="528">
        <v>2025</v>
      </c>
      <c r="AH81" s="528">
        <v>2024</v>
      </c>
      <c r="AI81" s="528">
        <v>2025</v>
      </c>
      <c r="AJ81" s="528">
        <v>2025</v>
      </c>
      <c r="AK81" s="528">
        <v>2025</v>
      </c>
    </row>
    <row r="82" spans="1:38">
      <c r="A82" s="528">
        <v>68</v>
      </c>
      <c r="B82" s="528" t="s">
        <v>172</v>
      </c>
      <c r="C82" s="528" t="s">
        <v>173</v>
      </c>
      <c r="D82" s="528" t="str">
        <f t="shared" si="0"/>
        <v>2.07.02 Exports of goods at risk of modern slavery, US$ millions</v>
      </c>
      <c r="E82" s="528" t="s">
        <v>287</v>
      </c>
      <c r="F82" s="528" t="s">
        <v>385</v>
      </c>
      <c r="G82" s="528" t="s">
        <v>387</v>
      </c>
      <c r="H82" s="528">
        <v>2025</v>
      </c>
      <c r="I82" s="528">
        <v>2025</v>
      </c>
      <c r="J82" s="528">
        <v>2025</v>
      </c>
      <c r="K82" s="528">
        <v>2025</v>
      </c>
      <c r="L82" s="528">
        <v>2025</v>
      </c>
      <c r="M82" s="528">
        <v>2025</v>
      </c>
      <c r="N82" s="528">
        <v>2025</v>
      </c>
      <c r="O82" s="528">
        <v>2025</v>
      </c>
      <c r="P82" s="528">
        <v>2025</v>
      </c>
      <c r="Q82" s="528">
        <v>2025</v>
      </c>
      <c r="R82" s="528">
        <v>2025</v>
      </c>
      <c r="S82" s="528">
        <v>2025</v>
      </c>
      <c r="T82" s="528">
        <v>2025</v>
      </c>
      <c r="U82" s="528">
        <v>2025</v>
      </c>
      <c r="V82" s="528">
        <v>2025</v>
      </c>
      <c r="W82" s="528">
        <v>2025</v>
      </c>
      <c r="X82" s="528">
        <v>2025</v>
      </c>
      <c r="Y82" s="528">
        <v>2025</v>
      </c>
      <c r="Z82" s="528">
        <v>2025</v>
      </c>
      <c r="AA82" s="528">
        <v>2025</v>
      </c>
      <c r="AB82" s="528">
        <v>2025</v>
      </c>
      <c r="AC82" s="528">
        <v>2025</v>
      </c>
      <c r="AD82" s="528">
        <v>2025</v>
      </c>
      <c r="AE82" s="528">
        <v>2025</v>
      </c>
      <c r="AF82" s="528">
        <v>2025</v>
      </c>
      <c r="AG82" s="528">
        <v>2025</v>
      </c>
      <c r="AH82" s="528">
        <v>2025</v>
      </c>
      <c r="AI82" s="528">
        <v>2025</v>
      </c>
      <c r="AJ82" s="528">
        <v>2025</v>
      </c>
      <c r="AK82" s="528">
        <v>2024</v>
      </c>
    </row>
    <row r="83" spans="1:38">
      <c r="A83" s="528">
        <v>69</v>
      </c>
      <c r="B83" s="528" t="s">
        <v>174</v>
      </c>
      <c r="C83" s="528" t="s">
        <v>388</v>
      </c>
      <c r="D83" s="528" t="str">
        <f t="shared" si="0"/>
        <v>2.08 Legatum Prosperity Index</v>
      </c>
      <c r="E83" s="528" t="s">
        <v>289</v>
      </c>
      <c r="F83" s="528" t="s">
        <v>389</v>
      </c>
      <c r="H83" s="528">
        <v>2023</v>
      </c>
      <c r="I83" s="528">
        <v>2023</v>
      </c>
      <c r="K83" s="528">
        <v>2023</v>
      </c>
      <c r="L83" s="528">
        <v>2023</v>
      </c>
      <c r="M83" s="528">
        <v>2023</v>
      </c>
      <c r="N83" s="528">
        <v>2023</v>
      </c>
      <c r="O83" s="528">
        <v>2023</v>
      </c>
      <c r="P83" s="528">
        <v>2023</v>
      </c>
      <c r="Q83" s="528">
        <v>2023</v>
      </c>
      <c r="R83" s="528">
        <v>2023</v>
      </c>
      <c r="S83" s="528">
        <v>2023</v>
      </c>
      <c r="T83" s="528">
        <v>2023</v>
      </c>
      <c r="U83" s="528">
        <v>2023</v>
      </c>
      <c r="V83" s="528">
        <v>2023</v>
      </c>
      <c r="W83" s="528">
        <v>2023</v>
      </c>
      <c r="X83" s="528">
        <v>2023</v>
      </c>
      <c r="Y83" s="528">
        <v>2023</v>
      </c>
      <c r="Z83" s="528">
        <v>2023</v>
      </c>
      <c r="AA83" s="528">
        <v>2023</v>
      </c>
      <c r="AB83" s="528">
        <v>2023</v>
      </c>
      <c r="AC83" s="528">
        <v>2023</v>
      </c>
      <c r="AD83" s="528">
        <v>2023</v>
      </c>
      <c r="AE83" s="528">
        <v>2023</v>
      </c>
      <c r="AF83" s="528">
        <v>2023</v>
      </c>
      <c r="AG83" s="528">
        <v>2023</v>
      </c>
      <c r="AH83" s="528">
        <v>2023</v>
      </c>
      <c r="AI83" s="528">
        <v>2023</v>
      </c>
      <c r="AJ83" s="528">
        <v>2023</v>
      </c>
      <c r="AK83" s="528">
        <v>2023</v>
      </c>
    </row>
    <row r="84" spans="1:38">
      <c r="A84" s="528">
        <v>70</v>
      </c>
      <c r="B84" s="528" t="s">
        <v>176</v>
      </c>
      <c r="C84" s="528" t="s">
        <v>177</v>
      </c>
      <c r="D84" s="528" t="str">
        <f t="shared" si="0"/>
        <v>2.09 Life expectancy at birth</v>
      </c>
      <c r="E84" s="528" t="s">
        <v>289</v>
      </c>
      <c r="F84" s="528" t="s">
        <v>390</v>
      </c>
      <c r="H84" s="528">
        <v>2023</v>
      </c>
      <c r="I84" s="528">
        <v>2023</v>
      </c>
      <c r="J84" s="528">
        <v>2023</v>
      </c>
      <c r="K84" s="528">
        <v>2023</v>
      </c>
      <c r="L84" s="528">
        <v>2023</v>
      </c>
      <c r="M84" s="528">
        <v>2023</v>
      </c>
      <c r="N84" s="528">
        <v>2023</v>
      </c>
      <c r="O84" s="528">
        <v>2024</v>
      </c>
      <c r="P84" s="528">
        <v>2023</v>
      </c>
      <c r="Q84" s="528">
        <v>2023</v>
      </c>
      <c r="R84" s="528">
        <v>2023</v>
      </c>
      <c r="S84" s="528">
        <v>2023</v>
      </c>
      <c r="T84" s="528">
        <v>2023</v>
      </c>
      <c r="U84" s="528">
        <v>2023</v>
      </c>
      <c r="V84" s="528">
        <v>2023</v>
      </c>
      <c r="W84" s="528">
        <v>2023</v>
      </c>
      <c r="X84" s="528">
        <v>2023</v>
      </c>
      <c r="Y84" s="528">
        <v>2023</v>
      </c>
      <c r="Z84" s="528">
        <v>2023</v>
      </c>
      <c r="AA84" s="528">
        <v>2023</v>
      </c>
      <c r="AB84" s="528">
        <v>2023</v>
      </c>
      <c r="AC84" s="528">
        <v>2023</v>
      </c>
      <c r="AD84" s="528">
        <v>2023</v>
      </c>
      <c r="AE84" s="528">
        <v>2023</v>
      </c>
      <c r="AF84" s="528">
        <v>2023</v>
      </c>
      <c r="AG84" s="528">
        <v>2023</v>
      </c>
      <c r="AH84" s="528">
        <v>2023</v>
      </c>
      <c r="AI84" s="528">
        <v>2023</v>
      </c>
      <c r="AJ84" s="528">
        <v>2023</v>
      </c>
      <c r="AK84" s="528">
        <v>2023</v>
      </c>
    </row>
    <row r="85" spans="1:38">
      <c r="A85" s="528">
        <v>71</v>
      </c>
      <c r="B85" s="528" t="s">
        <v>178</v>
      </c>
      <c r="C85" s="528" t="s">
        <v>179</v>
      </c>
      <c r="D85" s="528" t="str">
        <f t="shared" si="0"/>
        <v>2.10 Uneven Economic Development</v>
      </c>
      <c r="E85" s="528" t="s">
        <v>287</v>
      </c>
      <c r="H85" s="528">
        <v>2024</v>
      </c>
      <c r="I85" s="528">
        <v>2024</v>
      </c>
      <c r="J85" s="528">
        <v>2024</v>
      </c>
      <c r="K85" s="528">
        <v>2024</v>
      </c>
      <c r="L85" s="528">
        <v>2024</v>
      </c>
      <c r="M85" s="528">
        <v>2024</v>
      </c>
      <c r="N85" s="528">
        <v>2024</v>
      </c>
      <c r="O85" s="528" t="s">
        <v>221</v>
      </c>
      <c r="P85" s="528">
        <v>2024</v>
      </c>
      <c r="Q85" s="528" t="s">
        <v>221</v>
      </c>
      <c r="R85" s="528">
        <v>2024</v>
      </c>
      <c r="S85" s="528">
        <v>2024</v>
      </c>
      <c r="T85" s="528">
        <v>2024</v>
      </c>
      <c r="U85" s="528">
        <v>2024</v>
      </c>
      <c r="V85" s="528">
        <v>2024</v>
      </c>
      <c r="W85" s="528">
        <v>2024</v>
      </c>
      <c r="X85" s="528">
        <v>2024</v>
      </c>
      <c r="Y85" s="528">
        <v>2024</v>
      </c>
      <c r="Z85" s="528">
        <v>2024</v>
      </c>
      <c r="AA85" s="528">
        <v>2024</v>
      </c>
      <c r="AB85" s="528">
        <v>2024</v>
      </c>
      <c r="AC85" s="528">
        <v>2024</v>
      </c>
      <c r="AD85" s="528">
        <v>2024</v>
      </c>
      <c r="AE85" s="528">
        <v>2024</v>
      </c>
      <c r="AF85" s="528">
        <v>2024</v>
      </c>
      <c r="AG85" s="528">
        <v>2024</v>
      </c>
      <c r="AH85" s="528">
        <v>2024</v>
      </c>
      <c r="AI85" s="528">
        <v>2024</v>
      </c>
      <c r="AJ85" s="528">
        <v>2024</v>
      </c>
      <c r="AK85" s="528">
        <v>2024</v>
      </c>
    </row>
    <row r="86" spans="1:38">
      <c r="A86" s="528">
        <v>72</v>
      </c>
      <c r="B86" s="528">
        <v>2.11</v>
      </c>
      <c r="C86" s="528" t="s">
        <v>180</v>
      </c>
      <c r="D86" s="528" t="str">
        <f t="shared" si="0"/>
        <v>2.11 Universal Health Coverage Index</v>
      </c>
      <c r="E86" s="528" t="s">
        <v>289</v>
      </c>
      <c r="H86" s="528">
        <v>2023</v>
      </c>
      <c r="I86" s="528">
        <v>2023</v>
      </c>
      <c r="J86" s="528">
        <v>2023</v>
      </c>
      <c r="K86" s="528">
        <v>2023</v>
      </c>
      <c r="L86" s="528">
        <v>2023</v>
      </c>
      <c r="M86" s="528">
        <v>2023</v>
      </c>
      <c r="N86" s="528">
        <v>2023</v>
      </c>
      <c r="O86" s="528" t="s">
        <v>221</v>
      </c>
      <c r="P86" s="528">
        <v>2023</v>
      </c>
      <c r="Q86" s="528" t="s">
        <v>221</v>
      </c>
      <c r="R86" s="528">
        <v>2023</v>
      </c>
      <c r="S86" s="528">
        <v>2023</v>
      </c>
      <c r="T86" s="528">
        <v>2023</v>
      </c>
      <c r="U86" s="528">
        <v>2023</v>
      </c>
      <c r="V86" s="528">
        <v>2023</v>
      </c>
      <c r="W86" s="528">
        <v>2023</v>
      </c>
      <c r="X86" s="528">
        <v>2023</v>
      </c>
      <c r="Y86" s="528">
        <v>2023</v>
      </c>
      <c r="Z86" s="528">
        <v>2023</v>
      </c>
      <c r="AA86" s="528">
        <v>2023</v>
      </c>
      <c r="AB86" s="528">
        <v>2023</v>
      </c>
      <c r="AC86" s="528">
        <v>2023</v>
      </c>
      <c r="AD86" s="528">
        <v>2023</v>
      </c>
      <c r="AE86" s="528">
        <v>2023</v>
      </c>
      <c r="AF86" s="528">
        <v>2023</v>
      </c>
      <c r="AG86" s="528">
        <v>2023</v>
      </c>
      <c r="AH86" s="528">
        <v>2023</v>
      </c>
      <c r="AI86" s="528">
        <v>2023</v>
      </c>
      <c r="AJ86" s="528">
        <v>2023</v>
      </c>
      <c r="AK86" s="528">
        <v>2023</v>
      </c>
    </row>
    <row r="87" spans="1:38" s="289" customFormat="1">
      <c r="A87" s="289">
        <v>74</v>
      </c>
      <c r="B87" s="617">
        <v>2.12</v>
      </c>
      <c r="C87" s="289" t="s">
        <v>391</v>
      </c>
      <c r="D87" s="289" t="str">
        <f t="shared" si="0"/>
        <v>2.12 Equal distribution of resources index</v>
      </c>
      <c r="H87" s="289">
        <v>2025</v>
      </c>
      <c r="I87" s="289">
        <v>2025</v>
      </c>
      <c r="K87" s="289">
        <v>2025</v>
      </c>
      <c r="L87" s="289">
        <v>2025</v>
      </c>
      <c r="M87" s="289">
        <v>2025</v>
      </c>
      <c r="N87" s="289">
        <v>2025</v>
      </c>
      <c r="O87" s="289">
        <v>2025</v>
      </c>
      <c r="P87" s="289">
        <v>2025</v>
      </c>
      <c r="Q87" s="289">
        <v>2025</v>
      </c>
      <c r="R87" s="289">
        <v>2025</v>
      </c>
      <c r="S87" s="289">
        <v>2025</v>
      </c>
      <c r="T87" s="289">
        <v>2025</v>
      </c>
      <c r="U87" s="289">
        <v>2025</v>
      </c>
      <c r="V87" s="289">
        <v>2025</v>
      </c>
      <c r="W87" s="289">
        <v>2025</v>
      </c>
      <c r="X87" s="289">
        <v>2025</v>
      </c>
      <c r="Y87" s="289">
        <v>2025</v>
      </c>
      <c r="Z87" s="289">
        <v>2025</v>
      </c>
      <c r="AA87" s="289">
        <v>2025</v>
      </c>
      <c r="AB87" s="289">
        <v>2025</v>
      </c>
      <c r="AC87" s="289">
        <v>2025</v>
      </c>
      <c r="AD87" s="289">
        <v>2025</v>
      </c>
      <c r="AE87" s="289">
        <v>2025</v>
      </c>
      <c r="AF87" s="289">
        <v>2025</v>
      </c>
      <c r="AG87" s="289">
        <v>2025</v>
      </c>
      <c r="AH87" s="289">
        <v>2025</v>
      </c>
      <c r="AI87" s="289">
        <v>2025</v>
      </c>
      <c r="AJ87" s="289">
        <v>2025</v>
      </c>
      <c r="AK87" s="289">
        <v>2025</v>
      </c>
      <c r="AL87" s="290"/>
    </row>
    <row r="90" spans="1:38">
      <c r="B90" s="528" t="s">
        <v>262</v>
      </c>
      <c r="C90" s="528" t="s">
        <v>182</v>
      </c>
      <c r="D90" s="528" t="str">
        <f>B90</f>
        <v>3 Environmental Pillar</v>
      </c>
      <c r="E90" s="528" t="s">
        <v>231</v>
      </c>
    </row>
    <row r="91" spans="1:38">
      <c r="A91" s="528">
        <v>73</v>
      </c>
      <c r="B91" s="528" t="s">
        <v>183</v>
      </c>
      <c r="C91" s="528" t="s">
        <v>184</v>
      </c>
      <c r="D91" s="528" t="str">
        <f t="shared" ref="D91:D110" si="1">_xlfn.CONCAT(B91," ",C91)</f>
        <v>3.01 Air pollution</v>
      </c>
      <c r="E91" s="528" t="s">
        <v>287</v>
      </c>
      <c r="F91" s="528" t="s">
        <v>392</v>
      </c>
      <c r="G91" s="528" t="s">
        <v>393</v>
      </c>
      <c r="H91" s="528">
        <v>2025</v>
      </c>
      <c r="I91" s="528">
        <v>2025</v>
      </c>
      <c r="K91" s="528">
        <v>2025</v>
      </c>
      <c r="L91" s="528">
        <v>2025</v>
      </c>
      <c r="M91" s="528">
        <v>2025</v>
      </c>
      <c r="N91" s="528">
        <v>2025</v>
      </c>
      <c r="O91" s="528">
        <v>2025</v>
      </c>
      <c r="P91" s="528">
        <v>2025</v>
      </c>
      <c r="R91" s="528">
        <v>2025</v>
      </c>
      <c r="S91" s="528">
        <v>2025</v>
      </c>
      <c r="T91" s="528">
        <v>2025</v>
      </c>
      <c r="U91" s="528">
        <v>2025</v>
      </c>
      <c r="V91" s="528">
        <v>2025</v>
      </c>
      <c r="W91" s="528">
        <v>2025</v>
      </c>
      <c r="X91" s="528">
        <v>2025</v>
      </c>
      <c r="Y91" s="528">
        <v>2025</v>
      </c>
      <c r="Z91" s="528">
        <v>2025</v>
      </c>
      <c r="AB91" s="528">
        <v>2025</v>
      </c>
      <c r="AC91" s="528">
        <v>2025</v>
      </c>
      <c r="AD91" s="528">
        <v>2025</v>
      </c>
      <c r="AE91" s="528">
        <v>2025</v>
      </c>
      <c r="AF91" s="528">
        <v>2025</v>
      </c>
      <c r="AG91" s="528">
        <v>2025</v>
      </c>
      <c r="AH91" s="528">
        <v>2025</v>
      </c>
      <c r="AI91" s="528">
        <v>2025</v>
      </c>
      <c r="AJ91" s="528">
        <v>2025</v>
      </c>
      <c r="AK91" s="528">
        <v>2025</v>
      </c>
    </row>
    <row r="92" spans="1:38">
      <c r="A92" s="528">
        <v>74</v>
      </c>
      <c r="B92" s="528" t="s">
        <v>185</v>
      </c>
      <c r="C92" s="528" t="s">
        <v>186</v>
      </c>
      <c r="D92" s="528" t="str">
        <f t="shared" si="1"/>
        <v>3.02 Deforestation</v>
      </c>
      <c r="E92" s="528" t="s">
        <v>289</v>
      </c>
      <c r="F92" s="528" t="s">
        <v>394</v>
      </c>
      <c r="G92" s="528" t="s">
        <v>395</v>
      </c>
      <c r="H92" s="528">
        <v>2024</v>
      </c>
      <c r="I92" s="528">
        <v>2024</v>
      </c>
      <c r="J92" s="528">
        <v>2024</v>
      </c>
      <c r="K92" s="528">
        <v>2024</v>
      </c>
      <c r="L92" s="528">
        <v>2024</v>
      </c>
      <c r="M92" s="528">
        <v>2024</v>
      </c>
      <c r="N92" s="528">
        <v>2024</v>
      </c>
      <c r="O92" s="528">
        <v>2024</v>
      </c>
      <c r="P92" s="528">
        <v>2024</v>
      </c>
      <c r="R92" s="528">
        <v>2024</v>
      </c>
      <c r="S92" s="528">
        <v>2024</v>
      </c>
      <c r="T92" s="528">
        <v>2024</v>
      </c>
      <c r="U92" s="528">
        <v>2024</v>
      </c>
      <c r="V92" s="528">
        <v>2024</v>
      </c>
      <c r="W92" s="528">
        <v>2024</v>
      </c>
      <c r="X92" s="528">
        <v>2024</v>
      </c>
      <c r="Y92" s="528">
        <v>2024</v>
      </c>
      <c r="Z92" s="528">
        <v>2024</v>
      </c>
      <c r="AA92" s="528">
        <v>2024</v>
      </c>
      <c r="AB92" s="528">
        <v>2024</v>
      </c>
      <c r="AC92" s="528">
        <v>2024</v>
      </c>
      <c r="AD92" s="528">
        <v>2024</v>
      </c>
      <c r="AE92" s="528">
        <v>2024</v>
      </c>
      <c r="AF92" s="528">
        <v>2024</v>
      </c>
      <c r="AG92" s="528">
        <v>2024</v>
      </c>
      <c r="AH92" s="528">
        <v>2024</v>
      </c>
      <c r="AI92" s="528">
        <v>2024</v>
      </c>
      <c r="AJ92" s="528">
        <v>2024</v>
      </c>
      <c r="AK92" s="528">
        <v>2024</v>
      </c>
    </row>
    <row r="93" spans="1:38">
      <c r="A93" s="528">
        <v>75</v>
      </c>
      <c r="B93" s="528" t="s">
        <v>187</v>
      </c>
      <c r="C93" s="528" t="s">
        <v>188</v>
      </c>
      <c r="D93" s="528" t="str">
        <f t="shared" si="1"/>
        <v>3.03 % of wastewater treated</v>
      </c>
      <c r="E93" s="528" t="s">
        <v>289</v>
      </c>
      <c r="F93" s="528" t="s">
        <v>396</v>
      </c>
      <c r="G93" s="528" t="s">
        <v>188</v>
      </c>
      <c r="H93" s="528">
        <v>2024</v>
      </c>
      <c r="I93" s="528">
        <v>2024</v>
      </c>
      <c r="J93" s="528" t="s">
        <v>221</v>
      </c>
      <c r="K93" s="528">
        <v>2022</v>
      </c>
      <c r="L93" s="528">
        <v>2024</v>
      </c>
      <c r="M93" s="528">
        <v>2024</v>
      </c>
      <c r="N93" s="528">
        <v>2024</v>
      </c>
      <c r="O93" s="528" t="s">
        <v>221</v>
      </c>
      <c r="P93" s="528">
        <v>2020</v>
      </c>
      <c r="Q93" s="528">
        <v>2024</v>
      </c>
      <c r="R93" s="528">
        <v>2024</v>
      </c>
      <c r="S93" s="528" t="s">
        <v>221</v>
      </c>
      <c r="T93" s="528">
        <v>2024</v>
      </c>
      <c r="U93" s="528">
        <v>2024</v>
      </c>
      <c r="V93" s="528">
        <v>2024</v>
      </c>
      <c r="W93" s="528">
        <v>2024</v>
      </c>
      <c r="X93" s="528">
        <v>2024</v>
      </c>
      <c r="Y93" s="528">
        <v>2024</v>
      </c>
      <c r="Z93" s="528">
        <v>2022</v>
      </c>
      <c r="AA93" s="528">
        <v>2024</v>
      </c>
      <c r="AB93" s="528">
        <v>2024</v>
      </c>
      <c r="AC93" s="528">
        <v>2024</v>
      </c>
      <c r="AD93" s="528">
        <v>2024</v>
      </c>
      <c r="AE93" s="528">
        <v>2024</v>
      </c>
      <c r="AF93" s="528">
        <v>2024</v>
      </c>
      <c r="AG93" s="528" t="s">
        <v>221</v>
      </c>
      <c r="AH93" s="528">
        <v>2024</v>
      </c>
      <c r="AI93" s="528">
        <v>2024</v>
      </c>
      <c r="AJ93" s="528">
        <v>2024</v>
      </c>
      <c r="AK93" s="528">
        <v>2024</v>
      </c>
    </row>
    <row r="94" spans="1:38">
      <c r="A94" s="528">
        <v>76</v>
      </c>
      <c r="B94" s="528" t="s">
        <v>189</v>
      </c>
      <c r="C94" s="528" t="s">
        <v>190</v>
      </c>
      <c r="D94" s="528" t="str">
        <f t="shared" si="1"/>
        <v xml:space="preserve">3.04 Energy intensity </v>
      </c>
      <c r="E94" s="528" t="s">
        <v>287</v>
      </c>
      <c r="F94" s="528" t="s">
        <v>292</v>
      </c>
      <c r="G94" s="528" t="s">
        <v>397</v>
      </c>
      <c r="H94" s="528">
        <v>2024</v>
      </c>
      <c r="I94" s="528">
        <v>2023</v>
      </c>
      <c r="J94" s="528">
        <v>2023</v>
      </c>
      <c r="K94" s="528">
        <v>2023</v>
      </c>
      <c r="L94" s="528">
        <v>2024</v>
      </c>
      <c r="M94" s="528">
        <v>2024</v>
      </c>
      <c r="N94" s="528">
        <v>2023</v>
      </c>
      <c r="O94" s="528" t="s">
        <v>221</v>
      </c>
      <c r="P94" s="528">
        <v>2023</v>
      </c>
      <c r="Q94" s="528">
        <v>2023</v>
      </c>
      <c r="R94" s="528">
        <v>2023</v>
      </c>
      <c r="S94" s="528">
        <v>2023</v>
      </c>
      <c r="T94" s="528">
        <v>2024</v>
      </c>
      <c r="U94" s="528">
        <v>2023</v>
      </c>
      <c r="V94" s="528">
        <v>2023</v>
      </c>
      <c r="W94" s="528">
        <v>2024</v>
      </c>
      <c r="X94" s="528">
        <v>2023</v>
      </c>
      <c r="Y94" s="528">
        <v>2024</v>
      </c>
      <c r="Z94" s="528">
        <v>2023</v>
      </c>
      <c r="AA94" s="528" t="s">
        <v>221</v>
      </c>
      <c r="AB94" s="528">
        <v>2023</v>
      </c>
      <c r="AC94" s="528">
        <v>2023</v>
      </c>
      <c r="AD94" s="528">
        <v>2023</v>
      </c>
      <c r="AE94" s="528">
        <v>2023</v>
      </c>
      <c r="AF94" s="528">
        <v>2024</v>
      </c>
      <c r="AG94" s="528">
        <v>2023</v>
      </c>
      <c r="AH94" s="528">
        <v>2023</v>
      </c>
      <c r="AI94" s="528">
        <v>2024</v>
      </c>
      <c r="AJ94" s="528">
        <v>2024</v>
      </c>
      <c r="AK94" s="528">
        <v>2023</v>
      </c>
    </row>
    <row r="95" spans="1:38">
      <c r="A95" s="528">
        <v>77</v>
      </c>
      <c r="B95" s="528" t="s">
        <v>191</v>
      </c>
      <c r="C95" s="528" t="s">
        <v>398</v>
      </c>
      <c r="D95" s="528" t="str">
        <f t="shared" si="1"/>
        <v>3.05 Ecological footprint (global hectares per person)</v>
      </c>
      <c r="E95" s="528" t="s">
        <v>287</v>
      </c>
      <c r="F95" s="528" t="s">
        <v>399</v>
      </c>
      <c r="G95" s="528" t="s">
        <v>400</v>
      </c>
      <c r="H95" s="528" t="s">
        <v>221</v>
      </c>
      <c r="I95" s="528">
        <v>2025</v>
      </c>
      <c r="J95" s="528" t="s">
        <v>221</v>
      </c>
      <c r="K95" s="528">
        <v>2025</v>
      </c>
      <c r="L95" s="528">
        <v>2025</v>
      </c>
      <c r="M95" s="528">
        <v>2025</v>
      </c>
      <c r="N95" s="528">
        <v>2025</v>
      </c>
      <c r="O95" s="528" t="s">
        <v>221</v>
      </c>
      <c r="P95" s="528" t="s">
        <v>221</v>
      </c>
      <c r="Q95" s="528" t="s">
        <v>221</v>
      </c>
      <c r="R95" s="528">
        <v>2025</v>
      </c>
      <c r="S95" s="528">
        <v>2025</v>
      </c>
      <c r="T95" s="528">
        <v>2025</v>
      </c>
      <c r="U95" s="528">
        <v>2025</v>
      </c>
      <c r="V95" s="528">
        <v>2025</v>
      </c>
      <c r="W95" s="528">
        <v>2025</v>
      </c>
      <c r="X95" s="528">
        <v>2025</v>
      </c>
      <c r="Y95" s="528" t="s">
        <v>221</v>
      </c>
      <c r="Z95" s="528">
        <v>2025</v>
      </c>
      <c r="AA95" s="528" t="s">
        <v>221</v>
      </c>
      <c r="AB95" s="528">
        <v>2025</v>
      </c>
      <c r="AC95" s="528">
        <v>2025</v>
      </c>
      <c r="AD95" s="528">
        <v>2025</v>
      </c>
      <c r="AE95" s="528" t="s">
        <v>221</v>
      </c>
      <c r="AF95" s="528">
        <v>2025</v>
      </c>
      <c r="AG95" s="528">
        <v>2025</v>
      </c>
      <c r="AH95" s="528">
        <v>2025</v>
      </c>
      <c r="AI95" s="528">
        <v>2025</v>
      </c>
      <c r="AJ95" s="528">
        <v>2025</v>
      </c>
      <c r="AK95" s="528">
        <v>2025</v>
      </c>
    </row>
    <row r="96" spans="1:38">
      <c r="A96" s="528">
        <v>78</v>
      </c>
      <c r="B96" s="528" t="s">
        <v>193</v>
      </c>
      <c r="C96" s="528" t="s">
        <v>194</v>
      </c>
      <c r="D96" s="528" t="str">
        <f t="shared" si="1"/>
        <v>3.06 Renewable energy</v>
      </c>
      <c r="E96" s="528" t="s">
        <v>289</v>
      </c>
      <c r="F96" s="528" t="s">
        <v>292</v>
      </c>
      <c r="G96" s="528" t="s">
        <v>401</v>
      </c>
      <c r="H96" s="528">
        <v>2021</v>
      </c>
      <c r="I96" s="528">
        <v>2021</v>
      </c>
      <c r="J96" s="528">
        <v>2021</v>
      </c>
      <c r="K96" s="528">
        <v>2021</v>
      </c>
      <c r="L96" s="528">
        <v>2021</v>
      </c>
      <c r="M96" s="528">
        <v>2021</v>
      </c>
      <c r="N96" s="528">
        <v>2021</v>
      </c>
      <c r="O96" s="528">
        <v>2025</v>
      </c>
      <c r="P96" s="528">
        <v>2021</v>
      </c>
      <c r="Q96" s="528">
        <v>2021</v>
      </c>
      <c r="R96" s="528">
        <v>2021</v>
      </c>
      <c r="S96" s="528">
        <v>2021</v>
      </c>
      <c r="T96" s="528">
        <v>2021</v>
      </c>
      <c r="U96" s="528">
        <v>2022</v>
      </c>
      <c r="V96" s="528">
        <v>2021</v>
      </c>
      <c r="W96" s="528">
        <v>2021</v>
      </c>
      <c r="X96" s="528">
        <v>2021</v>
      </c>
      <c r="Y96" s="528">
        <v>2021</v>
      </c>
      <c r="Z96" s="528">
        <v>2021</v>
      </c>
      <c r="AA96" s="528">
        <v>2022</v>
      </c>
      <c r="AB96" s="528">
        <v>2021</v>
      </c>
      <c r="AC96" s="528">
        <v>2021</v>
      </c>
      <c r="AD96" s="528">
        <v>2021</v>
      </c>
      <c r="AE96" s="528">
        <v>2021</v>
      </c>
      <c r="AF96" s="528">
        <v>2021</v>
      </c>
      <c r="AG96" s="528">
        <v>2021</v>
      </c>
      <c r="AH96" s="528">
        <v>2021</v>
      </c>
      <c r="AI96" s="528">
        <v>2021</v>
      </c>
      <c r="AJ96" s="528">
        <v>2021</v>
      </c>
      <c r="AK96" s="528">
        <v>2021</v>
      </c>
    </row>
    <row r="97" spans="1:37">
      <c r="A97" s="528">
        <v>79</v>
      </c>
      <c r="B97" s="528" t="s">
        <v>195</v>
      </c>
      <c r="C97" s="528" t="s">
        <v>196</v>
      </c>
      <c r="D97" s="528" t="str">
        <f t="shared" si="1"/>
        <v>3.07 Environmental standards in trade</v>
      </c>
      <c r="E97" s="528" t="s">
        <v>231</v>
      </c>
    </row>
    <row r="98" spans="1:37">
      <c r="A98" s="528">
        <v>80</v>
      </c>
      <c r="B98" s="528" t="s">
        <v>197</v>
      </c>
      <c r="C98" s="528" t="s">
        <v>198</v>
      </c>
      <c r="D98" s="528" t="str">
        <f t="shared" si="1"/>
        <v>3.07.01 Convention: Hazardous Wastes</v>
      </c>
      <c r="E98" s="528" t="s">
        <v>289</v>
      </c>
      <c r="F98" s="528" t="s">
        <v>402</v>
      </c>
      <c r="G98" s="528" t="s">
        <v>403</v>
      </c>
      <c r="H98" s="528">
        <v>2025</v>
      </c>
      <c r="I98" s="528">
        <v>2025</v>
      </c>
      <c r="J98" s="528">
        <v>2025</v>
      </c>
      <c r="K98" s="528">
        <v>2025</v>
      </c>
      <c r="L98" s="528">
        <v>2025</v>
      </c>
      <c r="M98" s="528">
        <v>2025</v>
      </c>
      <c r="N98" s="528">
        <v>2025</v>
      </c>
      <c r="O98" s="528">
        <v>2025</v>
      </c>
      <c r="P98" s="528">
        <v>2025</v>
      </c>
      <c r="Q98" s="528">
        <v>2025</v>
      </c>
      <c r="R98" s="528">
        <v>2025</v>
      </c>
      <c r="S98" s="528">
        <v>2025</v>
      </c>
      <c r="T98" s="528">
        <v>2025</v>
      </c>
      <c r="U98" s="528">
        <v>2025</v>
      </c>
      <c r="V98" s="528">
        <v>2025</v>
      </c>
      <c r="W98" s="528">
        <v>2025</v>
      </c>
      <c r="X98" s="528">
        <v>2025</v>
      </c>
      <c r="Y98" s="528">
        <v>2025</v>
      </c>
      <c r="Z98" s="528">
        <v>2025</v>
      </c>
      <c r="AA98" s="528">
        <v>2025</v>
      </c>
      <c r="AB98" s="528">
        <v>2025</v>
      </c>
      <c r="AC98" s="528">
        <v>2025</v>
      </c>
      <c r="AD98" s="528">
        <v>2025</v>
      </c>
      <c r="AE98" s="528">
        <v>2025</v>
      </c>
      <c r="AF98" s="528">
        <v>2025</v>
      </c>
      <c r="AG98" s="528">
        <v>2025</v>
      </c>
      <c r="AH98" s="528">
        <v>2025</v>
      </c>
      <c r="AI98" s="528">
        <v>2025</v>
      </c>
      <c r="AJ98" s="528">
        <v>2025</v>
      </c>
      <c r="AK98" s="528">
        <v>2025</v>
      </c>
    </row>
    <row r="99" spans="1:37">
      <c r="A99" s="528">
        <v>81</v>
      </c>
      <c r="B99" s="528" t="s">
        <v>199</v>
      </c>
      <c r="C99" s="528" t="s">
        <v>200</v>
      </c>
      <c r="D99" s="528" t="str">
        <f t="shared" si="1"/>
        <v>3.07.02 Convention: Prevention of Marine Pollution</v>
      </c>
      <c r="E99" s="528" t="s">
        <v>289</v>
      </c>
      <c r="F99" s="528" t="s">
        <v>404</v>
      </c>
      <c r="G99" s="528" t="s">
        <v>403</v>
      </c>
      <c r="H99" s="528">
        <v>2025</v>
      </c>
      <c r="I99" s="528">
        <v>2025</v>
      </c>
      <c r="J99" s="528">
        <v>2025</v>
      </c>
      <c r="K99" s="528">
        <v>2025</v>
      </c>
      <c r="L99" s="528">
        <v>2025</v>
      </c>
      <c r="M99" s="528">
        <v>2025</v>
      </c>
      <c r="N99" s="528">
        <v>2025</v>
      </c>
      <c r="O99" s="528">
        <v>2025</v>
      </c>
      <c r="P99" s="528" t="s">
        <v>221</v>
      </c>
      <c r="Q99" s="528">
        <v>2025</v>
      </c>
      <c r="R99" s="528" t="s">
        <v>221</v>
      </c>
      <c r="S99" s="528" t="s">
        <v>221</v>
      </c>
      <c r="T99" s="528">
        <v>2025</v>
      </c>
      <c r="U99" s="528" t="s">
        <v>221</v>
      </c>
      <c r="V99" s="528" t="s">
        <v>221</v>
      </c>
      <c r="W99" s="528">
        <v>2025</v>
      </c>
      <c r="X99" s="528" t="s">
        <v>221</v>
      </c>
      <c r="Y99" s="528">
        <v>2025</v>
      </c>
      <c r="Z99" s="528" t="s">
        <v>221</v>
      </c>
      <c r="AA99" s="528">
        <v>2025</v>
      </c>
      <c r="AB99" s="528" t="s">
        <v>221</v>
      </c>
      <c r="AC99" s="528">
        <v>2025</v>
      </c>
      <c r="AD99" s="528">
        <v>2025</v>
      </c>
      <c r="AE99" s="528" t="s">
        <v>221</v>
      </c>
      <c r="AF99" s="528">
        <v>2025</v>
      </c>
      <c r="AG99" s="528" t="s">
        <v>221</v>
      </c>
      <c r="AH99" s="528" t="s">
        <v>221</v>
      </c>
      <c r="AI99" s="528">
        <v>2025</v>
      </c>
      <c r="AJ99" s="528">
        <v>2025</v>
      </c>
    </row>
    <row r="100" spans="1:37">
      <c r="A100" s="528">
        <v>82</v>
      </c>
      <c r="B100" s="528" t="s">
        <v>201</v>
      </c>
      <c r="C100" s="528" t="s">
        <v>202</v>
      </c>
      <c r="D100" s="528" t="str">
        <f t="shared" si="1"/>
        <v>3.07.03 Convention: Protection of the Ozone Layer (Vienna)</v>
      </c>
      <c r="E100" s="528" t="s">
        <v>289</v>
      </c>
      <c r="F100" s="528" t="s">
        <v>402</v>
      </c>
      <c r="G100" s="528" t="s">
        <v>403</v>
      </c>
      <c r="H100" s="528">
        <v>2025</v>
      </c>
      <c r="I100" s="528">
        <v>2025</v>
      </c>
      <c r="J100" s="528">
        <v>2025</v>
      </c>
      <c r="K100" s="528">
        <v>2025</v>
      </c>
      <c r="L100" s="528">
        <v>2025</v>
      </c>
      <c r="M100" s="528">
        <v>2025</v>
      </c>
      <c r="N100" s="528">
        <v>2025</v>
      </c>
      <c r="O100" s="528">
        <v>2025</v>
      </c>
      <c r="P100" s="528">
        <v>2025</v>
      </c>
      <c r="Q100" s="528">
        <v>2025</v>
      </c>
      <c r="R100" s="528">
        <v>2025</v>
      </c>
      <c r="S100" s="528">
        <v>2025</v>
      </c>
      <c r="T100" s="528">
        <v>2025</v>
      </c>
      <c r="U100" s="528">
        <v>2025</v>
      </c>
      <c r="V100" s="528">
        <v>2025</v>
      </c>
      <c r="W100" s="528">
        <v>2025</v>
      </c>
      <c r="X100" s="528">
        <v>2025</v>
      </c>
      <c r="Y100" s="528">
        <v>2025</v>
      </c>
      <c r="Z100" s="528">
        <v>2025</v>
      </c>
      <c r="AA100" s="528">
        <v>2025</v>
      </c>
      <c r="AB100" s="528">
        <v>2025</v>
      </c>
      <c r="AC100" s="528">
        <v>2025</v>
      </c>
      <c r="AD100" s="528">
        <v>2025</v>
      </c>
      <c r="AE100" s="528">
        <v>2025</v>
      </c>
      <c r="AF100" s="528">
        <v>2025</v>
      </c>
      <c r="AG100" s="528">
        <v>2025</v>
      </c>
      <c r="AH100" s="528">
        <v>2025</v>
      </c>
      <c r="AI100" s="528">
        <v>2025</v>
      </c>
      <c r="AJ100" s="528">
        <v>2025</v>
      </c>
      <c r="AK100" s="528">
        <v>2025</v>
      </c>
    </row>
    <row r="101" spans="1:37">
      <c r="A101" s="528">
        <v>83</v>
      </c>
      <c r="B101" s="528" t="s">
        <v>203</v>
      </c>
      <c r="C101" s="528" t="s">
        <v>204</v>
      </c>
      <c r="D101" s="528" t="str">
        <f t="shared" si="1"/>
        <v>3.07.04 Convention on Climate Change (Kyoto)</v>
      </c>
      <c r="E101" s="528" t="s">
        <v>289</v>
      </c>
      <c r="F101" s="528" t="s">
        <v>402</v>
      </c>
      <c r="G101" s="528" t="s">
        <v>403</v>
      </c>
      <c r="H101" s="528">
        <v>2025</v>
      </c>
      <c r="I101" s="528">
        <v>2025</v>
      </c>
      <c r="J101" s="528">
        <v>2025</v>
      </c>
      <c r="K101" s="528">
        <v>2025</v>
      </c>
      <c r="L101" s="528">
        <v>2025</v>
      </c>
      <c r="M101" s="528">
        <v>2025</v>
      </c>
      <c r="N101" s="528">
        <v>2025</v>
      </c>
      <c r="O101" s="528">
        <v>2022</v>
      </c>
      <c r="P101" s="528">
        <v>2025</v>
      </c>
      <c r="Q101" s="528">
        <v>2022</v>
      </c>
      <c r="R101" s="528">
        <v>2025</v>
      </c>
      <c r="S101" s="528">
        <v>2025</v>
      </c>
      <c r="T101" s="528">
        <v>2025</v>
      </c>
      <c r="U101" s="528">
        <v>2025</v>
      </c>
      <c r="V101" s="528">
        <v>2025</v>
      </c>
      <c r="W101" s="528">
        <v>2025</v>
      </c>
      <c r="X101" s="528">
        <v>2025</v>
      </c>
      <c r="Y101" s="528">
        <v>2025</v>
      </c>
      <c r="Z101" s="528">
        <v>2025</v>
      </c>
      <c r="AA101" s="528">
        <v>2025</v>
      </c>
      <c r="AB101" s="528">
        <v>2025</v>
      </c>
      <c r="AC101" s="528">
        <v>2025</v>
      </c>
      <c r="AD101" s="528">
        <v>2025</v>
      </c>
      <c r="AE101" s="528">
        <v>2025</v>
      </c>
      <c r="AF101" s="528">
        <v>2025</v>
      </c>
      <c r="AG101" s="528">
        <v>2025</v>
      </c>
      <c r="AH101" s="528">
        <v>2025</v>
      </c>
      <c r="AI101" s="528">
        <v>2025</v>
      </c>
      <c r="AJ101" s="528">
        <v>2025</v>
      </c>
      <c r="AK101" s="528">
        <v>2025</v>
      </c>
    </row>
    <row r="102" spans="1:37">
      <c r="A102" s="528">
        <v>84</v>
      </c>
      <c r="B102" s="528" t="s">
        <v>205</v>
      </c>
      <c r="C102" s="528" t="s">
        <v>206</v>
      </c>
      <c r="D102" s="528" t="str">
        <f t="shared" si="1"/>
        <v>3.07.05 The International Timber Agreement</v>
      </c>
      <c r="E102" s="528" t="s">
        <v>289</v>
      </c>
      <c r="F102" s="528" t="s">
        <v>402</v>
      </c>
      <c r="G102" s="528" t="s">
        <v>403</v>
      </c>
      <c r="H102" s="528">
        <v>2025</v>
      </c>
      <c r="I102" s="528">
        <v>2025</v>
      </c>
      <c r="J102" s="528">
        <v>2025</v>
      </c>
      <c r="K102" s="528">
        <v>2025</v>
      </c>
      <c r="L102" s="528">
        <v>2025</v>
      </c>
      <c r="M102" s="528">
        <v>2025</v>
      </c>
      <c r="N102" s="528">
        <v>2025</v>
      </c>
      <c r="O102" s="528">
        <v>2022</v>
      </c>
      <c r="P102" s="528">
        <v>2025</v>
      </c>
      <c r="Q102" s="528">
        <v>2022</v>
      </c>
      <c r="R102" s="528">
        <v>2025</v>
      </c>
      <c r="S102" s="528">
        <v>2025</v>
      </c>
      <c r="T102" s="528">
        <v>2025</v>
      </c>
      <c r="U102" s="528">
        <v>2025</v>
      </c>
      <c r="V102" s="528">
        <v>2025</v>
      </c>
      <c r="W102" s="528">
        <v>2025</v>
      </c>
      <c r="X102" s="528">
        <v>2025</v>
      </c>
      <c r="Y102" s="528">
        <v>2025</v>
      </c>
      <c r="Z102" s="528">
        <v>2025</v>
      </c>
      <c r="AA102" s="528">
        <v>2025</v>
      </c>
      <c r="AB102" s="528">
        <v>2025</v>
      </c>
      <c r="AC102" s="528">
        <v>2025</v>
      </c>
      <c r="AD102" s="528">
        <v>2025</v>
      </c>
      <c r="AE102" s="528">
        <v>2025</v>
      </c>
      <c r="AF102" s="528">
        <v>2025</v>
      </c>
      <c r="AG102" s="528">
        <v>2025</v>
      </c>
      <c r="AH102" s="528">
        <v>2025</v>
      </c>
      <c r="AI102" s="528">
        <v>2025</v>
      </c>
      <c r="AJ102" s="528">
        <v>2025</v>
      </c>
      <c r="AK102" s="528">
        <v>2025</v>
      </c>
    </row>
    <row r="103" spans="1:37">
      <c r="A103" s="528">
        <v>85</v>
      </c>
      <c r="B103" s="528" t="s">
        <v>207</v>
      </c>
      <c r="C103" s="528" t="s">
        <v>208</v>
      </c>
      <c r="D103" s="528" t="str">
        <f t="shared" si="1"/>
        <v>3.07.06 Convention: International Trade in Endangered Species</v>
      </c>
      <c r="E103" s="528" t="s">
        <v>289</v>
      </c>
      <c r="F103" s="528" t="s">
        <v>405</v>
      </c>
      <c r="G103" s="528" t="s">
        <v>403</v>
      </c>
      <c r="H103" s="528">
        <v>2025</v>
      </c>
      <c r="I103" s="528">
        <v>2025</v>
      </c>
      <c r="J103" s="528">
        <v>2025</v>
      </c>
      <c r="K103" s="528">
        <v>2025</v>
      </c>
      <c r="L103" s="528">
        <v>2025</v>
      </c>
      <c r="M103" s="528">
        <v>2025</v>
      </c>
      <c r="N103" s="528">
        <v>2025</v>
      </c>
      <c r="O103" s="528">
        <v>2022</v>
      </c>
      <c r="P103" s="528">
        <v>2025</v>
      </c>
      <c r="Q103" s="528">
        <v>2022</v>
      </c>
      <c r="R103" s="528">
        <v>2025</v>
      </c>
      <c r="S103" s="528">
        <v>2025</v>
      </c>
      <c r="T103" s="528">
        <v>2025</v>
      </c>
      <c r="U103" s="528">
        <v>2025</v>
      </c>
      <c r="V103" s="528">
        <v>2025</v>
      </c>
      <c r="W103" s="528">
        <v>2025</v>
      </c>
      <c r="X103" s="528">
        <v>2025</v>
      </c>
      <c r="Y103" s="528">
        <v>2025</v>
      </c>
      <c r="Z103" s="528">
        <v>2025</v>
      </c>
      <c r="AA103" s="528">
        <v>2025</v>
      </c>
      <c r="AB103" s="528">
        <v>2025</v>
      </c>
      <c r="AC103" s="528">
        <v>2025</v>
      </c>
      <c r="AD103" s="528">
        <v>2025</v>
      </c>
      <c r="AE103" s="528">
        <v>2025</v>
      </c>
      <c r="AF103" s="528">
        <v>2025</v>
      </c>
      <c r="AG103" s="528">
        <v>2025</v>
      </c>
      <c r="AH103" s="528">
        <v>2025</v>
      </c>
      <c r="AI103" s="528">
        <v>2025</v>
      </c>
      <c r="AJ103" s="528">
        <v>2025</v>
      </c>
      <c r="AK103" s="528">
        <v>2025</v>
      </c>
    </row>
    <row r="104" spans="1:37">
      <c r="A104" s="528">
        <v>86</v>
      </c>
      <c r="B104" s="528" t="s">
        <v>209</v>
      </c>
      <c r="C104" s="528" t="s">
        <v>210</v>
      </c>
      <c r="D104" s="528" t="str">
        <f t="shared" si="1"/>
        <v>3.07.07 Convention: Prior Informed Consent - Hazardous Chemicals (Rotterdam)</v>
      </c>
      <c r="E104" s="528" t="s">
        <v>289</v>
      </c>
      <c r="F104" s="528" t="s">
        <v>402</v>
      </c>
      <c r="G104" s="528" t="s">
        <v>403</v>
      </c>
      <c r="H104" s="528">
        <v>2025</v>
      </c>
      <c r="I104" s="528">
        <v>2025</v>
      </c>
      <c r="J104" s="528">
        <v>2025</v>
      </c>
      <c r="K104" s="528">
        <v>2025</v>
      </c>
      <c r="L104" s="528">
        <v>2025</v>
      </c>
      <c r="M104" s="528">
        <v>2025</v>
      </c>
      <c r="N104" s="528">
        <v>2025</v>
      </c>
      <c r="O104" s="528">
        <v>2025</v>
      </c>
      <c r="P104" s="528">
        <v>2025</v>
      </c>
      <c r="Q104" s="528">
        <v>2025</v>
      </c>
      <c r="R104" s="528">
        <v>2025</v>
      </c>
      <c r="S104" s="528">
        <v>2025</v>
      </c>
      <c r="T104" s="528">
        <v>2025</v>
      </c>
      <c r="U104" s="528">
        <v>2025</v>
      </c>
      <c r="V104" s="528">
        <v>2025</v>
      </c>
      <c r="W104" s="528">
        <v>2025</v>
      </c>
      <c r="X104" s="528">
        <v>2025</v>
      </c>
      <c r="Y104" s="528">
        <v>2025</v>
      </c>
      <c r="Z104" s="528">
        <v>2025</v>
      </c>
      <c r="AA104" s="528">
        <v>2025</v>
      </c>
      <c r="AB104" s="528">
        <v>2025</v>
      </c>
      <c r="AC104" s="528">
        <v>2025</v>
      </c>
      <c r="AD104" s="528">
        <v>2025</v>
      </c>
      <c r="AE104" s="528">
        <v>2025</v>
      </c>
      <c r="AF104" s="528">
        <v>2025</v>
      </c>
      <c r="AG104" s="528">
        <v>2025</v>
      </c>
      <c r="AH104" s="528">
        <v>2025</v>
      </c>
      <c r="AI104" s="528">
        <v>2025</v>
      </c>
      <c r="AJ104" s="528">
        <v>2025</v>
      </c>
      <c r="AK104" s="528">
        <v>2025</v>
      </c>
    </row>
    <row r="105" spans="1:37">
      <c r="A105" s="528">
        <v>87</v>
      </c>
      <c r="B105" s="528" t="s">
        <v>211</v>
      </c>
      <c r="C105" s="528" t="s">
        <v>212</v>
      </c>
      <c r="D105" s="528" t="str">
        <f t="shared" si="1"/>
        <v>3.08 Transfer emissions</v>
      </c>
      <c r="E105" s="528" t="s">
        <v>287</v>
      </c>
      <c r="F105" s="528" t="s">
        <v>406</v>
      </c>
      <c r="G105" s="528" t="s">
        <v>407</v>
      </c>
      <c r="H105" s="528">
        <v>2023</v>
      </c>
      <c r="I105" s="528">
        <v>2023</v>
      </c>
      <c r="J105" s="528">
        <v>2023</v>
      </c>
      <c r="K105" s="528">
        <v>2023</v>
      </c>
      <c r="L105" s="528">
        <v>2023</v>
      </c>
      <c r="M105" s="528">
        <v>2023</v>
      </c>
      <c r="N105" s="528">
        <v>2023</v>
      </c>
      <c r="O105" s="528">
        <v>2023</v>
      </c>
      <c r="P105" s="528">
        <v>2023</v>
      </c>
      <c r="Q105" s="528">
        <v>2023</v>
      </c>
      <c r="R105" s="528">
        <v>2023</v>
      </c>
      <c r="S105" s="528">
        <v>2023</v>
      </c>
      <c r="T105" s="528">
        <v>2023</v>
      </c>
      <c r="U105" s="528">
        <v>2023</v>
      </c>
      <c r="V105" s="528">
        <v>2023</v>
      </c>
      <c r="W105" s="528">
        <v>2023</v>
      </c>
      <c r="X105" s="528">
        <v>2023</v>
      </c>
      <c r="Y105" s="528">
        <v>2023</v>
      </c>
      <c r="Z105" s="528">
        <v>2023</v>
      </c>
      <c r="AA105" s="528">
        <v>2023</v>
      </c>
      <c r="AB105" s="528">
        <v>2023</v>
      </c>
      <c r="AC105" s="528">
        <v>2023</v>
      </c>
      <c r="AD105" s="528">
        <v>2023</v>
      </c>
      <c r="AE105" s="528">
        <v>2023</v>
      </c>
      <c r="AF105" s="528">
        <v>2023</v>
      </c>
      <c r="AG105" s="528">
        <v>2023</v>
      </c>
      <c r="AH105" s="528">
        <v>2023</v>
      </c>
      <c r="AI105" s="528">
        <v>2023</v>
      </c>
      <c r="AJ105" s="528">
        <v>2023</v>
      </c>
      <c r="AK105" s="528">
        <v>2023</v>
      </c>
    </row>
    <row r="106" spans="1:37">
      <c r="A106" s="528">
        <v>88</v>
      </c>
      <c r="B106" s="528" t="s">
        <v>213</v>
      </c>
      <c r="C106" s="528" t="s">
        <v>214</v>
      </c>
      <c r="D106" s="528" t="str">
        <f t="shared" si="1"/>
        <v>3.09 Share of natural resources in trade</v>
      </c>
      <c r="E106" s="528" t="s">
        <v>287</v>
      </c>
      <c r="F106" s="528" t="s">
        <v>344</v>
      </c>
      <c r="G106" s="528" t="s">
        <v>408</v>
      </c>
      <c r="H106" s="528">
        <v>2025</v>
      </c>
      <c r="I106" s="528">
        <v>2025</v>
      </c>
      <c r="J106" s="528">
        <v>2025</v>
      </c>
      <c r="K106" s="528">
        <v>2025</v>
      </c>
      <c r="L106" s="528">
        <v>2025</v>
      </c>
      <c r="M106" s="528">
        <v>2025</v>
      </c>
      <c r="N106" s="528">
        <v>2025</v>
      </c>
      <c r="O106" s="528">
        <v>2025</v>
      </c>
      <c r="P106" s="528">
        <v>2025</v>
      </c>
      <c r="Q106" s="528">
        <v>2025</v>
      </c>
      <c r="R106" s="528">
        <v>2025</v>
      </c>
      <c r="S106" s="528">
        <v>2025</v>
      </c>
      <c r="T106" s="528">
        <v>2025</v>
      </c>
      <c r="U106" s="528">
        <v>2025</v>
      </c>
      <c r="V106" s="528">
        <v>2025</v>
      </c>
      <c r="W106" s="528">
        <v>2025</v>
      </c>
      <c r="X106" s="528">
        <v>2025</v>
      </c>
      <c r="Y106" s="528">
        <v>2025</v>
      </c>
      <c r="Z106" s="528">
        <v>2025</v>
      </c>
      <c r="AA106" s="528">
        <v>2025</v>
      </c>
      <c r="AB106" s="528">
        <v>2025</v>
      </c>
      <c r="AC106" s="528">
        <v>2025</v>
      </c>
      <c r="AD106" s="528">
        <v>2025</v>
      </c>
      <c r="AE106" s="528">
        <v>2025</v>
      </c>
      <c r="AF106" s="528">
        <v>2025</v>
      </c>
      <c r="AG106" s="528">
        <v>2025</v>
      </c>
      <c r="AH106" s="528">
        <v>2025</v>
      </c>
      <c r="AI106" s="528">
        <v>2025</v>
      </c>
      <c r="AJ106" s="528">
        <v>2025</v>
      </c>
      <c r="AK106" s="528">
        <v>2025</v>
      </c>
    </row>
    <row r="107" spans="1:37">
      <c r="A107" s="528">
        <v>89</v>
      </c>
      <c r="B107" s="528" t="s">
        <v>215</v>
      </c>
      <c r="C107" s="528" t="s">
        <v>216</v>
      </c>
      <c r="D107" s="528" t="str">
        <f t="shared" si="1"/>
        <v>3.10 Carbon</v>
      </c>
      <c r="E107" s="528" t="s">
        <v>231</v>
      </c>
    </row>
    <row r="108" spans="1:37">
      <c r="A108" s="528">
        <v>90</v>
      </c>
      <c r="B108" s="528" t="s">
        <v>217</v>
      </c>
      <c r="C108" s="528" t="s">
        <v>218</v>
      </c>
      <c r="D108" s="528" t="str">
        <f t="shared" si="1"/>
        <v>3.10.1 Carbon pricing</v>
      </c>
      <c r="E108" s="528" t="s">
        <v>289</v>
      </c>
      <c r="F108" s="528" t="s">
        <v>409</v>
      </c>
      <c r="G108" s="528" t="s">
        <v>410</v>
      </c>
      <c r="H108" s="528">
        <v>2025</v>
      </c>
      <c r="I108" s="528">
        <v>2025</v>
      </c>
      <c r="J108" s="528">
        <v>2025</v>
      </c>
      <c r="K108" s="528">
        <v>2025</v>
      </c>
      <c r="L108" s="528">
        <v>2025</v>
      </c>
      <c r="M108" s="528">
        <v>2025</v>
      </c>
      <c r="N108" s="528">
        <v>2025</v>
      </c>
      <c r="O108" s="528">
        <v>2025</v>
      </c>
      <c r="P108" s="528">
        <v>2025</v>
      </c>
      <c r="Q108" s="528">
        <v>2025</v>
      </c>
      <c r="R108" s="528">
        <v>2025</v>
      </c>
      <c r="S108" s="528">
        <v>2025</v>
      </c>
      <c r="T108" s="528">
        <v>2025</v>
      </c>
      <c r="U108" s="528">
        <v>2025</v>
      </c>
      <c r="V108" s="528">
        <v>2025</v>
      </c>
      <c r="W108" s="528">
        <v>2025</v>
      </c>
      <c r="X108" s="528">
        <v>2025</v>
      </c>
      <c r="Y108" s="528">
        <v>2025</v>
      </c>
      <c r="Z108" s="528">
        <v>2025</v>
      </c>
      <c r="AA108" s="528">
        <v>2025</v>
      </c>
      <c r="AB108" s="528">
        <v>2025</v>
      </c>
      <c r="AC108" s="528">
        <v>2025</v>
      </c>
      <c r="AD108" s="528">
        <v>2025</v>
      </c>
      <c r="AE108" s="528">
        <v>2025</v>
      </c>
      <c r="AF108" s="528">
        <v>2025</v>
      </c>
      <c r="AG108" s="528">
        <v>2025</v>
      </c>
      <c r="AH108" s="528">
        <v>2025</v>
      </c>
      <c r="AI108" s="528">
        <v>2025</v>
      </c>
      <c r="AJ108" s="528">
        <v>2025</v>
      </c>
      <c r="AK108" s="528">
        <v>2025</v>
      </c>
    </row>
    <row r="109" spans="1:37">
      <c r="A109" s="528">
        <v>91</v>
      </c>
      <c r="B109" s="528" t="s">
        <v>219</v>
      </c>
      <c r="C109" s="528" t="s">
        <v>220</v>
      </c>
      <c r="D109" s="528" t="str">
        <f t="shared" si="1"/>
        <v>3.10.2 CO2 emissions per capita</v>
      </c>
      <c r="E109" s="528" t="s">
        <v>287</v>
      </c>
      <c r="F109" s="528" t="s">
        <v>411</v>
      </c>
      <c r="G109" s="528" t="s">
        <v>412</v>
      </c>
      <c r="H109" s="528">
        <v>2024</v>
      </c>
      <c r="I109" s="528">
        <v>2024</v>
      </c>
      <c r="J109" s="528">
        <v>2024</v>
      </c>
      <c r="K109" s="528">
        <v>2024</v>
      </c>
      <c r="L109" s="528">
        <v>2024</v>
      </c>
      <c r="M109" s="528">
        <v>2024</v>
      </c>
      <c r="N109" s="528">
        <v>2024</v>
      </c>
      <c r="O109" s="528">
        <v>2024</v>
      </c>
      <c r="P109" s="528">
        <v>2024</v>
      </c>
      <c r="Q109" s="528">
        <v>2024</v>
      </c>
      <c r="R109" s="528">
        <v>2024</v>
      </c>
      <c r="S109" s="528">
        <v>2024</v>
      </c>
      <c r="T109" s="528">
        <v>2024</v>
      </c>
      <c r="U109" s="528">
        <v>2024</v>
      </c>
      <c r="V109" s="528">
        <v>2024</v>
      </c>
      <c r="W109" s="528">
        <v>2024</v>
      </c>
      <c r="X109" s="528">
        <v>2024</v>
      </c>
      <c r="Y109" s="528">
        <v>2024</v>
      </c>
      <c r="Z109" s="528">
        <v>2024</v>
      </c>
      <c r="AA109" s="528">
        <v>2024</v>
      </c>
      <c r="AB109" s="528">
        <v>2024</v>
      </c>
      <c r="AC109" s="528">
        <v>2024</v>
      </c>
      <c r="AD109" s="528">
        <v>2024</v>
      </c>
      <c r="AE109" s="528">
        <v>2024</v>
      </c>
      <c r="AF109" s="528">
        <v>2024</v>
      </c>
      <c r="AG109" s="528">
        <v>2024</v>
      </c>
      <c r="AH109" s="528">
        <v>2024</v>
      </c>
      <c r="AI109" s="528">
        <v>2024</v>
      </c>
      <c r="AJ109" s="528">
        <v>2024</v>
      </c>
      <c r="AK109" s="528">
        <v>2024</v>
      </c>
    </row>
    <row r="110" spans="1:37">
      <c r="B110" s="528" t="s">
        <v>413</v>
      </c>
      <c r="C110" s="528" t="s">
        <v>414</v>
      </c>
      <c r="D110" s="528" t="str">
        <f t="shared" si="1"/>
        <v>_None None</v>
      </c>
      <c r="E110" s="528" t="s">
        <v>231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B35096-BA27-4246-AB76-D2CB24F92CE4}">
  <sheetPr codeName="Sheet39"/>
  <dimension ref="D7:AJ130"/>
  <sheetViews>
    <sheetView showGridLines="0" topLeftCell="J103" zoomScale="86" zoomScaleNormal="86" workbookViewId="0">
      <selection activeCell="T10" sqref="T10:Z130"/>
    </sheetView>
  </sheetViews>
  <sheetFormatPr defaultRowHeight="15"/>
  <cols>
    <col min="5" max="5" width="16.7109375" bestFit="1" customWidth="1"/>
    <col min="6" max="6" width="16.7109375" customWidth="1"/>
    <col min="7" max="7" width="11.28515625" customWidth="1"/>
    <col min="8" max="8" width="10.7109375" bestFit="1" customWidth="1"/>
    <col min="11" max="11" width="22.140625" customWidth="1"/>
    <col min="28" max="29" width="25.85546875" hidden="1" customWidth="1"/>
    <col min="30" max="31" width="0" hidden="1" customWidth="1"/>
    <col min="34" max="35" width="0" hidden="1" customWidth="1"/>
  </cols>
  <sheetData>
    <row r="7" spans="4:35">
      <c r="AC7" t="s">
        <v>274</v>
      </c>
      <c r="AD7" t="s">
        <v>273</v>
      </c>
      <c r="AE7" t="s">
        <v>243</v>
      </c>
    </row>
    <row r="8" spans="4:35">
      <c r="AB8">
        <v>2022</v>
      </c>
      <c r="AD8" s="627"/>
    </row>
    <row r="9" spans="4:35">
      <c r="T9" s="283"/>
      <c r="U9" s="283"/>
      <c r="V9" s="283"/>
      <c r="W9" s="283"/>
      <c r="AB9" s="283" t="s">
        <v>2</v>
      </c>
      <c r="AC9" t="str">
        <f>_xlfn.CONCAT(AB9,$AB$8)</f>
        <v>Australia2022</v>
      </c>
      <c r="AD9">
        <v>78.232650340727858</v>
      </c>
      <c r="AE9" s="324">
        <v>6</v>
      </c>
      <c r="AH9" t="s">
        <v>29</v>
      </c>
      <c r="AI9">
        <v>1</v>
      </c>
    </row>
    <row r="10" spans="4:35">
      <c r="G10" s="96"/>
      <c r="H10" s="96"/>
      <c r="I10" s="96"/>
      <c r="J10" s="626" t="s">
        <v>415</v>
      </c>
      <c r="K10" s="283"/>
      <c r="L10" s="284">
        <v>2022</v>
      </c>
      <c r="M10" s="284">
        <v>2023</v>
      </c>
      <c r="N10" s="284">
        <v>2024</v>
      </c>
      <c r="O10" s="621">
        <v>2025</v>
      </c>
      <c r="P10" s="621">
        <v>2026</v>
      </c>
      <c r="T10" s="283" t="s">
        <v>415</v>
      </c>
      <c r="U10" s="283"/>
      <c r="V10" s="284" t="s">
        <v>416</v>
      </c>
      <c r="W10" s="284" t="s">
        <v>417</v>
      </c>
      <c r="X10" s="284" t="s">
        <v>418</v>
      </c>
      <c r="Y10" s="284" t="s">
        <v>419</v>
      </c>
      <c r="Z10" s="283">
        <v>2026</v>
      </c>
      <c r="AB10" s="283" t="s">
        <v>3</v>
      </c>
      <c r="AC10" t="str">
        <f t="shared" ref="AC10:AC38" si="0">_xlfn.CONCAT(AB10,$AB$8)</f>
        <v>Bangladesh2022</v>
      </c>
      <c r="AD10">
        <v>27.408058378401257</v>
      </c>
      <c r="AE10" s="324">
        <v>24</v>
      </c>
      <c r="AH10" t="s">
        <v>19</v>
      </c>
      <c r="AI10">
        <v>2</v>
      </c>
    </row>
    <row r="11" spans="4:35">
      <c r="D11" s="285"/>
      <c r="G11" s="627"/>
      <c r="H11" s="1"/>
      <c r="I11" s="96"/>
      <c r="J11" s="626" t="s">
        <v>2</v>
      </c>
      <c r="K11" s="283" t="s">
        <v>420</v>
      </c>
      <c r="L11">
        <v>78.232650340727858</v>
      </c>
      <c r="M11">
        <v>84.493346984468388</v>
      </c>
      <c r="N11">
        <v>87.374974855251182</v>
      </c>
      <c r="O11" s="624">
        <v>93.255507925061437</v>
      </c>
      <c r="P11" cm="1">
        <f t="array" ref="P11:P40">TRANSPOSE(Score2026!H2:AK2)</f>
        <v>89.043250755147469</v>
      </c>
      <c r="T11" s="283" t="s">
        <v>2</v>
      </c>
      <c r="U11" s="283" t="s">
        <v>420</v>
      </c>
      <c r="V11" s="324">
        <v>6</v>
      </c>
      <c r="W11" s="325">
        <v>5</v>
      </c>
      <c r="X11" s="284">
        <v>3</v>
      </c>
      <c r="Y11" s="283">
        <v>3</v>
      </c>
      <c r="Z11" s="283" cm="1">
        <f t="array" ref="Z11:Z40">TRANSPOSE(Rank2026!H2:AK2)</f>
        <v>5</v>
      </c>
      <c r="AB11" s="283" t="s">
        <v>4</v>
      </c>
      <c r="AC11" t="str">
        <f t="shared" si="0"/>
        <v>Brunei2022</v>
      </c>
      <c r="AD11">
        <v>21.812954544496957</v>
      </c>
      <c r="AE11" s="324">
        <v>25</v>
      </c>
      <c r="AH11" t="s">
        <v>2</v>
      </c>
      <c r="AI11">
        <v>3</v>
      </c>
    </row>
    <row r="12" spans="4:35">
      <c r="D12" s="285"/>
      <c r="G12" s="627"/>
      <c r="H12" s="1"/>
      <c r="I12" s="96"/>
      <c r="J12" s="626" t="s">
        <v>3</v>
      </c>
      <c r="K12" s="283" t="s">
        <v>421</v>
      </c>
      <c r="L12">
        <v>27.408058378401257</v>
      </c>
      <c r="M12">
        <v>29.05682323959071</v>
      </c>
      <c r="N12">
        <v>21.284099515663968</v>
      </c>
      <c r="O12" s="624">
        <v>23.853883019701389</v>
      </c>
      <c r="P12">
        <v>22.238297117437838</v>
      </c>
      <c r="T12" s="283" t="s">
        <v>3</v>
      </c>
      <c r="U12" s="283" t="s">
        <v>421</v>
      </c>
      <c r="V12" s="324">
        <v>24</v>
      </c>
      <c r="W12" s="325">
        <v>23</v>
      </c>
      <c r="X12" s="284">
        <v>25</v>
      </c>
      <c r="Y12" s="283">
        <v>26</v>
      </c>
      <c r="Z12" s="283">
        <v>25</v>
      </c>
      <c r="AB12" s="283" t="s">
        <v>5</v>
      </c>
      <c r="AC12" t="str">
        <f t="shared" si="0"/>
        <v>Cambodia2022</v>
      </c>
      <c r="AD12">
        <v>45.044536707459869</v>
      </c>
      <c r="AE12" s="324">
        <v>17</v>
      </c>
      <c r="AH12" t="s">
        <v>25</v>
      </c>
      <c r="AI12">
        <v>4</v>
      </c>
    </row>
    <row r="13" spans="4:35">
      <c r="D13" s="285"/>
      <c r="G13" s="627"/>
      <c r="H13" s="1"/>
      <c r="I13" s="96"/>
      <c r="J13" s="626" t="s">
        <v>4</v>
      </c>
      <c r="K13" s="283" t="s">
        <v>422</v>
      </c>
      <c r="L13">
        <v>21.812954544496957</v>
      </c>
      <c r="M13">
        <v>19.628776411810701</v>
      </c>
      <c r="N13">
        <v>22.140260497273943</v>
      </c>
      <c r="O13" s="624">
        <v>31.652626983834566</v>
      </c>
      <c r="P13">
        <v>13.696513112915191</v>
      </c>
      <c r="T13" s="283" t="s">
        <v>4</v>
      </c>
      <c r="U13" s="283" t="s">
        <v>422</v>
      </c>
      <c r="V13" s="324">
        <v>25</v>
      </c>
      <c r="W13" s="325">
        <v>26</v>
      </c>
      <c r="X13" s="284">
        <v>24</v>
      </c>
      <c r="Y13" s="283">
        <v>24</v>
      </c>
      <c r="Z13" s="283">
        <v>27</v>
      </c>
      <c r="AB13" s="283" t="s">
        <v>6</v>
      </c>
      <c r="AC13" t="str">
        <f t="shared" si="0"/>
        <v>Canada2022</v>
      </c>
      <c r="AD13">
        <v>76.481326892999533</v>
      </c>
      <c r="AE13" s="324">
        <v>7</v>
      </c>
      <c r="AH13" t="s">
        <v>26</v>
      </c>
      <c r="AI13">
        <v>5</v>
      </c>
    </row>
    <row r="14" spans="4:35">
      <c r="D14" s="285"/>
      <c r="G14" s="627"/>
      <c r="H14" s="1"/>
      <c r="I14" s="96"/>
      <c r="J14" s="626" t="s">
        <v>5</v>
      </c>
      <c r="K14" s="283" t="s">
        <v>423</v>
      </c>
      <c r="L14">
        <v>45.044536707459869</v>
      </c>
      <c r="M14">
        <v>49.426535780829894</v>
      </c>
      <c r="N14">
        <v>42.410404874156349</v>
      </c>
      <c r="O14" s="624">
        <v>50.753212215548281</v>
      </c>
      <c r="P14">
        <v>58.355236721148302</v>
      </c>
      <c r="T14" s="283" t="s">
        <v>5</v>
      </c>
      <c r="U14" s="283" t="s">
        <v>423</v>
      </c>
      <c r="V14" s="324">
        <v>17</v>
      </c>
      <c r="W14" s="325">
        <v>18</v>
      </c>
      <c r="X14" s="284">
        <v>19</v>
      </c>
      <c r="Y14" s="283">
        <v>19</v>
      </c>
      <c r="Z14" s="283">
        <v>15</v>
      </c>
      <c r="AB14" s="283" t="s">
        <v>7</v>
      </c>
      <c r="AC14" t="str">
        <f t="shared" si="0"/>
        <v>Chile2022</v>
      </c>
      <c r="AD14">
        <v>62.865124106296115</v>
      </c>
      <c r="AE14" s="324">
        <v>11</v>
      </c>
      <c r="AH14" t="s">
        <v>11</v>
      </c>
      <c r="AI14">
        <v>6</v>
      </c>
    </row>
    <row r="15" spans="4:35">
      <c r="D15" s="285"/>
      <c r="G15" s="627"/>
      <c r="H15" s="1"/>
      <c r="I15" s="96"/>
      <c r="J15" s="626" t="s">
        <v>6</v>
      </c>
      <c r="K15" s="283" t="s">
        <v>424</v>
      </c>
      <c r="L15">
        <v>76.481326892999533</v>
      </c>
      <c r="M15">
        <v>82.103063624782436</v>
      </c>
      <c r="N15">
        <v>79.95780340536075</v>
      </c>
      <c r="O15" s="624">
        <v>80.445910750068975</v>
      </c>
      <c r="P15">
        <v>77.951894980981365</v>
      </c>
      <c r="T15" s="283" t="s">
        <v>6</v>
      </c>
      <c r="U15" s="283" t="s">
        <v>424</v>
      </c>
      <c r="V15" s="324">
        <v>7</v>
      </c>
      <c r="W15" s="325">
        <v>7</v>
      </c>
      <c r="X15" s="284">
        <v>8</v>
      </c>
      <c r="Y15" s="283">
        <v>8</v>
      </c>
      <c r="Z15" s="283">
        <v>9</v>
      </c>
      <c r="AB15" s="283" t="s">
        <v>8</v>
      </c>
      <c r="AC15" t="str">
        <f t="shared" si="0"/>
        <v>China2022</v>
      </c>
      <c r="AD15">
        <v>49.421383122623517</v>
      </c>
      <c r="AE15" s="324">
        <v>13</v>
      </c>
      <c r="AH15" t="s">
        <v>14</v>
      </c>
      <c r="AI15">
        <v>7</v>
      </c>
    </row>
    <row r="16" spans="4:35">
      <c r="D16" s="285"/>
      <c r="G16" s="627"/>
      <c r="H16" s="1"/>
      <c r="I16" s="96"/>
      <c r="J16" s="626" t="s">
        <v>7</v>
      </c>
      <c r="K16" s="283" t="s">
        <v>425</v>
      </c>
      <c r="L16">
        <v>62.865124106296115</v>
      </c>
      <c r="M16">
        <v>64.375555111279027</v>
      </c>
      <c r="N16">
        <v>63.893146361289297</v>
      </c>
      <c r="O16" s="624">
        <v>67.662388063089509</v>
      </c>
      <c r="P16">
        <v>64.614945503984288</v>
      </c>
      <c r="T16" s="283" t="s">
        <v>7</v>
      </c>
      <c r="U16" s="283" t="s">
        <v>425</v>
      </c>
      <c r="V16" s="324">
        <v>11</v>
      </c>
      <c r="W16" s="325">
        <v>11</v>
      </c>
      <c r="X16" s="284">
        <v>11</v>
      </c>
      <c r="Y16" s="283">
        <v>11</v>
      </c>
      <c r="Z16" s="283">
        <v>12</v>
      </c>
      <c r="AB16" s="283" t="s">
        <v>9</v>
      </c>
      <c r="AC16" t="str">
        <f t="shared" si="0"/>
        <v>Taiwan2022</v>
      </c>
      <c r="AD16">
        <v>65.529063009504085</v>
      </c>
      <c r="AE16" s="324">
        <v>10</v>
      </c>
      <c r="AH16" t="s">
        <v>6</v>
      </c>
      <c r="AI16">
        <v>8</v>
      </c>
    </row>
    <row r="17" spans="4:35">
      <c r="D17" s="285"/>
      <c r="G17" s="627"/>
      <c r="H17" s="1"/>
      <c r="I17" s="96"/>
      <c r="J17" s="626" t="s">
        <v>8</v>
      </c>
      <c r="K17" s="283" t="s">
        <v>426</v>
      </c>
      <c r="L17">
        <v>49.421383122623517</v>
      </c>
      <c r="M17">
        <v>50.137159463948507</v>
      </c>
      <c r="N17">
        <v>50.881805987964235</v>
      </c>
      <c r="O17" s="624">
        <v>57.51099970910149</v>
      </c>
      <c r="P17">
        <v>51.429931136378514</v>
      </c>
      <c r="T17" s="283" t="s">
        <v>8</v>
      </c>
      <c r="U17" s="283" t="s">
        <v>426</v>
      </c>
      <c r="V17" s="324">
        <v>13</v>
      </c>
      <c r="W17" s="325">
        <v>16</v>
      </c>
      <c r="X17" s="284">
        <v>16</v>
      </c>
      <c r="Y17" s="283">
        <v>16</v>
      </c>
      <c r="Z17" s="283">
        <v>19</v>
      </c>
      <c r="AB17" s="283" t="s">
        <v>10</v>
      </c>
      <c r="AC17" t="str">
        <f t="shared" si="0"/>
        <v>Ecuador2022</v>
      </c>
      <c r="AD17">
        <v>40.983323183344304</v>
      </c>
      <c r="AE17" s="324">
        <v>19</v>
      </c>
      <c r="AH17" t="s">
        <v>30</v>
      </c>
      <c r="AI17">
        <v>9</v>
      </c>
    </row>
    <row r="18" spans="4:35">
      <c r="D18" s="285"/>
      <c r="G18" s="627"/>
      <c r="H18" s="1"/>
      <c r="I18" s="96"/>
      <c r="J18" s="626" t="s">
        <v>9</v>
      </c>
      <c r="K18" s="283" t="s">
        <v>427</v>
      </c>
      <c r="L18">
        <v>65.529063009504085</v>
      </c>
      <c r="M18">
        <v>65.909562774471894</v>
      </c>
      <c r="N18">
        <v>72.287616807601609</v>
      </c>
      <c r="O18" s="624">
        <v>77.896204119619242</v>
      </c>
      <c r="P18">
        <v>85.780337260579131</v>
      </c>
      <c r="T18" s="283" t="s">
        <v>9</v>
      </c>
      <c r="U18" s="283" t="s">
        <v>427</v>
      </c>
      <c r="V18" s="324">
        <v>10</v>
      </c>
      <c r="W18" s="325">
        <v>10</v>
      </c>
      <c r="X18" s="284">
        <v>9</v>
      </c>
      <c r="Y18" s="283">
        <v>10</v>
      </c>
      <c r="Z18" s="283">
        <v>6</v>
      </c>
      <c r="AB18" s="283" t="s">
        <v>11</v>
      </c>
      <c r="AC18" t="str">
        <f t="shared" si="0"/>
        <v>Hong Kong, SAR2022</v>
      </c>
      <c r="AD18">
        <v>87.872791927561309</v>
      </c>
      <c r="AE18" s="324">
        <v>3</v>
      </c>
      <c r="AH18" t="s">
        <v>9</v>
      </c>
      <c r="AI18">
        <v>10</v>
      </c>
    </row>
    <row r="19" spans="4:35">
      <c r="D19" s="285"/>
      <c r="G19" s="627"/>
      <c r="H19" s="1"/>
      <c r="I19" s="96"/>
      <c r="J19" s="626" t="s">
        <v>10</v>
      </c>
      <c r="K19" s="283" t="s">
        <v>428</v>
      </c>
      <c r="L19">
        <v>40.983323183344304</v>
      </c>
      <c r="M19">
        <v>38.53655943931755</v>
      </c>
      <c r="N19">
        <v>32.847550506924016</v>
      </c>
      <c r="O19" s="624">
        <v>34.795670592165017</v>
      </c>
      <c r="P19">
        <v>34.42265466383104</v>
      </c>
      <c r="T19" s="283" t="s">
        <v>10</v>
      </c>
      <c r="U19" s="283" t="s">
        <v>428</v>
      </c>
      <c r="V19" s="324">
        <v>19</v>
      </c>
      <c r="W19" s="325">
        <v>20</v>
      </c>
      <c r="X19" s="284">
        <v>21</v>
      </c>
      <c r="Y19" s="283">
        <v>22</v>
      </c>
      <c r="Z19" s="283">
        <v>23</v>
      </c>
      <c r="AB19" s="283" t="s">
        <v>12</v>
      </c>
      <c r="AC19" t="str">
        <f t="shared" si="0"/>
        <v>India2022</v>
      </c>
      <c r="AD19">
        <v>11.671270096471005</v>
      </c>
      <c r="AE19" s="324">
        <v>26</v>
      </c>
      <c r="AH19" t="s">
        <v>7</v>
      </c>
      <c r="AI19">
        <v>11</v>
      </c>
    </row>
    <row r="20" spans="4:35">
      <c r="D20" s="285"/>
      <c r="G20" s="627"/>
      <c r="H20" s="1"/>
      <c r="I20" s="96"/>
      <c r="J20" s="626" t="s">
        <v>11</v>
      </c>
      <c r="K20" s="283" t="s">
        <v>429</v>
      </c>
      <c r="L20">
        <v>87.872791927561309</v>
      </c>
      <c r="M20">
        <v>85.554797681219014</v>
      </c>
      <c r="N20">
        <v>81.380117210442322</v>
      </c>
      <c r="O20" s="624">
        <v>83.785632757643199</v>
      </c>
      <c r="P20">
        <v>92.800461394032084</v>
      </c>
      <c r="T20" s="283" t="s">
        <v>11</v>
      </c>
      <c r="U20" s="283" t="s">
        <v>429</v>
      </c>
      <c r="V20" s="324">
        <v>3</v>
      </c>
      <c r="W20" s="325">
        <v>4</v>
      </c>
      <c r="X20" s="284">
        <v>7</v>
      </c>
      <c r="Y20" s="283">
        <v>6</v>
      </c>
      <c r="Z20" s="283">
        <v>4</v>
      </c>
      <c r="AB20" s="283" t="s">
        <v>13</v>
      </c>
      <c r="AC20" t="str">
        <f t="shared" si="0"/>
        <v>Indonesia2022</v>
      </c>
      <c r="AD20">
        <v>41.211900081855049</v>
      </c>
      <c r="AE20" s="324">
        <v>18</v>
      </c>
      <c r="AH20" t="s">
        <v>16</v>
      </c>
      <c r="AI20">
        <v>12</v>
      </c>
    </row>
    <row r="21" spans="4:35">
      <c r="D21" s="285"/>
      <c r="G21" s="627"/>
      <c r="H21" s="1"/>
      <c r="I21" s="96"/>
      <c r="J21" s="626" t="s">
        <v>12</v>
      </c>
      <c r="K21" s="283" t="s">
        <v>430</v>
      </c>
      <c r="L21">
        <v>11.671270096471005</v>
      </c>
      <c r="M21">
        <v>25.991375216473326</v>
      </c>
      <c r="N21">
        <v>24.000422321579819</v>
      </c>
      <c r="O21" s="624">
        <v>33.154310672023534</v>
      </c>
      <c r="P21">
        <v>44.176736613557971</v>
      </c>
      <c r="T21" s="283" t="s">
        <v>12</v>
      </c>
      <c r="U21" s="283" t="s">
        <v>430</v>
      </c>
      <c r="V21" s="324">
        <v>26</v>
      </c>
      <c r="W21" s="325">
        <v>24</v>
      </c>
      <c r="X21" s="284">
        <v>23</v>
      </c>
      <c r="Y21" s="283">
        <v>23</v>
      </c>
      <c r="Z21" s="283">
        <v>21</v>
      </c>
      <c r="AB21" s="283" t="s">
        <v>14</v>
      </c>
      <c r="AC21" t="str">
        <f t="shared" si="0"/>
        <v>Japan2022</v>
      </c>
      <c r="AD21">
        <v>83.08811207421769</v>
      </c>
      <c r="AE21" s="324">
        <v>4</v>
      </c>
      <c r="AH21" t="s">
        <v>23</v>
      </c>
      <c r="AI21">
        <v>13</v>
      </c>
    </row>
    <row r="22" spans="4:35">
      <c r="D22" s="285"/>
      <c r="G22" s="627"/>
      <c r="H22" s="1"/>
      <c r="I22" s="96"/>
      <c r="J22" s="626" t="s">
        <v>13</v>
      </c>
      <c r="K22" s="283" t="s">
        <v>431</v>
      </c>
      <c r="L22">
        <v>41.211900081855049</v>
      </c>
      <c r="M22">
        <v>49.110586373227171</v>
      </c>
      <c r="N22">
        <v>45.263889795642157</v>
      </c>
      <c r="O22" s="624">
        <v>56.320494852846345</v>
      </c>
      <c r="P22">
        <v>57.653693806158707</v>
      </c>
      <c r="T22" s="283" t="s">
        <v>13</v>
      </c>
      <c r="U22" s="283" t="s">
        <v>431</v>
      </c>
      <c r="V22" s="324">
        <v>18</v>
      </c>
      <c r="W22" s="325">
        <v>19</v>
      </c>
      <c r="X22" s="284">
        <v>18</v>
      </c>
      <c r="Y22" s="283">
        <v>17</v>
      </c>
      <c r="Z22" s="283">
        <v>17</v>
      </c>
      <c r="AB22" s="283" t="s">
        <v>15</v>
      </c>
      <c r="AC22" t="str">
        <f t="shared" si="0"/>
        <v>Laos2022</v>
      </c>
      <c r="AD22">
        <v>31.321279114420481</v>
      </c>
      <c r="AE22" s="324">
        <v>23</v>
      </c>
      <c r="AH22" t="s">
        <v>28</v>
      </c>
      <c r="AI22">
        <v>14</v>
      </c>
    </row>
    <row r="23" spans="4:35">
      <c r="D23" s="285"/>
      <c r="G23" s="627"/>
      <c r="H23" s="1"/>
      <c r="I23" s="96"/>
      <c r="J23" s="626" t="s">
        <v>14</v>
      </c>
      <c r="K23" s="283" t="s">
        <v>432</v>
      </c>
      <c r="L23">
        <v>83.08811207421769</v>
      </c>
      <c r="M23">
        <v>79.277498334537</v>
      </c>
      <c r="N23">
        <v>81.523584950321748</v>
      </c>
      <c r="O23" s="624">
        <v>83.478423654241638</v>
      </c>
      <c r="P23">
        <v>83.965619045086669</v>
      </c>
      <c r="T23" s="283" t="s">
        <v>14</v>
      </c>
      <c r="U23" s="283" t="s">
        <v>432</v>
      </c>
      <c r="V23" s="324">
        <v>4</v>
      </c>
      <c r="W23" s="325">
        <v>8</v>
      </c>
      <c r="X23" s="284">
        <v>5</v>
      </c>
      <c r="Y23" s="283">
        <v>7</v>
      </c>
      <c r="Z23" s="283">
        <v>8</v>
      </c>
      <c r="AB23" s="283" t="s">
        <v>16</v>
      </c>
      <c r="AC23" t="str">
        <f t="shared" si="0"/>
        <v>Malaysia2022</v>
      </c>
      <c r="AD23">
        <v>47.970105320452809</v>
      </c>
      <c r="AE23" s="324">
        <v>14</v>
      </c>
      <c r="AH23" t="s">
        <v>31</v>
      </c>
      <c r="AI23">
        <v>15</v>
      </c>
    </row>
    <row r="24" spans="4:35">
      <c r="D24" s="285"/>
      <c r="G24" s="627"/>
      <c r="H24" s="1"/>
      <c r="I24" s="96"/>
      <c r="J24" s="626" t="s">
        <v>15</v>
      </c>
      <c r="K24" s="283" t="s">
        <v>433</v>
      </c>
      <c r="L24">
        <v>31.321279114420481</v>
      </c>
      <c r="M24">
        <v>30.894694359059539</v>
      </c>
      <c r="N24">
        <v>24.961559818274292</v>
      </c>
      <c r="O24" s="624">
        <v>29.60524081626356</v>
      </c>
      <c r="P24">
        <v>25.735057611199657</v>
      </c>
      <c r="T24" s="283" t="s">
        <v>15</v>
      </c>
      <c r="U24" s="283" t="s">
        <v>433</v>
      </c>
      <c r="V24" s="324">
        <v>23</v>
      </c>
      <c r="W24" s="325">
        <v>22</v>
      </c>
      <c r="X24" s="284">
        <v>22</v>
      </c>
      <c r="Y24" s="283">
        <v>25</v>
      </c>
      <c r="Z24" s="283">
        <v>24</v>
      </c>
      <c r="AB24" s="283" t="s">
        <v>17</v>
      </c>
      <c r="AC24" t="str">
        <f t="shared" si="0"/>
        <v>Mexico2022</v>
      </c>
      <c r="AD24">
        <v>45.22114878045678</v>
      </c>
      <c r="AE24" s="324">
        <v>16</v>
      </c>
      <c r="AH24" t="s">
        <v>8</v>
      </c>
      <c r="AI24">
        <v>16</v>
      </c>
    </row>
    <row r="25" spans="4:35">
      <c r="D25" s="285"/>
      <c r="G25" s="627"/>
      <c r="H25" s="1"/>
      <c r="I25" s="96"/>
      <c r="J25" s="626" t="s">
        <v>16</v>
      </c>
      <c r="K25" s="283" t="s">
        <v>434</v>
      </c>
      <c r="L25">
        <v>47.970105320452809</v>
      </c>
      <c r="M25">
        <v>58.073764663540437</v>
      </c>
      <c r="N25">
        <v>52.669930063935325</v>
      </c>
      <c r="O25" s="624">
        <v>64.251811715002503</v>
      </c>
      <c r="P25">
        <v>66.798545034166153</v>
      </c>
      <c r="T25" s="283" t="s">
        <v>16</v>
      </c>
      <c r="U25" s="283" t="s">
        <v>434</v>
      </c>
      <c r="V25" s="324">
        <v>14</v>
      </c>
      <c r="W25" s="325">
        <v>14</v>
      </c>
      <c r="X25" s="284">
        <v>15</v>
      </c>
      <c r="Y25" s="283">
        <v>12</v>
      </c>
      <c r="Z25" s="283">
        <v>11</v>
      </c>
      <c r="AB25" s="283" t="s">
        <v>18</v>
      </c>
      <c r="AC25" t="str">
        <f t="shared" si="0"/>
        <v>Myanmar2022</v>
      </c>
      <c r="AD25">
        <v>3.2024607448518845</v>
      </c>
      <c r="AE25" s="324">
        <v>28</v>
      </c>
      <c r="AH25" t="s">
        <v>13</v>
      </c>
      <c r="AI25">
        <v>17</v>
      </c>
    </row>
    <row r="26" spans="4:35">
      <c r="D26" s="285"/>
      <c r="G26" s="627"/>
      <c r="H26" s="1"/>
      <c r="I26" s="96"/>
      <c r="J26" s="626" t="s">
        <v>17</v>
      </c>
      <c r="K26" s="283" t="s">
        <v>435</v>
      </c>
      <c r="L26">
        <v>45.22114878045678</v>
      </c>
      <c r="M26">
        <v>53.777029965212783</v>
      </c>
      <c r="N26">
        <v>48.870292805165697</v>
      </c>
      <c r="O26" s="624">
        <v>52.900769524199099</v>
      </c>
      <c r="P26">
        <v>53.639269477617738</v>
      </c>
      <c r="T26" s="283" t="s">
        <v>17</v>
      </c>
      <c r="U26" s="283" t="s">
        <v>435</v>
      </c>
      <c r="V26" s="324">
        <v>16</v>
      </c>
      <c r="W26" s="325">
        <v>15</v>
      </c>
      <c r="X26" s="284">
        <v>17</v>
      </c>
      <c r="Y26" s="283">
        <v>18</v>
      </c>
      <c r="Z26" s="283">
        <v>18</v>
      </c>
      <c r="AB26" s="283" t="s">
        <v>19</v>
      </c>
      <c r="AC26" t="str">
        <f t="shared" si="0"/>
        <v>New Zealand2022</v>
      </c>
      <c r="AD26">
        <v>100</v>
      </c>
      <c r="AE26" s="324">
        <v>1</v>
      </c>
      <c r="AH26" t="s">
        <v>17</v>
      </c>
      <c r="AI26">
        <v>18</v>
      </c>
    </row>
    <row r="27" spans="4:35">
      <c r="D27" s="285"/>
      <c r="G27" s="627"/>
      <c r="H27" s="1"/>
      <c r="I27" s="96"/>
      <c r="J27" s="626" t="s">
        <v>18</v>
      </c>
      <c r="K27" s="283" t="s">
        <v>436</v>
      </c>
      <c r="L27">
        <v>3.2024607448518845</v>
      </c>
      <c r="M27">
        <v>4.3373392984697983</v>
      </c>
      <c r="N27">
        <v>11.076486141519684</v>
      </c>
      <c r="O27" s="624">
        <v>0</v>
      </c>
      <c r="P27">
        <v>6.2814233131381725</v>
      </c>
      <c r="T27" s="283" t="s">
        <v>18</v>
      </c>
      <c r="U27" s="283" t="s">
        <v>436</v>
      </c>
      <c r="V27" s="324">
        <v>28</v>
      </c>
      <c r="W27" s="325">
        <v>29</v>
      </c>
      <c r="X27" s="284">
        <v>27</v>
      </c>
      <c r="Y27" s="283">
        <v>30</v>
      </c>
      <c r="Z27" s="283">
        <v>28</v>
      </c>
      <c r="AB27" s="283" t="s">
        <v>20</v>
      </c>
      <c r="AC27" t="str">
        <f t="shared" si="0"/>
        <v>Pakistan2022</v>
      </c>
      <c r="AD27">
        <v>2.3591133571668865</v>
      </c>
      <c r="AE27" s="324">
        <v>29</v>
      </c>
      <c r="AH27" t="s">
        <v>5</v>
      </c>
      <c r="AI27">
        <v>19</v>
      </c>
    </row>
    <row r="28" spans="4:35">
      <c r="D28" s="285"/>
      <c r="G28" s="627"/>
      <c r="H28" s="1"/>
      <c r="I28" s="96"/>
      <c r="J28" s="626" t="s">
        <v>19</v>
      </c>
      <c r="K28" s="283" t="s">
        <v>437</v>
      </c>
      <c r="L28">
        <v>100</v>
      </c>
      <c r="M28">
        <v>100</v>
      </c>
      <c r="N28">
        <v>100</v>
      </c>
      <c r="O28" s="624">
        <v>97.007438823741438</v>
      </c>
      <c r="P28">
        <v>95.06634527440508</v>
      </c>
      <c r="T28" s="283" t="s">
        <v>19</v>
      </c>
      <c r="U28" s="283" t="s">
        <v>437</v>
      </c>
      <c r="V28" s="324">
        <v>1</v>
      </c>
      <c r="W28" s="325">
        <v>1</v>
      </c>
      <c r="X28" s="284">
        <v>1</v>
      </c>
      <c r="Y28" s="283">
        <v>2</v>
      </c>
      <c r="Z28" s="283">
        <v>3</v>
      </c>
      <c r="AB28" s="283" t="s">
        <v>21</v>
      </c>
      <c r="AC28" t="str">
        <f t="shared" si="0"/>
        <v>Papua New Guinea2022</v>
      </c>
      <c r="AD28">
        <v>11.329200140455402</v>
      </c>
      <c r="AE28" s="324">
        <v>27</v>
      </c>
      <c r="AH28" t="s">
        <v>27</v>
      </c>
      <c r="AI28">
        <v>20</v>
      </c>
    </row>
    <row r="29" spans="4:35">
      <c r="D29" s="285"/>
      <c r="G29" s="627"/>
      <c r="H29" s="1"/>
      <c r="I29" s="96"/>
      <c r="J29" s="626" t="s">
        <v>20</v>
      </c>
      <c r="K29" s="283" t="s">
        <v>438</v>
      </c>
      <c r="L29">
        <v>2.3591133571668865</v>
      </c>
      <c r="M29">
        <v>11.968344705785039</v>
      </c>
      <c r="N29">
        <v>3.6566015250104908</v>
      </c>
      <c r="O29" s="624">
        <v>12.531034358313979</v>
      </c>
      <c r="P29">
        <v>16.680508197068516</v>
      </c>
      <c r="T29" s="283" t="s">
        <v>20</v>
      </c>
      <c r="U29" s="283" t="s">
        <v>438</v>
      </c>
      <c r="V29" s="324">
        <v>29</v>
      </c>
      <c r="W29" s="325">
        <v>27</v>
      </c>
      <c r="X29" s="284">
        <v>28</v>
      </c>
      <c r="Y29" s="283">
        <v>27</v>
      </c>
      <c r="Z29" s="283">
        <v>26</v>
      </c>
      <c r="AB29" s="283" t="s">
        <v>22</v>
      </c>
      <c r="AC29" t="str">
        <f t="shared" si="0"/>
        <v>Peru2022</v>
      </c>
      <c r="AD29">
        <v>36.707632374096022</v>
      </c>
      <c r="AE29" s="324">
        <v>21</v>
      </c>
      <c r="AH29" t="s">
        <v>22</v>
      </c>
      <c r="AI29">
        <v>21</v>
      </c>
    </row>
    <row r="30" spans="4:35">
      <c r="D30" s="285"/>
      <c r="G30" s="627"/>
      <c r="H30" s="1"/>
      <c r="I30" s="96"/>
      <c r="J30" s="626" t="s">
        <v>21</v>
      </c>
      <c r="K30" s="283" t="s">
        <v>439</v>
      </c>
      <c r="L30">
        <v>11.329200140455402</v>
      </c>
      <c r="M30">
        <v>11.580282614416884</v>
      </c>
      <c r="N30">
        <v>3.1926892545752747</v>
      </c>
      <c r="O30" s="624">
        <v>8.4971154897131385</v>
      </c>
      <c r="P30">
        <v>0</v>
      </c>
      <c r="T30" s="283" t="s">
        <v>21</v>
      </c>
      <c r="U30" s="283" t="s">
        <v>439</v>
      </c>
      <c r="V30" s="324">
        <v>27</v>
      </c>
      <c r="W30" s="325">
        <v>28</v>
      </c>
      <c r="X30" s="284">
        <v>29</v>
      </c>
      <c r="Y30" s="283">
        <v>28</v>
      </c>
      <c r="Z30" s="283">
        <v>30</v>
      </c>
      <c r="AB30" s="283" t="s">
        <v>23</v>
      </c>
      <c r="AC30" t="str">
        <f t="shared" si="0"/>
        <v>Philippines2022</v>
      </c>
      <c r="AD30">
        <v>49.518730326586464</v>
      </c>
      <c r="AE30" s="324">
        <v>12</v>
      </c>
      <c r="AH30" t="s">
        <v>10</v>
      </c>
      <c r="AI30">
        <v>22</v>
      </c>
    </row>
    <row r="31" spans="4:35">
      <c r="D31" s="285"/>
      <c r="G31" s="627"/>
      <c r="H31" s="1"/>
      <c r="I31" s="96"/>
      <c r="J31" s="626" t="s">
        <v>22</v>
      </c>
      <c r="K31" s="283" t="s">
        <v>440</v>
      </c>
      <c r="L31">
        <v>36.707632374096022</v>
      </c>
      <c r="M31">
        <v>38.437826224176128</v>
      </c>
      <c r="N31">
        <v>36.004535256434956</v>
      </c>
      <c r="O31" s="624">
        <v>39.651793023611582</v>
      </c>
      <c r="P31">
        <v>47.919252309008897</v>
      </c>
      <c r="T31" s="283" t="s">
        <v>22</v>
      </c>
      <c r="U31" s="283" t="s">
        <v>440</v>
      </c>
      <c r="V31" s="324">
        <v>21</v>
      </c>
      <c r="W31" s="325">
        <v>21</v>
      </c>
      <c r="X31" s="284">
        <v>20</v>
      </c>
      <c r="Y31" s="283">
        <v>21</v>
      </c>
      <c r="Z31" s="283">
        <v>20</v>
      </c>
      <c r="AB31" s="283" t="s">
        <v>24</v>
      </c>
      <c r="AC31" t="str">
        <f t="shared" si="0"/>
        <v>Russia2022</v>
      </c>
      <c r="AD31">
        <v>0</v>
      </c>
      <c r="AE31" s="324">
        <v>30</v>
      </c>
      <c r="AH31" t="s">
        <v>12</v>
      </c>
      <c r="AI31">
        <v>23</v>
      </c>
    </row>
    <row r="32" spans="4:35">
      <c r="D32" s="285"/>
      <c r="G32" s="627"/>
      <c r="H32" s="1"/>
      <c r="I32" s="96"/>
      <c r="J32" s="626" t="s">
        <v>23</v>
      </c>
      <c r="K32" s="283" t="s">
        <v>441</v>
      </c>
      <c r="L32">
        <v>49.518730326586464</v>
      </c>
      <c r="M32">
        <v>61.393491593219096</v>
      </c>
      <c r="N32">
        <v>54.766843849214162</v>
      </c>
      <c r="O32" s="624">
        <v>61.683624997575343</v>
      </c>
      <c r="P32">
        <v>57.993001835747144</v>
      </c>
      <c r="T32" s="283" t="s">
        <v>23</v>
      </c>
      <c r="U32" s="283" t="s">
        <v>441</v>
      </c>
      <c r="V32" s="324">
        <v>12</v>
      </c>
      <c r="W32" s="325">
        <v>12</v>
      </c>
      <c r="X32" s="284">
        <v>13</v>
      </c>
      <c r="Y32" s="283">
        <v>13</v>
      </c>
      <c r="Z32" s="283">
        <v>16</v>
      </c>
      <c r="AB32" s="283" t="s">
        <v>25</v>
      </c>
      <c r="AC32" t="str">
        <f t="shared" si="0"/>
        <v>Singapore2022</v>
      </c>
      <c r="AD32">
        <v>82.704066653331353</v>
      </c>
      <c r="AE32" s="324">
        <v>5</v>
      </c>
      <c r="AH32" t="s">
        <v>4</v>
      </c>
      <c r="AI32">
        <v>24</v>
      </c>
    </row>
    <row r="33" spans="4:35">
      <c r="D33" s="285"/>
      <c r="G33" s="627"/>
      <c r="H33" s="1"/>
      <c r="I33" s="96"/>
      <c r="J33" s="626" t="s">
        <v>24</v>
      </c>
      <c r="K33" s="283" t="s">
        <v>442</v>
      </c>
      <c r="L33">
        <v>0</v>
      </c>
      <c r="M33">
        <v>0</v>
      </c>
      <c r="N33">
        <v>0</v>
      </c>
      <c r="O33" s="624">
        <v>1.6098941350995499</v>
      </c>
      <c r="P33">
        <v>4.7409248441190384</v>
      </c>
      <c r="T33" s="283" t="s">
        <v>24</v>
      </c>
      <c r="U33" s="283" t="s">
        <v>442</v>
      </c>
      <c r="V33" s="324">
        <v>30</v>
      </c>
      <c r="W33" s="325">
        <v>30</v>
      </c>
      <c r="X33" s="284">
        <v>30</v>
      </c>
      <c r="Y33" s="283">
        <v>29</v>
      </c>
      <c r="Z33" s="283">
        <v>29</v>
      </c>
      <c r="AB33" s="283" t="s">
        <v>26</v>
      </c>
      <c r="AC33" t="str">
        <f t="shared" si="0"/>
        <v>South Korea2022</v>
      </c>
      <c r="AD33">
        <v>75.354520992069212</v>
      </c>
      <c r="AE33" s="324">
        <v>8</v>
      </c>
      <c r="AH33" t="s">
        <v>15</v>
      </c>
      <c r="AI33">
        <v>25</v>
      </c>
    </row>
    <row r="34" spans="4:35">
      <c r="D34" s="285"/>
      <c r="G34" s="627"/>
      <c r="H34" s="1"/>
      <c r="I34" s="96"/>
      <c r="J34" s="626" t="s">
        <v>25</v>
      </c>
      <c r="K34" s="283" t="s">
        <v>443</v>
      </c>
      <c r="L34">
        <v>82.704066653331353</v>
      </c>
      <c r="M34">
        <v>94.07311715261956</v>
      </c>
      <c r="N34">
        <v>85.726048107042146</v>
      </c>
      <c r="O34" s="624">
        <v>90.006830389949727</v>
      </c>
      <c r="P34">
        <v>97.686627848250055</v>
      </c>
      <c r="T34" s="283" t="s">
        <v>25</v>
      </c>
      <c r="U34" s="283" t="s">
        <v>443</v>
      </c>
      <c r="V34" s="324">
        <v>5</v>
      </c>
      <c r="W34" s="325">
        <v>3</v>
      </c>
      <c r="X34" s="284">
        <v>4</v>
      </c>
      <c r="Y34" s="283">
        <v>4</v>
      </c>
      <c r="Z34" s="283">
        <v>2</v>
      </c>
      <c r="AB34" s="283" t="s">
        <v>27</v>
      </c>
      <c r="AC34" t="str">
        <f t="shared" si="0"/>
        <v>Sri Lanka2022</v>
      </c>
      <c r="AD34">
        <v>36.546868331789021</v>
      </c>
      <c r="AE34" s="324">
        <v>22</v>
      </c>
      <c r="AH34" t="s">
        <v>3</v>
      </c>
      <c r="AI34">
        <v>26</v>
      </c>
    </row>
    <row r="35" spans="4:35">
      <c r="D35" s="285"/>
      <c r="G35" s="627"/>
      <c r="H35" s="1"/>
      <c r="I35" s="96"/>
      <c r="J35" s="626" t="s">
        <v>26</v>
      </c>
      <c r="K35" s="283" t="s">
        <v>444</v>
      </c>
      <c r="L35">
        <v>75.354520992069212</v>
      </c>
      <c r="M35">
        <v>84.146928686501184</v>
      </c>
      <c r="N35">
        <v>81.381186977620587</v>
      </c>
      <c r="O35" s="624">
        <v>87.221600355127563</v>
      </c>
      <c r="P35">
        <v>84.277647390083715</v>
      </c>
      <c r="T35" s="283" t="s">
        <v>26</v>
      </c>
      <c r="U35" s="283" t="s">
        <v>444</v>
      </c>
      <c r="V35" s="324">
        <v>8</v>
      </c>
      <c r="W35" s="325">
        <v>6</v>
      </c>
      <c r="X35" s="284">
        <v>6</v>
      </c>
      <c r="Y35" s="283">
        <v>5</v>
      </c>
      <c r="Z35" s="283">
        <v>7</v>
      </c>
      <c r="AB35" s="283" t="s">
        <v>28</v>
      </c>
      <c r="AC35" t="str">
        <f t="shared" si="0"/>
        <v>Thailand2022</v>
      </c>
      <c r="AD35">
        <v>46.546656460668039</v>
      </c>
      <c r="AE35" s="324">
        <v>15</v>
      </c>
      <c r="AH35" t="s">
        <v>20</v>
      </c>
      <c r="AI35">
        <v>27</v>
      </c>
    </row>
    <row r="36" spans="4:35">
      <c r="D36" s="285"/>
      <c r="G36" s="627"/>
      <c r="H36" s="1"/>
      <c r="I36" s="96"/>
      <c r="J36" s="626" t="s">
        <v>27</v>
      </c>
      <c r="K36" s="283" t="s">
        <v>445</v>
      </c>
      <c r="L36">
        <v>36.546868331789021</v>
      </c>
      <c r="M36">
        <v>23.714569541764618</v>
      </c>
      <c r="N36">
        <v>16.802539459846095</v>
      </c>
      <c r="O36" s="624">
        <v>41.085449430854219</v>
      </c>
      <c r="P36">
        <v>43.118255837786606</v>
      </c>
      <c r="T36" s="283" t="s">
        <v>27</v>
      </c>
      <c r="U36" s="283" t="s">
        <v>445</v>
      </c>
      <c r="V36" s="324">
        <v>22</v>
      </c>
      <c r="W36" s="325">
        <v>25</v>
      </c>
      <c r="X36" s="284">
        <v>26</v>
      </c>
      <c r="Y36" s="283">
        <v>20</v>
      </c>
      <c r="Z36" s="283">
        <v>22</v>
      </c>
      <c r="AB36" s="283" t="s">
        <v>29</v>
      </c>
      <c r="AC36" t="str">
        <f t="shared" si="0"/>
        <v>United Kingdom2022</v>
      </c>
      <c r="AD36">
        <v>94.378569889823794</v>
      </c>
      <c r="AE36" s="324">
        <v>2</v>
      </c>
      <c r="AH36" t="s">
        <v>21</v>
      </c>
      <c r="AI36">
        <v>28</v>
      </c>
    </row>
    <row r="37" spans="4:35">
      <c r="D37" s="285"/>
      <c r="G37" s="627"/>
      <c r="H37" s="1"/>
      <c r="I37" s="96"/>
      <c r="J37" s="626" t="s">
        <v>28</v>
      </c>
      <c r="K37" s="283" t="s">
        <v>446</v>
      </c>
      <c r="L37">
        <v>46.546656460668039</v>
      </c>
      <c r="M37">
        <v>50.117078454431301</v>
      </c>
      <c r="N37">
        <v>55.424738417414886</v>
      </c>
      <c r="O37" s="624">
        <v>58.16719345326851</v>
      </c>
      <c r="P37">
        <v>61.639097193392651</v>
      </c>
      <c r="T37" s="283" t="s">
        <v>28</v>
      </c>
      <c r="U37" s="283" t="s">
        <v>446</v>
      </c>
      <c r="V37" s="324">
        <v>15</v>
      </c>
      <c r="W37" s="325">
        <v>17</v>
      </c>
      <c r="X37" s="284">
        <v>12</v>
      </c>
      <c r="Y37" s="283">
        <v>15</v>
      </c>
      <c r="Z37" s="283">
        <v>13</v>
      </c>
      <c r="AB37" s="283" t="s">
        <v>30</v>
      </c>
      <c r="AC37" t="str">
        <f t="shared" si="0"/>
        <v>United States2022</v>
      </c>
      <c r="AD37">
        <v>71.567770942282039</v>
      </c>
      <c r="AE37" s="324">
        <v>9</v>
      </c>
      <c r="AH37" t="s">
        <v>24</v>
      </c>
      <c r="AI37">
        <v>29</v>
      </c>
    </row>
    <row r="38" spans="4:35">
      <c r="D38" s="285"/>
      <c r="G38" s="627"/>
      <c r="H38" s="1"/>
      <c r="I38" s="96"/>
      <c r="J38" s="626" t="s">
        <v>29</v>
      </c>
      <c r="K38" s="283" t="s">
        <v>447</v>
      </c>
      <c r="L38">
        <v>94.378569889823794</v>
      </c>
      <c r="M38">
        <v>96.454610040080567</v>
      </c>
      <c r="N38">
        <v>97.69429916297787</v>
      </c>
      <c r="O38" s="624">
        <v>100</v>
      </c>
      <c r="P38">
        <v>100</v>
      </c>
      <c r="T38" s="283" t="s">
        <v>29</v>
      </c>
      <c r="U38" s="283" t="s">
        <v>447</v>
      </c>
      <c r="V38" s="324">
        <v>2</v>
      </c>
      <c r="W38" s="325">
        <v>2</v>
      </c>
      <c r="X38" s="284">
        <v>2</v>
      </c>
      <c r="Y38" s="283">
        <v>1</v>
      </c>
      <c r="Z38" s="283">
        <v>1</v>
      </c>
      <c r="AB38" s="283" t="s">
        <v>31</v>
      </c>
      <c r="AC38" t="str">
        <f t="shared" si="0"/>
        <v>Vietnam2022</v>
      </c>
      <c r="AD38">
        <v>40.543091063058881</v>
      </c>
      <c r="AE38" s="324">
        <v>20</v>
      </c>
      <c r="AH38" t="s">
        <v>18</v>
      </c>
      <c r="AI38">
        <v>30</v>
      </c>
    </row>
    <row r="39" spans="4:35">
      <c r="D39" s="285"/>
      <c r="G39" s="627"/>
      <c r="H39" s="1"/>
      <c r="I39" s="96"/>
      <c r="J39" s="626" t="s">
        <v>30</v>
      </c>
      <c r="K39" s="283" t="s">
        <v>448</v>
      </c>
      <c r="L39">
        <v>71.567770942282039</v>
      </c>
      <c r="M39">
        <v>77.167430149723288</v>
      </c>
      <c r="N39">
        <v>72.163075544821965</v>
      </c>
      <c r="O39" s="624">
        <v>79.539077009673207</v>
      </c>
      <c r="P39">
        <v>69.377323944676505</v>
      </c>
      <c r="T39" s="283" t="s">
        <v>30</v>
      </c>
      <c r="U39" s="283" t="s">
        <v>448</v>
      </c>
      <c r="V39" s="324">
        <v>9</v>
      </c>
      <c r="W39" s="325">
        <v>9</v>
      </c>
      <c r="X39" s="284">
        <v>10</v>
      </c>
      <c r="Y39" s="283">
        <v>9</v>
      </c>
      <c r="Z39" s="283">
        <v>10</v>
      </c>
    </row>
    <row r="40" spans="4:35">
      <c r="D40" s="285"/>
      <c r="G40" s="627"/>
      <c r="H40" s="1"/>
      <c r="I40" s="96"/>
      <c r="J40" s="626" t="s">
        <v>31</v>
      </c>
      <c r="K40" s="283" t="s">
        <v>449</v>
      </c>
      <c r="L40">
        <v>40.543091063058881</v>
      </c>
      <c r="M40">
        <v>58.780639910480886</v>
      </c>
      <c r="N40">
        <v>54.111668537844928</v>
      </c>
      <c r="O40" s="625">
        <v>58.427051506928713</v>
      </c>
      <c r="P40">
        <v>61.463623649133787</v>
      </c>
      <c r="T40" s="283" t="s">
        <v>31</v>
      </c>
      <c r="U40" s="283" t="s">
        <v>449</v>
      </c>
      <c r="V40" s="324">
        <v>20</v>
      </c>
      <c r="W40" s="325">
        <v>13</v>
      </c>
      <c r="X40" s="284">
        <v>14</v>
      </c>
      <c r="Y40" s="283">
        <v>14</v>
      </c>
      <c r="Z40" s="283">
        <v>14</v>
      </c>
    </row>
    <row r="41" spans="4:35">
      <c r="H41" s="96"/>
      <c r="I41" s="96"/>
      <c r="J41" s="626" t="s">
        <v>2</v>
      </c>
      <c r="K41" s="286" t="s">
        <v>450</v>
      </c>
      <c r="L41">
        <v>66.431760070587231</v>
      </c>
      <c r="M41">
        <v>68.242055005830139</v>
      </c>
      <c r="N41">
        <v>75.37573649987479</v>
      </c>
      <c r="O41">
        <v>80.264254695992719</v>
      </c>
      <c r="P41" cm="1">
        <f t="array" ref="P41:P70">TRANSPOSE(Score2026!H4:AK4)</f>
        <v>71.011609293907156</v>
      </c>
      <c r="T41" s="283" t="s">
        <v>2</v>
      </c>
      <c r="U41" s="286" t="s">
        <v>450</v>
      </c>
      <c r="V41">
        <v>11</v>
      </c>
      <c r="W41" s="284">
        <v>12</v>
      </c>
      <c r="X41" s="284">
        <v>10</v>
      </c>
      <c r="Y41" s="283">
        <v>7</v>
      </c>
      <c r="Z41" s="283" cm="1">
        <f t="array" ref="Z41:Z70">TRANSPOSE(Rank2026!H4:AK4)</f>
        <v>9</v>
      </c>
    </row>
    <row r="42" spans="4:35">
      <c r="H42" s="96"/>
      <c r="I42" s="96"/>
      <c r="J42" s="626" t="s">
        <v>3</v>
      </c>
      <c r="K42" s="286" t="s">
        <v>451</v>
      </c>
      <c r="L42">
        <v>23.546266226094776</v>
      </c>
      <c r="M42">
        <v>37.763664208838108</v>
      </c>
      <c r="N42">
        <v>32.226547073666787</v>
      </c>
      <c r="O42">
        <v>23.443317772996206</v>
      </c>
      <c r="P42">
        <v>15.80296683455358</v>
      </c>
      <c r="T42" s="283" t="s">
        <v>3</v>
      </c>
      <c r="U42" s="286" t="s">
        <v>451</v>
      </c>
      <c r="V42">
        <v>24</v>
      </c>
      <c r="W42" s="284">
        <v>23</v>
      </c>
      <c r="X42" s="284">
        <v>24</v>
      </c>
      <c r="Y42" s="283">
        <v>24</v>
      </c>
      <c r="Z42" s="283">
        <v>25</v>
      </c>
      <c r="AG42">
        <v>1</v>
      </c>
      <c r="AH42" t="s">
        <v>11</v>
      </c>
      <c r="AI42">
        <v>1</v>
      </c>
    </row>
    <row r="43" spans="4:35">
      <c r="H43" s="96"/>
      <c r="I43" s="96"/>
      <c r="J43" s="626" t="s">
        <v>4</v>
      </c>
      <c r="K43" s="286" t="s">
        <v>452</v>
      </c>
      <c r="L43">
        <v>51.450339903187874</v>
      </c>
      <c r="M43">
        <v>43.894612344059652</v>
      </c>
      <c r="N43">
        <v>49.00933499556217</v>
      </c>
      <c r="O43">
        <v>51.69409380532273</v>
      </c>
      <c r="P43">
        <v>35.429736371629104</v>
      </c>
      <c r="T43" s="283" t="s">
        <v>4</v>
      </c>
      <c r="U43" s="286" t="s">
        <v>452</v>
      </c>
      <c r="V43">
        <v>14</v>
      </c>
      <c r="W43" s="284">
        <v>21</v>
      </c>
      <c r="X43" s="284">
        <v>21</v>
      </c>
      <c r="Y43" s="283">
        <v>20</v>
      </c>
      <c r="Z43" s="283">
        <v>22</v>
      </c>
      <c r="AG43">
        <v>2</v>
      </c>
      <c r="AH43" t="s">
        <v>25</v>
      </c>
      <c r="AI43">
        <v>2</v>
      </c>
    </row>
    <row r="44" spans="4:35">
      <c r="H44" s="96"/>
      <c r="I44" s="96"/>
      <c r="J44" s="626" t="s">
        <v>5</v>
      </c>
      <c r="K44" s="286" t="s">
        <v>453</v>
      </c>
      <c r="L44">
        <v>49.253686925679958</v>
      </c>
      <c r="M44">
        <v>52.261001775930666</v>
      </c>
      <c r="N44">
        <v>56.699594131249498</v>
      </c>
      <c r="O44">
        <v>66.648991455251334</v>
      </c>
      <c r="P44">
        <v>53.504779221967141</v>
      </c>
      <c r="T44" s="283" t="s">
        <v>5</v>
      </c>
      <c r="U44" s="286" t="s">
        <v>453</v>
      </c>
      <c r="V44">
        <v>16</v>
      </c>
      <c r="W44" s="284">
        <v>17</v>
      </c>
      <c r="X44" s="284">
        <v>18</v>
      </c>
      <c r="Y44" s="283">
        <v>15</v>
      </c>
      <c r="Z44" s="283">
        <v>17</v>
      </c>
      <c r="AG44">
        <v>3</v>
      </c>
      <c r="AH44" t="s">
        <v>26</v>
      </c>
      <c r="AI44">
        <v>3</v>
      </c>
    </row>
    <row r="45" spans="4:35">
      <c r="H45" s="96"/>
      <c r="I45" s="96"/>
      <c r="J45" s="626" t="s">
        <v>6</v>
      </c>
      <c r="K45" s="286" t="s">
        <v>454</v>
      </c>
      <c r="L45">
        <v>69.481699367628607</v>
      </c>
      <c r="M45">
        <v>72.335415210680708</v>
      </c>
      <c r="N45">
        <v>81.114038538885993</v>
      </c>
      <c r="O45">
        <v>74.399883964635009</v>
      </c>
      <c r="P45">
        <v>69.230926016217083</v>
      </c>
      <c r="T45" s="283" t="s">
        <v>6</v>
      </c>
      <c r="U45" s="286" t="s">
        <v>454</v>
      </c>
      <c r="V45">
        <v>10</v>
      </c>
      <c r="W45" s="284">
        <v>9</v>
      </c>
      <c r="X45" s="284">
        <v>8</v>
      </c>
      <c r="Y45" s="283">
        <v>11</v>
      </c>
      <c r="Z45" s="283">
        <v>11</v>
      </c>
      <c r="AG45">
        <v>4</v>
      </c>
      <c r="AH45" t="s">
        <v>30</v>
      </c>
      <c r="AI45">
        <v>4</v>
      </c>
    </row>
    <row r="46" spans="4:35">
      <c r="H46" s="96"/>
      <c r="I46" s="96"/>
      <c r="J46" s="626" t="s">
        <v>7</v>
      </c>
      <c r="K46" s="286" t="s">
        <v>455</v>
      </c>
      <c r="L46">
        <v>50.204200706270058</v>
      </c>
      <c r="M46">
        <v>63.541132224866836</v>
      </c>
      <c r="N46">
        <v>66.651762747218541</v>
      </c>
      <c r="O46">
        <v>65.07573236994169</v>
      </c>
      <c r="P46">
        <v>56.482747072259258</v>
      </c>
      <c r="T46" s="283" t="s">
        <v>7</v>
      </c>
      <c r="U46" s="286" t="s">
        <v>455</v>
      </c>
      <c r="V46">
        <v>15</v>
      </c>
      <c r="W46" s="284">
        <v>13</v>
      </c>
      <c r="X46" s="284">
        <v>15</v>
      </c>
      <c r="Y46" s="283">
        <v>16</v>
      </c>
      <c r="Z46" s="283">
        <v>16</v>
      </c>
      <c r="AG46">
        <v>5</v>
      </c>
      <c r="AH46" t="s">
        <v>8</v>
      </c>
      <c r="AI46">
        <v>5</v>
      </c>
    </row>
    <row r="47" spans="4:35">
      <c r="H47" s="96"/>
      <c r="I47" s="96"/>
      <c r="J47" s="626" t="s">
        <v>8</v>
      </c>
      <c r="K47" s="286" t="s">
        <v>456</v>
      </c>
      <c r="L47">
        <v>69.952084091005119</v>
      </c>
      <c r="M47">
        <v>73.422500122138203</v>
      </c>
      <c r="N47">
        <v>89.467077670874644</v>
      </c>
      <c r="O47">
        <v>90.949323021235585</v>
      </c>
      <c r="P47">
        <v>78.350756560566666</v>
      </c>
      <c r="T47" s="283" t="s">
        <v>8</v>
      </c>
      <c r="U47" s="286" t="s">
        <v>456</v>
      </c>
      <c r="V47">
        <v>8</v>
      </c>
      <c r="W47" s="284">
        <v>7</v>
      </c>
      <c r="X47" s="284">
        <v>5</v>
      </c>
      <c r="Y47" s="283">
        <v>5</v>
      </c>
      <c r="Z47" s="283">
        <v>7</v>
      </c>
      <c r="AG47">
        <v>6</v>
      </c>
      <c r="AH47" t="s">
        <v>29</v>
      </c>
      <c r="AI47">
        <v>6</v>
      </c>
    </row>
    <row r="48" spans="4:35">
      <c r="H48" s="96"/>
      <c r="I48" s="96"/>
      <c r="J48" s="626" t="s">
        <v>9</v>
      </c>
      <c r="K48" s="286" t="s">
        <v>457</v>
      </c>
      <c r="L48">
        <v>74.937766470253976</v>
      </c>
      <c r="M48">
        <v>75.151660676928344</v>
      </c>
      <c r="N48">
        <v>76.65550419952956</v>
      </c>
      <c r="O48">
        <v>75.226421875736349</v>
      </c>
      <c r="P48">
        <v>80.156925671144904</v>
      </c>
      <c r="T48" s="283" t="s">
        <v>9</v>
      </c>
      <c r="U48" s="286" t="s">
        <v>457</v>
      </c>
      <c r="V48">
        <v>6</v>
      </c>
      <c r="W48" s="284">
        <v>6</v>
      </c>
      <c r="X48" s="284">
        <v>9</v>
      </c>
      <c r="Y48" s="283">
        <v>10</v>
      </c>
      <c r="Z48" s="283">
        <v>6</v>
      </c>
      <c r="AG48">
        <v>7</v>
      </c>
      <c r="AH48" t="s">
        <v>2</v>
      </c>
      <c r="AI48">
        <v>7</v>
      </c>
    </row>
    <row r="49" spans="8:35">
      <c r="H49" s="96"/>
      <c r="I49" s="96"/>
      <c r="J49" s="626" t="s">
        <v>10</v>
      </c>
      <c r="K49" s="286" t="s">
        <v>458</v>
      </c>
      <c r="L49">
        <v>36.807090226158309</v>
      </c>
      <c r="M49">
        <v>33.042790413615357</v>
      </c>
      <c r="N49">
        <v>34.905247720932216</v>
      </c>
      <c r="O49">
        <v>22.88829223839058</v>
      </c>
      <c r="P49">
        <v>29.249625766683323</v>
      </c>
      <c r="T49" s="283" t="s">
        <v>10</v>
      </c>
      <c r="U49" s="286" t="s">
        <v>458</v>
      </c>
      <c r="V49">
        <v>21</v>
      </c>
      <c r="W49" s="284">
        <v>24</v>
      </c>
      <c r="X49" s="284">
        <v>23</v>
      </c>
      <c r="Y49" s="283">
        <v>25</v>
      </c>
      <c r="Z49" s="283">
        <v>23</v>
      </c>
      <c r="AG49">
        <v>8</v>
      </c>
      <c r="AH49" t="s">
        <v>19</v>
      </c>
      <c r="AI49">
        <v>8</v>
      </c>
    </row>
    <row r="50" spans="8:35">
      <c r="H50" s="96"/>
      <c r="I50" s="96"/>
      <c r="J50" s="626" t="s">
        <v>11</v>
      </c>
      <c r="K50" s="286" t="s">
        <v>459</v>
      </c>
      <c r="L50">
        <v>100</v>
      </c>
      <c r="M50">
        <v>88.789364493746504</v>
      </c>
      <c r="N50">
        <v>100</v>
      </c>
      <c r="O50">
        <v>100</v>
      </c>
      <c r="P50">
        <v>82.981209448096379</v>
      </c>
      <c r="T50" s="283" t="s">
        <v>11</v>
      </c>
      <c r="U50" s="286" t="s">
        <v>459</v>
      </c>
      <c r="V50">
        <v>1</v>
      </c>
      <c r="W50" s="284">
        <v>3</v>
      </c>
      <c r="X50" s="284">
        <v>1</v>
      </c>
      <c r="Y50" s="283">
        <v>1</v>
      </c>
      <c r="Z50" s="283">
        <v>3</v>
      </c>
      <c r="AG50">
        <v>9</v>
      </c>
      <c r="AH50" t="s">
        <v>16</v>
      </c>
      <c r="AI50">
        <v>9</v>
      </c>
    </row>
    <row r="51" spans="8:35">
      <c r="H51" s="96"/>
      <c r="I51" s="96"/>
      <c r="J51" s="626" t="s">
        <v>12</v>
      </c>
      <c r="K51" s="286" t="s">
        <v>460</v>
      </c>
      <c r="L51">
        <v>35.715678293967017</v>
      </c>
      <c r="M51">
        <v>51.018962650688103</v>
      </c>
      <c r="N51">
        <v>62.297809961710222</v>
      </c>
      <c r="O51">
        <v>60.039775362284622</v>
      </c>
      <c r="P51">
        <v>61.645814509228586</v>
      </c>
      <c r="T51" s="283" t="s">
        <v>12</v>
      </c>
      <c r="U51" s="286" t="s">
        <v>460</v>
      </c>
      <c r="V51">
        <v>22</v>
      </c>
      <c r="W51" s="284">
        <v>19</v>
      </c>
      <c r="X51" s="284">
        <v>16</v>
      </c>
      <c r="Y51" s="283">
        <v>18</v>
      </c>
      <c r="Z51" s="283">
        <v>13</v>
      </c>
      <c r="AG51">
        <v>10</v>
      </c>
      <c r="AH51" t="s">
        <v>9</v>
      </c>
      <c r="AI51">
        <v>10</v>
      </c>
    </row>
    <row r="52" spans="8:35">
      <c r="H52" s="96"/>
      <c r="I52" s="96"/>
      <c r="J52" s="626" t="s">
        <v>13</v>
      </c>
      <c r="K52" s="286" t="s">
        <v>461</v>
      </c>
      <c r="L52">
        <v>45.523712678620846</v>
      </c>
      <c r="M52">
        <v>51.273540042147104</v>
      </c>
      <c r="N52">
        <v>57.023920252263807</v>
      </c>
      <c r="O52">
        <v>57.094827808980412</v>
      </c>
      <c r="P52">
        <v>50.308794391316034</v>
      </c>
      <c r="T52" s="283" t="s">
        <v>13</v>
      </c>
      <c r="U52" s="286" t="s">
        <v>461</v>
      </c>
      <c r="V52">
        <v>18</v>
      </c>
      <c r="W52" s="284">
        <v>18</v>
      </c>
      <c r="X52" s="284">
        <v>17</v>
      </c>
      <c r="Y52" s="283">
        <v>19</v>
      </c>
      <c r="Z52" s="283">
        <v>19</v>
      </c>
      <c r="AG52">
        <v>11</v>
      </c>
      <c r="AH52" t="s">
        <v>6</v>
      </c>
      <c r="AI52">
        <v>11</v>
      </c>
    </row>
    <row r="53" spans="8:35">
      <c r="H53" s="96"/>
      <c r="I53" s="96"/>
      <c r="J53" s="626" t="s">
        <v>14</v>
      </c>
      <c r="K53" s="286" t="s">
        <v>462</v>
      </c>
      <c r="L53">
        <v>69.812096088118167</v>
      </c>
      <c r="M53">
        <v>68.305626217339906</v>
      </c>
      <c r="N53">
        <v>72.156900850825295</v>
      </c>
      <c r="O53">
        <v>67.808546177106962</v>
      </c>
      <c r="P53">
        <v>67.064142023170021</v>
      </c>
      <c r="T53" s="283" t="s">
        <v>14</v>
      </c>
      <c r="U53" s="286" t="s">
        <v>462</v>
      </c>
      <c r="V53">
        <v>9</v>
      </c>
      <c r="W53" s="284">
        <v>10</v>
      </c>
      <c r="X53" s="284">
        <v>11</v>
      </c>
      <c r="Y53" s="283">
        <v>13</v>
      </c>
      <c r="Z53" s="283">
        <v>12</v>
      </c>
      <c r="AG53">
        <v>12</v>
      </c>
      <c r="AH53" t="s">
        <v>31</v>
      </c>
      <c r="AI53">
        <v>12</v>
      </c>
    </row>
    <row r="54" spans="8:35">
      <c r="H54" s="96"/>
      <c r="I54" s="96"/>
      <c r="J54" s="626" t="s">
        <v>15</v>
      </c>
      <c r="K54" s="286" t="s">
        <v>463</v>
      </c>
      <c r="L54">
        <v>8.5006965905462959</v>
      </c>
      <c r="M54">
        <v>5.7303870163560608</v>
      </c>
      <c r="N54">
        <v>11.388143701066149</v>
      </c>
      <c r="O54">
        <v>17.224422743583471</v>
      </c>
      <c r="P54">
        <v>7.9417468125652269</v>
      </c>
      <c r="T54" s="283" t="s">
        <v>15</v>
      </c>
      <c r="U54" s="286" t="s">
        <v>463</v>
      </c>
      <c r="V54">
        <v>27</v>
      </c>
      <c r="W54" s="284">
        <v>29</v>
      </c>
      <c r="X54" s="284">
        <v>28</v>
      </c>
      <c r="Y54" s="283">
        <v>26</v>
      </c>
      <c r="Z54" s="283">
        <v>29</v>
      </c>
      <c r="AG54">
        <v>13</v>
      </c>
      <c r="AH54" t="s">
        <v>14</v>
      </c>
      <c r="AI54">
        <v>13</v>
      </c>
    </row>
    <row r="55" spans="8:35">
      <c r="H55" s="96"/>
      <c r="I55" s="96"/>
      <c r="J55" s="626" t="s">
        <v>16</v>
      </c>
      <c r="K55" s="286" t="s">
        <v>464</v>
      </c>
      <c r="L55">
        <v>54.672064848653257</v>
      </c>
      <c r="M55">
        <v>68.285255739197794</v>
      </c>
      <c r="N55">
        <v>67.255637822772087</v>
      </c>
      <c r="O55">
        <v>75.745892228331428</v>
      </c>
      <c r="P55">
        <v>71.821480021500818</v>
      </c>
      <c r="T55" s="283" t="s">
        <v>16</v>
      </c>
      <c r="U55" s="286" t="s">
        <v>464</v>
      </c>
      <c r="V55">
        <v>13</v>
      </c>
      <c r="W55" s="284">
        <v>11</v>
      </c>
      <c r="X55" s="284">
        <v>14</v>
      </c>
      <c r="Y55" s="283">
        <v>9</v>
      </c>
      <c r="Z55" s="283">
        <v>8</v>
      </c>
      <c r="AG55">
        <v>14</v>
      </c>
      <c r="AH55" t="s">
        <v>28</v>
      </c>
      <c r="AI55">
        <v>14</v>
      </c>
    </row>
    <row r="56" spans="8:35">
      <c r="H56" s="96"/>
      <c r="I56" s="96"/>
      <c r="J56" s="626" t="s">
        <v>17</v>
      </c>
      <c r="K56" s="286" t="s">
        <v>465</v>
      </c>
      <c r="L56">
        <v>34.96148298664945</v>
      </c>
      <c r="M56">
        <v>43.184231428632536</v>
      </c>
      <c r="N56">
        <v>47.431971542929404</v>
      </c>
      <c r="O56">
        <v>40.621199735053885</v>
      </c>
      <c r="P56">
        <v>37.311651624421806</v>
      </c>
      <c r="T56" s="283" t="s">
        <v>17</v>
      </c>
      <c r="U56" s="286" t="s">
        <v>465</v>
      </c>
      <c r="V56">
        <v>23</v>
      </c>
      <c r="W56" s="284">
        <v>22</v>
      </c>
      <c r="X56" s="284">
        <v>22</v>
      </c>
      <c r="Y56" s="283">
        <v>22</v>
      </c>
      <c r="Z56" s="283">
        <v>21</v>
      </c>
      <c r="AG56">
        <v>15</v>
      </c>
      <c r="AH56" t="s">
        <v>5</v>
      </c>
      <c r="AI56">
        <v>15</v>
      </c>
    </row>
    <row r="57" spans="8:35">
      <c r="H57" s="96"/>
      <c r="I57" s="96"/>
      <c r="J57" s="626" t="s">
        <v>18</v>
      </c>
      <c r="K57" s="286" t="s">
        <v>466</v>
      </c>
      <c r="L57">
        <v>0</v>
      </c>
      <c r="M57">
        <v>16.820424944585188</v>
      </c>
      <c r="N57">
        <v>22.009828384885509</v>
      </c>
      <c r="O57">
        <v>1.4930349421164064</v>
      </c>
      <c r="P57">
        <v>0</v>
      </c>
      <c r="T57" s="283" t="s">
        <v>18</v>
      </c>
      <c r="U57" s="286" t="s">
        <v>466</v>
      </c>
      <c r="V57">
        <v>30</v>
      </c>
      <c r="W57" s="284">
        <v>26</v>
      </c>
      <c r="X57" s="284">
        <v>27</v>
      </c>
      <c r="Y57" s="283">
        <v>29</v>
      </c>
      <c r="Z57" s="283">
        <v>30</v>
      </c>
      <c r="AG57">
        <v>16</v>
      </c>
      <c r="AH57" t="s">
        <v>7</v>
      </c>
      <c r="AI57">
        <v>16</v>
      </c>
    </row>
    <row r="58" spans="8:35">
      <c r="H58" s="96"/>
      <c r="I58" s="96"/>
      <c r="J58" s="626" t="s">
        <v>19</v>
      </c>
      <c r="K58" s="286" t="s">
        <v>467</v>
      </c>
      <c r="L58">
        <v>73.015243048774508</v>
      </c>
      <c r="M58">
        <v>73.385290585955048</v>
      </c>
      <c r="N58">
        <v>85.991115240573819</v>
      </c>
      <c r="O58">
        <v>77.263397626650246</v>
      </c>
      <c r="P58">
        <v>69.248672195847575</v>
      </c>
      <c r="T58" s="283" t="s">
        <v>19</v>
      </c>
      <c r="U58" s="286" t="s">
        <v>467</v>
      </c>
      <c r="V58">
        <v>7</v>
      </c>
      <c r="W58" s="284">
        <v>8</v>
      </c>
      <c r="X58" s="284">
        <v>7</v>
      </c>
      <c r="Y58" s="283">
        <v>8</v>
      </c>
      <c r="Z58" s="283">
        <v>10</v>
      </c>
      <c r="AG58">
        <v>17</v>
      </c>
      <c r="AH58" t="s">
        <v>12</v>
      </c>
      <c r="AI58">
        <v>17</v>
      </c>
    </row>
    <row r="59" spans="8:35">
      <c r="H59" s="96"/>
      <c r="I59" s="96"/>
      <c r="J59" s="626" t="s">
        <v>20</v>
      </c>
      <c r="K59" s="286" t="s">
        <v>468</v>
      </c>
      <c r="L59">
        <v>8.8712060505694398E-2</v>
      </c>
      <c r="M59">
        <v>11.235526118669165</v>
      </c>
      <c r="N59">
        <v>0</v>
      </c>
      <c r="O59">
        <v>0</v>
      </c>
      <c r="P59">
        <v>9.0930965438288514</v>
      </c>
      <c r="T59" s="283" t="s">
        <v>20</v>
      </c>
      <c r="U59" s="286" t="s">
        <v>468</v>
      </c>
      <c r="V59">
        <v>29</v>
      </c>
      <c r="W59" s="284">
        <v>28</v>
      </c>
      <c r="X59" s="284">
        <v>30</v>
      </c>
      <c r="Y59" s="283">
        <v>30</v>
      </c>
      <c r="Z59" s="283">
        <v>27</v>
      </c>
      <c r="AG59">
        <v>18</v>
      </c>
      <c r="AH59" t="s">
        <v>23</v>
      </c>
      <c r="AI59">
        <v>18</v>
      </c>
    </row>
    <row r="60" spans="8:35">
      <c r="H60" s="96"/>
      <c r="I60" s="96"/>
      <c r="J60" s="626" t="s">
        <v>21</v>
      </c>
      <c r="K60" s="286" t="s">
        <v>469</v>
      </c>
      <c r="L60">
        <v>3.6566120738183678</v>
      </c>
      <c r="M60">
        <v>12.707415103158247</v>
      </c>
      <c r="N60">
        <v>22.766797348628693</v>
      </c>
      <c r="O60">
        <v>12.000806693828721</v>
      </c>
      <c r="P60">
        <v>8.1642978616230799</v>
      </c>
      <c r="T60" s="283" t="s">
        <v>21</v>
      </c>
      <c r="U60" s="286" t="s">
        <v>469</v>
      </c>
      <c r="V60">
        <v>28</v>
      </c>
      <c r="W60" s="284">
        <v>27</v>
      </c>
      <c r="X60" s="284">
        <v>26</v>
      </c>
      <c r="Y60" s="283">
        <v>28</v>
      </c>
      <c r="Z60" s="283">
        <v>28</v>
      </c>
      <c r="AG60">
        <v>19</v>
      </c>
      <c r="AH60" t="s">
        <v>13</v>
      </c>
      <c r="AI60">
        <v>19</v>
      </c>
    </row>
    <row r="61" spans="8:35">
      <c r="H61" s="96"/>
      <c r="I61" s="96"/>
      <c r="J61" s="626" t="s">
        <v>22</v>
      </c>
      <c r="K61" s="286" t="s">
        <v>470</v>
      </c>
      <c r="L61">
        <v>39.333464018123586</v>
      </c>
      <c r="M61">
        <v>45.146257073335327</v>
      </c>
      <c r="N61">
        <v>49.358734641440826</v>
      </c>
      <c r="O61">
        <v>45.203550372071739</v>
      </c>
      <c r="P61">
        <v>52.008215911233115</v>
      </c>
      <c r="T61" s="283" t="s">
        <v>22</v>
      </c>
      <c r="U61" s="286" t="s">
        <v>470</v>
      </c>
      <c r="V61">
        <v>20</v>
      </c>
      <c r="W61" s="284">
        <v>20</v>
      </c>
      <c r="X61" s="284">
        <v>20</v>
      </c>
      <c r="Y61" s="283">
        <v>21</v>
      </c>
      <c r="Z61" s="283">
        <v>18</v>
      </c>
      <c r="AG61">
        <v>20</v>
      </c>
      <c r="AH61" t="s">
        <v>4</v>
      </c>
      <c r="AI61">
        <v>20</v>
      </c>
    </row>
    <row r="62" spans="8:35">
      <c r="H62" s="96"/>
      <c r="I62" s="96"/>
      <c r="J62" s="626" t="s">
        <v>23</v>
      </c>
      <c r="K62" s="286" t="s">
        <v>471</v>
      </c>
      <c r="L62">
        <v>41.183951436312562</v>
      </c>
      <c r="M62">
        <v>54.665114824211656</v>
      </c>
      <c r="N62">
        <v>55.989173252905587</v>
      </c>
      <c r="O62">
        <v>62.683299538922242</v>
      </c>
      <c r="P62">
        <v>49.845327602799181</v>
      </c>
      <c r="T62" s="283" t="s">
        <v>23</v>
      </c>
      <c r="U62" s="286" t="s">
        <v>471</v>
      </c>
      <c r="V62">
        <v>19</v>
      </c>
      <c r="W62" s="284">
        <v>16</v>
      </c>
      <c r="X62" s="284">
        <v>19</v>
      </c>
      <c r="Y62" s="283">
        <v>17</v>
      </c>
      <c r="Z62" s="283">
        <v>20</v>
      </c>
      <c r="AG62">
        <v>21</v>
      </c>
      <c r="AH62" t="s">
        <v>22</v>
      </c>
      <c r="AI62">
        <v>21</v>
      </c>
    </row>
    <row r="63" spans="8:35">
      <c r="H63" s="96"/>
      <c r="I63" s="96"/>
      <c r="J63" s="626" t="s">
        <v>24</v>
      </c>
      <c r="K63" s="286" t="s">
        <v>472</v>
      </c>
      <c r="L63">
        <v>21.780232882885031</v>
      </c>
      <c r="M63">
        <v>31.535410245955259</v>
      </c>
      <c r="N63">
        <v>31.39140786142675</v>
      </c>
      <c r="O63">
        <v>12.186074906011696</v>
      </c>
      <c r="P63">
        <v>15.525898534723003</v>
      </c>
      <c r="T63" s="283" t="s">
        <v>24</v>
      </c>
      <c r="U63" s="286" t="s">
        <v>472</v>
      </c>
      <c r="V63">
        <v>25</v>
      </c>
      <c r="W63" s="284">
        <v>25</v>
      </c>
      <c r="X63" s="284">
        <v>25</v>
      </c>
      <c r="Y63" s="283">
        <v>27</v>
      </c>
      <c r="Z63" s="283">
        <v>26</v>
      </c>
      <c r="AG63">
        <v>22</v>
      </c>
      <c r="AH63" t="s">
        <v>17</v>
      </c>
      <c r="AI63">
        <v>22</v>
      </c>
    </row>
    <row r="64" spans="8:35">
      <c r="H64" s="96"/>
      <c r="I64" s="96"/>
      <c r="J64" s="626" t="s">
        <v>25</v>
      </c>
      <c r="K64" s="286" t="s">
        <v>473</v>
      </c>
      <c r="L64">
        <v>88.756354845322733</v>
      </c>
      <c r="M64">
        <v>100</v>
      </c>
      <c r="N64">
        <v>92.36097979223392</v>
      </c>
      <c r="O64">
        <v>99.513843461699793</v>
      </c>
      <c r="P64">
        <v>100.00000000000001</v>
      </c>
      <c r="T64" s="283" t="s">
        <v>25</v>
      </c>
      <c r="U64" s="286" t="s">
        <v>473</v>
      </c>
      <c r="V64">
        <v>2</v>
      </c>
      <c r="W64" s="284">
        <v>1</v>
      </c>
      <c r="X64" s="284">
        <v>2</v>
      </c>
      <c r="Y64" s="283">
        <v>2</v>
      </c>
      <c r="Z64" s="283">
        <v>1</v>
      </c>
      <c r="AG64">
        <v>23</v>
      </c>
      <c r="AH64" t="s">
        <v>27</v>
      </c>
      <c r="AI64">
        <v>23</v>
      </c>
    </row>
    <row r="65" spans="8:35">
      <c r="H65" s="96"/>
      <c r="I65" s="96"/>
      <c r="J65" s="626" t="s">
        <v>26</v>
      </c>
      <c r="K65" s="286" t="s">
        <v>474</v>
      </c>
      <c r="L65">
        <v>83.872169032589611</v>
      </c>
      <c r="M65">
        <v>90.420432434474947</v>
      </c>
      <c r="N65">
        <v>92.170501415083208</v>
      </c>
      <c r="O65">
        <v>95.842742752620296</v>
      </c>
      <c r="P65">
        <v>80.532715757163572</v>
      </c>
      <c r="T65" s="283" t="s">
        <v>26</v>
      </c>
      <c r="U65" s="286" t="s">
        <v>474</v>
      </c>
      <c r="V65">
        <v>3</v>
      </c>
      <c r="W65" s="284">
        <v>2</v>
      </c>
      <c r="X65" s="284">
        <v>3</v>
      </c>
      <c r="Y65" s="283">
        <v>3</v>
      </c>
      <c r="Z65" s="283">
        <v>5</v>
      </c>
      <c r="AG65">
        <v>24</v>
      </c>
      <c r="AH65" t="s">
        <v>3</v>
      </c>
      <c r="AI65">
        <v>24</v>
      </c>
    </row>
    <row r="66" spans="8:35">
      <c r="H66" s="96"/>
      <c r="I66" s="96"/>
      <c r="J66" s="626" t="s">
        <v>27</v>
      </c>
      <c r="K66" s="286" t="s">
        <v>475</v>
      </c>
      <c r="L66">
        <v>14.410493455444401</v>
      </c>
      <c r="M66">
        <v>0</v>
      </c>
      <c r="N66">
        <v>2.3708548071012849</v>
      </c>
      <c r="O66">
        <v>29.638400307603625</v>
      </c>
      <c r="P66">
        <v>22.586464880734336</v>
      </c>
      <c r="T66" s="283" t="s">
        <v>27</v>
      </c>
      <c r="U66" s="286" t="s">
        <v>475</v>
      </c>
      <c r="V66">
        <v>26</v>
      </c>
      <c r="W66" s="284">
        <v>30</v>
      </c>
      <c r="X66" s="284">
        <v>29</v>
      </c>
      <c r="Y66" s="283">
        <v>23</v>
      </c>
      <c r="Z66" s="283">
        <v>24</v>
      </c>
      <c r="AG66">
        <v>25</v>
      </c>
      <c r="AH66" t="s">
        <v>10</v>
      </c>
      <c r="AI66">
        <v>25</v>
      </c>
    </row>
    <row r="67" spans="8:35">
      <c r="H67" s="96"/>
      <c r="I67" s="96"/>
      <c r="J67" s="626" t="s">
        <v>28</v>
      </c>
      <c r="K67" s="286" t="s">
        <v>476</v>
      </c>
      <c r="L67">
        <v>59.394752953913347</v>
      </c>
      <c r="M67">
        <v>62.310425887921951</v>
      </c>
      <c r="N67">
        <v>70.037156387047958</v>
      </c>
      <c r="O67">
        <v>66.649430602873224</v>
      </c>
      <c r="P67">
        <v>59.999509154408315</v>
      </c>
      <c r="T67" s="283" t="s">
        <v>28</v>
      </c>
      <c r="U67" s="286" t="s">
        <v>476</v>
      </c>
      <c r="V67">
        <v>12</v>
      </c>
      <c r="W67" s="284">
        <v>14</v>
      </c>
      <c r="X67" s="284">
        <v>12</v>
      </c>
      <c r="Y67" s="283">
        <v>14</v>
      </c>
      <c r="Z67" s="283">
        <v>14</v>
      </c>
      <c r="AG67">
        <v>26</v>
      </c>
      <c r="AH67" t="s">
        <v>15</v>
      </c>
      <c r="AI67">
        <v>26</v>
      </c>
    </row>
    <row r="68" spans="8:35">
      <c r="H68" s="96"/>
      <c r="I68" s="96"/>
      <c r="J68" s="626" t="s">
        <v>29</v>
      </c>
      <c r="K68" s="286" t="s">
        <v>477</v>
      </c>
      <c r="L68">
        <v>76.7183088841429</v>
      </c>
      <c r="M68">
        <v>77.564460202925119</v>
      </c>
      <c r="N68">
        <v>87.810061820344899</v>
      </c>
      <c r="O68">
        <v>86.450607004164894</v>
      </c>
      <c r="P68">
        <v>82.294238802184708</v>
      </c>
      <c r="T68" s="283" t="s">
        <v>29</v>
      </c>
      <c r="U68" s="286" t="s">
        <v>477</v>
      </c>
      <c r="V68">
        <v>5</v>
      </c>
      <c r="W68" s="284">
        <v>5</v>
      </c>
      <c r="X68" s="284">
        <v>6</v>
      </c>
      <c r="Y68" s="283">
        <v>6</v>
      </c>
      <c r="Z68" s="283">
        <v>4</v>
      </c>
      <c r="AG68">
        <v>27</v>
      </c>
      <c r="AH68" t="s">
        <v>21</v>
      </c>
      <c r="AI68">
        <v>27</v>
      </c>
    </row>
    <row r="69" spans="8:35">
      <c r="H69" s="96"/>
      <c r="I69" s="96"/>
      <c r="J69" s="626" t="s">
        <v>30</v>
      </c>
      <c r="K69" s="286" t="s">
        <v>478</v>
      </c>
      <c r="L69">
        <v>78.007138716308191</v>
      </c>
      <c r="M69">
        <v>78.480861164479791</v>
      </c>
      <c r="N69">
        <v>89.974429498967083</v>
      </c>
      <c r="O69">
        <v>94.071466427113194</v>
      </c>
      <c r="P69">
        <v>85.957473464214686</v>
      </c>
      <c r="T69" s="283" t="s">
        <v>30</v>
      </c>
      <c r="U69" s="286" t="s">
        <v>478</v>
      </c>
      <c r="V69">
        <v>4</v>
      </c>
      <c r="W69" s="284">
        <v>4</v>
      </c>
      <c r="X69" s="284">
        <v>4</v>
      </c>
      <c r="Y69" s="283">
        <v>4</v>
      </c>
      <c r="Z69" s="283">
        <v>2</v>
      </c>
      <c r="AG69">
        <v>28</v>
      </c>
      <c r="AH69" t="s">
        <v>24</v>
      </c>
      <c r="AI69">
        <v>28</v>
      </c>
    </row>
    <row r="70" spans="8:35">
      <c r="H70" s="96"/>
      <c r="I70" s="96"/>
      <c r="J70" s="626" t="s">
        <v>31</v>
      </c>
      <c r="K70" s="286" t="s">
        <v>479</v>
      </c>
      <c r="L70">
        <v>47.216120672836304</v>
      </c>
      <c r="M70">
        <v>61.988414790812776</v>
      </c>
      <c r="N70">
        <v>68.67156529399341</v>
      </c>
      <c r="O70">
        <v>74.237230159526973</v>
      </c>
      <c r="P70">
        <v>58.865116010445135</v>
      </c>
      <c r="T70" s="283" t="s">
        <v>31</v>
      </c>
      <c r="U70" s="286" t="s">
        <v>479</v>
      </c>
      <c r="V70">
        <v>17</v>
      </c>
      <c r="W70" s="284">
        <v>15</v>
      </c>
      <c r="X70" s="284">
        <v>13</v>
      </c>
      <c r="Y70" s="283">
        <v>12</v>
      </c>
      <c r="Z70" s="283">
        <v>15</v>
      </c>
      <c r="AG70">
        <v>29</v>
      </c>
      <c r="AH70" t="s">
        <v>18</v>
      </c>
      <c r="AI70">
        <v>29</v>
      </c>
    </row>
    <row r="71" spans="8:35">
      <c r="H71" s="96"/>
      <c r="I71" s="96"/>
      <c r="J71" s="626" t="s">
        <v>2</v>
      </c>
      <c r="K71" s="286" t="s">
        <v>480</v>
      </c>
      <c r="L71">
        <v>95.257006386814851</v>
      </c>
      <c r="M71">
        <v>98.056679283634935</v>
      </c>
      <c r="N71">
        <v>99.621949565693185</v>
      </c>
      <c r="O71">
        <v>100</v>
      </c>
      <c r="P71" cm="1">
        <f t="array" ref="P71:P100">TRANSPOSE(Score2026!H61:AK61)</f>
        <v>100</v>
      </c>
      <c r="T71" s="283" t="s">
        <v>2</v>
      </c>
      <c r="U71" s="286" t="s">
        <v>480</v>
      </c>
      <c r="V71">
        <v>3</v>
      </c>
      <c r="W71" s="284">
        <v>3</v>
      </c>
      <c r="X71" s="284">
        <v>3</v>
      </c>
      <c r="Y71" s="283">
        <v>1</v>
      </c>
      <c r="Z71" s="283" cm="1">
        <f t="array" ref="Z71:Z100">TRANSPOSE(Rank2026!H61:AK61)</f>
        <v>1</v>
      </c>
      <c r="AG71">
        <v>30</v>
      </c>
      <c r="AH71" t="s">
        <v>20</v>
      </c>
      <c r="AI71">
        <v>30</v>
      </c>
    </row>
    <row r="72" spans="8:35">
      <c r="H72" s="96"/>
      <c r="I72" s="96"/>
      <c r="J72" s="626" t="s">
        <v>3</v>
      </c>
      <c r="K72" s="286" t="s">
        <v>481</v>
      </c>
      <c r="L72">
        <v>32.414664705460432</v>
      </c>
      <c r="M72">
        <v>33.199836072852904</v>
      </c>
      <c r="N72">
        <v>21.6632784197059</v>
      </c>
      <c r="O72">
        <v>25.214536016331046</v>
      </c>
      <c r="P72">
        <v>34.64326156383941</v>
      </c>
      <c r="T72" s="283" t="s">
        <v>3</v>
      </c>
      <c r="U72" s="286" t="s">
        <v>481</v>
      </c>
      <c r="V72">
        <v>21</v>
      </c>
      <c r="W72" s="284">
        <v>26</v>
      </c>
      <c r="X72" s="284">
        <v>26</v>
      </c>
      <c r="Y72" s="283">
        <v>26</v>
      </c>
      <c r="Z72" s="283">
        <v>25</v>
      </c>
    </row>
    <row r="73" spans="8:35">
      <c r="H73" s="96"/>
      <c r="I73" s="96"/>
      <c r="J73" s="626" t="s">
        <v>4</v>
      </c>
      <c r="K73" s="286" t="s">
        <v>482</v>
      </c>
      <c r="L73">
        <v>34.721620529601594</v>
      </c>
      <c r="M73">
        <v>47.301648686190298</v>
      </c>
      <c r="N73">
        <v>41.321991302362683</v>
      </c>
      <c r="O73">
        <v>47.077443284226945</v>
      </c>
      <c r="P73">
        <v>52.641526003225344</v>
      </c>
      <c r="T73" s="283" t="s">
        <v>4</v>
      </c>
      <c r="U73" s="286" t="s">
        <v>482</v>
      </c>
      <c r="V73">
        <v>19</v>
      </c>
      <c r="W73" s="284">
        <v>18</v>
      </c>
      <c r="X73" s="284">
        <v>17</v>
      </c>
      <c r="Y73" s="283">
        <v>14</v>
      </c>
      <c r="Z73" s="283">
        <v>14</v>
      </c>
    </row>
    <row r="74" spans="8:35">
      <c r="H74" s="96"/>
      <c r="I74" s="96"/>
      <c r="J74" s="626" t="s">
        <v>5</v>
      </c>
      <c r="K74" s="286" t="s">
        <v>483</v>
      </c>
      <c r="L74">
        <v>21.304577318341842</v>
      </c>
      <c r="M74">
        <v>42.20651779591465</v>
      </c>
      <c r="N74">
        <v>24.189097832593461</v>
      </c>
      <c r="O74">
        <v>29.289251412330149</v>
      </c>
      <c r="P74">
        <v>34.107662175055253</v>
      </c>
      <c r="T74" s="283" t="s">
        <v>5</v>
      </c>
      <c r="U74" s="286" t="s">
        <v>483</v>
      </c>
      <c r="V74">
        <v>26</v>
      </c>
      <c r="W74" s="284">
        <v>22</v>
      </c>
      <c r="X74" s="284">
        <v>25</v>
      </c>
      <c r="Y74" s="283">
        <v>25</v>
      </c>
      <c r="Z74" s="283">
        <v>26</v>
      </c>
    </row>
    <row r="75" spans="8:35">
      <c r="H75" s="96"/>
      <c r="I75" s="96"/>
      <c r="J75" s="626" t="s">
        <v>6</v>
      </c>
      <c r="K75" s="286" t="s">
        <v>484</v>
      </c>
      <c r="L75">
        <v>97.263002390365742</v>
      </c>
      <c r="M75">
        <v>100</v>
      </c>
      <c r="N75">
        <v>99.767434164941619</v>
      </c>
      <c r="O75">
        <v>96.748262493675966</v>
      </c>
      <c r="P75">
        <v>99.856876489068071</v>
      </c>
      <c r="T75" s="283" t="s">
        <v>6</v>
      </c>
      <c r="U75" s="286" t="s">
        <v>484</v>
      </c>
      <c r="V75">
        <v>2</v>
      </c>
      <c r="W75" s="284">
        <v>1</v>
      </c>
      <c r="X75" s="284">
        <v>2</v>
      </c>
      <c r="Y75" s="283">
        <v>2</v>
      </c>
      <c r="Z75" s="283">
        <v>2</v>
      </c>
    </row>
    <row r="76" spans="8:35">
      <c r="H76" s="96"/>
      <c r="I76" s="96"/>
      <c r="J76" s="626" t="s">
        <v>7</v>
      </c>
      <c r="K76" s="286" t="s">
        <v>485</v>
      </c>
      <c r="L76">
        <v>66.016658592902658</v>
      </c>
      <c r="M76">
        <v>66.120284179089182</v>
      </c>
      <c r="N76">
        <v>65.422990406661739</v>
      </c>
      <c r="O76">
        <v>66.900257754640663</v>
      </c>
      <c r="P76">
        <v>76.759709199635068</v>
      </c>
      <c r="T76" s="283" t="s">
        <v>7</v>
      </c>
      <c r="U76" s="286" t="s">
        <v>485</v>
      </c>
      <c r="V76">
        <v>11</v>
      </c>
      <c r="W76" s="284">
        <v>11</v>
      </c>
      <c r="X76" s="284">
        <v>11</v>
      </c>
      <c r="Y76" s="283">
        <v>10</v>
      </c>
      <c r="Z76" s="283">
        <v>10</v>
      </c>
    </row>
    <row r="77" spans="8:35">
      <c r="H77" s="96"/>
      <c r="I77" s="96"/>
      <c r="J77" s="626" t="s">
        <v>8</v>
      </c>
      <c r="K77" s="286" t="s">
        <v>486</v>
      </c>
      <c r="L77">
        <v>26.531194781858112</v>
      </c>
      <c r="M77">
        <v>33.684413135969912</v>
      </c>
      <c r="N77">
        <v>28.18426200752328</v>
      </c>
      <c r="O77">
        <v>30.822794378215271</v>
      </c>
      <c r="P77">
        <v>40.735138505228505</v>
      </c>
      <c r="T77" s="283" t="s">
        <v>8</v>
      </c>
      <c r="U77" s="286" t="s">
        <v>486</v>
      </c>
      <c r="V77">
        <v>24</v>
      </c>
      <c r="W77" s="284">
        <v>25</v>
      </c>
      <c r="X77" s="284">
        <v>24</v>
      </c>
      <c r="Y77" s="283">
        <v>24</v>
      </c>
      <c r="Z77" s="283">
        <v>23</v>
      </c>
    </row>
    <row r="78" spans="8:35">
      <c r="H78" s="96"/>
      <c r="I78" s="96"/>
      <c r="J78" s="626" t="s">
        <v>9</v>
      </c>
      <c r="K78" s="286" t="s">
        <v>487</v>
      </c>
      <c r="L78">
        <v>80.072975273735594</v>
      </c>
      <c r="M78">
        <v>85.613382538944293</v>
      </c>
      <c r="N78">
        <v>87.129261558814221</v>
      </c>
      <c r="O78">
        <v>80.54960078824692</v>
      </c>
      <c r="P78">
        <v>93.663882720993001</v>
      </c>
      <c r="T78" s="283" t="s">
        <v>9</v>
      </c>
      <c r="U78" s="286" t="s">
        <v>487</v>
      </c>
      <c r="V78">
        <v>6</v>
      </c>
      <c r="W78" s="284">
        <v>6</v>
      </c>
      <c r="X78" s="284">
        <v>5</v>
      </c>
      <c r="Y78" s="283">
        <v>7</v>
      </c>
      <c r="Z78" s="283">
        <v>5</v>
      </c>
    </row>
    <row r="79" spans="8:35">
      <c r="H79" s="96"/>
      <c r="I79" s="96"/>
      <c r="J79" s="626" t="s">
        <v>10</v>
      </c>
      <c r="K79" s="286" t="s">
        <v>488</v>
      </c>
      <c r="L79">
        <v>47.91790430714606</v>
      </c>
      <c r="M79">
        <v>49.225226615156487</v>
      </c>
      <c r="N79">
        <v>43.921421060357844</v>
      </c>
      <c r="O79">
        <v>44.334443779737406</v>
      </c>
      <c r="P79">
        <v>50.048548375961722</v>
      </c>
      <c r="T79" s="283" t="s">
        <v>10</v>
      </c>
      <c r="U79" s="286" t="s">
        <v>488</v>
      </c>
      <c r="V79">
        <v>13</v>
      </c>
      <c r="W79" s="284">
        <v>16</v>
      </c>
      <c r="X79" s="284">
        <v>13</v>
      </c>
      <c r="Y79" s="283">
        <v>15</v>
      </c>
      <c r="Z79" s="283">
        <v>16</v>
      </c>
    </row>
    <row r="80" spans="8:35">
      <c r="H80" s="96"/>
      <c r="I80" s="96"/>
      <c r="J80" s="626" t="s">
        <v>11</v>
      </c>
      <c r="K80" s="286" t="s">
        <v>489</v>
      </c>
      <c r="L80">
        <v>71.345246754964322</v>
      </c>
      <c r="M80">
        <v>76.751773446067276</v>
      </c>
      <c r="N80">
        <v>65.761943157966272</v>
      </c>
      <c r="O80">
        <v>65.492912572058174</v>
      </c>
      <c r="P80">
        <v>85.544860598778968</v>
      </c>
      <c r="T80" s="283" t="s">
        <v>11</v>
      </c>
      <c r="U80" s="286" t="s">
        <v>489</v>
      </c>
      <c r="V80">
        <v>10</v>
      </c>
      <c r="W80" s="284">
        <v>10</v>
      </c>
      <c r="X80" s="284">
        <v>10</v>
      </c>
      <c r="Y80" s="283">
        <v>11</v>
      </c>
      <c r="Z80" s="283">
        <v>8</v>
      </c>
    </row>
    <row r="81" spans="7:26">
      <c r="H81" s="96"/>
      <c r="I81" s="96"/>
      <c r="J81" s="626" t="s">
        <v>12</v>
      </c>
      <c r="K81" s="286" t="s">
        <v>490</v>
      </c>
      <c r="L81">
        <v>2.1805369033598203</v>
      </c>
      <c r="M81">
        <v>29.647987392620568</v>
      </c>
      <c r="N81">
        <v>13.323405653739893</v>
      </c>
      <c r="O81">
        <v>23.442442346928225</v>
      </c>
      <c r="P81">
        <v>33.569098727256829</v>
      </c>
      <c r="T81" s="283" t="s">
        <v>12</v>
      </c>
      <c r="U81" s="286" t="s">
        <v>490</v>
      </c>
      <c r="V81">
        <v>29</v>
      </c>
      <c r="W81" s="284">
        <v>28</v>
      </c>
      <c r="X81" s="284">
        <v>28</v>
      </c>
      <c r="Y81" s="283">
        <v>27</v>
      </c>
      <c r="Z81" s="283">
        <v>27</v>
      </c>
    </row>
    <row r="82" spans="7:26">
      <c r="H82" s="96"/>
      <c r="I82" s="96"/>
      <c r="J82" s="626" t="s">
        <v>13</v>
      </c>
      <c r="K82" s="286" t="s">
        <v>491</v>
      </c>
      <c r="L82">
        <v>25.829054927035536</v>
      </c>
      <c r="M82">
        <v>40.641823143144308</v>
      </c>
      <c r="N82">
        <v>35.119909199187262</v>
      </c>
      <c r="O82">
        <v>40.519551389434113</v>
      </c>
      <c r="P82">
        <v>48.287215275212517</v>
      </c>
      <c r="T82" s="283" t="s">
        <v>13</v>
      </c>
      <c r="U82" s="286" t="s">
        <v>491</v>
      </c>
      <c r="V82">
        <v>25</v>
      </c>
      <c r="W82" s="284">
        <v>23</v>
      </c>
      <c r="X82" s="284">
        <v>20</v>
      </c>
      <c r="Y82" s="283">
        <v>17</v>
      </c>
      <c r="Z82" s="283">
        <v>20</v>
      </c>
    </row>
    <row r="83" spans="7:26">
      <c r="H83" s="96"/>
      <c r="I83" s="96"/>
      <c r="J83" s="626" t="s">
        <v>14</v>
      </c>
      <c r="K83" s="286" t="s">
        <v>492</v>
      </c>
      <c r="L83">
        <v>80.457405060314898</v>
      </c>
      <c r="M83">
        <v>88.006942248931935</v>
      </c>
      <c r="N83">
        <v>81.938554120576129</v>
      </c>
      <c r="O83">
        <v>78.538232868087348</v>
      </c>
      <c r="P83">
        <v>87.230897461794143</v>
      </c>
      <c r="T83" s="283" t="s">
        <v>14</v>
      </c>
      <c r="U83" s="286" t="s">
        <v>492</v>
      </c>
      <c r="V83">
        <v>5</v>
      </c>
      <c r="W83" s="284">
        <v>5</v>
      </c>
      <c r="X83" s="284">
        <v>8</v>
      </c>
      <c r="Y83" s="283">
        <v>8</v>
      </c>
      <c r="Z83" s="283">
        <v>7</v>
      </c>
    </row>
    <row r="84" spans="7:26">
      <c r="H84" s="96"/>
      <c r="I84" s="96"/>
      <c r="J84" s="626" t="s">
        <v>15</v>
      </c>
      <c r="K84" s="286" t="s">
        <v>493</v>
      </c>
      <c r="L84">
        <v>32.918399988742962</v>
      </c>
      <c r="M84">
        <v>46.995228105145245</v>
      </c>
      <c r="N84">
        <v>30.895084501535781</v>
      </c>
      <c r="O84">
        <v>32.910780272072266</v>
      </c>
      <c r="P84">
        <v>40.366681488771576</v>
      </c>
      <c r="T84" s="283" t="s">
        <v>15</v>
      </c>
      <c r="U84" s="286" t="s">
        <v>493</v>
      </c>
      <c r="V84">
        <v>20</v>
      </c>
      <c r="W84" s="284">
        <v>19</v>
      </c>
      <c r="X84" s="284">
        <v>23</v>
      </c>
      <c r="Y84" s="283">
        <v>23</v>
      </c>
      <c r="Z84" s="283">
        <v>24</v>
      </c>
    </row>
    <row r="85" spans="7:26">
      <c r="H85" s="96"/>
      <c r="I85" s="96"/>
      <c r="J85" s="626" t="s">
        <v>16</v>
      </c>
      <c r="K85" s="286" t="s">
        <v>494</v>
      </c>
      <c r="L85">
        <v>34.813439856217435</v>
      </c>
      <c r="M85">
        <v>48.267973026689539</v>
      </c>
      <c r="N85">
        <v>43.146991530012954</v>
      </c>
      <c r="O85">
        <v>47.526830479881973</v>
      </c>
      <c r="P85">
        <v>55.844086936963386</v>
      </c>
      <c r="T85" s="283" t="s">
        <v>16</v>
      </c>
      <c r="U85" s="286" t="s">
        <v>494</v>
      </c>
      <c r="V85">
        <v>18</v>
      </c>
      <c r="W85" s="284">
        <v>17</v>
      </c>
      <c r="X85" s="284">
        <v>15</v>
      </c>
      <c r="Y85" s="283">
        <v>13</v>
      </c>
      <c r="Z85" s="283">
        <v>13</v>
      </c>
    </row>
    <row r="86" spans="7:26">
      <c r="H86" s="96"/>
      <c r="I86" s="96"/>
      <c r="J86" s="626" t="s">
        <v>17</v>
      </c>
      <c r="K86" s="286" t="s">
        <v>495</v>
      </c>
      <c r="L86">
        <v>29.008218531346628</v>
      </c>
      <c r="M86">
        <v>43.941340584673448</v>
      </c>
      <c r="N86">
        <v>34.982812402938329</v>
      </c>
      <c r="O86">
        <v>38.130677232833911</v>
      </c>
      <c r="P86">
        <v>49.126838694094417</v>
      </c>
      <c r="T86" s="283" t="s">
        <v>17</v>
      </c>
      <c r="U86" s="286" t="s">
        <v>495</v>
      </c>
      <c r="V86">
        <v>23</v>
      </c>
      <c r="W86" s="284">
        <v>21</v>
      </c>
      <c r="X86" s="284">
        <v>21</v>
      </c>
      <c r="Y86" s="283">
        <v>20</v>
      </c>
      <c r="Z86" s="283">
        <v>18</v>
      </c>
    </row>
    <row r="87" spans="7:26">
      <c r="H87" s="96"/>
      <c r="I87" s="96"/>
      <c r="J87" s="626" t="s">
        <v>18</v>
      </c>
      <c r="K87" s="286" t="s">
        <v>496</v>
      </c>
      <c r="L87">
        <v>0</v>
      </c>
      <c r="M87">
        <v>0</v>
      </c>
      <c r="N87">
        <v>12.719636829298048</v>
      </c>
      <c r="O87">
        <v>0</v>
      </c>
      <c r="P87">
        <v>0</v>
      </c>
      <c r="T87" s="283" t="s">
        <v>18</v>
      </c>
      <c r="U87" s="286" t="s">
        <v>496</v>
      </c>
      <c r="V87">
        <v>30</v>
      </c>
      <c r="W87" s="284">
        <v>30</v>
      </c>
      <c r="X87" s="284">
        <v>29</v>
      </c>
      <c r="Y87" s="283">
        <v>30</v>
      </c>
      <c r="Z87" s="283">
        <v>30</v>
      </c>
    </row>
    <row r="88" spans="7:26">
      <c r="H88" s="96"/>
      <c r="I88" s="96"/>
      <c r="J88" s="626" t="s">
        <v>19</v>
      </c>
      <c r="K88" s="286" t="s">
        <v>497</v>
      </c>
      <c r="L88">
        <v>100</v>
      </c>
      <c r="M88">
        <v>98.813250936595438</v>
      </c>
      <c r="N88">
        <v>100</v>
      </c>
      <c r="O88">
        <v>92.718509527620142</v>
      </c>
      <c r="P88">
        <v>97.283204645135683</v>
      </c>
      <c r="T88" s="283" t="s">
        <v>19</v>
      </c>
      <c r="U88" s="286" t="s">
        <v>497</v>
      </c>
      <c r="V88">
        <v>1</v>
      </c>
      <c r="W88" s="284">
        <v>2</v>
      </c>
      <c r="X88" s="284">
        <v>1</v>
      </c>
      <c r="Y88" s="283">
        <v>3</v>
      </c>
      <c r="Z88" s="283">
        <v>3</v>
      </c>
    </row>
    <row r="89" spans="7:26">
      <c r="H89" s="96"/>
      <c r="I89" s="96"/>
      <c r="J89" s="626" t="s">
        <v>20</v>
      </c>
      <c r="K89" s="286" t="s">
        <v>498</v>
      </c>
      <c r="L89">
        <v>11.367055166640446</v>
      </c>
      <c r="M89">
        <v>31.06824529755675</v>
      </c>
      <c r="N89">
        <v>17.366926261568583</v>
      </c>
      <c r="O89">
        <v>15.712789446041253</v>
      </c>
      <c r="P89">
        <v>26.464413580023894</v>
      </c>
      <c r="T89" s="283" t="s">
        <v>20</v>
      </c>
      <c r="U89" s="286" t="s">
        <v>498</v>
      </c>
      <c r="V89">
        <v>28</v>
      </c>
      <c r="W89" s="284">
        <v>27</v>
      </c>
      <c r="X89" s="284">
        <v>27</v>
      </c>
      <c r="Y89" s="283">
        <v>28</v>
      </c>
      <c r="Z89" s="283">
        <v>28</v>
      </c>
    </row>
    <row r="90" spans="7:26">
      <c r="H90" s="96"/>
      <c r="I90" s="96"/>
      <c r="J90" s="626" t="s">
        <v>21</v>
      </c>
      <c r="K90" s="286" t="s">
        <v>499</v>
      </c>
      <c r="L90">
        <v>19.012530527060626</v>
      </c>
      <c r="M90">
        <v>26.308037121520599</v>
      </c>
      <c r="N90">
        <v>0</v>
      </c>
      <c r="O90">
        <v>5.6416187553369692</v>
      </c>
      <c r="P90">
        <v>12.216608407165278</v>
      </c>
      <c r="T90" s="283" t="s">
        <v>21</v>
      </c>
      <c r="U90" s="286" t="s">
        <v>499</v>
      </c>
      <c r="V90">
        <v>27</v>
      </c>
      <c r="W90" s="284">
        <v>29</v>
      </c>
      <c r="X90" s="284">
        <v>30</v>
      </c>
      <c r="Y90" s="283">
        <v>29</v>
      </c>
      <c r="Z90" s="283">
        <v>29</v>
      </c>
    </row>
    <row r="91" spans="7:26">
      <c r="H91" s="96"/>
      <c r="I91" s="96"/>
      <c r="J91" s="626" t="s">
        <v>22</v>
      </c>
      <c r="K91" s="286" t="s">
        <v>500</v>
      </c>
      <c r="L91">
        <v>42.860689110924078</v>
      </c>
      <c r="M91">
        <v>45.760429576074635</v>
      </c>
      <c r="N91">
        <v>40.004733432298941</v>
      </c>
      <c r="O91">
        <v>42.633145213551877</v>
      </c>
      <c r="P91">
        <v>50.183739934408059</v>
      </c>
      <c r="T91" s="283" t="s">
        <v>22</v>
      </c>
      <c r="U91" s="286" t="s">
        <v>500</v>
      </c>
      <c r="V91">
        <v>14</v>
      </c>
      <c r="W91" s="284">
        <v>20</v>
      </c>
      <c r="X91" s="284">
        <v>18</v>
      </c>
      <c r="Y91" s="283">
        <v>16</v>
      </c>
      <c r="Z91" s="283">
        <v>15</v>
      </c>
    </row>
    <row r="92" spans="7:26">
      <c r="G92" s="278"/>
      <c r="H92" s="96"/>
      <c r="I92" s="96"/>
      <c r="J92" s="626" t="s">
        <v>23</v>
      </c>
      <c r="K92" s="286" t="s">
        <v>501</v>
      </c>
      <c r="L92">
        <v>34.837483291576028</v>
      </c>
      <c r="M92">
        <v>50.323670448676204</v>
      </c>
      <c r="N92">
        <v>37.436232707292362</v>
      </c>
      <c r="O92" s="278">
        <v>37.343523861234644</v>
      </c>
      <c r="P92">
        <v>48.997366433644316</v>
      </c>
      <c r="T92" s="283" t="s">
        <v>23</v>
      </c>
      <c r="U92" s="286" t="s">
        <v>501</v>
      </c>
      <c r="V92">
        <v>17</v>
      </c>
      <c r="W92" s="284">
        <v>14</v>
      </c>
      <c r="X92" s="284">
        <v>19</v>
      </c>
      <c r="Y92" s="283">
        <v>21</v>
      </c>
      <c r="Z92" s="283">
        <v>19</v>
      </c>
    </row>
    <row r="93" spans="7:26">
      <c r="H93" s="96"/>
      <c r="I93" s="96"/>
      <c r="J93" s="626" t="s">
        <v>24</v>
      </c>
      <c r="K93" s="286" t="s">
        <v>502</v>
      </c>
      <c r="L93">
        <v>29.431315724378354</v>
      </c>
      <c r="M93">
        <v>35.463623577015504</v>
      </c>
      <c r="N93">
        <v>34.499260319239916</v>
      </c>
      <c r="O93">
        <v>35.528511620916476</v>
      </c>
      <c r="P93">
        <v>44.789475738443954</v>
      </c>
      <c r="T93" s="283" t="s">
        <v>24</v>
      </c>
      <c r="U93" s="286" t="s">
        <v>502</v>
      </c>
      <c r="V93">
        <v>22</v>
      </c>
      <c r="W93" s="284">
        <v>24</v>
      </c>
      <c r="X93" s="284">
        <v>22</v>
      </c>
      <c r="Y93" s="283">
        <v>22</v>
      </c>
      <c r="Z93" s="283">
        <v>22</v>
      </c>
    </row>
    <row r="94" spans="7:26">
      <c r="H94" s="96"/>
      <c r="I94" s="96"/>
      <c r="J94" s="626" t="s">
        <v>25</v>
      </c>
      <c r="K94" s="286" t="s">
        <v>503</v>
      </c>
      <c r="L94">
        <v>73.053238539706172</v>
      </c>
      <c r="M94">
        <v>81.828760974814273</v>
      </c>
      <c r="N94">
        <v>86.979211009359375</v>
      </c>
      <c r="O94">
        <v>86.629235882306375</v>
      </c>
      <c r="P94">
        <v>83.946701305894678</v>
      </c>
      <c r="T94" s="283" t="s">
        <v>25</v>
      </c>
      <c r="U94" s="286" t="s">
        <v>503</v>
      </c>
      <c r="V94">
        <v>9</v>
      </c>
      <c r="W94" s="284">
        <v>8</v>
      </c>
      <c r="X94" s="284">
        <v>6</v>
      </c>
      <c r="Y94" s="283">
        <v>5</v>
      </c>
      <c r="Z94" s="283">
        <v>9</v>
      </c>
    </row>
    <row r="95" spans="7:26">
      <c r="H95" s="96"/>
      <c r="I95" s="96"/>
      <c r="J95" s="626" t="s">
        <v>26</v>
      </c>
      <c r="K95" s="286" t="s">
        <v>504</v>
      </c>
      <c r="L95">
        <v>73.665197276408222</v>
      </c>
      <c r="M95">
        <v>85.265767761331048</v>
      </c>
      <c r="N95">
        <v>85.391583850235776</v>
      </c>
      <c r="O95">
        <v>84.470645651681068</v>
      </c>
      <c r="P95">
        <v>90.661447976737165</v>
      </c>
      <c r="T95" s="283" t="s">
        <v>26</v>
      </c>
      <c r="U95" s="286" t="s">
        <v>504</v>
      </c>
      <c r="V95">
        <v>8</v>
      </c>
      <c r="W95" s="284">
        <v>7</v>
      </c>
      <c r="X95" s="284">
        <v>7</v>
      </c>
      <c r="Y95" s="283">
        <v>6</v>
      </c>
      <c r="Z95" s="283">
        <v>6</v>
      </c>
    </row>
    <row r="96" spans="7:26">
      <c r="H96" s="96"/>
      <c r="I96" s="96"/>
      <c r="J96" s="626" t="s">
        <v>27</v>
      </c>
      <c r="K96" s="286" t="s">
        <v>505</v>
      </c>
      <c r="L96">
        <v>56.316882659658681</v>
      </c>
      <c r="M96">
        <v>51.383060827377236</v>
      </c>
      <c r="N96">
        <v>42.498478669894652</v>
      </c>
      <c r="O96">
        <v>39.245967246091382</v>
      </c>
      <c r="P96">
        <v>49.831872392780291</v>
      </c>
      <c r="T96" s="283" t="s">
        <v>27</v>
      </c>
      <c r="U96" s="286" t="s">
        <v>505</v>
      </c>
      <c r="V96">
        <v>12</v>
      </c>
      <c r="W96" s="284">
        <v>13</v>
      </c>
      <c r="X96" s="284">
        <v>16</v>
      </c>
      <c r="Y96" s="283">
        <v>18</v>
      </c>
      <c r="Z96" s="283">
        <v>17</v>
      </c>
    </row>
    <row r="97" spans="8:36">
      <c r="H97" s="96"/>
      <c r="I97" s="96"/>
      <c r="J97" s="626" t="s">
        <v>28</v>
      </c>
      <c r="K97" s="286" t="s">
        <v>506</v>
      </c>
      <c r="L97">
        <v>40.694198282171229</v>
      </c>
      <c r="M97">
        <v>54.336109995408663</v>
      </c>
      <c r="N97">
        <v>57.565415771409619</v>
      </c>
      <c r="O97">
        <v>56.986660820109186</v>
      </c>
      <c r="P97">
        <v>60.484514286684437</v>
      </c>
      <c r="T97" s="283" t="s">
        <v>28</v>
      </c>
      <c r="U97" s="286" t="s">
        <v>506</v>
      </c>
      <c r="V97">
        <v>15</v>
      </c>
      <c r="W97" s="284">
        <v>12</v>
      </c>
      <c r="X97" s="284">
        <v>12</v>
      </c>
      <c r="Y97" s="283">
        <v>12</v>
      </c>
      <c r="Z97" s="283">
        <v>12</v>
      </c>
    </row>
    <row r="98" spans="8:36">
      <c r="H98" s="96"/>
      <c r="I98" s="96"/>
      <c r="J98" s="626" t="s">
        <v>29</v>
      </c>
      <c r="K98" s="286" t="s">
        <v>507</v>
      </c>
      <c r="L98">
        <v>92.188242439159509</v>
      </c>
      <c r="M98">
        <v>91.771500669800886</v>
      </c>
      <c r="N98">
        <v>93.726527629045904</v>
      </c>
      <c r="O98">
        <v>89.422372121465983</v>
      </c>
      <c r="P98">
        <v>95.334801326061012</v>
      </c>
      <c r="T98" s="283" t="s">
        <v>29</v>
      </c>
      <c r="U98" s="286" t="s">
        <v>507</v>
      </c>
      <c r="V98">
        <v>4</v>
      </c>
      <c r="W98" s="284">
        <v>4</v>
      </c>
      <c r="X98" s="284">
        <v>4</v>
      </c>
      <c r="Y98" s="283">
        <v>4</v>
      </c>
      <c r="Z98" s="283">
        <v>4</v>
      </c>
    </row>
    <row r="99" spans="8:36">
      <c r="H99" s="96"/>
      <c r="I99" s="96"/>
      <c r="J99" s="626" t="s">
        <v>30</v>
      </c>
      <c r="K99" s="286" t="s">
        <v>508</v>
      </c>
      <c r="L99">
        <v>74.332963656307982</v>
      </c>
      <c r="M99">
        <v>79.835538885272229</v>
      </c>
      <c r="N99">
        <v>69.400561912246474</v>
      </c>
      <c r="O99">
        <v>67.712005014386889</v>
      </c>
      <c r="P99">
        <v>75.270664432906784</v>
      </c>
      <c r="T99" s="283" t="s">
        <v>30</v>
      </c>
      <c r="U99" s="286" t="s">
        <v>508</v>
      </c>
      <c r="V99">
        <v>7</v>
      </c>
      <c r="W99" s="284">
        <v>9</v>
      </c>
      <c r="X99" s="284">
        <v>9</v>
      </c>
      <c r="Y99" s="283">
        <v>9</v>
      </c>
      <c r="Z99" s="283">
        <v>11</v>
      </c>
    </row>
    <row r="100" spans="8:36">
      <c r="H100" s="96"/>
      <c r="I100" s="96"/>
      <c r="J100" s="626" t="s">
        <v>31</v>
      </c>
      <c r="K100" s="286" t="s">
        <v>509</v>
      </c>
      <c r="L100">
        <v>35.432612234237077</v>
      </c>
      <c r="M100">
        <v>49.716942504609769</v>
      </c>
      <c r="N100">
        <v>43.827695617525464</v>
      </c>
      <c r="O100">
        <v>38.49265545612117</v>
      </c>
      <c r="P100">
        <v>47.406289705809137</v>
      </c>
      <c r="T100" s="283" t="s">
        <v>31</v>
      </c>
      <c r="U100" s="286" t="s">
        <v>509</v>
      </c>
      <c r="V100">
        <v>16</v>
      </c>
      <c r="W100" s="284">
        <v>15</v>
      </c>
      <c r="X100" s="284">
        <v>14</v>
      </c>
      <c r="Y100" s="283">
        <v>19</v>
      </c>
      <c r="Z100" s="283">
        <v>21</v>
      </c>
    </row>
    <row r="101" spans="8:36">
      <c r="H101" s="96"/>
      <c r="I101" s="96"/>
      <c r="J101" s="626" t="s">
        <v>2</v>
      </c>
      <c r="K101" s="286" t="s">
        <v>510</v>
      </c>
      <c r="L101" s="278">
        <v>63.045690865105165</v>
      </c>
      <c r="M101" s="278">
        <v>74.080231584532513</v>
      </c>
      <c r="N101" s="278">
        <v>83.205692389988016</v>
      </c>
      <c r="O101">
        <v>79.968813717217387</v>
      </c>
      <c r="P101" s="278" cm="1">
        <f t="array" ref="P101:P130">TRANSPOSE(Score2026!H90:AK90)</f>
        <v>82.310394546957042</v>
      </c>
      <c r="Q101" s="278"/>
      <c r="R101" s="278"/>
      <c r="T101" s="283" t="s">
        <v>2</v>
      </c>
      <c r="U101" s="286" t="s">
        <v>510</v>
      </c>
      <c r="V101">
        <v>14</v>
      </c>
      <c r="W101" s="284">
        <v>10</v>
      </c>
      <c r="X101" s="284">
        <v>6</v>
      </c>
      <c r="Y101" s="628">
        <v>6</v>
      </c>
      <c r="Z101" s="628" cm="1">
        <f t="array" ref="Z101:Z130">TRANSPOSE(Rank2026!H90:AK90)</f>
        <v>11</v>
      </c>
      <c r="AA101" s="278"/>
      <c r="AB101" s="278"/>
      <c r="AC101" s="278"/>
      <c r="AD101" s="278"/>
      <c r="AE101" s="278"/>
      <c r="AF101" s="278"/>
      <c r="AG101" s="278"/>
      <c r="AH101" s="278"/>
      <c r="AI101" s="278"/>
      <c r="AJ101" s="278"/>
    </row>
    <row r="102" spans="8:36">
      <c r="H102" s="96"/>
      <c r="I102" s="96"/>
      <c r="J102" s="626" t="s">
        <v>3</v>
      </c>
      <c r="K102" s="286" t="s">
        <v>511</v>
      </c>
      <c r="L102">
        <v>56.042703733688285</v>
      </c>
      <c r="M102">
        <v>55.65999178205697</v>
      </c>
      <c r="N102">
        <v>58.847240873945907</v>
      </c>
      <c r="O102">
        <v>50.638674887992167</v>
      </c>
      <c r="P102">
        <v>56.358905997467112</v>
      </c>
      <c r="T102" s="283" t="s">
        <v>3</v>
      </c>
      <c r="U102" s="286" t="s">
        <v>511</v>
      </c>
      <c r="V102">
        <v>21</v>
      </c>
      <c r="W102" s="284">
        <v>22</v>
      </c>
      <c r="X102" s="284">
        <v>22</v>
      </c>
      <c r="Y102" s="283">
        <v>24</v>
      </c>
      <c r="Z102" s="283">
        <v>24</v>
      </c>
    </row>
    <row r="103" spans="8:36">
      <c r="H103" s="96"/>
      <c r="I103" s="96"/>
      <c r="J103" s="626" t="s">
        <v>4</v>
      </c>
      <c r="K103" s="286" t="s">
        <v>512</v>
      </c>
      <c r="L103">
        <v>13.421527221015666</v>
      </c>
      <c r="M103">
        <v>16.080925357207612</v>
      </c>
      <c r="N103">
        <v>24.290154217469802</v>
      </c>
      <c r="O103">
        <v>18.609623894077931</v>
      </c>
      <c r="P103">
        <v>0</v>
      </c>
      <c r="T103" s="283" t="s">
        <v>4</v>
      </c>
      <c r="U103" s="286" t="s">
        <v>512</v>
      </c>
      <c r="V103">
        <v>29</v>
      </c>
      <c r="W103" s="284">
        <v>29</v>
      </c>
      <c r="X103" s="284">
        <v>29</v>
      </c>
      <c r="Y103" s="283">
        <v>29</v>
      </c>
      <c r="Z103" s="283">
        <v>30</v>
      </c>
    </row>
    <row r="104" spans="8:36">
      <c r="H104" s="96"/>
      <c r="I104" s="96"/>
      <c r="J104" s="626" t="s">
        <v>5</v>
      </c>
      <c r="K104" s="286" t="s">
        <v>513</v>
      </c>
      <c r="L104">
        <v>80.563730924450184</v>
      </c>
      <c r="M104">
        <v>73.954522346345016</v>
      </c>
      <c r="N104">
        <v>78.347466944758494</v>
      </c>
      <c r="O104">
        <v>65.735571181652503</v>
      </c>
      <c r="P104">
        <v>98.404497461237582</v>
      </c>
      <c r="T104" s="283" t="s">
        <v>5</v>
      </c>
      <c r="U104" s="286" t="s">
        <v>513</v>
      </c>
      <c r="V104">
        <v>6</v>
      </c>
      <c r="W104" s="284">
        <v>11</v>
      </c>
      <c r="X104" s="284">
        <v>9</v>
      </c>
      <c r="Y104" s="283">
        <v>17</v>
      </c>
      <c r="Z104" s="283">
        <v>3</v>
      </c>
    </row>
    <row r="105" spans="8:36">
      <c r="H105" s="96"/>
      <c r="I105" s="96"/>
      <c r="J105" s="626" t="s">
        <v>6</v>
      </c>
      <c r="K105" s="286" t="s">
        <v>514</v>
      </c>
      <c r="L105">
        <v>54.105255455830978</v>
      </c>
      <c r="M105">
        <v>63.138700976616335</v>
      </c>
      <c r="N105">
        <v>60.996678231319734</v>
      </c>
      <c r="O105">
        <v>59.38054186920013</v>
      </c>
      <c r="P105">
        <v>59.908599154271933</v>
      </c>
      <c r="T105" s="283" t="s">
        <v>6</v>
      </c>
      <c r="U105" s="286" t="s">
        <v>514</v>
      </c>
      <c r="V105">
        <v>23</v>
      </c>
      <c r="W105" s="284">
        <v>19</v>
      </c>
      <c r="X105" s="284">
        <v>18</v>
      </c>
      <c r="Y105" s="283">
        <v>19</v>
      </c>
      <c r="Z105" s="283">
        <v>21</v>
      </c>
    </row>
    <row r="106" spans="8:36">
      <c r="H106" s="96"/>
      <c r="I106" s="96"/>
      <c r="J106" s="626" t="s">
        <v>7</v>
      </c>
      <c r="K106" s="286" t="s">
        <v>515</v>
      </c>
      <c r="L106">
        <v>74.42785709109647</v>
      </c>
      <c r="M106">
        <v>69.435939586230973</v>
      </c>
      <c r="N106">
        <v>74.445015808624944</v>
      </c>
      <c r="O106">
        <v>68.908782665169667</v>
      </c>
      <c r="P106">
        <v>66.503298857571266</v>
      </c>
      <c r="T106" s="283" t="s">
        <v>7</v>
      </c>
      <c r="U106" s="286" t="s">
        <v>515</v>
      </c>
      <c r="V106">
        <v>9</v>
      </c>
      <c r="W106" s="284">
        <v>14</v>
      </c>
      <c r="X106" s="284">
        <v>11</v>
      </c>
      <c r="Y106" s="283">
        <v>11</v>
      </c>
      <c r="Z106" s="283">
        <v>18</v>
      </c>
    </row>
    <row r="107" spans="8:36">
      <c r="H107" s="96"/>
      <c r="I107" s="96"/>
      <c r="J107" s="626" t="s">
        <v>8</v>
      </c>
      <c r="K107" s="286" t="s">
        <v>516</v>
      </c>
      <c r="L107">
        <v>64.346723344472593</v>
      </c>
      <c r="M107">
        <v>62.773324959438234</v>
      </c>
      <c r="N107">
        <v>60.23041095393264</v>
      </c>
      <c r="O107">
        <v>55.572438321408377</v>
      </c>
      <c r="P107">
        <v>51.742438172989942</v>
      </c>
      <c r="T107" s="283" t="s">
        <v>8</v>
      </c>
      <c r="U107" s="286" t="s">
        <v>516</v>
      </c>
      <c r="V107">
        <v>13</v>
      </c>
      <c r="W107" s="284">
        <v>20</v>
      </c>
      <c r="X107" s="284">
        <v>20</v>
      </c>
      <c r="Y107" s="283">
        <v>22</v>
      </c>
      <c r="Z107" s="283">
        <v>26</v>
      </c>
    </row>
    <row r="108" spans="8:36">
      <c r="H108" s="96"/>
      <c r="I108" s="96"/>
      <c r="J108" s="626" t="s">
        <v>9</v>
      </c>
      <c r="K108" s="286" t="s">
        <v>517</v>
      </c>
      <c r="L108">
        <v>41.546689551259561</v>
      </c>
      <c r="M108">
        <v>41.480088947259915</v>
      </c>
      <c r="N108">
        <v>61.211270184806637</v>
      </c>
      <c r="O108">
        <v>68.840110114492774</v>
      </c>
      <c r="P108">
        <v>72.34496159986162</v>
      </c>
      <c r="T108" s="283" t="s">
        <v>9</v>
      </c>
      <c r="U108" s="286" t="s">
        <v>517</v>
      </c>
      <c r="V108">
        <v>27</v>
      </c>
      <c r="W108" s="284">
        <v>27</v>
      </c>
      <c r="X108" s="284">
        <v>17</v>
      </c>
      <c r="Y108" s="283">
        <v>12</v>
      </c>
      <c r="Z108" s="283">
        <v>15</v>
      </c>
    </row>
    <row r="109" spans="8:36">
      <c r="H109" s="96"/>
      <c r="I109" s="96"/>
      <c r="J109" s="626" t="s">
        <v>10</v>
      </c>
      <c r="K109" s="286" t="s">
        <v>518</v>
      </c>
      <c r="L109">
        <v>57.389078999521011</v>
      </c>
      <c r="M109">
        <v>63.807847048034461</v>
      </c>
      <c r="N109">
        <v>59.361604913345168</v>
      </c>
      <c r="O109">
        <v>57.44687913719212</v>
      </c>
      <c r="P109">
        <v>54.229737931911593</v>
      </c>
      <c r="T109" s="283" t="s">
        <v>10</v>
      </c>
      <c r="U109" s="286" t="s">
        <v>518</v>
      </c>
      <c r="V109">
        <v>20</v>
      </c>
      <c r="W109" s="284">
        <v>18</v>
      </c>
      <c r="X109" s="284">
        <v>21</v>
      </c>
      <c r="Y109" s="283">
        <v>20</v>
      </c>
      <c r="Z109" s="283">
        <v>25</v>
      </c>
    </row>
    <row r="110" spans="8:36">
      <c r="H110" s="96"/>
      <c r="I110" s="96"/>
      <c r="J110" s="626" t="s">
        <v>11</v>
      </c>
      <c r="K110" s="286" t="s">
        <v>519</v>
      </c>
      <c r="L110">
        <v>74.771400756532003</v>
      </c>
      <c r="M110">
        <v>77.015919538389838</v>
      </c>
      <c r="N110">
        <v>79.246726820760429</v>
      </c>
      <c r="O110">
        <v>72.780310617738081</v>
      </c>
      <c r="P110">
        <v>93.036261953487724</v>
      </c>
      <c r="T110" s="283" t="s">
        <v>11</v>
      </c>
      <c r="U110" s="286" t="s">
        <v>519</v>
      </c>
      <c r="V110">
        <v>8</v>
      </c>
      <c r="W110" s="284">
        <v>7</v>
      </c>
      <c r="X110" s="284">
        <v>7</v>
      </c>
      <c r="Y110" s="283">
        <v>8</v>
      </c>
      <c r="Z110" s="283">
        <v>4</v>
      </c>
    </row>
    <row r="111" spans="8:36">
      <c r="H111" s="96"/>
      <c r="I111" s="96"/>
      <c r="J111" s="626" t="s">
        <v>12</v>
      </c>
      <c r="K111" s="286" t="s">
        <v>520</v>
      </c>
      <c r="L111">
        <v>39.20264167215656</v>
      </c>
      <c r="M111">
        <v>39.666257768215935</v>
      </c>
      <c r="N111">
        <v>43.094489391279474</v>
      </c>
      <c r="O111">
        <v>37.38122163438868</v>
      </c>
      <c r="P111">
        <v>59.705687160772186</v>
      </c>
      <c r="T111" s="283" t="s">
        <v>12</v>
      </c>
      <c r="U111" s="286" t="s">
        <v>520</v>
      </c>
      <c r="V111">
        <v>28</v>
      </c>
      <c r="W111" s="284">
        <v>28</v>
      </c>
      <c r="X111" s="284">
        <v>28</v>
      </c>
      <c r="Y111" s="283">
        <v>28</v>
      </c>
      <c r="Z111" s="283">
        <v>22</v>
      </c>
    </row>
    <row r="112" spans="8:36">
      <c r="H112" s="96"/>
      <c r="I112" s="96"/>
      <c r="J112" s="626" t="s">
        <v>13</v>
      </c>
      <c r="K112" s="286" t="s">
        <v>521</v>
      </c>
      <c r="L112">
        <v>71.26829793270565</v>
      </c>
      <c r="M112">
        <v>75.858352103918392</v>
      </c>
      <c r="N112">
        <v>73.372862526127705</v>
      </c>
      <c r="O112">
        <v>76.969495740607883</v>
      </c>
      <c r="P112">
        <v>85.882302696411529</v>
      </c>
      <c r="T112" s="283" t="s">
        <v>13</v>
      </c>
      <c r="U112" s="286" t="s">
        <v>521</v>
      </c>
      <c r="V112">
        <v>11</v>
      </c>
      <c r="W112" s="284">
        <v>9</v>
      </c>
      <c r="X112" s="284">
        <v>12</v>
      </c>
      <c r="Y112" s="283">
        <v>7</v>
      </c>
      <c r="Z112" s="283">
        <v>10</v>
      </c>
    </row>
    <row r="113" spans="7:26">
      <c r="H113" s="96"/>
      <c r="I113" s="96"/>
      <c r="J113" s="626" t="s">
        <v>14</v>
      </c>
      <c r="K113" s="286" t="s">
        <v>522</v>
      </c>
      <c r="L113">
        <v>85.234549681148465</v>
      </c>
      <c r="M113">
        <v>73.363501655711332</v>
      </c>
      <c r="N113">
        <v>91.228988144186616</v>
      </c>
      <c r="O113">
        <v>91.214052033549322</v>
      </c>
      <c r="P113">
        <v>87.890683858089091</v>
      </c>
      <c r="T113" s="283" t="s">
        <v>14</v>
      </c>
      <c r="U113" s="286" t="s">
        <v>522</v>
      </c>
      <c r="V113">
        <v>4</v>
      </c>
      <c r="W113" s="284">
        <v>12</v>
      </c>
      <c r="X113" s="284">
        <v>4</v>
      </c>
      <c r="Y113" s="283">
        <v>3</v>
      </c>
      <c r="Z113" s="283">
        <v>7</v>
      </c>
    </row>
    <row r="114" spans="7:26">
      <c r="H114" s="96"/>
      <c r="I114" s="96"/>
      <c r="J114" s="626" t="s">
        <v>15</v>
      </c>
      <c r="K114" s="286" t="s">
        <v>523</v>
      </c>
      <c r="L114">
        <v>79.26420625009618</v>
      </c>
      <c r="M114">
        <v>77.669179431549452</v>
      </c>
      <c r="N114">
        <v>78.547944731212596</v>
      </c>
      <c r="O114">
        <v>62.498241386964899</v>
      </c>
      <c r="P114">
        <v>66.165814040071666</v>
      </c>
      <c r="T114" s="283" t="s">
        <v>15</v>
      </c>
      <c r="U114" s="286" t="s">
        <v>523</v>
      </c>
      <c r="V114">
        <v>7</v>
      </c>
      <c r="W114" s="284">
        <v>6</v>
      </c>
      <c r="X114" s="284">
        <v>8</v>
      </c>
      <c r="Y114" s="283">
        <v>18</v>
      </c>
      <c r="Z114" s="283">
        <v>19</v>
      </c>
    </row>
    <row r="115" spans="7:26">
      <c r="H115" s="96"/>
      <c r="I115" s="96"/>
      <c r="J115" s="626" t="s">
        <v>16</v>
      </c>
      <c r="K115" s="286" t="s">
        <v>524</v>
      </c>
      <c r="L115">
        <v>68.1255097306409</v>
      </c>
      <c r="M115">
        <v>69.61288424928091</v>
      </c>
      <c r="N115">
        <v>71.414790364743752</v>
      </c>
      <c r="O115">
        <v>69.703209954024558</v>
      </c>
      <c r="P115">
        <v>76.869266672857179</v>
      </c>
      <c r="T115" s="283" t="s">
        <v>16</v>
      </c>
      <c r="U115" s="286" t="s">
        <v>524</v>
      </c>
      <c r="V115">
        <v>12</v>
      </c>
      <c r="W115" s="284">
        <v>13</v>
      </c>
      <c r="X115" s="284">
        <v>14</v>
      </c>
      <c r="Y115" s="283">
        <v>10</v>
      </c>
      <c r="Z115" s="283">
        <v>13</v>
      </c>
    </row>
    <row r="116" spans="7:26">
      <c r="H116" s="96"/>
      <c r="I116" s="96"/>
      <c r="J116" s="626" t="s">
        <v>17</v>
      </c>
      <c r="K116" s="286" t="s">
        <v>525</v>
      </c>
      <c r="L116">
        <v>87.544025753212821</v>
      </c>
      <c r="M116">
        <v>90.223662553736887</v>
      </c>
      <c r="N116">
        <v>91.039617178454307</v>
      </c>
      <c r="O116">
        <v>87.901942126042073</v>
      </c>
      <c r="P116">
        <v>89.23537187697886</v>
      </c>
      <c r="T116" s="283" t="s">
        <v>17</v>
      </c>
      <c r="U116" s="286" t="s">
        <v>525</v>
      </c>
      <c r="V116">
        <v>3</v>
      </c>
      <c r="W116" s="284">
        <v>3</v>
      </c>
      <c r="X116" s="284">
        <v>5</v>
      </c>
      <c r="Y116" s="283">
        <v>4</v>
      </c>
      <c r="Z116" s="283">
        <v>5</v>
      </c>
    </row>
    <row r="117" spans="7:26">
      <c r="G117" s="278"/>
      <c r="H117" s="96"/>
      <c r="I117" s="96"/>
      <c r="J117" s="626" t="s">
        <v>18</v>
      </c>
      <c r="K117" s="286" t="s">
        <v>526</v>
      </c>
      <c r="L117">
        <v>58.314724852383996</v>
      </c>
      <c r="M117">
        <v>59.07880776610601</v>
      </c>
      <c r="N117">
        <v>55.540598482496598</v>
      </c>
      <c r="O117" s="278">
        <v>42.488342286076517</v>
      </c>
      <c r="P117">
        <v>71.808460217865218</v>
      </c>
      <c r="T117" s="283" t="s">
        <v>18</v>
      </c>
      <c r="U117" s="286" t="s">
        <v>526</v>
      </c>
      <c r="V117">
        <v>18</v>
      </c>
      <c r="W117" s="284">
        <v>21</v>
      </c>
      <c r="X117" s="284">
        <v>26</v>
      </c>
      <c r="Y117" s="283">
        <v>27</v>
      </c>
      <c r="Z117" s="283">
        <v>16</v>
      </c>
    </row>
    <row r="118" spans="7:26">
      <c r="H118" s="96"/>
      <c r="I118" s="96"/>
      <c r="J118" s="626" t="s">
        <v>19</v>
      </c>
      <c r="K118" s="286" t="s">
        <v>527</v>
      </c>
      <c r="L118">
        <v>100</v>
      </c>
      <c r="M118">
        <v>100</v>
      </c>
      <c r="N118">
        <v>100</v>
      </c>
      <c r="O118">
        <v>98.951573921973718</v>
      </c>
      <c r="P118">
        <v>100.00000000000001</v>
      </c>
      <c r="T118" s="283" t="s">
        <v>19</v>
      </c>
      <c r="U118" s="286" t="s">
        <v>527</v>
      </c>
      <c r="V118">
        <v>1</v>
      </c>
      <c r="W118" s="284">
        <v>1</v>
      </c>
      <c r="X118" s="284">
        <v>1</v>
      </c>
      <c r="Y118" s="283">
        <v>2</v>
      </c>
      <c r="Z118" s="283">
        <v>1</v>
      </c>
    </row>
    <row r="119" spans="7:26">
      <c r="H119" s="96"/>
      <c r="I119" s="96"/>
      <c r="J119" s="626" t="s">
        <v>20</v>
      </c>
      <c r="K119" s="286" t="s">
        <v>528</v>
      </c>
      <c r="L119">
        <v>44.988381962376558</v>
      </c>
      <c r="M119">
        <v>49.254246822804461</v>
      </c>
      <c r="N119">
        <v>56.57193822284556</v>
      </c>
      <c r="O119">
        <v>57.327004089964291</v>
      </c>
      <c r="P119">
        <v>59.058261218711486</v>
      </c>
      <c r="T119" s="283" t="s">
        <v>20</v>
      </c>
      <c r="U119" s="286" t="s">
        <v>528</v>
      </c>
      <c r="V119">
        <v>26</v>
      </c>
      <c r="W119" s="284">
        <v>26</v>
      </c>
      <c r="X119" s="284">
        <v>24</v>
      </c>
      <c r="Y119" s="283">
        <v>21</v>
      </c>
      <c r="Z119" s="283">
        <v>23</v>
      </c>
    </row>
    <row r="120" spans="7:26">
      <c r="H120" s="96"/>
      <c r="I120" s="96"/>
      <c r="J120" s="626" t="s">
        <v>21</v>
      </c>
      <c r="K120" s="286" t="s">
        <v>529</v>
      </c>
      <c r="L120">
        <v>53.670990468587334</v>
      </c>
      <c r="M120">
        <v>51.746264513295387</v>
      </c>
      <c r="N120">
        <v>50.150994154591771</v>
      </c>
      <c r="O120">
        <v>46.043049003198355</v>
      </c>
      <c r="P120">
        <v>37.651113290335559</v>
      </c>
      <c r="T120" s="283" t="s">
        <v>21</v>
      </c>
      <c r="U120" s="286" t="s">
        <v>529</v>
      </c>
      <c r="V120">
        <v>24</v>
      </c>
      <c r="W120" s="284">
        <v>25</v>
      </c>
      <c r="X120" s="284">
        <v>27</v>
      </c>
      <c r="Y120" s="283">
        <v>26</v>
      </c>
      <c r="Z120" s="283">
        <v>28</v>
      </c>
    </row>
    <row r="121" spans="7:26">
      <c r="H121" s="96"/>
      <c r="I121" s="96"/>
      <c r="J121" s="626" t="s">
        <v>22</v>
      </c>
      <c r="K121" s="286" t="s">
        <v>530</v>
      </c>
      <c r="L121">
        <v>50.436280225968865</v>
      </c>
      <c r="M121">
        <v>54.966577355990168</v>
      </c>
      <c r="N121">
        <v>55.77334316818213</v>
      </c>
      <c r="O121">
        <v>48.093859666078743</v>
      </c>
      <c r="P121">
        <v>60.936743707256575</v>
      </c>
      <c r="T121" s="283" t="s">
        <v>22</v>
      </c>
      <c r="U121" s="286" t="s">
        <v>530</v>
      </c>
      <c r="V121">
        <v>25</v>
      </c>
      <c r="W121" s="284">
        <v>23</v>
      </c>
      <c r="X121" s="284">
        <v>25</v>
      </c>
      <c r="Y121" s="283">
        <v>25</v>
      </c>
      <c r="Z121" s="283">
        <v>20</v>
      </c>
    </row>
    <row r="122" spans="7:26">
      <c r="H122" s="96"/>
      <c r="I122" s="96"/>
      <c r="J122" s="626" t="s">
        <v>23</v>
      </c>
      <c r="K122" s="286" t="s">
        <v>531</v>
      </c>
      <c r="L122">
        <v>85.02448718427253</v>
      </c>
      <c r="M122">
        <v>87.989391058951369</v>
      </c>
      <c r="N122">
        <v>93.007330373190399</v>
      </c>
      <c r="O122">
        <v>86.993699943321943</v>
      </c>
      <c r="P122">
        <v>86.379789942009637</v>
      </c>
      <c r="T122" s="283" t="s">
        <v>23</v>
      </c>
      <c r="U122" s="286" t="s">
        <v>531</v>
      </c>
      <c r="V122">
        <v>5</v>
      </c>
      <c r="W122" s="284">
        <v>4</v>
      </c>
      <c r="X122" s="284">
        <v>3</v>
      </c>
      <c r="Y122" s="283">
        <v>5</v>
      </c>
      <c r="Z122" s="283">
        <v>9</v>
      </c>
    </row>
    <row r="123" spans="7:26">
      <c r="H123" s="96"/>
      <c r="I123" s="96"/>
      <c r="J123" s="626" t="s">
        <v>24</v>
      </c>
      <c r="K123" s="286" t="s">
        <v>532</v>
      </c>
      <c r="L123">
        <v>0</v>
      </c>
      <c r="M123">
        <v>0</v>
      </c>
      <c r="N123">
        <v>0</v>
      </c>
      <c r="O123">
        <v>0</v>
      </c>
      <c r="P123">
        <v>8.1144590499091489</v>
      </c>
      <c r="T123" s="283" t="s">
        <v>24</v>
      </c>
      <c r="U123" s="286" t="s">
        <v>532</v>
      </c>
      <c r="V123">
        <v>30</v>
      </c>
      <c r="W123" s="284">
        <v>30</v>
      </c>
      <c r="X123" s="284">
        <v>30</v>
      </c>
      <c r="Y123" s="283">
        <v>30</v>
      </c>
      <c r="Z123" s="283">
        <v>29</v>
      </c>
    </row>
    <row r="124" spans="7:26">
      <c r="H124" s="96"/>
      <c r="I124" s="96"/>
      <c r="J124" s="626" t="s">
        <v>25</v>
      </c>
      <c r="K124" s="286" t="s">
        <v>533</v>
      </c>
      <c r="L124">
        <v>72.842630512693248</v>
      </c>
      <c r="M124">
        <v>78.207846122980754</v>
      </c>
      <c r="N124">
        <v>75.233892509464226</v>
      </c>
      <c r="O124">
        <v>66.556578692551184</v>
      </c>
      <c r="P124">
        <v>88.331988890623222</v>
      </c>
      <c r="T124" s="283" t="s">
        <v>25</v>
      </c>
      <c r="U124" s="286" t="s">
        <v>533</v>
      </c>
      <c r="V124">
        <v>10</v>
      </c>
      <c r="W124" s="284">
        <v>5</v>
      </c>
      <c r="X124" s="284">
        <v>10</v>
      </c>
      <c r="Y124" s="283">
        <v>15</v>
      </c>
      <c r="Z124" s="283">
        <v>6</v>
      </c>
    </row>
    <row r="125" spans="7:26">
      <c r="H125" s="96"/>
      <c r="I125" s="96"/>
      <c r="J125" s="626" t="s">
        <v>26</v>
      </c>
      <c r="K125" s="286" t="s">
        <v>534</v>
      </c>
      <c r="L125">
        <v>60.813293787379116</v>
      </c>
      <c r="M125">
        <v>63.981917036181649</v>
      </c>
      <c r="N125">
        <v>67.448939275749566</v>
      </c>
      <c r="O125">
        <v>65.927555087978305</v>
      </c>
      <c r="P125">
        <v>71.675901320322652</v>
      </c>
      <c r="T125" s="283" t="s">
        <v>26</v>
      </c>
      <c r="U125" s="286" t="s">
        <v>534</v>
      </c>
      <c r="V125">
        <v>16</v>
      </c>
      <c r="W125" s="284">
        <v>17</v>
      </c>
      <c r="X125" s="284">
        <v>15</v>
      </c>
      <c r="Y125" s="283">
        <v>16</v>
      </c>
      <c r="Z125" s="283">
        <v>17</v>
      </c>
    </row>
    <row r="126" spans="7:26">
      <c r="H126" s="96"/>
      <c r="I126" s="96"/>
      <c r="J126" s="626" t="s">
        <v>27</v>
      </c>
      <c r="K126" s="286" t="s">
        <v>535</v>
      </c>
      <c r="L126">
        <v>61.54647665474301</v>
      </c>
      <c r="M126">
        <v>64.278152948368998</v>
      </c>
      <c r="N126">
        <v>58.003799172209298</v>
      </c>
      <c r="O126">
        <v>70.370716506467573</v>
      </c>
      <c r="P126">
        <v>80.180799202447801</v>
      </c>
      <c r="T126" s="283" t="s">
        <v>27</v>
      </c>
      <c r="U126" s="286" t="s">
        <v>535</v>
      </c>
      <c r="V126">
        <v>15</v>
      </c>
      <c r="W126" s="284">
        <v>16</v>
      </c>
      <c r="X126" s="284">
        <v>23</v>
      </c>
      <c r="Y126" s="283">
        <v>9</v>
      </c>
      <c r="Z126" s="283">
        <v>12</v>
      </c>
    </row>
    <row r="127" spans="7:26">
      <c r="H127" s="96"/>
      <c r="I127" s="96"/>
      <c r="J127" s="626" t="s">
        <v>28</v>
      </c>
      <c r="K127" s="286" t="s">
        <v>536</v>
      </c>
      <c r="L127">
        <v>54.364801039938826</v>
      </c>
      <c r="M127">
        <v>53.192496201545325</v>
      </c>
      <c r="N127">
        <v>60.278193060723382</v>
      </c>
      <c r="O127">
        <v>55.230122482776494</v>
      </c>
      <c r="P127">
        <v>72.735090254331467</v>
      </c>
      <c r="T127" s="283" t="s">
        <v>28</v>
      </c>
      <c r="U127" s="286" t="s">
        <v>536</v>
      </c>
      <c r="V127">
        <v>22</v>
      </c>
      <c r="W127" s="284">
        <v>24</v>
      </c>
      <c r="X127" s="284">
        <v>19</v>
      </c>
      <c r="Y127" s="283">
        <v>23</v>
      </c>
      <c r="Z127" s="283">
        <v>14</v>
      </c>
    </row>
    <row r="128" spans="7:26">
      <c r="H128" s="96"/>
      <c r="I128" s="96"/>
      <c r="J128" s="626" t="s">
        <v>29</v>
      </c>
      <c r="K128" s="286" t="s">
        <v>537</v>
      </c>
      <c r="L128">
        <v>91.640152060653776</v>
      </c>
      <c r="M128">
        <v>95.587457906039518</v>
      </c>
      <c r="N128">
        <v>99.379667941033262</v>
      </c>
      <c r="O128">
        <v>100</v>
      </c>
      <c r="P128">
        <v>99.723346359924577</v>
      </c>
      <c r="T128" s="283" t="s">
        <v>29</v>
      </c>
      <c r="U128" s="286" t="s">
        <v>537</v>
      </c>
      <c r="V128">
        <v>2</v>
      </c>
      <c r="W128" s="284">
        <v>2</v>
      </c>
      <c r="X128" s="284">
        <v>2</v>
      </c>
      <c r="Y128" s="283">
        <v>1</v>
      </c>
      <c r="Z128" s="283">
        <v>2</v>
      </c>
    </row>
    <row r="129" spans="8:26">
      <c r="H129" s="96"/>
      <c r="I129" s="96"/>
      <c r="J129" s="626" t="s">
        <v>30</v>
      </c>
      <c r="K129" s="286" t="s">
        <v>538</v>
      </c>
      <c r="L129">
        <v>57.611406214067074</v>
      </c>
      <c r="M129">
        <v>67.029820544867974</v>
      </c>
      <c r="N129">
        <v>65.346928655784808</v>
      </c>
      <c r="O129">
        <v>66.642345598860828</v>
      </c>
      <c r="P129">
        <v>48.962483103020098</v>
      </c>
      <c r="T129" s="283" t="s">
        <v>30</v>
      </c>
      <c r="U129" s="286" t="s">
        <v>538</v>
      </c>
      <c r="V129">
        <v>19</v>
      </c>
      <c r="W129" s="284">
        <v>15</v>
      </c>
      <c r="X129" s="284">
        <v>16</v>
      </c>
      <c r="Y129" s="283">
        <v>14</v>
      </c>
      <c r="Z129" s="283">
        <v>27</v>
      </c>
    </row>
    <row r="130" spans="8:26">
      <c r="H130" s="96"/>
      <c r="I130" s="96"/>
      <c r="J130" s="626" t="s">
        <v>31</v>
      </c>
      <c r="K130" s="286" t="s">
        <v>539</v>
      </c>
      <c r="L130">
        <v>58.488889518840715</v>
      </c>
      <c r="M130">
        <v>75.911260246517671</v>
      </c>
      <c r="N130">
        <v>72.491431632519621</v>
      </c>
      <c r="O130">
        <v>66.738917293402949</v>
      </c>
      <c r="P130">
        <v>86.562858758038004</v>
      </c>
      <c r="T130" s="283" t="s">
        <v>31</v>
      </c>
      <c r="U130" s="286" t="s">
        <v>539</v>
      </c>
      <c r="V130">
        <v>17</v>
      </c>
      <c r="W130" s="284">
        <v>8</v>
      </c>
      <c r="X130" s="284">
        <v>13</v>
      </c>
      <c r="Y130" s="283">
        <v>13</v>
      </c>
      <c r="Z130" s="283">
        <v>8</v>
      </c>
    </row>
  </sheetData>
  <sortState xmlns:xlrd2="http://schemas.microsoft.com/office/spreadsheetml/2017/richdata2" ref="AB8:AE37">
    <sortCondition ref="AB8:AB37"/>
  </sortState>
  <phoneticPr fontId="11" type="noConversion"/>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4DE94D-7A00-4487-B6E8-035730B770D2}">
  <sheetPr codeName="Sheet47"/>
  <dimension ref="A1:AO110"/>
  <sheetViews>
    <sheetView topLeftCell="D1" zoomScale="47" zoomScaleNormal="47" workbookViewId="0">
      <pane ySplit="1" topLeftCell="A2" activePane="bottomLeft" state="frozen"/>
      <selection pane="bottomLeft" activeCell="H76" sqref="H76"/>
      <selection activeCell="H76" sqref="H76"/>
    </sheetView>
  </sheetViews>
  <sheetFormatPr defaultColWidth="8.7109375" defaultRowHeight="12.75"/>
  <cols>
    <col min="1" max="2" width="8.7109375" style="289"/>
    <col min="3" max="3" width="16.140625" style="289" customWidth="1"/>
    <col min="4" max="4" width="77.5703125" style="289" bestFit="1" customWidth="1"/>
    <col min="5" max="5" width="8.7109375" style="289"/>
    <col min="6" max="7" width="0" style="289" hidden="1" customWidth="1"/>
    <col min="8" max="37" width="8.7109375" style="289"/>
    <col min="38" max="38" width="8.7109375" style="290"/>
    <col min="39" max="16384" width="8.7109375" style="289"/>
  </cols>
  <sheetData>
    <row r="1" spans="1:39">
      <c r="B1" s="289" t="s">
        <v>0</v>
      </c>
      <c r="C1" s="289" t="s">
        <v>1</v>
      </c>
      <c r="E1" s="289" t="s">
        <v>282</v>
      </c>
      <c r="F1" s="289" t="s">
        <v>283</v>
      </c>
      <c r="G1" s="289" t="s">
        <v>284</v>
      </c>
      <c r="H1" s="289" t="s">
        <v>2</v>
      </c>
      <c r="I1" s="289" t="s">
        <v>3</v>
      </c>
      <c r="J1" s="289" t="s">
        <v>4</v>
      </c>
      <c r="K1" s="289" t="s">
        <v>5</v>
      </c>
      <c r="L1" s="289" t="s">
        <v>6</v>
      </c>
      <c r="M1" s="289" t="s">
        <v>7</v>
      </c>
      <c r="N1" s="289" t="s">
        <v>8</v>
      </c>
      <c r="O1" s="289" t="s">
        <v>9</v>
      </c>
      <c r="P1" s="289" t="s">
        <v>10</v>
      </c>
      <c r="Q1" s="289" t="s">
        <v>11</v>
      </c>
      <c r="R1" s="289" t="s">
        <v>12</v>
      </c>
      <c r="S1" s="289" t="s">
        <v>13</v>
      </c>
      <c r="T1" s="289" t="s">
        <v>14</v>
      </c>
      <c r="U1" s="289" t="s">
        <v>15</v>
      </c>
      <c r="V1" s="289" t="s">
        <v>16</v>
      </c>
      <c r="W1" s="289" t="s">
        <v>17</v>
      </c>
      <c r="X1" s="289" t="s">
        <v>18</v>
      </c>
      <c r="Y1" s="289" t="s">
        <v>19</v>
      </c>
      <c r="Z1" s="289" t="s">
        <v>20</v>
      </c>
      <c r="AA1" s="289" t="s">
        <v>21</v>
      </c>
      <c r="AB1" s="289" t="s">
        <v>22</v>
      </c>
      <c r="AC1" s="289" t="s">
        <v>23</v>
      </c>
      <c r="AD1" s="289" t="s">
        <v>24</v>
      </c>
      <c r="AE1" s="289" t="s">
        <v>25</v>
      </c>
      <c r="AF1" s="289" t="s">
        <v>26</v>
      </c>
      <c r="AG1" s="289" t="s">
        <v>27</v>
      </c>
      <c r="AH1" s="289" t="s">
        <v>28</v>
      </c>
      <c r="AI1" s="289" t="s">
        <v>29</v>
      </c>
      <c r="AJ1" s="289" t="s">
        <v>30</v>
      </c>
      <c r="AK1" s="289" t="s">
        <v>31</v>
      </c>
      <c r="AL1" s="290" t="s">
        <v>285</v>
      </c>
      <c r="AM1" s="291" t="s">
        <v>286</v>
      </c>
    </row>
    <row r="2" spans="1:39">
      <c r="B2" s="289" t="s">
        <v>32</v>
      </c>
      <c r="C2" s="289" t="s">
        <v>32</v>
      </c>
      <c r="D2" s="289" t="s">
        <v>32</v>
      </c>
      <c r="H2" s="289">
        <f>IF(Score2026!H2="","",RANK(Score2026!H2,Score2026!$H2:$AK2))</f>
        <v>5</v>
      </c>
      <c r="I2" s="289">
        <f>IF(Score2026!I2="","",RANK(Score2026!I2,Score2026!$H2:$AK2))</f>
        <v>25</v>
      </c>
      <c r="J2" s="289">
        <f>IF(Score2026!J2="","",RANK(Score2026!J2,Score2026!$H2:$AK2))</f>
        <v>27</v>
      </c>
      <c r="K2" s="289">
        <f>IF(Score2026!K2="","",RANK(Score2026!K2,Score2026!$H2:$AK2))</f>
        <v>15</v>
      </c>
      <c r="L2" s="289">
        <f>IF(Score2026!L2="","",RANK(Score2026!L2,Score2026!$H2:$AK2))</f>
        <v>9</v>
      </c>
      <c r="M2" s="289">
        <f>IF(Score2026!M2="","",RANK(Score2026!M2,Score2026!$H2:$AK2))</f>
        <v>12</v>
      </c>
      <c r="N2" s="289">
        <f>IF(Score2026!N2="","",RANK(Score2026!N2,Score2026!$H2:$AK2))</f>
        <v>19</v>
      </c>
      <c r="O2" s="289">
        <f>IF(Score2026!O2="","",RANK(Score2026!O2,Score2026!$H2:$AK2))</f>
        <v>6</v>
      </c>
      <c r="P2" s="289">
        <f>IF(Score2026!P2="","",RANK(Score2026!P2,Score2026!$H2:$AK2))</f>
        <v>23</v>
      </c>
      <c r="Q2" s="289">
        <f>IF(Score2026!Q2="","",RANK(Score2026!Q2,Score2026!$H2:$AK2))</f>
        <v>4</v>
      </c>
      <c r="R2" s="289">
        <f>IF(Score2026!R2="","",RANK(Score2026!R2,Score2026!$H2:$AK2))</f>
        <v>21</v>
      </c>
      <c r="S2" s="289">
        <f>IF(Score2026!S2="","",RANK(Score2026!S2,Score2026!$H2:$AK2))</f>
        <v>17</v>
      </c>
      <c r="T2" s="289">
        <f>IF(Score2026!T2="","",RANK(Score2026!T2,Score2026!$H2:$AK2))</f>
        <v>8</v>
      </c>
      <c r="U2" s="289">
        <f>IF(Score2026!U2="","",RANK(Score2026!U2,Score2026!$H2:$AK2))</f>
        <v>24</v>
      </c>
      <c r="V2" s="289">
        <f>IF(Score2026!V2="","",RANK(Score2026!V2,Score2026!$H2:$AK2))</f>
        <v>11</v>
      </c>
      <c r="W2" s="289">
        <f>IF(Score2026!W2="","",RANK(Score2026!W2,Score2026!$H2:$AK2))</f>
        <v>18</v>
      </c>
      <c r="X2" s="289">
        <f>IF(Score2026!X2="","",RANK(Score2026!X2,Score2026!$H2:$AK2))</f>
        <v>28</v>
      </c>
      <c r="Y2" s="289">
        <f>IF(Score2026!Y2="","",RANK(Score2026!Y2,Score2026!$H2:$AK2))</f>
        <v>3</v>
      </c>
      <c r="Z2" s="289">
        <f>IF(Score2026!Z2="","",RANK(Score2026!Z2,Score2026!$H2:$AK2))</f>
        <v>26</v>
      </c>
      <c r="AA2" s="289">
        <f>IF(Score2026!AA2="","",RANK(Score2026!AA2,Score2026!$H2:$AK2))</f>
        <v>30</v>
      </c>
      <c r="AB2" s="289">
        <f>IF(Score2026!AB2="","",RANK(Score2026!AB2,Score2026!$H2:$AK2))</f>
        <v>20</v>
      </c>
      <c r="AC2" s="289">
        <f>IF(Score2026!AC2="","",RANK(Score2026!AC2,Score2026!$H2:$AK2))</f>
        <v>16</v>
      </c>
      <c r="AD2" s="289">
        <f>IF(Score2026!AD2="","",RANK(Score2026!AD2,Score2026!$H2:$AK2))</f>
        <v>29</v>
      </c>
      <c r="AE2" s="289">
        <f>IF(Score2026!AE2="","",RANK(Score2026!AE2,Score2026!$H2:$AK2))</f>
        <v>2</v>
      </c>
      <c r="AF2" s="289">
        <f>IF(Score2026!AF2="","",RANK(Score2026!AF2,Score2026!$H2:$AK2))</f>
        <v>7</v>
      </c>
      <c r="AG2" s="289">
        <f>IF(Score2026!AG2="","",RANK(Score2026!AG2,Score2026!$H2:$AK2))</f>
        <v>22</v>
      </c>
      <c r="AH2" s="289">
        <f>IF(Score2026!AH2="","",RANK(Score2026!AH2,Score2026!$H2:$AK2))</f>
        <v>13</v>
      </c>
      <c r="AI2" s="289">
        <f>IF(Score2026!AI2="","",RANK(Score2026!AI2,Score2026!$H2:$AK2))</f>
        <v>1</v>
      </c>
      <c r="AJ2" s="289">
        <f>IF(Score2026!AJ2="","",RANK(Score2026!AJ2,Score2026!$H2:$AK2))</f>
        <v>10</v>
      </c>
      <c r="AK2" s="289">
        <f>IF(Score2026!AK2="","",RANK(Score2026!AK2,Score2026!$H2:$AK2))</f>
        <v>14</v>
      </c>
    </row>
    <row r="3" spans="1:39">
      <c r="H3" s="289" t="str">
        <f>IF(Score2026!H3="","",RANK(Score2026!H3,Score2026!$H3:$AK3))</f>
        <v/>
      </c>
      <c r="I3" s="289" t="str">
        <f>IF(Score2026!I3="","",RANK(Score2026!I3,Score2026!$H3:$AK3))</f>
        <v/>
      </c>
      <c r="J3" s="289" t="str">
        <f>IF(Score2026!J3="","",RANK(Score2026!J3,Score2026!$H3:$AK3))</f>
        <v/>
      </c>
      <c r="K3" s="289" t="str">
        <f>IF(Score2026!K3="","",RANK(Score2026!K3,Score2026!$H3:$AK3))</f>
        <v/>
      </c>
      <c r="L3" s="289" t="str">
        <f>IF(Score2026!L3="","",RANK(Score2026!L3,Score2026!$H3:$AK3))</f>
        <v/>
      </c>
      <c r="M3" s="289" t="str">
        <f>IF(Score2026!M3="","",RANK(Score2026!M3,Score2026!$H3:$AK3))</f>
        <v/>
      </c>
      <c r="N3" s="289" t="str">
        <f>IF(Score2026!N3="","",RANK(Score2026!N3,Score2026!$H3:$AK3))</f>
        <v/>
      </c>
      <c r="O3" s="289" t="str">
        <f>IF(Score2026!O3="","",RANK(Score2026!O3,Score2026!$H3:$AK3))</f>
        <v/>
      </c>
      <c r="P3" s="289" t="str">
        <f>IF(Score2026!P3="","",RANK(Score2026!P3,Score2026!$H3:$AK3))</f>
        <v/>
      </c>
      <c r="Q3" s="289" t="str">
        <f>IF(Score2026!Q3="","",RANK(Score2026!Q3,Score2026!$H3:$AK3))</f>
        <v/>
      </c>
      <c r="R3" s="289" t="str">
        <f>IF(Score2026!R3="","",RANK(Score2026!R3,Score2026!$H3:$AK3))</f>
        <v/>
      </c>
      <c r="S3" s="289" t="str">
        <f>IF(Score2026!S3="","",RANK(Score2026!S3,Score2026!$H3:$AK3))</f>
        <v/>
      </c>
      <c r="T3" s="289" t="str">
        <f>IF(Score2026!T3="","",RANK(Score2026!T3,Score2026!$H3:$AK3))</f>
        <v/>
      </c>
      <c r="U3" s="289" t="str">
        <f>IF(Score2026!U3="","",RANK(Score2026!U3,Score2026!$H3:$AK3))</f>
        <v/>
      </c>
      <c r="V3" s="289" t="str">
        <f>IF(Score2026!V3="","",RANK(Score2026!V3,Score2026!$H3:$AK3))</f>
        <v/>
      </c>
      <c r="W3" s="289" t="str">
        <f>IF(Score2026!W3="","",RANK(Score2026!W3,Score2026!$H3:$AK3))</f>
        <v/>
      </c>
      <c r="X3" s="289" t="str">
        <f>IF(Score2026!X3="","",RANK(Score2026!X3,Score2026!$H3:$AK3))</f>
        <v/>
      </c>
      <c r="Y3" s="289" t="str">
        <f>IF(Score2026!Y3="","",RANK(Score2026!Y3,Score2026!$H3:$AK3))</f>
        <v/>
      </c>
      <c r="Z3" s="289" t="str">
        <f>IF(Score2026!Z3="","",RANK(Score2026!Z3,Score2026!$H3:$AK3))</f>
        <v/>
      </c>
      <c r="AA3" s="289" t="str">
        <f>IF(Score2026!AA3="","",RANK(Score2026!AA3,Score2026!$H3:$AK3))</f>
        <v/>
      </c>
      <c r="AB3" s="289" t="str">
        <f>IF(Score2026!AB3="","",RANK(Score2026!AB3,Score2026!$H3:$AK3))</f>
        <v/>
      </c>
      <c r="AC3" s="289" t="str">
        <f>IF(Score2026!AC3="","",RANK(Score2026!AC3,Score2026!$H3:$AK3))</f>
        <v/>
      </c>
      <c r="AD3" s="289" t="str">
        <f>IF(Score2026!AD3="","",RANK(Score2026!AD3,Score2026!$H3:$AK3))</f>
        <v/>
      </c>
      <c r="AE3" s="289" t="str">
        <f>IF(Score2026!AE3="","",RANK(Score2026!AE3,Score2026!$H3:$AK3))</f>
        <v/>
      </c>
      <c r="AF3" s="289" t="str">
        <f>IF(Score2026!AF3="","",RANK(Score2026!AF3,Score2026!$H3:$AK3))</f>
        <v/>
      </c>
      <c r="AG3" s="289" t="str">
        <f>IF(Score2026!AG3="","",RANK(Score2026!AG3,Score2026!$H3:$AK3))</f>
        <v/>
      </c>
      <c r="AH3" s="289" t="str">
        <f>IF(Score2026!AH3="","",RANK(Score2026!AH3,Score2026!$H3:$AK3))</f>
        <v/>
      </c>
      <c r="AI3" s="289" t="str">
        <f>IF(Score2026!AI3="","",RANK(Score2026!AI3,Score2026!$H3:$AK3))</f>
        <v/>
      </c>
      <c r="AJ3" s="289" t="str">
        <f>IF(Score2026!AJ3="","",RANK(Score2026!AJ3,Score2026!$H3:$AK3))</f>
        <v/>
      </c>
      <c r="AK3" s="289" t="str">
        <f>IF(Score2026!AK3="","",RANK(Score2026!AK3,Score2026!$H3:$AK3))</f>
        <v/>
      </c>
    </row>
    <row r="4" spans="1:39">
      <c r="B4" s="289" t="s">
        <v>242</v>
      </c>
      <c r="C4" s="289" t="s">
        <v>34</v>
      </c>
      <c r="D4" s="289" t="str">
        <f>B4</f>
        <v>1 Economic Pillar</v>
      </c>
      <c r="H4" s="289">
        <f>IF(Score2026!H4="","",RANK(Score2026!H4,Score2026!$H4:$AK4))</f>
        <v>9</v>
      </c>
      <c r="I4" s="289">
        <f>IF(Score2026!I4="","",RANK(Score2026!I4,Score2026!$H4:$AK4))</f>
        <v>25</v>
      </c>
      <c r="J4" s="289">
        <f>IF(Score2026!J4="","",RANK(Score2026!J4,Score2026!$H4:$AK4))</f>
        <v>22</v>
      </c>
      <c r="K4" s="289">
        <f>IF(Score2026!K4="","",RANK(Score2026!K4,Score2026!$H4:$AK4))</f>
        <v>17</v>
      </c>
      <c r="L4" s="289">
        <f>IF(Score2026!L4="","",RANK(Score2026!L4,Score2026!$H4:$AK4))</f>
        <v>11</v>
      </c>
      <c r="M4" s="289">
        <f>IF(Score2026!M4="","",RANK(Score2026!M4,Score2026!$H4:$AK4))</f>
        <v>16</v>
      </c>
      <c r="N4" s="289">
        <f>IF(Score2026!N4="","",RANK(Score2026!N4,Score2026!$H4:$AK4))</f>
        <v>7</v>
      </c>
      <c r="O4" s="289">
        <f>IF(Score2026!O4="","",RANK(Score2026!O4,Score2026!$H4:$AK4))</f>
        <v>6</v>
      </c>
      <c r="P4" s="289">
        <f>IF(Score2026!P4="","",RANK(Score2026!P4,Score2026!$H4:$AK4))</f>
        <v>23</v>
      </c>
      <c r="Q4" s="289">
        <f>IF(Score2026!Q4="","",RANK(Score2026!Q4,Score2026!$H4:$AK4))</f>
        <v>3</v>
      </c>
      <c r="R4" s="289">
        <f>IF(Score2026!R4="","",RANK(Score2026!R4,Score2026!$H4:$AK4))</f>
        <v>13</v>
      </c>
      <c r="S4" s="289">
        <f>IF(Score2026!S4="","",RANK(Score2026!S4,Score2026!$H4:$AK4))</f>
        <v>19</v>
      </c>
      <c r="T4" s="289">
        <f>IF(Score2026!T4="","",RANK(Score2026!T4,Score2026!$H4:$AK4))</f>
        <v>12</v>
      </c>
      <c r="U4" s="289">
        <f>IF(Score2026!U4="","",RANK(Score2026!U4,Score2026!$H4:$AK4))</f>
        <v>29</v>
      </c>
      <c r="V4" s="289">
        <f>IF(Score2026!V4="","",RANK(Score2026!V4,Score2026!$H4:$AK4))</f>
        <v>8</v>
      </c>
      <c r="W4" s="289">
        <f>IF(Score2026!W4="","",RANK(Score2026!W4,Score2026!$H4:$AK4))</f>
        <v>21</v>
      </c>
      <c r="X4" s="289">
        <f>IF(Score2026!X4="","",RANK(Score2026!X4,Score2026!$H4:$AK4))</f>
        <v>30</v>
      </c>
      <c r="Y4" s="289">
        <f>IF(Score2026!Y4="","",RANK(Score2026!Y4,Score2026!$H4:$AK4))</f>
        <v>10</v>
      </c>
      <c r="Z4" s="289">
        <f>IF(Score2026!Z4="","",RANK(Score2026!Z4,Score2026!$H4:$AK4))</f>
        <v>27</v>
      </c>
      <c r="AA4" s="289">
        <f>IF(Score2026!AA4="","",RANK(Score2026!AA4,Score2026!$H4:$AK4))</f>
        <v>28</v>
      </c>
      <c r="AB4" s="289">
        <f>IF(Score2026!AB4="","",RANK(Score2026!AB4,Score2026!$H4:$AK4))</f>
        <v>18</v>
      </c>
      <c r="AC4" s="289">
        <f>IF(Score2026!AC4="","",RANK(Score2026!AC4,Score2026!$H4:$AK4))</f>
        <v>20</v>
      </c>
      <c r="AD4" s="289">
        <f>IF(Score2026!AD4="","",RANK(Score2026!AD4,Score2026!$H4:$AK4))</f>
        <v>26</v>
      </c>
      <c r="AE4" s="289">
        <f>IF(Score2026!AE4="","",RANK(Score2026!AE4,Score2026!$H4:$AK4))</f>
        <v>1</v>
      </c>
      <c r="AF4" s="289">
        <f>IF(Score2026!AF4="","",RANK(Score2026!AF4,Score2026!$H4:$AK4))</f>
        <v>5</v>
      </c>
      <c r="AG4" s="289">
        <f>IF(Score2026!AG4="","",RANK(Score2026!AG4,Score2026!$H4:$AK4))</f>
        <v>24</v>
      </c>
      <c r="AH4" s="289">
        <f>IF(Score2026!AH4="","",RANK(Score2026!AH4,Score2026!$H4:$AK4))</f>
        <v>14</v>
      </c>
      <c r="AI4" s="289">
        <f>IF(Score2026!AI4="","",RANK(Score2026!AI4,Score2026!$H4:$AK4))</f>
        <v>4</v>
      </c>
      <c r="AJ4" s="289">
        <f>IF(Score2026!AJ4="","",RANK(Score2026!AJ4,Score2026!$H4:$AK4))</f>
        <v>2</v>
      </c>
      <c r="AK4" s="289">
        <f>IF(Score2026!AK4="","",RANK(Score2026!AK4,Score2026!$H4:$AK4))</f>
        <v>15</v>
      </c>
    </row>
    <row r="5" spans="1:39">
      <c r="A5" s="289">
        <v>1</v>
      </c>
      <c r="B5" s="289" t="s">
        <v>35</v>
      </c>
      <c r="C5" s="289" t="s">
        <v>36</v>
      </c>
      <c r="D5" s="289" t="str">
        <f>_xlfn.CONCAT(B5," ",C5)</f>
        <v>1.01 Consumer price inflation</v>
      </c>
      <c r="E5" s="289" t="s">
        <v>287</v>
      </c>
      <c r="F5" s="289" t="s">
        <v>288</v>
      </c>
      <c r="H5" s="289">
        <f>IF(Score2026!H5="","",RANK(Score2026!H5,Score2026!$H5:$AK5))</f>
        <v>19</v>
      </c>
      <c r="I5" s="289">
        <f>IF(Score2026!I5="","",RANK(Score2026!I5,Score2026!$H5:$AK5))</f>
        <v>29</v>
      </c>
      <c r="J5" s="289">
        <f>IF(Score2026!J5="","",RANK(Score2026!J5,Score2026!$H5:$AK5))</f>
        <v>1</v>
      </c>
      <c r="K5" s="289">
        <f>IF(Score2026!K5="","",RANK(Score2026!K5,Score2026!$H5:$AK5))</f>
        <v>16</v>
      </c>
      <c r="L5" s="289">
        <f>IF(Score2026!L5="","",RANK(Score2026!L5,Score2026!$H5:$AK5))</f>
        <v>13</v>
      </c>
      <c r="M5" s="289">
        <f>IF(Score2026!M5="","",RANK(Score2026!M5,Score2026!$H5:$AK5))</f>
        <v>24</v>
      </c>
      <c r="N5" s="289">
        <f>IF(Score2026!N5="","",RANK(Score2026!N5,Score2026!$H5:$AK5))</f>
        <v>3</v>
      </c>
      <c r="O5" s="289">
        <f>IF(Score2026!O5="","",RANK(Score2026!O5,Score2026!$H5:$AK5))</f>
        <v>10</v>
      </c>
      <c r="P5" s="289">
        <f>IF(Score2026!P5="","",RANK(Score2026!P5,Score2026!$H5:$AK5))</f>
        <v>4</v>
      </c>
      <c r="Q5" s="289">
        <f>IF(Score2026!Q5="","",RANK(Score2026!Q5,Score2026!$H5:$AK5))</f>
        <v>7</v>
      </c>
      <c r="R5" s="289">
        <f>IF(Score2026!R5="","",RANK(Score2026!R5,Score2026!$H5:$AK5))</f>
        <v>13</v>
      </c>
      <c r="S5" s="289">
        <f>IF(Score2026!S5="","",RANK(Score2026!S5,Score2026!$H5:$AK5))</f>
        <v>12</v>
      </c>
      <c r="T5" s="289">
        <f>IF(Score2026!T5="","",RANK(Score2026!T5,Score2026!$H5:$AK5))</f>
        <v>20</v>
      </c>
      <c r="U5" s="289">
        <f>IF(Score2026!U5="","",RANK(Score2026!U5,Score2026!$H5:$AK5))</f>
        <v>27</v>
      </c>
      <c r="V5" s="289">
        <f>IF(Score2026!V5="","",RANK(Score2026!V5,Score2026!$H5:$AK5))</f>
        <v>7</v>
      </c>
      <c r="W5" s="289">
        <f>IF(Score2026!W5="","",RANK(Score2026!W5,Score2026!$H5:$AK5))</f>
        <v>23</v>
      </c>
      <c r="X5" s="289">
        <f>IF(Score2026!X5="","",RANK(Score2026!X5,Score2026!$H5:$AK5))</f>
        <v>30</v>
      </c>
      <c r="Y5" s="289">
        <f>IF(Score2026!Y5="","",RANK(Score2026!Y5,Score2026!$H5:$AK5))</f>
        <v>18</v>
      </c>
      <c r="Z5" s="289">
        <f>IF(Score2026!Z5="","",RANK(Score2026!Z5,Score2026!$H5:$AK5))</f>
        <v>26</v>
      </c>
      <c r="AA5" s="289">
        <f>IF(Score2026!AA5="","",RANK(Score2026!AA5,Score2026!$H5:$AK5))</f>
        <v>25</v>
      </c>
      <c r="AB5" s="289">
        <f>IF(Score2026!AB5="","",RANK(Score2026!AB5,Score2026!$H5:$AK5))</f>
        <v>9</v>
      </c>
      <c r="AC5" s="289">
        <f>IF(Score2026!AC5="","",RANK(Score2026!AC5,Score2026!$H5:$AK5))</f>
        <v>10</v>
      </c>
      <c r="AD5" s="289">
        <f>IF(Score2026!AD5="","",RANK(Score2026!AD5,Score2026!$H5:$AK5))</f>
        <v>28</v>
      </c>
      <c r="AE5" s="289">
        <f>IF(Score2026!AE5="","",RANK(Score2026!AE5,Score2026!$H5:$AK5))</f>
        <v>5</v>
      </c>
      <c r="AF5" s="289">
        <f>IF(Score2026!AF5="","",RANK(Score2026!AF5,Score2026!$H5:$AK5))</f>
        <v>13</v>
      </c>
      <c r="AG5" s="289">
        <f>IF(Score2026!AG5="","",RANK(Score2026!AG5,Score2026!$H5:$AK5))</f>
        <v>6</v>
      </c>
      <c r="AH5" s="289">
        <f>IF(Score2026!AH5="","",RANK(Score2026!AH5,Score2026!$H5:$AK5))</f>
        <v>2</v>
      </c>
      <c r="AI5" s="289">
        <f>IF(Score2026!AI5="","",RANK(Score2026!AI5,Score2026!$H5:$AK5))</f>
        <v>22</v>
      </c>
      <c r="AJ5" s="289">
        <f>IF(Score2026!AJ5="","",RANK(Score2026!AJ5,Score2026!$H5:$AK5))</f>
        <v>17</v>
      </c>
      <c r="AK5" s="289">
        <f>IF(Score2026!AK5="","",RANK(Score2026!AK5,Score2026!$H5:$AK5))</f>
        <v>21</v>
      </c>
    </row>
    <row r="6" spans="1:39">
      <c r="A6" s="289">
        <v>2</v>
      </c>
      <c r="B6" s="289" t="s">
        <v>38</v>
      </c>
      <c r="C6" s="289" t="s">
        <v>39</v>
      </c>
      <c r="D6" s="289" t="str">
        <f>_xlfn.CONCAT(B6," ",C6)</f>
        <v>1.02 Real GDP Growth per capita, % GDP</v>
      </c>
      <c r="E6" s="289" t="s">
        <v>289</v>
      </c>
      <c r="F6" s="289" t="s">
        <v>290</v>
      </c>
      <c r="G6" s="289" t="s">
        <v>291</v>
      </c>
      <c r="H6" s="289">
        <f>IF(Score2026!H6="","",RANK(Score2026!H6,Score2026!$H6:$AK6))</f>
        <v>25</v>
      </c>
      <c r="I6" s="289">
        <f>IF(Score2026!I6="","",RANK(Score2026!I6,Score2026!$H6:$AK6))</f>
        <v>16</v>
      </c>
      <c r="J6" s="289">
        <f>IF(Score2026!J6="","",RANK(Score2026!J6,Score2026!$H6:$AK6))</f>
        <v>28</v>
      </c>
      <c r="K6" s="289">
        <f>IF(Score2026!K6="","",RANK(Score2026!K6,Score2026!$H6:$AK6))</f>
        <v>9</v>
      </c>
      <c r="L6" s="289">
        <f>IF(Score2026!L6="","",RANK(Score2026!L6,Score2026!$H6:$AK6))</f>
        <v>26</v>
      </c>
      <c r="M6" s="289">
        <f>IF(Score2026!M6="","",RANK(Score2026!M6,Score2026!$H6:$AK6))</f>
        <v>19</v>
      </c>
      <c r="N6" s="289">
        <f>IF(Score2026!N6="","",RANK(Score2026!N6,Score2026!$H6:$AK6))</f>
        <v>5</v>
      </c>
      <c r="O6" s="289">
        <f>IF(Score2026!O6="","",RANK(Score2026!O6,Score2026!$H6:$AK6))</f>
        <v>1</v>
      </c>
      <c r="P6" s="289">
        <f>IF(Score2026!P6="","",RANK(Score2026!P6,Score2026!$H6:$AK6))</f>
        <v>14</v>
      </c>
      <c r="Q6" s="289">
        <f>IF(Score2026!Q6="","",RANK(Score2026!Q6,Score2026!$H6:$AK6))</f>
        <v>12</v>
      </c>
      <c r="R6" s="289">
        <f>IF(Score2026!R6="","",RANK(Score2026!R6,Score2026!$H6:$AK6))</f>
        <v>3</v>
      </c>
      <c r="S6" s="289">
        <f>IF(Score2026!S6="","",RANK(Score2026!S6,Score2026!$H6:$AK6))</f>
        <v>7</v>
      </c>
      <c r="T6" s="289">
        <f>IF(Score2026!T6="","",RANK(Score2026!T6,Score2026!$H6:$AK6))</f>
        <v>18</v>
      </c>
      <c r="U6" s="289">
        <f>IF(Score2026!U6="","",RANK(Score2026!U6,Score2026!$H6:$AK6))</f>
        <v>11</v>
      </c>
      <c r="V6" s="289">
        <f>IF(Score2026!V6="","",RANK(Score2026!V6,Score2026!$H6:$AK6))</f>
        <v>8</v>
      </c>
      <c r="W6" s="289">
        <f>IF(Score2026!W6="","",RANK(Score2026!W6,Score2026!$H6:$AK6))</f>
        <v>27</v>
      </c>
      <c r="X6" s="289">
        <f>IF(Score2026!X6="","",RANK(Score2026!X6,Score2026!$H6:$AK6))</f>
        <v>30</v>
      </c>
      <c r="Y6" s="289">
        <f>IF(Score2026!Y6="","",RANK(Score2026!Y6,Score2026!$H6:$AK6))</f>
        <v>29</v>
      </c>
      <c r="Z6" s="289">
        <f>IF(Score2026!Z6="","",RANK(Score2026!Z6,Score2026!$H6:$AK6))</f>
        <v>22</v>
      </c>
      <c r="AA6" s="289">
        <f>IF(Score2026!AA6="","",RANK(Score2026!AA6,Score2026!$H6:$AK6))</f>
        <v>10</v>
      </c>
      <c r="AB6" s="289">
        <f>IF(Score2026!AB6="","",RANK(Score2026!AB6,Score2026!$H6:$AK6))</f>
        <v>17</v>
      </c>
      <c r="AC6" s="289">
        <f>IF(Score2026!AC6="","",RANK(Score2026!AC6,Score2026!$H6:$AK6))</f>
        <v>13</v>
      </c>
      <c r="AD6" s="289">
        <f>IF(Score2026!AD6="","",RANK(Score2026!AD6,Score2026!$H6:$AK6))</f>
        <v>20</v>
      </c>
      <c r="AE6" s="289">
        <f>IF(Score2026!AE6="","",RANK(Score2026!AE6,Score2026!$H6:$AK6))</f>
        <v>6</v>
      </c>
      <c r="AF6" s="289">
        <f>IF(Score2026!AF6="","",RANK(Score2026!AF6,Score2026!$H6:$AK6))</f>
        <v>23</v>
      </c>
      <c r="AG6" s="289">
        <f>IF(Score2026!AG6="","",RANK(Score2026!AG6,Score2026!$H6:$AK6))</f>
        <v>4</v>
      </c>
      <c r="AH6" s="289">
        <f>IF(Score2026!AH6="","",RANK(Score2026!AH6,Score2026!$H6:$AK6))</f>
        <v>15</v>
      </c>
      <c r="AI6" s="289">
        <f>IF(Score2026!AI6="","",RANK(Score2026!AI6,Score2026!$H6:$AK6))</f>
        <v>24</v>
      </c>
      <c r="AJ6" s="289">
        <f>IF(Score2026!AJ6="","",RANK(Score2026!AJ6,Score2026!$H6:$AK6))</f>
        <v>21</v>
      </c>
      <c r="AK6" s="289">
        <f>IF(Score2026!AK6="","",RANK(Score2026!AK6,Score2026!$H6:$AK6))</f>
        <v>2</v>
      </c>
    </row>
    <row r="7" spans="1:39">
      <c r="A7" s="289">
        <v>3</v>
      </c>
      <c r="B7" s="289" t="s">
        <v>40</v>
      </c>
      <c r="C7" s="289" t="s">
        <v>41</v>
      </c>
      <c r="D7" s="289" t="str">
        <f>_xlfn.CONCAT(B7," ",C7)</f>
        <v>1.03 Growth in labor force, %</v>
      </c>
      <c r="E7" s="289" t="s">
        <v>289</v>
      </c>
      <c r="F7" s="289" t="s">
        <v>292</v>
      </c>
      <c r="G7" s="289" t="s">
        <v>293</v>
      </c>
      <c r="H7" s="289">
        <f>IF(Score2026!H7="","",RANK(Score2026!H7,Score2026!$H7:$AK7))</f>
        <v>16</v>
      </c>
      <c r="I7" s="289">
        <f>IF(Score2026!I7="","",RANK(Score2026!I7,Score2026!$H7:$AK7))</f>
        <v>9</v>
      </c>
      <c r="J7" s="289">
        <f>IF(Score2026!J7="","",RANK(Score2026!J7,Score2026!$H7:$AK7))</f>
        <v>20</v>
      </c>
      <c r="K7" s="289">
        <f>IF(Score2026!K7="","",RANK(Score2026!K7,Score2026!$H7:$AK7))</f>
        <v>6</v>
      </c>
      <c r="L7" s="289">
        <f>IF(Score2026!L7="","",RANK(Score2026!L7,Score2026!$H7:$AK7))</f>
        <v>19</v>
      </c>
      <c r="M7" s="289">
        <f>IF(Score2026!M7="","",RANK(Score2026!M7,Score2026!$H7:$AK7))</f>
        <v>14</v>
      </c>
      <c r="N7" s="289">
        <f>IF(Score2026!N7="","",RANK(Score2026!N7,Score2026!$H7:$AK7))</f>
        <v>26</v>
      </c>
      <c r="O7" s="289">
        <f>IF(Score2026!O7="","",RANK(Score2026!O7,Score2026!$H7:$AK7))</f>
        <v>24</v>
      </c>
      <c r="P7" s="289">
        <f>IF(Score2026!P7="","",RANK(Score2026!P7,Score2026!$H7:$AK7))</f>
        <v>8</v>
      </c>
      <c r="Q7" s="289">
        <f>IF(Score2026!Q7="","",RANK(Score2026!Q7,Score2026!$H7:$AK7))</f>
        <v>29</v>
      </c>
      <c r="R7" s="289">
        <f>IF(Score2026!R7="","",RANK(Score2026!R7,Score2026!$H7:$AK7))</f>
        <v>10</v>
      </c>
      <c r="S7" s="289">
        <f>IF(Score2026!S7="","",RANK(Score2026!S7,Score2026!$H7:$AK7))</f>
        <v>12</v>
      </c>
      <c r="T7" s="289">
        <f>IF(Score2026!T7="","",RANK(Score2026!T7,Score2026!$H7:$AK7))</f>
        <v>27</v>
      </c>
      <c r="U7" s="289">
        <f>IF(Score2026!U7="","",RANK(Score2026!U7,Score2026!$H7:$AK7))</f>
        <v>3</v>
      </c>
      <c r="V7" s="289">
        <f>IF(Score2026!V7="","",RANK(Score2026!V7,Score2026!$H7:$AK7))</f>
        <v>4</v>
      </c>
      <c r="W7" s="289">
        <f>IF(Score2026!W7="","",RANK(Score2026!W7,Score2026!$H7:$AK7))</f>
        <v>11</v>
      </c>
      <c r="X7" s="289">
        <f>IF(Score2026!X7="","",RANK(Score2026!X7,Score2026!$H7:$AK7))</f>
        <v>15</v>
      </c>
      <c r="Y7" s="289">
        <f>IF(Score2026!Y7="","",RANK(Score2026!Y7,Score2026!$H7:$AK7))</f>
        <v>18</v>
      </c>
      <c r="Z7" s="289">
        <f>IF(Score2026!Z7="","",RANK(Score2026!Z7,Score2026!$H7:$AK7))</f>
        <v>2</v>
      </c>
      <c r="AA7" s="289">
        <f>IF(Score2026!AA7="","",RANK(Score2026!AA7,Score2026!$H7:$AK7))</f>
        <v>1</v>
      </c>
      <c r="AB7" s="289">
        <f>IF(Score2026!AB7="","",RANK(Score2026!AB7,Score2026!$H7:$AK7))</f>
        <v>7</v>
      </c>
      <c r="AC7" s="289">
        <f>IF(Score2026!AC7="","",RANK(Score2026!AC7,Score2026!$H7:$AK7))</f>
        <v>5</v>
      </c>
      <c r="AD7" s="289">
        <f>IF(Score2026!AD7="","",RANK(Score2026!AD7,Score2026!$H7:$AK7))</f>
        <v>30</v>
      </c>
      <c r="AE7" s="289">
        <f>IF(Score2026!AE7="","",RANK(Score2026!AE7,Score2026!$H7:$AK7))</f>
        <v>13</v>
      </c>
      <c r="AF7" s="289">
        <f>IF(Score2026!AF7="","",RANK(Score2026!AF7,Score2026!$H7:$AK7))</f>
        <v>25</v>
      </c>
      <c r="AG7" s="289">
        <f>IF(Score2026!AG7="","",RANK(Score2026!AG7,Score2026!$H7:$AK7))</f>
        <v>17</v>
      </c>
      <c r="AH7" s="289">
        <f>IF(Score2026!AH7="","",RANK(Score2026!AH7,Score2026!$H7:$AK7))</f>
        <v>28</v>
      </c>
      <c r="AI7" s="289">
        <f>IF(Score2026!AI7="","",RANK(Score2026!AI7,Score2026!$H7:$AK7))</f>
        <v>22</v>
      </c>
      <c r="AJ7" s="289">
        <f>IF(Score2026!AJ7="","",RANK(Score2026!AJ7,Score2026!$H7:$AK7))</f>
        <v>23</v>
      </c>
      <c r="AK7" s="289">
        <f>IF(Score2026!AK7="","",RANK(Score2026!AK7,Score2026!$H7:$AK7))</f>
        <v>21</v>
      </c>
    </row>
    <row r="8" spans="1:39">
      <c r="A8" s="289">
        <v>4</v>
      </c>
      <c r="B8" s="289" t="s">
        <v>42</v>
      </c>
      <c r="C8" s="289" t="s">
        <v>43</v>
      </c>
      <c r="D8" s="289" t="str">
        <f>_xlfn.CONCAT(B8," ",C8)</f>
        <v>1.04 Foreign direct investment, net inflows, % GDP</v>
      </c>
      <c r="E8" s="289" t="s">
        <v>289</v>
      </c>
      <c r="F8" s="289" t="s">
        <v>292</v>
      </c>
      <c r="G8" s="289" t="s">
        <v>294</v>
      </c>
      <c r="H8" s="289">
        <f>IF(Score2026!H8="","",RANK(Score2026!H8,Score2026!$H8:$AK8))</f>
        <v>12</v>
      </c>
      <c r="I8" s="289">
        <f>IF(Score2026!I8="","",RANK(Score2026!I8,Score2026!$H8:$AK8))</f>
        <v>29</v>
      </c>
      <c r="J8" s="289">
        <f>IF(Score2026!J8="","",RANK(Score2026!J8,Score2026!$H8:$AK8))</f>
        <v>27</v>
      </c>
      <c r="K8" s="289">
        <f>IF(Score2026!K8="","",RANK(Score2026!K8,Score2026!$H8:$AK8))</f>
        <v>3</v>
      </c>
      <c r="L8" s="289">
        <f>IF(Score2026!L8="","",RANK(Score2026!L8,Score2026!$H8:$AK8))</f>
        <v>10</v>
      </c>
      <c r="M8" s="289">
        <f>IF(Score2026!M8="","",RANK(Score2026!M8,Score2026!$H8:$AK8))</f>
        <v>6</v>
      </c>
      <c r="N8" s="289">
        <f>IF(Score2026!N8="","",RANK(Score2026!N8,Score2026!$H8:$AK8))</f>
        <v>28</v>
      </c>
      <c r="O8" s="289">
        <f>IF(Score2026!O8="","",RANK(Score2026!O8,Score2026!$H8:$AK8))</f>
        <v>17</v>
      </c>
      <c r="P8" s="289">
        <f>IF(Score2026!P8="","",RANK(Score2026!P8,Score2026!$H8:$AK8))</f>
        <v>21</v>
      </c>
      <c r="Q8" s="289">
        <f>IF(Score2026!Q8="","",RANK(Score2026!Q8,Score2026!$H8:$AK8))</f>
        <v>1</v>
      </c>
      <c r="R8" s="289">
        <f>IF(Score2026!R8="","",RANK(Score2026!R8,Score2026!$H8:$AK8))</f>
        <v>22</v>
      </c>
      <c r="S8" s="289">
        <f>IF(Score2026!S8="","",RANK(Score2026!S8,Score2026!$H8:$AK8))</f>
        <v>15</v>
      </c>
      <c r="T8" s="289">
        <f>IF(Score2026!T8="","",RANK(Score2026!T8,Score2026!$H8:$AK8))</f>
        <v>20</v>
      </c>
      <c r="U8" s="289">
        <f>IF(Score2026!U8="","",RANK(Score2026!U8,Score2026!$H8:$AK8))</f>
        <v>4</v>
      </c>
      <c r="V8" s="289">
        <f>IF(Score2026!V8="","",RANK(Score2026!V8,Score2026!$H8:$AK8))</f>
        <v>7</v>
      </c>
      <c r="W8" s="289">
        <f>IF(Score2026!W8="","",RANK(Score2026!W8,Score2026!$H8:$AK8))</f>
        <v>11</v>
      </c>
      <c r="X8" s="289">
        <f>IF(Score2026!X8="","",RANK(Score2026!X8,Score2026!$H8:$AK8))</f>
        <v>16</v>
      </c>
      <c r="Y8" s="289">
        <f>IF(Score2026!Y8="","",RANK(Score2026!Y8,Score2026!$H8:$AK8))</f>
        <v>18</v>
      </c>
      <c r="Z8" s="289">
        <f>IF(Score2026!Z8="","",RANK(Score2026!Z8,Score2026!$H8:$AK8))</f>
        <v>26</v>
      </c>
      <c r="AA8" s="289">
        <f>IF(Score2026!AA8="","",RANK(Score2026!AA8,Score2026!$H8:$AK8))</f>
        <v>30</v>
      </c>
      <c r="AB8" s="289">
        <f>IF(Score2026!AB8="","",RANK(Score2026!AB8,Score2026!$H8:$AK8))</f>
        <v>9</v>
      </c>
      <c r="AC8" s="289">
        <f>IF(Score2026!AC8="","",RANK(Score2026!AC8,Score2026!$H8:$AK8))</f>
        <v>14</v>
      </c>
      <c r="AD8" s="289">
        <f>IF(Score2026!AD8="","",RANK(Score2026!AD8,Score2026!$H8:$AK8))</f>
        <v>23</v>
      </c>
      <c r="AE8" s="289">
        <f>IF(Score2026!AE8="","",RANK(Score2026!AE8,Score2026!$H8:$AK8))</f>
        <v>2</v>
      </c>
      <c r="AF8" s="289">
        <f>IF(Score2026!AF8="","",RANK(Score2026!AF8,Score2026!$H8:$AK8))</f>
        <v>24</v>
      </c>
      <c r="AG8" s="289">
        <f>IF(Score2026!AG8="","",RANK(Score2026!AG8,Score2026!$H8:$AK8))</f>
        <v>25</v>
      </c>
      <c r="AH8" s="289">
        <f>IF(Score2026!AH8="","",RANK(Score2026!AH8,Score2026!$H8:$AK8))</f>
        <v>8</v>
      </c>
      <c r="AI8" s="289">
        <f>IF(Score2026!AI8="","",RANK(Score2026!AI8,Score2026!$H8:$AK8))</f>
        <v>13</v>
      </c>
      <c r="AJ8" s="289">
        <f>IF(Score2026!AJ8="","",RANK(Score2026!AJ8,Score2026!$H8:$AK8))</f>
        <v>19</v>
      </c>
      <c r="AK8" s="289">
        <f>IF(Score2026!AK8="","",RANK(Score2026!AK8,Score2026!$H8:$AK8))</f>
        <v>5</v>
      </c>
    </row>
    <row r="9" spans="1:39">
      <c r="A9" s="289">
        <v>5</v>
      </c>
      <c r="B9" s="289" t="s">
        <v>44</v>
      </c>
      <c r="C9" s="289" t="s">
        <v>45</v>
      </c>
      <c r="D9" s="289" t="str">
        <f>_xlfn.CONCAT(B9," ",C9)</f>
        <v>1.05 Gross fixed capital formation, % GDP</v>
      </c>
      <c r="E9" s="289" t="s">
        <v>289</v>
      </c>
      <c r="F9" s="289" t="s">
        <v>292</v>
      </c>
      <c r="G9" s="289" t="s">
        <v>295</v>
      </c>
      <c r="H9" s="289">
        <f>IF(Score2026!H9="","",RANK(Score2026!H9,Score2026!$H9:$AK9))</f>
        <v>11</v>
      </c>
      <c r="I9" s="289">
        <f>IF(Score2026!I9="","",RANK(Score2026!I9,Score2026!$H9:$AK9))</f>
        <v>6</v>
      </c>
      <c r="J9" s="289">
        <f>IF(Score2026!J9="","",RANK(Score2026!J9,Score2026!$H9:$AK9))</f>
        <v>9</v>
      </c>
      <c r="K9" s="289">
        <f>IF(Score2026!K9="","",RANK(Score2026!K9,Score2026!$H9:$AK9))</f>
        <v>3</v>
      </c>
      <c r="L9" s="289">
        <f>IF(Score2026!L9="","",RANK(Score2026!L9,Score2026!$H9:$AK9))</f>
        <v>15</v>
      </c>
      <c r="M9" s="289">
        <f>IF(Score2026!M9="","",RANK(Score2026!M9,Score2026!$H9:$AK9))</f>
        <v>12</v>
      </c>
      <c r="N9" s="289">
        <f>IF(Score2026!N9="","",RANK(Score2026!N9,Score2026!$H9:$AK9))</f>
        <v>1</v>
      </c>
      <c r="O9" s="289">
        <f>IF(Score2026!O9="","",RANK(Score2026!O9,Score2026!$H9:$AK9))</f>
        <v>10</v>
      </c>
      <c r="P9" s="289">
        <f>IF(Score2026!P9="","",RANK(Score2026!P9,Score2026!$H9:$AK9))</f>
        <v>24</v>
      </c>
      <c r="Q9" s="289">
        <f>IF(Score2026!Q9="","",RANK(Score2026!Q9,Score2026!$H9:$AK9))</f>
        <v>26</v>
      </c>
      <c r="R9" s="289">
        <f>IF(Score2026!R9="","",RANK(Score2026!R9,Score2026!$H9:$AK9))</f>
        <v>2</v>
      </c>
      <c r="S9" s="289">
        <f>IF(Score2026!S9="","",RANK(Score2026!S9,Score2026!$H9:$AK9))</f>
        <v>5</v>
      </c>
      <c r="T9" s="289">
        <f>IF(Score2026!T9="","",RANK(Score2026!T9,Score2026!$H9:$AK9))</f>
        <v>8</v>
      </c>
      <c r="U9" s="289" t="str">
        <f>IF(Score2026!U9="","",RANK(Score2026!U9,Score2026!$H9:$AK9))</f>
        <v/>
      </c>
      <c r="V9" s="289">
        <f>IF(Score2026!V9="","",RANK(Score2026!V9,Score2026!$H9:$AK9))</f>
        <v>21</v>
      </c>
      <c r="W9" s="289">
        <f>IF(Score2026!W9="","",RANK(Score2026!W9,Score2026!$H9:$AK9))</f>
        <v>18</v>
      </c>
      <c r="X9" s="289" t="str">
        <f>IF(Score2026!X9="","",RANK(Score2026!X9,Score2026!$H9:$AK9))</f>
        <v/>
      </c>
      <c r="Y9" s="289">
        <f>IF(Score2026!Y9="","",RANK(Score2026!Y9,Score2026!$H9:$AK9))</f>
        <v>13</v>
      </c>
      <c r="Z9" s="289">
        <f>IF(Score2026!Z9="","",RANK(Score2026!Z9,Score2026!$H9:$AK9))</f>
        <v>27</v>
      </c>
      <c r="AA9" s="289" t="str">
        <f>IF(Score2026!AA9="","",RANK(Score2026!AA9,Score2026!$H9:$AK9))</f>
        <v/>
      </c>
      <c r="AB9" s="289">
        <f>IF(Score2026!AB9="","",RANK(Score2026!AB9,Score2026!$H9:$AK9))</f>
        <v>23</v>
      </c>
      <c r="AC9" s="289">
        <f>IF(Score2026!AC9="","",RANK(Score2026!AC9,Score2026!$H9:$AK9))</f>
        <v>16</v>
      </c>
      <c r="AD9" s="289">
        <f>IF(Score2026!AD9="","",RANK(Score2026!AD9,Score2026!$H9:$AK9))</f>
        <v>14</v>
      </c>
      <c r="AE9" s="289">
        <f>IF(Score2026!AE9="","",RANK(Score2026!AE9,Score2026!$H9:$AK9))</f>
        <v>19</v>
      </c>
      <c r="AF9" s="289">
        <f>IF(Score2026!AF9="","",RANK(Score2026!AF9,Score2026!$H9:$AK9))</f>
        <v>7</v>
      </c>
      <c r="AG9" s="289">
        <f>IF(Score2026!AG9="","",RANK(Score2026!AG9,Score2026!$H9:$AK9))</f>
        <v>22</v>
      </c>
      <c r="AH9" s="289">
        <f>IF(Score2026!AH9="","",RANK(Score2026!AH9,Score2026!$H9:$AK9))</f>
        <v>17</v>
      </c>
      <c r="AI9" s="289">
        <f>IF(Score2026!AI9="","",RANK(Score2026!AI9,Score2026!$H9:$AK9))</f>
        <v>25</v>
      </c>
      <c r="AJ9" s="289">
        <f>IF(Score2026!AJ9="","",RANK(Score2026!AJ9,Score2026!$H9:$AK9))</f>
        <v>20</v>
      </c>
      <c r="AK9" s="289">
        <f>IF(Score2026!AK9="","",RANK(Score2026!AK9,Score2026!$H9:$AK9))</f>
        <v>4</v>
      </c>
    </row>
    <row r="10" spans="1:39">
      <c r="B10" s="289" t="s">
        <v>46</v>
      </c>
      <c r="C10" s="289" t="s">
        <v>47</v>
      </c>
      <c r="D10" s="289" t="s">
        <v>540</v>
      </c>
      <c r="H10" s="289">
        <f>IF(Score2026!H10="","",RANK(Score2026!H10,Score2026!$H10:$AK10))</f>
        <v>28</v>
      </c>
      <c r="I10" s="289">
        <f>IF(Score2026!I10="","",RANK(Score2026!I10,Score2026!$H10:$AK10))</f>
        <v>13</v>
      </c>
      <c r="J10" s="289">
        <f>IF(Score2026!J10="","",RANK(Score2026!J10,Score2026!$H10:$AK10))</f>
        <v>2</v>
      </c>
      <c r="K10" s="289">
        <f>IF(Score2026!K10="","",RANK(Score2026!K10,Score2026!$H10:$AK10))</f>
        <v>4</v>
      </c>
      <c r="L10" s="289">
        <f>IF(Score2026!L10="","",RANK(Score2026!L10,Score2026!$H10:$AK10))</f>
        <v>25</v>
      </c>
      <c r="M10" s="289">
        <f>IF(Score2026!M10="","",RANK(Score2026!M10,Score2026!$H10:$AK10))</f>
        <v>10</v>
      </c>
      <c r="N10" s="289">
        <f>IF(Score2026!N10="","",RANK(Score2026!N10,Score2026!$H10:$AK10))</f>
        <v>29</v>
      </c>
      <c r="O10" s="289">
        <f>IF(Score2026!O10="","",RANK(Score2026!O10,Score2026!$H10:$AK10))</f>
        <v>1</v>
      </c>
      <c r="P10" s="289">
        <f>IF(Score2026!P10="","",RANK(Score2026!P10,Score2026!$H10:$AK10))</f>
        <v>7</v>
      </c>
      <c r="Q10" s="289">
        <f>IF(Score2026!Q10="","",RANK(Score2026!Q10,Score2026!$H10:$AK10))</f>
        <v>15</v>
      </c>
      <c r="R10" s="289">
        <f>IF(Score2026!R10="","",RANK(Score2026!R10,Score2026!$H10:$AK10))</f>
        <v>26</v>
      </c>
      <c r="S10" s="289">
        <f>IF(Score2026!S10="","",RANK(Score2026!S10,Score2026!$H10:$AK10))</f>
        <v>12</v>
      </c>
      <c r="T10" s="289">
        <f>IF(Score2026!T10="","",RANK(Score2026!T10,Score2026!$H10:$AK10))</f>
        <v>23</v>
      </c>
      <c r="U10" s="289">
        <f>IF(Score2026!U10="","",RANK(Score2026!U10,Score2026!$H10:$AK10))</f>
        <v>5</v>
      </c>
      <c r="V10" s="289">
        <f>IF(Score2026!V10="","",RANK(Score2026!V10,Score2026!$H10:$AK10))</f>
        <v>11</v>
      </c>
      <c r="W10" s="289">
        <f>IF(Score2026!W10="","",RANK(Score2026!W10,Score2026!$H10:$AK10))</f>
        <v>20</v>
      </c>
      <c r="X10" s="289">
        <f>IF(Score2026!X10="","",RANK(Score2026!X10,Score2026!$H10:$AK10))</f>
        <v>6</v>
      </c>
      <c r="Y10" s="289">
        <f>IF(Score2026!Y10="","",RANK(Score2026!Y10,Score2026!$H10:$AK10))</f>
        <v>19</v>
      </c>
      <c r="Z10" s="289">
        <f>IF(Score2026!Z10="","",RANK(Score2026!Z10,Score2026!$H10:$AK10))</f>
        <v>22</v>
      </c>
      <c r="AA10" s="289">
        <f>IF(Score2026!AA10="","",RANK(Score2026!AA10,Score2026!$H10:$AK10))</f>
        <v>3</v>
      </c>
      <c r="AB10" s="289">
        <f>IF(Score2026!AB10="","",RANK(Score2026!AB10,Score2026!$H10:$AK10))</f>
        <v>9</v>
      </c>
      <c r="AC10" s="289">
        <f>IF(Score2026!AC10="","",RANK(Score2026!AC10,Score2026!$H10:$AK10))</f>
        <v>14</v>
      </c>
      <c r="AD10" s="289">
        <f>IF(Score2026!AD10="","",RANK(Score2026!AD10,Score2026!$H10:$AK10))</f>
        <v>27</v>
      </c>
      <c r="AE10" s="289">
        <f>IF(Score2026!AE10="","",RANK(Score2026!AE10,Score2026!$H10:$AK10))</f>
        <v>16</v>
      </c>
      <c r="AF10" s="289">
        <f>IF(Score2026!AF10="","",RANK(Score2026!AF10,Score2026!$H10:$AK10))</f>
        <v>21</v>
      </c>
      <c r="AG10" s="289">
        <f>IF(Score2026!AG10="","",RANK(Score2026!AG10,Score2026!$H10:$AK10))</f>
        <v>8</v>
      </c>
      <c r="AH10" s="289">
        <f>IF(Score2026!AH10="","",RANK(Score2026!AH10,Score2026!$H10:$AK10))</f>
        <v>18</v>
      </c>
      <c r="AI10" s="289">
        <f>IF(Score2026!AI10="","",RANK(Score2026!AI10,Score2026!$H10:$AK10))</f>
        <v>24</v>
      </c>
      <c r="AJ10" s="289">
        <f>IF(Score2026!AJ10="","",RANK(Score2026!AJ10,Score2026!$H10:$AK10))</f>
        <v>30</v>
      </c>
      <c r="AK10" s="289">
        <f>IF(Score2026!AK10="","",RANK(Score2026!AK10,Score2026!$H10:$AK10))</f>
        <v>17</v>
      </c>
    </row>
    <row r="11" spans="1:39">
      <c r="B11" s="289" t="s">
        <v>48</v>
      </c>
      <c r="C11" s="289" t="s">
        <v>49</v>
      </c>
      <c r="D11" s="289" t="s">
        <v>541</v>
      </c>
      <c r="H11" s="289">
        <f>IF(Score2026!H11="","",RANK(Score2026!H11,Score2026!$H11:$AK11))</f>
        <v>29</v>
      </c>
      <c r="I11" s="289">
        <f>IF(Score2026!I11="","",RANK(Score2026!I11,Score2026!$H11:$AK11))</f>
        <v>16</v>
      </c>
      <c r="J11" s="289">
        <f>IF(Score2026!J11="","",RANK(Score2026!J11,Score2026!$H11:$AK11))</f>
        <v>6</v>
      </c>
      <c r="K11" s="289">
        <f>IF(Score2026!K11="","",RANK(Score2026!K11,Score2026!$H11:$AK11))</f>
        <v>4</v>
      </c>
      <c r="L11" s="289">
        <f>IF(Score2026!L11="","",RANK(Score2026!L11,Score2026!$H11:$AK11))</f>
        <v>24</v>
      </c>
      <c r="M11" s="289">
        <f>IF(Score2026!M11="","",RANK(Score2026!M11,Score2026!$H11:$AK11))</f>
        <v>12</v>
      </c>
      <c r="N11" s="289">
        <f>IF(Score2026!N11="","",RANK(Score2026!N11,Score2026!$H11:$AK11))</f>
        <v>25</v>
      </c>
      <c r="O11" s="289">
        <f>IF(Score2026!O11="","",RANK(Score2026!O11,Score2026!$H11:$AK11))</f>
        <v>1</v>
      </c>
      <c r="P11" s="289">
        <f>IF(Score2026!P11="","",RANK(Score2026!P11,Score2026!$H11:$AK11))</f>
        <v>10</v>
      </c>
      <c r="Q11" s="289">
        <f>IF(Score2026!Q11="","",RANK(Score2026!Q11,Score2026!$H11:$AK11))</f>
        <v>2</v>
      </c>
      <c r="R11" s="289">
        <f>IF(Score2026!R11="","",RANK(Score2026!R11,Score2026!$H11:$AK11))</f>
        <v>26</v>
      </c>
      <c r="S11" s="289">
        <f>IF(Score2026!S11="","",RANK(Score2026!S11,Score2026!$H11:$AK11))</f>
        <v>11</v>
      </c>
      <c r="T11" s="289">
        <f>IF(Score2026!T11="","",RANK(Score2026!T11,Score2026!$H11:$AK11))</f>
        <v>23</v>
      </c>
      <c r="U11" s="289">
        <f>IF(Score2026!U11="","",RANK(Score2026!U11,Score2026!$H11:$AK11))</f>
        <v>5</v>
      </c>
      <c r="V11" s="289">
        <f>IF(Score2026!V11="","",RANK(Score2026!V11,Score2026!$H11:$AK11))</f>
        <v>8</v>
      </c>
      <c r="W11" s="289">
        <f>IF(Score2026!W11="","",RANK(Score2026!W11,Score2026!$H11:$AK11))</f>
        <v>19</v>
      </c>
      <c r="X11" s="289">
        <f>IF(Score2026!X11="","",RANK(Score2026!X11,Score2026!$H11:$AK11))</f>
        <v>7</v>
      </c>
      <c r="Y11" s="289">
        <f>IF(Score2026!Y11="","",RANK(Score2026!Y11,Score2026!$H11:$AK11))</f>
        <v>21</v>
      </c>
      <c r="Z11" s="289">
        <f>IF(Score2026!Z11="","",RANK(Score2026!Z11,Score2026!$H11:$AK11))</f>
        <v>27</v>
      </c>
      <c r="AA11" s="289">
        <f>IF(Score2026!AA11="","",RANK(Score2026!AA11,Score2026!$H11:$AK11))</f>
        <v>3</v>
      </c>
      <c r="AB11" s="289">
        <f>IF(Score2026!AB11="","",RANK(Score2026!AB11,Score2026!$H11:$AK11))</f>
        <v>13</v>
      </c>
      <c r="AC11" s="289">
        <f>IF(Score2026!AC11="","",RANK(Score2026!AC11,Score2026!$H11:$AK11))</f>
        <v>18</v>
      </c>
      <c r="AD11" s="289">
        <f>IF(Score2026!AD11="","",RANK(Score2026!AD11,Score2026!$H11:$AK11))</f>
        <v>28</v>
      </c>
      <c r="AE11" s="289">
        <f>IF(Score2026!AE11="","",RANK(Score2026!AE11,Score2026!$H11:$AK11))</f>
        <v>9</v>
      </c>
      <c r="AF11" s="289">
        <f>IF(Score2026!AF11="","",RANK(Score2026!AF11,Score2026!$H11:$AK11))</f>
        <v>20</v>
      </c>
      <c r="AG11" s="289">
        <f>IF(Score2026!AG11="","",RANK(Score2026!AG11,Score2026!$H11:$AK11))</f>
        <v>14</v>
      </c>
      <c r="AH11" s="289">
        <f>IF(Score2026!AH11="","",RANK(Score2026!AH11,Score2026!$H11:$AK11))</f>
        <v>17</v>
      </c>
      <c r="AI11" s="289">
        <f>IF(Score2026!AI11="","",RANK(Score2026!AI11,Score2026!$H11:$AK11))</f>
        <v>22</v>
      </c>
      <c r="AJ11" s="289">
        <f>IF(Score2026!AJ11="","",RANK(Score2026!AJ11,Score2026!$H11:$AK11))</f>
        <v>30</v>
      </c>
      <c r="AK11" s="289">
        <f>IF(Score2026!AK11="","",RANK(Score2026!AK11,Score2026!$H11:$AK11))</f>
        <v>15</v>
      </c>
    </row>
    <row r="12" spans="1:39">
      <c r="A12" s="289">
        <v>8</v>
      </c>
      <c r="B12" s="289" t="s">
        <v>50</v>
      </c>
      <c r="C12" s="289" t="s">
        <v>51</v>
      </c>
      <c r="D12" s="289" t="str">
        <f>_xlfn.CONCAT(B12," ",C12)</f>
        <v>1.06.01.a Tariff barriers in force</v>
      </c>
      <c r="E12" s="289" t="s">
        <v>287</v>
      </c>
      <c r="F12" s="289" t="s">
        <v>296</v>
      </c>
      <c r="G12" s="289" t="s">
        <v>297</v>
      </c>
      <c r="H12" s="289">
        <f>IF(Score2026!H12="","",RANK(Score2026!H12,Score2026!$H12:$AK12))</f>
        <v>29</v>
      </c>
      <c r="I12" s="289">
        <f>IF(Score2026!I12="","",RANK(Score2026!I12,Score2026!$H12:$AK12))</f>
        <v>13</v>
      </c>
      <c r="J12" s="289">
        <f>IF(Score2026!J12="","",RANK(Score2026!J12,Score2026!$H12:$AK12))</f>
        <v>5</v>
      </c>
      <c r="K12" s="289">
        <f>IF(Score2026!K12="","",RANK(Score2026!K12,Score2026!$H12:$AK12))</f>
        <v>3</v>
      </c>
      <c r="L12" s="289">
        <f>IF(Score2026!L12="","",RANK(Score2026!L12,Score2026!$H12:$AK12))</f>
        <v>20</v>
      </c>
      <c r="M12" s="289">
        <f>IF(Score2026!M12="","",RANK(Score2026!M12,Score2026!$H12:$AK12))</f>
        <v>8</v>
      </c>
      <c r="N12" s="289">
        <f>IF(Score2026!N12="","",RANK(Score2026!N12,Score2026!$H12:$AK12))</f>
        <v>24</v>
      </c>
      <c r="O12" s="289">
        <f>IF(Score2026!O12="","",RANK(Score2026!O12,Score2026!$H12:$AK12))</f>
        <v>12</v>
      </c>
      <c r="P12" s="289">
        <f>IF(Score2026!P12="","",RANK(Score2026!P12,Score2026!$H12:$AK12))</f>
        <v>16</v>
      </c>
      <c r="Q12" s="289">
        <f>IF(Score2026!Q12="","",RANK(Score2026!Q12,Score2026!$H12:$AK12))</f>
        <v>1</v>
      </c>
      <c r="R12" s="289">
        <f>IF(Score2026!R12="","",RANK(Score2026!R12,Score2026!$H12:$AK12))</f>
        <v>27</v>
      </c>
      <c r="S12" s="289">
        <f>IF(Score2026!S12="","",RANK(Score2026!S12,Score2026!$H12:$AK12))</f>
        <v>17</v>
      </c>
      <c r="T12" s="289">
        <f>IF(Score2026!T12="","",RANK(Score2026!T12,Score2026!$H12:$AK12))</f>
        <v>28</v>
      </c>
      <c r="U12" s="289">
        <f>IF(Score2026!U12="","",RANK(Score2026!U12,Score2026!$H12:$AK12))</f>
        <v>4</v>
      </c>
      <c r="V12" s="289">
        <f>IF(Score2026!V12="","",RANK(Score2026!V12,Score2026!$H12:$AK12))</f>
        <v>9</v>
      </c>
      <c r="W12" s="289">
        <f>IF(Score2026!W12="","",RANK(Score2026!W12,Score2026!$H12:$AK12))</f>
        <v>23</v>
      </c>
      <c r="X12" s="289">
        <f>IF(Score2026!X12="","",RANK(Score2026!X12,Score2026!$H12:$AK12))</f>
        <v>6</v>
      </c>
      <c r="Y12" s="289">
        <f>IF(Score2026!Y12="","",RANK(Score2026!Y12,Score2026!$H12:$AK12))</f>
        <v>22</v>
      </c>
      <c r="Z12" s="289">
        <f>IF(Score2026!Z12="","",RANK(Score2026!Z12,Score2026!$H12:$AK12))</f>
        <v>19</v>
      </c>
      <c r="AA12" s="289">
        <f>IF(Score2026!AA12="","",RANK(Score2026!AA12,Score2026!$H12:$AK12))</f>
        <v>2</v>
      </c>
      <c r="AB12" s="289">
        <f>IF(Score2026!AB12="","",RANK(Score2026!AB12,Score2026!$H12:$AK12))</f>
        <v>7</v>
      </c>
      <c r="AC12" s="289">
        <f>IF(Score2026!AC12="","",RANK(Score2026!AC12,Score2026!$H12:$AK12))</f>
        <v>11</v>
      </c>
      <c r="AD12" s="289">
        <f>IF(Score2026!AD12="","",RANK(Score2026!AD12,Score2026!$H12:$AK12))</f>
        <v>25</v>
      </c>
      <c r="AE12" s="289">
        <f>IF(Score2026!AE12="","",RANK(Score2026!AE12,Score2026!$H12:$AK12))</f>
        <v>10</v>
      </c>
      <c r="AF12" s="289">
        <f>IF(Score2026!AF12="","",RANK(Score2026!AF12,Score2026!$H12:$AK12))</f>
        <v>21</v>
      </c>
      <c r="AG12" s="289">
        <f>IF(Score2026!AG12="","",RANK(Score2026!AG12,Score2026!$H12:$AK12))</f>
        <v>18</v>
      </c>
      <c r="AH12" s="289">
        <f>IF(Score2026!AH12="","",RANK(Score2026!AH12,Score2026!$H12:$AK12))</f>
        <v>15</v>
      </c>
      <c r="AI12" s="289">
        <f>IF(Score2026!AI12="","",RANK(Score2026!AI12,Score2026!$H12:$AK12))</f>
        <v>26</v>
      </c>
      <c r="AJ12" s="289">
        <f>IF(Score2026!AJ12="","",RANK(Score2026!AJ12,Score2026!$H12:$AK12))</f>
        <v>30</v>
      </c>
      <c r="AK12" s="289">
        <f>IF(Score2026!AK12="","",RANK(Score2026!AK12,Score2026!$H12:$AK12))</f>
        <v>14</v>
      </c>
    </row>
    <row r="13" spans="1:39">
      <c r="A13" s="289">
        <v>9</v>
      </c>
      <c r="B13" s="289" t="s">
        <v>52</v>
      </c>
      <c r="C13" s="289" t="s">
        <v>542</v>
      </c>
      <c r="D13" s="289" t="str">
        <f>_xlfn.CONCAT(B13," ",C13)</f>
        <v>1.06.01.b New tariff barriers 2025</v>
      </c>
      <c r="E13" s="289" t="s">
        <v>287</v>
      </c>
      <c r="F13" s="289" t="s">
        <v>296</v>
      </c>
      <c r="G13" s="289" t="s">
        <v>299</v>
      </c>
      <c r="H13" s="289">
        <f>IF(Score2026!H13="","",RANK(Score2026!H13,Score2026!$H13:$AK13))</f>
        <v>28</v>
      </c>
      <c r="I13" s="289">
        <f>IF(Score2026!I13="","",RANK(Score2026!I13,Score2026!$H13:$AK13))</f>
        <v>20</v>
      </c>
      <c r="J13" s="289">
        <f>IF(Score2026!J13="","",RANK(Score2026!J13,Score2026!$H13:$AK13))</f>
        <v>1</v>
      </c>
      <c r="K13" s="289">
        <f>IF(Score2026!K13="","",RANK(Score2026!K13,Score2026!$H13:$AK13))</f>
        <v>1</v>
      </c>
      <c r="L13" s="289">
        <f>IF(Score2026!L13="","",RANK(Score2026!L13,Score2026!$H13:$AK13))</f>
        <v>23</v>
      </c>
      <c r="M13" s="289">
        <f>IF(Score2026!M13="","",RANK(Score2026!M13,Score2026!$H13:$AK13))</f>
        <v>16</v>
      </c>
      <c r="N13" s="289">
        <f>IF(Score2026!N13="","",RANK(Score2026!N13,Score2026!$H13:$AK13))</f>
        <v>27</v>
      </c>
      <c r="O13" s="289">
        <f>IF(Score2026!O13="","",RANK(Score2026!O13,Score2026!$H13:$AK13))</f>
        <v>1</v>
      </c>
      <c r="P13" s="289">
        <f>IF(Score2026!P13="","",RANK(Score2026!P13,Score2026!$H13:$AK13))</f>
        <v>1</v>
      </c>
      <c r="Q13" s="289">
        <f>IF(Score2026!Q13="","",RANK(Score2026!Q13,Score2026!$H13:$AK13))</f>
        <v>1</v>
      </c>
      <c r="R13" s="289">
        <f>IF(Score2026!R13="","",RANK(Score2026!R13,Score2026!$H13:$AK13))</f>
        <v>26</v>
      </c>
      <c r="S13" s="289">
        <f>IF(Score2026!S13="","",RANK(Score2026!S13,Score2026!$H13:$AK13))</f>
        <v>1</v>
      </c>
      <c r="T13" s="289">
        <f>IF(Score2026!T13="","",RANK(Score2026!T13,Score2026!$H13:$AK13))</f>
        <v>1</v>
      </c>
      <c r="U13" s="289">
        <f>IF(Score2026!U13="","",RANK(Score2026!U13,Score2026!$H13:$AK13))</f>
        <v>1</v>
      </c>
      <c r="V13" s="289">
        <f>IF(Score2026!V13="","",RANK(Score2026!V13,Score2026!$H13:$AK13))</f>
        <v>1</v>
      </c>
      <c r="W13" s="289">
        <f>IF(Score2026!W13="","",RANK(Score2026!W13,Score2026!$H13:$AK13))</f>
        <v>25</v>
      </c>
      <c r="X13" s="289">
        <f>IF(Score2026!X13="","",RANK(Score2026!X13,Score2026!$H13:$AK13))</f>
        <v>1</v>
      </c>
      <c r="Y13" s="289">
        <f>IF(Score2026!Y13="","",RANK(Score2026!Y13,Score2026!$H13:$AK13))</f>
        <v>24</v>
      </c>
      <c r="Z13" s="289">
        <f>IF(Score2026!Z13="","",RANK(Score2026!Z13,Score2026!$H13:$AK13))</f>
        <v>21</v>
      </c>
      <c r="AA13" s="289">
        <f>IF(Score2026!AA13="","",RANK(Score2026!AA13,Score2026!$H13:$AK13))</f>
        <v>1</v>
      </c>
      <c r="AB13" s="289">
        <f>IF(Score2026!AB13="","",RANK(Score2026!AB13,Score2026!$H13:$AK13))</f>
        <v>18</v>
      </c>
      <c r="AC13" s="289">
        <f>IF(Score2026!AC13="","",RANK(Score2026!AC13,Score2026!$H13:$AK13))</f>
        <v>15</v>
      </c>
      <c r="AD13" s="289">
        <f>IF(Score2026!AD13="","",RANK(Score2026!AD13,Score2026!$H13:$AK13))</f>
        <v>29</v>
      </c>
      <c r="AE13" s="289">
        <f>IF(Score2026!AE13="","",RANK(Score2026!AE13,Score2026!$H13:$AK13))</f>
        <v>1</v>
      </c>
      <c r="AF13" s="289">
        <f>IF(Score2026!AF13="","",RANK(Score2026!AF13,Score2026!$H13:$AK13))</f>
        <v>22</v>
      </c>
      <c r="AG13" s="289">
        <f>IF(Score2026!AG13="","",RANK(Score2026!AG13,Score2026!$H13:$AK13))</f>
        <v>1</v>
      </c>
      <c r="AH13" s="289">
        <f>IF(Score2026!AH13="","",RANK(Score2026!AH13,Score2026!$H13:$AK13))</f>
        <v>19</v>
      </c>
      <c r="AI13" s="289">
        <f>IF(Score2026!AI13="","",RANK(Score2026!AI13,Score2026!$H13:$AK13))</f>
        <v>1</v>
      </c>
      <c r="AJ13" s="289">
        <f>IF(Score2026!AJ13="","",RANK(Score2026!AJ13,Score2026!$H13:$AK13))</f>
        <v>30</v>
      </c>
      <c r="AK13" s="289">
        <f>IF(Score2026!AK13="","",RANK(Score2026!AK13,Score2026!$H13:$AK13))</f>
        <v>17</v>
      </c>
    </row>
    <row r="14" spans="1:39">
      <c r="A14" s="289">
        <v>10</v>
      </c>
      <c r="B14" s="289" t="s">
        <v>54</v>
      </c>
      <c r="C14" s="289" t="s">
        <v>543</v>
      </c>
      <c r="D14" s="289" t="str">
        <f>_xlfn.CONCAT(B14," ",C14)</f>
        <v>1.06.01.c Net percentage of imports affected by new tariff barriers (2025)</v>
      </c>
      <c r="E14" s="289" t="s">
        <v>287</v>
      </c>
      <c r="F14" s="289" t="s">
        <v>296</v>
      </c>
      <c r="G14" s="289" t="s">
        <v>301</v>
      </c>
      <c r="H14" s="289">
        <f>IF(Score2026!H14="","",RANK(Score2026!H14,Score2026!$H14:$AK14))</f>
        <v>21</v>
      </c>
      <c r="I14" s="289">
        <f>IF(Score2026!I14="","",RANK(Score2026!I14,Score2026!$H14:$AK14))</f>
        <v>19</v>
      </c>
      <c r="J14" s="289">
        <f>IF(Score2026!J14="","",RANK(Score2026!J14,Score2026!$H14:$AK14))</f>
        <v>2</v>
      </c>
      <c r="K14" s="289">
        <f>IF(Score2026!K14="","",RANK(Score2026!K14,Score2026!$H14:$AK14))</f>
        <v>2</v>
      </c>
      <c r="L14" s="289">
        <f>IF(Score2026!L14="","",RANK(Score2026!L14,Score2026!$H14:$AK14))</f>
        <v>28</v>
      </c>
      <c r="M14" s="289">
        <f>IF(Score2026!M14="","",RANK(Score2026!M14,Score2026!$H14:$AK14))</f>
        <v>15</v>
      </c>
      <c r="N14" s="289">
        <f>IF(Score2026!N14="","",RANK(Score2026!N14,Score2026!$H14:$AK14))</f>
        <v>27</v>
      </c>
      <c r="O14" s="289">
        <f>IF(Score2026!O14="","",RANK(Score2026!O14,Score2026!$H14:$AK14))</f>
        <v>1</v>
      </c>
      <c r="P14" s="289">
        <f>IF(Score2026!P14="","",RANK(Score2026!P14,Score2026!$H14:$AK14))</f>
        <v>2</v>
      </c>
      <c r="Q14" s="289">
        <f>IF(Score2026!Q14="","",RANK(Score2026!Q14,Score2026!$H14:$AK14))</f>
        <v>2</v>
      </c>
      <c r="R14" s="289">
        <f>IF(Score2026!R14="","",RANK(Score2026!R14,Score2026!$H14:$AK14))</f>
        <v>23</v>
      </c>
      <c r="S14" s="289">
        <f>IF(Score2026!S14="","",RANK(Score2026!S14,Score2026!$H14:$AK14))</f>
        <v>2</v>
      </c>
      <c r="T14" s="289">
        <f>IF(Score2026!T14="","",RANK(Score2026!T14,Score2026!$H14:$AK14))</f>
        <v>2</v>
      </c>
      <c r="U14" s="289">
        <f>IF(Score2026!U14="","",RANK(Score2026!U14,Score2026!$H14:$AK14))</f>
        <v>2</v>
      </c>
      <c r="V14" s="289">
        <f>IF(Score2026!V14="","",RANK(Score2026!V14,Score2026!$H14:$AK14))</f>
        <v>2</v>
      </c>
      <c r="W14" s="289">
        <f>IF(Score2026!W14="","",RANK(Score2026!W14,Score2026!$H14:$AK14))</f>
        <v>16</v>
      </c>
      <c r="X14" s="289">
        <f>IF(Score2026!X14="","",RANK(Score2026!X14,Score2026!$H14:$AK14))</f>
        <v>2</v>
      </c>
      <c r="Y14" s="289">
        <f>IF(Score2026!Y14="","",RANK(Score2026!Y14,Score2026!$H14:$AK14))</f>
        <v>25</v>
      </c>
      <c r="Z14" s="289">
        <f>IF(Score2026!Z14="","",RANK(Score2026!Z14,Score2026!$H14:$AK14))</f>
        <v>29</v>
      </c>
      <c r="AA14" s="289">
        <f>IF(Score2026!AA14="","",RANK(Score2026!AA14,Score2026!$H14:$AK14))</f>
        <v>2</v>
      </c>
      <c r="AB14" s="289">
        <f>IF(Score2026!AB14="","",RANK(Score2026!AB14,Score2026!$H14:$AK14))</f>
        <v>14</v>
      </c>
      <c r="AC14" s="289">
        <f>IF(Score2026!AC14="","",RANK(Score2026!AC14,Score2026!$H14:$AK14))</f>
        <v>24</v>
      </c>
      <c r="AD14" s="289">
        <f>IF(Score2026!AD14="","",RANK(Score2026!AD14,Score2026!$H14:$AK14))</f>
        <v>22</v>
      </c>
      <c r="AE14" s="289">
        <f>IF(Score2026!AE14="","",RANK(Score2026!AE14,Score2026!$H14:$AK14))</f>
        <v>2</v>
      </c>
      <c r="AF14" s="289">
        <f>IF(Score2026!AF14="","",RANK(Score2026!AF14,Score2026!$H14:$AK14))</f>
        <v>26</v>
      </c>
      <c r="AG14" s="289">
        <f>IF(Score2026!AG14="","",RANK(Score2026!AG14,Score2026!$H14:$AK14))</f>
        <v>20</v>
      </c>
      <c r="AH14" s="289">
        <f>IF(Score2026!AH14="","",RANK(Score2026!AH14,Score2026!$H14:$AK14))</f>
        <v>18</v>
      </c>
      <c r="AI14" s="289">
        <f>IF(Score2026!AI14="","",RANK(Score2026!AI14,Score2026!$H14:$AK14))</f>
        <v>2</v>
      </c>
      <c r="AJ14" s="289">
        <f>IF(Score2026!AJ14="","",RANK(Score2026!AJ14,Score2026!$H14:$AK14))</f>
        <v>30</v>
      </c>
      <c r="AK14" s="289">
        <f>IF(Score2026!AK14="","",RANK(Score2026!AK14,Score2026!$H14:$AK14))</f>
        <v>17</v>
      </c>
    </row>
    <row r="15" spans="1:39">
      <c r="B15" s="289" t="s">
        <v>56</v>
      </c>
      <c r="C15" s="289" t="s">
        <v>57</v>
      </c>
      <c r="D15" s="289" t="s">
        <v>544</v>
      </c>
      <c r="H15" s="289">
        <f>IF(Score2026!H15="","",RANK(Score2026!H15,Score2026!$H15:$AK15))</f>
        <v>23</v>
      </c>
      <c r="I15" s="289">
        <f>IF(Score2026!I15="","",RANK(Score2026!I15,Score2026!$H15:$AK15))</f>
        <v>11</v>
      </c>
      <c r="J15" s="289">
        <f>IF(Score2026!J15="","",RANK(Score2026!J15,Score2026!$H15:$AK15))</f>
        <v>2</v>
      </c>
      <c r="K15" s="289">
        <f>IF(Score2026!K15="","",RANK(Score2026!K15,Score2026!$H15:$AK15))</f>
        <v>4</v>
      </c>
      <c r="L15" s="289">
        <f>IF(Score2026!L15="","",RANK(Score2026!L15,Score2026!$H15:$AK15))</f>
        <v>25</v>
      </c>
      <c r="M15" s="289">
        <f>IF(Score2026!M15="","",RANK(Score2026!M15,Score2026!$H15:$AK15))</f>
        <v>10</v>
      </c>
      <c r="N15" s="289">
        <f>IF(Score2026!N15="","",RANK(Score2026!N15,Score2026!$H15:$AK15))</f>
        <v>30</v>
      </c>
      <c r="O15" s="289">
        <f>IF(Score2026!O15="","",RANK(Score2026!O15,Score2026!$H15:$AK15))</f>
        <v>1</v>
      </c>
      <c r="P15" s="289">
        <f>IF(Score2026!P15="","",RANK(Score2026!P15,Score2026!$H15:$AK15))</f>
        <v>6</v>
      </c>
      <c r="Q15" s="289">
        <f>IF(Score2026!Q15="","",RANK(Score2026!Q15,Score2026!$H15:$AK15))</f>
        <v>19</v>
      </c>
      <c r="R15" s="289">
        <f>IF(Score2026!R15="","",RANK(Score2026!R15,Score2026!$H15:$AK15))</f>
        <v>27</v>
      </c>
      <c r="S15" s="289">
        <f>IF(Score2026!S15="","",RANK(Score2026!S15,Score2026!$H15:$AK15))</f>
        <v>13</v>
      </c>
      <c r="T15" s="289">
        <f>IF(Score2026!T15="","",RANK(Score2026!T15,Score2026!$H15:$AK15))</f>
        <v>24</v>
      </c>
      <c r="U15" s="289">
        <f>IF(Score2026!U15="","",RANK(Score2026!U15,Score2026!$H15:$AK15))</f>
        <v>5</v>
      </c>
      <c r="V15" s="289">
        <f>IF(Score2026!V15="","",RANK(Score2026!V15,Score2026!$H15:$AK15))</f>
        <v>14</v>
      </c>
      <c r="W15" s="289">
        <f>IF(Score2026!W15="","",RANK(Score2026!W15,Score2026!$H15:$AK15))</f>
        <v>21</v>
      </c>
      <c r="X15" s="289">
        <f>IF(Score2026!X15="","",RANK(Score2026!X15,Score2026!$H15:$AK15))</f>
        <v>7</v>
      </c>
      <c r="Y15" s="289">
        <f>IF(Score2026!Y15="","",RANK(Score2026!Y15,Score2026!$H15:$AK15))</f>
        <v>15</v>
      </c>
      <c r="Z15" s="289">
        <f>IF(Score2026!Z15="","",RANK(Score2026!Z15,Score2026!$H15:$AK15))</f>
        <v>17</v>
      </c>
      <c r="AA15" s="289">
        <f>IF(Score2026!AA15="","",RANK(Score2026!AA15,Score2026!$H15:$AK15))</f>
        <v>3</v>
      </c>
      <c r="AB15" s="289">
        <f>IF(Score2026!AB15="","",RANK(Score2026!AB15,Score2026!$H15:$AK15))</f>
        <v>9</v>
      </c>
      <c r="AC15" s="289">
        <f>IF(Score2026!AC15="","",RANK(Score2026!AC15,Score2026!$H15:$AK15))</f>
        <v>12</v>
      </c>
      <c r="AD15" s="289">
        <f>IF(Score2026!AD15="","",RANK(Score2026!AD15,Score2026!$H15:$AK15))</f>
        <v>28</v>
      </c>
      <c r="AE15" s="289">
        <f>IF(Score2026!AE15="","",RANK(Score2026!AE15,Score2026!$H15:$AK15))</f>
        <v>20</v>
      </c>
      <c r="AF15" s="289">
        <f>IF(Score2026!AF15="","",RANK(Score2026!AF15,Score2026!$H15:$AK15))</f>
        <v>22</v>
      </c>
      <c r="AG15" s="289">
        <f>IF(Score2026!AG15="","",RANK(Score2026!AG15,Score2026!$H15:$AK15))</f>
        <v>8</v>
      </c>
      <c r="AH15" s="289">
        <f>IF(Score2026!AH15="","",RANK(Score2026!AH15,Score2026!$H15:$AK15))</f>
        <v>18</v>
      </c>
      <c r="AI15" s="289">
        <f>IF(Score2026!AI15="","",RANK(Score2026!AI15,Score2026!$H15:$AK15))</f>
        <v>26</v>
      </c>
      <c r="AJ15" s="289">
        <f>IF(Score2026!AJ15="","",RANK(Score2026!AJ15,Score2026!$H15:$AK15))</f>
        <v>29</v>
      </c>
      <c r="AK15" s="289">
        <f>IF(Score2026!AK15="","",RANK(Score2026!AK15,Score2026!$H15:$AK15))</f>
        <v>16</v>
      </c>
    </row>
    <row r="16" spans="1:39">
      <c r="A16" s="289">
        <v>12</v>
      </c>
      <c r="B16" s="289" t="s">
        <v>58</v>
      </c>
      <c r="C16" s="289" t="s">
        <v>59</v>
      </c>
      <c r="D16" s="289" t="str">
        <f>_xlfn.CONCAT(B16," ",C16)</f>
        <v>1.06.02.a Non-tariff barriers in force</v>
      </c>
      <c r="E16" s="289" t="s">
        <v>287</v>
      </c>
      <c r="F16" s="289" t="s">
        <v>296</v>
      </c>
      <c r="G16" s="289" t="s">
        <v>302</v>
      </c>
      <c r="H16" s="289">
        <f>IF(Score2026!H16="","",RANK(Score2026!H16,Score2026!$H16:$AK16))</f>
        <v>22</v>
      </c>
      <c r="I16" s="289">
        <f>IF(Score2026!I16="","",RANK(Score2026!I16,Score2026!$H16:$AK16))</f>
        <v>10</v>
      </c>
      <c r="J16" s="289">
        <f>IF(Score2026!J16="","",RANK(Score2026!J16,Score2026!$H16:$AK16))</f>
        <v>3</v>
      </c>
      <c r="K16" s="289">
        <f>IF(Score2026!K16="","",RANK(Score2026!K16,Score2026!$H16:$AK16))</f>
        <v>2</v>
      </c>
      <c r="L16" s="289">
        <f>IF(Score2026!L16="","",RANK(Score2026!L16,Score2026!$H16:$AK16))</f>
        <v>25</v>
      </c>
      <c r="M16" s="289">
        <f>IF(Score2026!M16="","",RANK(Score2026!M16,Score2026!$H16:$AK16))</f>
        <v>14</v>
      </c>
      <c r="N16" s="289">
        <f>IF(Score2026!N16="","",RANK(Score2026!N16,Score2026!$H16:$AK16))</f>
        <v>30</v>
      </c>
      <c r="O16" s="289">
        <f>IF(Score2026!O16="","",RANK(Score2026!O16,Score2026!$H16:$AK16))</f>
        <v>6</v>
      </c>
      <c r="P16" s="289">
        <f>IF(Score2026!P16="","",RANK(Score2026!P16,Score2026!$H16:$AK16))</f>
        <v>8</v>
      </c>
      <c r="Q16" s="289">
        <f>IF(Score2026!Q16="","",RANK(Score2026!Q16,Score2026!$H16:$AK16))</f>
        <v>7</v>
      </c>
      <c r="R16" s="289">
        <f>IF(Score2026!R16="","",RANK(Score2026!R16,Score2026!$H16:$AK16))</f>
        <v>28</v>
      </c>
      <c r="S16" s="289">
        <f>IF(Score2026!S16="","",RANK(Score2026!S16,Score2026!$H16:$AK16))</f>
        <v>23</v>
      </c>
      <c r="T16" s="289">
        <f>IF(Score2026!T16="","",RANK(Score2026!T16,Score2026!$H16:$AK16))</f>
        <v>24</v>
      </c>
      <c r="U16" s="289">
        <f>IF(Score2026!U16="","",RANK(Score2026!U16,Score2026!$H16:$AK16))</f>
        <v>4</v>
      </c>
      <c r="V16" s="289">
        <f>IF(Score2026!V16="","",RANK(Score2026!V16,Score2026!$H16:$AK16))</f>
        <v>17</v>
      </c>
      <c r="W16" s="289">
        <f>IF(Score2026!W16="","",RANK(Score2026!W16,Score2026!$H16:$AK16))</f>
        <v>20</v>
      </c>
      <c r="X16" s="289">
        <f>IF(Score2026!X16="","",RANK(Score2026!X16,Score2026!$H16:$AK16))</f>
        <v>5</v>
      </c>
      <c r="Y16" s="289">
        <f>IF(Score2026!Y16="","",RANK(Score2026!Y16,Score2026!$H16:$AK16))</f>
        <v>11</v>
      </c>
      <c r="Z16" s="289">
        <f>IF(Score2026!Z16="","",RANK(Score2026!Z16,Score2026!$H16:$AK16))</f>
        <v>19</v>
      </c>
      <c r="AA16" s="289">
        <f>IF(Score2026!AA16="","",RANK(Score2026!AA16,Score2026!$H16:$AK16))</f>
        <v>1</v>
      </c>
      <c r="AB16" s="289">
        <f>IF(Score2026!AB16="","",RANK(Score2026!AB16,Score2026!$H16:$AK16))</f>
        <v>15</v>
      </c>
      <c r="AC16" s="289">
        <f>IF(Score2026!AC16="","",RANK(Score2026!AC16,Score2026!$H16:$AK16))</f>
        <v>13</v>
      </c>
      <c r="AD16" s="289">
        <f>IF(Score2026!AD16="","",RANK(Score2026!AD16,Score2026!$H16:$AK16))</f>
        <v>27</v>
      </c>
      <c r="AE16" s="289">
        <f>IF(Score2026!AE16="","",RANK(Score2026!AE16,Score2026!$H16:$AK16))</f>
        <v>9</v>
      </c>
      <c r="AF16" s="289">
        <f>IF(Score2026!AF16="","",RANK(Score2026!AF16,Score2026!$H16:$AK16))</f>
        <v>21</v>
      </c>
      <c r="AG16" s="289">
        <f>IF(Score2026!AG16="","",RANK(Score2026!AG16,Score2026!$H16:$AK16))</f>
        <v>12</v>
      </c>
      <c r="AH16" s="289">
        <f>IF(Score2026!AH16="","",RANK(Score2026!AH16,Score2026!$H16:$AK16))</f>
        <v>18</v>
      </c>
      <c r="AI16" s="289">
        <f>IF(Score2026!AI16="","",RANK(Score2026!AI16,Score2026!$H16:$AK16))</f>
        <v>26</v>
      </c>
      <c r="AJ16" s="289">
        <f>IF(Score2026!AJ16="","",RANK(Score2026!AJ16,Score2026!$H16:$AK16))</f>
        <v>29</v>
      </c>
      <c r="AK16" s="289">
        <f>IF(Score2026!AK16="","",RANK(Score2026!AK16,Score2026!$H16:$AK16))</f>
        <v>16</v>
      </c>
    </row>
    <row r="17" spans="1:37">
      <c r="A17" s="289">
        <v>13</v>
      </c>
      <c r="B17" s="289" t="s">
        <v>60</v>
      </c>
      <c r="C17" s="289" t="s">
        <v>545</v>
      </c>
      <c r="D17" s="289" t="str">
        <f>_xlfn.CONCAT(B17," ",C17)</f>
        <v>1.06.02.b New non-tariff barriers 2025</v>
      </c>
      <c r="E17" s="289" t="s">
        <v>287</v>
      </c>
      <c r="F17" s="289" t="s">
        <v>296</v>
      </c>
      <c r="G17" s="289" t="s">
        <v>304</v>
      </c>
      <c r="H17" s="289">
        <f>IF(Score2026!H17="","",RANK(Score2026!H17,Score2026!$H17:$AK17))</f>
        <v>22</v>
      </c>
      <c r="I17" s="289">
        <f>IF(Score2026!I17="","",RANK(Score2026!I17,Score2026!$H17:$AK17))</f>
        <v>14</v>
      </c>
      <c r="J17" s="289">
        <f>IF(Score2026!J17="","",RANK(Score2026!J17,Score2026!$H17:$AK17))</f>
        <v>1</v>
      </c>
      <c r="K17" s="289">
        <f>IF(Score2026!K17="","",RANK(Score2026!K17,Score2026!$H17:$AK17))</f>
        <v>7</v>
      </c>
      <c r="L17" s="289">
        <f>IF(Score2026!L17="","",RANK(Score2026!L17,Score2026!$H17:$AK17))</f>
        <v>25</v>
      </c>
      <c r="M17" s="289">
        <f>IF(Score2026!M17="","",RANK(Score2026!M17,Score2026!$H17:$AK17))</f>
        <v>15</v>
      </c>
      <c r="N17" s="289">
        <f>IF(Score2026!N17="","",RANK(Score2026!N17,Score2026!$H17:$AK17))</f>
        <v>30</v>
      </c>
      <c r="O17" s="289">
        <f>IF(Score2026!O17="","",RANK(Score2026!O17,Score2026!$H17:$AK17))</f>
        <v>9</v>
      </c>
      <c r="P17" s="289">
        <f>IF(Score2026!P17="","",RANK(Score2026!P17,Score2026!$H17:$AK17))</f>
        <v>1</v>
      </c>
      <c r="Q17" s="289">
        <f>IF(Score2026!Q17="","",RANK(Score2026!Q17,Score2026!$H17:$AK17))</f>
        <v>10</v>
      </c>
      <c r="R17" s="289">
        <f>IF(Score2026!R17="","",RANK(Score2026!R17,Score2026!$H17:$AK17))</f>
        <v>28</v>
      </c>
      <c r="S17" s="289">
        <f>IF(Score2026!S17="","",RANK(Score2026!S17,Score2026!$H17:$AK17))</f>
        <v>12</v>
      </c>
      <c r="T17" s="289">
        <f>IF(Score2026!T17="","",RANK(Score2026!T17,Score2026!$H17:$AK17))</f>
        <v>27</v>
      </c>
      <c r="U17" s="289">
        <f>IF(Score2026!U17="","",RANK(Score2026!U17,Score2026!$H17:$AK17))</f>
        <v>1</v>
      </c>
      <c r="V17" s="289">
        <f>IF(Score2026!V17="","",RANK(Score2026!V17,Score2026!$H17:$AK17))</f>
        <v>13</v>
      </c>
      <c r="W17" s="289">
        <f>IF(Score2026!W17="","",RANK(Score2026!W17,Score2026!$H17:$AK17))</f>
        <v>21</v>
      </c>
      <c r="X17" s="289">
        <f>IF(Score2026!X17="","",RANK(Score2026!X17,Score2026!$H17:$AK17))</f>
        <v>1</v>
      </c>
      <c r="Y17" s="289">
        <f>IF(Score2026!Y17="","",RANK(Score2026!Y17,Score2026!$H17:$AK17))</f>
        <v>11</v>
      </c>
      <c r="Z17" s="289">
        <f>IF(Score2026!Z17="","",RANK(Score2026!Z17,Score2026!$H17:$AK17))</f>
        <v>19</v>
      </c>
      <c r="AA17" s="289">
        <f>IF(Score2026!AA17="","",RANK(Score2026!AA17,Score2026!$H17:$AK17))</f>
        <v>1</v>
      </c>
      <c r="AB17" s="289">
        <f>IF(Score2026!AB17="","",RANK(Score2026!AB17,Score2026!$H17:$AK17))</f>
        <v>17</v>
      </c>
      <c r="AC17" s="289">
        <f>IF(Score2026!AC17="","",RANK(Score2026!AC17,Score2026!$H17:$AK17))</f>
        <v>18</v>
      </c>
      <c r="AD17" s="289">
        <f>IF(Score2026!AD17="","",RANK(Score2026!AD17,Score2026!$H17:$AK17))</f>
        <v>23</v>
      </c>
      <c r="AE17" s="289">
        <f>IF(Score2026!AE17="","",RANK(Score2026!AE17,Score2026!$H17:$AK17))</f>
        <v>7</v>
      </c>
      <c r="AF17" s="289">
        <f>IF(Score2026!AF17="","",RANK(Score2026!AF17,Score2026!$H17:$AK17))</f>
        <v>24</v>
      </c>
      <c r="AG17" s="289">
        <f>IF(Score2026!AG17="","",RANK(Score2026!AG17,Score2026!$H17:$AK17))</f>
        <v>1</v>
      </c>
      <c r="AH17" s="289">
        <f>IF(Score2026!AH17="","",RANK(Score2026!AH17,Score2026!$H17:$AK17))</f>
        <v>20</v>
      </c>
      <c r="AI17" s="289">
        <f>IF(Score2026!AI17="","",RANK(Score2026!AI17,Score2026!$H17:$AK17))</f>
        <v>26</v>
      </c>
      <c r="AJ17" s="289">
        <f>IF(Score2026!AJ17="","",RANK(Score2026!AJ17,Score2026!$H17:$AK17))</f>
        <v>29</v>
      </c>
      <c r="AK17" s="289">
        <f>IF(Score2026!AK17="","",RANK(Score2026!AK17,Score2026!$H17:$AK17))</f>
        <v>16</v>
      </c>
    </row>
    <row r="18" spans="1:37">
      <c r="A18" s="289">
        <v>14</v>
      </c>
      <c r="B18" s="289" t="s">
        <v>62</v>
      </c>
      <c r="C18" s="289" t="s">
        <v>546</v>
      </c>
      <c r="D18" s="289" t="str">
        <f>_xlfn.CONCAT(B18," ",C18)</f>
        <v>1.06.02.c Net percentage of imports affected by new non-tariff barriers (2025)</v>
      </c>
      <c r="E18" s="289" t="s">
        <v>287</v>
      </c>
      <c r="F18" s="289" t="s">
        <v>296</v>
      </c>
      <c r="G18" s="289" t="s">
        <v>305</v>
      </c>
      <c r="H18" s="289">
        <f>IF(Score2026!H18="","",RANK(Score2026!H18,Score2026!$H18:$AK18))</f>
        <v>30</v>
      </c>
      <c r="I18" s="289">
        <f>IF(Score2026!I18="","",RANK(Score2026!I18,Score2026!$H18:$AK18))</f>
        <v>15</v>
      </c>
      <c r="J18" s="289">
        <f>IF(Score2026!J18="","",RANK(Score2026!J18,Score2026!$H18:$AK18))</f>
        <v>2</v>
      </c>
      <c r="K18" s="289">
        <f>IF(Score2026!K18="","",RANK(Score2026!K18,Score2026!$H18:$AK18))</f>
        <v>4</v>
      </c>
      <c r="L18" s="289">
        <f>IF(Score2026!L18="","",RANK(Score2026!L18,Score2026!$H18:$AK18))</f>
        <v>25</v>
      </c>
      <c r="M18" s="289">
        <f>IF(Score2026!M18="","",RANK(Score2026!M18,Score2026!$H18:$AK18))</f>
        <v>10</v>
      </c>
      <c r="N18" s="289">
        <f>IF(Score2026!N18="","",RANK(Score2026!N18,Score2026!$H18:$AK18))</f>
        <v>26</v>
      </c>
      <c r="O18" s="289">
        <f>IF(Score2026!O18="","",RANK(Score2026!O18,Score2026!$H18:$AK18))</f>
        <v>1</v>
      </c>
      <c r="P18" s="289">
        <f>IF(Score2026!P18="","",RANK(Score2026!P18,Score2026!$H18:$AK18))</f>
        <v>8</v>
      </c>
      <c r="Q18" s="289">
        <f>IF(Score2026!Q18="","",RANK(Score2026!Q18,Score2026!$H18:$AK18))</f>
        <v>27</v>
      </c>
      <c r="R18" s="289">
        <f>IF(Score2026!R18="","",RANK(Score2026!R18,Score2026!$H18:$AK18))</f>
        <v>13</v>
      </c>
      <c r="S18" s="289">
        <f>IF(Score2026!S18="","",RANK(Score2026!S18,Score2026!$H18:$AK18))</f>
        <v>12</v>
      </c>
      <c r="T18" s="289">
        <f>IF(Score2026!T18="","",RANK(Score2026!T18,Score2026!$H18:$AK18))</f>
        <v>21</v>
      </c>
      <c r="U18" s="289">
        <f>IF(Score2026!U18="","",RANK(Score2026!U18,Score2026!$H18:$AK18))</f>
        <v>7</v>
      </c>
      <c r="V18" s="289">
        <f>IF(Score2026!V18="","",RANK(Score2026!V18,Score2026!$H18:$AK18))</f>
        <v>16</v>
      </c>
      <c r="W18" s="289">
        <f>IF(Score2026!W18="","",RANK(Score2026!W18,Score2026!$H18:$AK18))</f>
        <v>24</v>
      </c>
      <c r="X18" s="289">
        <f>IF(Score2026!X18="","",RANK(Score2026!X18,Score2026!$H18:$AK18))</f>
        <v>9</v>
      </c>
      <c r="Y18" s="289">
        <f>IF(Score2026!Y18="","",RANK(Score2026!Y18,Score2026!$H18:$AK18))</f>
        <v>23</v>
      </c>
      <c r="Z18" s="289">
        <f>IF(Score2026!Z18="","",RANK(Score2026!Z18,Score2026!$H18:$AK18))</f>
        <v>17</v>
      </c>
      <c r="AA18" s="289">
        <f>IF(Score2026!AA18="","",RANK(Score2026!AA18,Score2026!$H18:$AK18))</f>
        <v>3</v>
      </c>
      <c r="AB18" s="289">
        <f>IF(Score2026!AB18="","",RANK(Score2026!AB18,Score2026!$H18:$AK18))</f>
        <v>6</v>
      </c>
      <c r="AC18" s="289">
        <f>IF(Score2026!AC18="","",RANK(Score2026!AC18,Score2026!$H18:$AK18))</f>
        <v>14</v>
      </c>
      <c r="AD18" s="289">
        <f>IF(Score2026!AD18="","",RANK(Score2026!AD18,Score2026!$H18:$AK18))</f>
        <v>29</v>
      </c>
      <c r="AE18" s="289">
        <f>IF(Score2026!AE18="","",RANK(Score2026!AE18,Score2026!$H18:$AK18))</f>
        <v>28</v>
      </c>
      <c r="AF18" s="289">
        <f>IF(Score2026!AF18="","",RANK(Score2026!AF18,Score2026!$H18:$AK18))</f>
        <v>18</v>
      </c>
      <c r="AG18" s="289">
        <f>IF(Score2026!AG18="","",RANK(Score2026!AG18,Score2026!$H18:$AK18))</f>
        <v>11</v>
      </c>
      <c r="AH18" s="289">
        <f>IF(Score2026!AH18="","",RANK(Score2026!AH18,Score2026!$H18:$AK18))</f>
        <v>19</v>
      </c>
      <c r="AI18" s="289">
        <f>IF(Score2026!AI18="","",RANK(Score2026!AI18,Score2026!$H18:$AK18))</f>
        <v>22</v>
      </c>
      <c r="AJ18" s="289">
        <f>IF(Score2026!AJ18="","",RANK(Score2026!AJ18,Score2026!$H18:$AK18))</f>
        <v>5</v>
      </c>
      <c r="AK18" s="289">
        <f>IF(Score2026!AK18="","",RANK(Score2026!AK18,Score2026!$H18:$AK18))</f>
        <v>20</v>
      </c>
    </row>
    <row r="19" spans="1:37">
      <c r="B19" s="289" t="s">
        <v>64</v>
      </c>
      <c r="C19" s="289" t="s">
        <v>65</v>
      </c>
      <c r="D19" s="289" t="s">
        <v>547</v>
      </c>
      <c r="H19" s="289">
        <f>IF(Score2026!H19="","",RANK(Score2026!H19,Score2026!$H19:$AK19))</f>
        <v>3</v>
      </c>
      <c r="I19" s="289">
        <f>IF(Score2026!I19="","",RANK(Score2026!I19,Score2026!$H19:$AK19))</f>
        <v>25</v>
      </c>
      <c r="J19" s="289">
        <f>IF(Score2026!J19="","",RANK(Score2026!J19,Score2026!$H19:$AK19))</f>
        <v>17</v>
      </c>
      <c r="K19" s="289">
        <f>IF(Score2026!K19="","",RANK(Score2026!K19,Score2026!$H19:$AK19))</f>
        <v>13</v>
      </c>
      <c r="L19" s="289">
        <f>IF(Score2026!L19="","",RANK(Score2026!L19,Score2026!$H19:$AK19))</f>
        <v>11</v>
      </c>
      <c r="M19" s="289">
        <f>IF(Score2026!M19="","",RANK(Score2026!M19,Score2026!$H19:$AK19))</f>
        <v>7</v>
      </c>
      <c r="N19" s="289">
        <f>IF(Score2026!N19="","",RANK(Score2026!N19,Score2026!$H19:$AK19))</f>
        <v>24</v>
      </c>
      <c r="O19" s="289">
        <f>IF(Score2026!O19="","",RANK(Score2026!O19,Score2026!$H19:$AK19))</f>
        <v>20</v>
      </c>
      <c r="P19" s="289">
        <f>IF(Score2026!P19="","",RANK(Score2026!P19,Score2026!$H19:$AK19))</f>
        <v>21</v>
      </c>
      <c r="Q19" s="289">
        <f>IF(Score2026!Q19="","",RANK(Score2026!Q19,Score2026!$H19:$AK19))</f>
        <v>12</v>
      </c>
      <c r="R19" s="289">
        <f>IF(Score2026!R19="","",RANK(Score2026!R19,Score2026!$H19:$AK19))</f>
        <v>22</v>
      </c>
      <c r="S19" s="289">
        <f>IF(Score2026!S19="","",RANK(Score2026!S19,Score2026!$H19:$AK19))</f>
        <v>19</v>
      </c>
      <c r="T19" s="289">
        <f>IF(Score2026!T19="","",RANK(Score2026!T19,Score2026!$H19:$AK19))</f>
        <v>10</v>
      </c>
      <c r="U19" s="289">
        <f>IF(Score2026!U19="","",RANK(Score2026!U19,Score2026!$H19:$AK19))</f>
        <v>26</v>
      </c>
      <c r="V19" s="289">
        <f>IF(Score2026!V19="","",RANK(Score2026!V19,Score2026!$H19:$AK19))</f>
        <v>14</v>
      </c>
      <c r="W19" s="289">
        <f>IF(Score2026!W19="","",RANK(Score2026!W19,Score2026!$H19:$AK19))</f>
        <v>8</v>
      </c>
      <c r="X19" s="289">
        <f>IF(Score2026!X19="","",RANK(Score2026!X19,Score2026!$H19:$AK19))</f>
        <v>28</v>
      </c>
      <c r="Y19" s="289">
        <f>IF(Score2026!Y19="","",RANK(Score2026!Y19,Score2026!$H19:$AK19))</f>
        <v>9</v>
      </c>
      <c r="Z19" s="289">
        <f>IF(Score2026!Z19="","",RANK(Score2026!Z19,Score2026!$H19:$AK19))</f>
        <v>22</v>
      </c>
      <c r="AA19" s="289">
        <f>IF(Score2026!AA19="","",RANK(Score2026!AA19,Score2026!$H19:$AK19))</f>
        <v>29</v>
      </c>
      <c r="AB19" s="289">
        <f>IF(Score2026!AB19="","",RANK(Score2026!AB19,Score2026!$H19:$AK19))</f>
        <v>6</v>
      </c>
      <c r="AC19" s="289">
        <f>IF(Score2026!AC19="","",RANK(Score2026!AC19,Score2026!$H19:$AK19))</f>
        <v>16</v>
      </c>
      <c r="AD19" s="289">
        <f>IF(Score2026!AD19="","",RANK(Score2026!AD19,Score2026!$H19:$AK19))</f>
        <v>27</v>
      </c>
      <c r="AE19" s="289">
        <f>IF(Score2026!AE19="","",RANK(Score2026!AE19,Score2026!$H19:$AK19))</f>
        <v>2</v>
      </c>
      <c r="AF19" s="289">
        <f>IF(Score2026!AF19="","",RANK(Score2026!AF19,Score2026!$H19:$AK19))</f>
        <v>5</v>
      </c>
      <c r="AG19" s="289">
        <f>IF(Score2026!AG19="","",RANK(Score2026!AG19,Score2026!$H19:$AK19))</f>
        <v>30</v>
      </c>
      <c r="AH19" s="289">
        <f>IF(Score2026!AH19="","",RANK(Score2026!AH19,Score2026!$H19:$AK19))</f>
        <v>18</v>
      </c>
      <c r="AI19" s="289">
        <f>IF(Score2026!AI19="","",RANK(Score2026!AI19,Score2026!$H19:$AK19))</f>
        <v>1</v>
      </c>
      <c r="AJ19" s="289">
        <f>IF(Score2026!AJ19="","",RANK(Score2026!AJ19,Score2026!$H19:$AK19))</f>
        <v>4</v>
      </c>
      <c r="AK19" s="289">
        <f>IF(Score2026!AK19="","",RANK(Score2026!AK19,Score2026!$H19:$AK19))</f>
        <v>14</v>
      </c>
    </row>
    <row r="20" spans="1:37">
      <c r="A20" s="289">
        <v>16</v>
      </c>
      <c r="B20" s="289" t="s">
        <v>66</v>
      </c>
      <c r="C20" s="289" t="s">
        <v>67</v>
      </c>
      <c r="D20" s="289" t="str">
        <f>_xlfn.CONCAT(B20," ",C20)</f>
        <v>1.07.01 Regional Trade Agreements, number in force</v>
      </c>
      <c r="E20" s="289" t="s">
        <v>289</v>
      </c>
      <c r="F20" s="289" t="s">
        <v>306</v>
      </c>
      <c r="G20" s="289" t="s">
        <v>307</v>
      </c>
      <c r="H20" s="289">
        <f>IF(Score2026!H20="","",RANK(Score2026!H20,Score2026!$H20:$AK20))</f>
        <v>9</v>
      </c>
      <c r="I20" s="289">
        <f>IF(Score2026!I20="","",RANK(Score2026!I20,Score2026!$H20:$AK20))</f>
        <v>28</v>
      </c>
      <c r="J20" s="289">
        <f>IF(Score2026!J20="","",RANK(Score2026!J20,Score2026!$H20:$AK20))</f>
        <v>18</v>
      </c>
      <c r="K20" s="289">
        <f>IF(Score2026!K20="","",RANK(Score2026!K20,Score2026!$H20:$AK20))</f>
        <v>21</v>
      </c>
      <c r="L20" s="289">
        <f>IF(Score2026!L20="","",RANK(Score2026!L20,Score2026!$H20:$AK20))</f>
        <v>14</v>
      </c>
      <c r="M20" s="289">
        <f>IF(Score2026!M20="","",RANK(Score2026!M20,Score2026!$H20:$AK20))</f>
        <v>2</v>
      </c>
      <c r="N20" s="289">
        <f>IF(Score2026!N20="","",RANK(Score2026!N20,Score2026!$H20:$AK20))</f>
        <v>4</v>
      </c>
      <c r="O20" s="289">
        <f>IF(Score2026!O20="","",RANK(Score2026!O20,Score2026!$H20:$AK20))</f>
        <v>30</v>
      </c>
      <c r="P20" s="289">
        <f>IF(Score2026!P20="","",RANK(Score2026!P20,Score2026!$H20:$AK20))</f>
        <v>24</v>
      </c>
      <c r="Q20" s="289">
        <f>IF(Score2026!Q20="","",RANK(Score2026!Q20,Score2026!$H20:$AK20))</f>
        <v>26</v>
      </c>
      <c r="R20" s="289">
        <f>IF(Score2026!R20="","",RANK(Score2026!R20,Score2026!$H20:$AK20))</f>
        <v>8</v>
      </c>
      <c r="S20" s="289">
        <f>IF(Score2026!S20="","",RANK(Score2026!S20,Score2026!$H20:$AK20))</f>
        <v>11</v>
      </c>
      <c r="T20" s="289">
        <f>IF(Score2026!T20="","",RANK(Score2026!T20,Score2026!$H20:$AK20))</f>
        <v>10</v>
      </c>
      <c r="U20" s="289">
        <f>IF(Score2026!U20="","",RANK(Score2026!U20,Score2026!$H20:$AK20))</f>
        <v>21</v>
      </c>
      <c r="V20" s="289">
        <f>IF(Score2026!V20="","",RANK(Score2026!V20,Score2026!$H20:$AK20))</f>
        <v>11</v>
      </c>
      <c r="W20" s="289">
        <f>IF(Score2026!W20="","",RANK(Score2026!W20,Score2026!$H20:$AK20))</f>
        <v>4</v>
      </c>
      <c r="X20" s="289">
        <f>IF(Score2026!X20="","",RANK(Score2026!X20,Score2026!$H20:$AK20))</f>
        <v>24</v>
      </c>
      <c r="Y20" s="289">
        <f>IF(Score2026!Y20="","",RANK(Score2026!Y20,Score2026!$H20:$AK20))</f>
        <v>14</v>
      </c>
      <c r="Z20" s="289">
        <f>IF(Score2026!Z20="","",RANK(Score2026!Z20,Score2026!$H20:$AK20))</f>
        <v>21</v>
      </c>
      <c r="AA20" s="289">
        <f>IF(Score2026!AA20="","",RANK(Score2026!AA20,Score2026!$H20:$AK20))</f>
        <v>28</v>
      </c>
      <c r="AB20" s="289">
        <f>IF(Score2026!AB20="","",RANK(Score2026!AB20,Score2026!$H20:$AK20))</f>
        <v>7</v>
      </c>
      <c r="AC20" s="289">
        <f>IF(Score2026!AC20="","",RANK(Score2026!AC20,Score2026!$H20:$AK20))</f>
        <v>18</v>
      </c>
      <c r="AD20" s="289">
        <f>IF(Score2026!AD20="","",RANK(Score2026!AD20,Score2026!$H20:$AK20))</f>
        <v>18</v>
      </c>
      <c r="AE20" s="289">
        <f>IF(Score2026!AE20="","",RANK(Score2026!AE20,Score2026!$H20:$AK20))</f>
        <v>3</v>
      </c>
      <c r="AF20" s="289">
        <f>IF(Score2026!AF20="","",RANK(Score2026!AF20,Score2026!$H20:$AK20))</f>
        <v>4</v>
      </c>
      <c r="AG20" s="289">
        <f>IF(Score2026!AG20="","",RANK(Score2026!AG20,Score2026!$H20:$AK20))</f>
        <v>27</v>
      </c>
      <c r="AH20" s="289">
        <f>IF(Score2026!AH20="","",RANK(Score2026!AH20,Score2026!$H20:$AK20))</f>
        <v>14</v>
      </c>
      <c r="AI20" s="289">
        <f>IF(Score2026!AI20="","",RANK(Score2026!AI20,Score2026!$H20:$AK20))</f>
        <v>1</v>
      </c>
      <c r="AJ20" s="289">
        <f>IF(Score2026!AJ20="","",RANK(Score2026!AJ20,Score2026!$H20:$AK20))</f>
        <v>17</v>
      </c>
      <c r="AK20" s="289">
        <f>IF(Score2026!AK20="","",RANK(Score2026!AK20,Score2026!$H20:$AK20))</f>
        <v>11</v>
      </c>
    </row>
    <row r="21" spans="1:37">
      <c r="A21" s="289">
        <v>17</v>
      </c>
      <c r="B21" s="289" t="s">
        <v>68</v>
      </c>
      <c r="C21" s="289" t="s">
        <v>69</v>
      </c>
      <c r="D21" s="289" t="str">
        <f>_xlfn.CONCAT(B21," ",C21)</f>
        <v>1.07.02 Capital account liberalization, Index</v>
      </c>
      <c r="E21" s="289" t="s">
        <v>289</v>
      </c>
      <c r="F21" s="289" t="s">
        <v>308</v>
      </c>
      <c r="G21" s="289" t="s">
        <v>309</v>
      </c>
      <c r="H21" s="289">
        <f>IF(Score2026!H21="","",RANK(Score2026!H21,Score2026!$H21:$AK21))</f>
        <v>1</v>
      </c>
      <c r="I21" s="289">
        <f>IF(Score2026!I21="","",RANK(Score2026!I21,Score2026!$H21:$AK21))</f>
        <v>21</v>
      </c>
      <c r="J21" s="289" t="str">
        <f>IF(Score2026!J21="","",RANK(Score2026!J21,Score2026!$H21:$AK21))</f>
        <v/>
      </c>
      <c r="K21" s="289">
        <f>IF(Score2026!K21="","",RANK(Score2026!K21,Score2026!$H21:$AK21))</f>
        <v>1</v>
      </c>
      <c r="L21" s="289">
        <f>IF(Score2026!L21="","",RANK(Score2026!L21,Score2026!$H21:$AK21))</f>
        <v>1</v>
      </c>
      <c r="M21" s="289">
        <f>IF(Score2026!M21="","",RANK(Score2026!M21,Score2026!$H21:$AK21))</f>
        <v>12</v>
      </c>
      <c r="N21" s="289">
        <f>IF(Score2026!N21="","",RANK(Score2026!N21,Score2026!$H21:$AK21))</f>
        <v>21</v>
      </c>
      <c r="O21" s="289" t="str">
        <f>IF(Score2026!O21="","",RANK(Score2026!O21,Score2026!$H21:$AK21))</f>
        <v/>
      </c>
      <c r="P21" s="289">
        <f>IF(Score2026!P21="","",RANK(Score2026!P21,Score2026!$H21:$AK21))</f>
        <v>12</v>
      </c>
      <c r="Q21" s="289">
        <f>IF(Score2026!Q21="","",RANK(Score2026!Q21,Score2026!$H21:$AK21))</f>
        <v>1</v>
      </c>
      <c r="R21" s="289">
        <f>IF(Score2026!R21="","",RANK(Score2026!R21,Score2026!$H21:$AK21))</f>
        <v>21</v>
      </c>
      <c r="S21" s="289">
        <f>IF(Score2026!S21="","",RANK(Score2026!S21,Score2026!$H21:$AK21))</f>
        <v>16</v>
      </c>
      <c r="T21" s="289">
        <f>IF(Score2026!T21="","",RANK(Score2026!T21,Score2026!$H21:$AK21))</f>
        <v>1</v>
      </c>
      <c r="U21" s="289">
        <f>IF(Score2026!U21="","",RANK(Score2026!U21,Score2026!$H21:$AK21))</f>
        <v>21</v>
      </c>
      <c r="V21" s="289">
        <f>IF(Score2026!V21="","",RANK(Score2026!V21,Score2026!$H21:$AK21))</f>
        <v>16</v>
      </c>
      <c r="W21" s="289">
        <f>IF(Score2026!W21="","",RANK(Score2026!W21,Score2026!$H21:$AK21))</f>
        <v>12</v>
      </c>
      <c r="X21" s="289">
        <f>IF(Score2026!X21="","",RANK(Score2026!X21,Score2026!$H21:$AK21))</f>
        <v>21</v>
      </c>
      <c r="Y21" s="289">
        <f>IF(Score2026!Y21="","",RANK(Score2026!Y21,Score2026!$H21:$AK21))</f>
        <v>1</v>
      </c>
      <c r="Z21" s="289">
        <f>IF(Score2026!Z21="","",RANK(Score2026!Z21,Score2026!$H21:$AK21))</f>
        <v>21</v>
      </c>
      <c r="AA21" s="289">
        <f>IF(Score2026!AA21="","",RANK(Score2026!AA21,Score2026!$H21:$AK21))</f>
        <v>20</v>
      </c>
      <c r="AB21" s="289">
        <f>IF(Score2026!AB21="","",RANK(Score2026!AB21,Score2026!$H21:$AK21))</f>
        <v>1</v>
      </c>
      <c r="AC21" s="289">
        <f>IF(Score2026!AC21="","",RANK(Score2026!AC21,Score2026!$H21:$AK21))</f>
        <v>15</v>
      </c>
      <c r="AD21" s="289">
        <f>IF(Score2026!AD21="","",RANK(Score2026!AD21,Score2026!$H21:$AK21))</f>
        <v>21</v>
      </c>
      <c r="AE21" s="289">
        <f>IF(Score2026!AE21="","",RANK(Score2026!AE21,Score2026!$H21:$AK21))</f>
        <v>1</v>
      </c>
      <c r="AF21" s="289">
        <f>IF(Score2026!AF21="","",RANK(Score2026!AF21,Score2026!$H21:$AK21))</f>
        <v>1</v>
      </c>
      <c r="AG21" s="289">
        <f>IF(Score2026!AG21="","",RANK(Score2026!AG21,Score2026!$H21:$AK21))</f>
        <v>28</v>
      </c>
      <c r="AH21" s="289">
        <f>IF(Score2026!AH21="","",RANK(Score2026!AH21,Score2026!$H21:$AK21))</f>
        <v>16</v>
      </c>
      <c r="AI21" s="289">
        <f>IF(Score2026!AI21="","",RANK(Score2026!AI21,Score2026!$H21:$AK21))</f>
        <v>1</v>
      </c>
      <c r="AJ21" s="289">
        <f>IF(Score2026!AJ21="","",RANK(Score2026!AJ21,Score2026!$H21:$AK21))</f>
        <v>1</v>
      </c>
      <c r="AK21" s="289">
        <f>IF(Score2026!AK21="","",RANK(Score2026!AK21,Score2026!$H21:$AK21))</f>
        <v>16</v>
      </c>
    </row>
    <row r="22" spans="1:37">
      <c r="A22" s="289">
        <v>18</v>
      </c>
      <c r="B22" s="289" t="s">
        <v>70</v>
      </c>
      <c r="C22" s="289" t="s">
        <v>71</v>
      </c>
      <c r="D22" s="289" t="str">
        <f>_xlfn.CONCAT(B22," ",C22)</f>
        <v>1.07.03 Investment Freedom, Index</v>
      </c>
      <c r="E22" s="289" t="s">
        <v>289</v>
      </c>
      <c r="F22" s="289" t="s">
        <v>310</v>
      </c>
      <c r="G22" s="289" t="s">
        <v>311</v>
      </c>
      <c r="H22" s="289">
        <f>IF(Score2026!H22="","",RANK(Score2026!H22,Score2026!$H22:$AK22))</f>
        <v>2</v>
      </c>
      <c r="I22" s="289">
        <f>IF(Score2026!I22="","",RANK(Score2026!I22,Score2026!$H22:$AK22))</f>
        <v>19</v>
      </c>
      <c r="J22" s="289">
        <f>IF(Score2026!J22="","",RANK(Score2026!J22,Score2026!$H22:$AK22))</f>
        <v>9</v>
      </c>
      <c r="K22" s="289">
        <f>IF(Score2026!K22="","",RANK(Score2026!K22,Score2026!$H22:$AK22))</f>
        <v>19</v>
      </c>
      <c r="L22" s="289">
        <f>IF(Score2026!L22="","",RANK(Score2026!L22,Score2026!$H22:$AK22))</f>
        <v>10</v>
      </c>
      <c r="M22" s="289">
        <f>IF(Score2026!M22="","",RANK(Score2026!M22,Score2026!$H22:$AK22))</f>
        <v>10</v>
      </c>
      <c r="N22" s="289">
        <f>IF(Score2026!N22="","",RANK(Score2026!N22,Score2026!$H22:$AK22))</f>
        <v>29</v>
      </c>
      <c r="O22" s="289">
        <f>IF(Score2026!O22="","",RANK(Score2026!O22,Score2026!$H22:$AK22))</f>
        <v>5</v>
      </c>
      <c r="P22" s="289">
        <f>IF(Score2026!P22="","",RANK(Score2026!P22,Score2026!$H22:$AK22))</f>
        <v>24</v>
      </c>
      <c r="Q22" s="289" t="str">
        <f>IF(Score2026!Q22="","",RANK(Score2026!Q22,Score2026!$H22:$AK22))</f>
        <v/>
      </c>
      <c r="R22" s="289">
        <f>IF(Score2026!R22="","",RANK(Score2026!R22,Score2026!$H22:$AK22))</f>
        <v>22</v>
      </c>
      <c r="S22" s="289">
        <f>IF(Score2026!S22="","",RANK(Score2026!S22,Score2026!$H22:$AK22))</f>
        <v>19</v>
      </c>
      <c r="T22" s="289">
        <f>IF(Score2026!T22="","",RANK(Score2026!T22,Score2026!$H22:$AK22))</f>
        <v>10</v>
      </c>
      <c r="U22" s="289">
        <f>IF(Score2026!U22="","",RANK(Score2026!U22,Score2026!$H22:$AK22))</f>
        <v>23</v>
      </c>
      <c r="V22" s="289">
        <f>IF(Score2026!V22="","",RANK(Score2026!V22,Score2026!$H22:$AK22))</f>
        <v>10</v>
      </c>
      <c r="W22" s="289">
        <f>IF(Score2026!W22="","",RANK(Score2026!W22,Score2026!$H22:$AK22))</f>
        <v>4</v>
      </c>
      <c r="X22" s="289">
        <f>IF(Score2026!X22="","",RANK(Score2026!X22,Score2026!$H22:$AK22))</f>
        <v>24</v>
      </c>
      <c r="Y22" s="289">
        <f>IF(Score2026!Y22="","",RANK(Score2026!Y22,Score2026!$H22:$AK22))</f>
        <v>5</v>
      </c>
      <c r="Z22" s="289">
        <f>IF(Score2026!Z22="","",RANK(Score2026!Z22,Score2026!$H22:$AK22))</f>
        <v>10</v>
      </c>
      <c r="AA22" s="289">
        <f>IF(Score2026!AA22="","",RANK(Score2026!AA22,Score2026!$H22:$AK22))</f>
        <v>28</v>
      </c>
      <c r="AB22" s="289">
        <f>IF(Score2026!AB22="","",RANK(Score2026!AB22,Score2026!$H22:$AK22))</f>
        <v>10</v>
      </c>
      <c r="AC22" s="289">
        <f>IF(Score2026!AC22="","",RANK(Score2026!AC22,Score2026!$H22:$AK22))</f>
        <v>5</v>
      </c>
      <c r="AD22" s="289">
        <f>IF(Score2026!AD22="","",RANK(Score2026!AD22,Score2026!$H22:$AK22))</f>
        <v>24</v>
      </c>
      <c r="AE22" s="289">
        <f>IF(Score2026!AE22="","",RANK(Score2026!AE22,Score2026!$H22:$AK22))</f>
        <v>1</v>
      </c>
      <c r="AF22" s="289">
        <f>IF(Score2026!AF22="","",RANK(Score2026!AF22,Score2026!$H22:$AK22))</f>
        <v>10</v>
      </c>
      <c r="AG22" s="289">
        <f>IF(Score2026!AG22="","",RANK(Score2026!AG22,Score2026!$H22:$AK22))</f>
        <v>24</v>
      </c>
      <c r="AH22" s="289">
        <f>IF(Score2026!AH22="","",RANK(Score2026!AH22,Score2026!$H22:$AK22))</f>
        <v>18</v>
      </c>
      <c r="AI22" s="289">
        <f>IF(Score2026!AI22="","",RANK(Score2026!AI22,Score2026!$H22:$AK22))</f>
        <v>5</v>
      </c>
      <c r="AJ22" s="289">
        <f>IF(Score2026!AJ22="","",RANK(Score2026!AJ22,Score2026!$H22:$AK22))</f>
        <v>2</v>
      </c>
      <c r="AK22" s="289">
        <f>IF(Score2026!AK22="","",RANK(Score2026!AK22,Score2026!$H22:$AK22))</f>
        <v>10</v>
      </c>
    </row>
    <row r="23" spans="1:37">
      <c r="A23" s="289">
        <v>19</v>
      </c>
      <c r="B23" s="289" t="s">
        <v>72</v>
      </c>
      <c r="C23" s="289" t="s">
        <v>548</v>
      </c>
      <c r="D23" s="289" t="str">
        <f>_xlfn.CONCAT(B23," ",C23)</f>
        <v>1.08 Exchange rate stability, parity change from national currency to SDR, 2025/2023</v>
      </c>
      <c r="E23" s="289" t="s">
        <v>287</v>
      </c>
      <c r="F23" s="289" t="s">
        <v>313</v>
      </c>
      <c r="G23" s="289" t="s">
        <v>314</v>
      </c>
      <c r="H23" s="289">
        <f>IF(Score2026!H23="","",RANK(Score2026!H23,Score2026!$H23:$AK23))</f>
        <v>10</v>
      </c>
      <c r="I23" s="289">
        <f>IF(Score2026!I23="","",RANK(Score2026!I23,Score2026!$H23:$AK23))</f>
        <v>24</v>
      </c>
      <c r="J23" s="289">
        <f>IF(Score2026!J23="","",RANK(Score2026!J23,Score2026!$H23:$AK23))</f>
        <v>6</v>
      </c>
      <c r="K23" s="289">
        <f>IF(Score2026!K23="","",RANK(Score2026!K23,Score2026!$H23:$AK23))</f>
        <v>16</v>
      </c>
      <c r="L23" s="289">
        <f>IF(Score2026!L23="","",RANK(Score2026!L23,Score2026!$H23:$AK23))</f>
        <v>14</v>
      </c>
      <c r="M23" s="289">
        <f>IF(Score2026!M23="","",RANK(Score2026!M23,Score2026!$H23:$AK23))</f>
        <v>23</v>
      </c>
      <c r="N23" s="289">
        <f>IF(Score2026!N23="","",RANK(Score2026!N23,Score2026!$H23:$AK23))</f>
        <v>7</v>
      </c>
      <c r="O23" s="289">
        <f>IF(Score2026!O23="","",RANK(Score2026!O23,Score2026!$H23:$AK23))</f>
        <v>4</v>
      </c>
      <c r="P23" s="289">
        <f>IF(Score2026!P23="","",RANK(Score2026!P23,Score2026!$H23:$AK23))</f>
        <v>3</v>
      </c>
      <c r="Q23" s="289">
        <f>IF(Score2026!Q23="","",RANK(Score2026!Q23,Score2026!$H23:$AK23))</f>
        <v>1</v>
      </c>
      <c r="R23" s="289">
        <f>IF(Score2026!R23="","",RANK(Score2026!R23,Score2026!$H23:$AK23))</f>
        <v>17</v>
      </c>
      <c r="S23" s="289">
        <f>IF(Score2026!S23="","",RANK(Score2026!S23,Score2026!$H23:$AK23))</f>
        <v>20</v>
      </c>
      <c r="T23" s="289">
        <f>IF(Score2026!T23="","",RANK(Score2026!T23,Score2026!$H23:$AK23))</f>
        <v>19</v>
      </c>
      <c r="U23" s="289">
        <f>IF(Score2026!U23="","",RANK(Score2026!U23,Score2026!$H23:$AK23))</f>
        <v>27</v>
      </c>
      <c r="V23" s="289">
        <f>IF(Score2026!V23="","",RANK(Score2026!V23,Score2026!$H23:$AK23))</f>
        <v>15</v>
      </c>
      <c r="W23" s="289">
        <f>IF(Score2026!W23="","",RANK(Score2026!W23,Score2026!$H23:$AK23))</f>
        <v>21</v>
      </c>
      <c r="X23" s="289" t="str">
        <f>IF(Score2026!X23="","",RANK(Score2026!X23,Score2026!$H23:$AK23))</f>
        <v/>
      </c>
      <c r="Y23" s="289">
        <f>IF(Score2026!Y23="","",RANK(Score2026!Y23,Score2026!$H23:$AK23))</f>
        <v>18</v>
      </c>
      <c r="Z23" s="289">
        <f>IF(Score2026!Z23="","",RANK(Score2026!Z23,Score2026!$H23:$AK23))</f>
        <v>28</v>
      </c>
      <c r="AA23" s="289">
        <f>IF(Score2026!AA23="","",RANK(Score2026!AA23,Score2026!$H23:$AK23))</f>
        <v>25</v>
      </c>
      <c r="AB23" s="289">
        <f>IF(Score2026!AB23="","",RANK(Score2026!AB23,Score2026!$H23:$AK23))</f>
        <v>9</v>
      </c>
      <c r="AC23" s="289">
        <f>IF(Score2026!AC23="","",RANK(Score2026!AC23,Score2026!$H23:$AK23))</f>
        <v>13</v>
      </c>
      <c r="AD23" s="289">
        <f>IF(Score2026!AD23="","",RANK(Score2026!AD23,Score2026!$H23:$AK23))</f>
        <v>26</v>
      </c>
      <c r="AE23" s="289">
        <f>IF(Score2026!AE23="","",RANK(Score2026!AE23,Score2026!$H23:$AK23))</f>
        <v>5</v>
      </c>
      <c r="AF23" s="289">
        <f>IF(Score2026!AF23="","",RANK(Score2026!AF23,Score2026!$H23:$AK23))</f>
        <v>22</v>
      </c>
      <c r="AG23" s="289" t="str">
        <f>IF(Score2026!AG23="","",RANK(Score2026!AG23,Score2026!$H23:$AK23))</f>
        <v/>
      </c>
      <c r="AH23" s="289">
        <f>IF(Score2026!AH23="","",RANK(Score2026!AH23,Score2026!$H23:$AK23))</f>
        <v>11</v>
      </c>
      <c r="AI23" s="289">
        <f>IF(Score2026!AI23="","",RANK(Score2026!AI23,Score2026!$H23:$AK23))</f>
        <v>12</v>
      </c>
      <c r="AJ23" s="289">
        <f>IF(Score2026!AJ23="","",RANK(Score2026!AJ23,Score2026!$H23:$AK23))</f>
        <v>2</v>
      </c>
      <c r="AK23" s="289">
        <f>IF(Score2026!AK23="","",RANK(Score2026!AK23,Score2026!$H23:$AK23))</f>
        <v>8</v>
      </c>
    </row>
    <row r="24" spans="1:37">
      <c r="A24" s="289">
        <v>20</v>
      </c>
      <c r="B24" s="289" t="s">
        <v>74</v>
      </c>
      <c r="C24" s="289" t="s">
        <v>75</v>
      </c>
      <c r="D24" s="289" t="str">
        <f>_xlfn.CONCAT(B24," ",C24)</f>
        <v>1.09 Domestic credit to private sector, % of GDP</v>
      </c>
      <c r="E24" s="289" t="s">
        <v>289</v>
      </c>
      <c r="F24" s="289" t="s">
        <v>288</v>
      </c>
      <c r="G24" s="289" t="s">
        <v>315</v>
      </c>
      <c r="H24" s="289">
        <f>IF(Score2026!H24="","",RANK(Score2026!H24,Score2026!$H24:$AK24))</f>
        <v>8</v>
      </c>
      <c r="I24" s="289">
        <f>IF(Score2026!I24="","",RANK(Score2026!I24,Score2026!$H24:$AK24))</f>
        <v>22</v>
      </c>
      <c r="J24" s="289">
        <f>IF(Score2026!J24="","",RANK(Score2026!J24,Score2026!$H24:$AK24))</f>
        <v>18</v>
      </c>
      <c r="K24" s="289">
        <f>IF(Score2026!K24="","",RANK(Score2026!K24,Score2026!$H24:$AK24))</f>
        <v>10</v>
      </c>
      <c r="L24" s="289" t="str">
        <f>IF(Score2026!L24="","",RANK(Score2026!L24,Score2026!$H24:$AK24))</f>
        <v/>
      </c>
      <c r="M24" s="289">
        <f>IF(Score2026!M24="","",RANK(Score2026!M24,Score2026!$H24:$AK24))</f>
        <v>13</v>
      </c>
      <c r="N24" s="289">
        <f>IF(Score2026!N24="","",RANK(Score2026!N24,Score2026!$H24:$AK24))</f>
        <v>3</v>
      </c>
      <c r="O24" s="289" t="str">
        <f>IF(Score2026!O24="","",RANK(Score2026!O24,Score2026!$H24:$AK24))</f>
        <v/>
      </c>
      <c r="P24" s="289">
        <f>IF(Score2026!P24="","",RANK(Score2026!P24,Score2026!$H24:$AK24))</f>
        <v>14</v>
      </c>
      <c r="Q24" s="289">
        <f>IF(Score2026!Q24="","",RANK(Score2026!Q24,Score2026!$H24:$AK24))</f>
        <v>1</v>
      </c>
      <c r="R24" s="289">
        <f>IF(Score2026!R24="","",RANK(Score2026!R24,Score2026!$H24:$AK24))</f>
        <v>17</v>
      </c>
      <c r="S24" s="289">
        <f>IF(Score2026!S24="","",RANK(Score2026!S24,Score2026!$H24:$AK24))</f>
        <v>20</v>
      </c>
      <c r="T24" s="289">
        <f>IF(Score2026!T24="","",RANK(Score2026!T24,Score2026!$H24:$AK24))</f>
        <v>4</v>
      </c>
      <c r="U24" s="289" t="str">
        <f>IF(Score2026!U24="","",RANK(Score2026!U24,Score2026!$H24:$AK24))</f>
        <v/>
      </c>
      <c r="V24" s="289">
        <f>IF(Score2026!V24="","",RANK(Score2026!V24,Score2026!$H24:$AK24))</f>
        <v>11</v>
      </c>
      <c r="W24" s="289">
        <f>IF(Score2026!W24="","",RANK(Score2026!W24,Score2026!$H24:$AK24))</f>
        <v>21</v>
      </c>
      <c r="X24" s="289" t="str">
        <f>IF(Score2026!X24="","",RANK(Score2026!X24,Score2026!$H24:$AK24))</f>
        <v/>
      </c>
      <c r="Y24" s="289">
        <f>IF(Score2026!Y24="","",RANK(Score2026!Y24,Score2026!$H24:$AK24))</f>
        <v>6</v>
      </c>
      <c r="Z24" s="289">
        <f>IF(Score2026!Z24="","",RANK(Score2026!Z24,Score2026!$H24:$AK24))</f>
        <v>24</v>
      </c>
      <c r="AA24" s="289">
        <f>IF(Score2026!AA24="","",RANK(Score2026!AA24,Score2026!$H24:$AK24))</f>
        <v>23</v>
      </c>
      <c r="AB24" s="289">
        <f>IF(Score2026!AB24="","",RANK(Score2026!AB24,Score2026!$H24:$AK24))</f>
        <v>19</v>
      </c>
      <c r="AC24" s="289">
        <f>IF(Score2026!AC24="","",RANK(Score2026!AC24,Score2026!$H24:$AK24))</f>
        <v>16</v>
      </c>
      <c r="AD24" s="289">
        <f>IF(Score2026!AD24="","",RANK(Score2026!AD24,Score2026!$H24:$AK24))</f>
        <v>15</v>
      </c>
      <c r="AE24" s="289" t="str">
        <f>IF(Score2026!AE24="","",RANK(Score2026!AE24,Score2026!$H24:$AK24))</f>
        <v/>
      </c>
      <c r="AF24" s="289">
        <f>IF(Score2026!AF24="","",RANK(Score2026!AF24,Score2026!$H24:$AK24))</f>
        <v>5</v>
      </c>
      <c r="AG24" s="289" t="str">
        <f>IF(Score2026!AG24="","",RANK(Score2026!AG24,Score2026!$H24:$AK24))</f>
        <v/>
      </c>
      <c r="AH24" s="289">
        <f>IF(Score2026!AH24="","",RANK(Score2026!AH24,Score2026!$H24:$AK24))</f>
        <v>7</v>
      </c>
      <c r="AI24" s="289">
        <f>IF(Score2026!AI24="","",RANK(Score2026!AI24,Score2026!$H24:$AK24))</f>
        <v>12</v>
      </c>
      <c r="AJ24" s="289">
        <f>IF(Score2026!AJ24="","",RANK(Score2026!AJ24,Score2026!$H24:$AK24))</f>
        <v>2</v>
      </c>
      <c r="AK24" s="289">
        <f>IF(Score2026!AK24="","",RANK(Score2026!AK24,Score2026!$H24:$AK24))</f>
        <v>9</v>
      </c>
    </row>
    <row r="25" spans="1:37">
      <c r="B25" s="289" t="s">
        <v>76</v>
      </c>
      <c r="C25" s="289" t="s">
        <v>77</v>
      </c>
      <c r="D25" s="289" t="s">
        <v>549</v>
      </c>
      <c r="H25" s="289">
        <f>IF(Score2026!H25="","",RANK(Score2026!H25,Score2026!$H25:$AK25))</f>
        <v>4</v>
      </c>
      <c r="I25" s="289">
        <f>IF(Score2026!I25="","",RANK(Score2026!I25,Score2026!$H25:$AK25))</f>
        <v>23</v>
      </c>
      <c r="J25" s="289">
        <f>IF(Score2026!J25="","",RANK(Score2026!J25,Score2026!$H25:$AK25))</f>
        <v>1</v>
      </c>
      <c r="K25" s="289">
        <f>IF(Score2026!K25="","",RANK(Score2026!K25,Score2026!$H25:$AK25))</f>
        <v>22</v>
      </c>
      <c r="L25" s="289">
        <f>IF(Score2026!L25="","",RANK(Score2026!L25,Score2026!$H25:$AK25))</f>
        <v>9</v>
      </c>
      <c r="M25" s="289">
        <f>IF(Score2026!M25="","",RANK(Score2026!M25,Score2026!$H25:$AK25))</f>
        <v>7</v>
      </c>
      <c r="N25" s="289">
        <f>IF(Score2026!N25="","",RANK(Score2026!N25,Score2026!$H25:$AK25))</f>
        <v>18</v>
      </c>
      <c r="O25" s="289">
        <f>IF(Score2026!O25="","",RANK(Score2026!O25,Score2026!$H25:$AK25))</f>
        <v>3</v>
      </c>
      <c r="P25" s="289">
        <f>IF(Score2026!P25="","",RANK(Score2026!P25,Score2026!$H25:$AK25))</f>
        <v>28</v>
      </c>
      <c r="Q25" s="289">
        <f>IF(Score2026!Q25="","",RANK(Score2026!Q25,Score2026!$H25:$AK25))</f>
        <v>2</v>
      </c>
      <c r="R25" s="289">
        <f>IF(Score2026!R25="","",RANK(Score2026!R25,Score2026!$H25:$AK25))</f>
        <v>20</v>
      </c>
      <c r="S25" s="289">
        <f>IF(Score2026!S25="","",RANK(Score2026!S25,Score2026!$H25:$AK25))</f>
        <v>11</v>
      </c>
      <c r="T25" s="289">
        <f>IF(Score2026!T25="","",RANK(Score2026!T25,Score2026!$H25:$AK25))</f>
        <v>29</v>
      </c>
      <c r="U25" s="289">
        <f>IF(Score2026!U25="","",RANK(Score2026!U25,Score2026!$H25:$AK25))</f>
        <v>26</v>
      </c>
      <c r="V25" s="289">
        <f>IF(Score2026!V25="","",RANK(Score2026!V25,Score2026!$H25:$AK25))</f>
        <v>14</v>
      </c>
      <c r="W25" s="289">
        <f>IF(Score2026!W25="","",RANK(Score2026!W25,Score2026!$H25:$AK25))</f>
        <v>19</v>
      </c>
      <c r="X25" s="289">
        <f>IF(Score2026!X25="","",RANK(Score2026!X25,Score2026!$H25:$AK25))</f>
        <v>8</v>
      </c>
      <c r="Y25" s="289">
        <f>IF(Score2026!Y25="","",RANK(Score2026!Y25,Score2026!$H25:$AK25))</f>
        <v>5</v>
      </c>
      <c r="Z25" s="289">
        <f>IF(Score2026!Z25="","",RANK(Score2026!Z25,Score2026!$H25:$AK25))</f>
        <v>27</v>
      </c>
      <c r="AA25" s="289">
        <f>IF(Score2026!AA25="","",RANK(Score2026!AA25,Score2026!$H25:$AK25))</f>
        <v>24</v>
      </c>
      <c r="AB25" s="289">
        <f>IF(Score2026!AB25="","",RANK(Score2026!AB25,Score2026!$H25:$AK25))</f>
        <v>10</v>
      </c>
      <c r="AC25" s="289">
        <f>IF(Score2026!AC25="","",RANK(Score2026!AC25,Score2026!$H25:$AK25))</f>
        <v>15</v>
      </c>
      <c r="AD25" s="289">
        <f>IF(Score2026!AD25="","",RANK(Score2026!AD25,Score2026!$H25:$AK25))</f>
        <v>25</v>
      </c>
      <c r="AE25" s="289">
        <f>IF(Score2026!AE25="","",RANK(Score2026!AE25,Score2026!$H25:$AK25))</f>
        <v>21</v>
      </c>
      <c r="AF25" s="289">
        <f>IF(Score2026!AF25="","",RANK(Score2026!AF25,Score2026!$H25:$AK25))</f>
        <v>6</v>
      </c>
      <c r="AG25" s="289">
        <f>IF(Score2026!AG25="","",RANK(Score2026!AG25,Score2026!$H25:$AK25))</f>
        <v>30</v>
      </c>
      <c r="AH25" s="289">
        <f>IF(Score2026!AH25="","",RANK(Score2026!AH25,Score2026!$H25:$AK25))</f>
        <v>16</v>
      </c>
      <c r="AI25" s="289">
        <f>IF(Score2026!AI25="","",RANK(Score2026!AI25,Score2026!$H25:$AK25))</f>
        <v>12</v>
      </c>
      <c r="AJ25" s="289">
        <f>IF(Score2026!AJ25="","",RANK(Score2026!AJ25,Score2026!$H25:$AK25))</f>
        <v>13</v>
      </c>
      <c r="AK25" s="289">
        <f>IF(Score2026!AK25="","",RANK(Score2026!AK25,Score2026!$H25:$AK25))</f>
        <v>17</v>
      </c>
    </row>
    <row r="26" spans="1:37">
      <c r="A26" s="289">
        <v>22</v>
      </c>
      <c r="B26" s="289" t="s">
        <v>78</v>
      </c>
      <c r="C26" s="289" t="s">
        <v>79</v>
      </c>
      <c r="D26" s="289" t="str">
        <f>_xlfn.CONCAT(B26," ",C26)</f>
        <v>1.10.01 Country credit rating</v>
      </c>
      <c r="E26" s="289" t="s">
        <v>289</v>
      </c>
      <c r="F26" s="289" t="s">
        <v>316</v>
      </c>
      <c r="G26" s="289" t="s">
        <v>317</v>
      </c>
      <c r="H26" s="289">
        <f>IF(Score2026!H26="","",RANK(Score2026!H26,Score2026!$H26:$AK26))</f>
        <v>1</v>
      </c>
      <c r="I26" s="289">
        <f>IF(Score2026!I26="","",RANK(Score2026!I26,Score2026!$H26:$AK26))</f>
        <v>21</v>
      </c>
      <c r="J26" s="289" t="str">
        <f>IF(Score2026!J26="","",RANK(Score2026!J26,Score2026!$H26:$AK26))</f>
        <v/>
      </c>
      <c r="K26" s="289">
        <f>IF(Score2026!K26="","",RANK(Score2026!K26,Score2026!$H26:$AK26))</f>
        <v>22</v>
      </c>
      <c r="L26" s="289">
        <f>IF(Score2026!L26="","",RANK(Score2026!L26,Score2026!$H26:$AK26))</f>
        <v>3</v>
      </c>
      <c r="M26" s="289">
        <f>IF(Score2026!M26="","",RANK(Score2026!M26,Score2026!$H26:$AK26))</f>
        <v>12</v>
      </c>
      <c r="N26" s="289">
        <f>IF(Score2026!N26="","",RANK(Score2026!N26,Score2026!$H26:$AK26))</f>
        <v>11</v>
      </c>
      <c r="O26" s="289">
        <f>IF(Score2026!O26="","",RANK(Score2026!O26,Score2026!$H26:$AK26))</f>
        <v>6</v>
      </c>
      <c r="P26" s="289">
        <f>IF(Score2026!P26="","",RANK(Score2026!P26,Score2026!$H26:$AK26))</f>
        <v>27</v>
      </c>
      <c r="Q26" s="289">
        <f>IF(Score2026!Q26="","",RANK(Score2026!Q26,Score2026!$H26:$AK26))</f>
        <v>8</v>
      </c>
      <c r="R26" s="289">
        <f>IF(Score2026!R26="","",RANK(Score2026!R26,Score2026!$H26:$AK26))</f>
        <v>14</v>
      </c>
      <c r="S26" s="289">
        <f>IF(Score2026!S26="","",RANK(Score2026!S26,Score2026!$H26:$AK26))</f>
        <v>18</v>
      </c>
      <c r="T26" s="289">
        <f>IF(Score2026!T26="","",RANK(Score2026!T26,Score2026!$H26:$AK26))</f>
        <v>10</v>
      </c>
      <c r="U26" s="289">
        <f>IF(Score2026!U26="","",RANK(Score2026!U26,Score2026!$H26:$AK26))</f>
        <v>23</v>
      </c>
      <c r="V26" s="289">
        <f>IF(Score2026!V26="","",RANK(Score2026!V26,Score2026!$H26:$AK26))</f>
        <v>13</v>
      </c>
      <c r="W26" s="289">
        <f>IF(Score2026!W26="","",RANK(Score2026!W26,Score2026!$H26:$AK26))</f>
        <v>19</v>
      </c>
      <c r="X26" s="289" t="str">
        <f>IF(Score2026!X26="","",RANK(Score2026!X26,Score2026!$H26:$AK26))</f>
        <v/>
      </c>
      <c r="Y26" s="289">
        <f>IF(Score2026!Y26="","",RANK(Score2026!Y26,Score2026!$H26:$AK26))</f>
        <v>4</v>
      </c>
      <c r="Z26" s="289">
        <f>IF(Score2026!Z26="","",RANK(Score2026!Z26,Score2026!$H26:$AK26))</f>
        <v>25</v>
      </c>
      <c r="AA26" s="289">
        <f>IF(Score2026!AA26="","",RANK(Score2026!AA26,Score2026!$H26:$AK26))</f>
        <v>24</v>
      </c>
      <c r="AB26" s="289">
        <f>IF(Score2026!AB26="","",RANK(Score2026!AB26,Score2026!$H26:$AK26))</f>
        <v>17</v>
      </c>
      <c r="AC26" s="289">
        <f>IF(Score2026!AC26="","",RANK(Score2026!AC26,Score2026!$H26:$AK26))</f>
        <v>16</v>
      </c>
      <c r="AD26" s="289">
        <f>IF(Score2026!AD26="","",RANK(Score2026!AD26,Score2026!$H26:$AK26))</f>
        <v>28</v>
      </c>
      <c r="AE26" s="289">
        <f>IF(Score2026!AE26="","",RANK(Score2026!AE26,Score2026!$H26:$AK26))</f>
        <v>1</v>
      </c>
      <c r="AF26" s="289">
        <f>IF(Score2026!AF26="","",RANK(Score2026!AF26,Score2026!$H26:$AK26))</f>
        <v>7</v>
      </c>
      <c r="AG26" s="289">
        <f>IF(Score2026!AG26="","",RANK(Score2026!AG26,Score2026!$H26:$AK26))</f>
        <v>26</v>
      </c>
      <c r="AH26" s="289">
        <f>IF(Score2026!AH26="","",RANK(Score2026!AH26,Score2026!$H26:$AK26))</f>
        <v>15</v>
      </c>
      <c r="AI26" s="289">
        <f>IF(Score2026!AI26="","",RANK(Score2026!AI26,Score2026!$H26:$AK26))</f>
        <v>9</v>
      </c>
      <c r="AJ26" s="289">
        <f>IF(Score2026!AJ26="","",RANK(Score2026!AJ26,Score2026!$H26:$AK26))</f>
        <v>5</v>
      </c>
      <c r="AK26" s="289">
        <f>IF(Score2026!AK26="","",RANK(Score2026!AK26,Score2026!$H26:$AK26))</f>
        <v>20</v>
      </c>
    </row>
    <row r="27" spans="1:37">
      <c r="A27" s="289">
        <v>23</v>
      </c>
      <c r="B27" s="289" t="s">
        <v>80</v>
      </c>
      <c r="C27" s="289" t="s">
        <v>81</v>
      </c>
      <c r="D27" s="289" t="str">
        <f>_xlfn.CONCAT(B27," ",C27)</f>
        <v>1.10.02 Gross debt, % GDP</v>
      </c>
      <c r="E27" s="289" t="s">
        <v>287</v>
      </c>
      <c r="F27" s="289" t="s">
        <v>318</v>
      </c>
      <c r="G27" s="289" t="s">
        <v>319</v>
      </c>
      <c r="H27" s="289">
        <f>IF(Score2026!H27="","",RANK(Score2026!H27,Score2026!$H27:$AK27))</f>
        <v>11</v>
      </c>
      <c r="I27" s="289">
        <f>IF(Score2026!I27="","",RANK(Score2026!I27,Score2026!$H27:$AK27))</f>
        <v>10</v>
      </c>
      <c r="J27" s="289">
        <f>IF(Score2026!J27="","",RANK(Score2026!J27,Score2026!$H27:$AK27))</f>
        <v>1</v>
      </c>
      <c r="K27" s="289">
        <f>IF(Score2026!K27="","",RANK(Score2026!K27,Score2026!$H27:$AK27))</f>
        <v>5</v>
      </c>
      <c r="L27" s="289">
        <f>IF(Score2026!L27="","",RANK(Score2026!L27,Score2026!$H27:$AK27))</f>
        <v>27</v>
      </c>
      <c r="M27" s="289">
        <f>IF(Score2026!M27="","",RANK(Score2026!M27,Score2026!$H27:$AK27))</f>
        <v>9</v>
      </c>
      <c r="N27" s="289">
        <f>IF(Score2026!N27="","",RANK(Score2026!N27,Score2026!$H27:$AK27))</f>
        <v>24</v>
      </c>
      <c r="O27" s="289">
        <f>IF(Score2026!O27="","",RANK(Score2026!O27,Score2026!$H27:$AK27))</f>
        <v>4</v>
      </c>
      <c r="P27" s="289">
        <f>IF(Score2026!P27="","",RANK(Score2026!P27,Score2026!$H27:$AK27))</f>
        <v>15</v>
      </c>
      <c r="Q27" s="289">
        <f>IF(Score2026!Q27="","",RANK(Score2026!Q27,Score2026!$H27:$AK27))</f>
        <v>2</v>
      </c>
      <c r="R27" s="289">
        <f>IF(Score2026!R27="","",RANK(Score2026!R27,Score2026!$H27:$AK27))</f>
        <v>23</v>
      </c>
      <c r="S27" s="289">
        <f>IF(Score2026!S27="","",RANK(Score2026!S27,Score2026!$H27:$AK27))</f>
        <v>8</v>
      </c>
      <c r="T27" s="289">
        <f>IF(Score2026!T27="","",RANK(Score2026!T27,Score2026!$H27:$AK27))</f>
        <v>30</v>
      </c>
      <c r="U27" s="289">
        <f>IF(Score2026!U27="","",RANK(Score2026!U27,Score2026!$H27:$AK27))</f>
        <v>22</v>
      </c>
      <c r="V27" s="289">
        <f>IF(Score2026!V27="","",RANK(Score2026!V27,Score2026!$H27:$AK27))</f>
        <v>20</v>
      </c>
      <c r="W27" s="289">
        <f>IF(Score2026!W27="","",RANK(Score2026!W27,Score2026!$H27:$AK27))</f>
        <v>18</v>
      </c>
      <c r="X27" s="289">
        <f>IF(Score2026!X27="","",RANK(Score2026!X27,Score2026!$H27:$AK27))</f>
        <v>12</v>
      </c>
      <c r="Y27" s="289">
        <f>IF(Score2026!Y27="","",RANK(Score2026!Y27,Score2026!$H27:$AK27))</f>
        <v>16</v>
      </c>
      <c r="Z27" s="289">
        <f>IF(Score2026!Z27="","",RANK(Score2026!Z27,Score2026!$H27:$AK27))</f>
        <v>21</v>
      </c>
      <c r="AA27" s="289">
        <f>IF(Score2026!AA27="","",RANK(Score2026!AA27,Score2026!$H27:$AK27))</f>
        <v>13</v>
      </c>
      <c r="AB27" s="289">
        <f>IF(Score2026!AB27="","",RANK(Score2026!AB27,Score2026!$H27:$AK27))</f>
        <v>6</v>
      </c>
      <c r="AC27" s="289">
        <f>IF(Score2026!AC27="","",RANK(Score2026!AC27,Score2026!$H27:$AK27))</f>
        <v>17</v>
      </c>
      <c r="AD27" s="289">
        <f>IF(Score2026!AD27="","",RANK(Score2026!AD27,Score2026!$H27:$AK27))</f>
        <v>3</v>
      </c>
      <c r="AE27" s="289">
        <f>IF(Score2026!AE27="","",RANK(Score2026!AE27,Score2026!$H27:$AK27))</f>
        <v>29</v>
      </c>
      <c r="AF27" s="289">
        <f>IF(Score2026!AF27="","",RANK(Score2026!AF27,Score2026!$H27:$AK27))</f>
        <v>14</v>
      </c>
      <c r="AG27" s="289">
        <f>IF(Score2026!AG27="","",RANK(Score2026!AG27,Score2026!$H27:$AK27))</f>
        <v>25</v>
      </c>
      <c r="AH27" s="289">
        <f>IF(Score2026!AH27="","",RANK(Score2026!AH27,Score2026!$H27:$AK27))</f>
        <v>19</v>
      </c>
      <c r="AI27" s="289">
        <f>IF(Score2026!AI27="","",RANK(Score2026!AI27,Score2026!$H27:$AK27))</f>
        <v>26</v>
      </c>
      <c r="AJ27" s="289">
        <f>IF(Score2026!AJ27="","",RANK(Score2026!AJ27,Score2026!$H27:$AK27))</f>
        <v>28</v>
      </c>
      <c r="AK27" s="289">
        <f>IF(Score2026!AK27="","",RANK(Score2026!AK27,Score2026!$H27:$AK27))</f>
        <v>7</v>
      </c>
    </row>
    <row r="28" spans="1:37">
      <c r="B28" s="289" t="s">
        <v>82</v>
      </c>
      <c r="C28" s="289" t="s">
        <v>83</v>
      </c>
      <c r="D28" s="289" t="s">
        <v>550</v>
      </c>
      <c r="H28" s="289">
        <f>IF(Score2026!H28="","",RANK(Score2026!H28,Score2026!$H28:$AK28))</f>
        <v>3</v>
      </c>
      <c r="I28" s="289">
        <f>IF(Score2026!I28="","",RANK(Score2026!I28,Score2026!$H28:$AK28))</f>
        <v>28</v>
      </c>
      <c r="J28" s="289">
        <f>IF(Score2026!J28="","",RANK(Score2026!J28,Score2026!$H28:$AK28))</f>
        <v>22</v>
      </c>
      <c r="K28" s="289">
        <f>IF(Score2026!K28="","",RANK(Score2026!K28,Score2026!$H28:$AK28))</f>
        <v>26</v>
      </c>
      <c r="L28" s="289">
        <f>IF(Score2026!L28="","",RANK(Score2026!L28,Score2026!$H28:$AK28))</f>
        <v>6</v>
      </c>
      <c r="M28" s="289">
        <f>IF(Score2026!M28="","",RANK(Score2026!M28,Score2026!$H28:$AK28))</f>
        <v>15</v>
      </c>
      <c r="N28" s="289">
        <f>IF(Score2026!N28="","",RANK(Score2026!N28,Score2026!$H28:$AK28))</f>
        <v>12</v>
      </c>
      <c r="O28" s="289">
        <f>IF(Score2026!O28="","",RANK(Score2026!O28,Score2026!$H28:$AK28))</f>
        <v>10</v>
      </c>
      <c r="P28" s="289">
        <f>IF(Score2026!P28="","",RANK(Score2026!P28,Score2026!$H28:$AK28))</f>
        <v>27</v>
      </c>
      <c r="Q28" s="289">
        <f>IF(Score2026!Q28="","",RANK(Score2026!Q28,Score2026!$H28:$AK28))</f>
        <v>5</v>
      </c>
      <c r="R28" s="289">
        <f>IF(Score2026!R28="","",RANK(Score2026!R28,Score2026!$H28:$AK28))</f>
        <v>13</v>
      </c>
      <c r="S28" s="289">
        <f>IF(Score2026!S28="","",RANK(Score2026!S28,Score2026!$H28:$AK28))</f>
        <v>21</v>
      </c>
      <c r="T28" s="289">
        <f>IF(Score2026!T28="","",RANK(Score2026!T28,Score2026!$H28:$AK28))</f>
        <v>9</v>
      </c>
      <c r="U28" s="289">
        <f>IF(Score2026!U28="","",RANK(Score2026!U28,Score2026!$H28:$AK28))</f>
        <v>23</v>
      </c>
      <c r="V28" s="289">
        <f>IF(Score2026!V28="","",RANK(Score2026!V28,Score2026!$H28:$AK28))</f>
        <v>11</v>
      </c>
      <c r="W28" s="289">
        <f>IF(Score2026!W28="","",RANK(Score2026!W28,Score2026!$H28:$AK28))</f>
        <v>20</v>
      </c>
      <c r="X28" s="289">
        <f>IF(Score2026!X28="","",RANK(Score2026!X28,Score2026!$H28:$AK28))</f>
        <v>30</v>
      </c>
      <c r="Y28" s="289">
        <f>IF(Score2026!Y28="","",RANK(Score2026!Y28,Score2026!$H28:$AK28))</f>
        <v>7</v>
      </c>
      <c r="Z28" s="289">
        <f>IF(Score2026!Z28="","",RANK(Score2026!Z28,Score2026!$H28:$AK28))</f>
        <v>25</v>
      </c>
      <c r="AA28" s="289">
        <f>IF(Score2026!AA28="","",RANK(Score2026!AA28,Score2026!$H28:$AK28))</f>
        <v>29</v>
      </c>
      <c r="AB28" s="289">
        <f>IF(Score2026!AB28="","",RANK(Score2026!AB28,Score2026!$H28:$AK28))</f>
        <v>18</v>
      </c>
      <c r="AC28" s="289">
        <f>IF(Score2026!AC28="","",RANK(Score2026!AC28,Score2026!$H28:$AK28))</f>
        <v>24</v>
      </c>
      <c r="AD28" s="289">
        <f>IF(Score2026!AD28="","",RANK(Score2026!AD28,Score2026!$H28:$AK28))</f>
        <v>19</v>
      </c>
      <c r="AE28" s="289">
        <f>IF(Score2026!AE28="","",RANK(Score2026!AE28,Score2026!$H28:$AK28))</f>
        <v>1</v>
      </c>
      <c r="AF28" s="289">
        <f>IF(Score2026!AF28="","",RANK(Score2026!AF28,Score2026!$H28:$AK28))</f>
        <v>8</v>
      </c>
      <c r="AG28" s="289">
        <f>IF(Score2026!AG28="","",RANK(Score2026!AG28,Score2026!$H28:$AK28))</f>
        <v>17</v>
      </c>
      <c r="AH28" s="289">
        <f>IF(Score2026!AH28="","",RANK(Score2026!AH28,Score2026!$H28:$AK28))</f>
        <v>14</v>
      </c>
      <c r="AI28" s="289">
        <f>IF(Score2026!AI28="","",RANK(Score2026!AI28,Score2026!$H28:$AK28))</f>
        <v>2</v>
      </c>
      <c r="AJ28" s="289">
        <f>IF(Score2026!AJ28="","",RANK(Score2026!AJ28,Score2026!$H28:$AK28))</f>
        <v>4</v>
      </c>
      <c r="AK28" s="289">
        <f>IF(Score2026!AK28="","",RANK(Score2026!AK28,Score2026!$H28:$AK28))</f>
        <v>16</v>
      </c>
    </row>
    <row r="29" spans="1:37">
      <c r="A29" s="289">
        <v>25</v>
      </c>
      <c r="B29" s="289" t="s">
        <v>84</v>
      </c>
      <c r="C29" s="289" t="s">
        <v>551</v>
      </c>
      <c r="D29" s="289" t="str">
        <f>_xlfn.CONCAT(B29," ",C29)</f>
        <v>1.11.01 Logistics performance indicators</v>
      </c>
      <c r="E29" s="289" t="s">
        <v>289</v>
      </c>
      <c r="F29" s="289" t="s">
        <v>338</v>
      </c>
      <c r="G29" s="289" t="s">
        <v>552</v>
      </c>
      <c r="H29" s="289">
        <f>IF(Score2026!H29="","",RANK(Score2026!H29,Score2026!$H29:$AK29))</f>
        <v>5</v>
      </c>
      <c r="I29" s="289">
        <f>IF(Score2026!I29="","",RANK(Score2026!I29,Score2026!$H29:$AK29))</f>
        <v>28</v>
      </c>
      <c r="J29" s="289">
        <f>IF(Score2026!J29="","",RANK(Score2026!J29,Score2026!$H29:$AK29))</f>
        <v>25</v>
      </c>
      <c r="K29" s="289">
        <f>IF(Score2026!K29="","",RANK(Score2026!K29,Score2026!$H29:$AK29))</f>
        <v>24</v>
      </c>
      <c r="L29" s="289">
        <f>IF(Score2026!L29="","",RANK(Score2026!L29,Score2026!$H29:$AK29))</f>
        <v>6</v>
      </c>
      <c r="M29" s="289">
        <f>IF(Score2026!M29="","",RANK(Score2026!M29,Score2026!$H29:$AK29))</f>
        <v>21</v>
      </c>
      <c r="N29" s="289">
        <f>IF(Score2026!N29="","",RANK(Score2026!N29,Score2026!$H29:$AK29))</f>
        <v>8</v>
      </c>
      <c r="O29" s="289">
        <f>IF(Score2026!O29="","",RANK(Score2026!O29,Score2026!$H29:$AK29))</f>
        <v>14</v>
      </c>
      <c r="P29" s="289">
        <f>IF(Score2026!P29="","",RANK(Score2026!P29,Score2026!$H29:$AK29))</f>
        <v>27</v>
      </c>
      <c r="Q29" s="289">
        <f>IF(Score2026!Q29="","",RANK(Score2026!Q29,Score2026!$H29:$AK29))</f>
        <v>4</v>
      </c>
      <c r="R29" s="289">
        <f>IF(Score2026!R29="","",RANK(Score2026!R29,Score2026!$H29:$AK29))</f>
        <v>10</v>
      </c>
      <c r="S29" s="289">
        <f>IF(Score2026!S29="","",RANK(Score2026!S29,Score2026!$H29:$AK29))</f>
        <v>22</v>
      </c>
      <c r="T29" s="289">
        <f>IF(Score2026!T29="","",RANK(Score2026!T29,Score2026!$H29:$AK29))</f>
        <v>13</v>
      </c>
      <c r="U29" s="289">
        <f>IF(Score2026!U29="","",RANK(Score2026!U29,Score2026!$H29:$AK29))</f>
        <v>17</v>
      </c>
      <c r="V29" s="289">
        <f>IF(Score2026!V29="","",RANK(Score2026!V29,Score2026!$H29:$AK29))</f>
        <v>12</v>
      </c>
      <c r="W29" s="289">
        <f>IF(Score2026!W29="","",RANK(Score2026!W29,Score2026!$H29:$AK29))</f>
        <v>20</v>
      </c>
      <c r="X29" s="289">
        <f>IF(Score2026!X29="","",RANK(Score2026!X29,Score2026!$H29:$AK29))</f>
        <v>30</v>
      </c>
      <c r="Y29" s="289">
        <f>IF(Score2026!Y29="","",RANK(Score2026!Y29,Score2026!$H29:$AK29))</f>
        <v>9</v>
      </c>
      <c r="Z29" s="289">
        <f>IF(Score2026!Z29="","",RANK(Score2026!Z29,Score2026!$H29:$AK29))</f>
        <v>26</v>
      </c>
      <c r="AA29" s="289">
        <f>IF(Score2026!AA29="","",RANK(Score2026!AA29,Score2026!$H29:$AK29))</f>
        <v>29</v>
      </c>
      <c r="AB29" s="289">
        <f>IF(Score2026!AB29="","",RANK(Score2026!AB29,Score2026!$H29:$AK29))</f>
        <v>18</v>
      </c>
      <c r="AC29" s="289">
        <f>IF(Score2026!AC29="","",RANK(Score2026!AC29,Score2026!$H29:$AK29))</f>
        <v>23</v>
      </c>
      <c r="AD29" s="289">
        <f>IF(Score2026!AD29="","",RANK(Score2026!AD29,Score2026!$H29:$AK29))</f>
        <v>16</v>
      </c>
      <c r="AE29" s="289">
        <f>IF(Score2026!AE29="","",RANK(Score2026!AE29,Score2026!$H29:$AK29))</f>
        <v>1</v>
      </c>
      <c r="AF29" s="289">
        <f>IF(Score2026!AF29="","",RANK(Score2026!AF29,Score2026!$H29:$AK29))</f>
        <v>7</v>
      </c>
      <c r="AG29" s="289">
        <f>IF(Score2026!AG29="","",RANK(Score2026!AG29,Score2026!$H29:$AK29))</f>
        <v>19</v>
      </c>
      <c r="AH29" s="289">
        <f>IF(Score2026!AH29="","",RANK(Score2026!AH29,Score2026!$H29:$AK29))</f>
        <v>11</v>
      </c>
      <c r="AI29" s="289">
        <f>IF(Score2026!AI29="","",RANK(Score2026!AI29,Score2026!$H29:$AK29))</f>
        <v>2</v>
      </c>
      <c r="AJ29" s="289">
        <f>IF(Score2026!AJ29="","",RANK(Score2026!AJ29,Score2026!$H29:$AK29))</f>
        <v>3</v>
      </c>
      <c r="AK29" s="289">
        <f>IF(Score2026!AK29="","",RANK(Score2026!AK29,Score2026!$H29:$AK29))</f>
        <v>15</v>
      </c>
    </row>
    <row r="30" spans="1:37">
      <c r="B30" s="620" t="s">
        <v>320</v>
      </c>
      <c r="C30" s="631" t="s">
        <v>553</v>
      </c>
      <c r="D30" s="289" t="s">
        <v>554</v>
      </c>
      <c r="E30" s="289" t="s">
        <v>287</v>
      </c>
      <c r="H30" s="289">
        <f>IF(Score2026!H30="","",RANK(Score2026!H30,Score2026!$H30:$AK30))</f>
        <v>3</v>
      </c>
      <c r="I30" s="289">
        <f>IF(Score2026!I30="","",RANK(Score2026!I30,Score2026!$H30:$AK30))</f>
        <v>26</v>
      </c>
      <c r="J30" s="289">
        <f>IF(Score2026!J30="","",RANK(Score2026!J30,Score2026!$H30:$AK30))</f>
        <v>12</v>
      </c>
      <c r="K30" s="289">
        <f>IF(Score2026!K30="","",RANK(Score2026!K30,Score2026!$H30:$AK30))</f>
        <v>22</v>
      </c>
      <c r="L30" s="289">
        <f>IF(Score2026!L30="","",RANK(Score2026!L30,Score2026!$H30:$AK30))</f>
        <v>8</v>
      </c>
      <c r="M30" s="289">
        <f>IF(Score2026!M30="","",RANK(Score2026!M30,Score2026!$H30:$AK30))</f>
        <v>13</v>
      </c>
      <c r="N30" s="289">
        <f>IF(Score2026!N30="","",RANK(Score2026!N30,Score2026!$H30:$AK30))</f>
        <v>10</v>
      </c>
      <c r="O30" s="289">
        <f>IF(Score2026!O30="","",RANK(Score2026!O30,Score2026!$H30:$AK30))</f>
        <v>11</v>
      </c>
      <c r="P30" s="289">
        <f>IF(Score2026!P30="","",RANK(Score2026!P30,Score2026!$H30:$AK30))</f>
        <v>25</v>
      </c>
      <c r="Q30" s="289">
        <f>IF(Score2026!Q30="","",RANK(Score2026!Q30,Score2026!$H30:$AK30))</f>
        <v>2</v>
      </c>
      <c r="R30" s="289">
        <f>IF(Score2026!R30="","",RANK(Score2026!R30,Score2026!$H30:$AK30))</f>
        <v>13</v>
      </c>
      <c r="S30" s="289">
        <f>IF(Score2026!S30="","",RANK(Score2026!S30,Score2026!$H30:$AK30))</f>
        <v>18</v>
      </c>
      <c r="T30" s="289">
        <f>IF(Score2026!T30="","",RANK(Score2026!T30,Score2026!$H30:$AK30))</f>
        <v>13</v>
      </c>
      <c r="U30" s="289" t="str">
        <f>IF(Score2026!U30="","",RANK(Score2026!U30,Score2026!$H30:$AK30))</f>
        <v/>
      </c>
      <c r="V30" s="289">
        <f>IF(Score2026!V30="","",RANK(Score2026!V30,Score2026!$H30:$AK30))</f>
        <v>5</v>
      </c>
      <c r="W30" s="289">
        <f>IF(Score2026!W30="","",RANK(Score2026!W30,Score2026!$H30:$AK30))</f>
        <v>17</v>
      </c>
      <c r="X30" s="289">
        <f>IF(Score2026!X30="","",RANK(Score2026!X30,Score2026!$H30:$AK30))</f>
        <v>27</v>
      </c>
      <c r="Y30" s="289">
        <f>IF(Score2026!Y30="","",RANK(Score2026!Y30,Score2026!$H30:$AK30))</f>
        <v>7</v>
      </c>
      <c r="Z30" s="289">
        <f>IF(Score2026!Z30="","",RANK(Score2026!Z30,Score2026!$H30:$AK30))</f>
        <v>28</v>
      </c>
      <c r="AA30" s="289" t="str">
        <f>IF(Score2026!AA30="","",RANK(Score2026!AA30,Score2026!$H30:$AK30))</f>
        <v/>
      </c>
      <c r="AB30" s="289">
        <f>IF(Score2026!AB30="","",RANK(Score2026!AB30,Score2026!$H30:$AK30))</f>
        <v>19</v>
      </c>
      <c r="AC30" s="289">
        <f>IF(Score2026!AC30="","",RANK(Score2026!AC30,Score2026!$H30:$AK30))</f>
        <v>23</v>
      </c>
      <c r="AD30" s="289">
        <f>IF(Score2026!AD30="","",RANK(Score2026!AD30,Score2026!$H30:$AK30))</f>
        <v>19</v>
      </c>
      <c r="AE30" s="289">
        <f>IF(Score2026!AE30="","",RANK(Score2026!AE30,Score2026!$H30:$AK30))</f>
        <v>1</v>
      </c>
      <c r="AF30" s="289">
        <f>IF(Score2026!AF30="","",RANK(Score2026!AF30,Score2026!$H30:$AK30))</f>
        <v>5</v>
      </c>
      <c r="AG30" s="289">
        <f>IF(Score2026!AG30="","",RANK(Score2026!AG30,Score2026!$H30:$AK30))</f>
        <v>24</v>
      </c>
      <c r="AH30" s="289">
        <f>IF(Score2026!AH30="","",RANK(Score2026!AH30,Score2026!$H30:$AK30))</f>
        <v>16</v>
      </c>
      <c r="AI30" s="289">
        <f>IF(Score2026!AI30="","",RANK(Score2026!AI30,Score2026!$H30:$AK30))</f>
        <v>3</v>
      </c>
      <c r="AJ30" s="289">
        <f>IF(Score2026!AJ30="","",RANK(Score2026!AJ30,Score2026!$H30:$AK30))</f>
        <v>8</v>
      </c>
      <c r="AK30" s="289">
        <f>IF(Score2026!AK30="","",RANK(Score2026!AK30,Score2026!$H30:$AK30))</f>
        <v>21</v>
      </c>
    </row>
    <row r="31" spans="1:37">
      <c r="B31" s="620" t="s">
        <v>323</v>
      </c>
      <c r="C31" s="619" t="s">
        <v>324</v>
      </c>
      <c r="D31" s="289" t="s">
        <v>325</v>
      </c>
      <c r="E31" s="289" t="s">
        <v>289</v>
      </c>
      <c r="H31" s="289">
        <f>IF(Score2026!H31="","",RANK(Score2026!H31,Score2026!$H31:$AK31))</f>
        <v>14</v>
      </c>
      <c r="I31" s="289">
        <f>IF(Score2026!I31="","",RANK(Score2026!I31,Score2026!$H31:$AK31))</f>
        <v>24</v>
      </c>
      <c r="J31" s="289">
        <f>IF(Score2026!J31="","",RANK(Score2026!J31,Score2026!$H31:$AK31))</f>
        <v>28</v>
      </c>
      <c r="K31" s="289">
        <f>IF(Score2026!K31="","",RANK(Score2026!K31,Score2026!$H31:$AK31))</f>
        <v>26</v>
      </c>
      <c r="L31" s="289">
        <f>IF(Score2026!L31="","",RANK(Score2026!L31,Score2026!$H31:$AK31))</f>
        <v>3</v>
      </c>
      <c r="M31" s="289">
        <f>IF(Score2026!M31="","",RANK(Score2026!M31,Score2026!$H31:$AK31))</f>
        <v>23</v>
      </c>
      <c r="N31" s="289">
        <f>IF(Score2026!N31="","",RANK(Score2026!N31,Score2026!$H31:$AK31))</f>
        <v>4</v>
      </c>
      <c r="O31" s="289">
        <f>IF(Score2026!O31="","",RANK(Score2026!O31,Score2026!$H31:$AK31))</f>
        <v>13</v>
      </c>
      <c r="P31" s="289">
        <f>IF(Score2026!P31="","",RANK(Score2026!P31,Score2026!$H31:$AK31))</f>
        <v>22</v>
      </c>
      <c r="Q31" s="289">
        <f>IF(Score2026!Q31="","",RANK(Score2026!Q31,Score2026!$H31:$AK31))</f>
        <v>5</v>
      </c>
      <c r="R31" s="289">
        <f>IF(Score2026!R31="","",RANK(Score2026!R31,Score2026!$H31:$AK31))</f>
        <v>6</v>
      </c>
      <c r="S31" s="289">
        <f>IF(Score2026!S31="","",RANK(Score2026!S31,Score2026!$H31:$AK31))</f>
        <v>16</v>
      </c>
      <c r="T31" s="289">
        <f>IF(Score2026!T31="","",RANK(Score2026!T31,Score2026!$H31:$AK31))</f>
        <v>7</v>
      </c>
      <c r="U31" s="289" t="str">
        <f>IF(Score2026!U31="","",RANK(Score2026!U31,Score2026!$H31:$AK31))</f>
        <v/>
      </c>
      <c r="V31" s="289">
        <f>IF(Score2026!V31="","",RANK(Score2026!V31,Score2026!$H31:$AK31))</f>
        <v>12</v>
      </c>
      <c r="W31" s="289">
        <f>IF(Score2026!W31="","",RANK(Score2026!W31,Score2026!$H31:$AK31))</f>
        <v>10</v>
      </c>
      <c r="X31" s="289">
        <f>IF(Score2026!X31="","",RANK(Score2026!X31,Score2026!$H31:$AK31))</f>
        <v>27</v>
      </c>
      <c r="Y31" s="289">
        <f>IF(Score2026!Y31="","",RANK(Score2026!Y31,Score2026!$H31:$AK31))</f>
        <v>19</v>
      </c>
      <c r="Z31" s="289">
        <f>IF(Score2026!Z31="","",RANK(Score2026!Z31,Score2026!$H31:$AK31))</f>
        <v>17</v>
      </c>
      <c r="AA31" s="289" t="str">
        <f>IF(Score2026!AA31="","",RANK(Score2026!AA31,Score2026!$H31:$AK31))</f>
        <v/>
      </c>
      <c r="AB31" s="289">
        <f>IF(Score2026!AB31="","",RANK(Score2026!AB31,Score2026!$H31:$AK31))</f>
        <v>25</v>
      </c>
      <c r="AC31" s="289">
        <f>IF(Score2026!AC31="","",RANK(Score2026!AC31,Score2026!$H31:$AK31))</f>
        <v>18</v>
      </c>
      <c r="AD31" s="289">
        <f>IF(Score2026!AD31="","",RANK(Score2026!AD31,Score2026!$H31:$AK31))</f>
        <v>20</v>
      </c>
      <c r="AE31" s="289">
        <f>IF(Score2026!AE31="","",RANK(Score2026!AE31,Score2026!$H31:$AK31))</f>
        <v>7</v>
      </c>
      <c r="AF31" s="289">
        <f>IF(Score2026!AF31="","",RANK(Score2026!AF31,Score2026!$H31:$AK31))</f>
        <v>9</v>
      </c>
      <c r="AG31" s="289">
        <f>IF(Score2026!AG31="","",RANK(Score2026!AG31,Score2026!$H31:$AK31))</f>
        <v>21</v>
      </c>
      <c r="AH31" s="289">
        <f>IF(Score2026!AH31="","",RANK(Score2026!AH31,Score2026!$H31:$AK31))</f>
        <v>10</v>
      </c>
      <c r="AI31" s="289">
        <f>IF(Score2026!AI31="","",RANK(Score2026!AI31,Score2026!$H31:$AK31))</f>
        <v>2</v>
      </c>
      <c r="AJ31" s="289">
        <f>IF(Score2026!AJ31="","",RANK(Score2026!AJ31,Score2026!$H31:$AK31))</f>
        <v>1</v>
      </c>
      <c r="AK31" s="289">
        <f>IF(Score2026!AK31="","",RANK(Score2026!AK31,Score2026!$H31:$AK31))</f>
        <v>15</v>
      </c>
    </row>
    <row r="32" spans="1:37">
      <c r="B32" s="620" t="s">
        <v>326</v>
      </c>
      <c r="C32" s="619" t="s">
        <v>327</v>
      </c>
      <c r="D32" s="289" t="s">
        <v>328</v>
      </c>
      <c r="E32" s="289" t="s">
        <v>287</v>
      </c>
      <c r="H32" s="289">
        <f>IF(Score2026!H32="","",RANK(Score2026!H32,Score2026!$H32:$AK32))</f>
        <v>3</v>
      </c>
      <c r="I32" s="289">
        <f>IF(Score2026!I32="","",RANK(Score2026!I32,Score2026!$H32:$AK32))</f>
        <v>25</v>
      </c>
      <c r="J32" s="289">
        <f>IF(Score2026!J32="","",RANK(Score2026!J32,Score2026!$H32:$AK32))</f>
        <v>1</v>
      </c>
      <c r="K32" s="289">
        <f>IF(Score2026!K32="","",RANK(Score2026!K32,Score2026!$H32:$AK32))</f>
        <v>15</v>
      </c>
      <c r="L32" s="289">
        <f>IF(Score2026!L32="","",RANK(Score2026!L32,Score2026!$H32:$AK32))</f>
        <v>15</v>
      </c>
      <c r="M32" s="289">
        <f>IF(Score2026!M32="","",RANK(Score2026!M32,Score2026!$H32:$AK32))</f>
        <v>8</v>
      </c>
      <c r="N32" s="289">
        <f>IF(Score2026!N32="","",RANK(Score2026!N32,Score2026!$H32:$AK32))</f>
        <v>19</v>
      </c>
      <c r="O32" s="289">
        <f>IF(Score2026!O32="","",RANK(Score2026!O32,Score2026!$H32:$AK32))</f>
        <v>17</v>
      </c>
      <c r="P32" s="289">
        <f>IF(Score2026!P32="","",RANK(Score2026!P32,Score2026!$H32:$AK32))</f>
        <v>23</v>
      </c>
      <c r="Q32" s="289">
        <f>IF(Score2026!Q32="","",RANK(Score2026!Q32,Score2026!$H32:$AK32))</f>
        <v>7</v>
      </c>
      <c r="R32" s="289">
        <f>IF(Score2026!R32="","",RANK(Score2026!R32,Score2026!$H32:$AK32))</f>
        <v>14</v>
      </c>
      <c r="S32" s="289">
        <f>IF(Score2026!S32="","",RANK(Score2026!S32,Score2026!$H32:$AK32))</f>
        <v>6</v>
      </c>
      <c r="T32" s="289">
        <f>IF(Score2026!T32="","",RANK(Score2026!T32,Score2026!$H32:$AK32))</f>
        <v>24</v>
      </c>
      <c r="U32" s="289" t="str">
        <f>IF(Score2026!U32="","",RANK(Score2026!U32,Score2026!$H32:$AK32))</f>
        <v/>
      </c>
      <c r="V32" s="289">
        <f>IF(Score2026!V32="","",RANK(Score2026!V32,Score2026!$H32:$AK32))</f>
        <v>18</v>
      </c>
      <c r="W32" s="289">
        <f>IF(Score2026!W32="","",RANK(Score2026!W32,Score2026!$H32:$AK32))</f>
        <v>26</v>
      </c>
      <c r="X32" s="289">
        <f>IF(Score2026!X32="","",RANK(Score2026!X32,Score2026!$H32:$AK32))</f>
        <v>28</v>
      </c>
      <c r="Y32" s="289">
        <f>IF(Score2026!Y32="","",RANK(Score2026!Y32,Score2026!$H32:$AK32))</f>
        <v>4</v>
      </c>
      <c r="Z32" s="289">
        <f>IF(Score2026!Z32="","",RANK(Score2026!Z32,Score2026!$H32:$AK32))</f>
        <v>26</v>
      </c>
      <c r="AA32" s="289">
        <f>IF(Score2026!AA32="","",RANK(Score2026!AA32,Score2026!$H32:$AK32))</f>
        <v>8</v>
      </c>
      <c r="AB32" s="289">
        <f>IF(Score2026!AB32="","",RANK(Score2026!AB32,Score2026!$H32:$AK32))</f>
        <v>5</v>
      </c>
      <c r="AC32" s="289">
        <f>IF(Score2026!AC32="","",RANK(Score2026!AC32,Score2026!$H32:$AK32))</f>
        <v>22</v>
      </c>
      <c r="AD32" s="289" t="str">
        <f>IF(Score2026!AD32="","",RANK(Score2026!AD32,Score2026!$H32:$AK32))</f>
        <v/>
      </c>
      <c r="AE32" s="289">
        <f>IF(Score2026!AE32="","",RANK(Score2026!AE32,Score2026!$H32:$AK32))</f>
        <v>2</v>
      </c>
      <c r="AF32" s="289">
        <f>IF(Score2026!AF32="","",RANK(Score2026!AF32,Score2026!$H32:$AK32))</f>
        <v>19</v>
      </c>
      <c r="AG32" s="289">
        <f>IF(Score2026!AG32="","",RANK(Score2026!AG32,Score2026!$H32:$AK32))</f>
        <v>13</v>
      </c>
      <c r="AH32" s="289">
        <f>IF(Score2026!AH32="","",RANK(Score2026!AH32,Score2026!$H32:$AK32))</f>
        <v>10</v>
      </c>
      <c r="AI32" s="289">
        <f>IF(Score2026!AI32="","",RANK(Score2026!AI32,Score2026!$H32:$AK32))</f>
        <v>11</v>
      </c>
      <c r="AJ32" s="289">
        <f>IF(Score2026!AJ32="","",RANK(Score2026!AJ32,Score2026!$H32:$AK32))</f>
        <v>11</v>
      </c>
      <c r="AK32" s="289">
        <f>IF(Score2026!AK32="","",RANK(Score2026!AK32,Score2026!$H32:$AK32))</f>
        <v>21</v>
      </c>
    </row>
    <row r="33" spans="1:37">
      <c r="B33" s="620" t="s">
        <v>329</v>
      </c>
      <c r="C33" s="619" t="s">
        <v>330</v>
      </c>
      <c r="D33" s="289" t="s">
        <v>331</v>
      </c>
      <c r="E33" s="289" t="s">
        <v>289</v>
      </c>
      <c r="H33" s="289">
        <f>IF(Score2026!H33="","",RANK(Score2026!H33,Score2026!$H33:$AK33))</f>
        <v>16</v>
      </c>
      <c r="I33" s="289">
        <f>IF(Score2026!I33="","",RANK(Score2026!I33,Score2026!$H33:$AK33))</f>
        <v>26</v>
      </c>
      <c r="J33" s="289">
        <f>IF(Score2026!J33="","",RANK(Score2026!J33,Score2026!$H33:$AK33))</f>
        <v>28</v>
      </c>
      <c r="K33" s="289">
        <f>IF(Score2026!K33="","",RANK(Score2026!K33,Score2026!$H33:$AK33))</f>
        <v>27</v>
      </c>
      <c r="L33" s="289">
        <f>IF(Score2026!L33="","",RANK(Score2026!L33,Score2026!$H33:$AK33))</f>
        <v>14</v>
      </c>
      <c r="M33" s="289">
        <f>IF(Score2026!M33="","",RANK(Score2026!M33,Score2026!$H33:$AK33))</f>
        <v>22</v>
      </c>
      <c r="N33" s="289">
        <f>IF(Score2026!N33="","",RANK(Score2026!N33,Score2026!$H33:$AK33))</f>
        <v>2</v>
      </c>
      <c r="O33" s="289">
        <f>IF(Score2026!O33="","",RANK(Score2026!O33,Score2026!$H33:$AK33))</f>
        <v>10</v>
      </c>
      <c r="P33" s="289">
        <f>IF(Score2026!P33="","",RANK(Score2026!P33,Score2026!$H33:$AK33))</f>
        <v>20</v>
      </c>
      <c r="Q33" s="289">
        <f>IF(Score2026!Q33="","",RANK(Score2026!Q33,Score2026!$H33:$AK33))</f>
        <v>9</v>
      </c>
      <c r="R33" s="289">
        <f>IF(Score2026!R33="","",RANK(Score2026!R33,Score2026!$H33:$AK33))</f>
        <v>7</v>
      </c>
      <c r="S33" s="289">
        <f>IF(Score2026!S33="","",RANK(Score2026!S33,Score2026!$H33:$AK33))</f>
        <v>29</v>
      </c>
      <c r="T33" s="289">
        <f>IF(Score2026!T33="","",RANK(Score2026!T33,Score2026!$H33:$AK33))</f>
        <v>12</v>
      </c>
      <c r="U33" s="289" t="str">
        <f>IF(Score2026!U33="","",RANK(Score2026!U33,Score2026!$H33:$AK33))</f>
        <v/>
      </c>
      <c r="V33" s="289">
        <f>IF(Score2026!V33="","",RANK(Score2026!V33,Score2026!$H33:$AK33))</f>
        <v>6</v>
      </c>
      <c r="W33" s="289">
        <f>IF(Score2026!W33="","",RANK(Score2026!W33,Score2026!$H33:$AK33))</f>
        <v>11</v>
      </c>
      <c r="X33" s="289">
        <f>IF(Score2026!X33="","",RANK(Score2026!X33,Score2026!$H33:$AK33))</f>
        <v>25</v>
      </c>
      <c r="Y33" s="289">
        <f>IF(Score2026!Y33="","",RANK(Score2026!Y33,Score2026!$H33:$AK33))</f>
        <v>19</v>
      </c>
      <c r="Z33" s="289">
        <f>IF(Score2026!Z33="","",RANK(Score2026!Z33,Score2026!$H33:$AK33))</f>
        <v>15</v>
      </c>
      <c r="AA33" s="289">
        <f>IF(Score2026!AA33="","",RANK(Score2026!AA33,Score2026!$H33:$AK33))</f>
        <v>23</v>
      </c>
      <c r="AB33" s="289">
        <f>IF(Score2026!AB33="","",RANK(Score2026!AB33,Score2026!$H33:$AK33))</f>
        <v>17</v>
      </c>
      <c r="AC33" s="289">
        <f>IF(Score2026!AC33="","",RANK(Score2026!AC33,Score2026!$H33:$AK33))</f>
        <v>24</v>
      </c>
      <c r="AD33" s="289">
        <f>IF(Score2026!AD33="","",RANK(Score2026!AD33,Score2026!$H33:$AK33))</f>
        <v>21</v>
      </c>
      <c r="AE33" s="289">
        <f>IF(Score2026!AE33="","",RANK(Score2026!AE33,Score2026!$H33:$AK33))</f>
        <v>4</v>
      </c>
      <c r="AF33" s="289">
        <f>IF(Score2026!AF33="","",RANK(Score2026!AF33,Score2026!$H33:$AK33))</f>
        <v>5</v>
      </c>
      <c r="AG33" s="289">
        <f>IF(Score2026!AG33="","",RANK(Score2026!AG33,Score2026!$H33:$AK33))</f>
        <v>8</v>
      </c>
      <c r="AH33" s="289">
        <f>IF(Score2026!AH33="","",RANK(Score2026!AH33,Score2026!$H33:$AK33))</f>
        <v>18</v>
      </c>
      <c r="AI33" s="289">
        <f>IF(Score2026!AI33="","",RANK(Score2026!AI33,Score2026!$H33:$AK33))</f>
        <v>3</v>
      </c>
      <c r="AJ33" s="289">
        <f>IF(Score2026!AJ33="","",RANK(Score2026!AJ33,Score2026!$H33:$AK33))</f>
        <v>1</v>
      </c>
      <c r="AK33" s="289">
        <f>IF(Score2026!AK33="","",RANK(Score2026!AK33,Score2026!$H33:$AK33))</f>
        <v>12</v>
      </c>
    </row>
    <row r="34" spans="1:37">
      <c r="B34" s="620" t="s">
        <v>332</v>
      </c>
      <c r="C34" s="619" t="s">
        <v>333</v>
      </c>
      <c r="D34" s="289" t="s">
        <v>334</v>
      </c>
      <c r="E34" s="289" t="s">
        <v>287</v>
      </c>
      <c r="H34" s="289">
        <f>IF(Score2026!H34="","",RANK(Score2026!H34,Score2026!$H34:$AK34))</f>
        <v>11</v>
      </c>
      <c r="I34" s="289">
        <f>IF(Score2026!I34="","",RANK(Score2026!I34,Score2026!$H34:$AK34))</f>
        <v>28</v>
      </c>
      <c r="J34" s="289">
        <f>IF(Score2026!J34="","",RANK(Score2026!J34,Score2026!$H34:$AK34))</f>
        <v>10</v>
      </c>
      <c r="K34" s="289">
        <f>IF(Score2026!K34="","",RANK(Score2026!K34,Score2026!$H34:$AK34))</f>
        <v>18</v>
      </c>
      <c r="L34" s="289">
        <f>IF(Score2026!L34="","",RANK(Score2026!L34,Score2026!$H34:$AK34))</f>
        <v>12</v>
      </c>
      <c r="M34" s="289">
        <f>IF(Score2026!M34="","",RANK(Score2026!M34,Score2026!$H34:$AK34))</f>
        <v>24</v>
      </c>
      <c r="N34" s="289">
        <f>IF(Score2026!N34="","",RANK(Score2026!N34,Score2026!$H34:$AK34))</f>
        <v>21</v>
      </c>
      <c r="O34" s="289">
        <f>IF(Score2026!O34="","",RANK(Score2026!O34,Score2026!$H34:$AK34))</f>
        <v>3</v>
      </c>
      <c r="P34" s="289">
        <f>IF(Score2026!P34="","",RANK(Score2026!P34,Score2026!$H34:$AK34))</f>
        <v>30</v>
      </c>
      <c r="Q34" s="289">
        <f>IF(Score2026!Q34="","",RANK(Score2026!Q34,Score2026!$H34:$AK34))</f>
        <v>2</v>
      </c>
      <c r="R34" s="289">
        <f>IF(Score2026!R34="","",RANK(Score2026!R34,Score2026!$H34:$AK34))</f>
        <v>22</v>
      </c>
      <c r="S34" s="289">
        <f>IF(Score2026!S34="","",RANK(Score2026!S34,Score2026!$H34:$AK34))</f>
        <v>25</v>
      </c>
      <c r="T34" s="289">
        <f>IF(Score2026!T34="","",RANK(Score2026!T34,Score2026!$H34:$AK34))</f>
        <v>3</v>
      </c>
      <c r="U34" s="289">
        <f>IF(Score2026!U34="","",RANK(Score2026!U34,Score2026!$H34:$AK34))</f>
        <v>13</v>
      </c>
      <c r="V34" s="289">
        <f>IF(Score2026!V34="","",RANK(Score2026!V34,Score2026!$H34:$AK34))</f>
        <v>15</v>
      </c>
      <c r="W34" s="289">
        <f>IF(Score2026!W34="","",RANK(Score2026!W34,Score2026!$H34:$AK34))</f>
        <v>26</v>
      </c>
      <c r="X34" s="289">
        <f>IF(Score2026!X34="","",RANK(Score2026!X34,Score2026!$H34:$AK34))</f>
        <v>9</v>
      </c>
      <c r="Y34" s="289">
        <f>IF(Score2026!Y34="","",RANK(Score2026!Y34,Score2026!$H34:$AK34))</f>
        <v>3</v>
      </c>
      <c r="Z34" s="289">
        <f>IF(Score2026!Z34="","",RANK(Score2026!Z34,Score2026!$H34:$AK34))</f>
        <v>23</v>
      </c>
      <c r="AA34" s="289">
        <f>IF(Score2026!AA34="","",RANK(Score2026!AA34,Score2026!$H34:$AK34))</f>
        <v>29</v>
      </c>
      <c r="AB34" s="289">
        <f>IF(Score2026!AB34="","",RANK(Score2026!AB34,Score2026!$H34:$AK34))</f>
        <v>17</v>
      </c>
      <c r="AC34" s="289">
        <f>IF(Score2026!AC34="","",RANK(Score2026!AC34,Score2026!$H34:$AK34))</f>
        <v>27</v>
      </c>
      <c r="AD34" s="289">
        <f>IF(Score2026!AD34="","",RANK(Score2026!AD34,Score2026!$H34:$AK34))</f>
        <v>20</v>
      </c>
      <c r="AE34" s="289">
        <f>IF(Score2026!AE34="","",RANK(Score2026!AE34,Score2026!$H34:$AK34))</f>
        <v>1</v>
      </c>
      <c r="AF34" s="289">
        <f>IF(Score2026!AF34="","",RANK(Score2026!AF34,Score2026!$H34:$AK34))</f>
        <v>8</v>
      </c>
      <c r="AG34" s="289">
        <f>IF(Score2026!AG34="","",RANK(Score2026!AG34,Score2026!$H34:$AK34))</f>
        <v>15</v>
      </c>
      <c r="AH34" s="289">
        <f>IF(Score2026!AH34="","",RANK(Score2026!AH34,Score2026!$H34:$AK34))</f>
        <v>6</v>
      </c>
      <c r="AI34" s="289">
        <f>IF(Score2026!AI34="","",RANK(Score2026!AI34,Score2026!$H34:$AK34))</f>
        <v>6</v>
      </c>
      <c r="AJ34" s="289">
        <f>IF(Score2026!AJ34="","",RANK(Score2026!AJ34,Score2026!$H34:$AK34))</f>
        <v>14</v>
      </c>
      <c r="AK34" s="289">
        <f>IF(Score2026!AK34="","",RANK(Score2026!AK34,Score2026!$H34:$AK34))</f>
        <v>19</v>
      </c>
    </row>
    <row r="35" spans="1:37">
      <c r="B35" s="620" t="s">
        <v>335</v>
      </c>
      <c r="C35" s="619" t="s">
        <v>336</v>
      </c>
      <c r="D35" s="289" t="s">
        <v>337</v>
      </c>
      <c r="E35" s="289" t="s">
        <v>289</v>
      </c>
      <c r="H35" s="289">
        <f>IF(Score2026!H35="","",RANK(Score2026!H35,Score2026!$H35:$AK35))</f>
        <v>9</v>
      </c>
      <c r="I35" s="289">
        <f>IF(Score2026!I35="","",RANK(Score2026!I35,Score2026!$H35:$AK35))</f>
        <v>25</v>
      </c>
      <c r="J35" s="289">
        <f>IF(Score2026!J35="","",RANK(Score2026!J35,Score2026!$H35:$AK35))</f>
        <v>29</v>
      </c>
      <c r="K35" s="289">
        <f>IF(Score2026!K35="","",RANK(Score2026!K35,Score2026!$H35:$AK35))</f>
        <v>21</v>
      </c>
      <c r="L35" s="289">
        <f>IF(Score2026!L35="","",RANK(Score2026!L35,Score2026!$H35:$AK35))</f>
        <v>3</v>
      </c>
      <c r="M35" s="289">
        <f>IF(Score2026!M35="","",RANK(Score2026!M35,Score2026!$H35:$AK35))</f>
        <v>22</v>
      </c>
      <c r="N35" s="289">
        <f>IF(Score2026!N35="","",RANK(Score2026!N35,Score2026!$H35:$AK35))</f>
        <v>4</v>
      </c>
      <c r="O35" s="289">
        <f>IF(Score2026!O35="","",RANK(Score2026!O35,Score2026!$H35:$AK35))</f>
        <v>24</v>
      </c>
      <c r="P35" s="289">
        <f>IF(Score2026!P35="","",RANK(Score2026!P35,Score2026!$H35:$AK35))</f>
        <v>28</v>
      </c>
      <c r="Q35" s="289">
        <f>IF(Score2026!Q35="","",RANK(Score2026!Q35,Score2026!$H35:$AK35))</f>
        <v>13</v>
      </c>
      <c r="R35" s="289">
        <f>IF(Score2026!R35="","",RANK(Score2026!R35,Score2026!$H35:$AK35))</f>
        <v>7</v>
      </c>
      <c r="S35" s="289">
        <f>IF(Score2026!S35="","",RANK(Score2026!S35,Score2026!$H35:$AK35))</f>
        <v>15</v>
      </c>
      <c r="T35" s="289">
        <f>IF(Score2026!T35="","",RANK(Score2026!T35,Score2026!$H35:$AK35))</f>
        <v>5</v>
      </c>
      <c r="U35" s="289">
        <f>IF(Score2026!U35="","",RANK(Score2026!U35,Score2026!$H35:$AK35))</f>
        <v>26</v>
      </c>
      <c r="V35" s="289">
        <f>IF(Score2026!V35="","",RANK(Score2026!V35,Score2026!$H35:$AK35))</f>
        <v>10</v>
      </c>
      <c r="W35" s="289">
        <f>IF(Score2026!W35="","",RANK(Score2026!W35,Score2026!$H35:$AK35))</f>
        <v>16</v>
      </c>
      <c r="X35" s="289">
        <f>IF(Score2026!X35="","",RANK(Score2026!X35,Score2026!$H35:$AK35))</f>
        <v>27</v>
      </c>
      <c r="Y35" s="289">
        <f>IF(Score2026!Y35="","",RANK(Score2026!Y35,Score2026!$H35:$AK35))</f>
        <v>11</v>
      </c>
      <c r="Z35" s="289">
        <f>IF(Score2026!Z35="","",RANK(Score2026!Z35,Score2026!$H35:$AK35))</f>
        <v>18</v>
      </c>
      <c r="AA35" s="289">
        <f>IF(Score2026!AA35="","",RANK(Score2026!AA35,Score2026!$H35:$AK35))</f>
        <v>30</v>
      </c>
      <c r="AB35" s="289">
        <f>IF(Score2026!AB35="","",RANK(Score2026!AB35,Score2026!$H35:$AK35))</f>
        <v>23</v>
      </c>
      <c r="AC35" s="289">
        <f>IF(Score2026!AC35="","",RANK(Score2026!AC35,Score2026!$H35:$AK35))</f>
        <v>19</v>
      </c>
      <c r="AD35" s="289">
        <f>IF(Score2026!AD35="","",RANK(Score2026!AD35,Score2026!$H35:$AK35))</f>
        <v>12</v>
      </c>
      <c r="AE35" s="289">
        <f>IF(Score2026!AE35="","",RANK(Score2026!AE35,Score2026!$H35:$AK35))</f>
        <v>6</v>
      </c>
      <c r="AF35" s="289">
        <f>IF(Score2026!AF35="","",RANK(Score2026!AF35,Score2026!$H35:$AK35))</f>
        <v>8</v>
      </c>
      <c r="AG35" s="289">
        <f>IF(Score2026!AG35="","",RANK(Score2026!AG35,Score2026!$H35:$AK35))</f>
        <v>20</v>
      </c>
      <c r="AH35" s="289">
        <f>IF(Score2026!AH35="","",RANK(Score2026!AH35,Score2026!$H35:$AK35))</f>
        <v>14</v>
      </c>
      <c r="AI35" s="289">
        <f>IF(Score2026!AI35="","",RANK(Score2026!AI35,Score2026!$H35:$AK35))</f>
        <v>2</v>
      </c>
      <c r="AJ35" s="289">
        <f>IF(Score2026!AJ35="","",RANK(Score2026!AJ35,Score2026!$H35:$AK35))</f>
        <v>1</v>
      </c>
      <c r="AK35" s="289">
        <f>IF(Score2026!AK35="","",RANK(Score2026!AK35,Score2026!$H35:$AK35))</f>
        <v>17</v>
      </c>
    </row>
    <row r="36" spans="1:37">
      <c r="A36" s="289">
        <v>26</v>
      </c>
      <c r="B36" s="289" t="s">
        <v>86</v>
      </c>
      <c r="C36" s="289" t="s">
        <v>87</v>
      </c>
      <c r="D36" s="289" t="str">
        <f>_xlfn.CONCAT(B36," ",C36)</f>
        <v>1.11.02 Corruption perceptions, index</v>
      </c>
      <c r="E36" s="289" t="s">
        <v>289</v>
      </c>
      <c r="F36" s="289" t="s">
        <v>292</v>
      </c>
      <c r="G36" s="289" t="s">
        <v>339</v>
      </c>
      <c r="H36" s="289">
        <f>IF(Score2026!H36="","",RANK(Score2026!H36,Score2026!$H36:$AK36))</f>
        <v>3</v>
      </c>
      <c r="I36" s="289">
        <f>IF(Score2026!I36="","",RANK(Score2026!I36,Score2026!$H36:$AK36))</f>
        <v>27</v>
      </c>
      <c r="J36" s="289">
        <f>IF(Score2026!J36="","",RANK(Score2026!J36,Score2026!$H36:$AK36))</f>
        <v>10</v>
      </c>
      <c r="K36" s="289">
        <f>IF(Score2026!K36="","",RANK(Score2026!K36,Score2026!$H36:$AK36))</f>
        <v>29</v>
      </c>
      <c r="L36" s="289">
        <f>IF(Score2026!L36="","",RANK(Score2026!L36,Score2026!$H36:$AK36))</f>
        <v>5</v>
      </c>
      <c r="M36" s="289">
        <f>IF(Score2026!M36="","",RANK(Score2026!M36,Score2026!$H36:$AK36))</f>
        <v>10</v>
      </c>
      <c r="N36" s="289">
        <f>IF(Score2026!N36="","",RANK(Score2026!N36,Score2026!$H36:$AK36))</f>
        <v>14</v>
      </c>
      <c r="O36" s="289">
        <f>IF(Score2026!O36="","",RANK(Score2026!O36,Score2026!$H36:$AK36))</f>
        <v>8</v>
      </c>
      <c r="P36" s="289">
        <f>IF(Score2026!P36="","",RANK(Score2026!P36,Score2026!$H36:$AK36))</f>
        <v>20</v>
      </c>
      <c r="Q36" s="289">
        <f>IF(Score2026!Q36="","",RANK(Score2026!Q36,Score2026!$H36:$AK36))</f>
        <v>3</v>
      </c>
      <c r="R36" s="289">
        <f>IF(Score2026!R36="","",RANK(Score2026!R36,Score2026!$H36:$AK36))</f>
        <v>16</v>
      </c>
      <c r="S36" s="289">
        <f>IF(Score2026!S36="","",RANK(Score2026!S36,Score2026!$H36:$AK36))</f>
        <v>18</v>
      </c>
      <c r="T36" s="289">
        <f>IF(Score2026!T36="","",RANK(Score2026!T36,Score2026!$H36:$AK36))</f>
        <v>6</v>
      </c>
      <c r="U36" s="289">
        <f>IF(Score2026!U36="","",RANK(Score2026!U36,Score2026!$H36:$AK36))</f>
        <v>18</v>
      </c>
      <c r="V36" s="289">
        <f>IF(Score2026!V36="","",RANK(Score2026!V36,Score2026!$H36:$AK36))</f>
        <v>13</v>
      </c>
      <c r="W36" s="289">
        <f>IF(Score2026!W36="","",RANK(Score2026!W36,Score2026!$H36:$AK36))</f>
        <v>25</v>
      </c>
      <c r="X36" s="289">
        <f>IF(Score2026!X36="","",RANK(Score2026!X36,Score2026!$H36:$AK36))</f>
        <v>30</v>
      </c>
      <c r="Y36" s="289">
        <f>IF(Score2026!Y36="","",RANK(Score2026!Y36,Score2026!$H36:$AK36))</f>
        <v>2</v>
      </c>
      <c r="Z36" s="289">
        <f>IF(Score2026!Z36="","",RANK(Score2026!Z36,Score2026!$H36:$AK36))</f>
        <v>24</v>
      </c>
      <c r="AA36" s="289">
        <f>IF(Score2026!AA36="","",RANK(Score2026!AA36,Score2026!$H36:$AK36))</f>
        <v>26</v>
      </c>
      <c r="AB36" s="289">
        <f>IF(Score2026!AB36="","",RANK(Score2026!AB36,Score2026!$H36:$AK36))</f>
        <v>23</v>
      </c>
      <c r="AC36" s="289">
        <f>IF(Score2026!AC36="","",RANK(Score2026!AC36,Score2026!$H36:$AK36))</f>
        <v>22</v>
      </c>
      <c r="AD36" s="289">
        <f>IF(Score2026!AD36="","",RANK(Score2026!AD36,Score2026!$H36:$AK36))</f>
        <v>28</v>
      </c>
      <c r="AE36" s="289">
        <f>IF(Score2026!AE36="","",RANK(Score2026!AE36,Score2026!$H36:$AK36))</f>
        <v>1</v>
      </c>
      <c r="AF36" s="289">
        <f>IF(Score2026!AF36="","",RANK(Score2026!AF36,Score2026!$H36:$AK36))</f>
        <v>10</v>
      </c>
      <c r="AG36" s="289">
        <f>IF(Score2026!AG36="","",RANK(Score2026!AG36,Score2026!$H36:$AK36))</f>
        <v>17</v>
      </c>
      <c r="AH36" s="289">
        <f>IF(Score2026!AH36="","",RANK(Score2026!AH36,Score2026!$H36:$AK36))</f>
        <v>20</v>
      </c>
      <c r="AI36" s="289">
        <f>IF(Score2026!AI36="","",RANK(Score2026!AI36,Score2026!$H36:$AK36))</f>
        <v>7</v>
      </c>
      <c r="AJ36" s="289">
        <f>IF(Score2026!AJ36="","",RANK(Score2026!AJ36,Score2026!$H36:$AK36))</f>
        <v>9</v>
      </c>
      <c r="AK36" s="289">
        <f>IF(Score2026!AK36="","",RANK(Score2026!AK36,Score2026!$H36:$AK36))</f>
        <v>15</v>
      </c>
    </row>
    <row r="37" spans="1:37">
      <c r="A37" s="289">
        <v>27</v>
      </c>
      <c r="B37" s="289" t="s">
        <v>88</v>
      </c>
      <c r="C37" s="89" t="s">
        <v>340</v>
      </c>
      <c r="D37" s="289" t="str">
        <f>_xlfn.CONCAT(B37," ",C37)</f>
        <v>1.11.03 Rule of law, Governance score</v>
      </c>
      <c r="E37" s="289" t="s">
        <v>289</v>
      </c>
      <c r="F37" s="289" t="s">
        <v>292</v>
      </c>
      <c r="G37" s="289" t="s">
        <v>341</v>
      </c>
      <c r="H37" s="289">
        <f>IF(Score2026!H37="","",RANK(Score2026!H37,Score2026!$H37:$AK37))</f>
        <v>3</v>
      </c>
      <c r="I37" s="289">
        <f>IF(Score2026!I37="","",RANK(Score2026!I37,Score2026!$H37:$AK37))</f>
        <v>24</v>
      </c>
      <c r="J37" s="289">
        <f>IF(Score2026!J37="","",RANK(Score2026!J37,Score2026!$H37:$AK37))</f>
        <v>12</v>
      </c>
      <c r="K37" s="289">
        <f>IF(Score2026!K37="","",RANK(Score2026!K37,Score2026!$H37:$AK37))</f>
        <v>27</v>
      </c>
      <c r="L37" s="289">
        <f>IF(Score2026!L37="","",RANK(Score2026!L37,Score2026!$H37:$AK37))</f>
        <v>4</v>
      </c>
      <c r="M37" s="289">
        <f>IF(Score2026!M37="","",RANK(Score2026!M37,Score2026!$H37:$AK37))</f>
        <v>11</v>
      </c>
      <c r="N37" s="289">
        <f>IF(Score2026!N37="","",RANK(Score2026!N37,Score2026!$H37:$AK37))</f>
        <v>22</v>
      </c>
      <c r="O37" s="289">
        <f>IF(Score2026!O37="","",RANK(Score2026!O37,Score2026!$H37:$AK37))</f>
        <v>6</v>
      </c>
      <c r="P37" s="289">
        <f>IF(Score2026!P37="","",RANK(Score2026!P37,Score2026!$H37:$AK37))</f>
        <v>25</v>
      </c>
      <c r="Q37" s="289">
        <f>IF(Score2026!Q37="","",RANK(Score2026!Q37,Score2026!$H37:$AK37))</f>
        <v>10</v>
      </c>
      <c r="R37" s="289">
        <f>IF(Score2026!R37="","",RANK(Score2026!R37,Score2026!$H37:$AK37))</f>
        <v>14</v>
      </c>
      <c r="S37" s="289">
        <f>IF(Score2026!S37="","",RANK(Score2026!S37,Score2026!$H37:$AK37))</f>
        <v>15</v>
      </c>
      <c r="T37" s="289">
        <f>IF(Score2026!T37="","",RANK(Score2026!T37,Score2026!$H37:$AK37))</f>
        <v>2</v>
      </c>
      <c r="U37" s="289">
        <f>IF(Score2026!U37="","",RANK(Score2026!U37,Score2026!$H37:$AK37))</f>
        <v>23</v>
      </c>
      <c r="V37" s="289">
        <f>IF(Score2026!V37="","",RANK(Score2026!V37,Score2026!$H37:$AK37))</f>
        <v>13</v>
      </c>
      <c r="W37" s="289">
        <f>IF(Score2026!W37="","",RANK(Score2026!W37,Score2026!$H37:$AK37))</f>
        <v>28</v>
      </c>
      <c r="X37" s="289">
        <f>IF(Score2026!X37="","",RANK(Score2026!X37,Score2026!$H37:$AK37))</f>
        <v>30</v>
      </c>
      <c r="Y37" s="289">
        <f>IF(Score2026!Y37="","",RANK(Score2026!Y37,Score2026!$H37:$AK37))</f>
        <v>1</v>
      </c>
      <c r="Z37" s="289">
        <f>IF(Score2026!Z37="","",RANK(Score2026!Z37,Score2026!$H37:$AK37))</f>
        <v>26</v>
      </c>
      <c r="AA37" s="289">
        <f>IF(Score2026!AA37="","",RANK(Score2026!AA37,Score2026!$H37:$AK37))</f>
        <v>20</v>
      </c>
      <c r="AB37" s="289">
        <f>IF(Score2026!AB37="","",RANK(Score2026!AB37,Score2026!$H37:$AK37))</f>
        <v>19</v>
      </c>
      <c r="AC37" s="289">
        <f>IF(Score2026!AC37="","",RANK(Score2026!AC37,Score2026!$H37:$AK37))</f>
        <v>21</v>
      </c>
      <c r="AD37" s="289">
        <f>IF(Score2026!AD37="","",RANK(Score2026!AD37,Score2026!$H37:$AK37))</f>
        <v>29</v>
      </c>
      <c r="AE37" s="289">
        <f>IF(Score2026!AE37="","",RANK(Score2026!AE37,Score2026!$H37:$AK37))</f>
        <v>5</v>
      </c>
      <c r="AF37" s="289">
        <f>IF(Score2026!AF37="","",RANK(Score2026!AF37,Score2026!$H37:$AK37))</f>
        <v>8</v>
      </c>
      <c r="AG37" s="289">
        <f>IF(Score2026!AG37="","",RANK(Score2026!AG37,Score2026!$H37:$AK37))</f>
        <v>17</v>
      </c>
      <c r="AH37" s="289">
        <f>IF(Score2026!AH37="","",RANK(Score2026!AH37,Score2026!$H37:$AK37))</f>
        <v>16</v>
      </c>
      <c r="AI37" s="289">
        <f>IF(Score2026!AI37="","",RANK(Score2026!AI37,Score2026!$H37:$AK37))</f>
        <v>7</v>
      </c>
      <c r="AJ37" s="289">
        <f>IF(Score2026!AJ37="","",RANK(Score2026!AJ37,Score2026!$H37:$AK37))</f>
        <v>9</v>
      </c>
      <c r="AK37" s="289">
        <f>IF(Score2026!AK37="","",RANK(Score2026!AK37,Score2026!$H37:$AK37))</f>
        <v>18</v>
      </c>
    </row>
    <row r="38" spans="1:37">
      <c r="B38" s="289" t="s">
        <v>90</v>
      </c>
      <c r="C38" s="289" t="s">
        <v>91</v>
      </c>
      <c r="D38" s="289" t="s">
        <v>555</v>
      </c>
      <c r="H38" s="289">
        <f>IF(Score2026!H38="","",RANK(Score2026!H38,Score2026!$H38:$AK38))</f>
        <v>6</v>
      </c>
      <c r="I38" s="289">
        <f>IF(Score2026!I38="","",RANK(Score2026!I38,Score2026!$H38:$AK38))</f>
        <v>15</v>
      </c>
      <c r="J38" s="289">
        <f>IF(Score2026!J38="","",RANK(Score2026!J38,Score2026!$H38:$AK38))</f>
        <v>29</v>
      </c>
      <c r="K38" s="289">
        <f>IF(Score2026!K38="","",RANK(Score2026!K38,Score2026!$H38:$AK38))</f>
        <v>19</v>
      </c>
      <c r="L38" s="289">
        <f>IF(Score2026!L38="","",RANK(Score2026!L38,Score2026!$H38:$AK38))</f>
        <v>9</v>
      </c>
      <c r="M38" s="289">
        <f>IF(Score2026!M38="","",RANK(Score2026!M38,Score2026!$H38:$AK38))</f>
        <v>7</v>
      </c>
      <c r="N38" s="289">
        <f>IF(Score2026!N38="","",RANK(Score2026!N38,Score2026!$H38:$AK38))</f>
        <v>20</v>
      </c>
      <c r="O38" s="289">
        <f>IF(Score2026!O38="","",RANK(Score2026!O38,Score2026!$H38:$AK38))</f>
        <v>26</v>
      </c>
      <c r="P38" s="289">
        <f>IF(Score2026!P38="","",RANK(Score2026!P38,Score2026!$H38:$AK38))</f>
        <v>25</v>
      </c>
      <c r="Q38" s="289">
        <f>IF(Score2026!Q38="","",RANK(Score2026!Q38,Score2026!$H38:$AK38))</f>
        <v>28</v>
      </c>
      <c r="R38" s="289">
        <f>IF(Score2026!R38="","",RANK(Score2026!R38,Score2026!$H38:$AK38))</f>
        <v>11</v>
      </c>
      <c r="S38" s="289">
        <f>IF(Score2026!S38="","",RANK(Score2026!S38,Score2026!$H38:$AK38))</f>
        <v>10</v>
      </c>
      <c r="T38" s="289">
        <f>IF(Score2026!T38="","",RANK(Score2026!T38,Score2026!$H38:$AK38))</f>
        <v>22</v>
      </c>
      <c r="U38" s="289">
        <f>IF(Score2026!U38="","",RANK(Score2026!U38,Score2026!$H38:$AK38))</f>
        <v>27</v>
      </c>
      <c r="V38" s="289">
        <f>IF(Score2026!V38="","",RANK(Score2026!V38,Score2026!$H38:$AK38))</f>
        <v>12</v>
      </c>
      <c r="W38" s="289">
        <f>IF(Score2026!W38="","",RANK(Score2026!W38,Score2026!$H38:$AK38))</f>
        <v>13</v>
      </c>
      <c r="X38" s="289">
        <f>IF(Score2026!X38="","",RANK(Score2026!X38,Score2026!$H38:$AK38))</f>
        <v>2</v>
      </c>
      <c r="Y38" s="289">
        <f>IF(Score2026!Y38="","",RANK(Score2026!Y38,Score2026!$H38:$AK38))</f>
        <v>8</v>
      </c>
      <c r="Z38" s="289">
        <f>IF(Score2026!Z38="","",RANK(Score2026!Z38,Score2026!$H38:$AK38))</f>
        <v>16</v>
      </c>
      <c r="AA38" s="289">
        <f>IF(Score2026!AA38="","",RANK(Score2026!AA38,Score2026!$H38:$AK38))</f>
        <v>14</v>
      </c>
      <c r="AB38" s="289">
        <f>IF(Score2026!AB38="","",RANK(Score2026!AB38,Score2026!$H38:$AK38))</f>
        <v>18</v>
      </c>
      <c r="AC38" s="289">
        <f>IF(Score2026!AC38="","",RANK(Score2026!AC38,Score2026!$H38:$AK38))</f>
        <v>3</v>
      </c>
      <c r="AD38" s="289">
        <f>IF(Score2026!AD38="","",RANK(Score2026!AD38,Score2026!$H38:$AK38))</f>
        <v>1</v>
      </c>
      <c r="AE38" s="289">
        <f>IF(Score2026!AE38="","",RANK(Score2026!AE38,Score2026!$H38:$AK38))</f>
        <v>30</v>
      </c>
      <c r="AF38" s="289">
        <f>IF(Score2026!AF38="","",RANK(Score2026!AF38,Score2026!$H38:$AK38))</f>
        <v>24</v>
      </c>
      <c r="AG38" s="289">
        <f>IF(Score2026!AG38="","",RANK(Score2026!AG38,Score2026!$H38:$AK38))</f>
        <v>17</v>
      </c>
      <c r="AH38" s="289">
        <f>IF(Score2026!AH38="","",RANK(Score2026!AH38,Score2026!$H38:$AK38))</f>
        <v>23</v>
      </c>
      <c r="AI38" s="289">
        <f>IF(Score2026!AI38="","",RANK(Score2026!AI38,Score2026!$H38:$AK38))</f>
        <v>4</v>
      </c>
      <c r="AJ38" s="289">
        <f>IF(Score2026!AJ38="","",RANK(Score2026!AJ38,Score2026!$H38:$AK38))</f>
        <v>5</v>
      </c>
      <c r="AK38" s="289">
        <f>IF(Score2026!AK38="","",RANK(Score2026!AK38,Score2026!$H38:$AK38))</f>
        <v>21</v>
      </c>
    </row>
    <row r="39" spans="1:37">
      <c r="A39" s="289">
        <v>29</v>
      </c>
      <c r="B39" s="289" t="s">
        <v>92</v>
      </c>
      <c r="C39" s="289" t="s">
        <v>93</v>
      </c>
      <c r="D39" s="289" t="str">
        <f>_xlfn.CONCAT(B39," ",C39)</f>
        <v>1.12.01 Current account balance, % GDP</v>
      </c>
      <c r="E39" s="289" t="s">
        <v>287</v>
      </c>
      <c r="F39" s="289" t="s">
        <v>288</v>
      </c>
      <c r="G39" s="289" t="s">
        <v>342</v>
      </c>
      <c r="H39" s="289">
        <f>IF(Score2026!H39="","",RANK(Score2026!H39,Score2026!$H39:$AK39))</f>
        <v>6</v>
      </c>
      <c r="I39" s="289">
        <f>IF(Score2026!I39="","",RANK(Score2026!I39,Score2026!$H39:$AK39))</f>
        <v>12</v>
      </c>
      <c r="J39" s="289">
        <f>IF(Score2026!J39="","",RANK(Score2026!J39,Score2026!$H39:$AK39))</f>
        <v>27</v>
      </c>
      <c r="K39" s="289">
        <f>IF(Score2026!K39="","",RANK(Score2026!K39,Score2026!$H39:$AK39))</f>
        <v>5</v>
      </c>
      <c r="L39" s="289">
        <f>IF(Score2026!L39="","",RANK(Score2026!L39,Score2026!$H39:$AK39))</f>
        <v>8</v>
      </c>
      <c r="M39" s="289">
        <f>IF(Score2026!M39="","",RANK(Score2026!M39,Score2026!$H39:$AK39))</f>
        <v>7</v>
      </c>
      <c r="N39" s="289">
        <f>IF(Score2026!N39="","",RANK(Score2026!N39,Score2026!$H39:$AK39))</f>
        <v>20</v>
      </c>
      <c r="O39" s="289">
        <f>IF(Score2026!O39="","",RANK(Score2026!O39,Score2026!$H39:$AK39))</f>
        <v>30</v>
      </c>
      <c r="P39" s="289">
        <f>IF(Score2026!P39="","",RANK(Score2026!P39,Score2026!$H39:$AK39))</f>
        <v>22</v>
      </c>
      <c r="Q39" s="289">
        <f>IF(Score2026!Q39="","",RANK(Score2026!Q39,Score2026!$H39:$AK39))</f>
        <v>26</v>
      </c>
      <c r="R39" s="289">
        <f>IF(Score2026!R39="","",RANK(Score2026!R39,Score2026!$H39:$AK39))</f>
        <v>8</v>
      </c>
      <c r="S39" s="289">
        <f>IF(Score2026!S39="","",RANK(Score2026!S39,Score2026!$H39:$AK39))</f>
        <v>11</v>
      </c>
      <c r="T39" s="289">
        <f>IF(Score2026!T39="","",RANK(Score2026!T39,Score2026!$H39:$AK39))</f>
        <v>21</v>
      </c>
      <c r="U39" s="289">
        <f>IF(Score2026!U39="","",RANK(Score2026!U39,Score2026!$H39:$AK39))</f>
        <v>25</v>
      </c>
      <c r="V39" s="289">
        <f>IF(Score2026!V39="","",RANK(Score2026!V39,Score2026!$H39:$AK39))</f>
        <v>16</v>
      </c>
      <c r="W39" s="289">
        <f>IF(Score2026!W39="","",RANK(Score2026!W39,Score2026!$H39:$AK39))</f>
        <v>10</v>
      </c>
      <c r="X39" s="289">
        <f>IF(Score2026!X39="","",RANK(Score2026!X39,Score2026!$H39:$AK39))</f>
        <v>13</v>
      </c>
      <c r="Y39" s="289">
        <f>IF(Score2026!Y39="","",RANK(Score2026!Y39,Score2026!$H39:$AK39))</f>
        <v>1</v>
      </c>
      <c r="Z39" s="289">
        <f>IF(Score2026!Z39="","",RANK(Score2026!Z39,Score2026!$H39:$AK39))</f>
        <v>14</v>
      </c>
      <c r="AA39" s="289">
        <f>IF(Score2026!AA39="","",RANK(Score2026!AA39,Score2026!$H39:$AK39))</f>
        <v>28</v>
      </c>
      <c r="AB39" s="289">
        <f>IF(Score2026!AB39="","",RANK(Score2026!AB39,Score2026!$H39:$AK39))</f>
        <v>18</v>
      </c>
      <c r="AC39" s="289">
        <f>IF(Score2026!AC39="","",RANK(Score2026!AC39,Score2026!$H39:$AK39))</f>
        <v>3</v>
      </c>
      <c r="AD39" s="289">
        <f>IF(Score2026!AD39="","",RANK(Score2026!AD39,Score2026!$H39:$AK39))</f>
        <v>16</v>
      </c>
      <c r="AE39" s="289">
        <f>IF(Score2026!AE39="","",RANK(Score2026!AE39,Score2026!$H39:$AK39))</f>
        <v>29</v>
      </c>
      <c r="AF39" s="289">
        <f>IF(Score2026!AF39="","",RANK(Score2026!AF39,Score2026!$H39:$AK39))</f>
        <v>23</v>
      </c>
      <c r="AG39" s="289">
        <f>IF(Score2026!AG39="","",RANK(Score2026!AG39,Score2026!$H39:$AK39))</f>
        <v>15</v>
      </c>
      <c r="AH39" s="289">
        <f>IF(Score2026!AH39="","",RANK(Score2026!AH39,Score2026!$H39:$AK39))</f>
        <v>18</v>
      </c>
      <c r="AI39" s="289">
        <f>IF(Score2026!AI39="","",RANK(Score2026!AI39,Score2026!$H39:$AK39))</f>
        <v>4</v>
      </c>
      <c r="AJ39" s="289">
        <f>IF(Score2026!AJ39="","",RANK(Score2026!AJ39,Score2026!$H39:$AK39))</f>
        <v>2</v>
      </c>
      <c r="AK39" s="289">
        <f>IF(Score2026!AK39="","",RANK(Score2026!AK39,Score2026!$H39:$AK39))</f>
        <v>24</v>
      </c>
    </row>
    <row r="40" spans="1:37">
      <c r="A40" s="289">
        <v>30</v>
      </c>
      <c r="B40" s="289" t="s">
        <v>94</v>
      </c>
      <c r="C40" s="289" t="s">
        <v>95</v>
      </c>
      <c r="D40" s="289" t="str">
        <f>_xlfn.CONCAT(B40," ",C40)</f>
        <v>1.12.02 Change (1-year) in total reserves (includes gold), % GDP</v>
      </c>
      <c r="E40" s="289" t="s">
        <v>287</v>
      </c>
      <c r="F40" s="289" t="s">
        <v>288</v>
      </c>
      <c r="G40" s="289" t="s">
        <v>343</v>
      </c>
      <c r="H40" s="289">
        <f>IF(Score2026!H40="","",RANK(Score2026!H40,Score2026!$H40:$AK40))</f>
        <v>11</v>
      </c>
      <c r="I40" s="289">
        <f>IF(Score2026!I40="","",RANK(Score2026!I40,Score2026!$H40:$AK40))</f>
        <v>19</v>
      </c>
      <c r="J40" s="289">
        <f>IF(Score2026!J40="","",RANK(Score2026!J40,Score2026!$H40:$AK40))</f>
        <v>27</v>
      </c>
      <c r="K40" s="289">
        <f>IF(Score2026!K40="","",RANK(Score2026!K40,Score2026!$H40:$AK40))</f>
        <v>28</v>
      </c>
      <c r="L40" s="289">
        <f>IF(Score2026!L40="","",RANK(Score2026!L40,Score2026!$H40:$AK40))</f>
        <v>9</v>
      </c>
      <c r="M40" s="289">
        <f>IF(Score2026!M40="","",RANK(Score2026!M40,Score2026!$H40:$AK40))</f>
        <v>10</v>
      </c>
      <c r="N40" s="289">
        <f>IF(Score2026!N40="","",RANK(Score2026!N40,Score2026!$H40:$AK40))</f>
        <v>14</v>
      </c>
      <c r="O40" s="289">
        <f>IF(Score2026!O40="","",RANK(Score2026!O40,Score2026!$H40:$AK40))</f>
        <v>3</v>
      </c>
      <c r="P40" s="289">
        <f>IF(Score2026!P40="","",RANK(Score2026!P40,Score2026!$H40:$AK40))</f>
        <v>22</v>
      </c>
      <c r="Q40" s="289" t="str">
        <f>IF(Score2026!Q40="","",RANK(Score2026!Q40,Score2026!$H40:$AK40))</f>
        <v/>
      </c>
      <c r="R40" s="289">
        <f>IF(Score2026!R40="","",RANK(Score2026!R40,Score2026!$H40:$AK40))</f>
        <v>13</v>
      </c>
      <c r="S40" s="289">
        <f>IF(Score2026!S40="","",RANK(Score2026!S40,Score2026!$H40:$AK40))</f>
        <v>7</v>
      </c>
      <c r="T40" s="289">
        <f>IF(Score2026!T40="","",RANK(Score2026!T40,Score2026!$H40:$AK40))</f>
        <v>21</v>
      </c>
      <c r="U40" s="289">
        <f>IF(Score2026!U40="","",RANK(Score2026!U40,Score2026!$H40:$AK40))</f>
        <v>23</v>
      </c>
      <c r="V40" s="289">
        <f>IF(Score2026!V40="","",RANK(Score2026!V40,Score2026!$H40:$AK40))</f>
        <v>4</v>
      </c>
      <c r="W40" s="289">
        <f>IF(Score2026!W40="","",RANK(Score2026!W40,Score2026!$H40:$AK40))</f>
        <v>17</v>
      </c>
      <c r="X40" s="289" t="str">
        <f>IF(Score2026!X40="","",RANK(Score2026!X40,Score2026!$H40:$AK40))</f>
        <v/>
      </c>
      <c r="Y40" s="289">
        <f>IF(Score2026!Y40="","",RANK(Score2026!Y40,Score2026!$H40:$AK40))</f>
        <v>24</v>
      </c>
      <c r="Z40" s="289">
        <f>IF(Score2026!Z40="","",RANK(Score2026!Z40,Score2026!$H40:$AK40))</f>
        <v>20</v>
      </c>
      <c r="AA40" s="289">
        <f>IF(Score2026!AA40="","",RANK(Score2026!AA40,Score2026!$H40:$AK40))</f>
        <v>2</v>
      </c>
      <c r="AB40" s="289">
        <f>IF(Score2026!AB40="","",RANK(Score2026!AB40,Score2026!$H40:$AK40))</f>
        <v>6</v>
      </c>
      <c r="AC40" s="289">
        <f>IF(Score2026!AC40="","",RANK(Score2026!AC40,Score2026!$H40:$AK40))</f>
        <v>8</v>
      </c>
      <c r="AD40" s="289">
        <f>IF(Score2026!AD40="","",RANK(Score2026!AD40,Score2026!$H40:$AK40))</f>
        <v>1</v>
      </c>
      <c r="AE40" s="289">
        <f>IF(Score2026!AE40="","",RANK(Score2026!AE40,Score2026!$H40:$AK40))</f>
        <v>26</v>
      </c>
      <c r="AF40" s="289">
        <f>IF(Score2026!AF40="","",RANK(Score2026!AF40,Score2026!$H40:$AK40))</f>
        <v>16</v>
      </c>
      <c r="AG40" s="289">
        <f>IF(Score2026!AG40="","",RANK(Score2026!AG40,Score2026!$H40:$AK40))</f>
        <v>15</v>
      </c>
      <c r="AH40" s="289">
        <f>IF(Score2026!AH40="","",RANK(Score2026!AH40,Score2026!$H40:$AK40))</f>
        <v>25</v>
      </c>
      <c r="AI40" s="289">
        <f>IF(Score2026!AI40="","",RANK(Score2026!AI40,Score2026!$H40:$AK40))</f>
        <v>12</v>
      </c>
      <c r="AJ40" s="289">
        <f>IF(Score2026!AJ40="","",RANK(Score2026!AJ40,Score2026!$H40:$AK40))</f>
        <v>18</v>
      </c>
      <c r="AK40" s="289">
        <f>IF(Score2026!AK40="","",RANK(Score2026!AK40,Score2026!$H40:$AK40))</f>
        <v>5</v>
      </c>
    </row>
    <row r="41" spans="1:37">
      <c r="B41" s="289" t="s">
        <v>96</v>
      </c>
      <c r="C41" s="289" t="s">
        <v>97</v>
      </c>
      <c r="D41" s="289" t="s">
        <v>556</v>
      </c>
      <c r="H41" s="289">
        <f>IF(Score2026!H41="","",RANK(Score2026!H41,Score2026!$H41:$AK41))</f>
        <v>22</v>
      </c>
      <c r="I41" s="289">
        <f>IF(Score2026!I41="","",RANK(Score2026!I41,Score2026!$H41:$AK41))</f>
        <v>21</v>
      </c>
      <c r="J41" s="289">
        <f>IF(Score2026!J41="","",RANK(Score2026!J41,Score2026!$H41:$AK41))</f>
        <v>30</v>
      </c>
      <c r="K41" s="289">
        <f>IF(Score2026!K41="","",RANK(Score2026!K41,Score2026!$H41:$AK41))</f>
        <v>17</v>
      </c>
      <c r="L41" s="289">
        <f>IF(Score2026!L41="","",RANK(Score2026!L41,Score2026!$H41:$AK41))</f>
        <v>19</v>
      </c>
      <c r="M41" s="289">
        <f>IF(Score2026!M41="","",RANK(Score2026!M41,Score2026!$H41:$AK41))</f>
        <v>26</v>
      </c>
      <c r="N41" s="289">
        <f>IF(Score2026!N41="","",RANK(Score2026!N41,Score2026!$H41:$AK41))</f>
        <v>2</v>
      </c>
      <c r="O41" s="289">
        <f>IF(Score2026!O41="","",RANK(Score2026!O41,Score2026!$H41:$AK41))</f>
        <v>20</v>
      </c>
      <c r="P41" s="289">
        <f>IF(Score2026!P41="","",RANK(Score2026!P41,Score2026!$H41:$AK41))</f>
        <v>25</v>
      </c>
      <c r="Q41" s="289">
        <f>IF(Score2026!Q41="","",RANK(Score2026!Q41,Score2026!$H41:$AK41))</f>
        <v>29</v>
      </c>
      <c r="R41" s="289">
        <f>IF(Score2026!R41="","",RANK(Score2026!R41,Score2026!$H41:$AK41))</f>
        <v>3</v>
      </c>
      <c r="S41" s="289">
        <f>IF(Score2026!S41="","",RANK(Score2026!S41,Score2026!$H41:$AK41))</f>
        <v>5</v>
      </c>
      <c r="T41" s="289">
        <f>IF(Score2026!T41="","",RANK(Score2026!T41,Score2026!$H41:$AK41))</f>
        <v>7</v>
      </c>
      <c r="U41" s="289">
        <f>IF(Score2026!U41="","",RANK(Score2026!U41,Score2026!$H41:$AK41))</f>
        <v>24</v>
      </c>
      <c r="V41" s="289">
        <f>IF(Score2026!V41="","",RANK(Score2026!V41,Score2026!$H41:$AK41))</f>
        <v>8</v>
      </c>
      <c r="W41" s="289">
        <f>IF(Score2026!W41="","",RANK(Score2026!W41,Score2026!$H41:$AK41))</f>
        <v>28</v>
      </c>
      <c r="X41" s="289">
        <f>IF(Score2026!X41="","",RANK(Score2026!X41,Score2026!$H41:$AK41))</f>
        <v>16</v>
      </c>
      <c r="Y41" s="289">
        <f>IF(Score2026!Y41="","",RANK(Score2026!Y41,Score2026!$H41:$AK41))</f>
        <v>14</v>
      </c>
      <c r="Z41" s="289">
        <f>IF(Score2026!Z41="","",RANK(Score2026!Z41,Score2026!$H41:$AK41))</f>
        <v>12</v>
      </c>
      <c r="AA41" s="289">
        <f>IF(Score2026!AA41="","",RANK(Score2026!AA41,Score2026!$H41:$AK41))</f>
        <v>27</v>
      </c>
      <c r="AB41" s="289">
        <f>IF(Score2026!AB41="","",RANK(Score2026!AB41,Score2026!$H41:$AK41))</f>
        <v>23</v>
      </c>
      <c r="AC41" s="289">
        <f>IF(Score2026!AC41="","",RANK(Score2026!AC41,Score2026!$H41:$AK41))</f>
        <v>18</v>
      </c>
      <c r="AD41" s="289">
        <f>IF(Score2026!AD41="","",RANK(Score2026!AD41,Score2026!$H41:$AK41))</f>
        <v>13</v>
      </c>
      <c r="AE41" s="289">
        <f>IF(Score2026!AE41="","",RANK(Score2026!AE41,Score2026!$H41:$AK41))</f>
        <v>11</v>
      </c>
      <c r="AF41" s="289">
        <f>IF(Score2026!AF41="","",RANK(Score2026!AF41,Score2026!$H41:$AK41))</f>
        <v>10</v>
      </c>
      <c r="AG41" s="289">
        <f>IF(Score2026!AG41="","",RANK(Score2026!AG41,Score2026!$H41:$AK41))</f>
        <v>9</v>
      </c>
      <c r="AH41" s="289">
        <f>IF(Score2026!AH41="","",RANK(Score2026!AH41,Score2026!$H41:$AK41))</f>
        <v>6</v>
      </c>
      <c r="AI41" s="289">
        <f>IF(Score2026!AI41="","",RANK(Score2026!AI41,Score2026!$H41:$AK41))</f>
        <v>4</v>
      </c>
      <c r="AJ41" s="289">
        <f>IF(Score2026!AJ41="","",RANK(Score2026!AJ41,Score2026!$H41:$AK41))</f>
        <v>1</v>
      </c>
      <c r="AK41" s="289">
        <f>IF(Score2026!AK41="","",RANK(Score2026!AK41,Score2026!$H41:$AK41))</f>
        <v>15</v>
      </c>
    </row>
    <row r="42" spans="1:37">
      <c r="A42" s="289">
        <v>32</v>
      </c>
      <c r="B42" s="289" t="s">
        <v>98</v>
      </c>
      <c r="C42" s="289" t="s">
        <v>99</v>
      </c>
      <c r="D42" s="289" t="str">
        <f>_xlfn.CONCAT(B42," ",C42)</f>
        <v>1.13.01 Export market concentration, Top 5 as % total</v>
      </c>
      <c r="E42" s="289" t="s">
        <v>287</v>
      </c>
      <c r="F42" s="289" t="s">
        <v>344</v>
      </c>
      <c r="G42" s="289" t="s">
        <v>345</v>
      </c>
      <c r="H42" s="289">
        <f>IF(Score2026!H42="","",RANK(Score2026!H42,Score2026!$H42:$AK42))</f>
        <v>21</v>
      </c>
      <c r="I42" s="289">
        <f>IF(Score2026!I42="","",RANK(Score2026!I42,Score2026!$H42:$AK42))</f>
        <v>6</v>
      </c>
      <c r="J42" s="289">
        <f>IF(Score2026!J42="","",RANK(Score2026!J42,Score2026!$H42:$AK42))</f>
        <v>25</v>
      </c>
      <c r="K42" s="289">
        <f>IF(Score2026!K42="","",RANK(Score2026!K42,Score2026!$H42:$AK42))</f>
        <v>16</v>
      </c>
      <c r="L42" s="289">
        <f>IF(Score2026!L42="","",RANK(Score2026!L42,Score2026!$H42:$AK42))</f>
        <v>28</v>
      </c>
      <c r="M42" s="289">
        <f>IF(Score2026!M42="","",RANK(Score2026!M42,Score2026!$H42:$AK42))</f>
        <v>23</v>
      </c>
      <c r="N42" s="289">
        <f>IF(Score2026!N42="","",RANK(Score2026!N42,Score2026!$H42:$AK42))</f>
        <v>1</v>
      </c>
      <c r="O42" s="289">
        <f>IF(Score2026!O42="","",RANK(Score2026!O42,Score2026!$H42:$AK42))</f>
        <v>22</v>
      </c>
      <c r="P42" s="289">
        <f>IF(Score2026!P42="","",RANK(Score2026!P42,Score2026!$H42:$AK42))</f>
        <v>15</v>
      </c>
      <c r="Q42" s="289">
        <f>IF(Score2026!Q42="","",RANK(Score2026!Q42,Score2026!$H42:$AK42))</f>
        <v>27</v>
      </c>
      <c r="R42" s="289">
        <f>IF(Score2026!R42="","",RANK(Score2026!R42,Score2026!$H42:$AK42))</f>
        <v>7</v>
      </c>
      <c r="S42" s="289">
        <f>IF(Score2026!S42="","",RANK(Score2026!S42,Score2026!$H42:$AK42))</f>
        <v>8</v>
      </c>
      <c r="T42" s="289">
        <f>IF(Score2026!T42="","",RANK(Score2026!T42,Score2026!$H42:$AK42))</f>
        <v>10</v>
      </c>
      <c r="U42" s="289">
        <f>IF(Score2026!U42="","",RANK(Score2026!U42,Score2026!$H42:$AK42))</f>
        <v>29</v>
      </c>
      <c r="V42" s="289">
        <f>IF(Score2026!V42="","",RANK(Score2026!V42,Score2026!$H42:$AK42))</f>
        <v>9</v>
      </c>
      <c r="W42" s="289">
        <f>IF(Score2026!W42="","",RANK(Score2026!W42,Score2026!$H42:$AK42))</f>
        <v>30</v>
      </c>
      <c r="X42" s="289">
        <f>IF(Score2026!X42="","",RANK(Score2026!X42,Score2026!$H42:$AK42))</f>
        <v>18</v>
      </c>
      <c r="Y42" s="289">
        <f>IF(Score2026!Y42="","",RANK(Score2026!Y42,Score2026!$H42:$AK42))</f>
        <v>14</v>
      </c>
      <c r="Z42" s="289">
        <f>IF(Score2026!Z42="","",RANK(Score2026!Z42,Score2026!$H42:$AK42))</f>
        <v>4</v>
      </c>
      <c r="AA42" s="289">
        <f>IF(Score2026!AA42="","",RANK(Score2026!AA42,Score2026!$H42:$AK42))</f>
        <v>26</v>
      </c>
      <c r="AB42" s="289">
        <f>IF(Score2026!AB42="","",RANK(Score2026!AB42,Score2026!$H42:$AK42))</f>
        <v>19</v>
      </c>
      <c r="AC42" s="289">
        <f>IF(Score2026!AC42="","",RANK(Score2026!AC42,Score2026!$H42:$AK42))</f>
        <v>20</v>
      </c>
      <c r="AD42" s="289">
        <f>IF(Score2026!AD42="","",RANK(Score2026!AD42,Score2026!$H42:$AK42))</f>
        <v>17</v>
      </c>
      <c r="AE42" s="289">
        <f>IF(Score2026!AE42="","",RANK(Score2026!AE42,Score2026!$H42:$AK42))</f>
        <v>11</v>
      </c>
      <c r="AF42" s="289">
        <f>IF(Score2026!AF42="","",RANK(Score2026!AF42,Score2026!$H42:$AK42))</f>
        <v>12</v>
      </c>
      <c r="AG42" s="289">
        <f>IF(Score2026!AG42="","",RANK(Score2026!AG42,Score2026!$H42:$AK42))</f>
        <v>5</v>
      </c>
      <c r="AH42" s="289">
        <f>IF(Score2026!AH42="","",RANK(Score2026!AH42,Score2026!$H42:$AK42))</f>
        <v>13</v>
      </c>
      <c r="AI42" s="289">
        <f>IF(Score2026!AI42="","",RANK(Score2026!AI42,Score2026!$H42:$AK42))</f>
        <v>2</v>
      </c>
      <c r="AJ42" s="289">
        <f>IF(Score2026!AJ42="","",RANK(Score2026!AJ42,Score2026!$H42:$AK42))</f>
        <v>3</v>
      </c>
      <c r="AK42" s="289">
        <f>IF(Score2026!AK42="","",RANK(Score2026!AK42,Score2026!$H42:$AK42))</f>
        <v>24</v>
      </c>
    </row>
    <row r="43" spans="1:37">
      <c r="A43" s="289">
        <v>33</v>
      </c>
      <c r="B43" s="289" t="s">
        <v>100</v>
      </c>
      <c r="C43" s="289" t="s">
        <v>101</v>
      </c>
      <c r="D43" s="289" t="str">
        <f>_xlfn.CONCAT(B43," ",C43)</f>
        <v>1.13.02 Export product concentration, Top 5 as % total</v>
      </c>
      <c r="E43" s="289" t="s">
        <v>287</v>
      </c>
      <c r="F43" s="289" t="s">
        <v>344</v>
      </c>
      <c r="G43" s="289" t="s">
        <v>346</v>
      </c>
      <c r="H43" s="289">
        <f>IF(Score2026!H43="","",RANK(Score2026!H43,Score2026!$H43:$AK43))</f>
        <v>22</v>
      </c>
      <c r="I43" s="289">
        <f>IF(Score2026!I43="","",RANK(Score2026!I43,Score2026!$H43:$AK43))</f>
        <v>29</v>
      </c>
      <c r="J43" s="289">
        <f>IF(Score2026!J43="","",RANK(Score2026!J43,Score2026!$H43:$AK43))</f>
        <v>30</v>
      </c>
      <c r="K43" s="289">
        <f>IF(Score2026!K43="","",RANK(Score2026!K43,Score2026!$H43:$AK43))</f>
        <v>20</v>
      </c>
      <c r="L43" s="289">
        <f>IF(Score2026!L43="","",RANK(Score2026!L43,Score2026!$H43:$AK43))</f>
        <v>5</v>
      </c>
      <c r="M43" s="289">
        <f>IF(Score2026!M43="","",RANK(Score2026!M43,Score2026!$H43:$AK43))</f>
        <v>25</v>
      </c>
      <c r="N43" s="289">
        <f>IF(Score2026!N43="","",RANK(Score2026!N43,Score2026!$H43:$AK43))</f>
        <v>6</v>
      </c>
      <c r="O43" s="289">
        <f>IF(Score2026!O43="","",RANK(Score2026!O43,Score2026!$H43:$AK43))</f>
        <v>21</v>
      </c>
      <c r="P43" s="289">
        <f>IF(Score2026!P43="","",RANK(Score2026!P43,Score2026!$H43:$AK43))</f>
        <v>28</v>
      </c>
      <c r="Q43" s="289">
        <f>IF(Score2026!Q43="","",RANK(Score2026!Q43,Score2026!$H43:$AK43))</f>
        <v>27</v>
      </c>
      <c r="R43" s="289">
        <f>IF(Score2026!R43="","",RANK(Score2026!R43,Score2026!$H43:$AK43))</f>
        <v>2</v>
      </c>
      <c r="S43" s="289">
        <f>IF(Score2026!S43="","",RANK(Score2026!S43,Score2026!$H43:$AK43))</f>
        <v>4</v>
      </c>
      <c r="T43" s="289">
        <f>IF(Score2026!T43="","",RANK(Score2026!T43,Score2026!$H43:$AK43))</f>
        <v>10</v>
      </c>
      <c r="U43" s="289">
        <f>IF(Score2026!U43="","",RANK(Score2026!U43,Score2026!$H43:$AK43))</f>
        <v>8</v>
      </c>
      <c r="V43" s="289">
        <f>IF(Score2026!V43="","",RANK(Score2026!V43,Score2026!$H43:$AK43))</f>
        <v>13</v>
      </c>
      <c r="W43" s="289">
        <f>IF(Score2026!W43="","",RANK(Score2026!W43,Score2026!$H43:$AK43))</f>
        <v>15</v>
      </c>
      <c r="X43" s="289">
        <f>IF(Score2026!X43="","",RANK(Score2026!X43,Score2026!$H43:$AK43))</f>
        <v>17</v>
      </c>
      <c r="Y43" s="289">
        <f>IF(Score2026!Y43="","",RANK(Score2026!Y43,Score2026!$H43:$AK43))</f>
        <v>16</v>
      </c>
      <c r="Z43" s="289">
        <f>IF(Score2026!Z43="","",RANK(Score2026!Z43,Score2026!$H43:$AK43))</f>
        <v>23</v>
      </c>
      <c r="AA43" s="289">
        <f>IF(Score2026!AA43="","",RANK(Score2026!AA43,Score2026!$H43:$AK43))</f>
        <v>26</v>
      </c>
      <c r="AB43" s="289">
        <f>IF(Score2026!AB43="","",RANK(Score2026!AB43,Score2026!$H43:$AK43))</f>
        <v>24</v>
      </c>
      <c r="AC43" s="289">
        <f>IF(Score2026!AC43="","",RANK(Score2026!AC43,Score2026!$H43:$AK43))</f>
        <v>18</v>
      </c>
      <c r="AD43" s="289">
        <f>IF(Score2026!AD43="","",RANK(Score2026!AD43,Score2026!$H43:$AK43))</f>
        <v>12</v>
      </c>
      <c r="AE43" s="289">
        <f>IF(Score2026!AE43="","",RANK(Score2026!AE43,Score2026!$H43:$AK43))</f>
        <v>14</v>
      </c>
      <c r="AF43" s="289">
        <f>IF(Score2026!AF43="","",RANK(Score2026!AF43,Score2026!$H43:$AK43))</f>
        <v>11</v>
      </c>
      <c r="AG43" s="289">
        <f>IF(Score2026!AG43="","",RANK(Score2026!AG43,Score2026!$H43:$AK43))</f>
        <v>19</v>
      </c>
      <c r="AH43" s="289">
        <f>IF(Score2026!AH43="","",RANK(Score2026!AH43,Score2026!$H43:$AK43))</f>
        <v>3</v>
      </c>
      <c r="AI43" s="289">
        <f>IF(Score2026!AI43="","",RANK(Score2026!AI43,Score2026!$H43:$AK43))</f>
        <v>7</v>
      </c>
      <c r="AJ43" s="289">
        <f>IF(Score2026!AJ43="","",RANK(Score2026!AJ43,Score2026!$H43:$AK43))</f>
        <v>1</v>
      </c>
      <c r="AK43" s="289">
        <f>IF(Score2026!AK43="","",RANK(Score2026!AK43,Score2026!$H43:$AK43))</f>
        <v>9</v>
      </c>
    </row>
    <row r="44" spans="1:37">
      <c r="B44" s="289" t="s">
        <v>102</v>
      </c>
      <c r="C44" s="289" t="s">
        <v>103</v>
      </c>
      <c r="D44" s="289" t="s">
        <v>557</v>
      </c>
      <c r="H44" s="289">
        <f>IF(Score2026!H44="","",RANK(Score2026!H44,Score2026!$H44:$AK44))</f>
        <v>12</v>
      </c>
      <c r="I44" s="289">
        <f>IF(Score2026!I44="","",RANK(Score2026!I44,Score2026!$H44:$AK44))</f>
        <v>22</v>
      </c>
      <c r="J44" s="289">
        <f>IF(Score2026!J44="","",RANK(Score2026!J44,Score2026!$H44:$AK44))</f>
        <v>30</v>
      </c>
      <c r="K44" s="289">
        <f>IF(Score2026!K44="","",RANK(Score2026!K44,Score2026!$H44:$AK44))</f>
        <v>25</v>
      </c>
      <c r="L44" s="289">
        <f>IF(Score2026!L44="","",RANK(Score2026!L44,Score2026!$H44:$AK44))</f>
        <v>9</v>
      </c>
      <c r="M44" s="289">
        <f>IF(Score2026!M44="","",RANK(Score2026!M44,Score2026!$H44:$AK44))</f>
        <v>19</v>
      </c>
      <c r="N44" s="289">
        <f>IF(Score2026!N44="","",RANK(Score2026!N44,Score2026!$H44:$AK44))</f>
        <v>2</v>
      </c>
      <c r="O44" s="289">
        <f>IF(Score2026!O44="","",RANK(Score2026!O44,Score2026!$H44:$AK44))</f>
        <v>11</v>
      </c>
      <c r="P44" s="289">
        <f>IF(Score2026!P44="","",RANK(Score2026!P44,Score2026!$H44:$AK44))</f>
        <v>23</v>
      </c>
      <c r="Q44" s="289">
        <f>IF(Score2026!Q44="","",RANK(Score2026!Q44,Score2026!$H44:$AK44))</f>
        <v>8</v>
      </c>
      <c r="R44" s="289">
        <f>IF(Score2026!R44="","",RANK(Score2026!R44,Score2026!$H44:$AK44))</f>
        <v>5</v>
      </c>
      <c r="S44" s="289">
        <f>IF(Score2026!S44="","",RANK(Score2026!S44,Score2026!$H44:$AK44))</f>
        <v>17</v>
      </c>
      <c r="T44" s="289">
        <f>IF(Score2026!T44="","",RANK(Score2026!T44,Score2026!$H44:$AK44))</f>
        <v>6</v>
      </c>
      <c r="U44" s="289">
        <f>IF(Score2026!U44="","",RANK(Score2026!U44,Score2026!$H44:$AK44))</f>
        <v>29</v>
      </c>
      <c r="V44" s="289">
        <f>IF(Score2026!V44="","",RANK(Score2026!V44,Score2026!$H44:$AK44))</f>
        <v>14</v>
      </c>
      <c r="W44" s="289">
        <f>IF(Score2026!W44="","",RANK(Score2026!W44,Score2026!$H44:$AK44))</f>
        <v>10</v>
      </c>
      <c r="X44" s="289">
        <f>IF(Score2026!X44="","",RANK(Score2026!X44,Score2026!$H44:$AK44))</f>
        <v>27</v>
      </c>
      <c r="Y44" s="289">
        <f>IF(Score2026!Y44="","",RANK(Score2026!Y44,Score2026!$H44:$AK44))</f>
        <v>21</v>
      </c>
      <c r="Z44" s="289">
        <f>IF(Score2026!Z44="","",RANK(Score2026!Z44,Score2026!$H44:$AK44))</f>
        <v>24</v>
      </c>
      <c r="AA44" s="289">
        <f>IF(Score2026!AA44="","",RANK(Score2026!AA44,Score2026!$H44:$AK44))</f>
        <v>28</v>
      </c>
      <c r="AB44" s="289">
        <f>IF(Score2026!AB44="","",RANK(Score2026!AB44,Score2026!$H44:$AK44))</f>
        <v>20</v>
      </c>
      <c r="AC44" s="289">
        <f>IF(Score2026!AC44="","",RANK(Score2026!AC44,Score2026!$H44:$AK44))</f>
        <v>18</v>
      </c>
      <c r="AD44" s="289">
        <f>IF(Score2026!AD44="","",RANK(Score2026!AD44,Score2026!$H44:$AK44))</f>
        <v>15</v>
      </c>
      <c r="AE44" s="289">
        <f>IF(Score2026!AE44="","",RANK(Score2026!AE44,Score2026!$H44:$AK44))</f>
        <v>4</v>
      </c>
      <c r="AF44" s="289">
        <f>IF(Score2026!AF44="","",RANK(Score2026!AF44,Score2026!$H44:$AK44))</f>
        <v>7</v>
      </c>
      <c r="AG44" s="289">
        <f>IF(Score2026!AG44="","",RANK(Score2026!AG44,Score2026!$H44:$AK44))</f>
        <v>26</v>
      </c>
      <c r="AH44" s="289">
        <f>IF(Score2026!AH44="","",RANK(Score2026!AH44,Score2026!$H44:$AK44))</f>
        <v>16</v>
      </c>
      <c r="AI44" s="289">
        <f>IF(Score2026!AI44="","",RANK(Score2026!AI44,Score2026!$H44:$AK44))</f>
        <v>3</v>
      </c>
      <c r="AJ44" s="289">
        <f>IF(Score2026!AJ44="","",RANK(Score2026!AJ44,Score2026!$H44:$AK44))</f>
        <v>1</v>
      </c>
      <c r="AK44" s="289">
        <f>IF(Score2026!AK44="","",RANK(Score2026!AK44,Score2026!$H44:$AK44))</f>
        <v>13</v>
      </c>
    </row>
    <row r="45" spans="1:37">
      <c r="A45" s="289">
        <v>35</v>
      </c>
      <c r="B45" s="289" t="s">
        <v>104</v>
      </c>
      <c r="C45" s="89" t="s">
        <v>558</v>
      </c>
      <c r="D45" s="289" t="s">
        <v>559</v>
      </c>
      <c r="E45" s="289" t="s">
        <v>289</v>
      </c>
      <c r="F45" s="289" t="s">
        <v>306</v>
      </c>
      <c r="G45" s="289" t="s">
        <v>347</v>
      </c>
      <c r="H45" s="289">
        <f>IF(Score2026!H45="","",RANK(Score2026!H45,Score2026!$H45:$AK45))</f>
        <v>16</v>
      </c>
      <c r="I45" s="289">
        <f>IF(Score2026!I45="","",RANK(Score2026!I45,Score2026!$H45:$AK45))</f>
        <v>21</v>
      </c>
      <c r="J45" s="289">
        <f>IF(Score2026!J45="","",RANK(Score2026!J45,Score2026!$H45:$AK45))</f>
        <v>30</v>
      </c>
      <c r="K45" s="289">
        <f>IF(Score2026!K45="","",RANK(Score2026!K45,Score2026!$H45:$AK45))</f>
        <v>24</v>
      </c>
      <c r="L45" s="289">
        <f>IF(Score2026!L45="","",RANK(Score2026!L45,Score2026!$H45:$AK45))</f>
        <v>10</v>
      </c>
      <c r="M45" s="289">
        <f>IF(Score2026!M45="","",RANK(Score2026!M45,Score2026!$H45:$AK45))</f>
        <v>18</v>
      </c>
      <c r="N45" s="289">
        <f>IF(Score2026!N45="","",RANK(Score2026!N45,Score2026!$H45:$AK45))</f>
        <v>1</v>
      </c>
      <c r="O45" s="289">
        <f>IF(Score2026!O45="","",RANK(Score2026!O45,Score2026!$H45:$AK45))</f>
        <v>7</v>
      </c>
      <c r="P45" s="289">
        <f>IF(Score2026!P45="","",RANK(Score2026!P45,Score2026!$H45:$AK45))</f>
        <v>23</v>
      </c>
      <c r="Q45" s="289">
        <f>IF(Score2026!Q45="","",RANK(Score2026!Q45,Score2026!$H45:$AK45))</f>
        <v>3</v>
      </c>
      <c r="R45" s="289">
        <f>IF(Score2026!R45="","",RANK(Score2026!R45,Score2026!$H45:$AK45))</f>
        <v>12</v>
      </c>
      <c r="S45" s="289">
        <f>IF(Score2026!S45="","",RANK(Score2026!S45,Score2026!$H45:$AK45))</f>
        <v>17</v>
      </c>
      <c r="T45" s="289">
        <f>IF(Score2026!T45="","",RANK(Score2026!T45,Score2026!$H45:$AK45))</f>
        <v>4</v>
      </c>
      <c r="U45" s="289">
        <f>IF(Score2026!U45="","",RANK(Score2026!U45,Score2026!$H45:$AK45))</f>
        <v>29</v>
      </c>
      <c r="V45" s="289">
        <f>IF(Score2026!V45="","",RANK(Score2026!V45,Score2026!$H45:$AK45))</f>
        <v>14</v>
      </c>
      <c r="W45" s="289">
        <f>IF(Score2026!W45="","",RANK(Score2026!W45,Score2026!$H45:$AK45))</f>
        <v>6</v>
      </c>
      <c r="X45" s="289">
        <f>IF(Score2026!X45="","",RANK(Score2026!X45,Score2026!$H45:$AK45))</f>
        <v>27</v>
      </c>
      <c r="Y45" s="289">
        <f>IF(Score2026!Y45="","",RANK(Score2026!Y45,Score2026!$H45:$AK45))</f>
        <v>22</v>
      </c>
      <c r="Z45" s="289">
        <f>IF(Score2026!Z45="","",RANK(Score2026!Z45,Score2026!$H45:$AK45))</f>
        <v>25</v>
      </c>
      <c r="AA45" s="289">
        <f>IF(Score2026!AA45="","",RANK(Score2026!AA45,Score2026!$H45:$AK45))</f>
        <v>26</v>
      </c>
      <c r="AB45" s="289">
        <f>IF(Score2026!AB45="","",RANK(Score2026!AB45,Score2026!$H45:$AK45))</f>
        <v>20</v>
      </c>
      <c r="AC45" s="289">
        <f>IF(Score2026!AC45="","",RANK(Score2026!AC45,Score2026!$H45:$AK45))</f>
        <v>19</v>
      </c>
      <c r="AD45" s="289">
        <f>IF(Score2026!AD45="","",RANK(Score2026!AD45,Score2026!$H45:$AK45))</f>
        <v>13</v>
      </c>
      <c r="AE45" s="289">
        <f>IF(Score2026!AE45="","",RANK(Score2026!AE45,Score2026!$H45:$AK45))</f>
        <v>8</v>
      </c>
      <c r="AF45" s="289">
        <f>IF(Score2026!AF45="","",RANK(Score2026!AF45,Score2026!$H45:$AK45))</f>
        <v>5</v>
      </c>
      <c r="AG45" s="289">
        <f>IF(Score2026!AG45="","",RANK(Score2026!AG45,Score2026!$H45:$AK45))</f>
        <v>28</v>
      </c>
      <c r="AH45" s="289">
        <f>IF(Score2026!AH45="","",RANK(Score2026!AH45,Score2026!$H45:$AK45))</f>
        <v>15</v>
      </c>
      <c r="AI45" s="289">
        <f>IF(Score2026!AI45="","",RANK(Score2026!AI45,Score2026!$H45:$AK45))</f>
        <v>9</v>
      </c>
      <c r="AJ45" s="289">
        <f>IF(Score2026!AJ45="","",RANK(Score2026!AJ45,Score2026!$H45:$AK45))</f>
        <v>2</v>
      </c>
      <c r="AK45" s="289">
        <f>IF(Score2026!AK45="","",RANK(Score2026!AK45,Score2026!$H45:$AK45))</f>
        <v>11</v>
      </c>
    </row>
    <row r="46" spans="1:37">
      <c r="A46" s="289">
        <v>36</v>
      </c>
      <c r="B46" s="289" t="s">
        <v>106</v>
      </c>
      <c r="C46" s="89" t="s">
        <v>560</v>
      </c>
      <c r="D46" s="289" t="s">
        <v>561</v>
      </c>
      <c r="E46" s="289" t="s">
        <v>289</v>
      </c>
      <c r="F46" s="289" t="s">
        <v>306</v>
      </c>
      <c r="G46" s="289" t="s">
        <v>348</v>
      </c>
      <c r="H46" s="289">
        <f>IF(Score2026!H46="","",RANK(Score2026!H46,Score2026!$H46:$AK46))</f>
        <v>10</v>
      </c>
      <c r="I46" s="289">
        <f>IF(Score2026!I46="","",RANK(Score2026!I46,Score2026!$H46:$AK46))</f>
        <v>24</v>
      </c>
      <c r="J46" s="289">
        <f>IF(Score2026!J46="","",RANK(Score2026!J46,Score2026!$H46:$AK46))</f>
        <v>29</v>
      </c>
      <c r="K46" s="289">
        <f>IF(Score2026!K46="","",RANK(Score2026!K46,Score2026!$H46:$AK46))</f>
        <v>25</v>
      </c>
      <c r="L46" s="289">
        <f>IF(Score2026!L46="","",RANK(Score2026!L46,Score2026!$H46:$AK46))</f>
        <v>7</v>
      </c>
      <c r="M46" s="289">
        <f>IF(Score2026!M46="","",RANK(Score2026!M46,Score2026!$H46:$AK46))</f>
        <v>20</v>
      </c>
      <c r="N46" s="289">
        <f>IF(Score2026!N46="","",RANK(Score2026!N46,Score2026!$H46:$AK46))</f>
        <v>3</v>
      </c>
      <c r="O46" s="289">
        <f>IF(Score2026!O46="","",RANK(Score2026!O46,Score2026!$H46:$AK46))</f>
        <v>14</v>
      </c>
      <c r="P46" s="289">
        <f>IF(Score2026!P46="","",RANK(Score2026!P46,Score2026!$H46:$AK46))</f>
        <v>26</v>
      </c>
      <c r="Q46" s="289">
        <f>IF(Score2026!Q46="","",RANK(Score2026!Q46,Score2026!$H46:$AK46))</f>
        <v>9</v>
      </c>
      <c r="R46" s="289">
        <f>IF(Score2026!R46="","",RANK(Score2026!R46,Score2026!$H46:$AK46))</f>
        <v>5</v>
      </c>
      <c r="S46" s="289">
        <f>IF(Score2026!S46="","",RANK(Score2026!S46,Score2026!$H46:$AK46))</f>
        <v>17</v>
      </c>
      <c r="T46" s="289">
        <f>IF(Score2026!T46="","",RANK(Score2026!T46,Score2026!$H46:$AK46))</f>
        <v>6</v>
      </c>
      <c r="U46" s="289">
        <f>IF(Score2026!U46="","",RANK(Score2026!U46,Score2026!$H46:$AK46))</f>
        <v>27</v>
      </c>
      <c r="V46" s="289">
        <f>IF(Score2026!V46="","",RANK(Score2026!V46,Score2026!$H46:$AK46))</f>
        <v>13</v>
      </c>
      <c r="W46" s="289">
        <f>IF(Score2026!W46="","",RANK(Score2026!W46,Score2026!$H46:$AK46))</f>
        <v>12</v>
      </c>
      <c r="X46" s="289">
        <f>IF(Score2026!X46="","",RANK(Score2026!X46,Score2026!$H46:$AK46))</f>
        <v>28</v>
      </c>
      <c r="Y46" s="289">
        <f>IF(Score2026!Y46="","",RANK(Score2026!Y46,Score2026!$H46:$AK46))</f>
        <v>19</v>
      </c>
      <c r="Z46" s="289">
        <f>IF(Score2026!Z46="","",RANK(Score2026!Z46,Score2026!$H46:$AK46))</f>
        <v>21</v>
      </c>
      <c r="AA46" s="289">
        <f>IF(Score2026!AA46="","",RANK(Score2026!AA46,Score2026!$H46:$AK46))</f>
        <v>30</v>
      </c>
      <c r="AB46" s="289">
        <f>IF(Score2026!AB46="","",RANK(Score2026!AB46,Score2026!$H46:$AK46))</f>
        <v>22</v>
      </c>
      <c r="AC46" s="289">
        <f>IF(Score2026!AC46="","",RANK(Score2026!AC46,Score2026!$H46:$AK46))</f>
        <v>15</v>
      </c>
      <c r="AD46" s="289">
        <f>IF(Score2026!AD46="","",RANK(Score2026!AD46,Score2026!$H46:$AK46))</f>
        <v>16</v>
      </c>
      <c r="AE46" s="289">
        <f>IF(Score2026!AE46="","",RANK(Score2026!AE46,Score2026!$H46:$AK46))</f>
        <v>4</v>
      </c>
      <c r="AF46" s="289">
        <f>IF(Score2026!AF46="","",RANK(Score2026!AF46,Score2026!$H46:$AK46))</f>
        <v>8</v>
      </c>
      <c r="AG46" s="289">
        <f>IF(Score2026!AG46="","",RANK(Score2026!AG46,Score2026!$H46:$AK46))</f>
        <v>23</v>
      </c>
      <c r="AH46" s="289">
        <f>IF(Score2026!AH46="","",RANK(Score2026!AH46,Score2026!$H46:$AK46))</f>
        <v>11</v>
      </c>
      <c r="AI46" s="289">
        <f>IF(Score2026!AI46="","",RANK(Score2026!AI46,Score2026!$H46:$AK46))</f>
        <v>2</v>
      </c>
      <c r="AJ46" s="289">
        <f>IF(Score2026!AJ46="","",RANK(Score2026!AJ46,Score2026!$H46:$AK46))</f>
        <v>1</v>
      </c>
      <c r="AK46" s="289">
        <f>IF(Score2026!AK46="","",RANK(Score2026!AK46,Score2026!$H46:$AK46))</f>
        <v>18</v>
      </c>
    </row>
    <row r="47" spans="1:37">
      <c r="B47" s="289" t="s">
        <v>108</v>
      </c>
      <c r="C47" s="289" t="s">
        <v>109</v>
      </c>
      <c r="D47" s="289" t="s">
        <v>562</v>
      </c>
      <c r="H47" s="289">
        <f>IF(Score2026!H47="","",RANK(Score2026!H47,Score2026!$H47:$AK47))</f>
        <v>9</v>
      </c>
      <c r="I47" s="289">
        <f>IF(Score2026!I47="","",RANK(Score2026!I47,Score2026!$H47:$AK47))</f>
        <v>30</v>
      </c>
      <c r="J47" s="289">
        <f>IF(Score2026!J47="","",RANK(Score2026!J47,Score2026!$H47:$AK47))</f>
        <v>17</v>
      </c>
      <c r="K47" s="289">
        <f>IF(Score2026!K47="","",RANK(Score2026!K47,Score2026!$H47:$AK47))</f>
        <v>27</v>
      </c>
      <c r="L47" s="289">
        <f>IF(Score2026!L47="","",RANK(Score2026!L47,Score2026!$H47:$AK47))</f>
        <v>8</v>
      </c>
      <c r="M47" s="289">
        <f>IF(Score2026!M47="","",RANK(Score2026!M47,Score2026!$H47:$AK47))</f>
        <v>19</v>
      </c>
      <c r="N47" s="289">
        <f>IF(Score2026!N47="","",RANK(Score2026!N47,Score2026!$H47:$AK47))</f>
        <v>11</v>
      </c>
      <c r="O47" s="289">
        <f>IF(Score2026!O47="","",RANK(Score2026!O47,Score2026!$H47:$AK47))</f>
        <v>2</v>
      </c>
      <c r="P47" s="289">
        <f>IF(Score2026!P47="","",RANK(Score2026!P47,Score2026!$H47:$AK47))</f>
        <v>21</v>
      </c>
      <c r="Q47" s="289">
        <f>IF(Score2026!Q47="","",RANK(Score2026!Q47,Score2026!$H47:$AK47))</f>
        <v>4</v>
      </c>
      <c r="R47" s="289">
        <f>IF(Score2026!R47="","",RANK(Score2026!R47,Score2026!$H47:$AK47))</f>
        <v>18</v>
      </c>
      <c r="S47" s="289">
        <f>IF(Score2026!S47="","",RANK(Score2026!S47,Score2026!$H47:$AK47))</f>
        <v>22</v>
      </c>
      <c r="T47" s="289">
        <f>IF(Score2026!T47="","",RANK(Score2026!T47,Score2026!$H47:$AK47))</f>
        <v>5</v>
      </c>
      <c r="U47" s="289">
        <f>IF(Score2026!U47="","",RANK(Score2026!U47,Score2026!$H47:$AK47))</f>
        <v>25</v>
      </c>
      <c r="V47" s="289">
        <f>IF(Score2026!V47="","",RANK(Score2026!V47,Score2026!$H47:$AK47))</f>
        <v>12</v>
      </c>
      <c r="W47" s="289">
        <f>IF(Score2026!W47="","",RANK(Score2026!W47,Score2026!$H47:$AK47))</f>
        <v>20</v>
      </c>
      <c r="X47" s="289">
        <f>IF(Score2026!X47="","",RANK(Score2026!X47,Score2026!$H47:$AK47))</f>
        <v>28</v>
      </c>
      <c r="Y47" s="289">
        <f>IF(Score2026!Y47="","",RANK(Score2026!Y47,Score2026!$H47:$AK47))</f>
        <v>10</v>
      </c>
      <c r="Z47" s="289">
        <f>IF(Score2026!Z47="","",RANK(Score2026!Z47,Score2026!$H47:$AK47))</f>
        <v>26</v>
      </c>
      <c r="AA47" s="289">
        <f>IF(Score2026!AA47="","",RANK(Score2026!AA47,Score2026!$H47:$AK47))</f>
        <v>23</v>
      </c>
      <c r="AB47" s="289">
        <f>IF(Score2026!AB47="","",RANK(Score2026!AB47,Score2026!$H47:$AK47))</f>
        <v>24</v>
      </c>
      <c r="AC47" s="289">
        <f>IF(Score2026!AC47="","",RANK(Score2026!AC47,Score2026!$H47:$AK47))</f>
        <v>13</v>
      </c>
      <c r="AD47" s="289">
        <f>IF(Score2026!AD47="","",RANK(Score2026!AD47,Score2026!$H47:$AK47))</f>
        <v>14</v>
      </c>
      <c r="AE47" s="289">
        <f>IF(Score2026!AE47="","",RANK(Score2026!AE47,Score2026!$H47:$AK47))</f>
        <v>3</v>
      </c>
      <c r="AF47" s="289">
        <f>IF(Score2026!AF47="","",RANK(Score2026!AF47,Score2026!$H47:$AK47))</f>
        <v>1</v>
      </c>
      <c r="AG47" s="289">
        <f>IF(Score2026!AG47="","",RANK(Score2026!AG47,Score2026!$H47:$AK47))</f>
        <v>29</v>
      </c>
      <c r="AH47" s="289">
        <f>IF(Score2026!AH47="","",RANK(Score2026!AH47,Score2026!$H47:$AK47))</f>
        <v>15</v>
      </c>
      <c r="AI47" s="289">
        <f>IF(Score2026!AI47="","",RANK(Score2026!AI47,Score2026!$H47:$AK47))</f>
        <v>7</v>
      </c>
      <c r="AJ47" s="289">
        <f>IF(Score2026!AJ47="","",RANK(Score2026!AJ47,Score2026!$H47:$AK47))</f>
        <v>6</v>
      </c>
      <c r="AK47" s="289">
        <f>IF(Score2026!AK47="","",RANK(Score2026!AK47,Score2026!$H47:$AK47))</f>
        <v>16</v>
      </c>
    </row>
    <row r="48" spans="1:37">
      <c r="A48" s="289">
        <v>38</v>
      </c>
      <c r="B48" s="289" t="s">
        <v>110</v>
      </c>
      <c r="C48" s="289" t="s">
        <v>111</v>
      </c>
      <c r="D48" s="289" t="str">
        <f>_xlfn.CONCAT(B48," ",C48)</f>
        <v>1.15.01 R&amp;D expenditure, % GDP</v>
      </c>
      <c r="E48" s="289" t="s">
        <v>289</v>
      </c>
      <c r="F48" s="289" t="s">
        <v>349</v>
      </c>
      <c r="G48" s="289" t="s">
        <v>350</v>
      </c>
      <c r="H48" s="289">
        <f>IF(Score2026!H48="","",RANK(Score2026!H48,Score2026!$H48:$AK48))</f>
        <v>9</v>
      </c>
      <c r="I48" s="289" t="str">
        <f>IF(Score2026!I48="","",RANK(Score2026!I48,Score2026!$H48:$AK48))</f>
        <v/>
      </c>
      <c r="J48" s="289" t="str">
        <f>IF(Score2026!J48="","",RANK(Score2026!J48,Score2026!$H48:$AK48))</f>
        <v/>
      </c>
      <c r="K48" s="289" t="str">
        <f>IF(Score2026!K48="","",RANK(Score2026!K48,Score2026!$H48:$AK48))</f>
        <v/>
      </c>
      <c r="L48" s="289">
        <f>IF(Score2026!L48="","",RANK(Score2026!L48,Score2026!$H48:$AK48))</f>
        <v>8</v>
      </c>
      <c r="M48" s="289">
        <f>IF(Score2026!M48="","",RANK(Score2026!M48,Score2026!$H48:$AK48))</f>
        <v>17</v>
      </c>
      <c r="N48" s="289">
        <f>IF(Score2026!N48="","",RANK(Score2026!N48,Score2026!$H48:$AK48))</f>
        <v>5</v>
      </c>
      <c r="O48" s="289">
        <f>IF(Score2026!O48="","",RANK(Score2026!O48,Score2026!$H48:$AK48))</f>
        <v>2</v>
      </c>
      <c r="P48" s="289" t="str">
        <f>IF(Score2026!P48="","",RANK(Score2026!P48,Score2026!$H48:$AK48))</f>
        <v/>
      </c>
      <c r="Q48" s="289">
        <f>IF(Score2026!Q48="","",RANK(Score2026!Q48,Score2026!$H48:$AK48))</f>
        <v>11</v>
      </c>
      <c r="R48" s="289">
        <f>IF(Score2026!R48="","",RANK(Score2026!R48,Score2026!$H48:$AK48))</f>
        <v>15</v>
      </c>
      <c r="S48" s="289">
        <f>IF(Score2026!S48="","",RANK(Score2026!S48,Score2026!$H48:$AK48))</f>
        <v>18</v>
      </c>
      <c r="T48" s="289">
        <f>IF(Score2026!T48="","",RANK(Score2026!T48,Score2026!$H48:$AK48))</f>
        <v>3</v>
      </c>
      <c r="U48" s="289" t="str">
        <f>IF(Score2026!U48="","",RANK(Score2026!U48,Score2026!$H48:$AK48))</f>
        <v/>
      </c>
      <c r="V48" s="289">
        <f>IF(Score2026!V48="","",RANK(Score2026!V48,Score2026!$H48:$AK48))</f>
        <v>12</v>
      </c>
      <c r="W48" s="289">
        <f>IF(Score2026!W48="","",RANK(Score2026!W48,Score2026!$H48:$AK48))</f>
        <v>20</v>
      </c>
      <c r="X48" s="289">
        <f>IF(Score2026!X48="","",RANK(Score2026!X48,Score2026!$H48:$AK48))</f>
        <v>24</v>
      </c>
      <c r="Y48" s="289">
        <f>IF(Score2026!Y48="","",RANK(Score2026!Y48,Score2026!$H48:$AK48))</f>
        <v>10</v>
      </c>
      <c r="Z48" s="289">
        <f>IF(Score2026!Z48="","",RANK(Score2026!Z48,Score2026!$H48:$AK48))</f>
        <v>22</v>
      </c>
      <c r="AA48" s="289" t="str">
        <f>IF(Score2026!AA48="","",RANK(Score2026!AA48,Score2026!$H48:$AK48))</f>
        <v/>
      </c>
      <c r="AB48" s="289">
        <f>IF(Score2026!AB48="","",RANK(Score2026!AB48,Score2026!$H48:$AK48))</f>
        <v>21</v>
      </c>
      <c r="AC48" s="289">
        <f>IF(Score2026!AC48="","",RANK(Score2026!AC48,Score2026!$H48:$AK48))</f>
        <v>18</v>
      </c>
      <c r="AD48" s="289">
        <f>IF(Score2026!AD48="","",RANK(Score2026!AD48,Score2026!$H48:$AK48))</f>
        <v>13</v>
      </c>
      <c r="AE48" s="289">
        <f>IF(Score2026!AE48="","",RANK(Score2026!AE48,Score2026!$H48:$AK48))</f>
        <v>7</v>
      </c>
      <c r="AF48" s="289">
        <f>IF(Score2026!AF48="","",RANK(Score2026!AF48,Score2026!$H48:$AK48))</f>
        <v>1</v>
      </c>
      <c r="AG48" s="289">
        <f>IF(Score2026!AG48="","",RANK(Score2026!AG48,Score2026!$H48:$AK48))</f>
        <v>23</v>
      </c>
      <c r="AH48" s="289">
        <f>IF(Score2026!AH48="","",RANK(Score2026!AH48,Score2026!$H48:$AK48))</f>
        <v>13</v>
      </c>
      <c r="AI48" s="289">
        <f>IF(Score2026!AI48="","",RANK(Score2026!AI48,Score2026!$H48:$AK48))</f>
        <v>6</v>
      </c>
      <c r="AJ48" s="289">
        <f>IF(Score2026!AJ48="","",RANK(Score2026!AJ48,Score2026!$H48:$AK48))</f>
        <v>3</v>
      </c>
      <c r="AK48" s="289">
        <f>IF(Score2026!AK48="","",RANK(Score2026!AK48,Score2026!$H48:$AK48))</f>
        <v>16</v>
      </c>
    </row>
    <row r="49" spans="1:41">
      <c r="A49" s="289">
        <v>39</v>
      </c>
      <c r="B49" s="289" t="s">
        <v>112</v>
      </c>
      <c r="C49" s="289" t="s">
        <v>351</v>
      </c>
      <c r="D49" s="289" t="str">
        <f>_xlfn.CONCAT(B49," ",C49)</f>
        <v>1.15.02 Researchers in R&amp;D, per 1,000 inhabitants</v>
      </c>
      <c r="E49" s="289" t="s">
        <v>289</v>
      </c>
      <c r="F49" s="289" t="s">
        <v>349</v>
      </c>
      <c r="G49" s="289" t="s">
        <v>352</v>
      </c>
      <c r="H49" s="289" t="str">
        <f>IF(Score2026!H49="","",RANK(Score2026!H49,Score2026!$H49:$AK49))</f>
        <v/>
      </c>
      <c r="I49" s="289" t="str">
        <f>IF(Score2026!I49="","",RANK(Score2026!I49,Score2026!$H49:$AK49))</f>
        <v/>
      </c>
      <c r="J49" s="289">
        <f>IF(Score2026!J49="","",RANK(Score2026!J49,Score2026!$H49:$AK49))</f>
        <v>15</v>
      </c>
      <c r="K49" s="289" t="str">
        <f>IF(Score2026!K49="","",RANK(Score2026!K49,Score2026!$H49:$AK49))</f>
        <v/>
      </c>
      <c r="L49" s="289">
        <f>IF(Score2026!L49="","",RANK(Score2026!L49,Score2026!$H49:$AK49))</f>
        <v>5</v>
      </c>
      <c r="M49" s="289">
        <f>IF(Score2026!M49="","",RANK(Score2026!M49,Score2026!$H49:$AK49))</f>
        <v>14</v>
      </c>
      <c r="N49" s="289">
        <f>IF(Score2026!N49="","",RANK(Score2026!N49,Score2026!$H49:$AK49))</f>
        <v>10</v>
      </c>
      <c r="O49" s="289">
        <f>IF(Score2026!O49="","",RANK(Score2026!O49,Score2026!$H49:$AK49))</f>
        <v>3</v>
      </c>
      <c r="P49" s="289" t="str">
        <f>IF(Score2026!P49="","",RANK(Score2026!P49,Score2026!$H49:$AK49))</f>
        <v/>
      </c>
      <c r="Q49" s="289">
        <f>IF(Score2026!Q49="","",RANK(Score2026!Q49,Score2026!$H49:$AK49))</f>
        <v>4</v>
      </c>
      <c r="R49" s="289">
        <f>IF(Score2026!R49="","",RANK(Score2026!R49,Score2026!$H49:$AK49))</f>
        <v>21</v>
      </c>
      <c r="S49" s="289">
        <f>IF(Score2026!S49="","",RANK(Score2026!S49,Score2026!$H49:$AK49))</f>
        <v>19</v>
      </c>
      <c r="T49" s="289">
        <f>IF(Score2026!T49="","",RANK(Score2026!T49,Score2026!$H49:$AK49))</f>
        <v>6</v>
      </c>
      <c r="U49" s="289" t="str">
        <f>IF(Score2026!U49="","",RANK(Score2026!U49,Score2026!$H49:$AK49))</f>
        <v/>
      </c>
      <c r="V49" s="289">
        <f>IF(Score2026!V49="","",RANK(Score2026!V49,Score2026!$H49:$AK49))</f>
        <v>12</v>
      </c>
      <c r="W49" s="289">
        <f>IF(Score2026!W49="","",RANK(Score2026!W49,Score2026!$H49:$AK49))</f>
        <v>18</v>
      </c>
      <c r="X49" s="289">
        <f>IF(Score2026!X49="","",RANK(Score2026!X49,Score2026!$H49:$AK49))</f>
        <v>23</v>
      </c>
      <c r="Y49" s="289">
        <f>IF(Score2026!Y49="","",RANK(Score2026!Y49,Score2026!$H49:$AK49))</f>
        <v>7</v>
      </c>
      <c r="Z49" s="289">
        <f>IF(Score2026!Z49="","",RANK(Score2026!Z49,Score2026!$H49:$AK49))</f>
        <v>16</v>
      </c>
      <c r="AA49" s="289" t="str">
        <f>IF(Score2026!AA49="","",RANK(Score2026!AA49,Score2026!$H49:$AK49))</f>
        <v/>
      </c>
      <c r="AB49" s="289">
        <f>IF(Score2026!AB49="","",RANK(Score2026!AB49,Score2026!$H49:$AK49))</f>
        <v>17</v>
      </c>
      <c r="AC49" s="289">
        <f>IF(Score2026!AC49="","",RANK(Score2026!AC49,Score2026!$H49:$AK49))</f>
        <v>20</v>
      </c>
      <c r="AD49" s="289">
        <f>IF(Score2026!AD49="","",RANK(Score2026!AD49,Score2026!$H49:$AK49))</f>
        <v>9</v>
      </c>
      <c r="AE49" s="289">
        <f>IF(Score2026!AE49="","",RANK(Score2026!AE49,Score2026!$H49:$AK49))</f>
        <v>2</v>
      </c>
      <c r="AF49" s="289">
        <f>IF(Score2026!AF49="","",RANK(Score2026!AF49,Score2026!$H49:$AK49))</f>
        <v>1</v>
      </c>
      <c r="AG49" s="289">
        <f>IF(Score2026!AG49="","",RANK(Score2026!AG49,Score2026!$H49:$AK49))</f>
        <v>22</v>
      </c>
      <c r="AH49" s="289">
        <f>IF(Score2026!AH49="","",RANK(Score2026!AH49,Score2026!$H49:$AK49))</f>
        <v>11</v>
      </c>
      <c r="AI49" s="289" t="str">
        <f>IF(Score2026!AI49="","",RANK(Score2026!AI49,Score2026!$H49:$AK49))</f>
        <v/>
      </c>
      <c r="AJ49" s="289">
        <f>IF(Score2026!AJ49="","",RANK(Score2026!AJ49,Score2026!$H49:$AK49))</f>
        <v>8</v>
      </c>
      <c r="AK49" s="289">
        <f>IF(Score2026!AK49="","",RANK(Score2026!AK49,Score2026!$H49:$AK49))</f>
        <v>13</v>
      </c>
    </row>
    <row r="50" spans="1:41">
      <c r="A50" s="289">
        <v>40</v>
      </c>
      <c r="B50" s="289" t="s">
        <v>114</v>
      </c>
      <c r="C50" s="289" t="s">
        <v>115</v>
      </c>
      <c r="D50" s="289" t="str">
        <f>_xlfn.CONCAT(B50," ",C50)</f>
        <v>1.15.03 Patent applications, per million inhabitants</v>
      </c>
      <c r="E50" s="289" t="s">
        <v>289</v>
      </c>
      <c r="F50" s="289" t="s">
        <v>353</v>
      </c>
      <c r="G50" s="289" t="s">
        <v>354</v>
      </c>
      <c r="H50" s="289">
        <f>IF(Score2026!H50="","",RANK(Score2026!H50,Score2026!$H50:$AK50))</f>
        <v>10</v>
      </c>
      <c r="I50" s="289">
        <f>IF(Score2026!I50="","",RANK(Score2026!I50,Score2026!$H50:$AK50))</f>
        <v>26</v>
      </c>
      <c r="J50" s="289">
        <f>IF(Score2026!J50="","",RANK(Score2026!J50,Score2026!$H50:$AK50))</f>
        <v>23</v>
      </c>
      <c r="K50" s="289">
        <f>IF(Score2026!K50="","",RANK(Score2026!K50,Score2026!$H50:$AK50))</f>
        <v>27</v>
      </c>
      <c r="L50" s="289">
        <f>IF(Score2026!L50="","",RANK(Score2026!L50,Score2026!$H50:$AK50))</f>
        <v>8</v>
      </c>
      <c r="M50" s="289">
        <f>IF(Score2026!M50="","",RANK(Score2026!M50,Score2026!$H50:$AK50))</f>
        <v>15</v>
      </c>
      <c r="N50" s="289">
        <f>IF(Score2026!N50="","",RANK(Score2026!N50,Score2026!$H50:$AK50))</f>
        <v>6</v>
      </c>
      <c r="O50" s="289">
        <f>IF(Score2026!O50="","",RANK(Score2026!O50,Score2026!$H50:$AK50))</f>
        <v>3</v>
      </c>
      <c r="P50" s="289">
        <f>IF(Score2026!P50="","",RANK(Score2026!P50,Score2026!$H50:$AK50))</f>
        <v>24</v>
      </c>
      <c r="Q50" s="289">
        <f>IF(Score2026!Q50="","",RANK(Score2026!Q50,Score2026!$H50:$AK50))</f>
        <v>11</v>
      </c>
      <c r="R50" s="289">
        <f>IF(Score2026!R50="","",RANK(Score2026!R50,Score2026!$H50:$AK50))</f>
        <v>13</v>
      </c>
      <c r="S50" s="289">
        <f>IF(Score2026!S50="","",RANK(Score2026!S50,Score2026!$H50:$AK50))</f>
        <v>22</v>
      </c>
      <c r="T50" s="289">
        <f>IF(Score2026!T50="","",RANK(Score2026!T50,Score2026!$H50:$AK50))</f>
        <v>2</v>
      </c>
      <c r="U50" s="289">
        <f>IF(Score2026!U50="","",RANK(Score2026!U50,Score2026!$H50:$AK50))</f>
        <v>29</v>
      </c>
      <c r="V50" s="289">
        <f>IF(Score2026!V50="","",RANK(Score2026!V50,Score2026!$H50:$AK50))</f>
        <v>14</v>
      </c>
      <c r="W50" s="289">
        <f>IF(Score2026!W50="","",RANK(Score2026!W50,Score2026!$H50:$AK50))</f>
        <v>17</v>
      </c>
      <c r="X50" s="289" t="str">
        <f>IF(Score2026!X50="","",RANK(Score2026!X50,Score2026!$H50:$AK50))</f>
        <v/>
      </c>
      <c r="Y50" s="289">
        <f>IF(Score2026!Y50="","",RANK(Score2026!Y50,Score2026!$H50:$AK50))</f>
        <v>9</v>
      </c>
      <c r="Z50" s="289">
        <f>IF(Score2026!Z50="","",RANK(Score2026!Z50,Score2026!$H50:$AK50))</f>
        <v>25</v>
      </c>
      <c r="AA50" s="289">
        <f>IF(Score2026!AA50="","",RANK(Score2026!AA50,Score2026!$H50:$AK50))</f>
        <v>28</v>
      </c>
      <c r="AB50" s="289">
        <f>IF(Score2026!AB50="","",RANK(Score2026!AB50,Score2026!$H50:$AK50))</f>
        <v>21</v>
      </c>
      <c r="AC50" s="289">
        <f>IF(Score2026!AC50="","",RANK(Score2026!AC50,Score2026!$H50:$AK50))</f>
        <v>20</v>
      </c>
      <c r="AD50" s="289">
        <f>IF(Score2026!AD50="","",RANK(Score2026!AD50,Score2026!$H50:$AK50))</f>
        <v>12</v>
      </c>
      <c r="AE50" s="289">
        <f>IF(Score2026!AE50="","",RANK(Score2026!AE50,Score2026!$H50:$AK50))</f>
        <v>4</v>
      </c>
      <c r="AF50" s="289">
        <f>IF(Score2026!AF50="","",RANK(Score2026!AF50,Score2026!$H50:$AK50))</f>
        <v>1</v>
      </c>
      <c r="AG50" s="289">
        <f>IF(Score2026!AG50="","",RANK(Score2026!AG50,Score2026!$H50:$AK50))</f>
        <v>18</v>
      </c>
      <c r="AH50" s="289">
        <f>IF(Score2026!AH50="","",RANK(Score2026!AH50,Score2026!$H50:$AK50))</f>
        <v>16</v>
      </c>
      <c r="AI50" s="289">
        <f>IF(Score2026!AI50="","",RANK(Score2026!AI50,Score2026!$H50:$AK50))</f>
        <v>7</v>
      </c>
      <c r="AJ50" s="289">
        <f>IF(Score2026!AJ50="","",RANK(Score2026!AJ50,Score2026!$H50:$AK50))</f>
        <v>5</v>
      </c>
      <c r="AK50" s="289">
        <f>IF(Score2026!AK50="","",RANK(Score2026!AK50,Score2026!$H50:$AK50))</f>
        <v>19</v>
      </c>
    </row>
    <row r="51" spans="1:41">
      <c r="A51" s="289">
        <v>41</v>
      </c>
      <c r="B51" s="289" t="s">
        <v>116</v>
      </c>
      <c r="C51" s="289" t="s">
        <v>117</v>
      </c>
      <c r="D51" s="289" t="str">
        <f>_xlfn.CONCAT(B51," ",C51)</f>
        <v>1.15.04 High-technology exports, % of manufactured exports</v>
      </c>
      <c r="E51" s="289" t="s">
        <v>289</v>
      </c>
      <c r="F51" s="289" t="s">
        <v>355</v>
      </c>
      <c r="G51" s="289" t="s">
        <v>356</v>
      </c>
      <c r="H51" s="289">
        <f>IF(Score2026!H51="","",RANK(Score2026!H51,Score2026!$H51:$AK51))</f>
        <v>11</v>
      </c>
      <c r="I51" s="289" t="str">
        <f>IF(Score2026!I51="","",RANK(Score2026!I51,Score2026!$H51:$AK51))</f>
        <v/>
      </c>
      <c r="J51" s="289">
        <f>IF(Score2026!J51="","",RANK(Score2026!J51,Score2026!$H51:$AK51))</f>
        <v>29</v>
      </c>
      <c r="K51" s="289">
        <f>IF(Score2026!K51="","",RANK(Score2026!K51,Score2026!$H51:$AK51))</f>
        <v>24</v>
      </c>
      <c r="L51" s="289">
        <f>IF(Score2026!L51="","",RANK(Score2026!L51,Score2026!$H51:$AK51))</f>
        <v>16</v>
      </c>
      <c r="M51" s="289">
        <f>IF(Score2026!M51="","",RANK(Score2026!M51,Score2026!$H51:$AK51))</f>
        <v>22</v>
      </c>
      <c r="N51" s="289">
        <f>IF(Score2026!N51="","",RANK(Score2026!N51,Score2026!$H51:$AK51))</f>
        <v>10</v>
      </c>
      <c r="O51" s="289">
        <f>IF(Score2026!O51="","",RANK(Score2026!O51,Score2026!$H51:$AK51))</f>
        <v>2</v>
      </c>
      <c r="P51" s="289">
        <f>IF(Score2026!P51="","",RANK(Score2026!P51,Score2026!$H51:$AK51))</f>
        <v>19</v>
      </c>
      <c r="Q51" s="289">
        <f>IF(Score2026!Q51="","",RANK(Score2026!Q51,Score2026!$H51:$AK51))</f>
        <v>1</v>
      </c>
      <c r="R51" s="289">
        <f>IF(Score2026!R51="","",RANK(Score2026!R51,Score2026!$H51:$AK51))</f>
        <v>14</v>
      </c>
      <c r="S51" s="289">
        <f>IF(Score2026!S51="","",RANK(Score2026!S51,Score2026!$H51:$AK51))</f>
        <v>21</v>
      </c>
      <c r="T51" s="289">
        <f>IF(Score2026!T51="","",RANK(Score2026!T51,Score2026!$H51:$AK51))</f>
        <v>15</v>
      </c>
      <c r="U51" s="289">
        <f>IF(Score2026!U51="","",RANK(Score2026!U51,Score2026!$H51:$AK51))</f>
        <v>23</v>
      </c>
      <c r="V51" s="289">
        <f>IF(Score2026!V51="","",RANK(Score2026!V51,Score2026!$H51:$AK51))</f>
        <v>5</v>
      </c>
      <c r="W51" s="289">
        <f>IF(Score2026!W51="","",RANK(Score2026!W51,Score2026!$H51:$AK51))</f>
        <v>13</v>
      </c>
      <c r="X51" s="289">
        <f>IF(Score2026!X51="","",RANK(Score2026!X51,Score2026!$H51:$AK51))</f>
        <v>26</v>
      </c>
      <c r="Y51" s="289">
        <f>IF(Score2026!Y51="","",RANK(Score2026!Y51,Score2026!$H51:$AK51))</f>
        <v>17</v>
      </c>
      <c r="Z51" s="289">
        <f>IF(Score2026!Z51="","",RANK(Score2026!Z51,Score2026!$H51:$AK51))</f>
        <v>27</v>
      </c>
      <c r="AA51" s="289">
        <f>IF(Score2026!AA51="","",RANK(Score2026!AA51,Score2026!$H51:$AK51))</f>
        <v>18</v>
      </c>
      <c r="AB51" s="289">
        <f>IF(Score2026!AB51="","",RANK(Score2026!AB51,Score2026!$H51:$AK51))</f>
        <v>25</v>
      </c>
      <c r="AC51" s="289">
        <f>IF(Score2026!AC51="","",RANK(Score2026!AC51,Score2026!$H51:$AK51))</f>
        <v>3</v>
      </c>
      <c r="AD51" s="289">
        <f>IF(Score2026!AD51="","",RANK(Score2026!AD51,Score2026!$H51:$AK51))</f>
        <v>20</v>
      </c>
      <c r="AE51" s="289">
        <f>IF(Score2026!AE51="","",RANK(Score2026!AE51,Score2026!$H51:$AK51))</f>
        <v>4</v>
      </c>
      <c r="AF51" s="289">
        <f>IF(Score2026!AF51="","",RANK(Score2026!AF51,Score2026!$H51:$AK51))</f>
        <v>7</v>
      </c>
      <c r="AG51" s="289">
        <f>IF(Score2026!AG51="","",RANK(Score2026!AG51,Score2026!$H51:$AK51))</f>
        <v>28</v>
      </c>
      <c r="AH51" s="289">
        <f>IF(Score2026!AH51="","",RANK(Score2026!AH51,Score2026!$H51:$AK51))</f>
        <v>9</v>
      </c>
      <c r="AI51" s="289">
        <f>IF(Score2026!AI51="","",RANK(Score2026!AI51,Score2026!$H51:$AK51))</f>
        <v>8</v>
      </c>
      <c r="AJ51" s="289">
        <f>IF(Score2026!AJ51="","",RANK(Score2026!AJ51,Score2026!$H51:$AK51))</f>
        <v>12</v>
      </c>
      <c r="AK51" s="289">
        <f>IF(Score2026!AK51="","",RANK(Score2026!AK51,Score2026!$H51:$AK51))</f>
        <v>6</v>
      </c>
    </row>
    <row r="52" spans="1:41">
      <c r="A52" s="289">
        <v>42</v>
      </c>
      <c r="B52" s="289" t="s">
        <v>118</v>
      </c>
      <c r="C52" s="289" t="s">
        <v>119</v>
      </c>
      <c r="D52" s="289" t="str">
        <f>_xlfn.CONCAT(B52," ",C52)</f>
        <v>1.15.05 Scientific articles, per million people</v>
      </c>
      <c r="E52" s="289" t="s">
        <v>289</v>
      </c>
      <c r="F52" s="289" t="s">
        <v>357</v>
      </c>
      <c r="G52" s="289" t="s">
        <v>358</v>
      </c>
      <c r="H52" s="289">
        <f>IF(Score2026!H52="","",RANK(Score2026!H52,Score2026!$H52:$AK52))</f>
        <v>2</v>
      </c>
      <c r="I52" s="289">
        <f>IF(Score2026!I52="","",RANK(Score2026!I52,Score2026!$H52:$AK52))</f>
        <v>25</v>
      </c>
      <c r="J52" s="289">
        <f>IF(Score2026!J52="","",RANK(Score2026!J52,Score2026!$H52:$AK52))</f>
        <v>10</v>
      </c>
      <c r="K52" s="289">
        <f>IF(Score2026!K52="","",RANK(Score2026!K52,Score2026!$H52:$AK52))</f>
        <v>27</v>
      </c>
      <c r="L52" s="289">
        <f>IF(Score2026!L52="","",RANK(Score2026!L52,Score2026!$H52:$AK52))</f>
        <v>4</v>
      </c>
      <c r="M52" s="289">
        <f>IF(Score2026!M52="","",RANK(Score2026!M52,Score2026!$H52:$AK52))</f>
        <v>15</v>
      </c>
      <c r="N52" s="289">
        <f>IF(Score2026!N52="","",RANK(Score2026!N52,Score2026!$H52:$AK52))</f>
        <v>13</v>
      </c>
      <c r="O52" s="289">
        <f>IF(Score2026!O52="","",RANK(Score2026!O52,Score2026!$H52:$AK52))</f>
        <v>9</v>
      </c>
      <c r="P52" s="289">
        <f>IF(Score2026!P52="","",RANK(Score2026!P52,Score2026!$H52:$AK52))</f>
        <v>17</v>
      </c>
      <c r="Q52" s="289">
        <f>IF(Score2026!Q52="","",RANK(Score2026!Q52,Score2026!$H52:$AK52))</f>
        <v>1</v>
      </c>
      <c r="R52" s="289">
        <f>IF(Score2026!R52="","",RANK(Score2026!R52,Score2026!$H52:$AK52))</f>
        <v>18</v>
      </c>
      <c r="S52" s="289">
        <f>IF(Score2026!S52="","",RANK(Score2026!S52,Score2026!$H52:$AK52))</f>
        <v>21</v>
      </c>
      <c r="T52" s="289">
        <f>IF(Score2026!T52="","",RANK(Score2026!T52,Score2026!$H52:$AK52))</f>
        <v>11</v>
      </c>
      <c r="U52" s="289">
        <f>IF(Score2026!U52="","",RANK(Score2026!U52,Score2026!$H52:$AK52))</f>
        <v>28</v>
      </c>
      <c r="V52" s="289">
        <f>IF(Score2026!V52="","",RANK(Score2026!V52,Score2026!$H52:$AK52))</f>
        <v>12</v>
      </c>
      <c r="W52" s="289">
        <f>IF(Score2026!W52="","",RANK(Score2026!W52,Score2026!$H52:$AK52))</f>
        <v>20</v>
      </c>
      <c r="X52" s="289">
        <f>IF(Score2026!X52="","",RANK(Score2026!X52,Score2026!$H52:$AK52))</f>
        <v>30</v>
      </c>
      <c r="Y52" s="289">
        <f>IF(Score2026!Y52="","",RANK(Score2026!Y52,Score2026!$H52:$AK52))</f>
        <v>5</v>
      </c>
      <c r="Z52" s="289">
        <f>IF(Score2026!Z52="","",RANK(Score2026!Z52,Score2026!$H52:$AK52))</f>
        <v>24</v>
      </c>
      <c r="AA52" s="289">
        <f>IF(Score2026!AA52="","",RANK(Score2026!AA52,Score2026!$H52:$AK52))</f>
        <v>29</v>
      </c>
      <c r="AB52" s="289">
        <f>IF(Score2026!AB52="","",RANK(Score2026!AB52,Score2026!$H52:$AK52))</f>
        <v>19</v>
      </c>
      <c r="AC52" s="289">
        <f>IF(Score2026!AC52="","",RANK(Score2026!AC52,Score2026!$H52:$AK52))</f>
        <v>26</v>
      </c>
      <c r="AD52" s="289">
        <f>IF(Score2026!AD52="","",RANK(Score2026!AD52,Score2026!$H52:$AK52))</f>
        <v>14</v>
      </c>
      <c r="AE52" s="289">
        <f>IF(Score2026!AE52="","",RANK(Score2026!AE52,Score2026!$H52:$AK52))</f>
        <v>3</v>
      </c>
      <c r="AF52" s="289">
        <f>IF(Score2026!AF52="","",RANK(Score2026!AF52,Score2026!$H52:$AK52))</f>
        <v>7</v>
      </c>
      <c r="AG52" s="289">
        <f>IF(Score2026!AG52="","",RANK(Score2026!AG52,Score2026!$H52:$AK52))</f>
        <v>23</v>
      </c>
      <c r="AH52" s="289">
        <f>IF(Score2026!AH52="","",RANK(Score2026!AH52,Score2026!$H52:$AK52))</f>
        <v>16</v>
      </c>
      <c r="AI52" s="289">
        <f>IF(Score2026!AI52="","",RANK(Score2026!AI52,Score2026!$H52:$AK52))</f>
        <v>6</v>
      </c>
      <c r="AJ52" s="289">
        <f>IF(Score2026!AJ52="","",RANK(Score2026!AJ52,Score2026!$H52:$AK52))</f>
        <v>8</v>
      </c>
      <c r="AK52" s="289">
        <f>IF(Score2026!AK52="","",RANK(Score2026!AK52,Score2026!$H52:$AK52))</f>
        <v>22</v>
      </c>
    </row>
    <row r="53" spans="1:41">
      <c r="B53" s="289" t="s">
        <v>108</v>
      </c>
      <c r="C53" s="289" t="s">
        <v>121</v>
      </c>
      <c r="D53" s="289" t="s">
        <v>563</v>
      </c>
      <c r="H53" s="289">
        <f>IF(Score2026!H53="","",RANK(Score2026!H53,Score2026!$H53:$AK53))</f>
        <v>12</v>
      </c>
      <c r="I53" s="289">
        <f>IF(Score2026!I53="","",RANK(Score2026!I53,Score2026!$H53:$AK53))</f>
        <v>26</v>
      </c>
      <c r="J53" s="289">
        <f>IF(Score2026!J53="","",RANK(Score2026!J53,Score2026!$H53:$AK53))</f>
        <v>18</v>
      </c>
      <c r="K53" s="289">
        <f>IF(Score2026!K53="","",RANK(Score2026!K53,Score2026!$H53:$AK53))</f>
        <v>23</v>
      </c>
      <c r="L53" s="289">
        <f>IF(Score2026!L53="","",RANK(Score2026!L53,Score2026!$H53:$AK53))</f>
        <v>6</v>
      </c>
      <c r="M53" s="289">
        <f>IF(Score2026!M53="","",RANK(Score2026!M53,Score2026!$H53:$AK53))</f>
        <v>8</v>
      </c>
      <c r="N53" s="289">
        <f>IF(Score2026!N53="","",RANK(Score2026!N53,Score2026!$H53:$AK53))</f>
        <v>7</v>
      </c>
      <c r="O53" s="289">
        <f>IF(Score2026!O53="","",RANK(Score2026!O53,Score2026!$H53:$AK53))</f>
        <v>11</v>
      </c>
      <c r="P53" s="289">
        <f>IF(Score2026!P53="","",RANK(Score2026!P53,Score2026!$H53:$AK53))</f>
        <v>20</v>
      </c>
      <c r="Q53" s="289">
        <f>IF(Score2026!Q53="","",RANK(Score2026!Q53,Score2026!$H53:$AK53))</f>
        <v>1</v>
      </c>
      <c r="R53" s="289">
        <f>IF(Score2026!R53="","",RANK(Score2026!R53,Score2026!$H53:$AK53))</f>
        <v>25</v>
      </c>
      <c r="S53" s="289">
        <f>IF(Score2026!S53="","",RANK(Score2026!S53,Score2026!$H53:$AK53))</f>
        <v>22</v>
      </c>
      <c r="T53" s="289">
        <f>IF(Score2026!T53="","",RANK(Score2026!T53,Score2026!$H53:$AK53))</f>
        <v>4</v>
      </c>
      <c r="U53" s="289">
        <f>IF(Score2026!U53="","",RANK(Score2026!U53,Score2026!$H53:$AK53))</f>
        <v>27</v>
      </c>
      <c r="V53" s="289">
        <f>IF(Score2026!V53="","",RANK(Score2026!V53,Score2026!$H53:$AK53))</f>
        <v>16</v>
      </c>
      <c r="W53" s="289">
        <f>IF(Score2026!W53="","",RANK(Score2026!W53,Score2026!$H53:$AK53))</f>
        <v>19</v>
      </c>
      <c r="X53" s="289">
        <f>IF(Score2026!X53="","",RANK(Score2026!X53,Score2026!$H53:$AK53))</f>
        <v>28</v>
      </c>
      <c r="Y53" s="289">
        <f>IF(Score2026!Y53="","",RANK(Score2026!Y53,Score2026!$H53:$AK53))</f>
        <v>9</v>
      </c>
      <c r="Z53" s="289">
        <f>IF(Score2026!Z53="","",RANK(Score2026!Z53,Score2026!$H53:$AK53))</f>
        <v>29</v>
      </c>
      <c r="AA53" s="289">
        <f>IF(Score2026!AA53="","",RANK(Score2026!AA53,Score2026!$H53:$AK53))</f>
        <v>30</v>
      </c>
      <c r="AB53" s="289">
        <f>IF(Score2026!AB53="","",RANK(Score2026!AB53,Score2026!$H53:$AK53))</f>
        <v>17</v>
      </c>
      <c r="AC53" s="289">
        <f>IF(Score2026!AC53="","",RANK(Score2026!AC53,Score2026!$H53:$AK53))</f>
        <v>21</v>
      </c>
      <c r="AD53" s="289">
        <f>IF(Score2026!AD53="","",RANK(Score2026!AD53,Score2026!$H53:$AK53))</f>
        <v>13</v>
      </c>
      <c r="AE53" s="289">
        <f>IF(Score2026!AE53="","",RANK(Score2026!AE53,Score2026!$H53:$AK53))</f>
        <v>3</v>
      </c>
      <c r="AF53" s="289">
        <f>IF(Score2026!AF53="","",RANK(Score2026!AF53,Score2026!$H53:$AK53))</f>
        <v>2</v>
      </c>
      <c r="AG53" s="289">
        <f>IF(Score2026!AG53="","",RANK(Score2026!AG53,Score2026!$H53:$AK53))</f>
        <v>24</v>
      </c>
      <c r="AH53" s="289">
        <f>IF(Score2026!AH53="","",RANK(Score2026!AH53,Score2026!$H53:$AK53))</f>
        <v>14</v>
      </c>
      <c r="AI53" s="289">
        <f>IF(Score2026!AI53="","",RANK(Score2026!AI53,Score2026!$H53:$AK53))</f>
        <v>10</v>
      </c>
      <c r="AJ53" s="289">
        <f>IF(Score2026!AJ53="","",RANK(Score2026!AJ53,Score2026!$H53:$AK53))</f>
        <v>5</v>
      </c>
      <c r="AK53" s="289">
        <f>IF(Score2026!AK53="","",RANK(Score2026!AK53,Score2026!$H53:$AK53))</f>
        <v>15</v>
      </c>
    </row>
    <row r="54" spans="1:41">
      <c r="A54" s="289">
        <v>44</v>
      </c>
      <c r="B54" s="289" t="s">
        <v>122</v>
      </c>
      <c r="C54" s="289" t="s">
        <v>123</v>
      </c>
      <c r="D54" s="289" t="str">
        <f t="shared" ref="D54:D87" si="0">_xlfn.CONCAT(B54," ",C54)</f>
        <v>1.16.01 Fixed internet speed, Mbps</v>
      </c>
      <c r="E54" s="289" t="s">
        <v>289</v>
      </c>
      <c r="F54" s="289" t="s">
        <v>359</v>
      </c>
      <c r="G54" s="289" t="s">
        <v>360</v>
      </c>
      <c r="H54" s="289">
        <f>IF(Score2026!H54="","",RANK(Score2026!H54,Score2026!$H54:$AK54))</f>
        <v>16</v>
      </c>
      <c r="I54" s="289">
        <f>IF(Score2026!I54="","",RANK(Score2026!I54,Score2026!$H54:$AK54))</f>
        <v>23</v>
      </c>
      <c r="J54" s="289">
        <f>IF(Score2026!J54="","",RANK(Score2026!J54,Score2026!$H54:$AK54))</f>
        <v>20</v>
      </c>
      <c r="K54" s="289">
        <f>IF(Score2026!K54="","",RANK(Score2026!K54,Score2026!$H54:$AK54))</f>
        <v>25</v>
      </c>
      <c r="L54" s="289">
        <f>IF(Score2026!L54="","",RANK(Score2026!L54,Score2026!$H54:$AK54))</f>
        <v>5</v>
      </c>
      <c r="M54" s="289">
        <f>IF(Score2026!M54="","",RANK(Score2026!M54,Score2026!$H54:$AK54))</f>
        <v>2</v>
      </c>
      <c r="N54" s="289">
        <f>IF(Score2026!N54="","",RANK(Score2026!N54,Score2026!$H54:$AK54))</f>
        <v>13</v>
      </c>
      <c r="O54" s="289">
        <f>IF(Score2026!O54="","",RANK(Score2026!O54,Score2026!$H54:$AK54))</f>
        <v>6</v>
      </c>
      <c r="P54" s="289">
        <f>IF(Score2026!P54="","",RANK(Score2026!P54,Score2026!$H54:$AK54))</f>
        <v>17</v>
      </c>
      <c r="Q54" s="289">
        <f>IF(Score2026!Q54="","",RANK(Score2026!Q54,Score2026!$H54:$AK54))</f>
        <v>4</v>
      </c>
      <c r="R54" s="289">
        <f>IF(Score2026!R54="","",RANK(Score2026!R54,Score2026!$H54:$AK54))</f>
        <v>22</v>
      </c>
      <c r="S54" s="289">
        <f>IF(Score2026!S54="","",RANK(Score2026!S54,Score2026!$H54:$AK54))</f>
        <v>26</v>
      </c>
      <c r="T54" s="289">
        <f>IF(Score2026!T54="","",RANK(Score2026!T54,Score2026!$H54:$AK54))</f>
        <v>8</v>
      </c>
      <c r="U54" s="289">
        <f>IF(Score2026!U54="","",RANK(Score2026!U54,Score2026!$H54:$AK54))</f>
        <v>24</v>
      </c>
      <c r="V54" s="289">
        <f>IF(Score2026!V54="","",RANK(Score2026!V54,Score2026!$H54:$AK54))</f>
        <v>15</v>
      </c>
      <c r="W54" s="289">
        <f>IF(Score2026!W54="","",RANK(Score2026!W54,Score2026!$H54:$AK54))</f>
        <v>21</v>
      </c>
      <c r="X54" s="289">
        <f>IF(Score2026!X54="","",RANK(Score2026!X54,Score2026!$H54:$AK54))</f>
        <v>28</v>
      </c>
      <c r="Y54" s="289">
        <f>IF(Score2026!Y54="","",RANK(Score2026!Y54,Score2026!$H54:$AK54))</f>
        <v>12</v>
      </c>
      <c r="Z54" s="289">
        <f>IF(Score2026!Z54="","",RANK(Score2026!Z54,Score2026!$H54:$AK54))</f>
        <v>30</v>
      </c>
      <c r="AA54" s="289">
        <f>IF(Score2026!AA54="","",RANK(Score2026!AA54,Score2026!$H54:$AK54))</f>
        <v>29</v>
      </c>
      <c r="AB54" s="289">
        <f>IF(Score2026!AB54="","",RANK(Score2026!AB54,Score2026!$H54:$AK54))</f>
        <v>11</v>
      </c>
      <c r="AC54" s="289">
        <f>IF(Score2026!AC54="","",RANK(Score2026!AC54,Score2026!$H54:$AK54))</f>
        <v>18</v>
      </c>
      <c r="AD54" s="289">
        <f>IF(Score2026!AD54="","",RANK(Score2026!AD54,Score2026!$H54:$AK54))</f>
        <v>19</v>
      </c>
      <c r="AE54" s="289">
        <f>IF(Score2026!AE54="","",RANK(Score2026!AE54,Score2026!$H54:$AK54))</f>
        <v>1</v>
      </c>
      <c r="AF54" s="289">
        <f>IF(Score2026!AF54="","",RANK(Score2026!AF54,Score2026!$H54:$AK54))</f>
        <v>7</v>
      </c>
      <c r="AG54" s="289">
        <f>IF(Score2026!AG54="","",RANK(Score2026!AG54,Score2026!$H54:$AK54))</f>
        <v>27</v>
      </c>
      <c r="AH54" s="289">
        <f>IF(Score2026!AH54="","",RANK(Score2026!AH54,Score2026!$H54:$AK54))</f>
        <v>9</v>
      </c>
      <c r="AI54" s="289">
        <f>IF(Score2026!AI54="","",RANK(Score2026!AI54,Score2026!$H54:$AK54))</f>
        <v>14</v>
      </c>
      <c r="AJ54" s="289">
        <f>IF(Score2026!AJ54="","",RANK(Score2026!AJ54,Score2026!$H54:$AK54))</f>
        <v>3</v>
      </c>
      <c r="AK54" s="289">
        <f>IF(Score2026!AK54="","",RANK(Score2026!AK54,Score2026!$H54:$AK54))</f>
        <v>10</v>
      </c>
      <c r="AN54" s="290"/>
    </row>
    <row r="55" spans="1:41">
      <c r="A55" s="289">
        <v>45</v>
      </c>
      <c r="B55" s="289" t="s">
        <v>124</v>
      </c>
      <c r="C55" s="289" t="s">
        <v>125</v>
      </c>
      <c r="D55" s="289" t="str">
        <f t="shared" si="0"/>
        <v>1.16.02 Internet users, % population</v>
      </c>
      <c r="E55" s="289" t="s">
        <v>289</v>
      </c>
      <c r="F55" s="289" t="s">
        <v>361</v>
      </c>
      <c r="G55" s="289" t="s">
        <v>362</v>
      </c>
      <c r="H55" s="289">
        <f>IF(Score2026!H55="","",RANK(Score2026!H55,Score2026!$H55:$AK55))</f>
        <v>4</v>
      </c>
      <c r="I55" s="289">
        <f>IF(Score2026!I55="","",RANK(Score2026!I55,Score2026!$H55:$AK55))</f>
        <v>28</v>
      </c>
      <c r="J55" s="289">
        <f>IF(Score2026!J55="","",RANK(Score2026!J55,Score2026!$H55:$AK55))</f>
        <v>3</v>
      </c>
      <c r="K55" s="289">
        <f>IF(Score2026!K55="","",RANK(Score2026!K55,Score2026!$H55:$AK55))</f>
        <v>23</v>
      </c>
      <c r="L55" s="289">
        <f>IF(Score2026!L55="","",RANK(Score2026!L55,Score2026!$H55:$AK55))</f>
        <v>11</v>
      </c>
      <c r="M55" s="289">
        <f>IF(Score2026!M55="","",RANK(Score2026!M55,Score2026!$H55:$AK55))</f>
        <v>6</v>
      </c>
      <c r="N55" s="289">
        <f>IF(Score2026!N55="","",RANK(Score2026!N55,Score2026!$H55:$AK55))</f>
        <v>13</v>
      </c>
      <c r="O55" s="289">
        <f>IF(Score2026!O55="","",RANK(Score2026!O55,Score2026!$H55:$AK55))</f>
        <v>14</v>
      </c>
      <c r="P55" s="289">
        <f>IF(Score2026!P55="","",RANK(Score2026!P55,Score2026!$H55:$AK55))</f>
        <v>20</v>
      </c>
      <c r="Q55" s="289">
        <f>IF(Score2026!Q55="","",RANK(Score2026!Q55,Score2026!$H55:$AK55))</f>
        <v>5</v>
      </c>
      <c r="R55" s="289">
        <f>IF(Score2026!R55="","",RANK(Score2026!R55,Score2026!$H55:$AK55))</f>
        <v>22</v>
      </c>
      <c r="S55" s="289">
        <f>IF(Score2026!S55="","",RANK(Score2026!S55,Score2026!$H55:$AK55))</f>
        <v>21</v>
      </c>
      <c r="T55" s="289">
        <f>IF(Score2026!T55="","",RANK(Score2026!T55,Score2026!$H55:$AK55))</f>
        <v>16</v>
      </c>
      <c r="U55" s="289">
        <f>IF(Score2026!U55="","",RANK(Score2026!U55,Score2026!$H55:$AK55))</f>
        <v>25</v>
      </c>
      <c r="V55" s="289">
        <f>IF(Score2026!V55="","",RANK(Score2026!V55,Score2026!$H55:$AK55))</f>
        <v>1</v>
      </c>
      <c r="W55" s="289">
        <f>IF(Score2026!W55="","",RANK(Score2026!W55,Score2026!$H55:$AK55))</f>
        <v>18</v>
      </c>
      <c r="X55" s="289">
        <f>IF(Score2026!X55="","",RANK(Score2026!X55,Score2026!$H55:$AK55))</f>
        <v>29</v>
      </c>
      <c r="Y55" s="289">
        <f>IF(Score2026!Y55="","",RANK(Score2026!Y55,Score2026!$H55:$AK55))</f>
        <v>12</v>
      </c>
      <c r="Z55" s="289">
        <f>IF(Score2026!Z55="","",RANK(Score2026!Z55,Score2026!$H55:$AK55))</f>
        <v>26</v>
      </c>
      <c r="AA55" s="289">
        <f>IF(Score2026!AA55="","",RANK(Score2026!AA55,Score2026!$H55:$AK55))</f>
        <v>30</v>
      </c>
      <c r="AB55" s="289">
        <f>IF(Score2026!AB55="","",RANK(Score2026!AB55,Score2026!$H55:$AK55))</f>
        <v>19</v>
      </c>
      <c r="AC55" s="289">
        <f>IF(Score2026!AC55="","",RANK(Score2026!AC55,Score2026!$H55:$AK55))</f>
        <v>24</v>
      </c>
      <c r="AD55" s="289">
        <f>IF(Score2026!AD55="","",RANK(Score2026!AD55,Score2026!$H55:$AK55))</f>
        <v>10</v>
      </c>
      <c r="AE55" s="289">
        <f>IF(Score2026!AE55="","",RANK(Score2026!AE55,Score2026!$H55:$AK55))</f>
        <v>9</v>
      </c>
      <c r="AF55" s="289">
        <f>IF(Score2026!AF55="","",RANK(Score2026!AF55,Score2026!$H55:$AK55))</f>
        <v>2</v>
      </c>
      <c r="AG55" s="289">
        <f>IF(Score2026!AG55="","",RANK(Score2026!AG55,Score2026!$H55:$AK55))</f>
        <v>27</v>
      </c>
      <c r="AH55" s="289">
        <f>IF(Score2026!AH55="","",RANK(Score2026!AH55,Score2026!$H55:$AK55))</f>
        <v>15</v>
      </c>
      <c r="AI55" s="289">
        <f>IF(Score2026!AI55="","",RANK(Score2026!AI55,Score2026!$H55:$AK55))</f>
        <v>7</v>
      </c>
      <c r="AJ55" s="289">
        <f>IF(Score2026!AJ55="","",RANK(Score2026!AJ55,Score2026!$H55:$AK55))</f>
        <v>8</v>
      </c>
      <c r="AK55" s="289">
        <f>IF(Score2026!AK55="","",RANK(Score2026!AK55,Score2026!$H55:$AK55))</f>
        <v>17</v>
      </c>
      <c r="AN55" s="290"/>
    </row>
    <row r="56" spans="1:41">
      <c r="A56" s="289">
        <v>46</v>
      </c>
      <c r="B56" s="289" t="s">
        <v>126</v>
      </c>
      <c r="C56" s="289" t="s">
        <v>252</v>
      </c>
      <c r="D56" s="289" t="str">
        <f t="shared" si="0"/>
        <v>1.16.03 Fixed broadband subscriptions (per 100 people)</v>
      </c>
      <c r="E56" s="289" t="s">
        <v>289</v>
      </c>
      <c r="F56" s="289" t="s">
        <v>363</v>
      </c>
      <c r="G56" s="289" t="s">
        <v>364</v>
      </c>
      <c r="H56" s="289">
        <f>IF(Score2026!H56="","",RANK(Score2026!H56,Score2026!$H56:$AK56))</f>
        <v>9</v>
      </c>
      <c r="I56" s="289">
        <f>IF(Score2026!I56="","",RANK(Score2026!I56,Score2026!$H56:$AK56))</f>
        <v>22</v>
      </c>
      <c r="J56" s="289">
        <f>IF(Score2026!J56="","",RANK(Score2026!J56,Score2026!$H56:$AK56))</f>
        <v>16</v>
      </c>
      <c r="K56" s="289">
        <f>IF(Score2026!K56="","",RANK(Score2026!K56,Score2026!$H56:$AK56))</f>
        <v>25</v>
      </c>
      <c r="L56" s="289">
        <f>IF(Score2026!L56="","",RANK(Score2026!L56,Score2026!$H56:$AK56))</f>
        <v>3</v>
      </c>
      <c r="M56" s="289">
        <f>IF(Score2026!M56="","",RANK(Score2026!M56,Score2026!$H56:$AK56))</f>
        <v>13</v>
      </c>
      <c r="N56" s="289">
        <f>IF(Score2026!N56="","",RANK(Score2026!N56,Score2026!$H56:$AK56))</f>
        <v>2</v>
      </c>
      <c r="O56" s="289">
        <f>IF(Score2026!O56="","",RANK(Score2026!O56,Score2026!$H56:$AK56))</f>
        <v>10</v>
      </c>
      <c r="P56" s="289">
        <f>IF(Score2026!P56="","",RANK(Score2026!P56,Score2026!$H56:$AK56))</f>
        <v>17</v>
      </c>
      <c r="Q56" s="289">
        <f>IF(Score2026!Q56="","",RANK(Score2026!Q56,Score2026!$H56:$AK56))</f>
        <v>5</v>
      </c>
      <c r="R56" s="289">
        <f>IF(Score2026!R56="","",RANK(Score2026!R56,Score2026!$H56:$AK56))</f>
        <v>26</v>
      </c>
      <c r="S56" s="289">
        <f>IF(Score2026!S56="","",RANK(Score2026!S56,Score2026!$H56:$AK56))</f>
        <v>24</v>
      </c>
      <c r="T56" s="289">
        <f>IF(Score2026!T56="","",RANK(Score2026!T56,Score2026!$H56:$AK56))</f>
        <v>7</v>
      </c>
      <c r="U56" s="289">
        <f>IF(Score2026!U56="","",RANK(Score2026!U56,Score2026!$H56:$AK56))</f>
        <v>28</v>
      </c>
      <c r="V56" s="289">
        <f>IF(Score2026!V56="","",RANK(Score2026!V56,Score2026!$H56:$AK56))</f>
        <v>19</v>
      </c>
      <c r="W56" s="289">
        <f>IF(Score2026!W56="","",RANK(Score2026!W56,Score2026!$H56:$AK56))</f>
        <v>15</v>
      </c>
      <c r="X56" s="289">
        <f>IF(Score2026!X56="","",RANK(Score2026!X56,Score2026!$H56:$AK56))</f>
        <v>27</v>
      </c>
      <c r="Y56" s="289">
        <f>IF(Score2026!Y56="","",RANK(Score2026!Y56,Score2026!$H56:$AK56))</f>
        <v>8</v>
      </c>
      <c r="Z56" s="289">
        <f>IF(Score2026!Z56="","",RANK(Score2026!Z56,Score2026!$H56:$AK56))</f>
        <v>29</v>
      </c>
      <c r="AA56" s="289">
        <f>IF(Score2026!AA56="","",RANK(Score2026!AA56,Score2026!$H56:$AK56))</f>
        <v>30</v>
      </c>
      <c r="AB56" s="289">
        <f>IF(Score2026!AB56="","",RANK(Score2026!AB56,Score2026!$H56:$AK56))</f>
        <v>20</v>
      </c>
      <c r="AC56" s="289">
        <f>IF(Score2026!AC56="","",RANK(Score2026!AC56,Score2026!$H56:$AK56))</f>
        <v>23</v>
      </c>
      <c r="AD56" s="289">
        <f>IF(Score2026!AD56="","",RANK(Score2026!AD56,Score2026!$H56:$AK56))</f>
        <v>12</v>
      </c>
      <c r="AE56" s="289">
        <f>IF(Score2026!AE56="","",RANK(Score2026!AE56,Score2026!$H56:$AK56))</f>
        <v>11</v>
      </c>
      <c r="AF56" s="289">
        <f>IF(Score2026!AF56="","",RANK(Score2026!AF56,Score2026!$H56:$AK56))</f>
        <v>1</v>
      </c>
      <c r="AG56" s="289">
        <f>IF(Score2026!AG56="","",RANK(Score2026!AG56,Score2026!$H56:$AK56))</f>
        <v>21</v>
      </c>
      <c r="AH56" s="289">
        <f>IF(Score2026!AH56="","",RANK(Score2026!AH56,Score2026!$H56:$AK56))</f>
        <v>18</v>
      </c>
      <c r="AI56" s="289">
        <f>IF(Score2026!AI56="","",RANK(Score2026!AI56,Score2026!$H56:$AK56))</f>
        <v>4</v>
      </c>
      <c r="AJ56" s="289">
        <f>IF(Score2026!AJ56="","",RANK(Score2026!AJ56,Score2026!$H56:$AK56))</f>
        <v>6</v>
      </c>
      <c r="AK56" s="289">
        <f>IF(Score2026!AK56="","",RANK(Score2026!AK56,Score2026!$H56:$AK56))</f>
        <v>14</v>
      </c>
      <c r="AO56" s="290"/>
    </row>
    <row r="57" spans="1:41" s="290" customFormat="1">
      <c r="A57" s="289">
        <v>47</v>
      </c>
      <c r="B57" s="289" t="s">
        <v>128</v>
      </c>
      <c r="C57" s="289" t="s">
        <v>129</v>
      </c>
      <c r="D57" s="289" t="str">
        <f t="shared" si="0"/>
        <v>1.16.04 Mobile subscriptions (per 100 people)</v>
      </c>
      <c r="E57" s="289" t="s">
        <v>289</v>
      </c>
      <c r="F57" s="289" t="s">
        <v>363</v>
      </c>
      <c r="G57" s="289" t="s">
        <v>365</v>
      </c>
      <c r="H57" s="289">
        <f>IF(Score2026!H57="","",RANK(Score2026!H57,Score2026!$H57:$AK57))</f>
        <v>23</v>
      </c>
      <c r="I57" s="289">
        <f>IF(Score2026!I57="","",RANK(Score2026!I57,Score2026!$H57:$AK57))</f>
        <v>24</v>
      </c>
      <c r="J57" s="289">
        <f>IF(Score2026!J57="","",RANK(Score2026!J57,Score2026!$H57:$AK57))</f>
        <v>17</v>
      </c>
      <c r="K57" s="289">
        <f>IF(Score2026!K57="","",RANK(Score2026!K57,Score2026!$H57:$AK57))</f>
        <v>19</v>
      </c>
      <c r="L57" s="289">
        <f>IF(Score2026!L57="","",RANK(Score2026!L57,Score2026!$H57:$AK57))</f>
        <v>26</v>
      </c>
      <c r="M57" s="289">
        <f>IF(Score2026!M57="","",RANK(Score2026!M57,Score2026!$H57:$AK57))</f>
        <v>8</v>
      </c>
      <c r="N57" s="289">
        <f>IF(Score2026!N57="","",RANK(Score2026!N57,Score2026!$H57:$AK57))</f>
        <v>10</v>
      </c>
      <c r="O57" s="289">
        <f>IF(Score2026!O57="","",RANK(Score2026!O57,Score2026!$H57:$AK57))</f>
        <v>16</v>
      </c>
      <c r="P57" s="289">
        <f>IF(Score2026!P57="","",RANK(Score2026!P57,Score2026!$H57:$AK57))</f>
        <v>25</v>
      </c>
      <c r="Q57" s="289">
        <f>IF(Score2026!Q57="","",RANK(Score2026!Q57,Score2026!$H57:$AK57))</f>
        <v>1</v>
      </c>
      <c r="R57" s="289">
        <f>IF(Score2026!R57="","",RANK(Score2026!R57,Score2026!$H57:$AK57))</f>
        <v>27</v>
      </c>
      <c r="S57" s="289">
        <f>IF(Score2026!S57="","",RANK(Score2026!S57,Score2026!$H57:$AK57))</f>
        <v>14</v>
      </c>
      <c r="T57" s="289">
        <f>IF(Score2026!T57="","",RANK(Score2026!T57,Score2026!$H57:$AK57))</f>
        <v>3</v>
      </c>
      <c r="U57" s="289">
        <f>IF(Score2026!U57="","",RANK(Score2026!U57,Score2026!$H57:$AK57))</f>
        <v>29</v>
      </c>
      <c r="V57" s="289">
        <f>IF(Score2026!V57="","",RANK(Score2026!V57,Score2026!$H57:$AK57))</f>
        <v>7</v>
      </c>
      <c r="W57" s="289">
        <f>IF(Score2026!W57="","",RANK(Score2026!W57,Score2026!$H57:$AK57))</f>
        <v>18</v>
      </c>
      <c r="X57" s="289">
        <f>IF(Score2026!X57="","",RANK(Score2026!X57,Score2026!$H57:$AK57))</f>
        <v>21</v>
      </c>
      <c r="Y57" s="289">
        <f>IF(Score2026!Y57="","",RANK(Score2026!Y57,Score2026!$H57:$AK57))</f>
        <v>11</v>
      </c>
      <c r="Z57" s="289">
        <f>IF(Score2026!Z57="","",RANK(Score2026!Z57,Score2026!$H57:$AK57))</f>
        <v>28</v>
      </c>
      <c r="AA57" s="289">
        <f>IF(Score2026!AA57="","",RANK(Score2026!AA57,Score2026!$H57:$AK57))</f>
        <v>30</v>
      </c>
      <c r="AB57" s="289">
        <f>IF(Score2026!AB57="","",RANK(Score2026!AB57,Score2026!$H57:$AK57))</f>
        <v>13</v>
      </c>
      <c r="AC57" s="289">
        <f>IF(Score2026!AC57="","",RANK(Score2026!AC57,Score2026!$H57:$AK57))</f>
        <v>20</v>
      </c>
      <c r="AD57" s="289">
        <f>IF(Score2026!AD57="","",RANK(Score2026!AD57,Score2026!$H57:$AK57))</f>
        <v>2</v>
      </c>
      <c r="AE57" s="289">
        <f>IF(Score2026!AE57="","",RANK(Score2026!AE57,Score2026!$H57:$AK57))</f>
        <v>5</v>
      </c>
      <c r="AF57" s="289">
        <f>IF(Score2026!AF57="","",RANK(Score2026!AF57,Score2026!$H57:$AK57))</f>
        <v>4</v>
      </c>
      <c r="AG57" s="289">
        <f>IF(Score2026!AG57="","",RANK(Score2026!AG57,Score2026!$H57:$AK57))</f>
        <v>9</v>
      </c>
      <c r="AH57" s="289">
        <f>IF(Score2026!AH57="","",RANK(Score2026!AH57,Score2026!$H57:$AK57))</f>
        <v>6</v>
      </c>
      <c r="AI57" s="289">
        <f>IF(Score2026!AI57="","",RANK(Score2026!AI57,Score2026!$H57:$AK57))</f>
        <v>15</v>
      </c>
      <c r="AJ57" s="289">
        <f>IF(Score2026!AJ57="","",RANK(Score2026!AJ57,Score2026!$H57:$AK57))</f>
        <v>22</v>
      </c>
      <c r="AK57" s="289">
        <f>IF(Score2026!AK57="","",RANK(Score2026!AK57,Score2026!$H57:$AK57))</f>
        <v>12</v>
      </c>
      <c r="AM57" s="289"/>
      <c r="AN57" s="289"/>
    </row>
    <row r="58" spans="1:41" s="290" customFormat="1">
      <c r="A58" s="289">
        <v>48</v>
      </c>
      <c r="B58" s="289">
        <v>1.17</v>
      </c>
      <c r="C58" s="289" t="s">
        <v>366</v>
      </c>
      <c r="D58" s="289" t="str">
        <f t="shared" si="0"/>
        <v>1.17 Digital readiness (e-commerce legislations)</v>
      </c>
      <c r="E58" s="289" t="s">
        <v>289</v>
      </c>
      <c r="F58" s="289"/>
      <c r="G58" s="289"/>
      <c r="H58" s="289">
        <f>IF(Score2026!H58="","",RANK(Score2026!H58,Score2026!$H58:$AK58))</f>
        <v>4</v>
      </c>
      <c r="I58" s="289">
        <f>IF(Score2026!I58="","",RANK(Score2026!I58,Score2026!$H58:$AK58))</f>
        <v>26</v>
      </c>
      <c r="J58" s="289">
        <f>IF(Score2026!J58="","",RANK(Score2026!J58,Score2026!$H58:$AK58))</f>
        <v>20</v>
      </c>
      <c r="K58" s="289">
        <f>IF(Score2026!K58="","",RANK(Score2026!K58,Score2026!$H58:$AK58))</f>
        <v>19</v>
      </c>
      <c r="L58" s="289">
        <f>IF(Score2026!L58="","",RANK(Score2026!L58,Score2026!$H58:$AK58))</f>
        <v>2</v>
      </c>
      <c r="M58" s="289">
        <f>IF(Score2026!M58="","",RANK(Score2026!M58,Score2026!$H58:$AK58))</f>
        <v>12</v>
      </c>
      <c r="N58" s="289">
        <f>IF(Score2026!N58="","",RANK(Score2026!N58,Score2026!$H58:$AK58))</f>
        <v>16</v>
      </c>
      <c r="O58" s="289" t="str">
        <f>IF(Score2026!O58="","",RANK(Score2026!O58,Score2026!$H58:$AK58))</f>
        <v/>
      </c>
      <c r="P58" s="289">
        <f>IF(Score2026!P58="","",RANK(Score2026!P58,Score2026!$H58:$AK58))</f>
        <v>22</v>
      </c>
      <c r="Q58" s="289">
        <f>IF(Score2026!Q58="","",RANK(Score2026!Q58,Score2026!$H58:$AK58))</f>
        <v>17</v>
      </c>
      <c r="R58" s="289">
        <f>IF(Score2026!R58="","",RANK(Score2026!R58,Score2026!$H58:$AK58))</f>
        <v>4</v>
      </c>
      <c r="S58" s="289">
        <f>IF(Score2026!S58="","",RANK(Score2026!S58,Score2026!$H58:$AK58))</f>
        <v>20</v>
      </c>
      <c r="T58" s="289">
        <f>IF(Score2026!T58="","",RANK(Score2026!T58,Score2026!$H58:$AK58))</f>
        <v>11</v>
      </c>
      <c r="U58" s="289">
        <f>IF(Score2026!U58="","",RANK(Score2026!U58,Score2026!$H58:$AK58))</f>
        <v>29</v>
      </c>
      <c r="V58" s="289">
        <f>IF(Score2026!V58="","",RANK(Score2026!V58,Score2026!$H58:$AK58))</f>
        <v>6</v>
      </c>
      <c r="W58" s="289">
        <f>IF(Score2026!W58="","",RANK(Score2026!W58,Score2026!$H58:$AK58))</f>
        <v>17</v>
      </c>
      <c r="X58" s="289">
        <f>IF(Score2026!X58="","",RANK(Score2026!X58,Score2026!$H58:$AK58))</f>
        <v>27</v>
      </c>
      <c r="Y58" s="289">
        <f>IF(Score2026!Y58="","",RANK(Score2026!Y58,Score2026!$H58:$AK58))</f>
        <v>10</v>
      </c>
      <c r="Z58" s="289">
        <f>IF(Score2026!Z58="","",RANK(Score2026!Z58,Score2026!$H58:$AK58))</f>
        <v>7</v>
      </c>
      <c r="AA58" s="289">
        <f>IF(Score2026!AA58="","",RANK(Score2026!AA58,Score2026!$H58:$AK58))</f>
        <v>28</v>
      </c>
      <c r="AB58" s="289">
        <f>IF(Score2026!AB58="","",RANK(Score2026!AB58,Score2026!$H58:$AK58))</f>
        <v>13</v>
      </c>
      <c r="AC58" s="289">
        <f>IF(Score2026!AC58="","",RANK(Score2026!AC58,Score2026!$H58:$AK58))</f>
        <v>15</v>
      </c>
      <c r="AD58" s="289">
        <f>IF(Score2026!AD58="","",RANK(Score2026!AD58,Score2026!$H58:$AK58))</f>
        <v>23</v>
      </c>
      <c r="AE58" s="289">
        <f>IF(Score2026!AE58="","",RANK(Score2026!AE58,Score2026!$H58:$AK58))</f>
        <v>2</v>
      </c>
      <c r="AF58" s="289">
        <f>IF(Score2026!AF58="","",RANK(Score2026!AF58,Score2026!$H58:$AK58))</f>
        <v>13</v>
      </c>
      <c r="AG58" s="289">
        <f>IF(Score2026!AG58="","",RANK(Score2026!AG58,Score2026!$H58:$AK58))</f>
        <v>25</v>
      </c>
      <c r="AH58" s="289">
        <f>IF(Score2026!AH58="","",RANK(Score2026!AH58,Score2026!$H58:$AK58))</f>
        <v>8</v>
      </c>
      <c r="AI58" s="289">
        <f>IF(Score2026!AI58="","",RANK(Score2026!AI58,Score2026!$H58:$AK58))</f>
        <v>1</v>
      </c>
      <c r="AJ58" s="289">
        <f>IF(Score2026!AJ58="","",RANK(Score2026!AJ58,Score2026!$H58:$AK58))</f>
        <v>8</v>
      </c>
      <c r="AK58" s="289">
        <f>IF(Score2026!AK58="","",RANK(Score2026!AK58,Score2026!$H58:$AK58))</f>
        <v>24</v>
      </c>
      <c r="AM58" s="289"/>
      <c r="AO58" s="289"/>
    </row>
    <row r="59" spans="1:41">
      <c r="H59" s="289" t="str">
        <f>IF(Score2026!H59="","",RANK(Score2026!H59,Score2026!$H59:$AK59))</f>
        <v/>
      </c>
      <c r="I59" s="289" t="str">
        <f>IF(Score2026!I59="","",RANK(Score2026!I59,Score2026!$H59:$AK59))</f>
        <v/>
      </c>
      <c r="J59" s="289" t="str">
        <f>IF(Score2026!J59="","",RANK(Score2026!J59,Score2026!$H59:$AK59))</f>
        <v/>
      </c>
      <c r="K59" s="289" t="str">
        <f>IF(Score2026!K59="","",RANK(Score2026!K59,Score2026!$H59:$AK59))</f>
        <v/>
      </c>
      <c r="L59" s="289" t="str">
        <f>IF(Score2026!L59="","",RANK(Score2026!L59,Score2026!$H59:$AK59))</f>
        <v/>
      </c>
      <c r="M59" s="289" t="str">
        <f>IF(Score2026!M59="","",RANK(Score2026!M59,Score2026!$H59:$AK59))</f>
        <v/>
      </c>
      <c r="N59" s="289" t="str">
        <f>IF(Score2026!N59="","",RANK(Score2026!N59,Score2026!$H59:$AK59))</f>
        <v/>
      </c>
      <c r="O59" s="289" t="str">
        <f>IF(Score2026!O59="","",RANK(Score2026!O59,Score2026!$H59:$AK59))</f>
        <v/>
      </c>
      <c r="P59" s="289" t="str">
        <f>IF(Score2026!P59="","",RANK(Score2026!P59,Score2026!$H59:$AK59))</f>
        <v/>
      </c>
      <c r="Q59" s="289" t="str">
        <f>IF(Score2026!Q59="","",RANK(Score2026!Q59,Score2026!$H59:$AK59))</f>
        <v/>
      </c>
      <c r="R59" s="289" t="str">
        <f>IF(Score2026!R59="","",RANK(Score2026!R59,Score2026!$H59:$AK59))</f>
        <v/>
      </c>
      <c r="S59" s="289" t="str">
        <f>IF(Score2026!S59="","",RANK(Score2026!S59,Score2026!$H59:$AK59))</f>
        <v/>
      </c>
      <c r="T59" s="289" t="str">
        <f>IF(Score2026!T59="","",RANK(Score2026!T59,Score2026!$H59:$AK59))</f>
        <v/>
      </c>
      <c r="U59" s="289" t="str">
        <f>IF(Score2026!U59="","",RANK(Score2026!U59,Score2026!$H59:$AK59))</f>
        <v/>
      </c>
      <c r="V59" s="289" t="str">
        <f>IF(Score2026!V59="","",RANK(Score2026!V59,Score2026!$H59:$AK59))</f>
        <v/>
      </c>
      <c r="W59" s="289" t="str">
        <f>IF(Score2026!W59="","",RANK(Score2026!W59,Score2026!$H59:$AK59))</f>
        <v/>
      </c>
      <c r="X59" s="289" t="str">
        <f>IF(Score2026!X59="","",RANK(Score2026!X59,Score2026!$H59:$AK59))</f>
        <v/>
      </c>
      <c r="Y59" s="289" t="str">
        <f>IF(Score2026!Y59="","",RANK(Score2026!Y59,Score2026!$H59:$AK59))</f>
        <v/>
      </c>
      <c r="Z59" s="289" t="str">
        <f>IF(Score2026!Z59="","",RANK(Score2026!Z59,Score2026!$H59:$AK59))</f>
        <v/>
      </c>
      <c r="AA59" s="289" t="str">
        <f>IF(Score2026!AA59="","",RANK(Score2026!AA59,Score2026!$H59:$AK59))</f>
        <v/>
      </c>
      <c r="AB59" s="289" t="str">
        <f>IF(Score2026!AB59="","",RANK(Score2026!AB59,Score2026!$H59:$AK59))</f>
        <v/>
      </c>
      <c r="AC59" s="289" t="str">
        <f>IF(Score2026!AC59="","",RANK(Score2026!AC59,Score2026!$H59:$AK59))</f>
        <v/>
      </c>
      <c r="AD59" s="289" t="str">
        <f>IF(Score2026!AD59="","",RANK(Score2026!AD59,Score2026!$H59:$AK59))</f>
        <v/>
      </c>
      <c r="AE59" s="289" t="str">
        <f>IF(Score2026!AE59="","",RANK(Score2026!AE59,Score2026!$H59:$AK59))</f>
        <v/>
      </c>
      <c r="AF59" s="289" t="str">
        <f>IF(Score2026!AF59="","",RANK(Score2026!AF59,Score2026!$H59:$AK59))</f>
        <v/>
      </c>
      <c r="AG59" s="289" t="str">
        <f>IF(Score2026!AG59="","",RANK(Score2026!AG59,Score2026!$H59:$AK59))</f>
        <v/>
      </c>
      <c r="AH59" s="289" t="str">
        <f>IF(Score2026!AH59="","",RANK(Score2026!AH59,Score2026!$H59:$AK59))</f>
        <v/>
      </c>
      <c r="AI59" s="289" t="str">
        <f>IF(Score2026!AI59="","",RANK(Score2026!AI59,Score2026!$H59:$AK59))</f>
        <v/>
      </c>
      <c r="AJ59" s="289" t="str">
        <f>IF(Score2026!AJ59="","",RANK(Score2026!AJ59,Score2026!$H59:$AK59))</f>
        <v/>
      </c>
      <c r="AK59" s="289" t="str">
        <f>IF(Score2026!AK59="","",RANK(Score2026!AK59,Score2026!$H59:$AK59))</f>
        <v/>
      </c>
      <c r="AN59" s="290"/>
    </row>
    <row r="60" spans="1:41">
      <c r="H60" s="289" t="str">
        <f>IF(Score2026!H60="","",RANK(Score2026!H60,Score2026!$H60:$AK60))</f>
        <v/>
      </c>
      <c r="I60" s="289" t="str">
        <f>IF(Score2026!I60="","",RANK(Score2026!I60,Score2026!$H60:$AK60))</f>
        <v/>
      </c>
      <c r="J60" s="289" t="str">
        <f>IF(Score2026!J60="","",RANK(Score2026!J60,Score2026!$H60:$AK60))</f>
        <v/>
      </c>
      <c r="K60" s="289" t="str">
        <f>IF(Score2026!K60="","",RANK(Score2026!K60,Score2026!$H60:$AK60))</f>
        <v/>
      </c>
      <c r="L60" s="289" t="str">
        <f>IF(Score2026!L60="","",RANK(Score2026!L60,Score2026!$H60:$AK60))</f>
        <v/>
      </c>
      <c r="M60" s="289" t="str">
        <f>IF(Score2026!M60="","",RANK(Score2026!M60,Score2026!$H60:$AK60))</f>
        <v/>
      </c>
      <c r="N60" s="289" t="str">
        <f>IF(Score2026!N60="","",RANK(Score2026!N60,Score2026!$H60:$AK60))</f>
        <v/>
      </c>
      <c r="O60" s="289" t="str">
        <f>IF(Score2026!O60="","",RANK(Score2026!O60,Score2026!$H60:$AK60))</f>
        <v/>
      </c>
      <c r="P60" s="289" t="str">
        <f>IF(Score2026!P60="","",RANK(Score2026!P60,Score2026!$H60:$AK60))</f>
        <v/>
      </c>
      <c r="Q60" s="289" t="str">
        <f>IF(Score2026!Q60="","",RANK(Score2026!Q60,Score2026!$H60:$AK60))</f>
        <v/>
      </c>
      <c r="R60" s="289" t="str">
        <f>IF(Score2026!R60="","",RANK(Score2026!R60,Score2026!$H60:$AK60))</f>
        <v/>
      </c>
      <c r="S60" s="289" t="str">
        <f>IF(Score2026!S60="","",RANK(Score2026!S60,Score2026!$H60:$AK60))</f>
        <v/>
      </c>
      <c r="T60" s="289" t="str">
        <f>IF(Score2026!T60="","",RANK(Score2026!T60,Score2026!$H60:$AK60))</f>
        <v/>
      </c>
      <c r="U60" s="289" t="str">
        <f>IF(Score2026!U60="","",RANK(Score2026!U60,Score2026!$H60:$AK60))</f>
        <v/>
      </c>
      <c r="V60" s="289" t="str">
        <f>IF(Score2026!V60="","",RANK(Score2026!V60,Score2026!$H60:$AK60))</f>
        <v/>
      </c>
      <c r="W60" s="289" t="str">
        <f>IF(Score2026!W60="","",RANK(Score2026!W60,Score2026!$H60:$AK60))</f>
        <v/>
      </c>
      <c r="X60" s="289" t="str">
        <f>IF(Score2026!X60="","",RANK(Score2026!X60,Score2026!$H60:$AK60))</f>
        <v/>
      </c>
      <c r="Y60" s="289" t="str">
        <f>IF(Score2026!Y60="","",RANK(Score2026!Y60,Score2026!$H60:$AK60))</f>
        <v/>
      </c>
      <c r="Z60" s="289" t="str">
        <f>IF(Score2026!Z60="","",RANK(Score2026!Z60,Score2026!$H60:$AK60))</f>
        <v/>
      </c>
      <c r="AA60" s="289" t="str">
        <f>IF(Score2026!AA60="","",RANK(Score2026!AA60,Score2026!$H60:$AK60))</f>
        <v/>
      </c>
      <c r="AB60" s="289" t="str">
        <f>IF(Score2026!AB60="","",RANK(Score2026!AB60,Score2026!$H60:$AK60))</f>
        <v/>
      </c>
      <c r="AC60" s="289" t="str">
        <f>IF(Score2026!AC60="","",RANK(Score2026!AC60,Score2026!$H60:$AK60))</f>
        <v/>
      </c>
      <c r="AD60" s="289" t="str">
        <f>IF(Score2026!AD60="","",RANK(Score2026!AD60,Score2026!$H60:$AK60))</f>
        <v/>
      </c>
      <c r="AE60" s="289" t="str">
        <f>IF(Score2026!AE60="","",RANK(Score2026!AE60,Score2026!$H60:$AK60))</f>
        <v/>
      </c>
      <c r="AF60" s="289" t="str">
        <f>IF(Score2026!AF60="","",RANK(Score2026!AF60,Score2026!$H60:$AK60))</f>
        <v/>
      </c>
      <c r="AG60" s="289" t="str">
        <f>IF(Score2026!AG60="","",RANK(Score2026!AG60,Score2026!$H60:$AK60))</f>
        <v/>
      </c>
      <c r="AH60" s="289" t="str">
        <f>IF(Score2026!AH60="","",RANK(Score2026!AH60,Score2026!$H60:$AK60))</f>
        <v/>
      </c>
      <c r="AI60" s="289" t="str">
        <f>IF(Score2026!AI60="","",RANK(Score2026!AI60,Score2026!$H60:$AK60))</f>
        <v/>
      </c>
      <c r="AJ60" s="289" t="str">
        <f>IF(Score2026!AJ60="","",RANK(Score2026!AJ60,Score2026!$H60:$AK60))</f>
        <v/>
      </c>
      <c r="AK60" s="289" t="str">
        <f>IF(Score2026!AK60="","",RANK(Score2026!AK60,Score2026!$H60:$AK60))</f>
        <v/>
      </c>
      <c r="AN60" s="290"/>
      <c r="AO60" s="290"/>
    </row>
    <row r="61" spans="1:41" s="290" customFormat="1">
      <c r="A61" s="289"/>
      <c r="B61" s="289">
        <v>2</v>
      </c>
      <c r="C61" s="289" t="s">
        <v>131</v>
      </c>
      <c r="D61" s="289" t="str">
        <f t="shared" si="0"/>
        <v>2 Societal Pillar</v>
      </c>
      <c r="E61" s="289"/>
      <c r="F61" s="289"/>
      <c r="G61" s="289"/>
      <c r="H61" s="289">
        <f>IF(Score2026!H61="","",RANK(Score2026!H61,Score2026!$H61:$AK61))</f>
        <v>1</v>
      </c>
      <c r="I61" s="289">
        <f>IF(Score2026!I61="","",RANK(Score2026!I61,Score2026!$H61:$AK61))</f>
        <v>25</v>
      </c>
      <c r="J61" s="289">
        <f>IF(Score2026!J61="","",RANK(Score2026!J61,Score2026!$H61:$AK61))</f>
        <v>14</v>
      </c>
      <c r="K61" s="289">
        <f>IF(Score2026!K61="","",RANK(Score2026!K61,Score2026!$H61:$AK61))</f>
        <v>26</v>
      </c>
      <c r="L61" s="289">
        <f>IF(Score2026!L61="","",RANK(Score2026!L61,Score2026!$H61:$AK61))</f>
        <v>2</v>
      </c>
      <c r="M61" s="289">
        <f>IF(Score2026!M61="","",RANK(Score2026!M61,Score2026!$H61:$AK61))</f>
        <v>10</v>
      </c>
      <c r="N61" s="289">
        <f>IF(Score2026!N61="","",RANK(Score2026!N61,Score2026!$H61:$AK61))</f>
        <v>23</v>
      </c>
      <c r="O61" s="289">
        <f>IF(Score2026!O61="","",RANK(Score2026!O61,Score2026!$H61:$AK61))</f>
        <v>5</v>
      </c>
      <c r="P61" s="289">
        <f>IF(Score2026!P61="","",RANK(Score2026!P61,Score2026!$H61:$AK61))</f>
        <v>16</v>
      </c>
      <c r="Q61" s="289">
        <f>IF(Score2026!Q61="","",RANK(Score2026!Q61,Score2026!$H61:$AK61))</f>
        <v>8</v>
      </c>
      <c r="R61" s="289">
        <f>IF(Score2026!R61="","",RANK(Score2026!R61,Score2026!$H61:$AK61))</f>
        <v>27</v>
      </c>
      <c r="S61" s="289">
        <f>IF(Score2026!S61="","",RANK(Score2026!S61,Score2026!$H61:$AK61))</f>
        <v>20</v>
      </c>
      <c r="T61" s="289">
        <f>IF(Score2026!T61="","",RANK(Score2026!T61,Score2026!$H61:$AK61))</f>
        <v>7</v>
      </c>
      <c r="U61" s="289">
        <f>IF(Score2026!U61="","",RANK(Score2026!U61,Score2026!$H61:$AK61))</f>
        <v>24</v>
      </c>
      <c r="V61" s="289">
        <f>IF(Score2026!V61="","",RANK(Score2026!V61,Score2026!$H61:$AK61))</f>
        <v>13</v>
      </c>
      <c r="W61" s="289">
        <f>IF(Score2026!W61="","",RANK(Score2026!W61,Score2026!$H61:$AK61))</f>
        <v>18</v>
      </c>
      <c r="X61" s="289">
        <f>IF(Score2026!X61="","",RANK(Score2026!X61,Score2026!$H61:$AK61))</f>
        <v>30</v>
      </c>
      <c r="Y61" s="289">
        <f>IF(Score2026!Y61="","",RANK(Score2026!Y61,Score2026!$H61:$AK61))</f>
        <v>3</v>
      </c>
      <c r="Z61" s="289">
        <f>IF(Score2026!Z61="","",RANK(Score2026!Z61,Score2026!$H61:$AK61))</f>
        <v>28</v>
      </c>
      <c r="AA61" s="289">
        <f>IF(Score2026!AA61="","",RANK(Score2026!AA61,Score2026!$H61:$AK61))</f>
        <v>29</v>
      </c>
      <c r="AB61" s="289">
        <f>IF(Score2026!AB61="","",RANK(Score2026!AB61,Score2026!$H61:$AK61))</f>
        <v>15</v>
      </c>
      <c r="AC61" s="289">
        <f>IF(Score2026!AC61="","",RANK(Score2026!AC61,Score2026!$H61:$AK61))</f>
        <v>19</v>
      </c>
      <c r="AD61" s="289">
        <f>IF(Score2026!AD61="","",RANK(Score2026!AD61,Score2026!$H61:$AK61))</f>
        <v>22</v>
      </c>
      <c r="AE61" s="289">
        <f>IF(Score2026!AE61="","",RANK(Score2026!AE61,Score2026!$H61:$AK61))</f>
        <v>9</v>
      </c>
      <c r="AF61" s="289">
        <f>IF(Score2026!AF61="","",RANK(Score2026!AF61,Score2026!$H61:$AK61))</f>
        <v>6</v>
      </c>
      <c r="AG61" s="289">
        <f>IF(Score2026!AG61="","",RANK(Score2026!AG61,Score2026!$H61:$AK61))</f>
        <v>17</v>
      </c>
      <c r="AH61" s="289">
        <f>IF(Score2026!AH61="","",RANK(Score2026!AH61,Score2026!$H61:$AK61))</f>
        <v>12</v>
      </c>
      <c r="AI61" s="289">
        <f>IF(Score2026!AI61="","",RANK(Score2026!AI61,Score2026!$H61:$AK61))</f>
        <v>4</v>
      </c>
      <c r="AJ61" s="289">
        <f>IF(Score2026!AJ61="","",RANK(Score2026!AJ61,Score2026!$H61:$AK61))</f>
        <v>11</v>
      </c>
      <c r="AK61" s="289">
        <f>IF(Score2026!AK61="","",RANK(Score2026!AK61,Score2026!$H61:$AK61))</f>
        <v>21</v>
      </c>
      <c r="AM61" s="289"/>
    </row>
    <row r="62" spans="1:41" s="290" customFormat="1">
      <c r="A62" s="289">
        <v>49</v>
      </c>
      <c r="B62" s="289" t="s">
        <v>132</v>
      </c>
      <c r="C62" s="289" t="s">
        <v>133</v>
      </c>
      <c r="D62" s="289" t="str">
        <f t="shared" si="0"/>
        <v>2.01 Inequality (Gini coefficient)</v>
      </c>
      <c r="E62" s="289" t="s">
        <v>287</v>
      </c>
      <c r="F62" s="289" t="s">
        <v>292</v>
      </c>
      <c r="G62" s="289" t="s">
        <v>367</v>
      </c>
      <c r="H62" s="289">
        <f>IF(Score2026!H62="","",RANK(Score2026!H62,Score2026!$H62:$AK62))</f>
        <v>12</v>
      </c>
      <c r="I62" s="289">
        <f>IF(Score2026!I62="","",RANK(Score2026!I62,Score2026!$H62:$AK62))</f>
        <v>4</v>
      </c>
      <c r="J62" s="289" t="str">
        <f>IF(Score2026!J62="","",RANK(Score2026!J62,Score2026!$H62:$AK62))</f>
        <v/>
      </c>
      <c r="K62" s="289" t="str">
        <f>IF(Score2026!K62="","",RANK(Score2026!K62,Score2026!$H62:$AK62))</f>
        <v/>
      </c>
      <c r="L62" s="289">
        <f>IF(Score2026!L62="","",RANK(Score2026!L62,Score2026!$H62:$AK62))</f>
        <v>3</v>
      </c>
      <c r="M62" s="289">
        <f>IF(Score2026!M62="","",RANK(Score2026!M62,Score2026!$H62:$AK62))</f>
        <v>23</v>
      </c>
      <c r="N62" s="289">
        <f>IF(Score2026!N62="","",RANK(Score2026!N62,Score2026!$H62:$AK62))</f>
        <v>16</v>
      </c>
      <c r="O62" s="289">
        <f>IF(Score2026!O62="","",RANK(Score2026!O62,Score2026!$H62:$AK62))</f>
        <v>2</v>
      </c>
      <c r="P62" s="289">
        <f>IF(Score2026!P62="","",RANK(Score2026!P62,Score2026!$H62:$AK62))</f>
        <v>24</v>
      </c>
      <c r="Q62" s="289" t="str">
        <f>IF(Score2026!Q62="","",RANK(Score2026!Q62,Score2026!$H62:$AK62))</f>
        <v/>
      </c>
      <c r="R62" s="289">
        <f>IF(Score2026!R62="","",RANK(Score2026!R62,Score2026!$H62:$AK62))</f>
        <v>1</v>
      </c>
      <c r="S62" s="289">
        <f>IF(Score2026!S62="","",RANK(Score2026!S62,Score2026!$H62:$AK62))</f>
        <v>13</v>
      </c>
      <c r="T62" s="289">
        <f>IF(Score2026!T62="","",RANK(Score2026!T62,Score2026!$H62:$AK62))</f>
        <v>5</v>
      </c>
      <c r="U62" s="289">
        <f>IF(Score2026!U62="","",RANK(Score2026!U62,Score2026!$H62:$AK62))</f>
        <v>14</v>
      </c>
      <c r="V62" s="289">
        <f>IF(Score2026!V62="","",RANK(Score2026!V62,Score2026!$H62:$AK62))</f>
        <v>20</v>
      </c>
      <c r="W62" s="289">
        <f>IF(Score2026!W62="","",RANK(Score2026!W62,Score2026!$H62:$AK62))</f>
        <v>22</v>
      </c>
      <c r="X62" s="289" t="str">
        <f>IF(Score2026!X62="","",RANK(Score2026!X62,Score2026!$H62:$AK62))</f>
        <v/>
      </c>
      <c r="Y62" s="289">
        <f>IF(Score2026!Y62="","",RANK(Score2026!Y62,Score2026!$H62:$AK62))</f>
        <v>7</v>
      </c>
      <c r="Z62" s="289">
        <f>IF(Score2026!Z62="","",RANK(Score2026!Z62,Score2026!$H62:$AK62))</f>
        <v>11</v>
      </c>
      <c r="AA62" s="289" t="str">
        <f>IF(Score2026!AA62="","",RANK(Score2026!AA62,Score2026!$H62:$AK62))</f>
        <v/>
      </c>
      <c r="AB62" s="289">
        <f>IF(Score2026!AB62="","",RANK(Score2026!AB62,Score2026!$H62:$AK62))</f>
        <v>19</v>
      </c>
      <c r="AC62" s="289">
        <f>IF(Score2026!AC62="","",RANK(Score2026!AC62,Score2026!$H62:$AK62))</f>
        <v>18</v>
      </c>
      <c r="AD62" s="289">
        <f>IF(Score2026!AD62="","",RANK(Score2026!AD62,Score2026!$H62:$AK62))</f>
        <v>9</v>
      </c>
      <c r="AE62" s="289">
        <f>IF(Score2026!AE62="","",RANK(Score2026!AE62,Score2026!$H62:$AK62))</f>
        <v>15</v>
      </c>
      <c r="AF62" s="289">
        <f>IF(Score2026!AF62="","",RANK(Score2026!AF62,Score2026!$H62:$AK62))</f>
        <v>8</v>
      </c>
      <c r="AG62" s="289" t="str">
        <f>IF(Score2026!AG62="","",RANK(Score2026!AG62,Score2026!$H62:$AK62))</f>
        <v/>
      </c>
      <c r="AH62" s="289">
        <f>IF(Score2026!AH62="","",RANK(Score2026!AH62,Score2026!$H62:$AK62))</f>
        <v>10</v>
      </c>
      <c r="AI62" s="289">
        <f>IF(Score2026!AI62="","",RANK(Score2026!AI62,Score2026!$H62:$AK62))</f>
        <v>6</v>
      </c>
      <c r="AJ62" s="289">
        <f>IF(Score2026!AJ62="","",RANK(Score2026!AJ62,Score2026!$H62:$AK62))</f>
        <v>21</v>
      </c>
      <c r="AK62" s="289">
        <f>IF(Score2026!AK62="","",RANK(Score2026!AK62,Score2026!$H62:$AK62))</f>
        <v>17</v>
      </c>
      <c r="AM62" s="289"/>
    </row>
    <row r="63" spans="1:41" s="290" customFormat="1">
      <c r="A63" s="289">
        <v>50</v>
      </c>
      <c r="B63" s="289" t="s">
        <v>134</v>
      </c>
      <c r="C63" s="289" t="s">
        <v>135</v>
      </c>
      <c r="D63" s="289" t="str">
        <f t="shared" si="0"/>
        <v>2.02 Educational attainment</v>
      </c>
      <c r="E63" s="289" t="s">
        <v>231</v>
      </c>
      <c r="F63" s="289"/>
      <c r="G63" s="289"/>
      <c r="H63" s="289">
        <f>IF(Score2026!H63="","",RANK(Score2026!H63,Score2026!$H63:$AK63))</f>
        <v>3</v>
      </c>
      <c r="I63" s="289">
        <f>IF(Score2026!I63="","",RANK(Score2026!I63,Score2026!$H63:$AK63))</f>
        <v>25</v>
      </c>
      <c r="J63" s="289">
        <f>IF(Score2026!J63="","",RANK(Score2026!J63,Score2026!$H63:$AK63))</f>
        <v>23</v>
      </c>
      <c r="K63" s="289">
        <f>IF(Score2026!K63="","",RANK(Score2026!K63,Score2026!$H63:$AK63))</f>
        <v>28</v>
      </c>
      <c r="L63" s="289">
        <f>IF(Score2026!L63="","",RANK(Score2026!L63,Score2026!$H63:$AK63))</f>
        <v>6</v>
      </c>
      <c r="M63" s="289">
        <f>IF(Score2026!M63="","",RANK(Score2026!M63,Score2026!$H63:$AK63))</f>
        <v>8</v>
      </c>
      <c r="N63" s="289">
        <f>IF(Score2026!N63="","",RANK(Score2026!N63,Score2026!$H63:$AK63))</f>
        <v>11</v>
      </c>
      <c r="O63" s="289">
        <f>IF(Score2026!O63="","",RANK(Score2026!O63,Score2026!$H63:$AK63))</f>
        <v>7</v>
      </c>
      <c r="P63" s="289">
        <f>IF(Score2026!P63="","",RANK(Score2026!P63,Score2026!$H63:$AK63))</f>
        <v>15</v>
      </c>
      <c r="Q63" s="289">
        <f>IF(Score2026!Q63="","",RANK(Score2026!Q63,Score2026!$H63:$AK63))</f>
        <v>5</v>
      </c>
      <c r="R63" s="289">
        <f>IF(Score2026!R63="","",RANK(Score2026!R63,Score2026!$H63:$AK63))</f>
        <v>24</v>
      </c>
      <c r="S63" s="289">
        <f>IF(Score2026!S63="","",RANK(Score2026!S63,Score2026!$H63:$AK63))</f>
        <v>20</v>
      </c>
      <c r="T63" s="289">
        <f>IF(Score2026!T63="","",RANK(Score2026!T63,Score2026!$H63:$AK63))</f>
        <v>12</v>
      </c>
      <c r="U63" s="289">
        <f>IF(Score2026!U63="","",RANK(Score2026!U63,Score2026!$H63:$AK63))</f>
        <v>27</v>
      </c>
      <c r="V63" s="289">
        <f>IF(Score2026!V63="","",RANK(Score2026!V63,Score2026!$H63:$AK63))</f>
        <v>14</v>
      </c>
      <c r="W63" s="289">
        <f>IF(Score2026!W63="","",RANK(Score2026!W63,Score2026!$H63:$AK63))</f>
        <v>18</v>
      </c>
      <c r="X63" s="289">
        <f>IF(Score2026!X63="","",RANK(Score2026!X63,Score2026!$H63:$AK63))</f>
        <v>26</v>
      </c>
      <c r="Y63" s="289">
        <f>IF(Score2026!Y63="","",RANK(Score2026!Y63,Score2026!$H63:$AK63))</f>
        <v>10</v>
      </c>
      <c r="Z63" s="289">
        <f>IF(Score2026!Z63="","",RANK(Score2026!Z63,Score2026!$H63:$AK63))</f>
        <v>29</v>
      </c>
      <c r="AA63" s="289">
        <f>IF(Score2026!AA63="","",RANK(Score2026!AA63,Score2026!$H63:$AK63))</f>
        <v>30</v>
      </c>
      <c r="AB63" s="289">
        <f>IF(Score2026!AB63="","",RANK(Score2026!AB63,Score2026!$H63:$AK63))</f>
        <v>17</v>
      </c>
      <c r="AC63" s="289">
        <f>IF(Score2026!AC63="","",RANK(Score2026!AC63,Score2026!$H63:$AK63))</f>
        <v>16</v>
      </c>
      <c r="AD63" s="289">
        <f>IF(Score2026!AD63="","",RANK(Score2026!AD63,Score2026!$H63:$AK63))</f>
        <v>13</v>
      </c>
      <c r="AE63" s="289">
        <f>IF(Score2026!AE63="","",RANK(Score2026!AE63,Score2026!$H63:$AK63))</f>
        <v>9</v>
      </c>
      <c r="AF63" s="289">
        <f>IF(Score2026!AF63="","",RANK(Score2026!AF63,Score2026!$H63:$AK63))</f>
        <v>4</v>
      </c>
      <c r="AG63" s="289">
        <f>IF(Score2026!AG63="","",RANK(Score2026!AG63,Score2026!$H63:$AK63))</f>
        <v>21</v>
      </c>
      <c r="AH63" s="289">
        <f>IF(Score2026!AH63="","",RANK(Score2026!AH63,Score2026!$H63:$AK63))</f>
        <v>19</v>
      </c>
      <c r="AI63" s="289">
        <f>IF(Score2026!AI63="","",RANK(Score2026!AI63,Score2026!$H63:$AK63))</f>
        <v>2</v>
      </c>
      <c r="AJ63" s="289">
        <f>IF(Score2026!AJ63="","",RANK(Score2026!AJ63,Score2026!$H63:$AK63))</f>
        <v>1</v>
      </c>
      <c r="AK63" s="289">
        <f>IF(Score2026!AK63="","",RANK(Score2026!AK63,Score2026!$H63:$AK63))</f>
        <v>22</v>
      </c>
      <c r="AM63" s="289"/>
    </row>
    <row r="64" spans="1:41" s="290" customFormat="1">
      <c r="A64" s="289">
        <v>51</v>
      </c>
      <c r="B64" s="289" t="s">
        <v>136</v>
      </c>
      <c r="C64" s="289" t="s">
        <v>137</v>
      </c>
      <c r="D64" s="289" t="str">
        <f t="shared" si="0"/>
        <v>2.02.01 Mean years of schooling</v>
      </c>
      <c r="E64" s="289" t="s">
        <v>289</v>
      </c>
      <c r="F64" s="289" t="s">
        <v>368</v>
      </c>
      <c r="G64" s="289" t="s">
        <v>369</v>
      </c>
      <c r="H64" s="289">
        <f>IF(Score2026!H64="","",RANK(Score2026!H64,Score2026!$H64:$AK64))</f>
        <v>5</v>
      </c>
      <c r="I64" s="289">
        <f>IF(Score2026!I64="","",RANK(Score2026!I64,Score2026!$H64:$AK64))</f>
        <v>25</v>
      </c>
      <c r="J64" s="289">
        <f>IF(Score2026!J64="","",RANK(Score2026!J64,Score2026!$H64:$AK64))</f>
        <v>18</v>
      </c>
      <c r="K64" s="289">
        <f>IF(Score2026!K64="","",RANK(Score2026!K64,Score2026!$H64:$AK64))</f>
        <v>28</v>
      </c>
      <c r="L64" s="289">
        <f>IF(Score2026!L64="","",RANK(Score2026!L64,Score2026!$H64:$AK64))</f>
        <v>2</v>
      </c>
      <c r="M64" s="289">
        <f>IF(Score2026!M64="","",RANK(Score2026!M64,Score2026!$H64:$AK64))</f>
        <v>12</v>
      </c>
      <c r="N64" s="289">
        <f>IF(Score2026!N64="","",RANK(Score2026!N64,Score2026!$H64:$AK64))</f>
        <v>23</v>
      </c>
      <c r="O64" s="289">
        <f>IF(Score2026!O64="","",RANK(Score2026!O64,Score2026!$H64:$AK64))</f>
        <v>7</v>
      </c>
      <c r="P64" s="289">
        <f>IF(Score2026!P64="","",RANK(Score2026!P64,Score2026!$H64:$AK64))</f>
        <v>21</v>
      </c>
      <c r="Q64" s="289">
        <f>IF(Score2026!Q64="","",RANK(Score2026!Q64,Score2026!$H64:$AK64))</f>
        <v>10</v>
      </c>
      <c r="R64" s="289">
        <f>IF(Score2026!R64="","",RANK(Score2026!R64,Score2026!$H64:$AK64))</f>
        <v>24</v>
      </c>
      <c r="S64" s="289">
        <f>IF(Score2026!S64="","",RANK(Score2026!S64,Score2026!$H64:$AK64))</f>
        <v>22</v>
      </c>
      <c r="T64" s="289">
        <f>IF(Score2026!T64="","",RANK(Score2026!T64,Score2026!$H64:$AK64))</f>
        <v>8</v>
      </c>
      <c r="U64" s="289">
        <f>IF(Score2026!U64="","",RANK(Score2026!U64,Score2026!$H64:$AK64))</f>
        <v>27</v>
      </c>
      <c r="V64" s="289">
        <f>IF(Score2026!V64="","",RANK(Score2026!V64,Score2026!$H64:$AK64))</f>
        <v>13</v>
      </c>
      <c r="W64" s="289">
        <f>IF(Score2026!W64="","",RANK(Score2026!W64,Score2026!$H64:$AK64))</f>
        <v>17</v>
      </c>
      <c r="X64" s="289">
        <f>IF(Score2026!X64="","",RANK(Score2026!X64,Score2026!$H64:$AK64))</f>
        <v>26</v>
      </c>
      <c r="Y64" s="289">
        <f>IF(Score2026!Y64="","",RANK(Score2026!Y64,Score2026!$H64:$AK64))</f>
        <v>4</v>
      </c>
      <c r="Z64" s="289">
        <f>IF(Score2026!Z64="","",RANK(Score2026!Z64,Score2026!$H64:$AK64))</f>
        <v>30</v>
      </c>
      <c r="AA64" s="289">
        <f>IF(Score2026!AA64="","",RANK(Score2026!AA64,Score2026!$H64:$AK64))</f>
        <v>29</v>
      </c>
      <c r="AB64" s="289">
        <f>IF(Score2026!AB64="","",RANK(Score2026!AB64,Score2026!$H64:$AK64))</f>
        <v>15</v>
      </c>
      <c r="AC64" s="289">
        <f>IF(Score2026!AC64="","",RANK(Score2026!AC64,Score2026!$H64:$AK64))</f>
        <v>16</v>
      </c>
      <c r="AD64" s="289">
        <f>IF(Score2026!AD64="","",RANK(Score2026!AD64,Score2026!$H64:$AK64))</f>
        <v>9</v>
      </c>
      <c r="AE64" s="289">
        <f>IF(Score2026!AE64="","",RANK(Score2026!AE64,Score2026!$H64:$AK64))</f>
        <v>11</v>
      </c>
      <c r="AF64" s="289">
        <f>IF(Score2026!AF64="","",RANK(Score2026!AF64,Score2026!$H64:$AK64))</f>
        <v>6</v>
      </c>
      <c r="AG64" s="289">
        <f>IF(Score2026!AG64="","",RANK(Score2026!AG64,Score2026!$H64:$AK64))</f>
        <v>14</v>
      </c>
      <c r="AH64" s="289">
        <f>IF(Score2026!AH64="","",RANK(Score2026!AH64,Score2026!$H64:$AK64))</f>
        <v>19</v>
      </c>
      <c r="AI64" s="289">
        <f>IF(Score2026!AI64="","",RANK(Score2026!AI64,Score2026!$H64:$AK64))</f>
        <v>3</v>
      </c>
      <c r="AJ64" s="289">
        <f>IF(Score2026!AJ64="","",RANK(Score2026!AJ64,Score2026!$H64:$AK64))</f>
        <v>1</v>
      </c>
      <c r="AK64" s="289">
        <f>IF(Score2026!AK64="","",RANK(Score2026!AK64,Score2026!$H64:$AK64))</f>
        <v>20</v>
      </c>
      <c r="AM64" s="289"/>
    </row>
    <row r="65" spans="1:39" s="290" customFormat="1">
      <c r="A65" s="289">
        <v>52</v>
      </c>
      <c r="B65" s="289" t="s">
        <v>138</v>
      </c>
      <c r="C65" s="289" t="s">
        <v>139</v>
      </c>
      <c r="D65" s="289" t="str">
        <f t="shared" si="0"/>
        <v>2.02.02 University education Index</v>
      </c>
      <c r="E65" s="289" t="s">
        <v>289</v>
      </c>
      <c r="F65" s="289" t="s">
        <v>370</v>
      </c>
      <c r="G65" s="289" t="s">
        <v>371</v>
      </c>
      <c r="H65" s="289">
        <f>IF(Score2026!H65="","",RANK(Score2026!H65,Score2026!$H65:$AK65))</f>
        <v>4</v>
      </c>
      <c r="I65" s="289">
        <f>IF(Score2026!I65="","",RANK(Score2026!I65,Score2026!$H65:$AK65))</f>
        <v>15</v>
      </c>
      <c r="J65" s="289">
        <f>IF(Score2026!J65="","",RANK(Score2026!J65,Score2026!$H65:$AK65))</f>
        <v>23</v>
      </c>
      <c r="K65" s="289">
        <f>IF(Score2026!K65="","",RANK(Score2026!K65,Score2026!$H65:$AK65))</f>
        <v>23</v>
      </c>
      <c r="L65" s="289">
        <f>IF(Score2026!L65="","",RANK(Score2026!L65,Score2026!$H65:$AK65))</f>
        <v>6</v>
      </c>
      <c r="M65" s="289">
        <f>IF(Score2026!M65="","",RANK(Score2026!M65,Score2026!$H65:$AK65))</f>
        <v>20</v>
      </c>
      <c r="N65" s="289">
        <f>IF(Score2026!N65="","",RANK(Score2026!N65,Score2026!$H65:$AK65))</f>
        <v>3</v>
      </c>
      <c r="O65" s="289">
        <f>IF(Score2026!O65="","",RANK(Score2026!O65,Score2026!$H65:$AK65))</f>
        <v>10</v>
      </c>
      <c r="P65" s="289">
        <f>IF(Score2026!P65="","",RANK(Score2026!P65,Score2026!$H65:$AK65))</f>
        <v>21</v>
      </c>
      <c r="Q65" s="289">
        <f>IF(Score2026!Q65="","",RANK(Score2026!Q65,Score2026!$H65:$AK65))</f>
        <v>13</v>
      </c>
      <c r="R65" s="289">
        <f>IF(Score2026!R65="","",RANK(Score2026!R65,Score2026!$H65:$AK65))</f>
        <v>5</v>
      </c>
      <c r="S65" s="289">
        <f>IF(Score2026!S65="","",RANK(Score2026!S65,Score2026!$H65:$AK65))</f>
        <v>22</v>
      </c>
      <c r="T65" s="289">
        <f>IF(Score2026!T65="","",RANK(Score2026!T65,Score2026!$H65:$AK65))</f>
        <v>9</v>
      </c>
      <c r="U65" s="289">
        <f>IF(Score2026!U65="","",RANK(Score2026!U65,Score2026!$H65:$AK65))</f>
        <v>23</v>
      </c>
      <c r="V65" s="289">
        <f>IF(Score2026!V65="","",RANK(Score2026!V65,Score2026!$H65:$AK65))</f>
        <v>12</v>
      </c>
      <c r="W65" s="289">
        <f>IF(Score2026!W65="","",RANK(Score2026!W65,Score2026!$H65:$AK65))</f>
        <v>19</v>
      </c>
      <c r="X65" s="289">
        <f>IF(Score2026!X65="","",RANK(Score2026!X65,Score2026!$H65:$AK65))</f>
        <v>23</v>
      </c>
      <c r="Y65" s="289">
        <f>IF(Score2026!Y65="","",RANK(Score2026!Y65,Score2026!$H65:$AK65))</f>
        <v>14</v>
      </c>
      <c r="Z65" s="289">
        <f>IF(Score2026!Z65="","",RANK(Score2026!Z65,Score2026!$H65:$AK65))</f>
        <v>8</v>
      </c>
      <c r="AA65" s="289">
        <f>IF(Score2026!AA65="","",RANK(Score2026!AA65,Score2026!$H65:$AK65))</f>
        <v>23</v>
      </c>
      <c r="AB65" s="289">
        <f>IF(Score2026!AB65="","",RANK(Score2026!AB65,Score2026!$H65:$AK65))</f>
        <v>23</v>
      </c>
      <c r="AC65" s="289">
        <f>IF(Score2026!AC65="","",RANK(Score2026!AC65,Score2026!$H65:$AK65))</f>
        <v>23</v>
      </c>
      <c r="AD65" s="289">
        <f>IF(Score2026!AD65="","",RANK(Score2026!AD65,Score2026!$H65:$AK65))</f>
        <v>11</v>
      </c>
      <c r="AE65" s="289">
        <f>IF(Score2026!AE65="","",RANK(Score2026!AE65,Score2026!$H65:$AK65))</f>
        <v>16</v>
      </c>
      <c r="AF65" s="289">
        <f>IF(Score2026!AF65="","",RANK(Score2026!AF65,Score2026!$H65:$AK65))</f>
        <v>7</v>
      </c>
      <c r="AG65" s="289">
        <f>IF(Score2026!AG65="","",RANK(Score2026!AG65,Score2026!$H65:$AK65))</f>
        <v>23</v>
      </c>
      <c r="AH65" s="289">
        <f>IF(Score2026!AH65="","",RANK(Score2026!AH65,Score2026!$H65:$AK65))</f>
        <v>18</v>
      </c>
      <c r="AI65" s="289">
        <f>IF(Score2026!AI65="","",RANK(Score2026!AI65,Score2026!$H65:$AK65))</f>
        <v>2</v>
      </c>
      <c r="AJ65" s="289">
        <f>IF(Score2026!AJ65="","",RANK(Score2026!AJ65,Score2026!$H65:$AK65))</f>
        <v>1</v>
      </c>
      <c r="AK65" s="289">
        <f>IF(Score2026!AK65="","",RANK(Score2026!AK65,Score2026!$H65:$AK65))</f>
        <v>17</v>
      </c>
      <c r="AM65" s="289"/>
    </row>
    <row r="66" spans="1:39" s="290" customFormat="1">
      <c r="A66" s="289">
        <v>53</v>
      </c>
      <c r="B66" s="289" t="s">
        <v>140</v>
      </c>
      <c r="C66" s="289" t="s">
        <v>141</v>
      </c>
      <c r="D66" s="289" t="str">
        <f t="shared" si="0"/>
        <v>2.02.03 Tertiary enrollment</v>
      </c>
      <c r="E66" s="289" t="s">
        <v>289</v>
      </c>
      <c r="F66" s="289" t="s">
        <v>292</v>
      </c>
      <c r="G66" s="289" t="s">
        <v>372</v>
      </c>
      <c r="H66" s="289">
        <f>IF(Score2026!H66="","",RANK(Score2026!H66,Score2026!$H66:$AK66))</f>
        <v>4</v>
      </c>
      <c r="I66" s="289">
        <f>IF(Score2026!I66="","",RANK(Score2026!I66,Score2026!$H66:$AK66))</f>
        <v>23</v>
      </c>
      <c r="J66" s="289">
        <f>IF(Score2026!J66="","",RANK(Score2026!J66,Score2026!$H66:$AK66))</f>
        <v>21</v>
      </c>
      <c r="K66" s="289">
        <f>IF(Score2026!K66="","",RANK(Score2026!K66,Score2026!$H66:$AK66))</f>
        <v>24</v>
      </c>
      <c r="L66" s="289">
        <f>IF(Score2026!L66="","",RANK(Score2026!L66,Score2026!$H66:$AK66))</f>
        <v>11</v>
      </c>
      <c r="M66" s="289">
        <f>IF(Score2026!M66="","",RANK(Score2026!M66,Score2026!$H66:$AK66))</f>
        <v>3</v>
      </c>
      <c r="N66" s="289">
        <f>IF(Score2026!N66="","",RANK(Score2026!N66,Score2026!$H66:$AK66))</f>
        <v>10</v>
      </c>
      <c r="O66" s="289">
        <f>IF(Score2026!O66="","",RANK(Score2026!O66,Score2026!$H66:$AK66))</f>
        <v>6</v>
      </c>
      <c r="P66" s="289">
        <f>IF(Score2026!P66="","",RANK(Score2026!P66,Score2026!$H66:$AK66))</f>
        <v>12</v>
      </c>
      <c r="Q66" s="289">
        <f>IF(Score2026!Q66="","",RANK(Score2026!Q66,Score2026!$H66:$AK66))</f>
        <v>1</v>
      </c>
      <c r="R66" s="289">
        <f>IF(Score2026!R66="","",RANK(Score2026!R66,Score2026!$H66:$AK66))</f>
        <v>22</v>
      </c>
      <c r="S66" s="289">
        <f>IF(Score2026!S66="","",RANK(Score2026!S66,Score2026!$H66:$AK66))</f>
        <v>18</v>
      </c>
      <c r="T66" s="289">
        <f>IF(Score2026!T66="","",RANK(Score2026!T66,Score2026!$H66:$AK66))</f>
        <v>13</v>
      </c>
      <c r="U66" s="289">
        <f>IF(Score2026!U66="","",RANK(Score2026!U66,Score2026!$H66:$AK66))</f>
        <v>26</v>
      </c>
      <c r="V66" s="289">
        <f>IF(Score2026!V66="","",RANK(Score2026!V66,Score2026!$H66:$AK66))</f>
        <v>19</v>
      </c>
      <c r="W66" s="289">
        <f>IF(Score2026!W66="","",RANK(Score2026!W66,Score2026!$H66:$AK66))</f>
        <v>16</v>
      </c>
      <c r="X66" s="289" t="str">
        <f>IF(Score2026!X66="","",RANK(Score2026!X66,Score2026!$H66:$AK66))</f>
        <v/>
      </c>
      <c r="Y66" s="289">
        <f>IF(Score2026!Y66="","",RANK(Score2026!Y66,Score2026!$H66:$AK66))</f>
        <v>9</v>
      </c>
      <c r="Z66" s="289">
        <f>IF(Score2026!Z66="","",RANK(Score2026!Z66,Score2026!$H66:$AK66))</f>
        <v>27</v>
      </c>
      <c r="AA66" s="289" t="str">
        <f>IF(Score2026!AA66="","",RANK(Score2026!AA66,Score2026!$H66:$AK66))</f>
        <v/>
      </c>
      <c r="AB66" s="289" t="str">
        <f>IF(Score2026!AB66="","",RANK(Score2026!AB66,Score2026!$H66:$AK66))</f>
        <v/>
      </c>
      <c r="AC66" s="289">
        <f>IF(Score2026!AC66="","",RANK(Score2026!AC66,Score2026!$H66:$AK66))</f>
        <v>17</v>
      </c>
      <c r="AD66" s="289">
        <f>IF(Score2026!AD66="","",RANK(Score2026!AD66,Score2026!$H66:$AK66))</f>
        <v>14</v>
      </c>
      <c r="AE66" s="289">
        <f>IF(Score2026!AE66="","",RANK(Score2026!AE66,Score2026!$H66:$AK66))</f>
        <v>5</v>
      </c>
      <c r="AF66" s="289">
        <f>IF(Score2026!AF66="","",RANK(Score2026!AF66,Score2026!$H66:$AK66))</f>
        <v>2</v>
      </c>
      <c r="AG66" s="289">
        <f>IF(Score2026!AG66="","",RANK(Score2026!AG66,Score2026!$H66:$AK66))</f>
        <v>25</v>
      </c>
      <c r="AH66" s="289">
        <f>IF(Score2026!AH66="","",RANK(Score2026!AH66,Score2026!$H66:$AK66))</f>
        <v>15</v>
      </c>
      <c r="AI66" s="289">
        <f>IF(Score2026!AI66="","",RANK(Score2026!AI66,Score2026!$H66:$AK66))</f>
        <v>7</v>
      </c>
      <c r="AJ66" s="289">
        <f>IF(Score2026!AJ66="","",RANK(Score2026!AJ66,Score2026!$H66:$AK66))</f>
        <v>8</v>
      </c>
      <c r="AK66" s="289">
        <f>IF(Score2026!AK66="","",RANK(Score2026!AK66,Score2026!$H66:$AK66))</f>
        <v>20</v>
      </c>
      <c r="AM66" s="289"/>
    </row>
    <row r="67" spans="1:39" s="290" customFormat="1">
      <c r="A67" s="289">
        <v>54</v>
      </c>
      <c r="B67" s="289" t="s">
        <v>142</v>
      </c>
      <c r="C67" s="289" t="s">
        <v>143</v>
      </c>
      <c r="D67" s="289" t="str">
        <f t="shared" si="0"/>
        <v>2.03 Labor standards</v>
      </c>
      <c r="E67" s="289" t="s">
        <v>231</v>
      </c>
      <c r="F67" s="289"/>
      <c r="G67" s="289"/>
      <c r="H67" s="289">
        <f>IF(Score2026!H67="","",RANK(Score2026!H67,Score2026!$H67:$AK67))</f>
        <v>5</v>
      </c>
      <c r="I67" s="289">
        <f>IF(Score2026!I67="","",RANK(Score2026!I67,Score2026!$H67:$AK67))</f>
        <v>25</v>
      </c>
      <c r="J67" s="289">
        <f>IF(Score2026!J67="","",RANK(Score2026!J67,Score2026!$H67:$AK67))</f>
        <v>30</v>
      </c>
      <c r="K67" s="289">
        <f>IF(Score2026!K67="","",RANK(Score2026!K67,Score2026!$H67:$AK67))</f>
        <v>20</v>
      </c>
      <c r="L67" s="289">
        <f>IF(Score2026!L67="","",RANK(Score2026!L67,Score2026!$H67:$AK67))</f>
        <v>4</v>
      </c>
      <c r="M67" s="289">
        <f>IF(Score2026!M67="","",RANK(Score2026!M67,Score2026!$H67:$AK67))</f>
        <v>12</v>
      </c>
      <c r="N67" s="289">
        <f>IF(Score2026!N67="","",RANK(Score2026!N67,Score2026!$H67:$AK67))</f>
        <v>23</v>
      </c>
      <c r="O67" s="289">
        <f>IF(Score2026!O67="","",RANK(Score2026!O67,Score2026!$H67:$AK67))</f>
        <v>2</v>
      </c>
      <c r="P67" s="289">
        <f>IF(Score2026!P67="","",RANK(Score2026!P67,Score2026!$H67:$AK67))</f>
        <v>10</v>
      </c>
      <c r="Q67" s="289">
        <f>IF(Score2026!Q67="","",RANK(Score2026!Q67,Score2026!$H67:$AK67))</f>
        <v>1</v>
      </c>
      <c r="R67" s="289">
        <f>IF(Score2026!R67="","",RANK(Score2026!R67,Score2026!$H67:$AK67))</f>
        <v>15</v>
      </c>
      <c r="S67" s="289">
        <f>IF(Score2026!S67="","",RANK(Score2026!S67,Score2026!$H67:$AK67))</f>
        <v>14</v>
      </c>
      <c r="T67" s="289">
        <f>IF(Score2026!T67="","",RANK(Score2026!T67,Score2026!$H67:$AK67))</f>
        <v>19</v>
      </c>
      <c r="U67" s="289">
        <f>IF(Score2026!U67="","",RANK(Score2026!U67,Score2026!$H67:$AK67))</f>
        <v>27</v>
      </c>
      <c r="V67" s="289">
        <f>IF(Score2026!V67="","",RANK(Score2026!V67,Score2026!$H67:$AK67))</f>
        <v>26</v>
      </c>
      <c r="W67" s="289">
        <f>IF(Score2026!W67="","",RANK(Score2026!W67,Score2026!$H67:$AK67))</f>
        <v>9</v>
      </c>
      <c r="X67" s="289">
        <f>IF(Score2026!X67="","",RANK(Score2026!X67,Score2026!$H67:$AK67))</f>
        <v>29</v>
      </c>
      <c r="Y67" s="289">
        <f>IF(Score2026!Y67="","",RANK(Score2026!Y67,Score2026!$H67:$AK67))</f>
        <v>3</v>
      </c>
      <c r="Z67" s="289">
        <f>IF(Score2026!Z67="","",RANK(Score2026!Z67,Score2026!$H67:$AK67))</f>
        <v>16</v>
      </c>
      <c r="AA67" s="289">
        <f>IF(Score2026!AA67="","",RANK(Score2026!AA67,Score2026!$H67:$AK67))</f>
        <v>22</v>
      </c>
      <c r="AB67" s="289">
        <f>IF(Score2026!AB67="","",RANK(Score2026!AB67,Score2026!$H67:$AK67))</f>
        <v>11</v>
      </c>
      <c r="AC67" s="289">
        <f>IF(Score2026!AC67="","",RANK(Score2026!AC67,Score2026!$H67:$AK67))</f>
        <v>13</v>
      </c>
      <c r="AD67" s="289">
        <f>IF(Score2026!AD67="","",RANK(Score2026!AD67,Score2026!$H67:$AK67))</f>
        <v>28</v>
      </c>
      <c r="AE67" s="289">
        <f>IF(Score2026!AE67="","",RANK(Score2026!AE67,Score2026!$H67:$AK67))</f>
        <v>24</v>
      </c>
      <c r="AF67" s="289">
        <f>IF(Score2026!AF67="","",RANK(Score2026!AF67,Score2026!$H67:$AK67))</f>
        <v>7</v>
      </c>
      <c r="AG67" s="289">
        <f>IF(Score2026!AG67="","",RANK(Score2026!AG67,Score2026!$H67:$AK67))</f>
        <v>18</v>
      </c>
      <c r="AH67" s="289">
        <f>IF(Score2026!AH67="","",RANK(Score2026!AH67,Score2026!$H67:$AK67))</f>
        <v>17</v>
      </c>
      <c r="AI67" s="289">
        <f>IF(Score2026!AI67="","",RANK(Score2026!AI67,Score2026!$H67:$AK67))</f>
        <v>8</v>
      </c>
      <c r="AJ67" s="289">
        <f>IF(Score2026!AJ67="","",RANK(Score2026!AJ67,Score2026!$H67:$AK67))</f>
        <v>6</v>
      </c>
      <c r="AK67" s="289">
        <f>IF(Score2026!AK67="","",RANK(Score2026!AK67,Score2026!$H67:$AK67))</f>
        <v>21</v>
      </c>
      <c r="AM67" s="289"/>
    </row>
    <row r="68" spans="1:39" s="290" customFormat="1">
      <c r="A68" s="289">
        <v>55</v>
      </c>
      <c r="B68" s="289" t="s">
        <v>144</v>
      </c>
      <c r="C68" s="289" t="s">
        <v>145</v>
      </c>
      <c r="D68" s="289" t="str">
        <f t="shared" si="0"/>
        <v>2.03.01 Gender non-discrimination in hiring</v>
      </c>
      <c r="E68" s="289" t="s">
        <v>289</v>
      </c>
      <c r="F68" s="289" t="s">
        <v>373</v>
      </c>
      <c r="G68" s="289" t="s">
        <v>374</v>
      </c>
      <c r="H68" s="289">
        <f>IF(Score2026!H68="","",RANK(Score2026!H68,Score2026!$H68:$AK68))</f>
        <v>1</v>
      </c>
      <c r="I68" s="289">
        <f>IF(Score2026!I68="","",RANK(Score2026!I68,Score2026!$H68:$AK68))</f>
        <v>24</v>
      </c>
      <c r="J68" s="289">
        <f>IF(Score2026!J68="","",RANK(Score2026!J68,Score2026!$H68:$AK68))</f>
        <v>29</v>
      </c>
      <c r="K68" s="289">
        <f>IF(Score2026!K68="","",RANK(Score2026!K68,Score2026!$H68:$AK68))</f>
        <v>1</v>
      </c>
      <c r="L68" s="289">
        <f>IF(Score2026!L68="","",RANK(Score2026!L68,Score2026!$H68:$AK68))</f>
        <v>1</v>
      </c>
      <c r="M68" s="289">
        <f>IF(Score2026!M68="","",RANK(Score2026!M68,Score2026!$H68:$AK68))</f>
        <v>20</v>
      </c>
      <c r="N68" s="289">
        <f>IF(Score2026!N68="","",RANK(Score2026!N68,Score2026!$H68:$AK68))</f>
        <v>1</v>
      </c>
      <c r="O68" s="289">
        <f>IF(Score2026!O68="","",RANK(Score2026!O68,Score2026!$H68:$AK68))</f>
        <v>1</v>
      </c>
      <c r="P68" s="289">
        <f>IF(Score2026!P68="","",RANK(Score2026!P68,Score2026!$H68:$AK68))</f>
        <v>1</v>
      </c>
      <c r="Q68" s="289">
        <f>IF(Score2026!Q68="","",RANK(Score2026!Q68,Score2026!$H68:$AK68))</f>
        <v>1</v>
      </c>
      <c r="R68" s="289">
        <f>IF(Score2026!R68="","",RANK(Score2026!R68,Score2026!$H68:$AK68))</f>
        <v>1</v>
      </c>
      <c r="S68" s="289">
        <f>IF(Score2026!S68="","",RANK(Score2026!S68,Score2026!$H68:$AK68))</f>
        <v>1</v>
      </c>
      <c r="T68" s="289">
        <f>IF(Score2026!T68="","",RANK(Score2026!T68,Score2026!$H68:$AK68))</f>
        <v>24</v>
      </c>
      <c r="U68" s="289">
        <f>IF(Score2026!U68="","",RANK(Score2026!U68,Score2026!$H68:$AK68))</f>
        <v>20</v>
      </c>
      <c r="V68" s="289">
        <f>IF(Score2026!V68="","",RANK(Score2026!V68,Score2026!$H68:$AK68))</f>
        <v>24</v>
      </c>
      <c r="W68" s="289">
        <f>IF(Score2026!W68="","",RANK(Score2026!W68,Score2026!$H68:$AK68))</f>
        <v>1</v>
      </c>
      <c r="X68" s="289">
        <f>IF(Score2026!X68="","",RANK(Score2026!X68,Score2026!$H68:$AK68))</f>
        <v>29</v>
      </c>
      <c r="Y68" s="289">
        <f>IF(Score2026!Y68="","",RANK(Score2026!Y68,Score2026!$H68:$AK68))</f>
        <v>1</v>
      </c>
      <c r="Z68" s="289">
        <f>IF(Score2026!Z68="","",RANK(Score2026!Z68,Score2026!$H68:$AK68))</f>
        <v>1</v>
      </c>
      <c r="AA68" s="289">
        <f>IF(Score2026!AA68="","",RANK(Score2026!AA68,Score2026!$H68:$AK68))</f>
        <v>24</v>
      </c>
      <c r="AB68" s="289">
        <f>IF(Score2026!AB68="","",RANK(Score2026!AB68,Score2026!$H68:$AK68))</f>
        <v>1</v>
      </c>
      <c r="AC68" s="289">
        <f>IF(Score2026!AC68="","",RANK(Score2026!AC68,Score2026!$H68:$AK68))</f>
        <v>1</v>
      </c>
      <c r="AD68" s="289">
        <f>IF(Score2026!AD68="","",RANK(Score2026!AD68,Score2026!$H68:$AK68))</f>
        <v>24</v>
      </c>
      <c r="AE68" s="289">
        <f>IF(Score2026!AE68="","",RANK(Score2026!AE68,Score2026!$H68:$AK68))</f>
        <v>20</v>
      </c>
      <c r="AF68" s="289">
        <f>IF(Score2026!AF68="","",RANK(Score2026!AF68,Score2026!$H68:$AK68))</f>
        <v>1</v>
      </c>
      <c r="AG68" s="289">
        <f>IF(Score2026!AG68="","",RANK(Score2026!AG68,Score2026!$H68:$AK68))</f>
        <v>20</v>
      </c>
      <c r="AH68" s="289">
        <f>IF(Score2026!AH68="","",RANK(Score2026!AH68,Score2026!$H68:$AK68))</f>
        <v>1</v>
      </c>
      <c r="AI68" s="289">
        <f>IF(Score2026!AI68="","",RANK(Score2026!AI68,Score2026!$H68:$AK68))</f>
        <v>1</v>
      </c>
      <c r="AJ68" s="289">
        <f>IF(Score2026!AJ68="","",RANK(Score2026!AJ68,Score2026!$H68:$AK68))</f>
        <v>1</v>
      </c>
      <c r="AK68" s="289">
        <f>IF(Score2026!AK68="","",RANK(Score2026!AK68,Score2026!$H68:$AK68))</f>
        <v>1</v>
      </c>
      <c r="AM68" s="289"/>
    </row>
    <row r="69" spans="1:39" s="290" customFormat="1">
      <c r="A69" s="289">
        <v>56</v>
      </c>
      <c r="B69" s="289" t="s">
        <v>146</v>
      </c>
      <c r="C69" s="289" t="s">
        <v>147</v>
      </c>
      <c r="D69" s="289" t="str">
        <f t="shared" si="0"/>
        <v>2.03.02 Freedom of association and assembly</v>
      </c>
      <c r="E69" s="289" t="s">
        <v>289</v>
      </c>
      <c r="F69" s="289" t="s">
        <v>292</v>
      </c>
      <c r="G69" s="289"/>
      <c r="H69" s="289">
        <f>IF(Score2026!H69="","",RANK(Score2026!H69,Score2026!$H69:$AK69))</f>
        <v>6</v>
      </c>
      <c r="I69" s="289">
        <f>IF(Score2026!I69="","",RANK(Score2026!I69,Score2026!$H69:$AK69))</f>
        <v>15</v>
      </c>
      <c r="J69" s="289" t="str">
        <f>IF(Score2026!J69="","",RANK(Score2026!J69,Score2026!$H69:$AK69))</f>
        <v/>
      </c>
      <c r="K69" s="289">
        <f>IF(Score2026!K69="","",RANK(Score2026!K69,Score2026!$H69:$AK69))</f>
        <v>23</v>
      </c>
      <c r="L69" s="289">
        <f>IF(Score2026!L69="","",RANK(Score2026!L69,Score2026!$H69:$AK69))</f>
        <v>5</v>
      </c>
      <c r="M69" s="289">
        <f>IF(Score2026!M69="","",RANK(Score2026!M69,Score2026!$H69:$AK69))</f>
        <v>2</v>
      </c>
      <c r="N69" s="289">
        <f>IF(Score2026!N69="","",RANK(Score2026!N69,Score2026!$H69:$AK69))</f>
        <v>26</v>
      </c>
      <c r="O69" s="289">
        <f>IF(Score2026!O69="","",RANK(Score2026!O69,Score2026!$H69:$AK69))</f>
        <v>3</v>
      </c>
      <c r="P69" s="289">
        <f>IF(Score2026!P69="","",RANK(Score2026!P69,Score2026!$H69:$AK69))</f>
        <v>13</v>
      </c>
      <c r="Q69" s="289" t="str">
        <f>IF(Score2026!Q69="","",RANK(Score2026!Q69,Score2026!$H69:$AK69))</f>
        <v/>
      </c>
      <c r="R69" s="289">
        <f>IF(Score2026!R69="","",RANK(Score2026!R69,Score2026!$H69:$AK69))</f>
        <v>19</v>
      </c>
      <c r="S69" s="289">
        <f>IF(Score2026!S69="","",RANK(Score2026!S69,Score2026!$H69:$AK69))</f>
        <v>18</v>
      </c>
      <c r="T69" s="289">
        <f>IF(Score2026!T69="","",RANK(Score2026!T69,Score2026!$H69:$AK69))</f>
        <v>1</v>
      </c>
      <c r="U69" s="289">
        <f>IF(Score2026!U69="","",RANK(Score2026!U69,Score2026!$H69:$AK69))</f>
        <v>27</v>
      </c>
      <c r="V69" s="289">
        <f>IF(Score2026!V69="","",RANK(Score2026!V69,Score2026!$H69:$AK69))</f>
        <v>16</v>
      </c>
      <c r="W69" s="289">
        <f>IF(Score2026!W69="","",RANK(Score2026!W69,Score2026!$H69:$AK69))</f>
        <v>12</v>
      </c>
      <c r="X69" s="289">
        <f>IF(Score2026!X69="","",RANK(Score2026!X69,Score2026!$H69:$AK69))</f>
        <v>25</v>
      </c>
      <c r="Y69" s="289">
        <f>IF(Score2026!Y69="","",RANK(Score2026!Y69,Score2026!$H69:$AK69))</f>
        <v>4</v>
      </c>
      <c r="Z69" s="289">
        <f>IF(Score2026!Z69="","",RANK(Score2026!Z69,Score2026!$H69:$AK69))</f>
        <v>20</v>
      </c>
      <c r="AA69" s="289">
        <f>IF(Score2026!AA69="","",RANK(Score2026!AA69,Score2026!$H69:$AK69))</f>
        <v>10</v>
      </c>
      <c r="AB69" s="289">
        <f>IF(Score2026!AB69="","",RANK(Score2026!AB69,Score2026!$H69:$AK69))</f>
        <v>14</v>
      </c>
      <c r="AC69" s="289">
        <f>IF(Score2026!AC69="","",RANK(Score2026!AC69,Score2026!$H69:$AK69))</f>
        <v>17</v>
      </c>
      <c r="AD69" s="289">
        <f>IF(Score2026!AD69="","",RANK(Score2026!AD69,Score2026!$H69:$AK69))</f>
        <v>28</v>
      </c>
      <c r="AE69" s="289">
        <f>IF(Score2026!AE69="","",RANK(Score2026!AE69,Score2026!$H69:$AK69))</f>
        <v>22</v>
      </c>
      <c r="AF69" s="289">
        <f>IF(Score2026!AF69="","",RANK(Score2026!AF69,Score2026!$H69:$AK69))</f>
        <v>8</v>
      </c>
      <c r="AG69" s="289">
        <f>IF(Score2026!AG69="","",RANK(Score2026!AG69,Score2026!$H69:$AK69))</f>
        <v>11</v>
      </c>
      <c r="AH69" s="289">
        <f>IF(Score2026!AH69="","",RANK(Score2026!AH69,Score2026!$H69:$AK69))</f>
        <v>21</v>
      </c>
      <c r="AI69" s="289">
        <f>IF(Score2026!AI69="","",RANK(Score2026!AI69,Score2026!$H69:$AK69))</f>
        <v>9</v>
      </c>
      <c r="AJ69" s="289">
        <f>IF(Score2026!AJ69="","",RANK(Score2026!AJ69,Score2026!$H69:$AK69))</f>
        <v>7</v>
      </c>
      <c r="AK69" s="289">
        <f>IF(Score2026!AK69="","",RANK(Score2026!AK69,Score2026!$H69:$AK69))</f>
        <v>24</v>
      </c>
      <c r="AM69" s="289"/>
    </row>
    <row r="70" spans="1:39" s="290" customFormat="1">
      <c r="A70" s="289">
        <v>57</v>
      </c>
      <c r="B70" s="289" t="s">
        <v>148</v>
      </c>
      <c r="C70" s="289" t="s">
        <v>149</v>
      </c>
      <c r="D70" s="289" t="str">
        <f t="shared" si="0"/>
        <v>2.04 Political stability and absence of violence</v>
      </c>
      <c r="E70" s="289" t="s">
        <v>289</v>
      </c>
      <c r="F70" s="289" t="s">
        <v>375</v>
      </c>
      <c r="G70" s="289" t="s">
        <v>376</v>
      </c>
      <c r="H70" s="289">
        <f>IF(Score2026!H70="","",RANK(Score2026!H70,Score2026!$H70:$AK70))</f>
        <v>6</v>
      </c>
      <c r="I70" s="289">
        <f>IF(Score2026!I70="","",RANK(Score2026!I70,Score2026!$H70:$AK70))</f>
        <v>28</v>
      </c>
      <c r="J70" s="289">
        <f>IF(Score2026!J70="","",RANK(Score2026!J70,Score2026!$H70:$AK70))</f>
        <v>2</v>
      </c>
      <c r="K70" s="289">
        <f>IF(Score2026!K70="","",RANK(Score2026!K70,Score2026!$H70:$AK70))</f>
        <v>13</v>
      </c>
      <c r="L70" s="289">
        <f>IF(Score2026!L70="","",RANK(Score2026!L70,Score2026!$H70:$AK70))</f>
        <v>9</v>
      </c>
      <c r="M70" s="289">
        <f>IF(Score2026!M70="","",RANK(Score2026!M70,Score2026!$H70:$AK70))</f>
        <v>14</v>
      </c>
      <c r="N70" s="289">
        <f>IF(Score2026!N70="","",RANK(Score2026!N70,Score2026!$H70:$AK70))</f>
        <v>17</v>
      </c>
      <c r="O70" s="289">
        <f>IF(Score2026!O70="","",RANK(Score2026!O70,Score2026!$H70:$AK70))</f>
        <v>5</v>
      </c>
      <c r="P70" s="289">
        <f>IF(Score2026!P70="","",RANK(Score2026!P70,Score2026!$H70:$AK70))</f>
        <v>24</v>
      </c>
      <c r="Q70" s="289">
        <f>IF(Score2026!Q70="","",RANK(Score2026!Q70,Score2026!$H70:$AK70))</f>
        <v>8</v>
      </c>
      <c r="R70" s="289">
        <f>IF(Score2026!R70="","",RANK(Score2026!R70,Score2026!$H70:$AK70))</f>
        <v>26</v>
      </c>
      <c r="S70" s="289">
        <f>IF(Score2026!S70="","",RANK(Score2026!S70,Score2026!$H70:$AK70))</f>
        <v>19</v>
      </c>
      <c r="T70" s="289">
        <f>IF(Score2026!T70="","",RANK(Score2026!T70,Score2026!$H70:$AK70))</f>
        <v>4</v>
      </c>
      <c r="U70" s="289">
        <f>IF(Score2026!U70="","",RANK(Score2026!U70,Score2026!$H70:$AK70))</f>
        <v>10</v>
      </c>
      <c r="V70" s="289">
        <f>IF(Score2026!V70="","",RANK(Score2026!V70,Score2026!$H70:$AK70))</f>
        <v>11</v>
      </c>
      <c r="W70" s="289">
        <f>IF(Score2026!W70="","",RANK(Score2026!W70,Score2026!$H70:$AK70))</f>
        <v>23</v>
      </c>
      <c r="X70" s="289">
        <f>IF(Score2026!X70="","",RANK(Score2026!X70,Score2026!$H70:$AK70))</f>
        <v>30</v>
      </c>
      <c r="Y70" s="289">
        <f>IF(Score2026!Y70="","",RANK(Score2026!Y70,Score2026!$H70:$AK70))</f>
        <v>3</v>
      </c>
      <c r="Z70" s="289">
        <f>IF(Score2026!Z70="","",RANK(Score2026!Z70,Score2026!$H70:$AK70))</f>
        <v>29</v>
      </c>
      <c r="AA70" s="289">
        <f>IF(Score2026!AA70="","",RANK(Score2026!AA70,Score2026!$H70:$AK70))</f>
        <v>20</v>
      </c>
      <c r="AB70" s="289">
        <f>IF(Score2026!AB70="","",RANK(Score2026!AB70,Score2026!$H70:$AK70))</f>
        <v>21</v>
      </c>
      <c r="AC70" s="289">
        <f>IF(Score2026!AC70="","",RANK(Score2026!AC70,Score2026!$H70:$AK70))</f>
        <v>25</v>
      </c>
      <c r="AD70" s="289">
        <f>IF(Score2026!AD70="","",RANK(Score2026!AD70,Score2026!$H70:$AK70))</f>
        <v>27</v>
      </c>
      <c r="AE70" s="289">
        <f>IF(Score2026!AE70="","",RANK(Score2026!AE70,Score2026!$H70:$AK70))</f>
        <v>1</v>
      </c>
      <c r="AF70" s="289">
        <f>IF(Score2026!AF70="","",RANK(Score2026!AF70,Score2026!$H70:$AK70))</f>
        <v>7</v>
      </c>
      <c r="AG70" s="289">
        <f>IF(Score2026!AG70="","",RANK(Score2026!AG70,Score2026!$H70:$AK70))</f>
        <v>18</v>
      </c>
      <c r="AH70" s="289">
        <f>IF(Score2026!AH70="","",RANK(Score2026!AH70,Score2026!$H70:$AK70))</f>
        <v>22</v>
      </c>
      <c r="AI70" s="289">
        <f>IF(Score2026!AI70="","",RANK(Score2026!AI70,Score2026!$H70:$AK70))</f>
        <v>12</v>
      </c>
      <c r="AJ70" s="289">
        <f>IF(Score2026!AJ70="","",RANK(Score2026!AJ70,Score2026!$H70:$AK70))</f>
        <v>16</v>
      </c>
      <c r="AK70" s="289">
        <f>IF(Score2026!AK70="","",RANK(Score2026!AK70,Score2026!$H70:$AK70))</f>
        <v>15</v>
      </c>
      <c r="AM70" s="289"/>
    </row>
    <row r="71" spans="1:39" s="290" customFormat="1">
      <c r="A71" s="289">
        <v>58</v>
      </c>
      <c r="B71" s="289" t="s">
        <v>150</v>
      </c>
      <c r="C71" s="289" t="s">
        <v>151</v>
      </c>
      <c r="D71" s="289" t="str">
        <f t="shared" si="0"/>
        <v>2.05 Goods produced by forced labor or child labor</v>
      </c>
      <c r="E71" s="289" t="s">
        <v>231</v>
      </c>
      <c r="F71" s="289"/>
      <c r="G71" s="289"/>
      <c r="H71" s="289">
        <f>IF(Score2026!H71="","",RANK(Score2026!H71,Score2026!$H71:$AK71))</f>
        <v>3</v>
      </c>
      <c r="I71" s="289">
        <f>IF(Score2026!I71="","",RANK(Score2026!I71,Score2026!$H71:$AK71))</f>
        <v>26</v>
      </c>
      <c r="J71" s="289">
        <f>IF(Score2026!J71="","",RANK(Score2026!J71,Score2026!$H71:$AK71))</f>
        <v>1</v>
      </c>
      <c r="K71" s="289">
        <f>IF(Score2026!K71="","",RANK(Score2026!K71,Score2026!$H71:$AK71))</f>
        <v>21</v>
      </c>
      <c r="L71" s="289">
        <f>IF(Score2026!L71="","",RANK(Score2026!L71,Score2026!$H71:$AK71))</f>
        <v>6</v>
      </c>
      <c r="M71" s="289">
        <f>IF(Score2026!M71="","",RANK(Score2026!M71,Score2026!$H71:$AK71))</f>
        <v>10</v>
      </c>
      <c r="N71" s="289">
        <f>IF(Score2026!N71="","",RANK(Score2026!N71,Score2026!$H71:$AK71))</f>
        <v>22</v>
      </c>
      <c r="O71" s="289">
        <f>IF(Score2026!O71="","",RANK(Score2026!O71,Score2026!$H71:$AK71))</f>
        <v>8</v>
      </c>
      <c r="P71" s="289">
        <f>IF(Score2026!P71="","",RANK(Score2026!P71,Score2026!$H71:$AK71))</f>
        <v>20</v>
      </c>
      <c r="Q71" s="289">
        <f>IF(Score2026!Q71="","",RANK(Score2026!Q71,Score2026!$H71:$AK71))</f>
        <v>9</v>
      </c>
      <c r="R71" s="289">
        <f>IF(Score2026!R71="","",RANK(Score2026!R71,Score2026!$H71:$AK71))</f>
        <v>30</v>
      </c>
      <c r="S71" s="289">
        <f>IF(Score2026!S71="","",RANK(Score2026!S71,Score2026!$H71:$AK71))</f>
        <v>19</v>
      </c>
      <c r="T71" s="289">
        <f>IF(Score2026!T71="","",RANK(Score2026!T71,Score2026!$H71:$AK71))</f>
        <v>1</v>
      </c>
      <c r="U71" s="289">
        <f>IF(Score2026!U71="","",RANK(Score2026!U71,Score2026!$H71:$AK71))</f>
        <v>13</v>
      </c>
      <c r="V71" s="289">
        <f>IF(Score2026!V71="","",RANK(Score2026!V71,Score2026!$H71:$AK71))</f>
        <v>14</v>
      </c>
      <c r="W71" s="289">
        <f>IF(Score2026!W71="","",RANK(Score2026!W71,Score2026!$H71:$AK71))</f>
        <v>25</v>
      </c>
      <c r="X71" s="289">
        <f>IF(Score2026!X71="","",RANK(Score2026!X71,Score2026!$H71:$AK71))</f>
        <v>29</v>
      </c>
      <c r="Y71" s="289">
        <f>IF(Score2026!Y71="","",RANK(Score2026!Y71,Score2026!$H71:$AK71))</f>
        <v>4</v>
      </c>
      <c r="Z71" s="289">
        <f>IF(Score2026!Z71="","",RANK(Score2026!Z71,Score2026!$H71:$AK71))</f>
        <v>28</v>
      </c>
      <c r="AA71" s="289">
        <f>IF(Score2026!AA71="","",RANK(Score2026!AA71,Score2026!$H71:$AK71))</f>
        <v>15</v>
      </c>
      <c r="AB71" s="289">
        <f>IF(Score2026!AB71="","",RANK(Score2026!AB71,Score2026!$H71:$AK71))</f>
        <v>17</v>
      </c>
      <c r="AC71" s="289">
        <f>IF(Score2026!AC71="","",RANK(Score2026!AC71,Score2026!$H71:$AK71))</f>
        <v>23</v>
      </c>
      <c r="AD71" s="289">
        <f>IF(Score2026!AD71="","",RANK(Score2026!AD71,Score2026!$H71:$AK71))</f>
        <v>18</v>
      </c>
      <c r="AE71" s="289">
        <f>IF(Score2026!AE71="","",RANK(Score2026!AE71,Score2026!$H71:$AK71))</f>
        <v>7</v>
      </c>
      <c r="AF71" s="289">
        <f>IF(Score2026!AF71="","",RANK(Score2026!AF71,Score2026!$H71:$AK71))</f>
        <v>12</v>
      </c>
      <c r="AG71" s="289">
        <f>IF(Score2026!AG71="","",RANK(Score2026!AG71,Score2026!$H71:$AK71))</f>
        <v>27</v>
      </c>
      <c r="AH71" s="289">
        <f>IF(Score2026!AH71="","",RANK(Score2026!AH71,Score2026!$H71:$AK71))</f>
        <v>16</v>
      </c>
      <c r="AI71" s="289">
        <f>IF(Score2026!AI71="","",RANK(Score2026!AI71,Score2026!$H71:$AK71))</f>
        <v>5</v>
      </c>
      <c r="AJ71" s="289">
        <f>IF(Score2026!AJ71="","",RANK(Score2026!AJ71,Score2026!$H71:$AK71))</f>
        <v>11</v>
      </c>
      <c r="AK71" s="289">
        <f>IF(Score2026!AK71="","",RANK(Score2026!AK71,Score2026!$H71:$AK71))</f>
        <v>24</v>
      </c>
      <c r="AM71" s="289"/>
    </row>
    <row r="72" spans="1:39" s="290" customFormat="1">
      <c r="A72" s="289">
        <v>59</v>
      </c>
      <c r="B72" s="289" t="s">
        <v>152</v>
      </c>
      <c r="C72" s="289" t="s">
        <v>153</v>
      </c>
      <c r="D72" s="289" t="str">
        <f t="shared" si="0"/>
        <v>2.05.01 Goods produced by forced labor</v>
      </c>
      <c r="E72" s="289" t="s">
        <v>231</v>
      </c>
      <c r="F72" s="289"/>
      <c r="G72" s="289"/>
      <c r="H72" s="289">
        <f>IF(Score2026!H72="","",RANK(Score2026!H72,Score2026!$H72:$AK72))</f>
        <v>3</v>
      </c>
      <c r="I72" s="289">
        <f>IF(Score2026!I72="","",RANK(Score2026!I72,Score2026!$H72:$AK72))</f>
        <v>24</v>
      </c>
      <c r="J72" s="289">
        <f>IF(Score2026!J72="","",RANK(Score2026!J72,Score2026!$H72:$AK72))</f>
        <v>1</v>
      </c>
      <c r="K72" s="289">
        <f>IF(Score2026!K72="","",RANK(Score2026!K72,Score2026!$H72:$AK72))</f>
        <v>17</v>
      </c>
      <c r="L72" s="289">
        <f>IF(Score2026!L72="","",RANK(Score2026!L72,Score2026!$H72:$AK72))</f>
        <v>6</v>
      </c>
      <c r="M72" s="289">
        <f>IF(Score2026!M72="","",RANK(Score2026!M72,Score2026!$H72:$AK72))</f>
        <v>10</v>
      </c>
      <c r="N72" s="289">
        <f>IF(Score2026!N72="","",RANK(Score2026!N72,Score2026!$H72:$AK72))</f>
        <v>27</v>
      </c>
      <c r="O72" s="289">
        <f>IF(Score2026!O72="","",RANK(Score2026!O72,Score2026!$H72:$AK72))</f>
        <v>8</v>
      </c>
      <c r="P72" s="289">
        <f>IF(Score2026!P72="","",RANK(Score2026!P72,Score2026!$H72:$AK72))</f>
        <v>19</v>
      </c>
      <c r="Q72" s="289">
        <f>IF(Score2026!Q72="","",RANK(Score2026!Q72,Score2026!$H72:$AK72))</f>
        <v>9</v>
      </c>
      <c r="R72" s="289">
        <f>IF(Score2026!R72="","",RANK(Score2026!R72,Score2026!$H72:$AK72))</f>
        <v>30</v>
      </c>
      <c r="S72" s="289">
        <f>IF(Score2026!S72="","",RANK(Score2026!S72,Score2026!$H72:$AK72))</f>
        <v>20</v>
      </c>
      <c r="T72" s="289">
        <f>IF(Score2026!T72="","",RANK(Score2026!T72,Score2026!$H72:$AK72))</f>
        <v>1</v>
      </c>
      <c r="U72" s="289">
        <f>IF(Score2026!U72="","",RANK(Score2026!U72,Score2026!$H72:$AK72))</f>
        <v>13</v>
      </c>
      <c r="V72" s="289">
        <f>IF(Score2026!V72="","",RANK(Score2026!V72,Score2026!$H72:$AK72))</f>
        <v>15</v>
      </c>
      <c r="W72" s="289">
        <f>IF(Score2026!W72="","",RANK(Score2026!W72,Score2026!$H72:$AK72))</f>
        <v>23</v>
      </c>
      <c r="X72" s="289">
        <f>IF(Score2026!X72="","",RANK(Score2026!X72,Score2026!$H72:$AK72))</f>
        <v>29</v>
      </c>
      <c r="Y72" s="289">
        <f>IF(Score2026!Y72="","",RANK(Score2026!Y72,Score2026!$H72:$AK72))</f>
        <v>4</v>
      </c>
      <c r="Z72" s="289">
        <f>IF(Score2026!Z72="","",RANK(Score2026!Z72,Score2026!$H72:$AK72))</f>
        <v>28</v>
      </c>
      <c r="AA72" s="289">
        <f>IF(Score2026!AA72="","",RANK(Score2026!AA72,Score2026!$H72:$AK72))</f>
        <v>16</v>
      </c>
      <c r="AB72" s="289">
        <f>IF(Score2026!AB72="","",RANK(Score2026!AB72,Score2026!$H72:$AK72))</f>
        <v>18</v>
      </c>
      <c r="AC72" s="289">
        <f>IF(Score2026!AC72="","",RANK(Score2026!AC72,Score2026!$H72:$AK72))</f>
        <v>22</v>
      </c>
      <c r="AD72" s="289">
        <f>IF(Score2026!AD72="","",RANK(Score2026!AD72,Score2026!$H72:$AK72))</f>
        <v>25</v>
      </c>
      <c r="AE72" s="289">
        <f>IF(Score2026!AE72="","",RANK(Score2026!AE72,Score2026!$H72:$AK72))</f>
        <v>7</v>
      </c>
      <c r="AF72" s="289">
        <f>IF(Score2026!AF72="","",RANK(Score2026!AF72,Score2026!$H72:$AK72))</f>
        <v>12</v>
      </c>
      <c r="AG72" s="289">
        <f>IF(Score2026!AG72="","",RANK(Score2026!AG72,Score2026!$H72:$AK72))</f>
        <v>26</v>
      </c>
      <c r="AH72" s="289">
        <f>IF(Score2026!AH72="","",RANK(Score2026!AH72,Score2026!$H72:$AK72))</f>
        <v>14</v>
      </c>
      <c r="AI72" s="289">
        <f>IF(Score2026!AI72="","",RANK(Score2026!AI72,Score2026!$H72:$AK72))</f>
        <v>5</v>
      </c>
      <c r="AJ72" s="289">
        <f>IF(Score2026!AJ72="","",RANK(Score2026!AJ72,Score2026!$H72:$AK72))</f>
        <v>11</v>
      </c>
      <c r="AK72" s="289">
        <f>IF(Score2026!AK72="","",RANK(Score2026!AK72,Score2026!$H72:$AK72))</f>
        <v>21</v>
      </c>
      <c r="AM72" s="289"/>
    </row>
    <row r="73" spans="1:39" s="290" customFormat="1">
      <c r="A73" s="289">
        <v>60</v>
      </c>
      <c r="B73" s="289" t="s">
        <v>154</v>
      </c>
      <c r="C73" s="289" t="s">
        <v>155</v>
      </c>
      <c r="D73" s="289" t="str">
        <f t="shared" si="0"/>
        <v>2.05.01.a Goods produced by forced labor, number of goods categories</v>
      </c>
      <c r="E73" s="289" t="s">
        <v>287</v>
      </c>
      <c r="F73" s="289" t="s">
        <v>377</v>
      </c>
      <c r="G73" s="289" t="s">
        <v>378</v>
      </c>
      <c r="H73" s="289">
        <f>IF(Score2026!H73="","",RANK(Score2026!H73,Score2026!$H73:$AK73))</f>
        <v>1</v>
      </c>
      <c r="I73" s="289">
        <f>IF(Score2026!I73="","",RANK(Score2026!I73,Score2026!$H73:$AK73))</f>
        <v>19</v>
      </c>
      <c r="J73" s="289">
        <f>IF(Score2026!J73="","",RANK(Score2026!J73,Score2026!$H73:$AK73))</f>
        <v>1</v>
      </c>
      <c r="K73" s="289">
        <f>IF(Score2026!K73="","",RANK(Score2026!K73,Score2026!$H73:$AK73))</f>
        <v>16</v>
      </c>
      <c r="L73" s="289">
        <f>IF(Score2026!L73="","",RANK(Score2026!L73,Score2026!$H73:$AK73))</f>
        <v>1</v>
      </c>
      <c r="M73" s="289">
        <f>IF(Score2026!M73="","",RANK(Score2026!M73,Score2026!$H73:$AK73))</f>
        <v>1</v>
      </c>
      <c r="N73" s="289">
        <f>IF(Score2026!N73="","",RANK(Score2026!N73,Score2026!$H73:$AK73))</f>
        <v>29</v>
      </c>
      <c r="O73" s="289">
        <f>IF(Score2026!O73="","",RANK(Score2026!O73,Score2026!$H73:$AK73))</f>
        <v>16</v>
      </c>
      <c r="P73" s="289">
        <f>IF(Score2026!P73="","",RANK(Score2026!P73,Score2026!$H73:$AK73))</f>
        <v>1</v>
      </c>
      <c r="Q73" s="289">
        <f>IF(Score2026!Q73="","",RANK(Score2026!Q73,Score2026!$H73:$AK73))</f>
        <v>1</v>
      </c>
      <c r="R73" s="289">
        <f>IF(Score2026!R73="","",RANK(Score2026!R73,Score2026!$H73:$AK73))</f>
        <v>27</v>
      </c>
      <c r="S73" s="289">
        <f>IF(Score2026!S73="","",RANK(Score2026!S73,Score2026!$H73:$AK73))</f>
        <v>21</v>
      </c>
      <c r="T73" s="289">
        <f>IF(Score2026!T73="","",RANK(Score2026!T73,Score2026!$H73:$AK73))</f>
        <v>1</v>
      </c>
      <c r="U73" s="289">
        <f>IF(Score2026!U73="","",RANK(Score2026!U73,Score2026!$H73:$AK73))</f>
        <v>1</v>
      </c>
      <c r="V73" s="289">
        <f>IF(Score2026!V73="","",RANK(Score2026!V73,Score2026!$H73:$AK73))</f>
        <v>25</v>
      </c>
      <c r="W73" s="289">
        <f>IF(Score2026!W73="","",RANK(Score2026!W73,Score2026!$H73:$AK73))</f>
        <v>19</v>
      </c>
      <c r="X73" s="289">
        <f>IF(Score2026!X73="","",RANK(Score2026!X73,Score2026!$H73:$AK73))</f>
        <v>28</v>
      </c>
      <c r="Y73" s="289">
        <f>IF(Score2026!Y73="","",RANK(Score2026!Y73,Score2026!$H73:$AK73))</f>
        <v>1</v>
      </c>
      <c r="Z73" s="289">
        <f>IF(Score2026!Z73="","",RANK(Score2026!Z73,Score2026!$H73:$AK73))</f>
        <v>26</v>
      </c>
      <c r="AA73" s="289">
        <f>IF(Score2026!AA73="","",RANK(Score2026!AA73,Score2026!$H73:$AK73))</f>
        <v>1</v>
      </c>
      <c r="AB73" s="289">
        <f>IF(Score2026!AB73="","",RANK(Score2026!AB73,Score2026!$H73:$AK73))</f>
        <v>21</v>
      </c>
      <c r="AC73" s="289">
        <f>IF(Score2026!AC73="","",RANK(Score2026!AC73,Score2026!$H73:$AK73))</f>
        <v>1</v>
      </c>
      <c r="AD73" s="289">
        <f>IF(Score2026!AD73="","",RANK(Score2026!AD73,Score2026!$H73:$AK73))</f>
        <v>21</v>
      </c>
      <c r="AE73" s="289">
        <f>IF(Score2026!AE73="","",RANK(Score2026!AE73,Score2026!$H73:$AK73))</f>
        <v>1</v>
      </c>
      <c r="AF73" s="289">
        <f>IF(Score2026!AF73="","",RANK(Score2026!AF73,Score2026!$H73:$AK73))</f>
        <v>1</v>
      </c>
      <c r="AG73" s="289" t="str">
        <f>IF(Score2026!AG73="","",RANK(Score2026!AG73,Score2026!$H73:$AK73))</f>
        <v/>
      </c>
      <c r="AH73" s="289">
        <f>IF(Score2026!AH73="","",RANK(Score2026!AH73,Score2026!$H73:$AK73))</f>
        <v>21</v>
      </c>
      <c r="AI73" s="289">
        <f>IF(Score2026!AI73="","",RANK(Score2026!AI73,Score2026!$H73:$AK73))</f>
        <v>1</v>
      </c>
      <c r="AJ73" s="289">
        <f>IF(Score2026!AJ73="","",RANK(Score2026!AJ73,Score2026!$H73:$AK73))</f>
        <v>1</v>
      </c>
      <c r="AK73" s="289">
        <f>IF(Score2026!AK73="","",RANK(Score2026!AK73,Score2026!$H73:$AK73))</f>
        <v>16</v>
      </c>
      <c r="AM73" s="289"/>
    </row>
    <row r="74" spans="1:39" s="290" customFormat="1">
      <c r="A74" s="289">
        <v>61</v>
      </c>
      <c r="B74" s="289" t="s">
        <v>156</v>
      </c>
      <c r="C74" s="289" t="s">
        <v>157</v>
      </c>
      <c r="D74" s="289" t="str">
        <f t="shared" si="0"/>
        <v>2.05.01.b % population in forced labor</v>
      </c>
      <c r="E74" s="289" t="s">
        <v>287</v>
      </c>
      <c r="F74" s="289" t="s">
        <v>379</v>
      </c>
      <c r="G74" s="289" t="s">
        <v>157</v>
      </c>
      <c r="H74" s="289">
        <f>IF(Score2026!H74="","",RANK(Score2026!H74,Score2026!$H74:$AK74))</f>
        <v>2</v>
      </c>
      <c r="I74" s="289">
        <f>IF(Score2026!I74="","",RANK(Score2026!I74,Score2026!$H74:$AK74))</f>
        <v>21</v>
      </c>
      <c r="J74" s="289" t="str">
        <f>IF(Score2026!J74="","",RANK(Score2026!J74,Score2026!$H74:$AK74))</f>
        <v/>
      </c>
      <c r="K74" s="289">
        <f>IF(Score2026!K74="","",RANK(Score2026!K74,Score2026!$H74:$AK74))</f>
        <v>14</v>
      </c>
      <c r="L74" s="289">
        <f>IF(Score2026!L74="","",RANK(Score2026!L74,Score2026!$H74:$AK74))</f>
        <v>6</v>
      </c>
      <c r="M74" s="289">
        <f>IF(Score2026!M74="","",RANK(Score2026!M74,Score2026!$H74:$AK74))</f>
        <v>9</v>
      </c>
      <c r="N74" s="289">
        <f>IF(Score2026!N74="","",RANK(Score2026!N74,Score2026!$H74:$AK74))</f>
        <v>12</v>
      </c>
      <c r="O74" s="289">
        <f>IF(Score2026!O74="","",RANK(Score2026!O74,Score2026!$H74:$AK74))</f>
        <v>4</v>
      </c>
      <c r="P74" s="289">
        <f>IF(Score2026!P74="","",RANK(Score2026!P74,Score2026!$H74:$AK74))</f>
        <v>23</v>
      </c>
      <c r="Q74" s="289">
        <f>IF(Score2026!Q74="","",RANK(Score2026!Q74,Score2026!$H74:$AK74))</f>
        <v>8</v>
      </c>
      <c r="R74" s="289">
        <f>IF(Score2026!R74="","",RANK(Score2026!R74,Score2026!$H74:$AK74))</f>
        <v>25</v>
      </c>
      <c r="S74" s="289">
        <f>IF(Score2026!S74="","",RANK(Score2026!S74,Score2026!$H74:$AK74))</f>
        <v>20</v>
      </c>
      <c r="T74" s="289">
        <f>IF(Score2026!T74="","",RANK(Score2026!T74,Score2026!$H74:$AK74))</f>
        <v>1</v>
      </c>
      <c r="U74" s="289">
        <f>IF(Score2026!U74="","",RANK(Score2026!U74,Score2026!$H74:$AK74))</f>
        <v>15</v>
      </c>
      <c r="V74" s="289">
        <f>IF(Score2026!V74="","",RANK(Score2026!V74,Score2026!$H74:$AK74))</f>
        <v>17</v>
      </c>
      <c r="W74" s="289">
        <f>IF(Score2026!W74="","",RANK(Score2026!W74,Score2026!$H74:$AK74))</f>
        <v>19</v>
      </c>
      <c r="X74" s="289">
        <f>IF(Score2026!X74="","",RANK(Score2026!X74,Score2026!$H74:$AK74))</f>
        <v>28</v>
      </c>
      <c r="Y74" s="289">
        <f>IF(Score2026!Y74="","",RANK(Score2026!Y74,Score2026!$H74:$AK74))</f>
        <v>3</v>
      </c>
      <c r="Z74" s="289">
        <f>IF(Score2026!Z74="","",RANK(Score2026!Z74,Score2026!$H74:$AK74))</f>
        <v>27</v>
      </c>
      <c r="AA74" s="289">
        <f>IF(Score2026!AA74="","",RANK(Score2026!AA74,Score2026!$H74:$AK74))</f>
        <v>26</v>
      </c>
      <c r="AB74" s="289">
        <f>IF(Score2026!AB74="","",RANK(Score2026!AB74,Score2026!$H74:$AK74))</f>
        <v>22</v>
      </c>
      <c r="AC74" s="289">
        <f>IF(Score2026!AC74="","",RANK(Score2026!AC74,Score2026!$H74:$AK74))</f>
        <v>24</v>
      </c>
      <c r="AD74" s="289">
        <f>IF(Score2026!AD74="","",RANK(Score2026!AD74,Score2026!$H74:$AK74))</f>
        <v>29</v>
      </c>
      <c r="AE74" s="289">
        <f>IF(Score2026!AE74="","",RANK(Score2026!AE74,Score2026!$H74:$AK74))</f>
        <v>7</v>
      </c>
      <c r="AF74" s="289">
        <f>IF(Score2026!AF74="","",RANK(Score2026!AF74,Score2026!$H74:$AK74))</f>
        <v>11</v>
      </c>
      <c r="AG74" s="289">
        <f>IF(Score2026!AG74="","",RANK(Score2026!AG74,Score2026!$H74:$AK74))</f>
        <v>18</v>
      </c>
      <c r="AH74" s="289">
        <f>IF(Score2026!AH74="","",RANK(Score2026!AH74,Score2026!$H74:$AK74))</f>
        <v>16</v>
      </c>
      <c r="AI74" s="289">
        <f>IF(Score2026!AI74="","",RANK(Score2026!AI74,Score2026!$H74:$AK74))</f>
        <v>5</v>
      </c>
      <c r="AJ74" s="289">
        <f>IF(Score2026!AJ74="","",RANK(Score2026!AJ74,Score2026!$H74:$AK74))</f>
        <v>10</v>
      </c>
      <c r="AK74" s="289">
        <f>IF(Score2026!AK74="","",RANK(Score2026!AK74,Score2026!$H74:$AK74))</f>
        <v>13</v>
      </c>
      <c r="AM74" s="289"/>
    </row>
    <row r="75" spans="1:39" s="290" customFormat="1">
      <c r="A75" s="289">
        <v>62</v>
      </c>
      <c r="B75" s="289" t="s">
        <v>158</v>
      </c>
      <c r="C75" s="289" t="s">
        <v>159</v>
      </c>
      <c r="D75" s="289" t="str">
        <f t="shared" si="0"/>
        <v>2.05.02 Goods produced by child labor, number of goods categories</v>
      </c>
      <c r="E75" s="289" t="s">
        <v>287</v>
      </c>
      <c r="F75" s="289" t="s">
        <v>380</v>
      </c>
      <c r="G75" s="289" t="s">
        <v>378</v>
      </c>
      <c r="H75" s="289">
        <f>IF(Score2026!H75="","",RANK(Score2026!H75,Score2026!$H75:$AK75))</f>
        <v>1</v>
      </c>
      <c r="I75" s="289">
        <f>IF(Score2026!I75="","",RANK(Score2026!I75,Score2026!$H75:$AK75))</f>
        <v>26</v>
      </c>
      <c r="J75" s="289">
        <f>IF(Score2026!J75="","",RANK(Score2026!J75,Score2026!$H75:$AK75))</f>
        <v>1</v>
      </c>
      <c r="K75" s="289">
        <f>IF(Score2026!K75="","",RANK(Score2026!K75,Score2026!$H75:$AK75))</f>
        <v>23</v>
      </c>
      <c r="L75" s="289">
        <f>IF(Score2026!L75="","",RANK(Score2026!L75,Score2026!$H75:$AK75))</f>
        <v>1</v>
      </c>
      <c r="M75" s="289">
        <f>IF(Score2026!M75="","",RANK(Score2026!M75,Score2026!$H75:$AK75))</f>
        <v>1</v>
      </c>
      <c r="N75" s="289">
        <f>IF(Score2026!N75="","",RANK(Score2026!N75,Score2026!$H75:$AK75))</f>
        <v>19</v>
      </c>
      <c r="O75" s="289">
        <f>IF(Score2026!O75="","",RANK(Score2026!O75,Score2026!$H75:$AK75))</f>
        <v>1</v>
      </c>
      <c r="P75" s="289">
        <f>IF(Score2026!P75="","",RANK(Score2026!P75,Score2026!$H75:$AK75))</f>
        <v>21</v>
      </c>
      <c r="Q75" s="289">
        <f>IF(Score2026!Q75="","",RANK(Score2026!Q75,Score2026!$H75:$AK75))</f>
        <v>1</v>
      </c>
      <c r="R75" s="289">
        <f>IF(Score2026!R75="","",RANK(Score2026!R75,Score2026!$H75:$AK75))</f>
        <v>29</v>
      </c>
      <c r="S75" s="289">
        <f>IF(Score2026!S75="","",RANK(Score2026!S75,Score2026!$H75:$AK75))</f>
        <v>20</v>
      </c>
      <c r="T75" s="289">
        <f>IF(Score2026!T75="","",RANK(Score2026!T75,Score2026!$H75:$AK75))</f>
        <v>1</v>
      </c>
      <c r="U75" s="289">
        <f>IF(Score2026!U75="","",RANK(Score2026!U75,Score2026!$H75:$AK75))</f>
        <v>1</v>
      </c>
      <c r="V75" s="289">
        <f>IF(Score2026!V75="","",RANK(Score2026!V75,Score2026!$H75:$AK75))</f>
        <v>15</v>
      </c>
      <c r="W75" s="289">
        <f>IF(Score2026!W75="","",RANK(Score2026!W75,Score2026!$H75:$AK75))</f>
        <v>26</v>
      </c>
      <c r="X75" s="289">
        <f>IF(Score2026!X75="","",RANK(Score2026!X75,Score2026!$H75:$AK75))</f>
        <v>22</v>
      </c>
      <c r="Y75" s="289">
        <f>IF(Score2026!Y75="","",RANK(Score2026!Y75,Score2026!$H75:$AK75))</f>
        <v>1</v>
      </c>
      <c r="Z75" s="289">
        <f>IF(Score2026!Z75="","",RANK(Score2026!Z75,Score2026!$H75:$AK75))</f>
        <v>25</v>
      </c>
      <c r="AA75" s="289">
        <f>IF(Score2026!AA75="","",RANK(Score2026!AA75,Score2026!$H75:$AK75))</f>
        <v>1</v>
      </c>
      <c r="AB75" s="289">
        <f>IF(Score2026!AB75="","",RANK(Score2026!AB75,Score2026!$H75:$AK75))</f>
        <v>18</v>
      </c>
      <c r="AC75" s="289">
        <f>IF(Score2026!AC75="","",RANK(Score2026!AC75,Score2026!$H75:$AK75))</f>
        <v>24</v>
      </c>
      <c r="AD75" s="289">
        <f>IF(Score2026!AD75="","",RANK(Score2026!AD75,Score2026!$H75:$AK75))</f>
        <v>15</v>
      </c>
      <c r="AE75" s="289">
        <f>IF(Score2026!AE75="","",RANK(Score2026!AE75,Score2026!$H75:$AK75))</f>
        <v>1</v>
      </c>
      <c r="AF75" s="289">
        <f>IF(Score2026!AF75="","",RANK(Score2026!AF75,Score2026!$H75:$AK75))</f>
        <v>1</v>
      </c>
      <c r="AG75" s="289" t="str">
        <f>IF(Score2026!AG75="","",RANK(Score2026!AG75,Score2026!$H75:$AK75))</f>
        <v/>
      </c>
      <c r="AH75" s="289">
        <f>IF(Score2026!AH75="","",RANK(Score2026!AH75,Score2026!$H75:$AK75))</f>
        <v>17</v>
      </c>
      <c r="AI75" s="289">
        <f>IF(Score2026!AI75="","",RANK(Score2026!AI75,Score2026!$H75:$AK75))</f>
        <v>1</v>
      </c>
      <c r="AJ75" s="289">
        <f>IF(Score2026!AJ75="","",RANK(Score2026!AJ75,Score2026!$H75:$AK75))</f>
        <v>1</v>
      </c>
      <c r="AK75" s="289">
        <f>IF(Score2026!AK75="","",RANK(Score2026!AK75,Score2026!$H75:$AK75))</f>
        <v>28</v>
      </c>
      <c r="AM75" s="289"/>
    </row>
    <row r="76" spans="1:39" s="290" customFormat="1">
      <c r="A76" s="289">
        <v>63</v>
      </c>
      <c r="B76" s="289" t="s">
        <v>160</v>
      </c>
      <c r="C76" s="289" t="s">
        <v>161</v>
      </c>
      <c r="D76" s="289" t="str">
        <f t="shared" si="0"/>
        <v>2.06 Government response to human trafficking</v>
      </c>
      <c r="E76" s="289" t="s">
        <v>231</v>
      </c>
      <c r="F76" s="289"/>
      <c r="G76" s="289"/>
      <c r="H76" s="289">
        <f>IF(Score2026!H76="","",RANK(Score2026!H76,Score2026!$H76:$AK76))</f>
        <v>2</v>
      </c>
      <c r="I76" s="289">
        <f>IF(Score2026!I76="","",RANK(Score2026!I76,Score2026!$H76:$AK76))</f>
        <v>13</v>
      </c>
      <c r="J76" s="289">
        <f>IF(Score2026!J76="","",RANK(Score2026!J76,Score2026!$H76:$AK76))</f>
        <v>24</v>
      </c>
      <c r="K76" s="289">
        <f>IF(Score2026!K76="","",RANK(Score2026!K76,Score2026!$H76:$AK76))</f>
        <v>23</v>
      </c>
      <c r="L76" s="289">
        <f>IF(Score2026!L76="","",RANK(Score2026!L76,Score2026!$H76:$AK76))</f>
        <v>4</v>
      </c>
      <c r="M76" s="289">
        <f>IF(Score2026!M76="","",RANK(Score2026!M76,Score2026!$H76:$AK76))</f>
        <v>3</v>
      </c>
      <c r="N76" s="289">
        <f>IF(Score2026!N76="","",RANK(Score2026!N76,Score2026!$H76:$AK76))</f>
        <v>25</v>
      </c>
      <c r="O76" s="289">
        <f>IF(Score2026!O76="","",RANK(Score2026!O76,Score2026!$H76:$AK76))</f>
        <v>9</v>
      </c>
      <c r="P76" s="289">
        <f>IF(Score2026!P76="","",RANK(Score2026!P76,Score2026!$H76:$AK76))</f>
        <v>12</v>
      </c>
      <c r="Q76" s="289">
        <f>IF(Score2026!Q76="","",RANK(Score2026!Q76,Score2026!$H76:$AK76))</f>
        <v>29</v>
      </c>
      <c r="R76" s="289">
        <f>IF(Score2026!R76="","",RANK(Score2026!R76,Score2026!$H76:$AK76))</f>
        <v>17</v>
      </c>
      <c r="S76" s="289">
        <f>IF(Score2026!S76="","",RANK(Score2026!S76,Score2026!$H76:$AK76))</f>
        <v>15</v>
      </c>
      <c r="T76" s="289">
        <f>IF(Score2026!T76="","",RANK(Score2026!T76,Score2026!$H76:$AK76))</f>
        <v>22</v>
      </c>
      <c r="U76" s="289">
        <f>IF(Score2026!U76="","",RANK(Score2026!U76,Score2026!$H76:$AK76))</f>
        <v>26</v>
      </c>
      <c r="V76" s="289">
        <f>IF(Score2026!V76="","",RANK(Score2026!V76,Score2026!$H76:$AK76))</f>
        <v>19</v>
      </c>
      <c r="W76" s="289">
        <f>IF(Score2026!W76="","",RANK(Score2026!W76,Score2026!$H76:$AK76))</f>
        <v>6</v>
      </c>
      <c r="X76" s="289">
        <f>IF(Score2026!X76="","",RANK(Score2026!X76,Score2026!$H76:$AK76))</f>
        <v>27</v>
      </c>
      <c r="Y76" s="289">
        <f>IF(Score2026!Y76="","",RANK(Score2026!Y76,Score2026!$H76:$AK76))</f>
        <v>11</v>
      </c>
      <c r="Z76" s="289">
        <f>IF(Score2026!Z76="","",RANK(Score2026!Z76,Score2026!$H76:$AK76))</f>
        <v>18</v>
      </c>
      <c r="AA76" s="289">
        <f>IF(Score2026!AA76="","",RANK(Score2026!AA76,Score2026!$H76:$AK76))</f>
        <v>30</v>
      </c>
      <c r="AB76" s="289">
        <f>IF(Score2026!AB76="","",RANK(Score2026!AB76,Score2026!$H76:$AK76))</f>
        <v>6</v>
      </c>
      <c r="AC76" s="289">
        <f>IF(Score2026!AC76="","",RANK(Score2026!AC76,Score2026!$H76:$AK76))</f>
        <v>5</v>
      </c>
      <c r="AD76" s="289">
        <f>IF(Score2026!AD76="","",RANK(Score2026!AD76,Score2026!$H76:$AK76))</f>
        <v>28</v>
      </c>
      <c r="AE76" s="289">
        <f>IF(Score2026!AE76="","",RANK(Score2026!AE76,Score2026!$H76:$AK76))</f>
        <v>20</v>
      </c>
      <c r="AF76" s="289">
        <f>IF(Score2026!AF76="","",RANK(Score2026!AF76,Score2026!$H76:$AK76))</f>
        <v>21</v>
      </c>
      <c r="AG76" s="289">
        <f>IF(Score2026!AG76="","",RANK(Score2026!AG76,Score2026!$H76:$AK76))</f>
        <v>13</v>
      </c>
      <c r="AH76" s="289">
        <f>IF(Score2026!AH76="","",RANK(Score2026!AH76,Score2026!$H76:$AK76))</f>
        <v>10</v>
      </c>
      <c r="AI76" s="289">
        <f>IF(Score2026!AI76="","",RANK(Score2026!AI76,Score2026!$H76:$AK76))</f>
        <v>1</v>
      </c>
      <c r="AJ76" s="289">
        <f>IF(Score2026!AJ76="","",RANK(Score2026!AJ76,Score2026!$H76:$AK76))</f>
        <v>8</v>
      </c>
      <c r="AK76" s="289">
        <f>IF(Score2026!AK76="","",RANK(Score2026!AK76,Score2026!$H76:$AK76))</f>
        <v>16</v>
      </c>
      <c r="AM76" s="289"/>
    </row>
    <row r="77" spans="1:39" s="290" customFormat="1">
      <c r="A77" s="289">
        <v>64</v>
      </c>
      <c r="B77" s="289" t="s">
        <v>162</v>
      </c>
      <c r="C77" s="289" t="s">
        <v>163</v>
      </c>
      <c r="D77" s="289" t="str">
        <f t="shared" si="0"/>
        <v>2.06.01 Government response to human trafficking, Criminalization</v>
      </c>
      <c r="E77" s="289" t="s">
        <v>289</v>
      </c>
      <c r="F77" s="289" t="s">
        <v>381</v>
      </c>
      <c r="G77" s="289" t="s">
        <v>382</v>
      </c>
      <c r="H77" s="289">
        <f>IF(Score2026!H77="","",RANK(Score2026!H77,Score2026!$H77:$AK77))</f>
        <v>4</v>
      </c>
      <c r="I77" s="289">
        <f>IF(Score2026!I77="","",RANK(Score2026!I77,Score2026!$H77:$AK77))</f>
        <v>4</v>
      </c>
      <c r="J77" s="289">
        <f>IF(Score2026!J77="","",RANK(Score2026!J77,Score2026!$H77:$AK77))</f>
        <v>22</v>
      </c>
      <c r="K77" s="289">
        <f>IF(Score2026!K77="","",RANK(Score2026!K77,Score2026!$H77:$AK77))</f>
        <v>15</v>
      </c>
      <c r="L77" s="289">
        <f>IF(Score2026!L77="","",RANK(Score2026!L77,Score2026!$H77:$AK77))</f>
        <v>4</v>
      </c>
      <c r="M77" s="289">
        <f>IF(Score2026!M77="","",RANK(Score2026!M77,Score2026!$H77:$AK77))</f>
        <v>1</v>
      </c>
      <c r="N77" s="289">
        <f>IF(Score2026!N77="","",RANK(Score2026!N77,Score2026!$H77:$AK77))</f>
        <v>15</v>
      </c>
      <c r="O77" s="289" t="str">
        <f>IF(Score2026!O77="","",RANK(Score2026!O77,Score2026!$H77:$AK77))</f>
        <v/>
      </c>
      <c r="P77" s="289">
        <f>IF(Score2026!P77="","",RANK(Score2026!P77,Score2026!$H77:$AK77))</f>
        <v>4</v>
      </c>
      <c r="Q77" s="289" t="str">
        <f>IF(Score2026!Q77="","",RANK(Score2026!Q77,Score2026!$H77:$AK77))</f>
        <v/>
      </c>
      <c r="R77" s="289">
        <f>IF(Score2026!R77="","",RANK(Score2026!R77,Score2026!$H77:$AK77))</f>
        <v>15</v>
      </c>
      <c r="S77" s="289">
        <f>IF(Score2026!S77="","",RANK(Score2026!S77,Score2026!$H77:$AK77))</f>
        <v>15</v>
      </c>
      <c r="T77" s="289">
        <f>IF(Score2026!T77="","",RANK(Score2026!T77,Score2026!$H77:$AK77))</f>
        <v>15</v>
      </c>
      <c r="U77" s="289">
        <f>IF(Score2026!U77="","",RANK(Score2026!U77,Score2026!$H77:$AK77))</f>
        <v>22</v>
      </c>
      <c r="V77" s="289">
        <f>IF(Score2026!V77="","",RANK(Score2026!V77,Score2026!$H77:$AK77))</f>
        <v>15</v>
      </c>
      <c r="W77" s="289">
        <f>IF(Score2026!W77="","",RANK(Score2026!W77,Score2026!$H77:$AK77))</f>
        <v>1</v>
      </c>
      <c r="X77" s="289">
        <f>IF(Score2026!X77="","",RANK(Score2026!X77,Score2026!$H77:$AK77))</f>
        <v>22</v>
      </c>
      <c r="Y77" s="289">
        <f>IF(Score2026!Y77="","",RANK(Score2026!Y77,Score2026!$H77:$AK77))</f>
        <v>4</v>
      </c>
      <c r="Z77" s="289">
        <f>IF(Score2026!Z77="","",RANK(Score2026!Z77,Score2026!$H77:$AK77))</f>
        <v>4</v>
      </c>
      <c r="AA77" s="289">
        <f>IF(Score2026!AA77="","",RANK(Score2026!AA77,Score2026!$H77:$AK77))</f>
        <v>28</v>
      </c>
      <c r="AB77" s="289">
        <f>IF(Score2026!AB77="","",RANK(Score2026!AB77,Score2026!$H77:$AK77))</f>
        <v>1</v>
      </c>
      <c r="AC77" s="289">
        <f>IF(Score2026!AC77="","",RANK(Score2026!AC77,Score2026!$H77:$AK77))</f>
        <v>4</v>
      </c>
      <c r="AD77" s="289">
        <f>IF(Score2026!AD77="","",RANK(Score2026!AD77,Score2026!$H77:$AK77))</f>
        <v>4</v>
      </c>
      <c r="AE77" s="289">
        <f>IF(Score2026!AE77="","",RANK(Score2026!AE77,Score2026!$H77:$AK77))</f>
        <v>27</v>
      </c>
      <c r="AF77" s="289">
        <f>IF(Score2026!AF77="","",RANK(Score2026!AF77,Score2026!$H77:$AK77))</f>
        <v>22</v>
      </c>
      <c r="AG77" s="289">
        <f>IF(Score2026!AG77="","",RANK(Score2026!AG77,Score2026!$H77:$AK77))</f>
        <v>4</v>
      </c>
      <c r="AH77" s="289">
        <f>IF(Score2026!AH77="","",RANK(Score2026!AH77,Score2026!$H77:$AK77))</f>
        <v>4</v>
      </c>
      <c r="AI77" s="289">
        <f>IF(Score2026!AI77="","",RANK(Score2026!AI77,Score2026!$H77:$AK77))</f>
        <v>4</v>
      </c>
      <c r="AJ77" s="289">
        <f>IF(Score2026!AJ77="","",RANK(Score2026!AJ77,Score2026!$H77:$AK77))</f>
        <v>22</v>
      </c>
      <c r="AK77" s="289">
        <f>IF(Score2026!AK77="","",RANK(Score2026!AK77,Score2026!$H77:$AK77))</f>
        <v>15</v>
      </c>
      <c r="AM77" s="289"/>
    </row>
    <row r="78" spans="1:39" s="290" customFormat="1">
      <c r="A78" s="289">
        <v>65</v>
      </c>
      <c r="B78" s="289" t="s">
        <v>164</v>
      </c>
      <c r="C78" s="289" t="s">
        <v>165</v>
      </c>
      <c r="D78" s="289" t="str">
        <f t="shared" si="0"/>
        <v>2.06.02 Government response to human trafficking, Strategy</v>
      </c>
      <c r="E78" s="289" t="s">
        <v>289</v>
      </c>
      <c r="F78" s="289" t="s">
        <v>379</v>
      </c>
      <c r="G78" s="289" t="s">
        <v>383</v>
      </c>
      <c r="H78" s="289">
        <f>IF(Score2026!H78="","",RANK(Score2026!H78,Score2026!$H78:$AK78))</f>
        <v>2</v>
      </c>
      <c r="I78" s="289">
        <f>IF(Score2026!I78="","",RANK(Score2026!I78,Score2026!$H78:$AK78))</f>
        <v>13</v>
      </c>
      <c r="J78" s="289">
        <f>IF(Score2026!J78="","",RANK(Score2026!J78,Score2026!$H78:$AK78))</f>
        <v>27</v>
      </c>
      <c r="K78" s="289">
        <f>IF(Score2026!K78="","",RANK(Score2026!K78,Score2026!$H78:$AK78))</f>
        <v>22</v>
      </c>
      <c r="L78" s="289">
        <f>IF(Score2026!L78="","",RANK(Score2026!L78,Score2026!$H78:$AK78))</f>
        <v>4</v>
      </c>
      <c r="M78" s="289">
        <f>IF(Score2026!M78="","",RANK(Score2026!M78,Score2026!$H78:$AK78))</f>
        <v>6</v>
      </c>
      <c r="N78" s="289">
        <f>IF(Score2026!N78="","",RANK(Score2026!N78,Score2026!$H78:$AK78))</f>
        <v>24</v>
      </c>
      <c r="O78" s="289">
        <f>IF(Score2026!O78="","",RANK(Score2026!O78,Score2026!$H78:$AK78))</f>
        <v>17</v>
      </c>
      <c r="P78" s="289">
        <f>IF(Score2026!P78="","",RANK(Score2026!P78,Score2026!$H78:$AK78))</f>
        <v>11</v>
      </c>
      <c r="Q78" s="289">
        <f>IF(Score2026!Q78="","",RANK(Score2026!Q78,Score2026!$H78:$AK78))</f>
        <v>28</v>
      </c>
      <c r="R78" s="289">
        <f>IF(Score2026!R78="","",RANK(Score2026!R78,Score2026!$H78:$AK78))</f>
        <v>18</v>
      </c>
      <c r="S78" s="289">
        <f>IF(Score2026!S78="","",RANK(Score2026!S78,Score2026!$H78:$AK78))</f>
        <v>12</v>
      </c>
      <c r="T78" s="289">
        <f>IF(Score2026!T78="","",RANK(Score2026!T78,Score2026!$H78:$AK78))</f>
        <v>21</v>
      </c>
      <c r="U78" s="289">
        <f>IF(Score2026!U78="","",RANK(Score2026!U78,Score2026!$H78:$AK78))</f>
        <v>18</v>
      </c>
      <c r="V78" s="289">
        <f>IF(Score2026!V78="","",RANK(Score2026!V78,Score2026!$H78:$AK78))</f>
        <v>20</v>
      </c>
      <c r="W78" s="289">
        <f>IF(Score2026!W78="","",RANK(Score2026!W78,Score2026!$H78:$AK78))</f>
        <v>6</v>
      </c>
      <c r="X78" s="289">
        <f>IF(Score2026!X78="","",RANK(Score2026!X78,Score2026!$H78:$AK78))</f>
        <v>22</v>
      </c>
      <c r="Y78" s="289">
        <f>IF(Score2026!Y78="","",RANK(Score2026!Y78,Score2026!$H78:$AK78))</f>
        <v>10</v>
      </c>
      <c r="Z78" s="289">
        <f>IF(Score2026!Z78="","",RANK(Score2026!Z78,Score2026!$H78:$AK78))</f>
        <v>26</v>
      </c>
      <c r="AA78" s="289">
        <f>IF(Score2026!AA78="","",RANK(Score2026!AA78,Score2026!$H78:$AK78))</f>
        <v>29</v>
      </c>
      <c r="AB78" s="289">
        <f>IF(Score2026!AB78="","",RANK(Score2026!AB78,Score2026!$H78:$AK78))</f>
        <v>6</v>
      </c>
      <c r="AC78" s="289">
        <f>IF(Score2026!AC78="","",RANK(Score2026!AC78,Score2026!$H78:$AK78))</f>
        <v>5</v>
      </c>
      <c r="AD78" s="289">
        <f>IF(Score2026!AD78="","",RANK(Score2026!AD78,Score2026!$H78:$AK78))</f>
        <v>30</v>
      </c>
      <c r="AE78" s="289">
        <f>IF(Score2026!AE78="","",RANK(Score2026!AE78,Score2026!$H78:$AK78))</f>
        <v>15</v>
      </c>
      <c r="AF78" s="289">
        <f>IF(Score2026!AF78="","",RANK(Score2026!AF78,Score2026!$H78:$AK78))</f>
        <v>25</v>
      </c>
      <c r="AG78" s="289">
        <f>IF(Score2026!AG78="","",RANK(Score2026!AG78,Score2026!$H78:$AK78))</f>
        <v>13</v>
      </c>
      <c r="AH78" s="289">
        <f>IF(Score2026!AH78="","",RANK(Score2026!AH78,Score2026!$H78:$AK78))</f>
        <v>6</v>
      </c>
      <c r="AI78" s="289">
        <f>IF(Score2026!AI78="","",RANK(Score2026!AI78,Score2026!$H78:$AK78))</f>
        <v>1</v>
      </c>
      <c r="AJ78" s="289">
        <f>IF(Score2026!AJ78="","",RANK(Score2026!AJ78,Score2026!$H78:$AK78))</f>
        <v>2</v>
      </c>
      <c r="AK78" s="289">
        <f>IF(Score2026!AK78="","",RANK(Score2026!AK78,Score2026!$H78:$AK78))</f>
        <v>15</v>
      </c>
      <c r="AM78" s="289"/>
    </row>
    <row r="79" spans="1:39" s="290" customFormat="1">
      <c r="A79" s="289">
        <v>66</v>
      </c>
      <c r="B79" s="289" t="s">
        <v>166</v>
      </c>
      <c r="C79" s="289" t="s">
        <v>167</v>
      </c>
      <c r="D79" s="289" t="str">
        <f t="shared" si="0"/>
        <v>2.06.03 Government response to human trafficking, Action</v>
      </c>
      <c r="E79" s="289" t="s">
        <v>287</v>
      </c>
      <c r="F79" s="289" t="s">
        <v>381</v>
      </c>
      <c r="G79" s="289" t="s">
        <v>384</v>
      </c>
      <c r="H79" s="289">
        <f>IF(Score2026!H79="","",RANK(Score2026!H79,Score2026!$H79:$AK79))</f>
        <v>1</v>
      </c>
      <c r="I79" s="289">
        <f>IF(Score2026!I79="","",RANK(Score2026!I79,Score2026!$H79:$AK79))</f>
        <v>10</v>
      </c>
      <c r="J79" s="289">
        <f>IF(Score2026!J79="","",RANK(Score2026!J79,Score2026!$H79:$AK79))</f>
        <v>23</v>
      </c>
      <c r="K79" s="289">
        <f>IF(Score2026!K79="","",RANK(Score2026!K79,Score2026!$H79:$AK79))</f>
        <v>25</v>
      </c>
      <c r="L79" s="289">
        <f>IF(Score2026!L79="","",RANK(Score2026!L79,Score2026!$H79:$AK79))</f>
        <v>1</v>
      </c>
      <c r="M79" s="289">
        <f>IF(Score2026!M79="","",RANK(Score2026!M79,Score2026!$H79:$AK79))</f>
        <v>1</v>
      </c>
      <c r="N79" s="289">
        <f>IF(Score2026!N79="","",RANK(Score2026!N79,Score2026!$H79:$AK79))</f>
        <v>25</v>
      </c>
      <c r="O79" s="289">
        <f>IF(Score2026!O79="","",RANK(Score2026!O79,Score2026!$H79:$AK79))</f>
        <v>1</v>
      </c>
      <c r="P79" s="289">
        <f>IF(Score2026!P79="","",RANK(Score2026!P79,Score2026!$H79:$AK79))</f>
        <v>10</v>
      </c>
      <c r="Q79" s="289">
        <f>IF(Score2026!Q79="","",RANK(Score2026!Q79,Score2026!$H79:$AK79))</f>
        <v>23</v>
      </c>
      <c r="R79" s="289">
        <f>IF(Score2026!R79="","",RANK(Score2026!R79,Score2026!$H79:$AK79))</f>
        <v>10</v>
      </c>
      <c r="S79" s="289">
        <f>IF(Score2026!S79="","",RANK(Score2026!S79,Score2026!$H79:$AK79))</f>
        <v>10</v>
      </c>
      <c r="T79" s="289">
        <f>IF(Score2026!T79="","",RANK(Score2026!T79,Score2026!$H79:$AK79))</f>
        <v>10</v>
      </c>
      <c r="U79" s="289">
        <f>IF(Score2026!U79="","",RANK(Score2026!U79,Score2026!$H79:$AK79))</f>
        <v>25</v>
      </c>
      <c r="V79" s="289">
        <f>IF(Score2026!V79="","",RANK(Score2026!V79,Score2026!$H79:$AK79))</f>
        <v>10</v>
      </c>
      <c r="W79" s="289">
        <f>IF(Score2026!W79="","",RANK(Score2026!W79,Score2026!$H79:$AK79))</f>
        <v>10</v>
      </c>
      <c r="X79" s="289">
        <f>IF(Score2026!X79="","",RANK(Score2026!X79,Score2026!$H79:$AK79))</f>
        <v>25</v>
      </c>
      <c r="Y79" s="289">
        <f>IF(Score2026!Y79="","",RANK(Score2026!Y79,Score2026!$H79:$AK79))</f>
        <v>10</v>
      </c>
      <c r="Z79" s="289">
        <f>IF(Score2026!Z79="","",RANK(Score2026!Z79,Score2026!$H79:$AK79))</f>
        <v>10</v>
      </c>
      <c r="AA79" s="289">
        <f>IF(Score2026!AA79="","",RANK(Score2026!AA79,Score2026!$H79:$AK79))</f>
        <v>25</v>
      </c>
      <c r="AB79" s="289">
        <f>IF(Score2026!AB79="","",RANK(Score2026!AB79,Score2026!$H79:$AK79))</f>
        <v>10</v>
      </c>
      <c r="AC79" s="289">
        <f>IF(Score2026!AC79="","",RANK(Score2026!AC79,Score2026!$H79:$AK79))</f>
        <v>1</v>
      </c>
      <c r="AD79" s="289">
        <f>IF(Score2026!AD79="","",RANK(Score2026!AD79,Score2026!$H79:$AK79))</f>
        <v>25</v>
      </c>
      <c r="AE79" s="289">
        <f>IF(Score2026!AE79="","",RANK(Score2026!AE79,Score2026!$H79:$AK79))</f>
        <v>1</v>
      </c>
      <c r="AF79" s="289">
        <f>IF(Score2026!AF79="","",RANK(Score2026!AF79,Score2026!$H79:$AK79))</f>
        <v>1</v>
      </c>
      <c r="AG79" s="289">
        <f>IF(Score2026!AG79="","",RANK(Score2026!AG79,Score2026!$H79:$AK79))</f>
        <v>10</v>
      </c>
      <c r="AH79" s="289">
        <f>IF(Score2026!AH79="","",RANK(Score2026!AH79,Score2026!$H79:$AK79))</f>
        <v>10</v>
      </c>
      <c r="AI79" s="289">
        <f>IF(Score2026!AI79="","",RANK(Score2026!AI79,Score2026!$H79:$AK79))</f>
        <v>1</v>
      </c>
      <c r="AJ79" s="289">
        <f>IF(Score2026!AJ79="","",RANK(Score2026!AJ79,Score2026!$H79:$AK79))</f>
        <v>1</v>
      </c>
      <c r="AK79" s="289">
        <f>IF(Score2026!AK79="","",RANK(Score2026!AK79,Score2026!$H79:$AK79))</f>
        <v>10</v>
      </c>
      <c r="AM79" s="289"/>
    </row>
    <row r="80" spans="1:39" s="290" customFormat="1">
      <c r="A80" s="289">
        <v>67</v>
      </c>
      <c r="B80" s="289" t="s">
        <v>168</v>
      </c>
      <c r="C80" s="289" t="s">
        <v>169</v>
      </c>
      <c r="D80" s="289" t="str">
        <f t="shared" si="0"/>
        <v>2.07 Trade in goods at risk of modern slavery</v>
      </c>
      <c r="E80" s="289" t="s">
        <v>231</v>
      </c>
      <c r="F80" s="289"/>
      <c r="G80" s="289"/>
      <c r="H80" s="289">
        <f>IF(Score2026!H80="","",RANK(Score2026!H80,Score2026!$H80:$AK80))</f>
        <v>14</v>
      </c>
      <c r="I80" s="289">
        <f>IF(Score2026!I80="","",RANK(Score2026!I80,Score2026!$H80:$AK80))</f>
        <v>10</v>
      </c>
      <c r="J80" s="289">
        <f>IF(Score2026!J80="","",RANK(Score2026!J80,Score2026!$H80:$AK80))</f>
        <v>1</v>
      </c>
      <c r="K80" s="289">
        <f>IF(Score2026!K80="","",RANK(Score2026!K80,Score2026!$H80:$AK80))</f>
        <v>7</v>
      </c>
      <c r="L80" s="289">
        <f>IF(Score2026!L80="","",RANK(Score2026!L80,Score2026!$H80:$AK80))</f>
        <v>16</v>
      </c>
      <c r="M80" s="289">
        <f>IF(Score2026!M80="","",RANK(Score2026!M80,Score2026!$H80:$AK80))</f>
        <v>8</v>
      </c>
      <c r="N80" s="289">
        <f>IF(Score2026!N80="","",RANK(Score2026!N80,Score2026!$H80:$AK80))</f>
        <v>30</v>
      </c>
      <c r="O80" s="289">
        <f>IF(Score2026!O80="","",RANK(Score2026!O80,Score2026!$H80:$AK80))</f>
        <v>20</v>
      </c>
      <c r="P80" s="289">
        <f>IF(Score2026!P80="","",RANK(Score2026!P80,Score2026!$H80:$AK80))</f>
        <v>4</v>
      </c>
      <c r="Q80" s="289">
        <f>IF(Score2026!Q80="","",RANK(Score2026!Q80,Score2026!$H80:$AK80))</f>
        <v>23</v>
      </c>
      <c r="R80" s="289">
        <f>IF(Score2026!R80="","",RANK(Score2026!R80,Score2026!$H80:$AK80))</f>
        <v>28</v>
      </c>
      <c r="S80" s="289">
        <f>IF(Score2026!S80="","",RANK(Score2026!S80,Score2026!$H80:$AK80))</f>
        <v>25</v>
      </c>
      <c r="T80" s="289">
        <f>IF(Score2026!T80="","",RANK(Score2026!T80,Score2026!$H80:$AK80))</f>
        <v>21</v>
      </c>
      <c r="U80" s="289">
        <f>IF(Score2026!U80="","",RANK(Score2026!U80,Score2026!$H80:$AK80))</f>
        <v>2</v>
      </c>
      <c r="V80" s="289">
        <f>IF(Score2026!V80="","",RANK(Score2026!V80,Score2026!$H80:$AK80))</f>
        <v>27</v>
      </c>
      <c r="W80" s="289">
        <f>IF(Score2026!W80="","",RANK(Score2026!W80,Score2026!$H80:$AK80))</f>
        <v>11</v>
      </c>
      <c r="X80" s="289">
        <f>IF(Score2026!X80="","",RANK(Score2026!X80,Score2026!$H80:$AK80))</f>
        <v>19</v>
      </c>
      <c r="Y80" s="289">
        <f>IF(Score2026!Y80="","",RANK(Score2026!Y80,Score2026!$H80:$AK80))</f>
        <v>6</v>
      </c>
      <c r="Z80" s="289">
        <f>IF(Score2026!Z80="","",RANK(Score2026!Z80,Score2026!$H80:$AK80))</f>
        <v>15</v>
      </c>
      <c r="AA80" s="289">
        <f>IF(Score2026!AA80="","",RANK(Score2026!AA80,Score2026!$H80:$AK80))</f>
        <v>3</v>
      </c>
      <c r="AB80" s="289">
        <f>IF(Score2026!AB80="","",RANK(Score2026!AB80,Score2026!$H80:$AK80))</f>
        <v>24</v>
      </c>
      <c r="AC80" s="289">
        <f>IF(Score2026!AC80="","",RANK(Score2026!AC80,Score2026!$H80:$AK80))</f>
        <v>9</v>
      </c>
      <c r="AD80" s="289">
        <f>IF(Score2026!AD80="","",RANK(Score2026!AD80,Score2026!$H80:$AK80))</f>
        <v>13</v>
      </c>
      <c r="AE80" s="289">
        <f>IF(Score2026!AE80="","",RANK(Score2026!AE80,Score2026!$H80:$AK80))</f>
        <v>12</v>
      </c>
      <c r="AF80" s="289">
        <f>IF(Score2026!AF80="","",RANK(Score2026!AF80,Score2026!$H80:$AK80))</f>
        <v>17</v>
      </c>
      <c r="AG80" s="289">
        <f>IF(Score2026!AG80="","",RANK(Score2026!AG80,Score2026!$H80:$AK80))</f>
        <v>5</v>
      </c>
      <c r="AH80" s="289">
        <f>IF(Score2026!AH80="","",RANK(Score2026!AH80,Score2026!$H80:$AK80))</f>
        <v>22</v>
      </c>
      <c r="AI80" s="289">
        <f>IF(Score2026!AI80="","",RANK(Score2026!AI80,Score2026!$H80:$AK80))</f>
        <v>18</v>
      </c>
      <c r="AJ80" s="289">
        <f>IF(Score2026!AJ80="","",RANK(Score2026!AJ80,Score2026!$H80:$AK80))</f>
        <v>29</v>
      </c>
      <c r="AK80" s="289">
        <f>IF(Score2026!AK80="","",RANK(Score2026!AK80,Score2026!$H80:$AK80))</f>
        <v>26</v>
      </c>
      <c r="AM80" s="289"/>
    </row>
    <row r="81" spans="1:41" s="290" customFormat="1">
      <c r="A81" s="289">
        <v>68</v>
      </c>
      <c r="B81" s="289" t="s">
        <v>170</v>
      </c>
      <c r="C81" s="289" t="s">
        <v>171</v>
      </c>
      <c r="D81" s="289" t="str">
        <f t="shared" si="0"/>
        <v>2.07.01 Imports of goods at risk of modern slavery, US$ millions</v>
      </c>
      <c r="E81" s="289" t="s">
        <v>287</v>
      </c>
      <c r="F81" s="289" t="s">
        <v>385</v>
      </c>
      <c r="G81" s="289" t="s">
        <v>386</v>
      </c>
      <c r="H81" s="289">
        <f>IF(Score2026!H81="","",RANK(Score2026!H81,Score2026!$H81:$AK81))</f>
        <v>21</v>
      </c>
      <c r="I81" s="289">
        <f>IF(Score2026!I81="","",RANK(Score2026!I81,Score2026!$H81:$AK81))</f>
        <v>16</v>
      </c>
      <c r="J81" s="289">
        <f>IF(Score2026!J81="","",RANK(Score2026!J81,Score2026!$H81:$AK81))</f>
        <v>1</v>
      </c>
      <c r="K81" s="289">
        <f>IF(Score2026!K81="","",RANK(Score2026!K81,Score2026!$H81:$AK81))</f>
        <v>7</v>
      </c>
      <c r="L81" s="289">
        <f>IF(Score2026!L81="","",RANK(Score2026!L81,Score2026!$H81:$AK81))</f>
        <v>23</v>
      </c>
      <c r="M81" s="289">
        <f>IF(Score2026!M81="","",RANK(Score2026!M81,Score2026!$H81:$AK81))</f>
        <v>10</v>
      </c>
      <c r="N81" s="289">
        <f>IF(Score2026!N81="","",RANK(Score2026!N81,Score2026!$H81:$AK81))</f>
        <v>25</v>
      </c>
      <c r="O81" s="289">
        <f>IF(Score2026!O81="","",RANK(Score2026!O81,Score2026!$H81:$AK81))</f>
        <v>15</v>
      </c>
      <c r="P81" s="289">
        <f>IF(Score2026!P81="","",RANK(Score2026!P81,Score2026!$H81:$AK81))</f>
        <v>4</v>
      </c>
      <c r="Q81" s="289">
        <f>IF(Score2026!Q81="","",RANK(Score2026!Q81,Score2026!$H81:$AK81))</f>
        <v>29</v>
      </c>
      <c r="R81" s="289">
        <f>IF(Score2026!R81="","",RANK(Score2026!R81,Score2026!$H81:$AK81))</f>
        <v>27</v>
      </c>
      <c r="S81" s="289">
        <f>IF(Score2026!S81="","",RANK(Score2026!S81,Score2026!$H81:$AK81))</f>
        <v>14</v>
      </c>
      <c r="T81" s="289">
        <f>IF(Score2026!T81="","",RANK(Score2026!T81,Score2026!$H81:$AK81))</f>
        <v>28</v>
      </c>
      <c r="U81" s="289">
        <f>IF(Score2026!U81="","",RANK(Score2026!U81,Score2026!$H81:$AK81))</f>
        <v>2</v>
      </c>
      <c r="V81" s="289">
        <f>IF(Score2026!V81="","",RANK(Score2026!V81,Score2026!$H81:$AK81))</f>
        <v>22</v>
      </c>
      <c r="W81" s="289">
        <f>IF(Score2026!W81="","",RANK(Score2026!W81,Score2026!$H81:$AK81))</f>
        <v>17</v>
      </c>
      <c r="X81" s="289">
        <f>IF(Score2026!X81="","",RANK(Score2026!X81,Score2026!$H81:$AK81))</f>
        <v>6</v>
      </c>
      <c r="Y81" s="289">
        <f>IF(Score2026!Y81="","",RANK(Score2026!Y81,Score2026!$H81:$AK81))</f>
        <v>8</v>
      </c>
      <c r="Z81" s="289">
        <f>IF(Score2026!Z81="","",RANK(Score2026!Z81,Score2026!$H81:$AK81))</f>
        <v>12</v>
      </c>
      <c r="AA81" s="289">
        <f>IF(Score2026!AA81="","",RANK(Score2026!AA81,Score2026!$H81:$AK81))</f>
        <v>3</v>
      </c>
      <c r="AB81" s="289">
        <f>IF(Score2026!AB81="","",RANK(Score2026!AB81,Score2026!$H81:$AK81))</f>
        <v>9</v>
      </c>
      <c r="AC81" s="289">
        <f>IF(Score2026!AC81="","",RANK(Score2026!AC81,Score2026!$H81:$AK81))</f>
        <v>13</v>
      </c>
      <c r="AD81" s="289">
        <f>IF(Score2026!AD81="","",RANK(Score2026!AD81,Score2026!$H81:$AK81))</f>
        <v>19</v>
      </c>
      <c r="AE81" s="289">
        <f>IF(Score2026!AE81="","",RANK(Score2026!AE81,Score2026!$H81:$AK81))</f>
        <v>18</v>
      </c>
      <c r="AF81" s="289">
        <f>IF(Score2026!AF81="","",RANK(Score2026!AF81,Score2026!$H81:$AK81))</f>
        <v>24</v>
      </c>
      <c r="AG81" s="289">
        <f>IF(Score2026!AG81="","",RANK(Score2026!AG81,Score2026!$H81:$AK81))</f>
        <v>5</v>
      </c>
      <c r="AH81" s="289">
        <f>IF(Score2026!AH81="","",RANK(Score2026!AH81,Score2026!$H81:$AK81))</f>
        <v>11</v>
      </c>
      <c r="AI81" s="289">
        <f>IF(Score2026!AI81="","",RANK(Score2026!AI81,Score2026!$H81:$AK81))</f>
        <v>26</v>
      </c>
      <c r="AJ81" s="289">
        <f>IF(Score2026!AJ81="","",RANK(Score2026!AJ81,Score2026!$H81:$AK81))</f>
        <v>30</v>
      </c>
      <c r="AK81" s="289">
        <f>IF(Score2026!AK81="","",RANK(Score2026!AK81,Score2026!$H81:$AK81))</f>
        <v>20</v>
      </c>
      <c r="AM81" s="289"/>
    </row>
    <row r="82" spans="1:41" s="290" customFormat="1">
      <c r="A82" s="289">
        <v>69</v>
      </c>
      <c r="B82" s="289" t="s">
        <v>172</v>
      </c>
      <c r="C82" s="289" t="s">
        <v>173</v>
      </c>
      <c r="D82" s="289" t="str">
        <f t="shared" si="0"/>
        <v>2.07.02 Exports of goods at risk of modern slavery, US$ millions</v>
      </c>
      <c r="E82" s="289" t="s">
        <v>287</v>
      </c>
      <c r="F82" s="289" t="s">
        <v>385</v>
      </c>
      <c r="G82" s="289" t="s">
        <v>387</v>
      </c>
      <c r="H82" s="289">
        <f>IF(Score2026!H82="","",RANK(Score2026!H82,Score2026!$H82:$AK82))</f>
        <v>1</v>
      </c>
      <c r="I82" s="289">
        <f>IF(Score2026!I82="","",RANK(Score2026!I82,Score2026!$H82:$AK82))</f>
        <v>1</v>
      </c>
      <c r="J82" s="289">
        <f>IF(Score2026!J82="","",RANK(Score2026!J82,Score2026!$H82:$AK82))</f>
        <v>1</v>
      </c>
      <c r="K82" s="289">
        <f>IF(Score2026!K82="","",RANK(Score2026!K82,Score2026!$H82:$AK82))</f>
        <v>20</v>
      </c>
      <c r="L82" s="289">
        <f>IF(Score2026!L82="","",RANK(Score2026!L82,Score2026!$H82:$AK82))</f>
        <v>1</v>
      </c>
      <c r="M82" s="289">
        <f>IF(Score2026!M82="","",RANK(Score2026!M82,Score2026!$H82:$AK82))</f>
        <v>1</v>
      </c>
      <c r="N82" s="289">
        <f>IF(Score2026!N82="","",RANK(Score2026!N82,Score2026!$H82:$AK82))</f>
        <v>30</v>
      </c>
      <c r="O82" s="289">
        <f>IF(Score2026!O82="","",RANK(Score2026!O82,Score2026!$H82:$AK82))</f>
        <v>22</v>
      </c>
      <c r="P82" s="289">
        <f>IF(Score2026!P82="","",RANK(Score2026!P82,Score2026!$H82:$AK82))</f>
        <v>1</v>
      </c>
      <c r="Q82" s="289">
        <f>IF(Score2026!Q82="","",RANK(Score2026!Q82,Score2026!$H82:$AK82))</f>
        <v>1</v>
      </c>
      <c r="R82" s="289">
        <f>IF(Score2026!R82="","",RANK(Score2026!R82,Score2026!$H82:$AK82))</f>
        <v>29</v>
      </c>
      <c r="S82" s="289">
        <f>IF(Score2026!S82="","",RANK(Score2026!S82,Score2026!$H82:$AK82))</f>
        <v>25</v>
      </c>
      <c r="T82" s="289">
        <f>IF(Score2026!T82="","",RANK(Score2026!T82,Score2026!$H82:$AK82))</f>
        <v>1</v>
      </c>
      <c r="U82" s="289">
        <f>IF(Score2026!U82="","",RANK(Score2026!U82,Score2026!$H82:$AK82))</f>
        <v>1</v>
      </c>
      <c r="V82" s="289">
        <f>IF(Score2026!V82="","",RANK(Score2026!V82,Score2026!$H82:$AK82))</f>
        <v>27</v>
      </c>
      <c r="W82" s="289">
        <f>IF(Score2026!W82="","",RANK(Score2026!W82,Score2026!$H82:$AK82))</f>
        <v>1</v>
      </c>
      <c r="X82" s="289">
        <f>IF(Score2026!X82="","",RANK(Score2026!X82,Score2026!$H82:$AK82))</f>
        <v>23</v>
      </c>
      <c r="Y82" s="289">
        <f>IF(Score2026!Y82="","",RANK(Score2026!Y82,Score2026!$H82:$AK82))</f>
        <v>1</v>
      </c>
      <c r="Z82" s="289">
        <f>IF(Score2026!Z82="","",RANK(Score2026!Z82,Score2026!$H82:$AK82))</f>
        <v>21</v>
      </c>
      <c r="AA82" s="289">
        <f>IF(Score2026!AA82="","",RANK(Score2026!AA82,Score2026!$H82:$AK82))</f>
        <v>1</v>
      </c>
      <c r="AB82" s="289">
        <f>IF(Score2026!AB82="","",RANK(Score2026!AB82,Score2026!$H82:$AK82))</f>
        <v>26</v>
      </c>
      <c r="AC82" s="289">
        <f>IF(Score2026!AC82="","",RANK(Score2026!AC82,Score2026!$H82:$AK82))</f>
        <v>1</v>
      </c>
      <c r="AD82" s="289">
        <f>IF(Score2026!AD82="","",RANK(Score2026!AD82,Score2026!$H82:$AK82))</f>
        <v>1</v>
      </c>
      <c r="AE82" s="289">
        <f>IF(Score2026!AE82="","",RANK(Score2026!AE82,Score2026!$H82:$AK82))</f>
        <v>1</v>
      </c>
      <c r="AF82" s="289">
        <f>IF(Score2026!AF82="","",RANK(Score2026!AF82,Score2026!$H82:$AK82))</f>
        <v>1</v>
      </c>
      <c r="AG82" s="289">
        <f>IF(Score2026!AG82="","",RANK(Score2026!AG82,Score2026!$H82:$AK82))</f>
        <v>1</v>
      </c>
      <c r="AH82" s="289">
        <f>IF(Score2026!AH82="","",RANK(Score2026!AH82,Score2026!$H82:$AK82))</f>
        <v>24</v>
      </c>
      <c r="AI82" s="289">
        <f>IF(Score2026!AI82="","",RANK(Score2026!AI82,Score2026!$H82:$AK82))</f>
        <v>1</v>
      </c>
      <c r="AJ82" s="289">
        <f>IF(Score2026!AJ82="","",RANK(Score2026!AJ82,Score2026!$H82:$AK82))</f>
        <v>1</v>
      </c>
      <c r="AK82" s="289">
        <f>IF(Score2026!AK82="","",RANK(Score2026!AK82,Score2026!$H82:$AK82))</f>
        <v>28</v>
      </c>
      <c r="AM82" s="289"/>
    </row>
    <row r="83" spans="1:41" s="290" customFormat="1">
      <c r="A83" s="289">
        <v>70</v>
      </c>
      <c r="B83" s="289" t="s">
        <v>174</v>
      </c>
      <c r="C83" s="289" t="s">
        <v>388</v>
      </c>
      <c r="D83" s="289" t="str">
        <f t="shared" si="0"/>
        <v>2.08 Legatum Prosperity Index</v>
      </c>
      <c r="E83" s="289" t="s">
        <v>289</v>
      </c>
      <c r="F83" s="289" t="s">
        <v>564</v>
      </c>
      <c r="G83" s="289"/>
      <c r="H83" s="289">
        <f>IF(Score2026!H83="","",RANK(Score2026!H83,Score2026!$H83:$AK83))</f>
        <v>4</v>
      </c>
      <c r="I83" s="289">
        <f>IF(Score2026!I83="","",RANK(Score2026!I83,Score2026!$H83:$AK83))</f>
        <v>26</v>
      </c>
      <c r="J83" s="289" t="str">
        <f>IF(Score2026!J83="","",RANK(Score2026!J83,Score2026!$H83:$AK83))</f>
        <v/>
      </c>
      <c r="K83" s="289">
        <f>IF(Score2026!K83="","",RANK(Score2026!K83,Score2026!$H83:$AK83))</f>
        <v>25</v>
      </c>
      <c r="L83" s="289">
        <f>IF(Score2026!L83="","",RANK(Score2026!L83,Score2026!$H83:$AK83))</f>
        <v>3</v>
      </c>
      <c r="M83" s="289">
        <f>IF(Score2026!M83="","",RANK(Score2026!M83,Score2026!$H83:$AK83))</f>
        <v>11</v>
      </c>
      <c r="N83" s="289">
        <f>IF(Score2026!N83="","",RANK(Score2026!N83,Score2026!$H83:$AK83))</f>
        <v>13</v>
      </c>
      <c r="O83" s="289">
        <f>IF(Score2026!O83="","",RANK(Score2026!O83,Score2026!$H83:$AK83))</f>
        <v>8</v>
      </c>
      <c r="P83" s="289">
        <f>IF(Score2026!P83="","",RANK(Score2026!P83,Score2026!$H83:$AK83))</f>
        <v>21</v>
      </c>
      <c r="Q83" s="289">
        <f>IF(Score2026!Q83="","",RANK(Score2026!Q83,Score2026!$H83:$AK83))</f>
        <v>9</v>
      </c>
      <c r="R83" s="289">
        <f>IF(Score2026!R83="","",RANK(Score2026!R83,Score2026!$H83:$AK83))</f>
        <v>23</v>
      </c>
      <c r="S83" s="289">
        <f>IF(Score2026!S83="","",RANK(Score2026!S83,Score2026!$H83:$AK83))</f>
        <v>15</v>
      </c>
      <c r="T83" s="289">
        <f>IF(Score2026!T83="","",RANK(Score2026!T83,Score2026!$H83:$AK83))</f>
        <v>5</v>
      </c>
      <c r="U83" s="289">
        <f>IF(Score2026!U83="","",RANK(Score2026!U83,Score2026!$H83:$AK83))</f>
        <v>24</v>
      </c>
      <c r="V83" s="289">
        <f>IF(Score2026!V83="","",RANK(Score2026!V83,Score2026!$H83:$AK83))</f>
        <v>12</v>
      </c>
      <c r="W83" s="289">
        <f>IF(Score2026!W83="","",RANK(Score2026!W83,Score2026!$H83:$AK83))</f>
        <v>17</v>
      </c>
      <c r="X83" s="289">
        <f>IF(Score2026!X83="","",RANK(Score2026!X83,Score2026!$H83:$AK83))</f>
        <v>29</v>
      </c>
      <c r="Y83" s="289">
        <f>IF(Score2026!Y83="","",RANK(Score2026!Y83,Score2026!$H83:$AK83))</f>
        <v>1</v>
      </c>
      <c r="Z83" s="289">
        <f>IF(Score2026!Z83="","",RANK(Score2026!Z83,Score2026!$H83:$AK83))</f>
        <v>28</v>
      </c>
      <c r="AA83" s="289">
        <f>IF(Score2026!AA83="","",RANK(Score2026!AA83,Score2026!$H83:$AK83))</f>
        <v>27</v>
      </c>
      <c r="AB83" s="289">
        <f>IF(Score2026!AB83="","",RANK(Score2026!AB83,Score2026!$H83:$AK83))</f>
        <v>14</v>
      </c>
      <c r="AC83" s="289">
        <f>IF(Score2026!AC83="","",RANK(Score2026!AC83,Score2026!$H83:$AK83))</f>
        <v>20</v>
      </c>
      <c r="AD83" s="289">
        <f>IF(Score2026!AD83="","",RANK(Score2026!AD83,Score2026!$H83:$AK83))</f>
        <v>19</v>
      </c>
      <c r="AE83" s="289">
        <f>IF(Score2026!AE83="","",RANK(Score2026!AE83,Score2026!$H83:$AK83))</f>
        <v>6</v>
      </c>
      <c r="AF83" s="289">
        <f>IF(Score2026!AF83="","",RANK(Score2026!AF83,Score2026!$H83:$AK83))</f>
        <v>10</v>
      </c>
      <c r="AG83" s="289">
        <f>IF(Score2026!AG83="","",RANK(Score2026!AG83,Score2026!$H83:$AK83))</f>
        <v>22</v>
      </c>
      <c r="AH83" s="289">
        <f>IF(Score2026!AH83="","",RANK(Score2026!AH83,Score2026!$H83:$AK83))</f>
        <v>16</v>
      </c>
      <c r="AI83" s="289">
        <f>IF(Score2026!AI83="","",RANK(Score2026!AI83,Score2026!$H83:$AK83))</f>
        <v>2</v>
      </c>
      <c r="AJ83" s="289">
        <f>IF(Score2026!AJ83="","",RANK(Score2026!AJ83,Score2026!$H83:$AK83))</f>
        <v>7</v>
      </c>
      <c r="AK83" s="289">
        <f>IF(Score2026!AK83="","",RANK(Score2026!AK83,Score2026!$H83:$AK83))</f>
        <v>18</v>
      </c>
      <c r="AM83" s="289"/>
    </row>
    <row r="84" spans="1:41" s="290" customFormat="1">
      <c r="A84" s="289">
        <v>71</v>
      </c>
      <c r="B84" s="289" t="s">
        <v>176</v>
      </c>
      <c r="C84" s="289" t="s">
        <v>177</v>
      </c>
      <c r="D84" s="289" t="str">
        <f t="shared" si="0"/>
        <v>2.09 Life expectancy at birth</v>
      </c>
      <c r="E84" s="289" t="s">
        <v>289</v>
      </c>
      <c r="F84" s="289" t="s">
        <v>390</v>
      </c>
      <c r="G84" s="289"/>
      <c r="H84" s="289">
        <f>IF(Score2026!H84="","",RANK(Score2026!H84,Score2026!$H84:$AK84))</f>
        <v>4</v>
      </c>
      <c r="I84" s="289">
        <f>IF(Score2026!I84="","",RANK(Score2026!I84,Score2026!$H84:$AK84))</f>
        <v>20</v>
      </c>
      <c r="J84" s="289">
        <f>IF(Score2026!J84="","",RANK(Score2026!J84,Score2026!$H84:$AK84))</f>
        <v>18</v>
      </c>
      <c r="K84" s="289">
        <f>IF(Score2026!K84="","",RANK(Score2026!K84,Score2026!$H84:$AK84))</f>
        <v>25</v>
      </c>
      <c r="L84" s="289">
        <f>IF(Score2026!L84="","",RANK(Score2026!L84,Score2026!$H84:$AK84))</f>
        <v>6</v>
      </c>
      <c r="M84" s="289">
        <f>IF(Score2026!M84="","",RANK(Score2026!M84,Score2026!$H84:$AK84))</f>
        <v>9</v>
      </c>
      <c r="N84" s="289">
        <f>IF(Score2026!N84="","",RANK(Score2026!N84,Score2026!$H84:$AK84))</f>
        <v>12</v>
      </c>
      <c r="O84" s="289">
        <f>IF(Score2026!O84="","",RANK(Score2026!O84,Score2026!$H84:$AK84))</f>
        <v>10</v>
      </c>
      <c r="P84" s="289">
        <f>IF(Score2026!P84="","",RANK(Score2026!P84,Score2026!$H84:$AK84))</f>
        <v>15</v>
      </c>
      <c r="Q84" s="289">
        <f>IF(Score2026!Q84="","",RANK(Score2026!Q84,Score2026!$H84:$AK84))</f>
        <v>1</v>
      </c>
      <c r="R84" s="289">
        <f>IF(Score2026!R84="","",RANK(Score2026!R84,Score2026!$H84:$AK84))</f>
        <v>23</v>
      </c>
      <c r="S84" s="289">
        <f>IF(Score2026!S84="","",RANK(Score2026!S84,Score2026!$H84:$AK84))</f>
        <v>24</v>
      </c>
      <c r="T84" s="289">
        <f>IF(Score2026!T84="","",RANK(Score2026!T84,Score2026!$H84:$AK84))</f>
        <v>2</v>
      </c>
      <c r="U84" s="289">
        <f>IF(Score2026!U84="","",RANK(Score2026!U84,Score2026!$H84:$AK84))</f>
        <v>27</v>
      </c>
      <c r="V84" s="289">
        <f>IF(Score2026!V84="","",RANK(Score2026!V84,Score2026!$H84:$AK84))</f>
        <v>16</v>
      </c>
      <c r="W84" s="289">
        <f>IF(Score2026!W84="","",RANK(Score2026!W84,Score2026!$H84:$AK84))</f>
        <v>19</v>
      </c>
      <c r="X84" s="289">
        <f>IF(Score2026!X84="","",RANK(Score2026!X84,Score2026!$H84:$AK84))</f>
        <v>29</v>
      </c>
      <c r="Y84" s="289">
        <f>IF(Score2026!Y84="","",RANK(Score2026!Y84,Score2026!$H84:$AK84))</f>
        <v>7</v>
      </c>
      <c r="Z84" s="289">
        <f>IF(Score2026!Z84="","",RANK(Score2026!Z84,Score2026!$H84:$AK84))</f>
        <v>28</v>
      </c>
      <c r="AA84" s="289">
        <f>IF(Score2026!AA84="","",RANK(Score2026!AA84,Score2026!$H84:$AK84))</f>
        <v>30</v>
      </c>
      <c r="AB84" s="289">
        <f>IF(Score2026!AB84="","",RANK(Score2026!AB84,Score2026!$H84:$AK84))</f>
        <v>13</v>
      </c>
      <c r="AC84" s="289">
        <f>IF(Score2026!AC84="","",RANK(Score2026!AC84,Score2026!$H84:$AK84))</f>
        <v>26</v>
      </c>
      <c r="AD84" s="289">
        <f>IF(Score2026!AD84="","",RANK(Score2026!AD84,Score2026!$H84:$AK84))</f>
        <v>22</v>
      </c>
      <c r="AE84" s="289">
        <f>IF(Score2026!AE84="","",RANK(Score2026!AE84,Score2026!$H84:$AK84))</f>
        <v>5</v>
      </c>
      <c r="AF84" s="289">
        <f>IF(Score2026!AF84="","",RANK(Score2026!AF84,Score2026!$H84:$AK84))</f>
        <v>3</v>
      </c>
      <c r="AG84" s="289">
        <f>IF(Score2026!AG84="","",RANK(Score2026!AG84,Score2026!$H84:$AK84))</f>
        <v>14</v>
      </c>
      <c r="AH84" s="289">
        <f>IF(Score2026!AH84="","",RANK(Score2026!AH84,Score2026!$H84:$AK84))</f>
        <v>17</v>
      </c>
      <c r="AI84" s="289">
        <f>IF(Score2026!AI84="","",RANK(Score2026!AI84,Score2026!$H84:$AK84))</f>
        <v>8</v>
      </c>
      <c r="AJ84" s="289">
        <f>IF(Score2026!AJ84="","",RANK(Score2026!AJ84,Score2026!$H84:$AK84))</f>
        <v>11</v>
      </c>
      <c r="AK84" s="289">
        <f>IF(Score2026!AK84="","",RANK(Score2026!AK84,Score2026!$H84:$AK84))</f>
        <v>21</v>
      </c>
      <c r="AM84" s="289"/>
      <c r="AN84" s="289"/>
    </row>
    <row r="85" spans="1:41" s="290" customFormat="1">
      <c r="A85" s="289">
        <v>72</v>
      </c>
      <c r="B85" s="289" t="s">
        <v>178</v>
      </c>
      <c r="C85" s="289" t="s">
        <v>179</v>
      </c>
      <c r="D85" s="289" t="str">
        <f t="shared" si="0"/>
        <v>2.10 Uneven Economic Development</v>
      </c>
      <c r="E85" s="289" t="s">
        <v>287</v>
      </c>
      <c r="F85" s="289"/>
      <c r="G85" s="289"/>
      <c r="H85" s="289">
        <f>IF(Score2026!H85="","",RANK(Score2026!H85,Score2026!$H85:$AK85))</f>
        <v>3</v>
      </c>
      <c r="I85" s="289">
        <f>IF(Score2026!I85="","",RANK(Score2026!I85,Score2026!$H85:$AK85))</f>
        <v>19</v>
      </c>
      <c r="J85" s="289">
        <f>IF(Score2026!J85="","",RANK(Score2026!J85,Score2026!$H85:$AK85))</f>
        <v>26</v>
      </c>
      <c r="K85" s="289">
        <f>IF(Score2026!K85="","",RANK(Score2026!K85,Score2026!$H85:$AK85))</f>
        <v>25</v>
      </c>
      <c r="L85" s="289">
        <f>IF(Score2026!L85="","",RANK(Score2026!L85,Score2026!$H85:$AK85))</f>
        <v>1</v>
      </c>
      <c r="M85" s="289">
        <f>IF(Score2026!M85="","",RANK(Score2026!M85,Score2026!$H85:$AK85))</f>
        <v>13</v>
      </c>
      <c r="N85" s="289">
        <f>IF(Score2026!N85="","",RANK(Score2026!N85,Score2026!$H85:$AK85))</f>
        <v>24</v>
      </c>
      <c r="O85" s="289" t="str">
        <f>IF(Score2026!O85="","",RANK(Score2026!O85,Score2026!$H85:$AK85))</f>
        <v/>
      </c>
      <c r="P85" s="289">
        <f>IF(Score2026!P85="","",RANK(Score2026!P85,Score2026!$H85:$AK85))</f>
        <v>22</v>
      </c>
      <c r="Q85" s="289" t="str">
        <f>IF(Score2026!Q85="","",RANK(Score2026!Q85,Score2026!$H85:$AK85))</f>
        <v/>
      </c>
      <c r="R85" s="289">
        <f>IF(Score2026!R85="","",RANK(Score2026!R85,Score2026!$H85:$AK85))</f>
        <v>18</v>
      </c>
      <c r="S85" s="289">
        <f>IF(Score2026!S85="","",RANK(Score2026!S85,Score2026!$H85:$AK85))</f>
        <v>12</v>
      </c>
      <c r="T85" s="289">
        <f>IF(Score2026!T85="","",RANK(Score2026!T85,Score2026!$H85:$AK85))</f>
        <v>5</v>
      </c>
      <c r="U85" s="289">
        <f>IF(Score2026!U85="","",RANK(Score2026!U85,Score2026!$H85:$AK85))</f>
        <v>17</v>
      </c>
      <c r="V85" s="289">
        <f>IF(Score2026!V85="","",RANK(Score2026!V85,Score2026!$H85:$AK85))</f>
        <v>8</v>
      </c>
      <c r="W85" s="289">
        <f>IF(Score2026!W85="","",RANK(Score2026!W85,Score2026!$H85:$AK85))</f>
        <v>19</v>
      </c>
      <c r="X85" s="289">
        <f>IF(Score2026!X85="","",RANK(Score2026!X85,Score2026!$H85:$AK85))</f>
        <v>27</v>
      </c>
      <c r="Y85" s="289">
        <f>IF(Score2026!Y85="","",RANK(Score2026!Y85,Score2026!$H85:$AK85))</f>
        <v>2</v>
      </c>
      <c r="Z85" s="289">
        <f>IF(Score2026!Z85="","",RANK(Score2026!Z85,Score2026!$H85:$AK85))</f>
        <v>15</v>
      </c>
      <c r="AA85" s="289">
        <f>IF(Score2026!AA85="","",RANK(Score2026!AA85,Score2026!$H85:$AK85))</f>
        <v>28</v>
      </c>
      <c r="AB85" s="289">
        <f>IF(Score2026!AB85="","",RANK(Score2026!AB85,Score2026!$H85:$AK85))</f>
        <v>21</v>
      </c>
      <c r="AC85" s="289">
        <f>IF(Score2026!AC85="","",RANK(Score2026!AC85,Score2026!$H85:$AK85))</f>
        <v>14</v>
      </c>
      <c r="AD85" s="289">
        <f>IF(Score2026!AD85="","",RANK(Score2026!AD85,Score2026!$H85:$AK85))</f>
        <v>16</v>
      </c>
      <c r="AE85" s="289">
        <f>IF(Score2026!AE85="","",RANK(Score2026!AE85,Score2026!$H85:$AK85))</f>
        <v>9</v>
      </c>
      <c r="AF85" s="289">
        <f>IF(Score2026!AF85="","",RANK(Score2026!AF85,Score2026!$H85:$AK85))</f>
        <v>4</v>
      </c>
      <c r="AG85" s="289">
        <f>IF(Score2026!AG85="","",RANK(Score2026!AG85,Score2026!$H85:$AK85))</f>
        <v>23</v>
      </c>
      <c r="AH85" s="289">
        <f>IF(Score2026!AH85="","",RANK(Score2026!AH85,Score2026!$H85:$AK85))</f>
        <v>11</v>
      </c>
      <c r="AI85" s="289">
        <f>IF(Score2026!AI85="","",RANK(Score2026!AI85,Score2026!$H85:$AK85))</f>
        <v>6</v>
      </c>
      <c r="AJ85" s="289">
        <f>IF(Score2026!AJ85="","",RANK(Score2026!AJ85,Score2026!$H85:$AK85))</f>
        <v>9</v>
      </c>
      <c r="AK85" s="289">
        <f>IF(Score2026!AK85="","",RANK(Score2026!AK85,Score2026!$H85:$AK85))</f>
        <v>6</v>
      </c>
      <c r="AM85" s="289"/>
      <c r="AN85" s="289"/>
    </row>
    <row r="86" spans="1:41" s="290" customFormat="1">
      <c r="A86" s="289">
        <v>73</v>
      </c>
      <c r="B86" s="617">
        <v>2.11</v>
      </c>
      <c r="C86" s="289" t="s">
        <v>180</v>
      </c>
      <c r="D86" s="289" t="str">
        <f t="shared" si="0"/>
        <v>2.11 Universal Health Coverage Index</v>
      </c>
      <c r="E86" s="289" t="s">
        <v>289</v>
      </c>
      <c r="F86" s="289"/>
      <c r="G86" s="289"/>
      <c r="H86" s="289">
        <f>IF(Score2026!H86="","",RANK(Score2026!H86,Score2026!$H86:$AK86))</f>
        <v>2</v>
      </c>
      <c r="I86" s="289">
        <f>IF(Score2026!I86="","",RANK(Score2026!I86,Score2026!$H86:$AK86))</f>
        <v>26</v>
      </c>
      <c r="J86" s="289">
        <f>IF(Score2026!J86="","",RANK(Score2026!J86,Score2026!$H86:$AK86))</f>
        <v>10</v>
      </c>
      <c r="K86" s="289">
        <f>IF(Score2026!K86="","",RANK(Score2026!K86,Score2026!$H86:$AK86))</f>
        <v>24</v>
      </c>
      <c r="L86" s="289">
        <f>IF(Score2026!L86="","",RANK(Score2026!L86,Score2026!$H86:$AK86))</f>
        <v>1</v>
      </c>
      <c r="M86" s="289">
        <f>IF(Score2026!M86="","",RANK(Score2026!M86,Score2026!$H86:$AK86))</f>
        <v>10</v>
      </c>
      <c r="N86" s="289">
        <f>IF(Score2026!N86="","",RANK(Score2026!N86,Score2026!$H86:$AK86))</f>
        <v>9</v>
      </c>
      <c r="O86" s="289" t="str">
        <f>IF(Score2026!O86="","",RANK(Score2026!O86,Score2026!$H86:$AK86))</f>
        <v/>
      </c>
      <c r="P86" s="289">
        <f>IF(Score2026!P86="","",RANK(Score2026!P86,Score2026!$H86:$AK86))</f>
        <v>16</v>
      </c>
      <c r="Q86" s="289" t="str">
        <f>IF(Score2026!Q86="","",RANK(Score2026!Q86,Score2026!$H86:$AK86))</f>
        <v/>
      </c>
      <c r="R86" s="289">
        <f>IF(Score2026!R86="","",RANK(Score2026!R86,Score2026!$H86:$AK86))</f>
        <v>19</v>
      </c>
      <c r="S86" s="289">
        <f>IF(Score2026!S86="","",RANK(Score2026!S86,Score2026!$H86:$AK86))</f>
        <v>22</v>
      </c>
      <c r="T86" s="289">
        <f>IF(Score2026!T86="","",RANK(Score2026!T86,Score2026!$H86:$AK86))</f>
        <v>8</v>
      </c>
      <c r="U86" s="289">
        <f>IF(Score2026!U86="","",RANK(Score2026!U86,Score2026!$H86:$AK86))</f>
        <v>23</v>
      </c>
      <c r="V86" s="289">
        <f>IF(Score2026!V86="","",RANK(Score2026!V86,Score2026!$H86:$AK86))</f>
        <v>14</v>
      </c>
      <c r="W86" s="289">
        <f>IF(Score2026!W86="","",RANK(Score2026!W86,Score2026!$H86:$AK86))</f>
        <v>15</v>
      </c>
      <c r="X86" s="289">
        <f>IF(Score2026!X86="","",RANK(Score2026!X86,Score2026!$H86:$AK86))</f>
        <v>27</v>
      </c>
      <c r="Y86" s="289">
        <f>IF(Score2026!Y86="","",RANK(Score2026!Y86,Score2026!$H86:$AK86))</f>
        <v>2</v>
      </c>
      <c r="Z86" s="289">
        <f>IF(Score2026!Z86="","",RANK(Score2026!Z86,Score2026!$H86:$AK86))</f>
        <v>25</v>
      </c>
      <c r="AA86" s="289">
        <f>IF(Score2026!AA86="","",RANK(Score2026!AA86,Score2026!$H86:$AK86))</f>
        <v>28</v>
      </c>
      <c r="AB86" s="289">
        <f>IF(Score2026!AB86="","",RANK(Score2026!AB86,Score2026!$H86:$AK86))</f>
        <v>21</v>
      </c>
      <c r="AC86" s="289">
        <f>IF(Score2026!AC86="","",RANK(Score2026!AC86,Score2026!$H86:$AK86))</f>
        <v>19</v>
      </c>
      <c r="AD86" s="289">
        <f>IF(Score2026!AD86="","",RANK(Score2026!AD86,Score2026!$H86:$AK86))</f>
        <v>13</v>
      </c>
      <c r="AE86" s="289">
        <f>IF(Score2026!AE86="","",RANK(Score2026!AE86,Score2026!$H86:$AK86))</f>
        <v>4</v>
      </c>
      <c r="AF86" s="289">
        <f>IF(Score2026!AF86="","",RANK(Score2026!AF86,Score2026!$H86:$AK86))</f>
        <v>4</v>
      </c>
      <c r="AG86" s="289">
        <f>IF(Score2026!AG86="","",RANK(Score2026!AG86,Score2026!$H86:$AK86))</f>
        <v>17</v>
      </c>
      <c r="AH86" s="289">
        <f>IF(Score2026!AH86="","",RANK(Score2026!AH86,Score2026!$H86:$AK86))</f>
        <v>12</v>
      </c>
      <c r="AI86" s="289">
        <f>IF(Score2026!AI86="","",RANK(Score2026!AI86,Score2026!$H86:$AK86))</f>
        <v>4</v>
      </c>
      <c r="AJ86" s="289">
        <f>IF(Score2026!AJ86="","",RANK(Score2026!AJ86,Score2026!$H86:$AK86))</f>
        <v>4</v>
      </c>
      <c r="AK86" s="289">
        <f>IF(Score2026!AK86="","",RANK(Score2026!AK86,Score2026!$H86:$AK86))</f>
        <v>18</v>
      </c>
      <c r="AM86" s="289"/>
      <c r="AN86" s="289"/>
      <c r="AO86" s="289"/>
    </row>
    <row r="87" spans="1:41">
      <c r="A87" s="289">
        <v>74</v>
      </c>
      <c r="B87" s="617">
        <v>2.12</v>
      </c>
      <c r="C87" s="289" t="s">
        <v>391</v>
      </c>
      <c r="D87" s="289" t="str">
        <f t="shared" si="0"/>
        <v>2.12 Equal distribution of resources index</v>
      </c>
      <c r="H87" s="289">
        <f>IF(Score2026!H87="","",RANK(Score2026!H87,Score2026!$H87:$AK87))</f>
        <v>7</v>
      </c>
      <c r="I87" s="289">
        <f>IF(Score2026!I87="","",RANK(Score2026!I87,Score2026!$H87:$AK87))</f>
        <v>27</v>
      </c>
      <c r="J87" s="289" t="str">
        <f>IF(Score2026!J87="","",RANK(Score2026!J87,Score2026!$H87:$AK87))</f>
        <v/>
      </c>
      <c r="K87" s="289">
        <f>IF(Score2026!K87="","",RANK(Score2026!K87,Score2026!$H87:$AK87))</f>
        <v>24</v>
      </c>
      <c r="L87" s="289">
        <f>IF(Score2026!L87="","",RANK(Score2026!L87,Score2026!$H87:$AK87))</f>
        <v>10</v>
      </c>
      <c r="M87" s="289">
        <f>IF(Score2026!M87="","",RANK(Score2026!M87,Score2026!$H87:$AK87))</f>
        <v>15</v>
      </c>
      <c r="N87" s="289">
        <f>IF(Score2026!N87="","",RANK(Score2026!N87,Score2026!$H87:$AK87))</f>
        <v>22</v>
      </c>
      <c r="O87" s="289">
        <f>IF(Score2026!O87="","",RANK(Score2026!O87,Score2026!$H87:$AK87))</f>
        <v>2</v>
      </c>
      <c r="P87" s="289">
        <f>IF(Score2026!P87="","",RANK(Score2026!P87,Score2026!$H87:$AK87))</f>
        <v>19</v>
      </c>
      <c r="Q87" s="289">
        <f>IF(Score2026!Q87="","",RANK(Score2026!Q87,Score2026!$H87:$AK87))</f>
        <v>6</v>
      </c>
      <c r="R87" s="289">
        <f>IF(Score2026!R87="","",RANK(Score2026!R87,Score2026!$H87:$AK87))</f>
        <v>21</v>
      </c>
      <c r="S87" s="289">
        <f>IF(Score2026!S87="","",RANK(Score2026!S87,Score2026!$H87:$AK87))</f>
        <v>16</v>
      </c>
      <c r="T87" s="289">
        <f>IF(Score2026!T87="","",RANK(Score2026!T87,Score2026!$H87:$AK87))</f>
        <v>1</v>
      </c>
      <c r="U87" s="289">
        <f>IF(Score2026!U87="","",RANK(Score2026!U87,Score2026!$H87:$AK87))</f>
        <v>20</v>
      </c>
      <c r="V87" s="289">
        <f>IF(Score2026!V87="","",RANK(Score2026!V87,Score2026!$H87:$AK87))</f>
        <v>8</v>
      </c>
      <c r="W87" s="289">
        <f>IF(Score2026!W87="","",RANK(Score2026!W87,Score2026!$H87:$AK87))</f>
        <v>23</v>
      </c>
      <c r="X87" s="289">
        <f>IF(Score2026!X87="","",RANK(Score2026!X87,Score2026!$H87:$AK87))</f>
        <v>29</v>
      </c>
      <c r="Y87" s="289">
        <f>IF(Score2026!Y87="","",RANK(Score2026!Y87,Score2026!$H87:$AK87))</f>
        <v>5</v>
      </c>
      <c r="Z87" s="289">
        <f>IF(Score2026!Z87="","",RANK(Score2026!Z87,Score2026!$H87:$AK87))</f>
        <v>28</v>
      </c>
      <c r="AA87" s="289">
        <f>IF(Score2026!AA87="","",RANK(Score2026!AA87,Score2026!$H87:$AK87))</f>
        <v>26</v>
      </c>
      <c r="AB87" s="289">
        <f>IF(Score2026!AB87="","",RANK(Score2026!AB87,Score2026!$H87:$AK87))</f>
        <v>18</v>
      </c>
      <c r="AC87" s="289">
        <f>IF(Score2026!AC87="","",RANK(Score2026!AC87,Score2026!$H87:$AK87))</f>
        <v>25</v>
      </c>
      <c r="AD87" s="289">
        <f>IF(Score2026!AD87="","",RANK(Score2026!AD87,Score2026!$H87:$AK87))</f>
        <v>13</v>
      </c>
      <c r="AE87" s="289">
        <f>IF(Score2026!AE87="","",RANK(Score2026!AE87,Score2026!$H87:$AK87))</f>
        <v>3</v>
      </c>
      <c r="AF87" s="289">
        <f>IF(Score2026!AF87="","",RANK(Score2026!AF87,Score2026!$H87:$AK87))</f>
        <v>4</v>
      </c>
      <c r="AG87" s="289">
        <f>IF(Score2026!AG87="","",RANK(Score2026!AG87,Score2026!$H87:$AK87))</f>
        <v>11</v>
      </c>
      <c r="AH87" s="289">
        <f>IF(Score2026!AH87="","",RANK(Score2026!AH87,Score2026!$H87:$AK87))</f>
        <v>14</v>
      </c>
      <c r="AI87" s="289">
        <f>IF(Score2026!AI87="","",RANK(Score2026!AI87,Score2026!$H87:$AK87))</f>
        <v>9</v>
      </c>
      <c r="AJ87" s="289">
        <f>IF(Score2026!AJ87="","",RANK(Score2026!AJ87,Score2026!$H87:$AK87))</f>
        <v>17</v>
      </c>
      <c r="AK87" s="289">
        <f>IF(Score2026!AK87="","",RANK(Score2026!AK87,Score2026!$H87:$AK87))</f>
        <v>12</v>
      </c>
      <c r="AN87" s="290"/>
    </row>
    <row r="88" spans="1:41">
      <c r="H88" s="289" t="str">
        <f>IF(Score2026!H88="","",RANK(Score2026!H88,Score2026!$H88:$AK88))</f>
        <v/>
      </c>
      <c r="I88" s="289" t="str">
        <f>IF(Score2026!I88="","",RANK(Score2026!I88,Score2026!$H88:$AK88))</f>
        <v/>
      </c>
      <c r="J88" s="289" t="str">
        <f>IF(Score2026!J88="","",RANK(Score2026!J88,Score2026!$H88:$AK88))</f>
        <v/>
      </c>
      <c r="K88" s="289" t="str">
        <f>IF(Score2026!K88="","",RANK(Score2026!K88,Score2026!$H88:$AK88))</f>
        <v/>
      </c>
      <c r="L88" s="289" t="str">
        <f>IF(Score2026!L88="","",RANK(Score2026!L88,Score2026!$H88:$AK88))</f>
        <v/>
      </c>
      <c r="M88" s="289" t="str">
        <f>IF(Score2026!M88="","",RANK(Score2026!M88,Score2026!$H88:$AK88))</f>
        <v/>
      </c>
      <c r="N88" s="289" t="str">
        <f>IF(Score2026!N88="","",RANK(Score2026!N88,Score2026!$H88:$AK88))</f>
        <v/>
      </c>
      <c r="O88" s="289" t="str">
        <f>IF(Score2026!O88="","",RANK(Score2026!O88,Score2026!$H88:$AK88))</f>
        <v/>
      </c>
      <c r="P88" s="289" t="str">
        <f>IF(Score2026!P88="","",RANK(Score2026!P88,Score2026!$H88:$AK88))</f>
        <v/>
      </c>
      <c r="Q88" s="289" t="str">
        <f>IF(Score2026!Q88="","",RANK(Score2026!Q88,Score2026!$H88:$AK88))</f>
        <v/>
      </c>
      <c r="R88" s="289" t="str">
        <f>IF(Score2026!R88="","",RANK(Score2026!R88,Score2026!$H88:$AK88))</f>
        <v/>
      </c>
      <c r="S88" s="289" t="str">
        <f>IF(Score2026!S88="","",RANK(Score2026!S88,Score2026!$H88:$AK88))</f>
        <v/>
      </c>
      <c r="T88" s="289" t="str">
        <f>IF(Score2026!T88="","",RANK(Score2026!T88,Score2026!$H88:$AK88))</f>
        <v/>
      </c>
      <c r="U88" s="289" t="str">
        <f>IF(Score2026!U88="","",RANK(Score2026!U88,Score2026!$H88:$AK88))</f>
        <v/>
      </c>
      <c r="V88" s="289" t="str">
        <f>IF(Score2026!V88="","",RANK(Score2026!V88,Score2026!$H88:$AK88))</f>
        <v/>
      </c>
      <c r="W88" s="289" t="str">
        <f>IF(Score2026!W88="","",RANK(Score2026!W88,Score2026!$H88:$AK88))</f>
        <v/>
      </c>
      <c r="X88" s="289" t="str">
        <f>IF(Score2026!X88="","",RANK(Score2026!X88,Score2026!$H88:$AK88))</f>
        <v/>
      </c>
      <c r="Y88" s="289" t="str">
        <f>IF(Score2026!Y88="","",RANK(Score2026!Y88,Score2026!$H88:$AK88))</f>
        <v/>
      </c>
      <c r="Z88" s="289" t="str">
        <f>IF(Score2026!Z88="","",RANK(Score2026!Z88,Score2026!$H88:$AK88))</f>
        <v/>
      </c>
      <c r="AA88" s="289" t="str">
        <f>IF(Score2026!AA88="","",RANK(Score2026!AA88,Score2026!$H88:$AK88))</f>
        <v/>
      </c>
      <c r="AB88" s="289" t="str">
        <f>IF(Score2026!AB88="","",RANK(Score2026!AB88,Score2026!$H88:$AK88))</f>
        <v/>
      </c>
      <c r="AC88" s="289" t="str">
        <f>IF(Score2026!AC88="","",RANK(Score2026!AC88,Score2026!$H88:$AK88))</f>
        <v/>
      </c>
      <c r="AD88" s="289" t="str">
        <f>IF(Score2026!AD88="","",RANK(Score2026!AD88,Score2026!$H88:$AK88))</f>
        <v/>
      </c>
      <c r="AE88" s="289" t="str">
        <f>IF(Score2026!AE88="","",RANK(Score2026!AE88,Score2026!$H88:$AK88))</f>
        <v/>
      </c>
      <c r="AF88" s="289" t="str">
        <f>IF(Score2026!AF88="","",RANK(Score2026!AF88,Score2026!$H88:$AK88))</f>
        <v/>
      </c>
      <c r="AG88" s="289" t="str">
        <f>IF(Score2026!AG88="","",RANK(Score2026!AG88,Score2026!$H88:$AK88))</f>
        <v/>
      </c>
      <c r="AH88" s="289" t="str">
        <f>IF(Score2026!AH88="","",RANK(Score2026!AH88,Score2026!$H88:$AK88))</f>
        <v/>
      </c>
      <c r="AI88" s="289" t="str">
        <f>IF(Score2026!AI88="","",RANK(Score2026!AI88,Score2026!$H88:$AK88))</f>
        <v/>
      </c>
      <c r="AJ88" s="289" t="str">
        <f>IF(Score2026!AJ88="","",RANK(Score2026!AJ88,Score2026!$H88:$AK88))</f>
        <v/>
      </c>
      <c r="AK88" s="289" t="str">
        <f>IF(Score2026!AK88="","",RANK(Score2026!AK88,Score2026!$H88:$AK88))</f>
        <v/>
      </c>
      <c r="AN88" s="290"/>
    </row>
    <row r="89" spans="1:41">
      <c r="H89" s="289" t="str">
        <f>IF(Score2026!H89="","",RANK(Score2026!H89,Score2026!$H89:$AK89))</f>
        <v/>
      </c>
      <c r="I89" s="289" t="str">
        <f>IF(Score2026!I89="","",RANK(Score2026!I89,Score2026!$H89:$AK89))</f>
        <v/>
      </c>
      <c r="J89" s="289" t="str">
        <f>IF(Score2026!J89="","",RANK(Score2026!J89,Score2026!$H89:$AK89))</f>
        <v/>
      </c>
      <c r="K89" s="289" t="str">
        <f>IF(Score2026!K89="","",RANK(Score2026!K89,Score2026!$H89:$AK89))</f>
        <v/>
      </c>
      <c r="L89" s="289" t="str">
        <f>IF(Score2026!L89="","",RANK(Score2026!L89,Score2026!$H89:$AK89))</f>
        <v/>
      </c>
      <c r="M89" s="289" t="str">
        <f>IF(Score2026!M89="","",RANK(Score2026!M89,Score2026!$H89:$AK89))</f>
        <v/>
      </c>
      <c r="N89" s="289" t="str">
        <f>IF(Score2026!N89="","",RANK(Score2026!N89,Score2026!$H89:$AK89))</f>
        <v/>
      </c>
      <c r="O89" s="289" t="str">
        <f>IF(Score2026!O89="","",RANK(Score2026!O89,Score2026!$H89:$AK89))</f>
        <v/>
      </c>
      <c r="P89" s="289" t="str">
        <f>IF(Score2026!P89="","",RANK(Score2026!P89,Score2026!$H89:$AK89))</f>
        <v/>
      </c>
      <c r="Q89" s="289" t="str">
        <f>IF(Score2026!Q89="","",RANK(Score2026!Q89,Score2026!$H89:$AK89))</f>
        <v/>
      </c>
      <c r="R89" s="289" t="str">
        <f>IF(Score2026!R89="","",RANK(Score2026!R89,Score2026!$H89:$AK89))</f>
        <v/>
      </c>
      <c r="S89" s="289" t="str">
        <f>IF(Score2026!S89="","",RANK(Score2026!S89,Score2026!$H89:$AK89))</f>
        <v/>
      </c>
      <c r="T89" s="289" t="str">
        <f>IF(Score2026!T89="","",RANK(Score2026!T89,Score2026!$H89:$AK89))</f>
        <v/>
      </c>
      <c r="U89" s="289" t="str">
        <f>IF(Score2026!U89="","",RANK(Score2026!U89,Score2026!$H89:$AK89))</f>
        <v/>
      </c>
      <c r="V89" s="289" t="str">
        <f>IF(Score2026!V89="","",RANK(Score2026!V89,Score2026!$H89:$AK89))</f>
        <v/>
      </c>
      <c r="W89" s="289" t="str">
        <f>IF(Score2026!W89="","",RANK(Score2026!W89,Score2026!$H89:$AK89))</f>
        <v/>
      </c>
      <c r="X89" s="289" t="str">
        <f>IF(Score2026!X89="","",RANK(Score2026!X89,Score2026!$H89:$AK89))</f>
        <v/>
      </c>
      <c r="Y89" s="289" t="str">
        <f>IF(Score2026!Y89="","",RANK(Score2026!Y89,Score2026!$H89:$AK89))</f>
        <v/>
      </c>
      <c r="Z89" s="289" t="str">
        <f>IF(Score2026!Z89="","",RANK(Score2026!Z89,Score2026!$H89:$AK89))</f>
        <v/>
      </c>
      <c r="AA89" s="289" t="str">
        <f>IF(Score2026!AA89="","",RANK(Score2026!AA89,Score2026!$H89:$AK89))</f>
        <v/>
      </c>
      <c r="AB89" s="289" t="str">
        <f>IF(Score2026!AB89="","",RANK(Score2026!AB89,Score2026!$H89:$AK89))</f>
        <v/>
      </c>
      <c r="AC89" s="289" t="str">
        <f>IF(Score2026!AC89="","",RANK(Score2026!AC89,Score2026!$H89:$AK89))</f>
        <v/>
      </c>
      <c r="AD89" s="289" t="str">
        <f>IF(Score2026!AD89="","",RANK(Score2026!AD89,Score2026!$H89:$AK89))</f>
        <v/>
      </c>
      <c r="AE89" s="289" t="str">
        <f>IF(Score2026!AE89="","",RANK(Score2026!AE89,Score2026!$H89:$AK89))</f>
        <v/>
      </c>
      <c r="AF89" s="289" t="str">
        <f>IF(Score2026!AF89="","",RANK(Score2026!AF89,Score2026!$H89:$AK89))</f>
        <v/>
      </c>
      <c r="AG89" s="289" t="str">
        <f>IF(Score2026!AG89="","",RANK(Score2026!AG89,Score2026!$H89:$AK89))</f>
        <v/>
      </c>
      <c r="AH89" s="289" t="str">
        <f>IF(Score2026!AH89="","",RANK(Score2026!AH89,Score2026!$H89:$AK89))</f>
        <v/>
      </c>
      <c r="AI89" s="289" t="str">
        <f>IF(Score2026!AI89="","",RANK(Score2026!AI89,Score2026!$H89:$AK89))</f>
        <v/>
      </c>
      <c r="AJ89" s="289" t="str">
        <f>IF(Score2026!AJ89="","",RANK(Score2026!AJ89,Score2026!$H89:$AK89))</f>
        <v/>
      </c>
      <c r="AK89" s="289" t="str">
        <f>IF(Score2026!AK89="","",RANK(Score2026!AK89,Score2026!$H89:$AK89))</f>
        <v/>
      </c>
      <c r="AN89" s="290"/>
      <c r="AO89" s="290"/>
    </row>
    <row r="90" spans="1:41" s="290" customFormat="1">
      <c r="A90" s="289"/>
      <c r="B90" s="289" t="s">
        <v>262</v>
      </c>
      <c r="C90" s="289" t="s">
        <v>182</v>
      </c>
      <c r="D90" s="289" t="str">
        <f>B90</f>
        <v>3 Environmental Pillar</v>
      </c>
      <c r="E90" s="289" t="s">
        <v>231</v>
      </c>
      <c r="F90" s="289"/>
      <c r="G90" s="289"/>
      <c r="H90" s="289">
        <f>IF(Score2026!H90="","",RANK(Score2026!H90,Score2026!$H90:$AK90))</f>
        <v>11</v>
      </c>
      <c r="I90" s="289">
        <f>IF(Score2026!I90="","",RANK(Score2026!I90,Score2026!$H90:$AK90))</f>
        <v>24</v>
      </c>
      <c r="J90" s="289">
        <f>IF(Score2026!J90="","",RANK(Score2026!J90,Score2026!$H90:$AK90))</f>
        <v>30</v>
      </c>
      <c r="K90" s="289">
        <f>IF(Score2026!K90="","",RANK(Score2026!K90,Score2026!$H90:$AK90))</f>
        <v>3</v>
      </c>
      <c r="L90" s="289">
        <f>IF(Score2026!L90="","",RANK(Score2026!L90,Score2026!$H90:$AK90))</f>
        <v>21</v>
      </c>
      <c r="M90" s="289">
        <f>IF(Score2026!M90="","",RANK(Score2026!M90,Score2026!$H90:$AK90))</f>
        <v>18</v>
      </c>
      <c r="N90" s="289">
        <f>IF(Score2026!N90="","",RANK(Score2026!N90,Score2026!$H90:$AK90))</f>
        <v>26</v>
      </c>
      <c r="O90" s="289">
        <f>IF(Score2026!O90="","",RANK(Score2026!O90,Score2026!$H90:$AK90))</f>
        <v>15</v>
      </c>
      <c r="P90" s="289">
        <f>IF(Score2026!P90="","",RANK(Score2026!P90,Score2026!$H90:$AK90))</f>
        <v>25</v>
      </c>
      <c r="Q90" s="289">
        <f>IF(Score2026!Q90="","",RANK(Score2026!Q90,Score2026!$H90:$AK90))</f>
        <v>4</v>
      </c>
      <c r="R90" s="289">
        <f>IF(Score2026!R90="","",RANK(Score2026!R90,Score2026!$H90:$AK90))</f>
        <v>22</v>
      </c>
      <c r="S90" s="289">
        <f>IF(Score2026!S90="","",RANK(Score2026!S90,Score2026!$H90:$AK90))</f>
        <v>10</v>
      </c>
      <c r="T90" s="289">
        <f>IF(Score2026!T90="","",RANK(Score2026!T90,Score2026!$H90:$AK90))</f>
        <v>7</v>
      </c>
      <c r="U90" s="289">
        <f>IF(Score2026!U90="","",RANK(Score2026!U90,Score2026!$H90:$AK90))</f>
        <v>19</v>
      </c>
      <c r="V90" s="289">
        <f>IF(Score2026!V90="","",RANK(Score2026!V90,Score2026!$H90:$AK90))</f>
        <v>13</v>
      </c>
      <c r="W90" s="289">
        <f>IF(Score2026!W90="","",RANK(Score2026!W90,Score2026!$H90:$AK90))</f>
        <v>5</v>
      </c>
      <c r="X90" s="289">
        <f>IF(Score2026!X90="","",RANK(Score2026!X90,Score2026!$H90:$AK90))</f>
        <v>16</v>
      </c>
      <c r="Y90" s="289">
        <f>IF(Score2026!Y90="","",RANK(Score2026!Y90,Score2026!$H90:$AK90))</f>
        <v>1</v>
      </c>
      <c r="Z90" s="289">
        <f>IF(Score2026!Z90="","",RANK(Score2026!Z90,Score2026!$H90:$AK90))</f>
        <v>23</v>
      </c>
      <c r="AA90" s="289">
        <f>IF(Score2026!AA90="","",RANK(Score2026!AA90,Score2026!$H90:$AK90))</f>
        <v>28</v>
      </c>
      <c r="AB90" s="289">
        <f>IF(Score2026!AB90="","",RANK(Score2026!AB90,Score2026!$H90:$AK90))</f>
        <v>20</v>
      </c>
      <c r="AC90" s="289">
        <f>IF(Score2026!AC90="","",RANK(Score2026!AC90,Score2026!$H90:$AK90))</f>
        <v>9</v>
      </c>
      <c r="AD90" s="289">
        <f>IF(Score2026!AD90="","",RANK(Score2026!AD90,Score2026!$H90:$AK90))</f>
        <v>29</v>
      </c>
      <c r="AE90" s="289">
        <f>IF(Score2026!AE90="","",RANK(Score2026!AE90,Score2026!$H90:$AK90))</f>
        <v>6</v>
      </c>
      <c r="AF90" s="289">
        <f>IF(Score2026!AF90="","",RANK(Score2026!AF90,Score2026!$H90:$AK90))</f>
        <v>17</v>
      </c>
      <c r="AG90" s="289">
        <f>IF(Score2026!AG90="","",RANK(Score2026!AG90,Score2026!$H90:$AK90))</f>
        <v>12</v>
      </c>
      <c r="AH90" s="289">
        <f>IF(Score2026!AH90="","",RANK(Score2026!AH90,Score2026!$H90:$AK90))</f>
        <v>14</v>
      </c>
      <c r="AI90" s="289">
        <f>IF(Score2026!AI90="","",RANK(Score2026!AI90,Score2026!$H90:$AK90))</f>
        <v>2</v>
      </c>
      <c r="AJ90" s="289">
        <f>IF(Score2026!AJ90="","",RANK(Score2026!AJ90,Score2026!$H90:$AK90))</f>
        <v>27</v>
      </c>
      <c r="AK90" s="289">
        <f>IF(Score2026!AK90="","",RANK(Score2026!AK90,Score2026!$H90:$AK90))</f>
        <v>8</v>
      </c>
      <c r="AM90" s="289"/>
    </row>
    <row r="91" spans="1:41" s="290" customFormat="1" ht="15">
      <c r="A91" s="289">
        <v>75</v>
      </c>
      <c r="B91" s="289" t="s">
        <v>183</v>
      </c>
      <c r="C91" s="289" t="s">
        <v>184</v>
      </c>
      <c r="D91" s="89" t="s">
        <v>565</v>
      </c>
      <c r="E91" s="289" t="s">
        <v>287</v>
      </c>
      <c r="F91" s="289" t="s">
        <v>566</v>
      </c>
      <c r="G91" s="289" t="s">
        <v>393</v>
      </c>
      <c r="H91" s="289">
        <f>IF(Score2026!H91="","",RANK(Score2026!H91,Score2026!$H91:$AK91))</f>
        <v>1</v>
      </c>
      <c r="I91" s="289">
        <f>IF(Score2026!I91="","",RANK(Score2026!I91,Score2026!$H91:$AK91))</f>
        <v>29</v>
      </c>
      <c r="J91" s="289">
        <f>IF(Score2026!J91="","",RANK(Score2026!J91,Score2026!$H91:$AK91))</f>
        <v>5</v>
      </c>
      <c r="K91" s="289">
        <f>IF(Score2026!K91="","",RANK(Score2026!K91,Score2026!$H91:$AK91))</f>
        <v>15</v>
      </c>
      <c r="L91" s="289">
        <f>IF(Score2026!L91="","",RANK(Score2026!L91,Score2026!$H91:$AK91))</f>
        <v>2</v>
      </c>
      <c r="M91" s="289">
        <f>IF(Score2026!M91="","",RANK(Score2026!M91,Score2026!$H91:$AK91))</f>
        <v>20</v>
      </c>
      <c r="N91" s="289">
        <f>IF(Score2026!N91="","",RANK(Score2026!N91,Score2026!$H91:$AK91))</f>
        <v>25</v>
      </c>
      <c r="O91" s="289">
        <f>IF(Score2026!O91="","",RANK(Score2026!O91,Score2026!$H91:$AK91))</f>
        <v>12</v>
      </c>
      <c r="P91" s="289">
        <f>IF(Score2026!P91="","",RANK(Score2026!P91,Score2026!$H91:$AK91))</f>
        <v>14</v>
      </c>
      <c r="Q91" s="289" t="str">
        <f>IF(Score2026!Q91="","",RANK(Score2026!Q91,Score2026!$H91:$AK91))</f>
        <v/>
      </c>
      <c r="R91" s="289">
        <f>IF(Score2026!R91="","",RANK(Score2026!R91,Score2026!$H91:$AK91))</f>
        <v>27</v>
      </c>
      <c r="S91" s="289">
        <f>IF(Score2026!S91="","",RANK(Score2026!S91,Score2026!$H91:$AK91))</f>
        <v>16</v>
      </c>
      <c r="T91" s="289">
        <f>IF(Score2026!T91="","",RANK(Score2026!T91,Score2026!$H91:$AK91))</f>
        <v>7</v>
      </c>
      <c r="U91" s="289">
        <f>IF(Score2026!U91="","",RANK(Score2026!U91,Score2026!$H91:$AK91))</f>
        <v>23</v>
      </c>
      <c r="V91" s="289">
        <f>IF(Score2026!V91="","",RANK(Score2026!V91,Score2026!$H91:$AK91))</f>
        <v>11</v>
      </c>
      <c r="W91" s="289">
        <f>IF(Score2026!W91="","",RANK(Score2026!W91,Score2026!$H91:$AK91))</f>
        <v>13</v>
      </c>
      <c r="X91" s="289">
        <f>IF(Score2026!X91="","",RANK(Score2026!X91,Score2026!$H91:$AK91))</f>
        <v>26</v>
      </c>
      <c r="Y91" s="289">
        <f>IF(Score2026!Y91="","",RANK(Score2026!Y91,Score2026!$H91:$AK91))</f>
        <v>3</v>
      </c>
      <c r="Z91" s="289">
        <f>IF(Score2026!Z91="","",RANK(Score2026!Z91,Score2026!$H91:$AK91))</f>
        <v>28</v>
      </c>
      <c r="AA91" s="289">
        <f>IF(Score2026!AA91="","",RANK(Score2026!AA91,Score2026!$H91:$AK91))</f>
        <v>9</v>
      </c>
      <c r="AB91" s="289">
        <f>IF(Score2026!AB91="","",RANK(Score2026!AB91,Score2026!$H91:$AK91))</f>
        <v>24</v>
      </c>
      <c r="AC91" s="289">
        <f>IF(Score2026!AC91="","",RANK(Score2026!AC91,Score2026!$H91:$AK91))</f>
        <v>18</v>
      </c>
      <c r="AD91" s="289">
        <f>IF(Score2026!AD91="","",RANK(Score2026!AD91,Score2026!$H91:$AK91))</f>
        <v>8</v>
      </c>
      <c r="AE91" s="289">
        <f>IF(Score2026!AE91="","",RANK(Score2026!AE91,Score2026!$H91:$AK91))</f>
        <v>10</v>
      </c>
      <c r="AF91" s="289">
        <f>IF(Score2026!AF91="","",RANK(Score2026!AF91,Score2026!$H91:$AK91))</f>
        <v>17</v>
      </c>
      <c r="AG91" s="289">
        <f>IF(Score2026!AG91="","",RANK(Score2026!AG91,Score2026!$H91:$AK91))</f>
        <v>19</v>
      </c>
      <c r="AH91" s="289">
        <f>IF(Score2026!AH91="","",RANK(Score2026!AH91,Score2026!$H91:$AK91))</f>
        <v>21</v>
      </c>
      <c r="AI91" s="289">
        <f>IF(Score2026!AI91="","",RANK(Score2026!AI91,Score2026!$H91:$AK91))</f>
        <v>6</v>
      </c>
      <c r="AJ91" s="289">
        <f>IF(Score2026!AJ91="","",RANK(Score2026!AJ91,Score2026!$H91:$AK91))</f>
        <v>4</v>
      </c>
      <c r="AK91" s="289">
        <f>IF(Score2026!AK91="","",RANK(Score2026!AK91,Score2026!$H91:$AK91))</f>
        <v>22</v>
      </c>
      <c r="AM91" s="289"/>
    </row>
    <row r="92" spans="1:41" s="290" customFormat="1">
      <c r="A92" s="289">
        <v>76</v>
      </c>
      <c r="B92" s="289" t="s">
        <v>185</v>
      </c>
      <c r="C92" s="289" t="s">
        <v>186</v>
      </c>
      <c r="D92" s="289" t="str">
        <f t="shared" ref="D92:D110" si="1">_xlfn.CONCAT(B92," ",C92)</f>
        <v>3.02 Deforestation</v>
      </c>
      <c r="E92" s="289" t="s">
        <v>289</v>
      </c>
      <c r="F92" s="289" t="s">
        <v>394</v>
      </c>
      <c r="G92" s="289" t="s">
        <v>395</v>
      </c>
      <c r="H92" s="289">
        <f>IF(Score2026!H92="","",RANK(Score2026!H92,Score2026!$H92:$AK92))</f>
        <v>2</v>
      </c>
      <c r="I92" s="289">
        <f>IF(Score2026!I92="","",RANK(Score2026!I92,Score2026!$H92:$AK92))</f>
        <v>7</v>
      </c>
      <c r="J92" s="289">
        <f>IF(Score2026!J92="","",RANK(Score2026!J92,Score2026!$H92:$AK92))</f>
        <v>27</v>
      </c>
      <c r="K92" s="289">
        <f>IF(Score2026!K92="","",RANK(Score2026!K92,Score2026!$H92:$AK92))</f>
        <v>3</v>
      </c>
      <c r="L92" s="289">
        <f>IF(Score2026!L92="","",RANK(Score2026!L92,Score2026!$H92:$AK92))</f>
        <v>5</v>
      </c>
      <c r="M92" s="289">
        <f>IF(Score2026!M92="","",RANK(Score2026!M92,Score2026!$H92:$AK92))</f>
        <v>18</v>
      </c>
      <c r="N92" s="289">
        <f>IF(Score2026!N92="","",RANK(Score2026!N92,Score2026!$H92:$AK92))</f>
        <v>20</v>
      </c>
      <c r="O92" s="289">
        <f>IF(Score2026!O92="","",RANK(Score2026!O92,Score2026!$H92:$AK92))</f>
        <v>28</v>
      </c>
      <c r="P92" s="289">
        <f>IF(Score2026!P92="","",RANK(Score2026!P92,Score2026!$H92:$AK92))</f>
        <v>24</v>
      </c>
      <c r="Q92" s="289" t="str">
        <f>IF(Score2026!Q92="","",RANK(Score2026!Q92,Score2026!$H92:$AK92))</f>
        <v/>
      </c>
      <c r="R92" s="289">
        <f>IF(Score2026!R92="","",RANK(Score2026!R92,Score2026!$H92:$AK92))</f>
        <v>17</v>
      </c>
      <c r="S92" s="289">
        <f>IF(Score2026!S92="","",RANK(Score2026!S92,Score2026!$H92:$AK92))</f>
        <v>13</v>
      </c>
      <c r="T92" s="289">
        <f>IF(Score2026!T92="","",RANK(Score2026!T92,Score2026!$H92:$AK92))</f>
        <v>26</v>
      </c>
      <c r="U92" s="289">
        <f>IF(Score2026!U92="","",RANK(Score2026!U92,Score2026!$H92:$AK92))</f>
        <v>1</v>
      </c>
      <c r="V92" s="289">
        <f>IF(Score2026!V92="","",RANK(Score2026!V92,Score2026!$H92:$AK92))</f>
        <v>6</v>
      </c>
      <c r="W92" s="289">
        <f>IF(Score2026!W92="","",RANK(Score2026!W92,Score2026!$H92:$AK92))</f>
        <v>16</v>
      </c>
      <c r="X92" s="289">
        <f>IF(Score2026!X92="","",RANK(Score2026!X92,Score2026!$H92:$AK92))</f>
        <v>10</v>
      </c>
      <c r="Y92" s="289">
        <f>IF(Score2026!Y92="","",RANK(Score2026!Y92,Score2026!$H92:$AK92))</f>
        <v>15</v>
      </c>
      <c r="Z92" s="289">
        <f>IF(Score2026!Z92="","",RANK(Score2026!Z92,Score2026!$H92:$AK92))</f>
        <v>29</v>
      </c>
      <c r="AA92" s="289">
        <f>IF(Score2026!AA92="","",RANK(Score2026!AA92,Score2026!$H92:$AK92))</f>
        <v>25</v>
      </c>
      <c r="AB92" s="289">
        <f>IF(Score2026!AB92="","",RANK(Score2026!AB92,Score2026!$H92:$AK92))</f>
        <v>22</v>
      </c>
      <c r="AC92" s="289">
        <f>IF(Score2026!AC92="","",RANK(Score2026!AC92,Score2026!$H92:$AK92))</f>
        <v>21</v>
      </c>
      <c r="AD92" s="289">
        <f>IF(Score2026!AD92="","",RANK(Score2026!AD92,Score2026!$H92:$AK92))</f>
        <v>12</v>
      </c>
      <c r="AE92" s="289">
        <f>IF(Score2026!AE92="","",RANK(Score2026!AE92,Score2026!$H92:$AK92))</f>
        <v>8</v>
      </c>
      <c r="AF92" s="289">
        <f>IF(Score2026!AF92="","",RANK(Score2026!AF92,Score2026!$H92:$AK92))</f>
        <v>19</v>
      </c>
      <c r="AG92" s="289">
        <f>IF(Score2026!AG92="","",RANK(Score2026!AG92,Score2026!$H92:$AK92))</f>
        <v>23</v>
      </c>
      <c r="AH92" s="289">
        <f>IF(Score2026!AH92="","",RANK(Score2026!AH92,Score2026!$H92:$AK92))</f>
        <v>14</v>
      </c>
      <c r="AI92" s="289">
        <f>IF(Score2026!AI92="","",RANK(Score2026!AI92,Score2026!$H92:$AK92))</f>
        <v>9</v>
      </c>
      <c r="AJ92" s="289">
        <f>IF(Score2026!AJ92="","",RANK(Score2026!AJ92,Score2026!$H92:$AK92))</f>
        <v>11</v>
      </c>
      <c r="AK92" s="289">
        <f>IF(Score2026!AK92="","",RANK(Score2026!AK92,Score2026!$H92:$AK92))</f>
        <v>4</v>
      </c>
      <c r="AM92" s="289"/>
    </row>
    <row r="93" spans="1:41" s="290" customFormat="1">
      <c r="A93" s="289">
        <v>77</v>
      </c>
      <c r="B93" s="289" t="s">
        <v>187</v>
      </c>
      <c r="C93" s="289" t="s">
        <v>188</v>
      </c>
      <c r="D93" s="289" t="str">
        <f t="shared" si="1"/>
        <v>3.03 % of wastewater treated</v>
      </c>
      <c r="E93" s="289" t="s">
        <v>289</v>
      </c>
      <c r="F93" s="289" t="s">
        <v>396</v>
      </c>
      <c r="G93" s="289" t="s">
        <v>188</v>
      </c>
      <c r="H93" s="289">
        <f>IF(Score2026!H93="","",RANK(Score2026!H93,Score2026!$H93:$AK93))</f>
        <v>6</v>
      </c>
      <c r="I93" s="289">
        <f>IF(Score2026!I93="","",RANK(Score2026!I93,Score2026!$H93:$AK93))</f>
        <v>23</v>
      </c>
      <c r="J93" s="289" t="str">
        <f>IF(Score2026!J93="","",RANK(Score2026!J93,Score2026!$H93:$AK93))</f>
        <v/>
      </c>
      <c r="K93" s="289">
        <f>IF(Score2026!K93="","",RANK(Score2026!K93,Score2026!$H93:$AK93))</f>
        <v>16</v>
      </c>
      <c r="L93" s="289">
        <f>IF(Score2026!L93="","",RANK(Score2026!L93,Score2026!$H93:$AK93))</f>
        <v>11</v>
      </c>
      <c r="M93" s="289">
        <f>IF(Score2026!M93="","",RANK(Score2026!M93,Score2026!$H93:$AK93))</f>
        <v>9</v>
      </c>
      <c r="N93" s="289">
        <f>IF(Score2026!N93="","",RANK(Score2026!N93,Score2026!$H93:$AK93))</f>
        <v>14</v>
      </c>
      <c r="O93" s="289" t="str">
        <f>IF(Score2026!O93="","",RANK(Score2026!O93,Score2026!$H93:$AK93))</f>
        <v/>
      </c>
      <c r="P93" s="289">
        <f>IF(Score2026!P93="","",RANK(Score2026!P93,Score2026!$H93:$AK93))</f>
        <v>20</v>
      </c>
      <c r="Q93" s="289">
        <f>IF(Score2026!Q93="","",RANK(Score2026!Q93,Score2026!$H93:$AK93))</f>
        <v>7</v>
      </c>
      <c r="R93" s="289">
        <f>IF(Score2026!R93="","",RANK(Score2026!R93,Score2026!$H93:$AK93))</f>
        <v>21</v>
      </c>
      <c r="S93" s="289" t="str">
        <f>IF(Score2026!S93="","",RANK(Score2026!S93,Score2026!$H93:$AK93))</f>
        <v/>
      </c>
      <c r="T93" s="289">
        <f>IF(Score2026!T93="","",RANK(Score2026!T93,Score2026!$H93:$AK93))</f>
        <v>3</v>
      </c>
      <c r="U93" s="289">
        <f>IF(Score2026!U93="","",RANK(Score2026!U93,Score2026!$H93:$AK93))</f>
        <v>25</v>
      </c>
      <c r="V93" s="289">
        <f>IF(Score2026!V93="","",RANK(Score2026!V93,Score2026!$H93:$AK93))</f>
        <v>8</v>
      </c>
      <c r="W93" s="289">
        <f>IF(Score2026!W93="","",RANK(Score2026!W93,Score2026!$H93:$AK93))</f>
        <v>13</v>
      </c>
      <c r="X93" s="289">
        <f>IF(Score2026!X93="","",RANK(Score2026!X93,Score2026!$H93:$AK93))</f>
        <v>24</v>
      </c>
      <c r="Y93" s="289">
        <f>IF(Score2026!Y93="","",RANK(Score2026!Y93,Score2026!$H93:$AK93))</f>
        <v>10</v>
      </c>
      <c r="Z93" s="289">
        <f>IF(Score2026!Z93="","",RANK(Score2026!Z93,Score2026!$H93:$AK93))</f>
        <v>18</v>
      </c>
      <c r="AA93" s="289">
        <f>IF(Score2026!AA93="","",RANK(Score2026!AA93,Score2026!$H93:$AK93))</f>
        <v>26</v>
      </c>
      <c r="AB93" s="289">
        <f>IF(Score2026!AB93="","",RANK(Score2026!AB93,Score2026!$H93:$AK93))</f>
        <v>15</v>
      </c>
      <c r="AC93" s="289">
        <f>IF(Score2026!AC93="","",RANK(Score2026!AC93,Score2026!$H93:$AK93))</f>
        <v>12</v>
      </c>
      <c r="AD93" s="289">
        <f>IF(Score2026!AD93="","",RANK(Score2026!AD93,Score2026!$H93:$AK93))</f>
        <v>22</v>
      </c>
      <c r="AE93" s="289">
        <f>IF(Score2026!AE93="","",RANK(Score2026!AE93,Score2026!$H93:$AK93))</f>
        <v>1</v>
      </c>
      <c r="AF93" s="289">
        <f>IF(Score2026!AF93="","",RANK(Score2026!AF93,Score2026!$H93:$AK93))</f>
        <v>2</v>
      </c>
      <c r="AG93" s="289" t="str">
        <f>IF(Score2026!AG93="","",RANK(Score2026!AG93,Score2026!$H93:$AK93))</f>
        <v/>
      </c>
      <c r="AH93" s="289">
        <f>IF(Score2026!AH93="","",RANK(Score2026!AH93,Score2026!$H93:$AK93))</f>
        <v>19</v>
      </c>
      <c r="AI93" s="289">
        <f>IF(Score2026!AI93="","",RANK(Score2026!AI93,Score2026!$H93:$AK93))</f>
        <v>5</v>
      </c>
      <c r="AJ93" s="289">
        <f>IF(Score2026!AJ93="","",RANK(Score2026!AJ93,Score2026!$H93:$AK93))</f>
        <v>4</v>
      </c>
      <c r="AK93" s="289">
        <f>IF(Score2026!AK93="","",RANK(Score2026!AK93,Score2026!$H93:$AK93))</f>
        <v>17</v>
      </c>
      <c r="AM93" s="289"/>
    </row>
    <row r="94" spans="1:41" s="290" customFormat="1">
      <c r="A94" s="289">
        <v>78</v>
      </c>
      <c r="B94" s="289" t="s">
        <v>189</v>
      </c>
      <c r="C94" s="289" t="s">
        <v>567</v>
      </c>
      <c r="D94" s="289" t="str">
        <f t="shared" si="1"/>
        <v>3.04 Energy intensity (Energy use (kg of oil equivalent) per $1,000 GDP (constant 2021 PPP)</v>
      </c>
      <c r="E94" s="289" t="s">
        <v>287</v>
      </c>
      <c r="F94" s="289" t="s">
        <v>568</v>
      </c>
      <c r="G94" s="289" t="s">
        <v>397</v>
      </c>
      <c r="H94" s="289">
        <f>IF(Score2026!H94="","",RANK(Score2026!H94,Score2026!$H94:$AK94))</f>
        <v>17</v>
      </c>
      <c r="I94" s="289">
        <f>IF(Score2026!I94="","",RANK(Score2026!I94,Score2026!$H94:$AK94))</f>
        <v>2</v>
      </c>
      <c r="J94" s="289">
        <f>IF(Score2026!J94="","",RANK(Score2026!J94,Score2026!$H94:$AK94))</f>
        <v>25</v>
      </c>
      <c r="K94" s="289">
        <f>IF(Score2026!K94="","",RANK(Score2026!K94,Score2026!$H94:$AK94))</f>
        <v>19</v>
      </c>
      <c r="L94" s="289">
        <f>IF(Score2026!L94="","",RANK(Score2026!L94,Score2026!$H94:$AK94))</f>
        <v>27</v>
      </c>
      <c r="M94" s="289">
        <f>IF(Score2026!M94="","",RANK(Score2026!M94,Score2026!$H94:$AK94))</f>
        <v>10</v>
      </c>
      <c r="N94" s="289">
        <f>IF(Score2026!N94="","",RANK(Score2026!N94,Score2026!$H94:$AK94))</f>
        <v>26</v>
      </c>
      <c r="O94" s="289" t="str">
        <f>IF(Score2026!O94="","",RANK(Score2026!O94,Score2026!$H94:$AK94))</f>
        <v/>
      </c>
      <c r="P94" s="289">
        <f>IF(Score2026!P94="","",RANK(Score2026!P94,Score2026!$H94:$AK94))</f>
        <v>9</v>
      </c>
      <c r="Q94" s="289">
        <f>IF(Score2026!Q94="","",RANK(Score2026!Q94,Score2026!$H94:$AK94))</f>
        <v>1</v>
      </c>
      <c r="R94" s="289">
        <f>IF(Score2026!R94="","",RANK(Score2026!R94,Score2026!$H94:$AK94))</f>
        <v>18</v>
      </c>
      <c r="S94" s="289">
        <f>IF(Score2026!S94="","",RANK(Score2026!S94,Score2026!$H94:$AK94))</f>
        <v>12</v>
      </c>
      <c r="T94" s="289">
        <f>IF(Score2026!T94="","",RANK(Score2026!T94,Score2026!$H94:$AK94))</f>
        <v>8</v>
      </c>
      <c r="U94" s="289">
        <f>IF(Score2026!U94="","",RANK(Score2026!U94,Score2026!$H94:$AK94))</f>
        <v>24</v>
      </c>
      <c r="V94" s="289">
        <f>IF(Score2026!V94="","",RANK(Score2026!V94,Score2026!$H94:$AK94))</f>
        <v>22</v>
      </c>
      <c r="W94" s="289">
        <f>IF(Score2026!W94="","",RANK(Score2026!W94,Score2026!$H94:$AK94))</f>
        <v>11</v>
      </c>
      <c r="X94" s="289">
        <f>IF(Score2026!X94="","",RANK(Score2026!X94,Score2026!$H94:$AK94))</f>
        <v>16</v>
      </c>
      <c r="Y94" s="289">
        <f>IF(Score2026!Y94="","",RANK(Score2026!Y94,Score2026!$H94:$AK94))</f>
        <v>13</v>
      </c>
      <c r="Z94" s="289">
        <f>IF(Score2026!Z94="","",RANK(Score2026!Z94,Score2026!$H94:$AK94))</f>
        <v>15</v>
      </c>
      <c r="AA94" s="289" t="str">
        <f>IF(Score2026!AA94="","",RANK(Score2026!AA94,Score2026!$H94:$AK94))</f>
        <v/>
      </c>
      <c r="AB94" s="289">
        <f>IF(Score2026!AB94="","",RANK(Score2026!AB94,Score2026!$H94:$AK94))</f>
        <v>6</v>
      </c>
      <c r="AC94" s="289">
        <f>IF(Score2026!AC94="","",RANK(Score2026!AC94,Score2026!$H94:$AK94))</f>
        <v>7</v>
      </c>
      <c r="AD94" s="289">
        <f>IF(Score2026!AD94="","",RANK(Score2026!AD94,Score2026!$H94:$AK94))</f>
        <v>28</v>
      </c>
      <c r="AE94" s="289">
        <f>IF(Score2026!AE94="","",RANK(Score2026!AE94,Score2026!$H94:$AK94))</f>
        <v>5</v>
      </c>
      <c r="AF94" s="289">
        <f>IF(Score2026!AF94="","",RANK(Score2026!AF94,Score2026!$H94:$AK94))</f>
        <v>23</v>
      </c>
      <c r="AG94" s="289">
        <f>IF(Score2026!AG94="","",RANK(Score2026!AG94,Score2026!$H94:$AK94))</f>
        <v>3</v>
      </c>
      <c r="AH94" s="289">
        <f>IF(Score2026!AH94="","",RANK(Score2026!AH94,Score2026!$H94:$AK94))</f>
        <v>21</v>
      </c>
      <c r="AI94" s="289">
        <f>IF(Score2026!AI94="","",RANK(Score2026!AI94,Score2026!$H94:$AK94))</f>
        <v>4</v>
      </c>
      <c r="AJ94" s="289">
        <f>IF(Score2026!AJ94="","",RANK(Score2026!AJ94,Score2026!$H94:$AK94))</f>
        <v>20</v>
      </c>
      <c r="AK94" s="289">
        <f>IF(Score2026!AK94="","",RANK(Score2026!AK94,Score2026!$H94:$AK94))</f>
        <v>14</v>
      </c>
      <c r="AM94" s="289"/>
    </row>
    <row r="95" spans="1:41" s="290" customFormat="1">
      <c r="A95" s="289">
        <v>79</v>
      </c>
      <c r="B95" s="289" t="s">
        <v>191</v>
      </c>
      <c r="C95" s="528" t="s">
        <v>398</v>
      </c>
      <c r="D95" s="289" t="str">
        <f t="shared" si="1"/>
        <v>3.05 Ecological footprint (global hectares per person)</v>
      </c>
      <c r="E95" s="289" t="s">
        <v>287</v>
      </c>
      <c r="F95" s="289" t="s">
        <v>399</v>
      </c>
      <c r="G95" s="289" t="s">
        <v>400</v>
      </c>
      <c r="H95" s="289" t="str">
        <f>IF(Score2026!H95="","",RANK(Score2026!H95,Score2026!$H95:$AK95))</f>
        <v/>
      </c>
      <c r="I95" s="289">
        <f>IF(Score2026!I95="","",RANK(Score2026!I95,Score2026!$H95:$AK95))</f>
        <v>2</v>
      </c>
      <c r="J95" s="289" t="str">
        <f>IF(Score2026!J95="","",RANK(Score2026!J95,Score2026!$H95:$AK95))</f>
        <v/>
      </c>
      <c r="K95" s="289">
        <f>IF(Score2026!K95="","",RANK(Score2026!K95,Score2026!$H95:$AK95))</f>
        <v>8</v>
      </c>
      <c r="L95" s="289">
        <f>IF(Score2026!L95="","",RANK(Score2026!L95,Score2026!$H95:$AK95))</f>
        <v>21</v>
      </c>
      <c r="M95" s="289">
        <f>IF(Score2026!M95="","",RANK(Score2026!M95,Score2026!$H95:$AK95))</f>
        <v>16</v>
      </c>
      <c r="N95" s="289">
        <f>IF(Score2026!N95="","",RANK(Score2026!N95,Score2026!$H95:$AK95))</f>
        <v>15</v>
      </c>
      <c r="O95" s="289" t="str">
        <f>IF(Score2026!O95="","",RANK(Score2026!O95,Score2026!$H95:$AK95))</f>
        <v/>
      </c>
      <c r="P95" s="289" t="str">
        <f>IF(Score2026!P95="","",RANK(Score2026!P95,Score2026!$H95:$AK95))</f>
        <v/>
      </c>
      <c r="Q95" s="289" t="str">
        <f>IF(Score2026!Q95="","",RANK(Score2026!Q95,Score2026!$H95:$AK95))</f>
        <v/>
      </c>
      <c r="R95" s="289">
        <f>IF(Score2026!R95="","",RANK(Score2026!R95,Score2026!$H95:$AK95))</f>
        <v>5</v>
      </c>
      <c r="S95" s="289">
        <f>IF(Score2026!S95="","",RANK(Score2026!S95,Score2026!$H95:$AK95))</f>
        <v>9</v>
      </c>
      <c r="T95" s="289">
        <f>IF(Score2026!T95="","",RANK(Score2026!T95,Score2026!$H95:$AK95))</f>
        <v>17</v>
      </c>
      <c r="U95" s="289">
        <f>IF(Score2026!U95="","",RANK(Score2026!U95,Score2026!$H95:$AK95))</f>
        <v>3</v>
      </c>
      <c r="V95" s="289">
        <f>IF(Score2026!V95="","",RANK(Score2026!V95,Score2026!$H95:$AK95))</f>
        <v>18</v>
      </c>
      <c r="W95" s="289">
        <f>IF(Score2026!W95="","",RANK(Score2026!W95,Score2026!$H95:$AK95))</f>
        <v>13</v>
      </c>
      <c r="X95" s="289">
        <f>IF(Score2026!X95="","",RANK(Score2026!X95,Score2026!$H95:$AK95))</f>
        <v>4</v>
      </c>
      <c r="Y95" s="289" t="str">
        <f>IF(Score2026!Y95="","",RANK(Score2026!Y95,Score2026!$H95:$AK95))</f>
        <v/>
      </c>
      <c r="Z95" s="289">
        <f>IF(Score2026!Z95="","",RANK(Score2026!Z95,Score2026!$H95:$AK95))</f>
        <v>1</v>
      </c>
      <c r="AA95" s="289" t="str">
        <f>IF(Score2026!AA95="","",RANK(Score2026!AA95,Score2026!$H95:$AK95))</f>
        <v/>
      </c>
      <c r="AB95" s="289">
        <f>IF(Score2026!AB95="","",RANK(Score2026!AB95,Score2026!$H95:$AK95))</f>
        <v>11</v>
      </c>
      <c r="AC95" s="289">
        <f>IF(Score2026!AC95="","",RANK(Score2026!AC95,Score2026!$H95:$AK95))</f>
        <v>7</v>
      </c>
      <c r="AD95" s="289">
        <f>IF(Score2026!AD95="","",RANK(Score2026!AD95,Score2026!$H95:$AK95))</f>
        <v>20</v>
      </c>
      <c r="AE95" s="289" t="str">
        <f>IF(Score2026!AE95="","",RANK(Score2026!AE95,Score2026!$H95:$AK95))</f>
        <v/>
      </c>
      <c r="AF95" s="289">
        <f>IF(Score2026!AF95="","",RANK(Score2026!AF95,Score2026!$H95:$AK95))</f>
        <v>19</v>
      </c>
      <c r="AG95" s="289">
        <f>IF(Score2026!AG95="","",RANK(Score2026!AG95,Score2026!$H95:$AK95))</f>
        <v>6</v>
      </c>
      <c r="AH95" s="289">
        <f>IF(Score2026!AH95="","",RANK(Score2026!AH95,Score2026!$H95:$AK95))</f>
        <v>12</v>
      </c>
      <c r="AI95" s="289">
        <f>IF(Score2026!AI95="","",RANK(Score2026!AI95,Score2026!$H95:$AK95))</f>
        <v>14</v>
      </c>
      <c r="AJ95" s="289">
        <f>IF(Score2026!AJ95="","",RANK(Score2026!AJ95,Score2026!$H95:$AK95))</f>
        <v>22</v>
      </c>
      <c r="AK95" s="289">
        <f>IF(Score2026!AK95="","",RANK(Score2026!AK95,Score2026!$H95:$AK95))</f>
        <v>10</v>
      </c>
      <c r="AM95" s="289"/>
    </row>
    <row r="96" spans="1:41" s="290" customFormat="1">
      <c r="A96" s="289">
        <v>80</v>
      </c>
      <c r="B96" s="289" t="s">
        <v>193</v>
      </c>
      <c r="C96" s="289" t="s">
        <v>569</v>
      </c>
      <c r="D96" s="89" t="s">
        <v>570</v>
      </c>
      <c r="E96" s="289" t="s">
        <v>289</v>
      </c>
      <c r="F96" s="289" t="s">
        <v>568</v>
      </c>
      <c r="G96" s="289" t="s">
        <v>401</v>
      </c>
      <c r="H96" s="289">
        <f>IF(Score2026!H96="","",RANK(Score2026!H96,Score2026!$H96:$AK96))</f>
        <v>20</v>
      </c>
      <c r="I96" s="289">
        <f>IF(Score2026!I96="","",RANK(Score2026!I96,Score2026!$H96:$AK96))</f>
        <v>11</v>
      </c>
      <c r="J96" s="289">
        <f>IF(Score2026!J96="","",RANK(Score2026!J96,Score2026!$H96:$AK96))</f>
        <v>30</v>
      </c>
      <c r="K96" s="289">
        <f>IF(Score2026!K96="","",RANK(Score2026!K96,Score2026!$H96:$AK96))</f>
        <v>3</v>
      </c>
      <c r="L96" s="289">
        <f>IF(Score2026!L96="","",RANK(Score2026!L96,Score2026!$H96:$AK96))</f>
        <v>14</v>
      </c>
      <c r="M96" s="289">
        <f>IF(Score2026!M96="","",RANK(Score2026!M96,Score2026!$H96:$AK96))</f>
        <v>12</v>
      </c>
      <c r="N96" s="289">
        <f>IF(Score2026!N96="","",RANK(Score2026!N96,Score2026!$H96:$AK96))</f>
        <v>18</v>
      </c>
      <c r="O96" s="289">
        <f>IF(Score2026!O96="","",RANK(Score2026!O96,Score2026!$H96:$AK96))</f>
        <v>25</v>
      </c>
      <c r="P96" s="289">
        <f>IF(Score2026!P96="","",RANK(Score2026!P96,Score2026!$H96:$AK96))</f>
        <v>17</v>
      </c>
      <c r="Q96" s="289">
        <f>IF(Score2026!Q96="","",RANK(Score2026!Q96,Score2026!$H96:$AK96))</f>
        <v>29</v>
      </c>
      <c r="R96" s="289">
        <f>IF(Score2026!R96="","",RANK(Score2026!R96,Score2026!$H96:$AK96))</f>
        <v>7</v>
      </c>
      <c r="S96" s="289">
        <f>IF(Score2026!S96="","",RANK(Score2026!S96,Score2026!$H96:$AK96))</f>
        <v>15</v>
      </c>
      <c r="T96" s="289">
        <f>IF(Score2026!T96="","",RANK(Score2026!T96,Score2026!$H96:$AK96))</f>
        <v>23</v>
      </c>
      <c r="U96" s="289">
        <f>IF(Score2026!U96="","",RANK(Score2026!U96,Score2026!$H96:$AK96))</f>
        <v>4</v>
      </c>
      <c r="V96" s="289">
        <f>IF(Score2026!V96="","",RANK(Score2026!V96,Score2026!$H96:$AK96))</f>
        <v>24</v>
      </c>
      <c r="W96" s="289">
        <f>IF(Score2026!W96="","",RANK(Score2026!W96,Score2026!$H96:$AK96))</f>
        <v>19</v>
      </c>
      <c r="X96" s="289">
        <f>IF(Score2026!X96="","",RANK(Score2026!X96,Score2026!$H96:$AK96))</f>
        <v>1</v>
      </c>
      <c r="Y96" s="289">
        <f>IF(Score2026!Y96="","",RANK(Score2026!Y96,Score2026!$H96:$AK96))</f>
        <v>9</v>
      </c>
      <c r="Z96" s="289">
        <f>IF(Score2026!Z96="","",RANK(Score2026!Z96,Score2026!$H96:$AK96))</f>
        <v>6</v>
      </c>
      <c r="AA96" s="289">
        <f>IF(Score2026!AA96="","",RANK(Score2026!AA96,Score2026!$H96:$AK96))</f>
        <v>2</v>
      </c>
      <c r="AB96" s="289">
        <f>IF(Score2026!AB96="","",RANK(Score2026!AB96,Score2026!$H96:$AK96))</f>
        <v>8</v>
      </c>
      <c r="AC96" s="289">
        <f>IF(Score2026!AC96="","",RANK(Score2026!AC96,Score2026!$H96:$AK96))</f>
        <v>10</v>
      </c>
      <c r="AD96" s="289">
        <f>IF(Score2026!AD96="","",RANK(Score2026!AD96,Score2026!$H96:$AK96))</f>
        <v>27</v>
      </c>
      <c r="AE96" s="289">
        <f>IF(Score2026!AE96="","",RANK(Score2026!AE96,Score2026!$H96:$AK96))</f>
        <v>28</v>
      </c>
      <c r="AF96" s="289">
        <f>IF(Score2026!AF96="","",RANK(Score2026!AF96,Score2026!$H96:$AK96))</f>
        <v>26</v>
      </c>
      <c r="AG96" s="289">
        <f>IF(Score2026!AG96="","",RANK(Score2026!AG96,Score2026!$H96:$AK96))</f>
        <v>5</v>
      </c>
      <c r="AH96" s="289">
        <f>IF(Score2026!AH96="","",RANK(Score2026!AH96,Score2026!$H96:$AK96))</f>
        <v>16</v>
      </c>
      <c r="AI96" s="289">
        <f>IF(Score2026!AI96="","",RANK(Score2026!AI96,Score2026!$H96:$AK96))</f>
        <v>21</v>
      </c>
      <c r="AJ96" s="289">
        <f>IF(Score2026!AJ96="","",RANK(Score2026!AJ96,Score2026!$H96:$AK96))</f>
        <v>22</v>
      </c>
      <c r="AK96" s="289">
        <f>IF(Score2026!AK96="","",RANK(Score2026!AK96,Score2026!$H96:$AK96))</f>
        <v>12</v>
      </c>
      <c r="AM96" s="289"/>
    </row>
    <row r="97" spans="1:41" s="290" customFormat="1">
      <c r="A97" s="289">
        <v>81</v>
      </c>
      <c r="B97" s="289" t="s">
        <v>195</v>
      </c>
      <c r="C97" s="289" t="s">
        <v>196</v>
      </c>
      <c r="D97" s="289" t="str">
        <f t="shared" si="1"/>
        <v>3.07 Environmental standards in trade</v>
      </c>
      <c r="E97" s="289" t="s">
        <v>231</v>
      </c>
      <c r="F97" s="289"/>
      <c r="G97" s="289"/>
      <c r="H97" s="289">
        <f>IF(Score2026!H97="","",RANK(Score2026!H97,Score2026!$H97:$AK97))</f>
        <v>1</v>
      </c>
      <c r="I97" s="289">
        <f>IF(Score2026!I97="","",RANK(Score2026!I97,Score2026!$H97:$AK97))</f>
        <v>26</v>
      </c>
      <c r="J97" s="289">
        <f>IF(Score2026!J97="","",RANK(Score2026!J97,Score2026!$H97:$AK97))</f>
        <v>26</v>
      </c>
      <c r="K97" s="289">
        <f>IF(Score2026!K97="","",RANK(Score2026!K97,Score2026!$H97:$AK97))</f>
        <v>1</v>
      </c>
      <c r="L97" s="289">
        <f>IF(Score2026!L97="","",RANK(Score2026!L97,Score2026!$H97:$AK97))</f>
        <v>1</v>
      </c>
      <c r="M97" s="289">
        <f>IF(Score2026!M97="","",RANK(Score2026!M97,Score2026!$H97:$AK97))</f>
        <v>20</v>
      </c>
      <c r="N97" s="289">
        <f>IF(Score2026!N97="","",RANK(Score2026!N97,Score2026!$H97:$AK97))</f>
        <v>1</v>
      </c>
      <c r="O97" s="289">
        <f>IF(Score2026!O97="","",RANK(Score2026!O97,Score2026!$H97:$AK97))</f>
        <v>1</v>
      </c>
      <c r="P97" s="289">
        <f>IF(Score2026!P97="","",RANK(Score2026!P97,Score2026!$H97:$AK97))</f>
        <v>1</v>
      </c>
      <c r="Q97" s="289">
        <f>IF(Score2026!Q97="","",RANK(Score2026!Q97,Score2026!$H97:$AK97))</f>
        <v>1</v>
      </c>
      <c r="R97" s="289">
        <f>IF(Score2026!R97="","",RANK(Score2026!R97,Score2026!$H97:$AK97))</f>
        <v>1</v>
      </c>
      <c r="S97" s="289">
        <f>IF(Score2026!S97="","",RANK(Score2026!S97,Score2026!$H97:$AK97))</f>
        <v>1</v>
      </c>
      <c r="T97" s="289">
        <f>IF(Score2026!T97="","",RANK(Score2026!T97,Score2026!$H97:$AK97))</f>
        <v>1</v>
      </c>
      <c r="U97" s="289">
        <f>IF(Score2026!U97="","",RANK(Score2026!U97,Score2026!$H97:$AK97))</f>
        <v>26</v>
      </c>
      <c r="V97" s="289">
        <f>IF(Score2026!V97="","",RANK(Score2026!V97,Score2026!$H97:$AK97))</f>
        <v>1</v>
      </c>
      <c r="W97" s="289">
        <f>IF(Score2026!W97="","",RANK(Score2026!W97,Score2026!$H97:$AK97))</f>
        <v>1</v>
      </c>
      <c r="X97" s="289">
        <f>IF(Score2026!X97="","",RANK(Score2026!X97,Score2026!$H97:$AK97))</f>
        <v>20</v>
      </c>
      <c r="Y97" s="289">
        <f>IF(Score2026!Y97="","",RANK(Score2026!Y97,Score2026!$H97:$AK97))</f>
        <v>1</v>
      </c>
      <c r="Z97" s="289">
        <f>IF(Score2026!Z97="","",RANK(Score2026!Z97,Score2026!$H97:$AK97))</f>
        <v>20</v>
      </c>
      <c r="AA97" s="289">
        <f>IF(Score2026!AA97="","",RANK(Score2026!AA97,Score2026!$H97:$AK97))</f>
        <v>20</v>
      </c>
      <c r="AB97" s="289">
        <f>IF(Score2026!AB97="","",RANK(Score2026!AB97,Score2026!$H97:$AK97))</f>
        <v>1</v>
      </c>
      <c r="AC97" s="289">
        <f>IF(Score2026!AC97="","",RANK(Score2026!AC97,Score2026!$H97:$AK97))</f>
        <v>1</v>
      </c>
      <c r="AD97" s="289">
        <f>IF(Score2026!AD97="","",RANK(Score2026!AD97,Score2026!$H97:$AK97))</f>
        <v>20</v>
      </c>
      <c r="AE97" s="289">
        <f>IF(Score2026!AE97="","",RANK(Score2026!AE97,Score2026!$H97:$AK97))</f>
        <v>20</v>
      </c>
      <c r="AF97" s="289">
        <f>IF(Score2026!AF97="","",RANK(Score2026!AF97,Score2026!$H97:$AK97))</f>
        <v>1</v>
      </c>
      <c r="AG97" s="289">
        <f>IF(Score2026!AG97="","",RANK(Score2026!AG97,Score2026!$H97:$AK97))</f>
        <v>26</v>
      </c>
      <c r="AH97" s="289">
        <f>IF(Score2026!AH97="","",RANK(Score2026!AH97,Score2026!$H97:$AK97))</f>
        <v>1</v>
      </c>
      <c r="AI97" s="289">
        <f>IF(Score2026!AI97="","",RANK(Score2026!AI97,Score2026!$H97:$AK97))</f>
        <v>1</v>
      </c>
      <c r="AJ97" s="289">
        <f>IF(Score2026!AJ97="","",RANK(Score2026!AJ97,Score2026!$H97:$AK97))</f>
        <v>30</v>
      </c>
      <c r="AK97" s="289">
        <f>IF(Score2026!AK97="","",RANK(Score2026!AK97,Score2026!$H97:$AK97))</f>
        <v>1</v>
      </c>
      <c r="AM97" s="289"/>
    </row>
    <row r="98" spans="1:41" s="290" customFormat="1">
      <c r="A98" s="289">
        <v>82</v>
      </c>
      <c r="B98" s="289" t="s">
        <v>197</v>
      </c>
      <c r="C98" s="289" t="s">
        <v>198</v>
      </c>
      <c r="D98" s="289" t="str">
        <f t="shared" si="1"/>
        <v>3.07.01 Convention: Hazardous Wastes</v>
      </c>
      <c r="E98" s="289" t="s">
        <v>289</v>
      </c>
      <c r="F98" s="289" t="s">
        <v>402</v>
      </c>
      <c r="G98" s="289" t="s">
        <v>403</v>
      </c>
      <c r="H98" s="289">
        <f>IF(Score2026!H98="","",RANK(Score2026!H98,Score2026!$H98:$AK98))</f>
        <v>1</v>
      </c>
      <c r="I98" s="289">
        <f>IF(Score2026!I98="","",RANK(Score2026!I98,Score2026!$H98:$AK98))</f>
        <v>1</v>
      </c>
      <c r="J98" s="289">
        <f>IF(Score2026!J98="","",RANK(Score2026!J98,Score2026!$H98:$AK98))</f>
        <v>1</v>
      </c>
      <c r="K98" s="289">
        <f>IF(Score2026!K98="","",RANK(Score2026!K98,Score2026!$H98:$AK98))</f>
        <v>1</v>
      </c>
      <c r="L98" s="289">
        <f>IF(Score2026!L98="","",RANK(Score2026!L98,Score2026!$H98:$AK98))</f>
        <v>1</v>
      </c>
      <c r="M98" s="289">
        <f>IF(Score2026!M98="","",RANK(Score2026!M98,Score2026!$H98:$AK98))</f>
        <v>1</v>
      </c>
      <c r="N98" s="289">
        <f>IF(Score2026!N98="","",RANK(Score2026!N98,Score2026!$H98:$AK98))</f>
        <v>1</v>
      </c>
      <c r="O98" s="289">
        <f>IF(Score2026!O98="","",RANK(Score2026!O98,Score2026!$H98:$AK98))</f>
        <v>1</v>
      </c>
      <c r="P98" s="289">
        <f>IF(Score2026!P98="","",RANK(Score2026!P98,Score2026!$H98:$AK98))</f>
        <v>1</v>
      </c>
      <c r="Q98" s="289">
        <f>IF(Score2026!Q98="","",RANK(Score2026!Q98,Score2026!$H98:$AK98))</f>
        <v>1</v>
      </c>
      <c r="R98" s="289">
        <f>IF(Score2026!R98="","",RANK(Score2026!R98,Score2026!$H98:$AK98))</f>
        <v>1</v>
      </c>
      <c r="S98" s="289">
        <f>IF(Score2026!S98="","",RANK(Score2026!S98,Score2026!$H98:$AK98))</f>
        <v>1</v>
      </c>
      <c r="T98" s="289">
        <f>IF(Score2026!T98="","",RANK(Score2026!T98,Score2026!$H98:$AK98))</f>
        <v>1</v>
      </c>
      <c r="U98" s="289">
        <f>IF(Score2026!U98="","",RANK(Score2026!U98,Score2026!$H98:$AK98))</f>
        <v>1</v>
      </c>
      <c r="V98" s="289">
        <f>IF(Score2026!V98="","",RANK(Score2026!V98,Score2026!$H98:$AK98))</f>
        <v>1</v>
      </c>
      <c r="W98" s="289">
        <f>IF(Score2026!W98="","",RANK(Score2026!W98,Score2026!$H98:$AK98))</f>
        <v>1</v>
      </c>
      <c r="X98" s="289">
        <f>IF(Score2026!X98="","",RANK(Score2026!X98,Score2026!$H98:$AK98))</f>
        <v>1</v>
      </c>
      <c r="Y98" s="289">
        <f>IF(Score2026!Y98="","",RANK(Score2026!Y98,Score2026!$H98:$AK98))</f>
        <v>1</v>
      </c>
      <c r="Z98" s="289">
        <f>IF(Score2026!Z98="","",RANK(Score2026!Z98,Score2026!$H98:$AK98))</f>
        <v>1</v>
      </c>
      <c r="AA98" s="289">
        <f>IF(Score2026!AA98="","",RANK(Score2026!AA98,Score2026!$H98:$AK98))</f>
        <v>1</v>
      </c>
      <c r="AB98" s="289">
        <f>IF(Score2026!AB98="","",RANK(Score2026!AB98,Score2026!$H98:$AK98))</f>
        <v>1</v>
      </c>
      <c r="AC98" s="289">
        <f>IF(Score2026!AC98="","",RANK(Score2026!AC98,Score2026!$H98:$AK98))</f>
        <v>1</v>
      </c>
      <c r="AD98" s="289">
        <f>IF(Score2026!AD98="","",RANK(Score2026!AD98,Score2026!$H98:$AK98))</f>
        <v>1</v>
      </c>
      <c r="AE98" s="289">
        <f>IF(Score2026!AE98="","",RANK(Score2026!AE98,Score2026!$H98:$AK98))</f>
        <v>1</v>
      </c>
      <c r="AF98" s="289">
        <f>IF(Score2026!AF98="","",RANK(Score2026!AF98,Score2026!$H98:$AK98))</f>
        <v>1</v>
      </c>
      <c r="AG98" s="289">
        <f>IF(Score2026!AG98="","",RANK(Score2026!AG98,Score2026!$H98:$AK98))</f>
        <v>1</v>
      </c>
      <c r="AH98" s="289">
        <f>IF(Score2026!AH98="","",RANK(Score2026!AH98,Score2026!$H98:$AK98))</f>
        <v>1</v>
      </c>
      <c r="AI98" s="289">
        <f>IF(Score2026!AI98="","",RANK(Score2026!AI98,Score2026!$H98:$AK98))</f>
        <v>1</v>
      </c>
      <c r="AJ98" s="289">
        <f>IF(Score2026!AJ98="","",RANK(Score2026!AJ98,Score2026!$H98:$AK98))</f>
        <v>30</v>
      </c>
      <c r="AK98" s="289">
        <f>IF(Score2026!AK98="","",RANK(Score2026!AK98,Score2026!$H98:$AK98))</f>
        <v>1</v>
      </c>
      <c r="AM98" s="289"/>
    </row>
    <row r="99" spans="1:41" s="290" customFormat="1">
      <c r="A99" s="289">
        <v>83</v>
      </c>
      <c r="B99" s="289" t="s">
        <v>199</v>
      </c>
      <c r="C99" s="289" t="s">
        <v>200</v>
      </c>
      <c r="D99" s="289" t="str">
        <f t="shared" si="1"/>
        <v>3.07.02 Convention: Prevention of Marine Pollution</v>
      </c>
      <c r="E99" s="289" t="s">
        <v>289</v>
      </c>
      <c r="F99" s="289" t="s">
        <v>404</v>
      </c>
      <c r="G99" s="289" t="s">
        <v>403</v>
      </c>
      <c r="H99" s="289">
        <f>IF(Score2026!H99="","",RANK(Score2026!H99,Score2026!$H99:$AK99))</f>
        <v>1</v>
      </c>
      <c r="I99" s="289">
        <f>IF(Score2026!I99="","",RANK(Score2026!I99,Score2026!$H99:$AK99))</f>
        <v>1</v>
      </c>
      <c r="J99" s="289">
        <f>IF(Score2026!J99="","",RANK(Score2026!J99,Score2026!$H99:$AK99))</f>
        <v>1</v>
      </c>
      <c r="K99" s="289">
        <f>IF(Score2026!K99="","",RANK(Score2026!K99,Score2026!$H99:$AK99))</f>
        <v>1</v>
      </c>
      <c r="L99" s="289">
        <f>IF(Score2026!L99="","",RANK(Score2026!L99,Score2026!$H99:$AK99))</f>
        <v>1</v>
      </c>
      <c r="M99" s="289">
        <f>IF(Score2026!M99="","",RANK(Score2026!M99,Score2026!$H99:$AK99))</f>
        <v>1</v>
      </c>
      <c r="N99" s="289">
        <f>IF(Score2026!N99="","",RANK(Score2026!N99,Score2026!$H99:$AK99))</f>
        <v>1</v>
      </c>
      <c r="O99" s="289">
        <f>IF(Score2026!O99="","",RANK(Score2026!O99,Score2026!$H99:$AK99))</f>
        <v>1</v>
      </c>
      <c r="P99" s="289">
        <f>IF(Score2026!P99="","",RANK(Score2026!P99,Score2026!$H99:$AK99))</f>
        <v>1</v>
      </c>
      <c r="Q99" s="289">
        <f>IF(Score2026!Q99="","",RANK(Score2026!Q99,Score2026!$H99:$AK99))</f>
        <v>1</v>
      </c>
      <c r="R99" s="289">
        <f>IF(Score2026!R99="","",RANK(Score2026!R99,Score2026!$H99:$AK99))</f>
        <v>1</v>
      </c>
      <c r="S99" s="289">
        <f>IF(Score2026!S99="","",RANK(Score2026!S99,Score2026!$H99:$AK99))</f>
        <v>1</v>
      </c>
      <c r="T99" s="289">
        <f>IF(Score2026!T99="","",RANK(Score2026!T99,Score2026!$H99:$AK99))</f>
        <v>1</v>
      </c>
      <c r="U99" s="289">
        <f>IF(Score2026!U99="","",RANK(Score2026!U99,Score2026!$H99:$AK99))</f>
        <v>30</v>
      </c>
      <c r="V99" s="289">
        <f>IF(Score2026!V99="","",RANK(Score2026!V99,Score2026!$H99:$AK99))</f>
        <v>1</v>
      </c>
      <c r="W99" s="289">
        <f>IF(Score2026!W99="","",RANK(Score2026!W99,Score2026!$H99:$AK99))</f>
        <v>1</v>
      </c>
      <c r="X99" s="289">
        <f>IF(Score2026!X99="","",RANK(Score2026!X99,Score2026!$H99:$AK99))</f>
        <v>1</v>
      </c>
      <c r="Y99" s="289">
        <f>IF(Score2026!Y99="","",RANK(Score2026!Y99,Score2026!$H99:$AK99))</f>
        <v>1</v>
      </c>
      <c r="Z99" s="289">
        <f>IF(Score2026!Z99="","",RANK(Score2026!Z99,Score2026!$H99:$AK99))</f>
        <v>1</v>
      </c>
      <c r="AA99" s="289">
        <f>IF(Score2026!AA99="","",RANK(Score2026!AA99,Score2026!$H99:$AK99))</f>
        <v>1</v>
      </c>
      <c r="AB99" s="289">
        <f>IF(Score2026!AB99="","",RANK(Score2026!AB99,Score2026!$H99:$AK99))</f>
        <v>1</v>
      </c>
      <c r="AC99" s="289">
        <f>IF(Score2026!AC99="","",RANK(Score2026!AC99,Score2026!$H99:$AK99))</f>
        <v>1</v>
      </c>
      <c r="AD99" s="289">
        <f>IF(Score2026!AD99="","",RANK(Score2026!AD99,Score2026!$H99:$AK99))</f>
        <v>1</v>
      </c>
      <c r="AE99" s="289">
        <f>IF(Score2026!AE99="","",RANK(Score2026!AE99,Score2026!$H99:$AK99))</f>
        <v>1</v>
      </c>
      <c r="AF99" s="289">
        <f>IF(Score2026!AF99="","",RANK(Score2026!AF99,Score2026!$H99:$AK99))</f>
        <v>1</v>
      </c>
      <c r="AG99" s="289">
        <f>IF(Score2026!AG99="","",RANK(Score2026!AG99,Score2026!$H99:$AK99))</f>
        <v>1</v>
      </c>
      <c r="AH99" s="289">
        <f>IF(Score2026!AH99="","",RANK(Score2026!AH99,Score2026!$H99:$AK99))</f>
        <v>1</v>
      </c>
      <c r="AI99" s="289">
        <f>IF(Score2026!AI99="","",RANK(Score2026!AI99,Score2026!$H99:$AK99))</f>
        <v>1</v>
      </c>
      <c r="AJ99" s="289">
        <f>IF(Score2026!AJ99="","",RANK(Score2026!AJ99,Score2026!$H99:$AK99))</f>
        <v>1</v>
      </c>
      <c r="AK99" s="289">
        <f>IF(Score2026!AK99="","",RANK(Score2026!AK99,Score2026!$H99:$AK99))</f>
        <v>1</v>
      </c>
      <c r="AM99" s="289"/>
    </row>
    <row r="100" spans="1:41" s="290" customFormat="1">
      <c r="A100" s="289">
        <v>84</v>
      </c>
      <c r="B100" s="289" t="s">
        <v>201</v>
      </c>
      <c r="C100" s="289" t="s">
        <v>202</v>
      </c>
      <c r="D100" s="289" t="str">
        <f t="shared" si="1"/>
        <v>3.07.03 Convention: Protection of the Ozone Layer (Vienna)</v>
      </c>
      <c r="E100" s="289" t="s">
        <v>289</v>
      </c>
      <c r="F100" s="289" t="s">
        <v>402</v>
      </c>
      <c r="G100" s="289" t="s">
        <v>403</v>
      </c>
      <c r="H100" s="289">
        <f>IF(Score2026!H100="","",RANK(Score2026!H100,Score2026!$H100:$AK100))</f>
        <v>1</v>
      </c>
      <c r="I100" s="289">
        <f>IF(Score2026!I100="","",RANK(Score2026!I100,Score2026!$H100:$AK100))</f>
        <v>1</v>
      </c>
      <c r="J100" s="289">
        <f>IF(Score2026!J100="","",RANK(Score2026!J100,Score2026!$H100:$AK100))</f>
        <v>1</v>
      </c>
      <c r="K100" s="289">
        <f>IF(Score2026!K100="","",RANK(Score2026!K100,Score2026!$H100:$AK100))</f>
        <v>1</v>
      </c>
      <c r="L100" s="289">
        <f>IF(Score2026!L100="","",RANK(Score2026!L100,Score2026!$H100:$AK100))</f>
        <v>1</v>
      </c>
      <c r="M100" s="289">
        <f>IF(Score2026!M100="","",RANK(Score2026!M100,Score2026!$H100:$AK100))</f>
        <v>1</v>
      </c>
      <c r="N100" s="289">
        <f>IF(Score2026!N100="","",RANK(Score2026!N100,Score2026!$H100:$AK100))</f>
        <v>1</v>
      </c>
      <c r="O100" s="289">
        <f>IF(Score2026!O100="","",RANK(Score2026!O100,Score2026!$H100:$AK100))</f>
        <v>1</v>
      </c>
      <c r="P100" s="289">
        <f>IF(Score2026!P100="","",RANK(Score2026!P100,Score2026!$H100:$AK100))</f>
        <v>1</v>
      </c>
      <c r="Q100" s="289">
        <f>IF(Score2026!Q100="","",RANK(Score2026!Q100,Score2026!$H100:$AK100))</f>
        <v>1</v>
      </c>
      <c r="R100" s="289">
        <f>IF(Score2026!R100="","",RANK(Score2026!R100,Score2026!$H100:$AK100))</f>
        <v>1</v>
      </c>
      <c r="S100" s="289">
        <f>IF(Score2026!S100="","",RANK(Score2026!S100,Score2026!$H100:$AK100))</f>
        <v>1</v>
      </c>
      <c r="T100" s="289">
        <f>IF(Score2026!T100="","",RANK(Score2026!T100,Score2026!$H100:$AK100))</f>
        <v>1</v>
      </c>
      <c r="U100" s="289">
        <f>IF(Score2026!U100="","",RANK(Score2026!U100,Score2026!$H100:$AK100))</f>
        <v>1</v>
      </c>
      <c r="V100" s="289">
        <f>IF(Score2026!V100="","",RANK(Score2026!V100,Score2026!$H100:$AK100))</f>
        <v>1</v>
      </c>
      <c r="W100" s="289">
        <f>IF(Score2026!W100="","",RANK(Score2026!W100,Score2026!$H100:$AK100))</f>
        <v>1</v>
      </c>
      <c r="X100" s="289">
        <f>IF(Score2026!X100="","",RANK(Score2026!X100,Score2026!$H100:$AK100))</f>
        <v>1</v>
      </c>
      <c r="Y100" s="289">
        <f>IF(Score2026!Y100="","",RANK(Score2026!Y100,Score2026!$H100:$AK100))</f>
        <v>1</v>
      </c>
      <c r="Z100" s="289">
        <f>IF(Score2026!Z100="","",RANK(Score2026!Z100,Score2026!$H100:$AK100))</f>
        <v>1</v>
      </c>
      <c r="AA100" s="289">
        <f>IF(Score2026!AA100="","",RANK(Score2026!AA100,Score2026!$H100:$AK100))</f>
        <v>1</v>
      </c>
      <c r="AB100" s="289">
        <f>IF(Score2026!AB100="","",RANK(Score2026!AB100,Score2026!$H100:$AK100))</f>
        <v>1</v>
      </c>
      <c r="AC100" s="289">
        <f>IF(Score2026!AC100="","",RANK(Score2026!AC100,Score2026!$H100:$AK100))</f>
        <v>1</v>
      </c>
      <c r="AD100" s="289">
        <f>IF(Score2026!AD100="","",RANK(Score2026!AD100,Score2026!$H100:$AK100))</f>
        <v>1</v>
      </c>
      <c r="AE100" s="289">
        <f>IF(Score2026!AE100="","",RANK(Score2026!AE100,Score2026!$H100:$AK100))</f>
        <v>1</v>
      </c>
      <c r="AF100" s="289">
        <f>IF(Score2026!AF100="","",RANK(Score2026!AF100,Score2026!$H100:$AK100))</f>
        <v>1</v>
      </c>
      <c r="AG100" s="289">
        <f>IF(Score2026!AG100="","",RANK(Score2026!AG100,Score2026!$H100:$AK100))</f>
        <v>1</v>
      </c>
      <c r="AH100" s="289">
        <f>IF(Score2026!AH100="","",RANK(Score2026!AH100,Score2026!$H100:$AK100))</f>
        <v>1</v>
      </c>
      <c r="AI100" s="289">
        <f>IF(Score2026!AI100="","",RANK(Score2026!AI100,Score2026!$H100:$AK100))</f>
        <v>1</v>
      </c>
      <c r="AJ100" s="289">
        <f>IF(Score2026!AJ100="","",RANK(Score2026!AJ100,Score2026!$H100:$AK100))</f>
        <v>1</v>
      </c>
      <c r="AK100" s="289">
        <f>IF(Score2026!AK100="","",RANK(Score2026!AK100,Score2026!$H100:$AK100))</f>
        <v>1</v>
      </c>
      <c r="AM100" s="289"/>
    </row>
    <row r="101" spans="1:41" s="290" customFormat="1">
      <c r="A101" s="289">
        <v>85</v>
      </c>
      <c r="B101" s="289" t="s">
        <v>203</v>
      </c>
      <c r="C101" s="289" t="s">
        <v>204</v>
      </c>
      <c r="D101" s="289" t="str">
        <f t="shared" si="1"/>
        <v>3.07.04 Convention on Climate Change (Kyoto)</v>
      </c>
      <c r="E101" s="289" t="s">
        <v>289</v>
      </c>
      <c r="F101" s="289" t="s">
        <v>402</v>
      </c>
      <c r="G101" s="289" t="s">
        <v>403</v>
      </c>
      <c r="H101" s="289">
        <f>IF(Score2026!H101="","",RANK(Score2026!H101,Score2026!$H101:$AK101))</f>
        <v>1</v>
      </c>
      <c r="I101" s="289">
        <f>IF(Score2026!I101="","",RANK(Score2026!I101,Score2026!$H101:$AK101))</f>
        <v>1</v>
      </c>
      <c r="J101" s="289">
        <f>IF(Score2026!J101="","",RANK(Score2026!J101,Score2026!$H101:$AK101))</f>
        <v>1</v>
      </c>
      <c r="K101" s="289">
        <f>IF(Score2026!K101="","",RANK(Score2026!K101,Score2026!$H101:$AK101))</f>
        <v>1</v>
      </c>
      <c r="L101" s="289">
        <f>IF(Score2026!L101="","",RANK(Score2026!L101,Score2026!$H101:$AK101))</f>
        <v>1</v>
      </c>
      <c r="M101" s="289">
        <f>IF(Score2026!M101="","",RANK(Score2026!M101,Score2026!$H101:$AK101))</f>
        <v>1</v>
      </c>
      <c r="N101" s="289">
        <f>IF(Score2026!N101="","",RANK(Score2026!N101,Score2026!$H101:$AK101))</f>
        <v>1</v>
      </c>
      <c r="O101" s="289">
        <f>IF(Score2026!O101="","",RANK(Score2026!O101,Score2026!$H101:$AK101))</f>
        <v>1</v>
      </c>
      <c r="P101" s="289">
        <f>IF(Score2026!P101="","",RANK(Score2026!P101,Score2026!$H101:$AK101))</f>
        <v>1</v>
      </c>
      <c r="Q101" s="289">
        <f>IF(Score2026!Q101="","",RANK(Score2026!Q101,Score2026!$H101:$AK101))</f>
        <v>1</v>
      </c>
      <c r="R101" s="289">
        <f>IF(Score2026!R101="","",RANK(Score2026!R101,Score2026!$H101:$AK101))</f>
        <v>1</v>
      </c>
      <c r="S101" s="289">
        <f>IF(Score2026!S101="","",RANK(Score2026!S101,Score2026!$H101:$AK101))</f>
        <v>1</v>
      </c>
      <c r="T101" s="289">
        <f>IF(Score2026!T101="","",RANK(Score2026!T101,Score2026!$H101:$AK101))</f>
        <v>1</v>
      </c>
      <c r="U101" s="289">
        <f>IF(Score2026!U101="","",RANK(Score2026!U101,Score2026!$H101:$AK101))</f>
        <v>1</v>
      </c>
      <c r="V101" s="289">
        <f>IF(Score2026!V101="","",RANK(Score2026!V101,Score2026!$H101:$AK101))</f>
        <v>1</v>
      </c>
      <c r="W101" s="289">
        <f>IF(Score2026!W101="","",RANK(Score2026!W101,Score2026!$H101:$AK101))</f>
        <v>1</v>
      </c>
      <c r="X101" s="289">
        <f>IF(Score2026!X101="","",RANK(Score2026!X101,Score2026!$H101:$AK101))</f>
        <v>1</v>
      </c>
      <c r="Y101" s="289">
        <f>IF(Score2026!Y101="","",RANK(Score2026!Y101,Score2026!$H101:$AK101))</f>
        <v>1</v>
      </c>
      <c r="Z101" s="289">
        <f>IF(Score2026!Z101="","",RANK(Score2026!Z101,Score2026!$H101:$AK101))</f>
        <v>1</v>
      </c>
      <c r="AA101" s="289">
        <f>IF(Score2026!AA101="","",RANK(Score2026!AA101,Score2026!$H101:$AK101))</f>
        <v>1</v>
      </c>
      <c r="AB101" s="289">
        <f>IF(Score2026!AB101="","",RANK(Score2026!AB101,Score2026!$H101:$AK101))</f>
        <v>1</v>
      </c>
      <c r="AC101" s="289">
        <f>IF(Score2026!AC101="","",RANK(Score2026!AC101,Score2026!$H101:$AK101))</f>
        <v>1</v>
      </c>
      <c r="AD101" s="289">
        <f>IF(Score2026!AD101="","",RANK(Score2026!AD101,Score2026!$H101:$AK101))</f>
        <v>1</v>
      </c>
      <c r="AE101" s="289">
        <f>IF(Score2026!AE101="","",RANK(Score2026!AE101,Score2026!$H101:$AK101))</f>
        <v>1</v>
      </c>
      <c r="AF101" s="289">
        <f>IF(Score2026!AF101="","",RANK(Score2026!AF101,Score2026!$H101:$AK101))</f>
        <v>1</v>
      </c>
      <c r="AG101" s="289">
        <f>IF(Score2026!AG101="","",RANK(Score2026!AG101,Score2026!$H101:$AK101))</f>
        <v>1</v>
      </c>
      <c r="AH101" s="289">
        <f>IF(Score2026!AH101="","",RANK(Score2026!AH101,Score2026!$H101:$AK101))</f>
        <v>1</v>
      </c>
      <c r="AI101" s="289">
        <f>IF(Score2026!AI101="","",RANK(Score2026!AI101,Score2026!$H101:$AK101))</f>
        <v>1</v>
      </c>
      <c r="AJ101" s="289">
        <f>IF(Score2026!AJ101="","",RANK(Score2026!AJ101,Score2026!$H101:$AK101))</f>
        <v>30</v>
      </c>
      <c r="AK101" s="289">
        <f>IF(Score2026!AK101="","",RANK(Score2026!AK101,Score2026!$H101:$AK101))</f>
        <v>1</v>
      </c>
      <c r="AM101" s="289"/>
    </row>
    <row r="102" spans="1:41" s="290" customFormat="1">
      <c r="A102" s="289">
        <v>86</v>
      </c>
      <c r="B102" s="289" t="s">
        <v>205</v>
      </c>
      <c r="C102" s="289" t="s">
        <v>206</v>
      </c>
      <c r="D102" s="289" t="str">
        <f t="shared" si="1"/>
        <v>3.07.05 The International Timber Agreement</v>
      </c>
      <c r="E102" s="289" t="s">
        <v>289</v>
      </c>
      <c r="F102" s="289" t="s">
        <v>402</v>
      </c>
      <c r="G102" s="289" t="s">
        <v>403</v>
      </c>
      <c r="H102" s="289">
        <f>IF(Score2026!H102="","",RANK(Score2026!H102,Score2026!$H102:$AK102))</f>
        <v>1</v>
      </c>
      <c r="I102" s="289">
        <f>IF(Score2026!I102="","",RANK(Score2026!I102,Score2026!$H102:$AK102))</f>
        <v>23</v>
      </c>
      <c r="J102" s="289">
        <f>IF(Score2026!J102="","",RANK(Score2026!J102,Score2026!$H102:$AK102))</f>
        <v>23</v>
      </c>
      <c r="K102" s="289">
        <f>IF(Score2026!K102="","",RANK(Score2026!K102,Score2026!$H102:$AK102))</f>
        <v>1</v>
      </c>
      <c r="L102" s="289">
        <f>IF(Score2026!L102="","",RANK(Score2026!L102,Score2026!$H102:$AK102))</f>
        <v>1</v>
      </c>
      <c r="M102" s="289">
        <f>IF(Score2026!M102="","",RANK(Score2026!M102,Score2026!$H102:$AK102))</f>
        <v>23</v>
      </c>
      <c r="N102" s="289">
        <f>IF(Score2026!N102="","",RANK(Score2026!N102,Score2026!$H102:$AK102))</f>
        <v>1</v>
      </c>
      <c r="O102" s="289">
        <f>IF(Score2026!O102="","",RANK(Score2026!O102,Score2026!$H102:$AK102))</f>
        <v>1</v>
      </c>
      <c r="P102" s="289">
        <f>IF(Score2026!P102="","",RANK(Score2026!P102,Score2026!$H102:$AK102))</f>
        <v>1</v>
      </c>
      <c r="Q102" s="289">
        <f>IF(Score2026!Q102="","",RANK(Score2026!Q102,Score2026!$H102:$AK102))</f>
        <v>1</v>
      </c>
      <c r="R102" s="289">
        <f>IF(Score2026!R102="","",RANK(Score2026!R102,Score2026!$H102:$AK102))</f>
        <v>1</v>
      </c>
      <c r="S102" s="289">
        <f>IF(Score2026!S102="","",RANK(Score2026!S102,Score2026!$H102:$AK102))</f>
        <v>1</v>
      </c>
      <c r="T102" s="289">
        <f>IF(Score2026!T102="","",RANK(Score2026!T102,Score2026!$H102:$AK102))</f>
        <v>1</v>
      </c>
      <c r="U102" s="289">
        <f>IF(Score2026!U102="","",RANK(Score2026!U102,Score2026!$H102:$AK102))</f>
        <v>23</v>
      </c>
      <c r="V102" s="289">
        <f>IF(Score2026!V102="","",RANK(Score2026!V102,Score2026!$H102:$AK102))</f>
        <v>1</v>
      </c>
      <c r="W102" s="289">
        <f>IF(Score2026!W102="","",RANK(Score2026!W102,Score2026!$H102:$AK102))</f>
        <v>1</v>
      </c>
      <c r="X102" s="289">
        <f>IF(Score2026!X102="","",RANK(Score2026!X102,Score2026!$H102:$AK102))</f>
        <v>1</v>
      </c>
      <c r="Y102" s="289">
        <f>IF(Score2026!Y102="","",RANK(Score2026!Y102,Score2026!$H102:$AK102))</f>
        <v>1</v>
      </c>
      <c r="Z102" s="289">
        <f>IF(Score2026!Z102="","",RANK(Score2026!Z102,Score2026!$H102:$AK102))</f>
        <v>23</v>
      </c>
      <c r="AA102" s="289">
        <f>IF(Score2026!AA102="","",RANK(Score2026!AA102,Score2026!$H102:$AK102))</f>
        <v>1</v>
      </c>
      <c r="AB102" s="289">
        <f>IF(Score2026!AB102="","",RANK(Score2026!AB102,Score2026!$H102:$AK102))</f>
        <v>1</v>
      </c>
      <c r="AC102" s="289">
        <f>IF(Score2026!AC102="","",RANK(Score2026!AC102,Score2026!$H102:$AK102))</f>
        <v>1</v>
      </c>
      <c r="AD102" s="289">
        <f>IF(Score2026!AD102="","",RANK(Score2026!AD102,Score2026!$H102:$AK102))</f>
        <v>23</v>
      </c>
      <c r="AE102" s="289">
        <f>IF(Score2026!AE102="","",RANK(Score2026!AE102,Score2026!$H102:$AK102))</f>
        <v>23</v>
      </c>
      <c r="AF102" s="289">
        <f>IF(Score2026!AF102="","",RANK(Score2026!AF102,Score2026!$H102:$AK102))</f>
        <v>1</v>
      </c>
      <c r="AG102" s="289">
        <f>IF(Score2026!AG102="","",RANK(Score2026!AG102,Score2026!$H102:$AK102))</f>
        <v>23</v>
      </c>
      <c r="AH102" s="289">
        <f>IF(Score2026!AH102="","",RANK(Score2026!AH102,Score2026!$H102:$AK102))</f>
        <v>1</v>
      </c>
      <c r="AI102" s="289">
        <f>IF(Score2026!AI102="","",RANK(Score2026!AI102,Score2026!$H102:$AK102))</f>
        <v>1</v>
      </c>
      <c r="AJ102" s="289">
        <f>IF(Score2026!AJ102="","",RANK(Score2026!AJ102,Score2026!$H102:$AK102))</f>
        <v>1</v>
      </c>
      <c r="AK102" s="289">
        <f>IF(Score2026!AK102="","",RANK(Score2026!AK102,Score2026!$H102:$AK102))</f>
        <v>1</v>
      </c>
      <c r="AM102" s="289"/>
    </row>
    <row r="103" spans="1:41" s="290" customFormat="1">
      <c r="A103" s="289">
        <v>87</v>
      </c>
      <c r="B103" s="289" t="s">
        <v>207</v>
      </c>
      <c r="C103" s="289" t="s">
        <v>208</v>
      </c>
      <c r="D103" s="289" t="str">
        <f t="shared" si="1"/>
        <v>3.07.06 Convention: International Trade in Endangered Species</v>
      </c>
      <c r="E103" s="289" t="s">
        <v>289</v>
      </c>
      <c r="F103" s="289" t="s">
        <v>405</v>
      </c>
      <c r="G103" s="289" t="s">
        <v>403</v>
      </c>
      <c r="H103" s="289">
        <f>IF(Score2026!H103="","",RANK(Score2026!H103,Score2026!$H103:$AK103))</f>
        <v>1</v>
      </c>
      <c r="I103" s="289">
        <f>IF(Score2026!I103="","",RANK(Score2026!I103,Score2026!$H103:$AK103))</f>
        <v>1</v>
      </c>
      <c r="J103" s="289">
        <f>IF(Score2026!J103="","",RANK(Score2026!J103,Score2026!$H103:$AK103))</f>
        <v>1</v>
      </c>
      <c r="K103" s="289">
        <f>IF(Score2026!K103="","",RANK(Score2026!K103,Score2026!$H103:$AK103))</f>
        <v>1</v>
      </c>
      <c r="L103" s="289">
        <f>IF(Score2026!L103="","",RANK(Score2026!L103,Score2026!$H103:$AK103))</f>
        <v>1</v>
      </c>
      <c r="M103" s="289">
        <f>IF(Score2026!M103="","",RANK(Score2026!M103,Score2026!$H103:$AK103))</f>
        <v>1</v>
      </c>
      <c r="N103" s="289">
        <f>IF(Score2026!N103="","",RANK(Score2026!N103,Score2026!$H103:$AK103))</f>
        <v>1</v>
      </c>
      <c r="O103" s="289">
        <f>IF(Score2026!O103="","",RANK(Score2026!O103,Score2026!$H103:$AK103))</f>
        <v>1</v>
      </c>
      <c r="P103" s="289">
        <f>IF(Score2026!P103="","",RANK(Score2026!P103,Score2026!$H103:$AK103))</f>
        <v>1</v>
      </c>
      <c r="Q103" s="289">
        <f>IF(Score2026!Q103="","",RANK(Score2026!Q103,Score2026!$H103:$AK103))</f>
        <v>1</v>
      </c>
      <c r="R103" s="289">
        <f>IF(Score2026!R103="","",RANK(Score2026!R103,Score2026!$H103:$AK103))</f>
        <v>1</v>
      </c>
      <c r="S103" s="289">
        <f>IF(Score2026!S103="","",RANK(Score2026!S103,Score2026!$H103:$AK103))</f>
        <v>1</v>
      </c>
      <c r="T103" s="289">
        <f>IF(Score2026!T103="","",RANK(Score2026!T103,Score2026!$H103:$AK103))</f>
        <v>1</v>
      </c>
      <c r="U103" s="289">
        <f>IF(Score2026!U103="","",RANK(Score2026!U103,Score2026!$H103:$AK103))</f>
        <v>1</v>
      </c>
      <c r="V103" s="289">
        <f>IF(Score2026!V103="","",RANK(Score2026!V103,Score2026!$H103:$AK103))</f>
        <v>1</v>
      </c>
      <c r="W103" s="289">
        <f>IF(Score2026!W103="","",RANK(Score2026!W103,Score2026!$H103:$AK103))</f>
        <v>1</v>
      </c>
      <c r="X103" s="289">
        <f>IF(Score2026!X103="","",RANK(Score2026!X103,Score2026!$H103:$AK103))</f>
        <v>1</v>
      </c>
      <c r="Y103" s="289">
        <f>IF(Score2026!Y103="","",RANK(Score2026!Y103,Score2026!$H103:$AK103))</f>
        <v>1</v>
      </c>
      <c r="Z103" s="289">
        <f>IF(Score2026!Z103="","",RANK(Score2026!Z103,Score2026!$H103:$AK103))</f>
        <v>1</v>
      </c>
      <c r="AA103" s="289">
        <f>IF(Score2026!AA103="","",RANK(Score2026!AA103,Score2026!$H103:$AK103))</f>
        <v>1</v>
      </c>
      <c r="AB103" s="289">
        <f>IF(Score2026!AB103="","",RANK(Score2026!AB103,Score2026!$H103:$AK103))</f>
        <v>1</v>
      </c>
      <c r="AC103" s="289">
        <f>IF(Score2026!AC103="","",RANK(Score2026!AC103,Score2026!$H103:$AK103))</f>
        <v>1</v>
      </c>
      <c r="AD103" s="289">
        <f>IF(Score2026!AD103="","",RANK(Score2026!AD103,Score2026!$H103:$AK103))</f>
        <v>1</v>
      </c>
      <c r="AE103" s="289">
        <f>IF(Score2026!AE103="","",RANK(Score2026!AE103,Score2026!$H103:$AK103))</f>
        <v>1</v>
      </c>
      <c r="AF103" s="289">
        <f>IF(Score2026!AF103="","",RANK(Score2026!AF103,Score2026!$H103:$AK103))</f>
        <v>1</v>
      </c>
      <c r="AG103" s="289">
        <f>IF(Score2026!AG103="","",RANK(Score2026!AG103,Score2026!$H103:$AK103))</f>
        <v>30</v>
      </c>
      <c r="AH103" s="289">
        <f>IF(Score2026!AH103="","",RANK(Score2026!AH103,Score2026!$H103:$AK103))</f>
        <v>1</v>
      </c>
      <c r="AI103" s="289">
        <f>IF(Score2026!AI103="","",RANK(Score2026!AI103,Score2026!$H103:$AK103))</f>
        <v>1</v>
      </c>
      <c r="AJ103" s="289">
        <f>IF(Score2026!AJ103="","",RANK(Score2026!AJ103,Score2026!$H103:$AK103))</f>
        <v>1</v>
      </c>
      <c r="AK103" s="289">
        <f>IF(Score2026!AK103="","",RANK(Score2026!AK103,Score2026!$H103:$AK103))</f>
        <v>1</v>
      </c>
      <c r="AM103" s="289"/>
    </row>
    <row r="104" spans="1:41" s="290" customFormat="1">
      <c r="A104" s="289">
        <v>88</v>
      </c>
      <c r="B104" s="289" t="s">
        <v>209</v>
      </c>
      <c r="C104" s="289" t="s">
        <v>210</v>
      </c>
      <c r="D104" s="289" t="str">
        <f t="shared" si="1"/>
        <v>3.07.07 Convention: Prior Informed Consent - Hazardous Chemicals (Rotterdam)</v>
      </c>
      <c r="E104" s="289" t="s">
        <v>289</v>
      </c>
      <c r="F104" s="289" t="s">
        <v>402</v>
      </c>
      <c r="G104" s="289" t="s">
        <v>403</v>
      </c>
      <c r="H104" s="289">
        <f>IF(Score2026!H104="","",RANK(Score2026!H104,Score2026!$H104:$AK104))</f>
        <v>1</v>
      </c>
      <c r="I104" s="289">
        <f>IF(Score2026!I104="","",RANK(Score2026!I104,Score2026!$H104:$AK104))</f>
        <v>27</v>
      </c>
      <c r="J104" s="289">
        <f>IF(Score2026!J104="","",RANK(Score2026!J104,Score2026!$H104:$AK104))</f>
        <v>27</v>
      </c>
      <c r="K104" s="289">
        <f>IF(Score2026!K104="","",RANK(Score2026!K104,Score2026!$H104:$AK104))</f>
        <v>1</v>
      </c>
      <c r="L104" s="289">
        <f>IF(Score2026!L104="","",RANK(Score2026!L104,Score2026!$H104:$AK104))</f>
        <v>1</v>
      </c>
      <c r="M104" s="289">
        <f>IF(Score2026!M104="","",RANK(Score2026!M104,Score2026!$H104:$AK104))</f>
        <v>1</v>
      </c>
      <c r="N104" s="289">
        <f>IF(Score2026!N104="","",RANK(Score2026!N104,Score2026!$H104:$AK104))</f>
        <v>1</v>
      </c>
      <c r="O104" s="289">
        <f>IF(Score2026!O104="","",RANK(Score2026!O104,Score2026!$H104:$AK104))</f>
        <v>1</v>
      </c>
      <c r="P104" s="289">
        <f>IF(Score2026!P104="","",RANK(Score2026!P104,Score2026!$H104:$AK104))</f>
        <v>1</v>
      </c>
      <c r="Q104" s="289">
        <f>IF(Score2026!Q104="","",RANK(Score2026!Q104,Score2026!$H104:$AK104))</f>
        <v>1</v>
      </c>
      <c r="R104" s="289">
        <f>IF(Score2026!R104="","",RANK(Score2026!R104,Score2026!$H104:$AK104))</f>
        <v>1</v>
      </c>
      <c r="S104" s="289">
        <f>IF(Score2026!S104="","",RANK(Score2026!S104,Score2026!$H104:$AK104))</f>
        <v>1</v>
      </c>
      <c r="T104" s="289">
        <f>IF(Score2026!T104="","",RANK(Score2026!T104,Score2026!$H104:$AK104))</f>
        <v>1</v>
      </c>
      <c r="U104" s="289">
        <f>IF(Score2026!U104="","",RANK(Score2026!U104,Score2026!$H104:$AK104))</f>
        <v>1</v>
      </c>
      <c r="V104" s="289">
        <f>IF(Score2026!V104="","",RANK(Score2026!V104,Score2026!$H104:$AK104))</f>
        <v>1</v>
      </c>
      <c r="W104" s="289">
        <f>IF(Score2026!W104="","",RANK(Score2026!W104,Score2026!$H104:$AK104))</f>
        <v>1</v>
      </c>
      <c r="X104" s="289">
        <f>IF(Score2026!X104="","",RANK(Score2026!X104,Score2026!$H104:$AK104))</f>
        <v>27</v>
      </c>
      <c r="Y104" s="289">
        <f>IF(Score2026!Y104="","",RANK(Score2026!Y104,Score2026!$H104:$AK104))</f>
        <v>1</v>
      </c>
      <c r="Z104" s="289">
        <f>IF(Score2026!Z104="","",RANK(Score2026!Z104,Score2026!$H104:$AK104))</f>
        <v>1</v>
      </c>
      <c r="AA104" s="289">
        <f>IF(Score2026!AA104="","",RANK(Score2026!AA104,Score2026!$H104:$AK104))</f>
        <v>27</v>
      </c>
      <c r="AB104" s="289">
        <f>IF(Score2026!AB104="","",RANK(Score2026!AB104,Score2026!$H104:$AK104))</f>
        <v>1</v>
      </c>
      <c r="AC104" s="289">
        <f>IF(Score2026!AC104="","",RANK(Score2026!AC104,Score2026!$H104:$AK104))</f>
        <v>1</v>
      </c>
      <c r="AD104" s="289">
        <f>IF(Score2026!AD104="","",RANK(Score2026!AD104,Score2026!$H104:$AK104))</f>
        <v>1</v>
      </c>
      <c r="AE104" s="289">
        <f>IF(Score2026!AE104="","",RANK(Score2026!AE104,Score2026!$H104:$AK104))</f>
        <v>1</v>
      </c>
      <c r="AF104" s="289">
        <f>IF(Score2026!AF104="","",RANK(Score2026!AF104,Score2026!$H104:$AK104))</f>
        <v>1</v>
      </c>
      <c r="AG104" s="289">
        <f>IF(Score2026!AG104="","",RANK(Score2026!AG104,Score2026!$H104:$AK104))</f>
        <v>1</v>
      </c>
      <c r="AH104" s="289">
        <f>IF(Score2026!AH104="","",RANK(Score2026!AH104,Score2026!$H104:$AK104))</f>
        <v>1</v>
      </c>
      <c r="AI104" s="289">
        <f>IF(Score2026!AI104="","",RANK(Score2026!AI104,Score2026!$H104:$AK104))</f>
        <v>1</v>
      </c>
      <c r="AJ104" s="289">
        <f>IF(Score2026!AJ104="","",RANK(Score2026!AJ104,Score2026!$H104:$AK104))</f>
        <v>26</v>
      </c>
      <c r="AK104" s="289">
        <f>IF(Score2026!AK104="","",RANK(Score2026!AK104,Score2026!$H104:$AK104))</f>
        <v>1</v>
      </c>
      <c r="AM104" s="289"/>
    </row>
    <row r="105" spans="1:41" s="290" customFormat="1">
      <c r="A105" s="289">
        <v>89</v>
      </c>
      <c r="B105" s="289" t="s">
        <v>211</v>
      </c>
      <c r="C105" s="289" t="s">
        <v>571</v>
      </c>
      <c r="D105" s="89" t="s">
        <v>572</v>
      </c>
      <c r="E105" s="289" t="s">
        <v>287</v>
      </c>
      <c r="F105" s="289" t="s">
        <v>406</v>
      </c>
      <c r="G105" s="289" t="s">
        <v>407</v>
      </c>
      <c r="H105" s="289">
        <f>IF(Score2026!H105="","",RANK(Score2026!H105,Score2026!$H105:$AK105))</f>
        <v>22</v>
      </c>
      <c r="I105" s="289">
        <f>IF(Score2026!I105="","",RANK(Score2026!I105,Score2026!$H105:$AK105))</f>
        <v>8</v>
      </c>
      <c r="J105" s="289">
        <f>IF(Score2026!J105="","",RANK(Score2026!J105,Score2026!$H105:$AK105))</f>
        <v>20</v>
      </c>
      <c r="K105" s="289">
        <f>IF(Score2026!K105="","",RANK(Score2026!K105,Score2026!$H105:$AK105))</f>
        <v>14</v>
      </c>
      <c r="L105" s="289">
        <f>IF(Score2026!L105="","",RANK(Score2026!L105,Score2026!$H105:$AK105))</f>
        <v>23</v>
      </c>
      <c r="M105" s="289">
        <f>IF(Score2026!M105="","",RANK(Score2026!M105,Score2026!$H105:$AK105))</f>
        <v>16</v>
      </c>
      <c r="N105" s="289">
        <f>IF(Score2026!N105="","",RANK(Score2026!N105,Score2026!$H105:$AK105))</f>
        <v>28</v>
      </c>
      <c r="O105" s="289">
        <f>IF(Score2026!O105="","",RANK(Score2026!O105,Score2026!$H105:$AK105))</f>
        <v>12</v>
      </c>
      <c r="P105" s="289">
        <f>IF(Score2026!P105="","",RANK(Score2026!P105,Score2026!$H105:$AK105))</f>
        <v>19</v>
      </c>
      <c r="Q105" s="289">
        <f>IF(Score2026!Q105="","",RANK(Score2026!Q105,Score2026!$H105:$AK105))</f>
        <v>6</v>
      </c>
      <c r="R105" s="289">
        <f>IF(Score2026!R105="","",RANK(Score2026!R105,Score2026!$H105:$AK105))</f>
        <v>27</v>
      </c>
      <c r="S105" s="289">
        <f>IF(Score2026!S105="","",RANK(Score2026!S105,Score2026!$H105:$AK105))</f>
        <v>24</v>
      </c>
      <c r="T105" s="289">
        <f>IF(Score2026!T105="","",RANK(Score2026!T105,Score2026!$H105:$AK105))</f>
        <v>3</v>
      </c>
      <c r="U105" s="289">
        <f>IF(Score2026!U105="","",RANK(Score2026!U105,Score2026!$H105:$AK105))</f>
        <v>21</v>
      </c>
      <c r="V105" s="289">
        <f>IF(Score2026!V105="","",RANK(Score2026!V105,Score2026!$H105:$AK105))</f>
        <v>17</v>
      </c>
      <c r="W105" s="289">
        <f>IF(Score2026!W105="","",RANK(Score2026!W105,Score2026!$H105:$AK105))</f>
        <v>7</v>
      </c>
      <c r="X105" s="289" t="str">
        <f>IF(Score2026!X105="","",RANK(Score2026!X105,Score2026!$H105:$AK105))</f>
        <v/>
      </c>
      <c r="Y105" s="289">
        <f>IF(Score2026!Y105="","",RANK(Score2026!Y105,Score2026!$H105:$AK105))</f>
        <v>18</v>
      </c>
      <c r="Z105" s="289">
        <f>IF(Score2026!Z105="","",RANK(Score2026!Z105,Score2026!$H105:$AK105))</f>
        <v>11</v>
      </c>
      <c r="AA105" s="289" t="str">
        <f>IF(Score2026!AA105="","",RANK(Score2026!AA105,Score2026!$H105:$AK105))</f>
        <v/>
      </c>
      <c r="AB105" s="289">
        <f>IF(Score2026!AB105="","",RANK(Score2026!AB105,Score2026!$H105:$AK105))</f>
        <v>15</v>
      </c>
      <c r="AC105" s="289">
        <f>IF(Score2026!AC105="","",RANK(Score2026!AC105,Score2026!$H105:$AK105))</f>
        <v>9</v>
      </c>
      <c r="AD105" s="289">
        <f>IF(Score2026!AD105="","",RANK(Score2026!AD105,Score2026!$H105:$AK105))</f>
        <v>26</v>
      </c>
      <c r="AE105" s="289">
        <f>IF(Score2026!AE105="","",RANK(Score2026!AE105,Score2026!$H105:$AK105))</f>
        <v>4</v>
      </c>
      <c r="AF105" s="289">
        <f>IF(Score2026!AF105="","",RANK(Score2026!AF105,Score2026!$H105:$AK105))</f>
        <v>5</v>
      </c>
      <c r="AG105" s="289">
        <f>IF(Score2026!AG105="","",RANK(Score2026!AG105,Score2026!$H105:$AK105))</f>
        <v>13</v>
      </c>
      <c r="AH105" s="289">
        <f>IF(Score2026!AH105="","",RANK(Score2026!AH105,Score2026!$H105:$AK105))</f>
        <v>10</v>
      </c>
      <c r="AI105" s="289">
        <f>IF(Score2026!AI105="","",RANK(Score2026!AI105,Score2026!$H105:$AK105))</f>
        <v>2</v>
      </c>
      <c r="AJ105" s="289">
        <f>IF(Score2026!AJ105="","",RANK(Score2026!AJ105,Score2026!$H105:$AK105))</f>
        <v>1</v>
      </c>
      <c r="AK105" s="289">
        <f>IF(Score2026!AK105="","",RANK(Score2026!AK105,Score2026!$H105:$AK105))</f>
        <v>25</v>
      </c>
      <c r="AM105" s="289"/>
    </row>
    <row r="106" spans="1:41" s="290" customFormat="1">
      <c r="A106" s="289">
        <v>90</v>
      </c>
      <c r="B106" s="289" t="s">
        <v>213</v>
      </c>
      <c r="C106" s="289" t="s">
        <v>214</v>
      </c>
      <c r="D106" s="289" t="str">
        <f t="shared" si="1"/>
        <v>3.09 Share of natural resources in trade</v>
      </c>
      <c r="E106" s="289" t="s">
        <v>287</v>
      </c>
      <c r="F106" s="289" t="s">
        <v>344</v>
      </c>
      <c r="G106" s="289" t="s">
        <v>408</v>
      </c>
      <c r="H106" s="289">
        <f>IF(Score2026!H106="","",RANK(Score2026!H106,Score2026!$H106:$AK106))</f>
        <v>28</v>
      </c>
      <c r="I106" s="289">
        <f>IF(Score2026!I106="","",RANK(Score2026!I106,Score2026!$H106:$AK106))</f>
        <v>1</v>
      </c>
      <c r="J106" s="289">
        <f>IF(Score2026!J106="","",RANK(Score2026!J106,Score2026!$H106:$AK106))</f>
        <v>29</v>
      </c>
      <c r="K106" s="289">
        <f>IF(Score2026!K106="","",RANK(Score2026!K106,Score2026!$H106:$AK106))</f>
        <v>2</v>
      </c>
      <c r="L106" s="289">
        <f>IF(Score2026!L106="","",RANK(Score2026!L106,Score2026!$H106:$AK106))</f>
        <v>23</v>
      </c>
      <c r="M106" s="289">
        <f>IF(Score2026!M106="","",RANK(Score2026!M106,Score2026!$H106:$AK106))</f>
        <v>26</v>
      </c>
      <c r="N106" s="289">
        <f>IF(Score2026!N106="","",RANK(Score2026!N106,Score2026!$H106:$AK106))</f>
        <v>10</v>
      </c>
      <c r="O106" s="289">
        <f>IF(Score2026!O106="","",RANK(Score2026!O106,Score2026!$H106:$AK106))</f>
        <v>8</v>
      </c>
      <c r="P106" s="289">
        <f>IF(Score2026!P106="","",RANK(Score2026!P106,Score2026!$H106:$AK106))</f>
        <v>24</v>
      </c>
      <c r="Q106" s="289">
        <f>IF(Score2026!Q106="","",RANK(Score2026!Q106,Score2026!$H106:$AK106))</f>
        <v>14</v>
      </c>
      <c r="R106" s="289">
        <f>IF(Score2026!R106="","",RANK(Score2026!R106,Score2026!$H106:$AK106))</f>
        <v>21</v>
      </c>
      <c r="S106" s="289">
        <f>IF(Score2026!S106="","",RANK(Score2026!S106,Score2026!$H106:$AK106))</f>
        <v>22</v>
      </c>
      <c r="T106" s="289">
        <f>IF(Score2026!T106="","",RANK(Score2026!T106,Score2026!$H106:$AK106))</f>
        <v>13</v>
      </c>
      <c r="U106" s="289">
        <f>IF(Score2026!U106="","",RANK(Score2026!U106,Score2026!$H106:$AK106))</f>
        <v>17</v>
      </c>
      <c r="V106" s="289">
        <f>IF(Score2026!V106="","",RANK(Score2026!V106,Score2026!$H106:$AK106))</f>
        <v>16</v>
      </c>
      <c r="W106" s="289">
        <f>IF(Score2026!W106="","",RANK(Score2026!W106,Score2026!$H106:$AK106))</f>
        <v>6</v>
      </c>
      <c r="X106" s="289">
        <f>IF(Score2026!X106="","",RANK(Score2026!X106,Score2026!$H106:$AK106))</f>
        <v>18</v>
      </c>
      <c r="Y106" s="289">
        <f>IF(Score2026!Y106="","",RANK(Score2026!Y106,Score2026!$H106:$AK106))</f>
        <v>3</v>
      </c>
      <c r="Z106" s="289">
        <f>IF(Score2026!Z106="","",RANK(Score2026!Z106,Score2026!$H106:$AK106))</f>
        <v>4</v>
      </c>
      <c r="AA106" s="289">
        <f>IF(Score2026!AA106="","",RANK(Score2026!AA106,Score2026!$H106:$AK106))</f>
        <v>30</v>
      </c>
      <c r="AB106" s="289">
        <f>IF(Score2026!AB106="","",RANK(Score2026!AB106,Score2026!$H106:$AK106))</f>
        <v>27</v>
      </c>
      <c r="AC106" s="289">
        <f>IF(Score2026!AC106="","",RANK(Score2026!AC106,Score2026!$H106:$AK106))</f>
        <v>9</v>
      </c>
      <c r="AD106" s="289">
        <f>IF(Score2026!AD106="","",RANK(Score2026!AD106,Score2026!$H106:$AK106))</f>
        <v>25</v>
      </c>
      <c r="AE106" s="289">
        <f>IF(Score2026!AE106="","",RANK(Score2026!AE106,Score2026!$H106:$AK106))</f>
        <v>15</v>
      </c>
      <c r="AF106" s="289">
        <f>IF(Score2026!AF106="","",RANK(Score2026!AF106,Score2026!$H106:$AK106))</f>
        <v>12</v>
      </c>
      <c r="AG106" s="289">
        <f>IF(Score2026!AG106="","",RANK(Score2026!AG106,Score2026!$H106:$AK106))</f>
        <v>5</v>
      </c>
      <c r="AH106" s="289">
        <f>IF(Score2026!AH106="","",RANK(Score2026!AH106,Score2026!$H106:$AK106))</f>
        <v>11</v>
      </c>
      <c r="AI106" s="289">
        <f>IF(Score2026!AI106="","",RANK(Score2026!AI106,Score2026!$H106:$AK106))</f>
        <v>20</v>
      </c>
      <c r="AJ106" s="289">
        <f>IF(Score2026!AJ106="","",RANK(Score2026!AJ106,Score2026!$H106:$AK106))</f>
        <v>19</v>
      </c>
      <c r="AK106" s="289">
        <f>IF(Score2026!AK106="","",RANK(Score2026!AK106,Score2026!$H106:$AK106))</f>
        <v>7</v>
      </c>
      <c r="AM106" s="289"/>
    </row>
    <row r="107" spans="1:41" s="290" customFormat="1">
      <c r="A107" s="289">
        <v>91</v>
      </c>
      <c r="B107" s="289" t="s">
        <v>215</v>
      </c>
      <c r="C107" s="289" t="s">
        <v>216</v>
      </c>
      <c r="D107" s="289" t="str">
        <f t="shared" si="1"/>
        <v>3.10 Carbon</v>
      </c>
      <c r="E107" s="289" t="s">
        <v>231</v>
      </c>
      <c r="F107" s="289"/>
      <c r="G107" s="289"/>
      <c r="H107" s="289">
        <f>IF(Score2026!H107="","",RANK(Score2026!H107,Score2026!$H107:$AK107))</f>
        <v>14</v>
      </c>
      <c r="I107" s="289">
        <f>IF(Score2026!I107="","",RANK(Score2026!I107,Score2026!$H107:$AK107))</f>
        <v>19</v>
      </c>
      <c r="J107" s="289">
        <f>IF(Score2026!J107="","",RANK(Score2026!J107,Score2026!$H107:$AK107))</f>
        <v>30</v>
      </c>
      <c r="K107" s="289">
        <f>IF(Score2026!K107="","",RANK(Score2026!K107,Score2026!$H107:$AK107))</f>
        <v>22</v>
      </c>
      <c r="L107" s="289">
        <f>IF(Score2026!L107="","",RANK(Score2026!L107,Score2026!$H107:$AK107))</f>
        <v>15</v>
      </c>
      <c r="M107" s="289">
        <f>IF(Score2026!M107="","",RANK(Score2026!M107,Score2026!$H107:$AK107))</f>
        <v>4</v>
      </c>
      <c r="N107" s="289">
        <f>IF(Score2026!N107="","",RANK(Score2026!N107,Score2026!$H107:$AK107))</f>
        <v>9</v>
      </c>
      <c r="O107" s="289">
        <f>IF(Score2026!O107="","",RANK(Score2026!O107,Score2026!$H107:$AK107))</f>
        <v>12</v>
      </c>
      <c r="P107" s="289">
        <f>IF(Score2026!P107="","",RANK(Score2026!P107,Score2026!$H107:$AK107))</f>
        <v>25</v>
      </c>
      <c r="Q107" s="289">
        <f>IF(Score2026!Q107="","",RANK(Score2026!Q107,Score2026!$H107:$AK107))</f>
        <v>27</v>
      </c>
      <c r="R107" s="289">
        <f>IF(Score2026!R107="","",RANK(Score2026!R107,Score2026!$H107:$AK107))</f>
        <v>1</v>
      </c>
      <c r="S107" s="289">
        <f>IF(Score2026!S107="","",RANK(Score2026!S107,Score2026!$H107:$AK107))</f>
        <v>2</v>
      </c>
      <c r="T107" s="289">
        <f>IF(Score2026!T107="","",RANK(Score2026!T107,Score2026!$H107:$AK107))</f>
        <v>8</v>
      </c>
      <c r="U107" s="289">
        <f>IF(Score2026!U107="","",RANK(Score2026!U107,Score2026!$H107:$AK107))</f>
        <v>26</v>
      </c>
      <c r="V107" s="289">
        <f>IF(Score2026!V107="","",RANK(Score2026!V107,Score2026!$H107:$AK107))</f>
        <v>16</v>
      </c>
      <c r="W107" s="289">
        <f>IF(Score2026!W107="","",RANK(Score2026!W107,Score2026!$H107:$AK107))</f>
        <v>3</v>
      </c>
      <c r="X107" s="289">
        <f>IF(Score2026!X107="","",RANK(Score2026!X107,Score2026!$H107:$AK107))</f>
        <v>17</v>
      </c>
      <c r="Y107" s="289">
        <f>IF(Score2026!Y107="","",RANK(Score2026!Y107,Score2026!$H107:$AK107))</f>
        <v>7</v>
      </c>
      <c r="Z107" s="289">
        <f>IF(Score2026!Z107="","",RANK(Score2026!Z107,Score2026!$H107:$AK107))</f>
        <v>20</v>
      </c>
      <c r="AA107" s="289">
        <f>IF(Score2026!AA107="","",RANK(Score2026!AA107,Score2026!$H107:$AK107))</f>
        <v>18</v>
      </c>
      <c r="AB107" s="289">
        <f>IF(Score2026!AB107="","",RANK(Score2026!AB107,Score2026!$H107:$AK107))</f>
        <v>24</v>
      </c>
      <c r="AC107" s="289">
        <f>IF(Score2026!AC107="","",RANK(Score2026!AC107,Score2026!$H107:$AK107))</f>
        <v>23</v>
      </c>
      <c r="AD107" s="289">
        <f>IF(Score2026!AD107="","",RANK(Score2026!AD107,Score2026!$H107:$AK107))</f>
        <v>29</v>
      </c>
      <c r="AE107" s="289">
        <f>IF(Score2026!AE107="","",RANK(Score2026!AE107,Score2026!$H107:$AK107))</f>
        <v>10</v>
      </c>
      <c r="AF107" s="289">
        <f>IF(Score2026!AF107="","",RANK(Score2026!AF107,Score2026!$H107:$AK107))</f>
        <v>11</v>
      </c>
      <c r="AG107" s="289">
        <f>IF(Score2026!AG107="","",RANK(Score2026!AG107,Score2026!$H107:$AK107))</f>
        <v>21</v>
      </c>
      <c r="AH107" s="289">
        <f>IF(Score2026!AH107="","",RANK(Score2026!AH107,Score2026!$H107:$AK107))</f>
        <v>13</v>
      </c>
      <c r="AI107" s="289">
        <f>IF(Score2026!AI107="","",RANK(Score2026!AI107,Score2026!$H107:$AK107))</f>
        <v>6</v>
      </c>
      <c r="AJ107" s="289">
        <f>IF(Score2026!AJ107="","",RANK(Score2026!AJ107,Score2026!$H107:$AK107))</f>
        <v>28</v>
      </c>
      <c r="AK107" s="289">
        <f>IF(Score2026!AK107="","",RANK(Score2026!AK107,Score2026!$H107:$AK107))</f>
        <v>5</v>
      </c>
      <c r="AM107" s="289"/>
    </row>
    <row r="108" spans="1:41" s="290" customFormat="1">
      <c r="A108" s="289">
        <v>92</v>
      </c>
      <c r="B108" s="289" t="s">
        <v>217</v>
      </c>
      <c r="C108" s="289" t="s">
        <v>218</v>
      </c>
      <c r="D108" s="289" t="str">
        <f t="shared" si="1"/>
        <v>3.10.1 Carbon pricing</v>
      </c>
      <c r="E108" s="289" t="s">
        <v>289</v>
      </c>
      <c r="F108" s="289" t="s">
        <v>409</v>
      </c>
      <c r="G108" s="289" t="s">
        <v>410</v>
      </c>
      <c r="H108" s="289">
        <f>IF(Score2026!H108="","",RANK(Score2026!H108,Score2026!$H108:$AK108))</f>
        <v>1</v>
      </c>
      <c r="I108" s="289">
        <f>IF(Score2026!I108="","",RANK(Score2026!I108,Score2026!$H108:$AK108))</f>
        <v>17</v>
      </c>
      <c r="J108" s="289">
        <f>IF(Score2026!J108="","",RANK(Score2026!J108,Score2026!$H108:$AK108))</f>
        <v>17</v>
      </c>
      <c r="K108" s="289">
        <f>IF(Score2026!K108="","",RANK(Score2026!K108,Score2026!$H108:$AK108))</f>
        <v>17</v>
      </c>
      <c r="L108" s="289">
        <f>IF(Score2026!L108="","",RANK(Score2026!L108,Score2026!$H108:$AK108))</f>
        <v>1</v>
      </c>
      <c r="M108" s="289">
        <f>IF(Score2026!M108="","",RANK(Score2026!M108,Score2026!$H108:$AK108))</f>
        <v>1</v>
      </c>
      <c r="N108" s="289">
        <f>IF(Score2026!N108="","",RANK(Score2026!N108,Score2026!$H108:$AK108))</f>
        <v>1</v>
      </c>
      <c r="O108" s="289">
        <f>IF(Score2026!O108="","",RANK(Score2026!O108,Score2026!$H108:$AK108))</f>
        <v>1</v>
      </c>
      <c r="P108" s="289">
        <f>IF(Score2026!P108="","",RANK(Score2026!P108,Score2026!$H108:$AK108))</f>
        <v>17</v>
      </c>
      <c r="Q108" s="289">
        <f>IF(Score2026!Q108="","",RANK(Score2026!Q108,Score2026!$H108:$AK108))</f>
        <v>17</v>
      </c>
      <c r="R108" s="289">
        <f>IF(Score2026!R108="","",RANK(Score2026!R108,Score2026!$H108:$AK108))</f>
        <v>1</v>
      </c>
      <c r="S108" s="289">
        <f>IF(Score2026!S108="","",RANK(Score2026!S108,Score2026!$H108:$AK108))</f>
        <v>1</v>
      </c>
      <c r="T108" s="289">
        <f>IF(Score2026!T108="","",RANK(Score2026!T108,Score2026!$H108:$AK108))</f>
        <v>1</v>
      </c>
      <c r="U108" s="289">
        <f>IF(Score2026!U108="","",RANK(Score2026!U108,Score2026!$H108:$AK108))</f>
        <v>17</v>
      </c>
      <c r="V108" s="289">
        <f>IF(Score2026!V108="","",RANK(Score2026!V108,Score2026!$H108:$AK108))</f>
        <v>15</v>
      </c>
      <c r="W108" s="289">
        <f>IF(Score2026!W108="","",RANK(Score2026!W108,Score2026!$H108:$AK108))</f>
        <v>1</v>
      </c>
      <c r="X108" s="289">
        <f>IF(Score2026!X108="","",RANK(Score2026!X108,Score2026!$H108:$AK108))</f>
        <v>17</v>
      </c>
      <c r="Y108" s="289">
        <f>IF(Score2026!Y108="","",RANK(Score2026!Y108,Score2026!$H108:$AK108))</f>
        <v>1</v>
      </c>
      <c r="Z108" s="289">
        <f>IF(Score2026!Z108="","",RANK(Score2026!Z108,Score2026!$H108:$AK108))</f>
        <v>17</v>
      </c>
      <c r="AA108" s="289">
        <f>IF(Score2026!AA108="","",RANK(Score2026!AA108,Score2026!$H108:$AK108))</f>
        <v>17</v>
      </c>
      <c r="AB108" s="289">
        <f>IF(Score2026!AB108="","",RANK(Score2026!AB108,Score2026!$H108:$AK108))</f>
        <v>17</v>
      </c>
      <c r="AC108" s="289">
        <f>IF(Score2026!AC108="","",RANK(Score2026!AC108,Score2026!$H108:$AK108))</f>
        <v>17</v>
      </c>
      <c r="AD108" s="289">
        <f>IF(Score2026!AD108="","",RANK(Score2026!AD108,Score2026!$H108:$AK108))</f>
        <v>17</v>
      </c>
      <c r="AE108" s="289">
        <f>IF(Score2026!AE108="","",RANK(Score2026!AE108,Score2026!$H108:$AK108))</f>
        <v>1</v>
      </c>
      <c r="AF108" s="289">
        <f>IF(Score2026!AF108="","",RANK(Score2026!AF108,Score2026!$H108:$AK108))</f>
        <v>1</v>
      </c>
      <c r="AG108" s="289">
        <f>IF(Score2026!AG108="","",RANK(Score2026!AG108,Score2026!$H108:$AK108))</f>
        <v>17</v>
      </c>
      <c r="AH108" s="289">
        <f>IF(Score2026!AH108="","",RANK(Score2026!AH108,Score2026!$H108:$AK108))</f>
        <v>15</v>
      </c>
      <c r="AI108" s="289">
        <f>IF(Score2026!AI108="","",RANK(Score2026!AI108,Score2026!$H108:$AK108))</f>
        <v>1</v>
      </c>
      <c r="AJ108" s="289">
        <f>IF(Score2026!AJ108="","",RANK(Score2026!AJ108,Score2026!$H108:$AK108))</f>
        <v>17</v>
      </c>
      <c r="AK108" s="289">
        <f>IF(Score2026!AK108="","",RANK(Score2026!AK108,Score2026!$H108:$AK108))</f>
        <v>1</v>
      </c>
      <c r="AM108" s="289"/>
      <c r="AN108" s="289"/>
    </row>
    <row r="109" spans="1:41" s="290" customFormat="1">
      <c r="A109" s="289">
        <v>93</v>
      </c>
      <c r="B109" s="289" t="s">
        <v>219</v>
      </c>
      <c r="C109" s="289" t="s">
        <v>573</v>
      </c>
      <c r="D109" s="89" t="s">
        <v>574</v>
      </c>
      <c r="E109" s="289" t="s">
        <v>287</v>
      </c>
      <c r="F109" s="289" t="s">
        <v>411</v>
      </c>
      <c r="G109" s="289" t="s">
        <v>412</v>
      </c>
      <c r="H109" s="289">
        <f>IF(Score2026!H109="","",RANK(Score2026!H109,Score2026!$H109:$AK109))</f>
        <v>28</v>
      </c>
      <c r="I109" s="289">
        <f>IF(Score2026!I109="","",RANK(Score2026!I109,Score2026!$H109:$AK109))</f>
        <v>3</v>
      </c>
      <c r="J109" s="289">
        <f>IF(Score2026!J109="","",RANK(Score2026!J109,Score2026!$H109:$AK109))</f>
        <v>30</v>
      </c>
      <c r="K109" s="289">
        <f>IF(Score2026!K109="","",RANK(Score2026!K109,Score2026!$H109:$AK109))</f>
        <v>6</v>
      </c>
      <c r="L109" s="289">
        <f>IF(Score2026!L109="","",RANK(Score2026!L109,Score2026!$H109:$AK109))</f>
        <v>29</v>
      </c>
      <c r="M109" s="289">
        <f>IF(Score2026!M109="","",RANK(Score2026!M109,Score2026!$H109:$AK109))</f>
        <v>15</v>
      </c>
      <c r="N109" s="289">
        <f>IF(Score2026!N109="","",RANK(Score2026!N109,Score2026!$H109:$AK109))</f>
        <v>22</v>
      </c>
      <c r="O109" s="289">
        <f>IF(Score2026!O109="","",RANK(Score2026!O109,Score2026!$H109:$AK109))</f>
        <v>25</v>
      </c>
      <c r="P109" s="289">
        <f>IF(Score2026!P109="","",RANK(Score2026!P109,Score2026!$H109:$AK109))</f>
        <v>10</v>
      </c>
      <c r="Q109" s="289">
        <f>IF(Score2026!Q109="","",RANK(Score2026!Q109,Score2026!$H109:$AK109))</f>
        <v>18</v>
      </c>
      <c r="R109" s="289">
        <f>IF(Score2026!R109="","",RANK(Score2026!R109,Score2026!$H109:$AK109))</f>
        <v>9</v>
      </c>
      <c r="S109" s="289">
        <f>IF(Score2026!S109="","",RANK(Score2026!S109,Score2026!$H109:$AK109))</f>
        <v>11</v>
      </c>
      <c r="T109" s="289">
        <f>IF(Score2026!T109="","",RANK(Score2026!T109,Score2026!$H109:$AK109))</f>
        <v>20</v>
      </c>
      <c r="U109" s="289">
        <f>IF(Score2026!U109="","",RANK(Score2026!U109,Score2026!$H109:$AK109))</f>
        <v>13</v>
      </c>
      <c r="V109" s="289">
        <f>IF(Score2026!V109="","",RANK(Score2026!V109,Score2026!$H109:$AK109))</f>
        <v>21</v>
      </c>
      <c r="W109" s="289">
        <f>IF(Score2026!W109="","",RANK(Score2026!W109,Score2026!$H109:$AK109))</f>
        <v>12</v>
      </c>
      <c r="X109" s="289">
        <f>IF(Score2026!X109="","",RANK(Score2026!X109,Score2026!$H109:$AK109))</f>
        <v>1</v>
      </c>
      <c r="Y109" s="289">
        <f>IF(Score2026!Y109="","",RANK(Score2026!Y109,Score2026!$H109:$AK109))</f>
        <v>19</v>
      </c>
      <c r="Z109" s="289">
        <f>IF(Score2026!Z109="","",RANK(Score2026!Z109,Score2026!$H109:$AK109))</f>
        <v>4</v>
      </c>
      <c r="AA109" s="289">
        <f>IF(Score2026!AA109="","",RANK(Score2026!AA109,Score2026!$H109:$AK109))</f>
        <v>2</v>
      </c>
      <c r="AB109" s="289">
        <f>IF(Score2026!AB109="","",RANK(Score2026!AB109,Score2026!$H109:$AK109))</f>
        <v>8</v>
      </c>
      <c r="AC109" s="289">
        <f>IF(Score2026!AC109="","",RANK(Score2026!AC109,Score2026!$H109:$AK109))</f>
        <v>7</v>
      </c>
      <c r="AD109" s="289">
        <f>IF(Score2026!AD109="","",RANK(Score2026!AD109,Score2026!$H109:$AK109))</f>
        <v>27</v>
      </c>
      <c r="AE109" s="289">
        <f>IF(Score2026!AE109="","",RANK(Score2026!AE109,Score2026!$H109:$AK109))</f>
        <v>23</v>
      </c>
      <c r="AF109" s="289">
        <f>IF(Score2026!AF109="","",RANK(Score2026!AF109,Score2026!$H109:$AK109))</f>
        <v>24</v>
      </c>
      <c r="AG109" s="289">
        <f>IF(Score2026!AG109="","",RANK(Score2026!AG109,Score2026!$H109:$AK109))</f>
        <v>5</v>
      </c>
      <c r="AH109" s="289">
        <f>IF(Score2026!AH109="","",RANK(Score2026!AH109,Score2026!$H109:$AK109))</f>
        <v>14</v>
      </c>
      <c r="AI109" s="289">
        <f>IF(Score2026!AI109="","",RANK(Score2026!AI109,Score2026!$H109:$AK109))</f>
        <v>17</v>
      </c>
      <c r="AJ109" s="289">
        <f>IF(Score2026!AJ109="","",RANK(Score2026!AJ109,Score2026!$H109:$AK109))</f>
        <v>26</v>
      </c>
      <c r="AK109" s="289">
        <f>IF(Score2026!AK109="","",RANK(Score2026!AK109,Score2026!$H109:$AK109))</f>
        <v>16</v>
      </c>
      <c r="AM109" s="289"/>
      <c r="AN109" s="289"/>
    </row>
    <row r="110" spans="1:41" s="290" customFormat="1">
      <c r="A110" s="289"/>
      <c r="B110" s="289" t="s">
        <v>413</v>
      </c>
      <c r="C110" s="289" t="s">
        <v>414</v>
      </c>
      <c r="D110" s="289" t="str">
        <f t="shared" si="1"/>
        <v>_None None</v>
      </c>
      <c r="E110" s="289" t="s">
        <v>231</v>
      </c>
      <c r="F110" s="289"/>
      <c r="G110" s="289"/>
      <c r="H110" s="289"/>
      <c r="I110" s="289"/>
      <c r="J110" s="289"/>
      <c r="K110" s="289"/>
      <c r="L110" s="289"/>
      <c r="M110" s="289"/>
      <c r="N110" s="289"/>
      <c r="O110" s="289"/>
      <c r="P110" s="289"/>
      <c r="Q110" s="289"/>
      <c r="R110" s="289"/>
      <c r="S110" s="289"/>
      <c r="T110" s="289"/>
      <c r="U110" s="289"/>
      <c r="V110" s="289"/>
      <c r="W110" s="289"/>
      <c r="X110" s="289"/>
      <c r="Y110" s="289"/>
      <c r="Z110" s="289"/>
      <c r="AA110" s="289"/>
      <c r="AB110" s="289"/>
      <c r="AC110" s="289"/>
      <c r="AD110" s="289"/>
      <c r="AE110" s="289"/>
      <c r="AF110" s="289"/>
      <c r="AG110" s="289"/>
      <c r="AH110" s="289"/>
      <c r="AI110" s="289"/>
      <c r="AJ110" s="289"/>
      <c r="AK110" s="289"/>
      <c r="AM110" s="289"/>
      <c r="AN110" s="289"/>
      <c r="AO110" s="289"/>
    </row>
  </sheetData>
  <sortState xmlns:xlrd2="http://schemas.microsoft.com/office/spreadsheetml/2017/richdata2" ref="AN8:AN34">
    <sortCondition ref="AN8:AN34"/>
  </sortState>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3664F4-2A76-43D1-9C94-1EE809989FAF}">
  <sheetPr codeName="Sheet10"/>
  <dimension ref="A1:AA47"/>
  <sheetViews>
    <sheetView zoomScale="148" zoomScaleNormal="148" workbookViewId="0">
      <selection activeCell="C3" sqref="C3"/>
    </sheetView>
  </sheetViews>
  <sheetFormatPr defaultRowHeight="15"/>
  <cols>
    <col min="3" max="3" width="5.28515625" bestFit="1" customWidth="1"/>
    <col min="4" max="4" width="18" bestFit="1" customWidth="1"/>
    <col min="5" max="5" width="5.85546875" bestFit="1" customWidth="1"/>
    <col min="6" max="6" width="12.7109375" bestFit="1" customWidth="1"/>
    <col min="7" max="7" width="10.7109375" bestFit="1" customWidth="1"/>
    <col min="8" max="8" width="8.42578125" bestFit="1" customWidth="1"/>
    <col min="9" max="9" width="17.85546875" bestFit="1" customWidth="1"/>
    <col min="20" max="20" width="17.85546875" bestFit="1" customWidth="1"/>
  </cols>
  <sheetData>
    <row r="1" spans="1:22">
      <c r="A1" s="99" t="str">
        <f>PowerPivot!AE3</f>
        <v>3 Environmental Pillar</v>
      </c>
    </row>
    <row r="2" spans="1:22">
      <c r="A2" s="100" t="s">
        <v>575</v>
      </c>
      <c r="B2" s="100" t="s">
        <v>576</v>
      </c>
      <c r="C2" s="99" t="s">
        <v>243</v>
      </c>
      <c r="D2" s="99"/>
      <c r="E2" s="99" t="s">
        <v>273</v>
      </c>
      <c r="F2" s="99" t="s">
        <v>237</v>
      </c>
      <c r="G2" s="99" t="s">
        <v>577</v>
      </c>
      <c r="H2" s="99" t="s">
        <v>578</v>
      </c>
      <c r="I2" s="99" t="s">
        <v>281</v>
      </c>
      <c r="L2" s="100" t="s">
        <v>575</v>
      </c>
      <c r="M2" s="100" t="s">
        <v>576</v>
      </c>
      <c r="N2" s="99" t="s">
        <v>243</v>
      </c>
      <c r="O2" s="99"/>
      <c r="P2" s="99" t="s">
        <v>273</v>
      </c>
      <c r="Q2" s="99" t="s">
        <v>237</v>
      </c>
      <c r="R2" s="99" t="s">
        <v>577</v>
      </c>
      <c r="S2" s="99" t="s">
        <v>578</v>
      </c>
      <c r="T2" s="99" t="s">
        <v>281</v>
      </c>
    </row>
    <row r="3" spans="1:22">
      <c r="A3" s="101">
        <v>1E-4</v>
      </c>
      <c r="B3" s="102">
        <f t="shared" ref="B3:B32" si="0">IFERROR(C3+A3,"")</f>
        <v>11.0001</v>
      </c>
      <c r="C3" s="1">
        <f>INDEX(Rank2026!H:H,MATCH($A$1,Rank2026!$D:$D,0))</f>
        <v>11</v>
      </c>
      <c r="D3" s="98" t="s">
        <v>2</v>
      </c>
      <c r="E3" s="97">
        <f>INDEX(Score2026!H:H,MATCH($A$1,Score2026!D:D,0))</f>
        <v>82.310394546957042</v>
      </c>
      <c r="F3" s="96">
        <v>0</v>
      </c>
      <c r="G3" t="s">
        <v>579</v>
      </c>
      <c r="H3" t="s">
        <v>580</v>
      </c>
      <c r="I3" t="s">
        <v>581</v>
      </c>
      <c r="L3" s="100">
        <v>1</v>
      </c>
      <c r="M3" s="102">
        <f t="shared" ref="M3:M31" si="1">IFERROR(SMALL(B$3:B$32,L3),"")</f>
        <v>1.0018</v>
      </c>
      <c r="N3">
        <f>IF(M3="","N/A",INDEX(C:C,MATCH($M3,$B:$B,0)))</f>
        <v>1</v>
      </c>
      <c r="O3" t="str">
        <f t="shared" ref="O3:T18" si="2">IF(N3="","",INDEX(D:D,MATCH($M3,$B:$B,0)))</f>
        <v>New Zealand</v>
      </c>
      <c r="P3">
        <f t="shared" si="2"/>
        <v>100.00000000000001</v>
      </c>
      <c r="Q3">
        <f t="shared" si="2"/>
        <v>0</v>
      </c>
      <c r="R3" t="str">
        <f>IF(Q3="","",INDEX(G:G,MATCH($M3,$B:$B,0)))</f>
        <v>Small</v>
      </c>
      <c r="S3" t="str">
        <f t="shared" si="2"/>
        <v>High</v>
      </c>
      <c r="T3" t="str">
        <f t="shared" si="2"/>
        <v>APEC, CPTPP, RCEP</v>
      </c>
      <c r="U3">
        <f>IFERROR(Table15[[#This Row],[subtotal]],"")</f>
        <v>1</v>
      </c>
      <c r="V3">
        <f>IFERROR(RANK(U3,U$3:U$32,1),"")</f>
        <v>1</v>
      </c>
    </row>
    <row r="4" spans="1:22">
      <c r="A4" s="101">
        <v>2.0000000000000001E-4</v>
      </c>
      <c r="B4" s="102">
        <f t="shared" si="0"/>
        <v>24.0002</v>
      </c>
      <c r="C4" s="1">
        <f>INDEX(Rank2026!I:I,MATCH($A$1,Rank2026!$D:$D,0))</f>
        <v>24</v>
      </c>
      <c r="D4" s="92" t="s">
        <v>3</v>
      </c>
      <c r="E4" s="97">
        <f>INDEX(Score2026!I:I,MATCH($A$1,Score2026!D:D,0))</f>
        <v>56.358905997467112</v>
      </c>
      <c r="F4" s="96">
        <v>0</v>
      </c>
      <c r="G4" t="s">
        <v>582</v>
      </c>
      <c r="H4" t="s">
        <v>583</v>
      </c>
      <c r="L4" s="100">
        <v>2</v>
      </c>
      <c r="M4" s="102">
        <f t="shared" si="1"/>
        <v>2.0028000000000001</v>
      </c>
      <c r="N4">
        <f t="shared" ref="N4:N32" si="3">IF(M4="","N/A",INDEX(C:C,MATCH($M4,$B:$B,0)))</f>
        <v>2</v>
      </c>
      <c r="O4" t="str">
        <f t="shared" si="2"/>
        <v>United Kingdom</v>
      </c>
      <c r="P4">
        <f t="shared" si="2"/>
        <v>99.723346359924577</v>
      </c>
      <c r="Q4">
        <f t="shared" si="2"/>
        <v>0</v>
      </c>
      <c r="R4" t="str">
        <f t="shared" si="2"/>
        <v>Large</v>
      </c>
      <c r="S4" t="str">
        <f t="shared" si="2"/>
        <v>High</v>
      </c>
      <c r="T4" t="str">
        <f t="shared" si="2"/>
        <v>CPTPP</v>
      </c>
      <c r="U4">
        <f>IFERROR(Table15[[#This Row],[subtotal]],"")</f>
        <v>2</v>
      </c>
      <c r="V4">
        <f t="shared" ref="V4:V32" si="4">IFERROR(RANK(U4,U$3:U$32,1),"")</f>
        <v>2</v>
      </c>
    </row>
    <row r="5" spans="1:22">
      <c r="A5" s="101">
        <v>2.9999999999999997E-4</v>
      </c>
      <c r="B5" s="102">
        <f t="shared" si="0"/>
        <v>30.000299999999999</v>
      </c>
      <c r="C5" s="1">
        <f>INDEX(Rank2026!J:J,MATCH($A$1,Rank2026!$D:$D,0))</f>
        <v>30</v>
      </c>
      <c r="D5" s="92" t="s">
        <v>4</v>
      </c>
      <c r="E5" s="97">
        <f>INDEX(Score2026!J:J,MATCH($A$1,Score2026!D:D,0))</f>
        <v>0</v>
      </c>
      <c r="F5" s="96">
        <v>0</v>
      </c>
      <c r="G5" t="s">
        <v>584</v>
      </c>
      <c r="H5" t="s">
        <v>580</v>
      </c>
      <c r="I5" t="s">
        <v>581</v>
      </c>
      <c r="L5" s="100">
        <v>3</v>
      </c>
      <c r="M5" s="102">
        <f t="shared" si="1"/>
        <v>3.0004</v>
      </c>
      <c r="N5">
        <f t="shared" si="3"/>
        <v>3</v>
      </c>
      <c r="O5" t="str">
        <f t="shared" si="2"/>
        <v>Cambodia</v>
      </c>
      <c r="P5">
        <f t="shared" si="2"/>
        <v>98.404497461237582</v>
      </c>
      <c r="Q5">
        <f t="shared" si="2"/>
        <v>0</v>
      </c>
      <c r="R5" t="str">
        <f t="shared" ref="R5:R32" si="5">IF(Q5="","",INDEX(G:G,MATCH($M5,$B:$B,0)))</f>
        <v>Medium</v>
      </c>
      <c r="S5" t="str">
        <f t="shared" ref="S5:S32" si="6">IF(R5="","",INDEX(H:H,MATCH($M5,$B:$B,0)))</f>
        <v>Low</v>
      </c>
      <c r="T5" t="str">
        <f t="shared" si="2"/>
        <v>RCEP</v>
      </c>
      <c r="U5">
        <f>IFERROR(Table15[[#This Row],[subtotal]],"")</f>
        <v>3</v>
      </c>
      <c r="V5">
        <f t="shared" si="4"/>
        <v>3</v>
      </c>
    </row>
    <row r="6" spans="1:22">
      <c r="A6" s="101">
        <v>4.0000000000000002E-4</v>
      </c>
      <c r="B6" s="102">
        <f t="shared" si="0"/>
        <v>3.0004</v>
      </c>
      <c r="C6" s="1">
        <f>INDEX(Rank2026!K:K,MATCH($A$1,Rank2026!$D:$D,0))</f>
        <v>3</v>
      </c>
      <c r="D6" s="92" t="s">
        <v>5</v>
      </c>
      <c r="E6" s="97">
        <f>INDEX(Score2026!K:K,MATCH($A$1,Score2026!D:D,0))</f>
        <v>98.404497461237582</v>
      </c>
      <c r="F6" s="96">
        <v>0</v>
      </c>
      <c r="G6" t="s">
        <v>579</v>
      </c>
      <c r="H6" t="s">
        <v>583</v>
      </c>
      <c r="I6" t="s">
        <v>585</v>
      </c>
      <c r="L6" s="100">
        <v>4</v>
      </c>
      <c r="M6" s="102">
        <f t="shared" si="1"/>
        <v>4.0010000000000003</v>
      </c>
      <c r="N6">
        <f t="shared" si="3"/>
        <v>4</v>
      </c>
      <c r="O6" t="str">
        <f t="shared" si="2"/>
        <v>Hong Kong, SAR</v>
      </c>
      <c r="P6">
        <f t="shared" si="2"/>
        <v>93.036261953487724</v>
      </c>
      <c r="Q6">
        <f t="shared" si="2"/>
        <v>0</v>
      </c>
      <c r="R6" t="str">
        <f t="shared" si="5"/>
        <v>Small</v>
      </c>
      <c r="S6" t="str">
        <f t="shared" si="6"/>
        <v>High</v>
      </c>
      <c r="T6" t="str">
        <f t="shared" si="2"/>
        <v>APEC</v>
      </c>
      <c r="U6">
        <f>IFERROR(Table15[[#This Row],[subtotal]],"")</f>
        <v>4</v>
      </c>
      <c r="V6">
        <f t="shared" si="4"/>
        <v>4</v>
      </c>
    </row>
    <row r="7" spans="1:22">
      <c r="A7" s="101">
        <v>5.0000000000000001E-4</v>
      </c>
      <c r="B7" s="102">
        <f t="shared" si="0"/>
        <v>21.000499999999999</v>
      </c>
      <c r="C7" s="1">
        <f>INDEX(Rank2026!L:L,MATCH($A$1,Rank2026!$D:$D,0))</f>
        <v>21</v>
      </c>
      <c r="D7" s="92" t="s">
        <v>6</v>
      </c>
      <c r="E7" s="97">
        <f>INDEX(Score2026!L:L,MATCH($A$1,Score2026!D:D,0))</f>
        <v>59.908599154271933</v>
      </c>
      <c r="F7" s="96">
        <v>0</v>
      </c>
      <c r="G7" t="s">
        <v>579</v>
      </c>
      <c r="H7" t="s">
        <v>580</v>
      </c>
      <c r="I7" t="s">
        <v>586</v>
      </c>
      <c r="L7" s="100">
        <v>5</v>
      </c>
      <c r="M7" s="102">
        <f t="shared" si="1"/>
        <v>5.0015999999999998</v>
      </c>
      <c r="N7">
        <f t="shared" si="3"/>
        <v>5</v>
      </c>
      <c r="O7" t="str">
        <f t="shared" si="2"/>
        <v>Mexico</v>
      </c>
      <c r="P7">
        <f t="shared" si="2"/>
        <v>89.23537187697886</v>
      </c>
      <c r="Q7">
        <f t="shared" si="2"/>
        <v>0</v>
      </c>
      <c r="R7" t="str">
        <f t="shared" si="5"/>
        <v>Large</v>
      </c>
      <c r="S7" t="str">
        <f t="shared" si="6"/>
        <v>Medium</v>
      </c>
      <c r="T7" t="str">
        <f t="shared" si="2"/>
        <v>APEC, CPTPP</v>
      </c>
      <c r="U7">
        <f>IFERROR(Table15[[#This Row],[subtotal]],"")</f>
        <v>5</v>
      </c>
      <c r="V7">
        <f t="shared" si="4"/>
        <v>5</v>
      </c>
    </row>
    <row r="8" spans="1:22">
      <c r="A8" s="101">
        <v>5.9999999999999995E-4</v>
      </c>
      <c r="B8" s="102">
        <f t="shared" si="0"/>
        <v>18.000599999999999</v>
      </c>
      <c r="C8" s="1">
        <f>INDEX(Rank2026!M:M,MATCH($A$1,Rank2026!$D:$D,0))</f>
        <v>18</v>
      </c>
      <c r="D8" s="92" t="s">
        <v>7</v>
      </c>
      <c r="E8" s="97">
        <f>INDEX(Score2026!M:M,MATCH($A$1,Score2026!D:D,0))</f>
        <v>66.503298857571266</v>
      </c>
      <c r="F8" s="96">
        <v>0</v>
      </c>
      <c r="G8" t="s">
        <v>579</v>
      </c>
      <c r="H8" t="s">
        <v>579</v>
      </c>
      <c r="I8" t="s">
        <v>586</v>
      </c>
      <c r="L8" s="100">
        <v>6</v>
      </c>
      <c r="M8" s="102">
        <f t="shared" si="1"/>
        <v>6.0023999999999997</v>
      </c>
      <c r="N8">
        <f t="shared" si="3"/>
        <v>6</v>
      </c>
      <c r="O8" t="str">
        <f t="shared" si="2"/>
        <v>Singapore</v>
      </c>
      <c r="P8">
        <f t="shared" si="2"/>
        <v>88.331988890623222</v>
      </c>
      <c r="Q8">
        <f t="shared" si="2"/>
        <v>0</v>
      </c>
      <c r="R8" t="str">
        <f t="shared" si="5"/>
        <v>Small</v>
      </c>
      <c r="S8" t="str">
        <f t="shared" si="6"/>
        <v>High</v>
      </c>
      <c r="T8" t="str">
        <f t="shared" si="2"/>
        <v>APEC, CPTPP, RCEP</v>
      </c>
      <c r="U8">
        <f>IFERROR(Table15[[#This Row],[subtotal]],"")</f>
        <v>6</v>
      </c>
      <c r="V8">
        <f t="shared" si="4"/>
        <v>6</v>
      </c>
    </row>
    <row r="9" spans="1:22">
      <c r="A9" s="101">
        <v>6.9999999999999999E-4</v>
      </c>
      <c r="B9" s="102">
        <f t="shared" si="0"/>
        <v>26.000699999999998</v>
      </c>
      <c r="C9" s="1">
        <f>INDEX(Rank2026!N:N,MATCH($A$1,Rank2026!$D:$D,0))</f>
        <v>26</v>
      </c>
      <c r="D9" s="92" t="s">
        <v>8</v>
      </c>
      <c r="E9" s="97">
        <f>INDEX(Score2026!N:N,MATCH($A$1,Score2026!D:D,0))</f>
        <v>51.742438172989942</v>
      </c>
      <c r="F9" s="96">
        <v>0</v>
      </c>
      <c r="G9" t="s">
        <v>582</v>
      </c>
      <c r="H9" t="s">
        <v>579</v>
      </c>
      <c r="I9" t="s">
        <v>587</v>
      </c>
      <c r="L9" s="100">
        <v>7</v>
      </c>
      <c r="M9" s="102">
        <f t="shared" si="1"/>
        <v>7.0012999999999996</v>
      </c>
      <c r="N9">
        <f t="shared" si="3"/>
        <v>7</v>
      </c>
      <c r="O9" t="str">
        <f t="shared" si="2"/>
        <v>Japan</v>
      </c>
      <c r="P9">
        <f t="shared" si="2"/>
        <v>87.890683858089091</v>
      </c>
      <c r="Q9">
        <f t="shared" si="2"/>
        <v>0</v>
      </c>
      <c r="R9" t="str">
        <f t="shared" si="5"/>
        <v>Large</v>
      </c>
      <c r="S9" t="str">
        <f t="shared" si="6"/>
        <v>High</v>
      </c>
      <c r="T9" t="str">
        <f t="shared" si="2"/>
        <v>APEC, CPTPP, RCEP</v>
      </c>
      <c r="U9">
        <f>IFERROR(Table15[[#This Row],[subtotal]],"")</f>
        <v>7</v>
      </c>
      <c r="V9">
        <f t="shared" si="4"/>
        <v>7</v>
      </c>
    </row>
    <row r="10" spans="1:22">
      <c r="A10" s="101">
        <v>8.0000000000000004E-4</v>
      </c>
      <c r="B10" s="102">
        <f t="shared" si="0"/>
        <v>15.0008</v>
      </c>
      <c r="C10" s="1">
        <f>INDEX(Rank2026!O:O,MATCH($A$1,Rank2026!$D:$D,0))</f>
        <v>15</v>
      </c>
      <c r="D10" s="198" t="s">
        <v>9</v>
      </c>
      <c r="E10" s="97">
        <f>INDEX(Score2026!O:O,MATCH($A$1,Score2026!D:D,0))</f>
        <v>72.34496159986162</v>
      </c>
      <c r="F10" s="96">
        <v>0</v>
      </c>
      <c r="G10" t="s">
        <v>579</v>
      </c>
      <c r="H10" t="s">
        <v>580</v>
      </c>
      <c r="I10" t="s">
        <v>588</v>
      </c>
      <c r="L10" s="100">
        <v>8</v>
      </c>
      <c r="M10" s="102">
        <f t="shared" si="1"/>
        <v>8.0030000000000001</v>
      </c>
      <c r="N10">
        <f t="shared" si="3"/>
        <v>8</v>
      </c>
      <c r="O10" t="str">
        <f t="shared" si="2"/>
        <v>Vietnam</v>
      </c>
      <c r="P10">
        <f t="shared" si="2"/>
        <v>86.562858758038004</v>
      </c>
      <c r="Q10">
        <f t="shared" si="2"/>
        <v>0</v>
      </c>
      <c r="R10" t="str">
        <f t="shared" si="5"/>
        <v>Large</v>
      </c>
      <c r="S10" t="str">
        <f t="shared" si="6"/>
        <v>Medium</v>
      </c>
      <c r="T10" t="str">
        <f t="shared" si="2"/>
        <v>APEC, CPTPP, RCEP</v>
      </c>
      <c r="U10">
        <f>IFERROR(Table15[[#This Row],[subtotal]],"")</f>
        <v>8</v>
      </c>
      <c r="V10">
        <f t="shared" si="4"/>
        <v>8</v>
      </c>
    </row>
    <row r="11" spans="1:22">
      <c r="A11" s="101">
        <v>8.9999999999999998E-4</v>
      </c>
      <c r="B11" s="102">
        <f t="shared" si="0"/>
        <v>25.000900000000001</v>
      </c>
      <c r="C11" s="1">
        <f>INDEX(Rank2026!P:P,MATCH($A$1,Rank2026!$D:$D,0))</f>
        <v>25</v>
      </c>
      <c r="D11" s="92" t="s">
        <v>10</v>
      </c>
      <c r="E11" s="97">
        <f>INDEX(Score2026!P:P,MATCH($A$1,Score2026!D:D,0))</f>
        <v>54.229737931911593</v>
      </c>
      <c r="F11" s="96">
        <v>0</v>
      </c>
      <c r="G11" t="s">
        <v>579</v>
      </c>
      <c r="H11" t="s">
        <v>579</v>
      </c>
      <c r="I11" t="s">
        <v>589</v>
      </c>
      <c r="L11" s="100">
        <v>9</v>
      </c>
      <c r="M11" s="102">
        <f t="shared" si="1"/>
        <v>9.0022000000000002</v>
      </c>
      <c r="N11">
        <f t="shared" si="3"/>
        <v>9</v>
      </c>
      <c r="O11" t="str">
        <f t="shared" si="2"/>
        <v>Philippines</v>
      </c>
      <c r="P11">
        <f t="shared" si="2"/>
        <v>86.379789942009637</v>
      </c>
      <c r="Q11">
        <f t="shared" si="2"/>
        <v>0</v>
      </c>
      <c r="R11" t="str">
        <f t="shared" si="5"/>
        <v>Large</v>
      </c>
      <c r="S11" t="str">
        <f t="shared" si="6"/>
        <v>Medium</v>
      </c>
      <c r="T11" t="str">
        <f t="shared" si="2"/>
        <v>APEC, RCEP</v>
      </c>
      <c r="U11">
        <f>IFERROR(Table15[[#This Row],[subtotal]],"")</f>
        <v>9</v>
      </c>
      <c r="V11">
        <f t="shared" si="4"/>
        <v>9</v>
      </c>
    </row>
    <row r="12" spans="1:22">
      <c r="A12" s="101">
        <v>1E-3</v>
      </c>
      <c r="B12" s="102">
        <f t="shared" si="0"/>
        <v>4.0010000000000003</v>
      </c>
      <c r="C12" s="1">
        <f>INDEX(Rank2026!Q:Q,MATCH($A$1,Rank2026!$D:$D,0))</f>
        <v>4</v>
      </c>
      <c r="D12" s="198" t="s">
        <v>11</v>
      </c>
      <c r="E12" s="97">
        <f>INDEX(Score2026!Q:Q,MATCH($A$1,Score2026!D:D,0))</f>
        <v>93.036261953487724</v>
      </c>
      <c r="F12" s="96">
        <v>0</v>
      </c>
      <c r="G12" t="s">
        <v>584</v>
      </c>
      <c r="H12" t="s">
        <v>580</v>
      </c>
      <c r="I12" t="s">
        <v>588</v>
      </c>
      <c r="L12" s="100">
        <v>10</v>
      </c>
      <c r="M12" s="102">
        <f t="shared" si="1"/>
        <v>10.001200000000001</v>
      </c>
      <c r="N12">
        <f t="shared" si="3"/>
        <v>10</v>
      </c>
      <c r="O12" t="str">
        <f t="shared" si="2"/>
        <v>Indonesia</v>
      </c>
      <c r="P12">
        <f t="shared" si="2"/>
        <v>85.882302696411529</v>
      </c>
      <c r="Q12">
        <f t="shared" si="2"/>
        <v>0</v>
      </c>
      <c r="R12" t="str">
        <f t="shared" si="5"/>
        <v>Large</v>
      </c>
      <c r="S12" t="str">
        <f t="shared" si="6"/>
        <v>Medium</v>
      </c>
      <c r="T12" t="str">
        <f t="shared" si="2"/>
        <v>APEC, RCEP</v>
      </c>
      <c r="U12">
        <f>IFERROR(Table15[[#This Row],[subtotal]],"")</f>
        <v>10</v>
      </c>
      <c r="V12">
        <f t="shared" si="4"/>
        <v>10</v>
      </c>
    </row>
    <row r="13" spans="1:22">
      <c r="A13" s="101">
        <v>1.1000000000000001E-3</v>
      </c>
      <c r="B13" s="102">
        <f t="shared" si="0"/>
        <v>22.001100000000001</v>
      </c>
      <c r="C13" s="1">
        <f>INDEX(Rank2026!R:R,MATCH($A$1,Rank2026!$D:$D,0))</f>
        <v>22</v>
      </c>
      <c r="D13" s="92" t="s">
        <v>12</v>
      </c>
      <c r="E13" s="97">
        <f>INDEX(Score2026!R:R,MATCH($A$1,Score2026!D:D,0))</f>
        <v>59.705687160772186</v>
      </c>
      <c r="F13" s="96">
        <v>0</v>
      </c>
      <c r="G13" t="s">
        <v>582</v>
      </c>
      <c r="H13" t="s">
        <v>583</v>
      </c>
      <c r="L13" s="100">
        <v>11</v>
      </c>
      <c r="M13" s="102">
        <f t="shared" si="1"/>
        <v>11.0001</v>
      </c>
      <c r="N13">
        <f t="shared" si="3"/>
        <v>11</v>
      </c>
      <c r="O13" t="str">
        <f t="shared" si="2"/>
        <v>Australia</v>
      </c>
      <c r="P13">
        <f t="shared" si="2"/>
        <v>82.310394546957042</v>
      </c>
      <c r="Q13">
        <f t="shared" si="2"/>
        <v>0</v>
      </c>
      <c r="R13" t="str">
        <f t="shared" si="5"/>
        <v>Medium</v>
      </c>
      <c r="S13" t="str">
        <f t="shared" si="6"/>
        <v>High</v>
      </c>
      <c r="T13" t="str">
        <f t="shared" si="2"/>
        <v>APEC, CPTPP, RCEP</v>
      </c>
      <c r="U13">
        <f>IFERROR(Table15[[#This Row],[subtotal]],"")</f>
        <v>11</v>
      </c>
      <c r="V13">
        <f t="shared" si="4"/>
        <v>11</v>
      </c>
    </row>
    <row r="14" spans="1:22">
      <c r="A14" s="101">
        <v>1.1999999999999999E-3</v>
      </c>
      <c r="B14" s="102">
        <f t="shared" si="0"/>
        <v>10.001200000000001</v>
      </c>
      <c r="C14" s="1">
        <f>INDEX(Rank2026!S:S,MATCH($A$1,Rank2026!$D:$D,0))</f>
        <v>10</v>
      </c>
      <c r="D14" s="92" t="s">
        <v>13</v>
      </c>
      <c r="E14" s="97">
        <f>INDEX(Score2026!S:S,MATCH($A$1,Score2026!D:D,0))</f>
        <v>85.882302696411529</v>
      </c>
      <c r="F14" s="96">
        <v>0</v>
      </c>
      <c r="G14" t="s">
        <v>582</v>
      </c>
      <c r="H14" t="s">
        <v>579</v>
      </c>
      <c r="I14" t="s">
        <v>587</v>
      </c>
      <c r="L14" s="100">
        <v>12</v>
      </c>
      <c r="M14" s="102">
        <f t="shared" si="1"/>
        <v>12.002599999999999</v>
      </c>
      <c r="N14">
        <f t="shared" si="3"/>
        <v>12</v>
      </c>
      <c r="O14" t="str">
        <f t="shared" si="2"/>
        <v>Sri Lanka</v>
      </c>
      <c r="P14">
        <f t="shared" si="2"/>
        <v>80.180799202447801</v>
      </c>
      <c r="Q14">
        <f t="shared" si="2"/>
        <v>0</v>
      </c>
      <c r="R14" t="str">
        <f t="shared" si="5"/>
        <v>Medium</v>
      </c>
      <c r="S14" t="str">
        <f t="shared" si="6"/>
        <v>Medium</v>
      </c>
      <c r="T14">
        <f t="shared" si="2"/>
        <v>0</v>
      </c>
      <c r="U14">
        <f>IFERROR(Table15[[#This Row],[subtotal]],"")</f>
        <v>12</v>
      </c>
      <c r="V14">
        <f t="shared" si="4"/>
        <v>12</v>
      </c>
    </row>
    <row r="15" spans="1:22">
      <c r="A15" s="101">
        <v>1.2999999999999999E-3</v>
      </c>
      <c r="B15" s="102">
        <f t="shared" si="0"/>
        <v>7.0012999999999996</v>
      </c>
      <c r="C15" s="1">
        <f>INDEX(Rank2026!T:T,MATCH($A$1,Rank2026!$D:$D,0))</f>
        <v>7</v>
      </c>
      <c r="D15" s="92" t="s">
        <v>14</v>
      </c>
      <c r="E15" s="97">
        <f>INDEX(Score2026!T:T,MATCH($A$1,Score2026!D:D,0))</f>
        <v>87.890683858089091</v>
      </c>
      <c r="F15" s="96">
        <v>0</v>
      </c>
      <c r="G15" t="s">
        <v>582</v>
      </c>
      <c r="H15" t="s">
        <v>580</v>
      </c>
      <c r="I15" t="s">
        <v>581</v>
      </c>
      <c r="L15" s="100">
        <v>13</v>
      </c>
      <c r="M15" s="102">
        <f t="shared" si="1"/>
        <v>13.0015</v>
      </c>
      <c r="N15">
        <f t="shared" si="3"/>
        <v>13</v>
      </c>
      <c r="O15" t="str">
        <f t="shared" si="2"/>
        <v>Malaysia</v>
      </c>
      <c r="P15">
        <f t="shared" si="2"/>
        <v>76.869266672857179</v>
      </c>
      <c r="Q15">
        <f t="shared" si="2"/>
        <v>0</v>
      </c>
      <c r="R15" t="str">
        <f t="shared" si="5"/>
        <v>Medium</v>
      </c>
      <c r="S15" t="str">
        <f t="shared" si="6"/>
        <v>Medium</v>
      </c>
      <c r="T15" t="str">
        <f t="shared" si="2"/>
        <v>APEC, CPTPP, RCEP</v>
      </c>
      <c r="U15">
        <f>IFERROR(Table15[[#This Row],[subtotal]],"")</f>
        <v>13</v>
      </c>
      <c r="V15">
        <f t="shared" si="4"/>
        <v>13</v>
      </c>
    </row>
    <row r="16" spans="1:22">
      <c r="A16" s="101">
        <v>1.4E-3</v>
      </c>
      <c r="B16" s="102">
        <f t="shared" si="0"/>
        <v>19.0014</v>
      </c>
      <c r="C16" s="1">
        <f>INDEX(Rank2026!U:U,MATCH($A$1,Rank2026!$D:$D,0))</f>
        <v>19</v>
      </c>
      <c r="D16" s="92" t="s">
        <v>15</v>
      </c>
      <c r="E16" s="97">
        <f>INDEX(Score2026!U:U,MATCH($A$1,Score2026!D:D,0))</f>
        <v>66.165814040071666</v>
      </c>
      <c r="F16" s="96">
        <v>0</v>
      </c>
      <c r="G16" t="s">
        <v>584</v>
      </c>
      <c r="H16" t="s">
        <v>583</v>
      </c>
      <c r="I16" t="s">
        <v>585</v>
      </c>
      <c r="L16" s="100">
        <v>14</v>
      </c>
      <c r="M16" s="102">
        <f t="shared" si="1"/>
        <v>14.002700000000001</v>
      </c>
      <c r="N16">
        <f t="shared" si="3"/>
        <v>14</v>
      </c>
      <c r="O16" t="str">
        <f t="shared" si="2"/>
        <v>Thailand</v>
      </c>
      <c r="P16">
        <f t="shared" si="2"/>
        <v>72.735090254331467</v>
      </c>
      <c r="Q16">
        <f t="shared" si="2"/>
        <v>0</v>
      </c>
      <c r="R16" t="str">
        <f t="shared" si="5"/>
        <v>Large</v>
      </c>
      <c r="S16" t="str">
        <f t="shared" si="6"/>
        <v>Medium</v>
      </c>
      <c r="T16" t="str">
        <f t="shared" si="2"/>
        <v>APEC, RCEP</v>
      </c>
      <c r="U16">
        <f>IFERROR(Table15[[#This Row],[subtotal]],"")</f>
        <v>14</v>
      </c>
      <c r="V16">
        <f t="shared" si="4"/>
        <v>14</v>
      </c>
    </row>
    <row r="17" spans="1:24">
      <c r="A17" s="101">
        <v>1.5E-3</v>
      </c>
      <c r="B17" s="102">
        <f t="shared" si="0"/>
        <v>13.0015</v>
      </c>
      <c r="C17" s="1">
        <f>INDEX(Rank2026!V:V,MATCH($A$1,Rank2026!$D:$D,0))</f>
        <v>13</v>
      </c>
      <c r="D17" s="92" t="s">
        <v>16</v>
      </c>
      <c r="E17" s="97">
        <f>INDEX(Score2026!V:V,MATCH($A$1,Score2026!D:D,0))</f>
        <v>76.869266672857179</v>
      </c>
      <c r="F17" s="96">
        <v>0</v>
      </c>
      <c r="G17" t="s">
        <v>579</v>
      </c>
      <c r="H17" t="s">
        <v>579</v>
      </c>
      <c r="I17" t="s">
        <v>581</v>
      </c>
      <c r="L17" s="100">
        <v>15</v>
      </c>
      <c r="M17" s="102">
        <f t="shared" si="1"/>
        <v>15.0008</v>
      </c>
      <c r="N17">
        <f t="shared" si="3"/>
        <v>15</v>
      </c>
      <c r="O17" t="str">
        <f t="shared" si="2"/>
        <v>Taiwan</v>
      </c>
      <c r="P17">
        <f t="shared" si="2"/>
        <v>72.34496159986162</v>
      </c>
      <c r="Q17">
        <f t="shared" si="2"/>
        <v>0</v>
      </c>
      <c r="R17" t="str">
        <f t="shared" si="5"/>
        <v>Medium</v>
      </c>
      <c r="S17" t="str">
        <f t="shared" si="6"/>
        <v>High</v>
      </c>
      <c r="T17" t="str">
        <f t="shared" si="2"/>
        <v>APEC</v>
      </c>
      <c r="U17">
        <f>IFERROR(Table15[[#This Row],[subtotal]],"")</f>
        <v>15</v>
      </c>
      <c r="V17">
        <f t="shared" si="4"/>
        <v>15</v>
      </c>
    </row>
    <row r="18" spans="1:24">
      <c r="A18" s="101">
        <v>1.6000000000000001E-3</v>
      </c>
      <c r="B18" s="102">
        <f t="shared" si="0"/>
        <v>5.0015999999999998</v>
      </c>
      <c r="C18" s="1">
        <f>INDEX(Rank2026!W:W,MATCH($A$1,Rank2026!$D:$D,0))</f>
        <v>5</v>
      </c>
      <c r="D18" s="92" t="s">
        <v>17</v>
      </c>
      <c r="E18" s="97">
        <f>INDEX(Score2026!W:W,MATCH($A$1,Score2026!D:D,0))</f>
        <v>89.23537187697886</v>
      </c>
      <c r="F18" s="96">
        <v>0</v>
      </c>
      <c r="G18" t="s">
        <v>582</v>
      </c>
      <c r="H18" t="s">
        <v>579</v>
      </c>
      <c r="I18" t="s">
        <v>586</v>
      </c>
      <c r="L18" s="100">
        <v>16</v>
      </c>
      <c r="M18" s="102">
        <f t="shared" si="1"/>
        <v>16.0017</v>
      </c>
      <c r="N18">
        <f t="shared" si="3"/>
        <v>16</v>
      </c>
      <c r="O18" t="str">
        <f t="shared" si="2"/>
        <v>Myanmar</v>
      </c>
      <c r="P18">
        <f t="shared" si="2"/>
        <v>71.808460217865218</v>
      </c>
      <c r="Q18">
        <f t="shared" si="2"/>
        <v>0</v>
      </c>
      <c r="R18" t="str">
        <f t="shared" si="5"/>
        <v>Large</v>
      </c>
      <c r="S18" t="str">
        <f t="shared" si="6"/>
        <v>Low</v>
      </c>
      <c r="T18" t="str">
        <f t="shared" si="2"/>
        <v>RCEP</v>
      </c>
      <c r="U18">
        <f>IFERROR(Table15[[#This Row],[subtotal]],"")</f>
        <v>16</v>
      </c>
      <c r="V18">
        <f t="shared" si="4"/>
        <v>16</v>
      </c>
    </row>
    <row r="19" spans="1:24">
      <c r="A19" s="101">
        <v>1.6999999999999999E-3</v>
      </c>
      <c r="B19" s="102">
        <f t="shared" si="0"/>
        <v>16.0017</v>
      </c>
      <c r="C19" s="1">
        <f>INDEX(Rank2026!X:X,MATCH($A$1,Rank2026!$D:$D,0))</f>
        <v>16</v>
      </c>
      <c r="D19" s="92" t="s">
        <v>18</v>
      </c>
      <c r="E19" s="97">
        <f>INDEX(Score2026!X:X,MATCH($A$1,Score2026!D:D,0))</f>
        <v>71.808460217865218</v>
      </c>
      <c r="F19" s="96">
        <v>0</v>
      </c>
      <c r="G19" t="s">
        <v>582</v>
      </c>
      <c r="H19" t="s">
        <v>583</v>
      </c>
      <c r="I19" t="s">
        <v>585</v>
      </c>
      <c r="L19" s="100">
        <v>17</v>
      </c>
      <c r="M19" s="102">
        <f t="shared" si="1"/>
        <v>17.002500000000001</v>
      </c>
      <c r="N19">
        <f t="shared" si="3"/>
        <v>17</v>
      </c>
      <c r="O19" t="str">
        <f t="shared" ref="O19:T32" si="7">IF(N19="","",INDEX(D:D,MATCH($M19,$B:$B,0)))</f>
        <v>South Korea</v>
      </c>
      <c r="P19">
        <f t="shared" si="7"/>
        <v>71.675901320322652</v>
      </c>
      <c r="Q19">
        <f t="shared" si="7"/>
        <v>0</v>
      </c>
      <c r="R19" t="str">
        <f t="shared" si="5"/>
        <v>Large</v>
      </c>
      <c r="S19" t="str">
        <f t="shared" si="6"/>
        <v>High</v>
      </c>
      <c r="T19" t="str">
        <f t="shared" si="7"/>
        <v>APEC, RCEP</v>
      </c>
      <c r="U19">
        <f>IFERROR(Table15[[#This Row],[subtotal]],"")</f>
        <v>17</v>
      </c>
      <c r="V19">
        <f t="shared" si="4"/>
        <v>17</v>
      </c>
    </row>
    <row r="20" spans="1:24">
      <c r="A20" s="101">
        <v>1.8E-3</v>
      </c>
      <c r="B20" s="102">
        <f t="shared" si="0"/>
        <v>1.0018</v>
      </c>
      <c r="C20" s="1">
        <f>INDEX(Rank2026!Y:Y,MATCH($A$1,Rank2026!$D:$D,0))</f>
        <v>1</v>
      </c>
      <c r="D20" s="92" t="s">
        <v>19</v>
      </c>
      <c r="E20" s="97">
        <f>INDEX(Score2026!Y:Y,MATCH($A$1,Score2026!D:D,0))</f>
        <v>100.00000000000001</v>
      </c>
      <c r="F20" s="96">
        <v>0</v>
      </c>
      <c r="G20" t="s">
        <v>584</v>
      </c>
      <c r="H20" t="s">
        <v>580</v>
      </c>
      <c r="I20" t="s">
        <v>581</v>
      </c>
      <c r="L20" s="100">
        <v>18</v>
      </c>
      <c r="M20" s="102">
        <f t="shared" si="1"/>
        <v>18.000599999999999</v>
      </c>
      <c r="N20">
        <f t="shared" si="3"/>
        <v>18</v>
      </c>
      <c r="O20" t="str">
        <f t="shared" si="7"/>
        <v>Chile</v>
      </c>
      <c r="P20">
        <f t="shared" si="7"/>
        <v>66.503298857571266</v>
      </c>
      <c r="Q20">
        <f t="shared" si="7"/>
        <v>0</v>
      </c>
      <c r="R20" t="str">
        <f t="shared" si="5"/>
        <v>Medium</v>
      </c>
      <c r="S20" t="str">
        <f t="shared" si="6"/>
        <v>Medium</v>
      </c>
      <c r="T20" t="str">
        <f t="shared" si="7"/>
        <v>APEC, CPTPP</v>
      </c>
      <c r="U20">
        <f>IFERROR(Table15[[#This Row],[subtotal]],"")</f>
        <v>18</v>
      </c>
      <c r="V20">
        <f t="shared" si="4"/>
        <v>18</v>
      </c>
      <c r="X20" t="s">
        <v>590</v>
      </c>
    </row>
    <row r="21" spans="1:24">
      <c r="A21" s="101">
        <v>1.9E-3</v>
      </c>
      <c r="B21" s="102">
        <f t="shared" si="0"/>
        <v>23.001899999999999</v>
      </c>
      <c r="C21" s="1">
        <f>INDEX(Rank2026!Z:Z,MATCH($A$1,Rank2026!$D:$D,0))</f>
        <v>23</v>
      </c>
      <c r="D21" s="92" t="s">
        <v>20</v>
      </c>
      <c r="E21" s="97">
        <f>INDEX(Score2026!Z:Z,MATCH($A$1,Score2026!D:D,0))</f>
        <v>59.058261218711486</v>
      </c>
      <c r="F21" s="96">
        <v>0</v>
      </c>
      <c r="G21" t="s">
        <v>582</v>
      </c>
      <c r="H21" t="s">
        <v>583</v>
      </c>
      <c r="L21" s="100">
        <v>19</v>
      </c>
      <c r="M21" s="102">
        <f t="shared" si="1"/>
        <v>19.0014</v>
      </c>
      <c r="N21">
        <f t="shared" si="3"/>
        <v>19</v>
      </c>
      <c r="O21" t="str">
        <f t="shared" si="7"/>
        <v>Laos</v>
      </c>
      <c r="P21">
        <f t="shared" si="7"/>
        <v>66.165814040071666</v>
      </c>
      <c r="Q21">
        <f t="shared" si="7"/>
        <v>0</v>
      </c>
      <c r="R21" t="str">
        <f t="shared" si="5"/>
        <v>Small</v>
      </c>
      <c r="S21" t="str">
        <f t="shared" si="6"/>
        <v>Low</v>
      </c>
      <c r="T21" t="str">
        <f t="shared" si="7"/>
        <v>RCEP</v>
      </c>
      <c r="U21">
        <f>IFERROR(Table15[[#This Row],[subtotal]],"")</f>
        <v>19</v>
      </c>
      <c r="V21">
        <f t="shared" si="4"/>
        <v>19</v>
      </c>
    </row>
    <row r="22" spans="1:24">
      <c r="A22" s="101">
        <v>2E-3</v>
      </c>
      <c r="B22" s="102">
        <f t="shared" si="0"/>
        <v>28.001999999999999</v>
      </c>
      <c r="C22" s="1">
        <f>INDEX(Rank2026!AA:AA,MATCH($A$1,Rank2026!$D:$D,0))</f>
        <v>28</v>
      </c>
      <c r="D22" s="92" t="s">
        <v>21</v>
      </c>
      <c r="E22" s="97">
        <f>INDEX(Score2026!AA:AA,MATCH($A$1,Score2026!D:D,0))</f>
        <v>37.651113290335559</v>
      </c>
      <c r="F22" s="96">
        <v>0</v>
      </c>
      <c r="G22" t="s">
        <v>584</v>
      </c>
      <c r="H22" t="s">
        <v>583</v>
      </c>
      <c r="I22" t="s">
        <v>588</v>
      </c>
      <c r="L22" s="100">
        <v>20</v>
      </c>
      <c r="M22" s="102">
        <f t="shared" si="1"/>
        <v>20.002099999999999</v>
      </c>
      <c r="N22">
        <f t="shared" si="3"/>
        <v>20</v>
      </c>
      <c r="O22" t="str">
        <f t="shared" si="7"/>
        <v>Peru</v>
      </c>
      <c r="P22">
        <f t="shared" si="7"/>
        <v>60.936743707256575</v>
      </c>
      <c r="Q22">
        <f t="shared" si="7"/>
        <v>0</v>
      </c>
      <c r="R22" t="str">
        <f t="shared" si="5"/>
        <v>Medium</v>
      </c>
      <c r="S22" t="str">
        <f t="shared" si="6"/>
        <v>Medium</v>
      </c>
      <c r="T22" t="str">
        <f t="shared" si="7"/>
        <v>APEC, CPTPP</v>
      </c>
      <c r="U22">
        <f>IFERROR(Table15[[#This Row],[subtotal]],"")</f>
        <v>20</v>
      </c>
      <c r="V22">
        <f t="shared" si="4"/>
        <v>20</v>
      </c>
      <c r="X22" t="s">
        <v>591</v>
      </c>
    </row>
    <row r="23" spans="1:24">
      <c r="A23" s="101">
        <v>2.0999999999999999E-3</v>
      </c>
      <c r="B23" s="102">
        <f t="shared" si="0"/>
        <v>20.002099999999999</v>
      </c>
      <c r="C23" s="1">
        <f>INDEX(Rank2026!AB:AB,MATCH($A$1,Rank2026!$D:$D,0))</f>
        <v>20</v>
      </c>
      <c r="D23" s="92" t="s">
        <v>22</v>
      </c>
      <c r="E23" s="97">
        <f>INDEX(Score2026!AB:AB,MATCH($A$1,Score2026!D:D,0))</f>
        <v>60.936743707256575</v>
      </c>
      <c r="F23" s="96">
        <v>0</v>
      </c>
      <c r="G23" t="s">
        <v>579</v>
      </c>
      <c r="H23" t="s">
        <v>579</v>
      </c>
      <c r="I23" t="s">
        <v>586</v>
      </c>
      <c r="L23" s="100">
        <v>21</v>
      </c>
      <c r="M23" s="102">
        <f t="shared" si="1"/>
        <v>21.000499999999999</v>
      </c>
      <c r="N23">
        <f t="shared" si="3"/>
        <v>21</v>
      </c>
      <c r="O23" t="str">
        <f t="shared" si="7"/>
        <v>Canada</v>
      </c>
      <c r="P23">
        <f t="shared" si="7"/>
        <v>59.908599154271933</v>
      </c>
      <c r="Q23">
        <f t="shared" si="7"/>
        <v>0</v>
      </c>
      <c r="R23" t="str">
        <f t="shared" si="5"/>
        <v>Medium</v>
      </c>
      <c r="S23" t="str">
        <f t="shared" si="6"/>
        <v>High</v>
      </c>
      <c r="T23" t="str">
        <f t="shared" si="7"/>
        <v>APEC, CPTPP</v>
      </c>
      <c r="U23">
        <f>IFERROR(Table15[[#This Row],[subtotal]],"")</f>
        <v>21</v>
      </c>
      <c r="V23">
        <f t="shared" si="4"/>
        <v>21</v>
      </c>
    </row>
    <row r="24" spans="1:24">
      <c r="A24" s="101">
        <v>2.2000000000000001E-3</v>
      </c>
      <c r="B24" s="102">
        <f t="shared" si="0"/>
        <v>9.0022000000000002</v>
      </c>
      <c r="C24" s="1">
        <f>INDEX(Rank2026!AC:AC,MATCH($A$1,Rank2026!$D:$D,0))</f>
        <v>9</v>
      </c>
      <c r="D24" s="92" t="s">
        <v>23</v>
      </c>
      <c r="E24" s="97">
        <f>INDEX(Score2026!AC:AC,MATCH($A$1,Score2026!D:D,0))</f>
        <v>86.379789942009637</v>
      </c>
      <c r="F24" s="96">
        <v>0</v>
      </c>
      <c r="G24" t="s">
        <v>582</v>
      </c>
      <c r="H24" t="s">
        <v>579</v>
      </c>
      <c r="I24" t="s">
        <v>587</v>
      </c>
      <c r="L24" s="100">
        <v>22</v>
      </c>
      <c r="M24" s="102">
        <f t="shared" si="1"/>
        <v>22.001100000000001</v>
      </c>
      <c r="N24">
        <f t="shared" si="3"/>
        <v>22</v>
      </c>
      <c r="O24" t="str">
        <f t="shared" si="7"/>
        <v>India</v>
      </c>
      <c r="P24">
        <f t="shared" si="7"/>
        <v>59.705687160772186</v>
      </c>
      <c r="Q24">
        <f t="shared" si="7"/>
        <v>0</v>
      </c>
      <c r="R24" t="str">
        <f t="shared" si="5"/>
        <v>Large</v>
      </c>
      <c r="S24" t="str">
        <f t="shared" si="6"/>
        <v>Low</v>
      </c>
      <c r="T24">
        <f t="shared" si="7"/>
        <v>0</v>
      </c>
      <c r="U24">
        <f>IFERROR(Table15[[#This Row],[subtotal]],"")</f>
        <v>22</v>
      </c>
      <c r="V24">
        <f t="shared" si="4"/>
        <v>22</v>
      </c>
    </row>
    <row r="25" spans="1:24">
      <c r="A25" s="101">
        <v>2.3E-3</v>
      </c>
      <c r="B25" s="102">
        <f t="shared" si="0"/>
        <v>29.002300000000002</v>
      </c>
      <c r="C25" s="1">
        <f>INDEX(Rank2026!AD:AD,MATCH($A$1,Rank2026!$D:$D,0))</f>
        <v>29</v>
      </c>
      <c r="D25" s="92" t="s">
        <v>24</v>
      </c>
      <c r="E25" s="97">
        <f>INDEX(Score2026!AD:AD,MATCH($A$1,Score2026!D:D,0))</f>
        <v>8.1144590499091489</v>
      </c>
      <c r="F25" s="96">
        <v>0</v>
      </c>
      <c r="G25" t="s">
        <v>582</v>
      </c>
      <c r="H25" t="s">
        <v>579</v>
      </c>
      <c r="I25" t="s">
        <v>588</v>
      </c>
      <c r="L25" s="100">
        <v>23</v>
      </c>
      <c r="M25" s="102">
        <f t="shared" si="1"/>
        <v>23.001899999999999</v>
      </c>
      <c r="N25">
        <f t="shared" si="3"/>
        <v>23</v>
      </c>
      <c r="O25" t="str">
        <f t="shared" si="7"/>
        <v>Pakistan</v>
      </c>
      <c r="P25">
        <f t="shared" si="7"/>
        <v>59.058261218711486</v>
      </c>
      <c r="Q25">
        <f t="shared" si="7"/>
        <v>0</v>
      </c>
      <c r="R25" t="str">
        <f t="shared" si="5"/>
        <v>Large</v>
      </c>
      <c r="S25" t="str">
        <f t="shared" si="6"/>
        <v>Low</v>
      </c>
      <c r="T25">
        <f t="shared" si="7"/>
        <v>0</v>
      </c>
      <c r="U25">
        <f>IFERROR(Table15[[#This Row],[subtotal]],"")</f>
        <v>23</v>
      </c>
      <c r="V25">
        <f t="shared" si="4"/>
        <v>23</v>
      </c>
    </row>
    <row r="26" spans="1:24">
      <c r="A26" s="101">
        <v>2.3999999999999998E-3</v>
      </c>
      <c r="B26" s="102">
        <f t="shared" si="0"/>
        <v>6.0023999999999997</v>
      </c>
      <c r="C26" s="1">
        <f>INDEX(Rank2026!AE:AE,MATCH($A$1,Rank2026!$D:$D,0))</f>
        <v>6</v>
      </c>
      <c r="D26" s="92" t="s">
        <v>25</v>
      </c>
      <c r="E26" s="97">
        <f>INDEX(Score2026!AE:AE,MATCH($A$1,Score2026!D:D,0))</f>
        <v>88.331988890623222</v>
      </c>
      <c r="F26" s="96">
        <v>0</v>
      </c>
      <c r="G26" t="s">
        <v>584</v>
      </c>
      <c r="H26" t="s">
        <v>580</v>
      </c>
      <c r="I26" t="s">
        <v>581</v>
      </c>
      <c r="L26" s="100">
        <v>24</v>
      </c>
      <c r="M26" s="102">
        <f t="shared" si="1"/>
        <v>24.0002</v>
      </c>
      <c r="N26">
        <f t="shared" si="3"/>
        <v>24</v>
      </c>
      <c r="O26" t="str">
        <f t="shared" si="7"/>
        <v>Bangladesh</v>
      </c>
      <c r="P26">
        <f t="shared" si="7"/>
        <v>56.358905997467112</v>
      </c>
      <c r="Q26">
        <f t="shared" si="7"/>
        <v>0</v>
      </c>
      <c r="R26" t="str">
        <f t="shared" si="5"/>
        <v>Large</v>
      </c>
      <c r="S26" t="str">
        <f t="shared" si="6"/>
        <v>Low</v>
      </c>
      <c r="T26">
        <f t="shared" si="7"/>
        <v>0</v>
      </c>
      <c r="U26">
        <f>IFERROR(Table15[[#This Row],[subtotal]],"")</f>
        <v>24</v>
      </c>
      <c r="V26">
        <f t="shared" si="4"/>
        <v>24</v>
      </c>
    </row>
    <row r="27" spans="1:24">
      <c r="A27" s="101">
        <v>2.5000000000000001E-3</v>
      </c>
      <c r="B27" s="102">
        <f t="shared" si="0"/>
        <v>17.002500000000001</v>
      </c>
      <c r="C27" s="1">
        <f>INDEX(Rank2026!AF:AF,MATCH($A$1,Rank2026!$D:$D,0))</f>
        <v>17</v>
      </c>
      <c r="D27" s="92" t="s">
        <v>26</v>
      </c>
      <c r="E27" s="97">
        <f>INDEX(Score2026!AF:AF,MATCH($A$1,Score2026!D:D,0))</f>
        <v>71.675901320322652</v>
      </c>
      <c r="F27" s="96">
        <v>0</v>
      </c>
      <c r="G27" t="s">
        <v>582</v>
      </c>
      <c r="H27" t="s">
        <v>580</v>
      </c>
      <c r="I27" t="s">
        <v>587</v>
      </c>
      <c r="L27" s="100">
        <v>25</v>
      </c>
      <c r="M27" s="102">
        <f t="shared" si="1"/>
        <v>25.000900000000001</v>
      </c>
      <c r="N27">
        <f t="shared" si="3"/>
        <v>25</v>
      </c>
      <c r="O27" t="str">
        <f t="shared" si="7"/>
        <v>Ecuador</v>
      </c>
      <c r="P27">
        <f t="shared" si="7"/>
        <v>54.229737931911593</v>
      </c>
      <c r="Q27">
        <f t="shared" si="7"/>
        <v>0</v>
      </c>
      <c r="R27" t="str">
        <f t="shared" si="5"/>
        <v>Medium</v>
      </c>
      <c r="S27" t="str">
        <f t="shared" si="6"/>
        <v>Medium</v>
      </c>
      <c r="T27" t="str">
        <f t="shared" si="7"/>
        <v>CPTPP (applicant)</v>
      </c>
      <c r="U27">
        <f>IFERROR(Table15[[#This Row],[subtotal]],"")</f>
        <v>25</v>
      </c>
      <c r="V27">
        <f t="shared" si="4"/>
        <v>25</v>
      </c>
    </row>
    <row r="28" spans="1:24">
      <c r="A28" s="101">
        <v>2.5999999999999999E-3</v>
      </c>
      <c r="B28" s="102">
        <f t="shared" si="0"/>
        <v>12.002599999999999</v>
      </c>
      <c r="C28" s="1">
        <f>INDEX(Rank2026!AG:AG,MATCH($A$1,Rank2026!$D:$D,0))</f>
        <v>12</v>
      </c>
      <c r="D28" s="92" t="s">
        <v>27</v>
      </c>
      <c r="E28" s="97">
        <f>INDEX(Score2026!AG:AG,MATCH($A$1,Score2026!D:D,0))</f>
        <v>80.180799202447801</v>
      </c>
      <c r="F28" s="96">
        <v>0</v>
      </c>
      <c r="G28" t="s">
        <v>579</v>
      </c>
      <c r="H28" t="s">
        <v>579</v>
      </c>
      <c r="L28" s="100">
        <v>26</v>
      </c>
      <c r="M28" s="102">
        <f t="shared" si="1"/>
        <v>26.000699999999998</v>
      </c>
      <c r="N28">
        <f t="shared" si="3"/>
        <v>26</v>
      </c>
      <c r="O28" t="str">
        <f t="shared" si="7"/>
        <v>China</v>
      </c>
      <c r="P28">
        <f t="shared" si="7"/>
        <v>51.742438172989942</v>
      </c>
      <c r="Q28">
        <f t="shared" si="7"/>
        <v>0</v>
      </c>
      <c r="R28" t="str">
        <f t="shared" si="5"/>
        <v>Large</v>
      </c>
      <c r="S28" t="str">
        <f t="shared" si="6"/>
        <v>Medium</v>
      </c>
      <c r="T28" t="str">
        <f t="shared" si="7"/>
        <v>APEC, RCEP</v>
      </c>
      <c r="U28">
        <f>IFERROR(Table15[[#This Row],[subtotal]],"")</f>
        <v>26</v>
      </c>
      <c r="V28">
        <f t="shared" si="4"/>
        <v>26</v>
      </c>
    </row>
    <row r="29" spans="1:24">
      <c r="A29" s="101">
        <v>2.7000000000000001E-3</v>
      </c>
      <c r="B29" s="102">
        <f t="shared" si="0"/>
        <v>14.002700000000001</v>
      </c>
      <c r="C29" s="1">
        <f>INDEX(Rank2026!AH:AH,MATCH($A$1,Rank2026!$D:$D,0))</f>
        <v>14</v>
      </c>
      <c r="D29" s="92" t="s">
        <v>28</v>
      </c>
      <c r="E29" s="97">
        <f>INDEX(Score2026!AH:AH,MATCH($A$1,Score2026!D:D,0))</f>
        <v>72.735090254331467</v>
      </c>
      <c r="F29" s="96">
        <v>0</v>
      </c>
      <c r="G29" t="s">
        <v>582</v>
      </c>
      <c r="H29" t="s">
        <v>579</v>
      </c>
      <c r="I29" t="s">
        <v>587</v>
      </c>
      <c r="L29" s="100">
        <v>27</v>
      </c>
      <c r="M29" s="102">
        <f t="shared" si="1"/>
        <v>27.0029</v>
      </c>
      <c r="N29">
        <f t="shared" si="3"/>
        <v>27</v>
      </c>
      <c r="O29" t="str">
        <f t="shared" si="7"/>
        <v>United States</v>
      </c>
      <c r="P29">
        <f t="shared" si="7"/>
        <v>48.962483103020098</v>
      </c>
      <c r="Q29">
        <f t="shared" si="7"/>
        <v>0</v>
      </c>
      <c r="R29" t="str">
        <f t="shared" si="5"/>
        <v>Large</v>
      </c>
      <c r="S29" t="str">
        <f t="shared" si="6"/>
        <v>High</v>
      </c>
      <c r="T29" t="str">
        <f t="shared" si="7"/>
        <v>APEC</v>
      </c>
      <c r="U29">
        <f>IFERROR(Table15[[#This Row],[subtotal]],"")</f>
        <v>27</v>
      </c>
      <c r="V29">
        <f t="shared" si="4"/>
        <v>27</v>
      </c>
    </row>
    <row r="30" spans="1:24">
      <c r="A30" s="101">
        <v>2.8E-3</v>
      </c>
      <c r="B30" s="102">
        <f t="shared" si="0"/>
        <v>2.0028000000000001</v>
      </c>
      <c r="C30" s="1">
        <f>INDEX(Rank2026!AI:AI,MATCH($A$1,Rank2026!$D:$D,0))</f>
        <v>2</v>
      </c>
      <c r="D30" s="92" t="s">
        <v>29</v>
      </c>
      <c r="E30" s="97">
        <f>INDEX(Score2026!AI:AI,MATCH($A$1,Score2026!D:D,0))</f>
        <v>99.723346359924577</v>
      </c>
      <c r="F30" s="96">
        <v>0</v>
      </c>
      <c r="G30" t="s">
        <v>582</v>
      </c>
      <c r="H30" t="s">
        <v>580</v>
      </c>
      <c r="I30" t="s">
        <v>592</v>
      </c>
      <c r="L30" s="100">
        <v>28</v>
      </c>
      <c r="M30" s="102">
        <f t="shared" si="1"/>
        <v>28.001999999999999</v>
      </c>
      <c r="N30">
        <f t="shared" si="3"/>
        <v>28</v>
      </c>
      <c r="O30" t="str">
        <f t="shared" si="7"/>
        <v>Papua New Guinea</v>
      </c>
      <c r="P30">
        <f t="shared" si="7"/>
        <v>37.651113290335559</v>
      </c>
      <c r="Q30">
        <f t="shared" si="7"/>
        <v>0</v>
      </c>
      <c r="R30" t="str">
        <f t="shared" si="5"/>
        <v>Small</v>
      </c>
      <c r="S30" t="str">
        <f t="shared" si="6"/>
        <v>Low</v>
      </c>
      <c r="T30" t="str">
        <f t="shared" si="7"/>
        <v>APEC</v>
      </c>
      <c r="U30">
        <f>IFERROR(Table15[[#This Row],[subtotal]],"")</f>
        <v>28</v>
      </c>
      <c r="V30">
        <f t="shared" si="4"/>
        <v>28</v>
      </c>
    </row>
    <row r="31" spans="1:24">
      <c r="A31" s="101">
        <v>2.8999999999999998E-3</v>
      </c>
      <c r="B31" s="102">
        <f t="shared" si="0"/>
        <v>27.0029</v>
      </c>
      <c r="C31" s="1">
        <f>INDEX(Rank2026!AJ:AJ,MATCH($A$1,Rank2026!$D:$D,0))</f>
        <v>27</v>
      </c>
      <c r="D31" s="92" t="s">
        <v>30</v>
      </c>
      <c r="E31" s="97">
        <f>INDEX(Score2026!AJ:AJ,MATCH($A$1,Score2026!D:D,0))</f>
        <v>48.962483103020098</v>
      </c>
      <c r="F31" s="96">
        <v>0</v>
      </c>
      <c r="G31" t="s">
        <v>582</v>
      </c>
      <c r="H31" t="s">
        <v>580</v>
      </c>
      <c r="I31" t="s">
        <v>588</v>
      </c>
      <c r="L31" s="100">
        <v>29</v>
      </c>
      <c r="M31" s="102">
        <f t="shared" si="1"/>
        <v>29.002300000000002</v>
      </c>
      <c r="N31">
        <f t="shared" si="3"/>
        <v>29</v>
      </c>
      <c r="O31" t="str">
        <f t="shared" si="7"/>
        <v>Russia</v>
      </c>
      <c r="P31">
        <f t="shared" si="7"/>
        <v>8.1144590499091489</v>
      </c>
      <c r="Q31">
        <f t="shared" si="7"/>
        <v>0</v>
      </c>
      <c r="R31" t="str">
        <f t="shared" si="5"/>
        <v>Large</v>
      </c>
      <c r="S31" t="str">
        <f t="shared" si="6"/>
        <v>Medium</v>
      </c>
      <c r="T31" t="str">
        <f t="shared" si="7"/>
        <v>APEC</v>
      </c>
      <c r="U31">
        <f>IFERROR(Table15[[#This Row],[subtotal]],"")</f>
        <v>29</v>
      </c>
      <c r="V31">
        <f t="shared" si="4"/>
        <v>29</v>
      </c>
    </row>
    <row r="32" spans="1:24">
      <c r="A32" s="101">
        <v>3.0000000000000001E-3</v>
      </c>
      <c r="B32" s="102">
        <f t="shared" si="0"/>
        <v>8.0030000000000001</v>
      </c>
      <c r="C32" s="1">
        <f>INDEX(Rank2026!AK:AK,MATCH($A$1,Rank2026!$D:$D,0))</f>
        <v>8</v>
      </c>
      <c r="D32" s="93" t="s">
        <v>31</v>
      </c>
      <c r="E32" s="97">
        <f>INDEX(Score2026!AK:AK,MATCH($A$1,Score2026!D:D,0))</f>
        <v>86.562858758038004</v>
      </c>
      <c r="F32" s="96">
        <v>0</v>
      </c>
      <c r="G32" t="s">
        <v>582</v>
      </c>
      <c r="H32" t="s">
        <v>579</v>
      </c>
      <c r="I32" t="s">
        <v>581</v>
      </c>
      <c r="L32" s="100">
        <v>30</v>
      </c>
      <c r="M32" s="102">
        <f>IFERROR(SMALL(B$3:B$32,L32),"")</f>
        <v>30.000299999999999</v>
      </c>
      <c r="N32">
        <f t="shared" si="3"/>
        <v>30</v>
      </c>
      <c r="O32" t="str">
        <f>IF(N32="","",INDEX(D:D,MATCH($M32,$B:$B,0)))</f>
        <v>Brunei</v>
      </c>
      <c r="P32">
        <f t="shared" si="7"/>
        <v>0</v>
      </c>
      <c r="Q32">
        <f t="shared" si="7"/>
        <v>0</v>
      </c>
      <c r="R32" t="str">
        <f t="shared" si="5"/>
        <v>Small</v>
      </c>
      <c r="S32" t="str">
        <f t="shared" si="6"/>
        <v>High</v>
      </c>
      <c r="T32" t="str">
        <f t="shared" si="7"/>
        <v>APEC, CPTPP, RCEP</v>
      </c>
      <c r="U32">
        <f>IFERROR(Table15[[#This Row],[subtotal]],"")</f>
        <v>30</v>
      </c>
      <c r="V32">
        <f t="shared" si="4"/>
        <v>30</v>
      </c>
    </row>
    <row r="33" spans="5:27">
      <c r="E33" s="1"/>
      <c r="F33" s="1"/>
    </row>
    <row r="35" spans="5:27">
      <c r="O35" t="s">
        <v>593</v>
      </c>
      <c r="P35">
        <f>AVERAGE(P3:P32)</f>
        <v>69.090317243191066</v>
      </c>
    </row>
    <row r="36" spans="5:27">
      <c r="O36" t="s">
        <v>594</v>
      </c>
      <c r="P36">
        <f>INDEX(P3:P32,MATCH(PowerPivot!B3,'ranking data'!O3:O32,0))</f>
        <v>99.723346359924577</v>
      </c>
    </row>
    <row r="37" spans="5:27">
      <c r="O37" t="s">
        <v>595</v>
      </c>
      <c r="P37" t="str">
        <f>INDEX('notes and sources'!G:G,MATCH(A1,'notes and sources'!D:D,0))</f>
        <v>The extent to which an economy’s trade supports sustainable resources. Factors include measurements of non-renewable natural resources in trade and the management of externalities that arise from economic growth and participation in global trade.</v>
      </c>
    </row>
    <row r="38" spans="5:27">
      <c r="O38" t="s">
        <v>283</v>
      </c>
      <c r="P38" t="str">
        <f>IF(INDEX('notes and sources'!E:E,MATCH(A1,'notes and sources'!D:D,0))="","",INDEX('notes and sources'!E:E,MATCH(A1,'notes and sources'!D:D,0)))</f>
        <v/>
      </c>
    </row>
    <row r="46" spans="5:27">
      <c r="AA46" s="280"/>
    </row>
    <row r="47" spans="5:27">
      <c r="AA47" s="280"/>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E2AB1C-8E08-4CFB-9B2F-B36A74F133CE}">
  <sheetPr codeName="Sheet48"/>
  <dimension ref="A1:AN119"/>
  <sheetViews>
    <sheetView zoomScale="69" zoomScaleNormal="69" workbookViewId="0">
      <pane ySplit="1" topLeftCell="A54" activePane="bottomLeft" state="frozen"/>
      <selection pane="bottomLeft" activeCell="J73" sqref="J73"/>
      <selection activeCell="T106" sqref="T106"/>
    </sheetView>
  </sheetViews>
  <sheetFormatPr defaultColWidth="8.7109375" defaultRowHeight="12.75"/>
  <cols>
    <col min="1" max="2" width="8.7109375" style="289"/>
    <col min="3" max="3" width="16.140625" style="289" customWidth="1"/>
    <col min="4" max="4" width="77.5703125" style="289" bestFit="1" customWidth="1"/>
    <col min="5" max="5" width="8.7109375" style="289"/>
    <col min="6" max="7" width="0" style="289" hidden="1" customWidth="1"/>
    <col min="8" max="37" width="8.7109375" style="289"/>
    <col min="38" max="38" width="8.7109375" style="290"/>
    <col min="39" max="16384" width="8.7109375" style="289"/>
  </cols>
  <sheetData>
    <row r="1" spans="1:40">
      <c r="B1" s="289" t="s">
        <v>0</v>
      </c>
      <c r="C1" s="289" t="s">
        <v>1</v>
      </c>
      <c r="E1" s="289" t="s">
        <v>282</v>
      </c>
      <c r="F1" s="289" t="s">
        <v>283</v>
      </c>
      <c r="G1" s="289" t="s">
        <v>284</v>
      </c>
      <c r="H1" s="289" t="s">
        <v>2</v>
      </c>
      <c r="I1" s="289" t="s">
        <v>3</v>
      </c>
      <c r="J1" s="289" t="s">
        <v>4</v>
      </c>
      <c r="K1" s="289" t="s">
        <v>5</v>
      </c>
      <c r="L1" s="289" t="s">
        <v>6</v>
      </c>
      <c r="M1" s="289" t="s">
        <v>7</v>
      </c>
      <c r="N1" s="289" t="s">
        <v>8</v>
      </c>
      <c r="O1" s="289" t="s">
        <v>9</v>
      </c>
      <c r="P1" s="289" t="s">
        <v>10</v>
      </c>
      <c r="Q1" s="289" t="s">
        <v>11</v>
      </c>
      <c r="R1" s="289" t="s">
        <v>12</v>
      </c>
      <c r="S1" s="289" t="s">
        <v>13</v>
      </c>
      <c r="T1" s="289" t="s">
        <v>14</v>
      </c>
      <c r="U1" s="289" t="s">
        <v>15</v>
      </c>
      <c r="V1" s="289" t="s">
        <v>16</v>
      </c>
      <c r="W1" s="289" t="s">
        <v>17</v>
      </c>
      <c r="X1" s="289" t="s">
        <v>18</v>
      </c>
      <c r="Y1" s="289" t="s">
        <v>19</v>
      </c>
      <c r="Z1" s="289" t="s">
        <v>20</v>
      </c>
      <c r="AA1" s="289" t="s">
        <v>21</v>
      </c>
      <c r="AB1" s="289" t="s">
        <v>22</v>
      </c>
      <c r="AC1" s="289" t="s">
        <v>23</v>
      </c>
      <c r="AD1" s="289" t="s">
        <v>24</v>
      </c>
      <c r="AE1" s="289" t="s">
        <v>25</v>
      </c>
      <c r="AF1" s="289" t="s">
        <v>26</v>
      </c>
      <c r="AG1" s="289" t="s">
        <v>27</v>
      </c>
      <c r="AH1" s="289" t="s">
        <v>28</v>
      </c>
      <c r="AI1" s="289" t="s">
        <v>29</v>
      </c>
      <c r="AJ1" s="289" t="s">
        <v>30</v>
      </c>
      <c r="AK1" s="289" t="s">
        <v>31</v>
      </c>
      <c r="AL1" s="290" t="s">
        <v>285</v>
      </c>
      <c r="AM1" s="291" t="s">
        <v>286</v>
      </c>
    </row>
    <row r="2" spans="1:40">
      <c r="B2" s="289" t="s">
        <v>32</v>
      </c>
      <c r="C2" s="289" t="s">
        <v>32</v>
      </c>
      <c r="D2" s="289" t="str">
        <f>B2</f>
        <v>0verall STI</v>
      </c>
      <c r="H2" s="292"/>
      <c r="I2" s="292"/>
      <c r="J2" s="292"/>
      <c r="K2" s="292"/>
      <c r="L2" s="292"/>
      <c r="M2" s="292"/>
      <c r="N2" s="292"/>
      <c r="O2" s="292"/>
      <c r="P2" s="292"/>
      <c r="Q2" s="292"/>
      <c r="R2" s="292"/>
      <c r="S2" s="292"/>
      <c r="T2" s="292"/>
      <c r="U2" s="292"/>
      <c r="V2" s="292"/>
      <c r="W2" s="292"/>
      <c r="X2" s="292"/>
      <c r="Y2" s="292"/>
      <c r="Z2" s="292"/>
      <c r="AA2" s="292"/>
      <c r="AB2" s="292"/>
      <c r="AC2" s="292"/>
      <c r="AD2" s="292"/>
      <c r="AE2" s="292"/>
      <c r="AF2" s="292"/>
      <c r="AG2" s="292"/>
      <c r="AH2" s="292"/>
      <c r="AI2" s="292"/>
      <c r="AJ2" s="292"/>
      <c r="AK2" s="292"/>
    </row>
    <row r="3" spans="1:40">
      <c r="D3" s="289" t="str">
        <f>_xlfn.CONCAT(B3,C3)</f>
        <v/>
      </c>
      <c r="H3" s="292"/>
      <c r="I3" s="292"/>
      <c r="J3" s="292"/>
      <c r="K3" s="292"/>
      <c r="L3" s="292"/>
      <c r="M3" s="292"/>
      <c r="N3" s="292"/>
      <c r="O3" s="292"/>
      <c r="P3" s="292"/>
      <c r="Q3" s="292"/>
      <c r="R3" s="292"/>
      <c r="S3" s="292"/>
      <c r="T3" s="292"/>
      <c r="U3" s="292"/>
      <c r="V3" s="292"/>
      <c r="W3" s="292"/>
      <c r="X3" s="292"/>
      <c r="Y3" s="292"/>
      <c r="Z3" s="292"/>
      <c r="AA3" s="292"/>
      <c r="AB3" s="292"/>
      <c r="AC3" s="292"/>
      <c r="AD3" s="292"/>
      <c r="AE3" s="292"/>
      <c r="AF3" s="292"/>
      <c r="AG3" s="292"/>
      <c r="AH3" s="292"/>
      <c r="AI3" s="292"/>
      <c r="AJ3" s="292"/>
      <c r="AK3" s="292"/>
    </row>
    <row r="4" spans="1:40">
      <c r="B4" s="289" t="s">
        <v>242</v>
      </c>
      <c r="C4" s="289" t="s">
        <v>34</v>
      </c>
      <c r="D4" s="289" t="str">
        <f>B4</f>
        <v>1 Economic Pillar</v>
      </c>
      <c r="H4" s="292"/>
      <c r="I4" s="292"/>
      <c r="J4" s="292"/>
      <c r="K4" s="292"/>
      <c r="L4" s="292"/>
      <c r="M4" s="292"/>
      <c r="N4" s="292"/>
      <c r="O4" s="292"/>
      <c r="P4" s="292"/>
      <c r="Q4" s="292"/>
      <c r="R4" s="292"/>
      <c r="S4" s="292"/>
      <c r="T4" s="292"/>
      <c r="U4" s="292"/>
      <c r="V4" s="292"/>
      <c r="W4" s="292"/>
      <c r="X4" s="292"/>
      <c r="Y4" s="292"/>
      <c r="Z4" s="292"/>
      <c r="AA4" s="292"/>
      <c r="AB4" s="292"/>
      <c r="AC4" s="292"/>
      <c r="AD4" s="292"/>
      <c r="AE4" s="292"/>
      <c r="AF4" s="292"/>
      <c r="AG4" s="292"/>
      <c r="AH4" s="292"/>
      <c r="AI4" s="292"/>
      <c r="AJ4" s="292"/>
      <c r="AK4" s="292"/>
    </row>
    <row r="5" spans="1:40">
      <c r="A5" s="289">
        <v>1</v>
      </c>
      <c r="B5" s="289" t="s">
        <v>35</v>
      </c>
      <c r="C5" s="289" t="s">
        <v>36</v>
      </c>
      <c r="D5" s="289" t="str">
        <f>_xlfn.CONCAT(B5," ",C5)</f>
        <v>1.01 Consumer price inflation</v>
      </c>
      <c r="E5" s="289" t="s">
        <v>287</v>
      </c>
      <c r="F5" s="289" t="s">
        <v>288</v>
      </c>
      <c r="H5" s="292"/>
      <c r="I5" s="292"/>
      <c r="J5" s="292"/>
      <c r="K5" s="292"/>
      <c r="L5" s="292"/>
      <c r="M5" s="292"/>
      <c r="N5" s="292"/>
      <c r="O5" s="292"/>
      <c r="P5" s="292"/>
      <c r="Q5" s="292"/>
      <c r="R5" s="292"/>
      <c r="S5" s="292"/>
      <c r="T5" s="292"/>
      <c r="U5" s="292"/>
      <c r="V5" s="292"/>
      <c r="W5" s="292"/>
      <c r="X5" s="292"/>
      <c r="Y5" s="292"/>
      <c r="Z5" s="292"/>
      <c r="AA5" s="292"/>
      <c r="AB5" s="292"/>
      <c r="AC5" s="292"/>
      <c r="AD5" s="292"/>
      <c r="AE5" s="292"/>
      <c r="AF5" s="292"/>
      <c r="AG5" s="292"/>
      <c r="AH5" s="292"/>
      <c r="AI5" s="292"/>
      <c r="AJ5" s="292"/>
      <c r="AK5" s="292"/>
      <c r="AN5" s="292" t="e">
        <f>AVERAGE(H5:AK5)</f>
        <v>#DIV/0!</v>
      </c>
    </row>
    <row r="6" spans="1:40">
      <c r="A6" s="289">
        <v>2</v>
      </c>
      <c r="B6" s="289" t="s">
        <v>38</v>
      </c>
      <c r="C6" s="289" t="s">
        <v>39</v>
      </c>
      <c r="D6" s="289" t="str">
        <f>_xlfn.CONCAT(B6," ",C6)</f>
        <v>1.02 Real GDP Growth per capita, % GDP</v>
      </c>
      <c r="E6" s="289" t="s">
        <v>289</v>
      </c>
      <c r="F6" s="289" t="s">
        <v>290</v>
      </c>
      <c r="G6" s="289" t="s">
        <v>291</v>
      </c>
      <c r="H6" s="292"/>
      <c r="I6" s="292"/>
      <c r="J6" s="292"/>
      <c r="K6" s="292"/>
      <c r="L6" s="292"/>
      <c r="M6" s="292"/>
      <c r="N6" s="292"/>
      <c r="O6" s="292"/>
      <c r="P6" s="292"/>
      <c r="Q6" s="292"/>
      <c r="R6" s="292"/>
      <c r="S6" s="292"/>
      <c r="T6" s="292"/>
      <c r="U6" s="292"/>
      <c r="V6" s="292"/>
      <c r="W6" s="292"/>
      <c r="X6" s="292"/>
      <c r="Y6" s="292"/>
      <c r="Z6" s="292"/>
      <c r="AA6" s="292"/>
      <c r="AB6" s="292"/>
      <c r="AC6" s="292"/>
      <c r="AD6" s="292"/>
      <c r="AE6" s="292"/>
      <c r="AF6" s="292"/>
      <c r="AG6" s="292"/>
      <c r="AH6" s="292"/>
      <c r="AI6" s="292"/>
      <c r="AJ6" s="292"/>
      <c r="AK6" s="292"/>
      <c r="AN6" s="292" t="e">
        <f t="shared" ref="AN6:AN58" si="0">AVERAGE(H6:AK6)</f>
        <v>#DIV/0!</v>
      </c>
    </row>
    <row r="7" spans="1:40">
      <c r="A7" s="289">
        <v>3</v>
      </c>
      <c r="B7" s="289" t="s">
        <v>40</v>
      </c>
      <c r="C7" s="289" t="s">
        <v>41</v>
      </c>
      <c r="D7" s="289" t="str">
        <f>_xlfn.CONCAT(B7," ",C7)</f>
        <v>1.03 Growth in labor force, %</v>
      </c>
      <c r="E7" s="289" t="s">
        <v>289</v>
      </c>
      <c r="F7" s="289" t="s">
        <v>292</v>
      </c>
      <c r="G7" s="289" t="s">
        <v>293</v>
      </c>
      <c r="H7" s="292"/>
      <c r="I7" s="292"/>
      <c r="J7" s="292"/>
      <c r="K7" s="292"/>
      <c r="L7" s="292"/>
      <c r="M7" s="292"/>
      <c r="N7" s="292"/>
      <c r="O7" s="292"/>
      <c r="P7" s="292"/>
      <c r="Q7" s="292"/>
      <c r="R7" s="292"/>
      <c r="S7" s="292"/>
      <c r="T7" s="292"/>
      <c r="U7" s="292"/>
      <c r="V7" s="292"/>
      <c r="W7" s="292"/>
      <c r="X7" s="292"/>
      <c r="Y7" s="292"/>
      <c r="Z7" s="292"/>
      <c r="AA7" s="292"/>
      <c r="AB7" s="292"/>
      <c r="AC7" s="292"/>
      <c r="AD7" s="292"/>
      <c r="AE7" s="292"/>
      <c r="AF7" s="292"/>
      <c r="AG7" s="292"/>
      <c r="AH7" s="292"/>
      <c r="AI7" s="292"/>
      <c r="AJ7" s="292"/>
      <c r="AK7" s="292"/>
      <c r="AN7" s="292" t="e">
        <f t="shared" si="0"/>
        <v>#DIV/0!</v>
      </c>
    </row>
    <row r="8" spans="1:40">
      <c r="A8" s="289">
        <v>4</v>
      </c>
      <c r="B8" s="289" t="s">
        <v>42</v>
      </c>
      <c r="C8" s="289" t="s">
        <v>43</v>
      </c>
      <c r="D8" s="289" t="str">
        <f>_xlfn.CONCAT(B8," ",C8)</f>
        <v>1.04 Foreign direct investment, net inflows, % GDP</v>
      </c>
      <c r="E8" s="289" t="s">
        <v>289</v>
      </c>
      <c r="F8" s="289" t="s">
        <v>292</v>
      </c>
      <c r="G8" s="289" t="s">
        <v>294</v>
      </c>
      <c r="H8" s="292"/>
      <c r="I8" s="292"/>
      <c r="J8" s="292"/>
      <c r="K8" s="292"/>
      <c r="L8" s="292"/>
      <c r="M8" s="292"/>
      <c r="N8" s="292"/>
      <c r="O8" s="292"/>
      <c r="P8" s="292"/>
      <c r="Q8" s="292"/>
      <c r="R8" s="292"/>
      <c r="S8" s="292"/>
      <c r="T8" s="292"/>
      <c r="U8" s="292"/>
      <c r="V8" s="292"/>
      <c r="W8" s="292"/>
      <c r="X8" s="292"/>
      <c r="Y8" s="292"/>
      <c r="Z8" s="292"/>
      <c r="AA8" s="292"/>
      <c r="AB8" s="292"/>
      <c r="AC8" s="292"/>
      <c r="AD8" s="292"/>
      <c r="AE8" s="292"/>
      <c r="AF8" s="292"/>
      <c r="AG8" s="292"/>
      <c r="AH8" s="292"/>
      <c r="AI8" s="292"/>
      <c r="AJ8" s="292"/>
      <c r="AK8" s="292"/>
      <c r="AN8" s="292" t="e">
        <f t="shared" si="0"/>
        <v>#DIV/0!</v>
      </c>
    </row>
    <row r="9" spans="1:40">
      <c r="A9" s="289">
        <v>5</v>
      </c>
      <c r="B9" s="289" t="s">
        <v>44</v>
      </c>
      <c r="C9" s="289" t="s">
        <v>45</v>
      </c>
      <c r="D9" s="289" t="str">
        <f>_xlfn.CONCAT(B9," ",C9)</f>
        <v>1.05 Gross fixed capital formation, % GDP</v>
      </c>
      <c r="E9" s="289" t="s">
        <v>289</v>
      </c>
      <c r="F9" s="289" t="s">
        <v>292</v>
      </c>
      <c r="G9" s="289" t="s">
        <v>295</v>
      </c>
      <c r="H9" s="292"/>
      <c r="I9" s="292"/>
      <c r="J9" s="292"/>
      <c r="K9" s="292"/>
      <c r="L9" s="292"/>
      <c r="M9" s="292"/>
      <c r="N9" s="292"/>
      <c r="O9" s="292"/>
      <c r="P9" s="292"/>
      <c r="Q9" s="292"/>
      <c r="R9" s="292"/>
      <c r="S9" s="292"/>
      <c r="T9" s="292"/>
      <c r="U9" s="292"/>
      <c r="V9" s="292"/>
      <c r="W9" s="292"/>
      <c r="X9" s="292"/>
      <c r="Y9" s="292"/>
      <c r="Z9" s="292"/>
      <c r="AA9" s="292"/>
      <c r="AB9" s="292"/>
      <c r="AC9" s="292"/>
      <c r="AD9" s="292"/>
      <c r="AE9" s="292"/>
      <c r="AF9" s="292"/>
      <c r="AG9" s="292"/>
      <c r="AH9" s="292"/>
      <c r="AI9" s="292"/>
      <c r="AJ9" s="292"/>
      <c r="AK9" s="292"/>
      <c r="AN9" s="292" t="e">
        <f t="shared" si="0"/>
        <v>#DIV/0!</v>
      </c>
    </row>
    <row r="10" spans="1:40">
      <c r="B10" s="289" t="s">
        <v>46</v>
      </c>
      <c r="C10" s="289" t="s">
        <v>47</v>
      </c>
      <c r="D10" s="289" t="s">
        <v>540</v>
      </c>
      <c r="H10" s="292"/>
      <c r="I10" s="292"/>
      <c r="J10" s="292"/>
      <c r="K10" s="292"/>
      <c r="L10" s="292"/>
      <c r="M10" s="292"/>
      <c r="N10" s="292"/>
      <c r="O10" s="292"/>
      <c r="P10" s="292"/>
      <c r="Q10" s="292"/>
      <c r="R10" s="292"/>
      <c r="S10" s="292"/>
      <c r="T10" s="292"/>
      <c r="U10" s="292"/>
      <c r="V10" s="292"/>
      <c r="W10" s="292"/>
      <c r="X10" s="292"/>
      <c r="Y10" s="292"/>
      <c r="Z10" s="292"/>
      <c r="AA10" s="292"/>
      <c r="AB10" s="292"/>
      <c r="AC10" s="292"/>
      <c r="AD10" s="292"/>
      <c r="AE10" s="292"/>
      <c r="AF10" s="292"/>
      <c r="AG10" s="292"/>
      <c r="AH10" s="292"/>
      <c r="AI10" s="292"/>
      <c r="AJ10" s="292"/>
      <c r="AK10" s="292"/>
      <c r="AN10" s="292" t="e">
        <f t="shared" si="0"/>
        <v>#DIV/0!</v>
      </c>
    </row>
    <row r="11" spans="1:40">
      <c r="B11" s="289" t="s">
        <v>48</v>
      </c>
      <c r="C11" s="289" t="s">
        <v>49</v>
      </c>
      <c r="D11" s="289" t="s">
        <v>541</v>
      </c>
      <c r="H11" s="292"/>
      <c r="I11" s="292"/>
      <c r="J11" s="292"/>
      <c r="K11" s="292"/>
      <c r="L11" s="292"/>
      <c r="M11" s="292"/>
      <c r="N11" s="292"/>
      <c r="O11" s="292"/>
      <c r="P11" s="292"/>
      <c r="Q11" s="292"/>
      <c r="R11" s="292"/>
      <c r="S11" s="292"/>
      <c r="T11" s="292"/>
      <c r="U11" s="292"/>
      <c r="V11" s="292"/>
      <c r="W11" s="292"/>
      <c r="X11" s="292"/>
      <c r="Y11" s="292"/>
      <c r="Z11" s="292"/>
      <c r="AA11" s="292"/>
      <c r="AB11" s="292"/>
      <c r="AC11" s="292"/>
      <c r="AD11" s="292"/>
      <c r="AE11" s="292"/>
      <c r="AF11" s="292"/>
      <c r="AG11" s="292"/>
      <c r="AH11" s="292"/>
      <c r="AI11" s="292"/>
      <c r="AJ11" s="292"/>
      <c r="AK11" s="292"/>
      <c r="AN11" s="292" t="e">
        <f t="shared" si="0"/>
        <v>#DIV/0!</v>
      </c>
    </row>
    <row r="12" spans="1:40">
      <c r="A12" s="289">
        <v>8</v>
      </c>
      <c r="B12" s="289" t="s">
        <v>50</v>
      </c>
      <c r="C12" s="289" t="s">
        <v>51</v>
      </c>
      <c r="D12" s="289" t="str">
        <f>_xlfn.CONCAT(B12," ",C12)</f>
        <v>1.06.01.a Tariff barriers in force</v>
      </c>
      <c r="E12" s="289" t="s">
        <v>287</v>
      </c>
      <c r="F12" s="289" t="s">
        <v>296</v>
      </c>
      <c r="G12" s="289" t="s">
        <v>297</v>
      </c>
      <c r="H12" s="292"/>
      <c r="I12" s="292"/>
      <c r="J12" s="292"/>
      <c r="K12" s="292"/>
      <c r="L12" s="292"/>
      <c r="M12" s="292"/>
      <c r="N12" s="292"/>
      <c r="O12" s="292"/>
      <c r="P12" s="292"/>
      <c r="Q12" s="292"/>
      <c r="R12" s="292"/>
      <c r="S12" s="292"/>
      <c r="T12" s="292"/>
      <c r="U12" s="292"/>
      <c r="V12" s="292"/>
      <c r="W12" s="292"/>
      <c r="X12" s="292"/>
      <c r="Y12" s="292"/>
      <c r="Z12" s="292"/>
      <c r="AA12" s="292"/>
      <c r="AB12" s="292"/>
      <c r="AC12" s="292"/>
      <c r="AD12" s="292"/>
      <c r="AE12" s="292"/>
      <c r="AF12" s="292"/>
      <c r="AG12" s="292"/>
      <c r="AH12" s="292"/>
      <c r="AI12" s="292"/>
      <c r="AJ12" s="292"/>
      <c r="AK12" s="292"/>
      <c r="AN12" s="292" t="e">
        <f t="shared" si="0"/>
        <v>#DIV/0!</v>
      </c>
    </row>
    <row r="13" spans="1:40">
      <c r="A13" s="289">
        <v>9</v>
      </c>
      <c r="B13" s="289" t="s">
        <v>52</v>
      </c>
      <c r="C13" s="289" t="s">
        <v>542</v>
      </c>
      <c r="D13" s="289" t="str">
        <f>_xlfn.CONCAT(B13," ",C13)</f>
        <v>1.06.01.b New tariff barriers 2025</v>
      </c>
      <c r="E13" s="289" t="s">
        <v>287</v>
      </c>
      <c r="F13" s="289" t="s">
        <v>296</v>
      </c>
      <c r="G13" s="289" t="s">
        <v>299</v>
      </c>
      <c r="H13" s="292"/>
      <c r="I13" s="292"/>
      <c r="J13" s="292"/>
      <c r="K13" s="292"/>
      <c r="L13" s="292"/>
      <c r="M13" s="292"/>
      <c r="N13" s="292"/>
      <c r="O13" s="292"/>
      <c r="P13" s="292"/>
      <c r="Q13" s="292"/>
      <c r="R13" s="292"/>
      <c r="S13" s="292"/>
      <c r="T13" s="292"/>
      <c r="U13" s="292"/>
      <c r="V13" s="292"/>
      <c r="W13" s="292"/>
      <c r="X13" s="292"/>
      <c r="Y13" s="292"/>
      <c r="Z13" s="292"/>
      <c r="AA13" s="292"/>
      <c r="AB13" s="292"/>
      <c r="AC13" s="292"/>
      <c r="AD13" s="292"/>
      <c r="AE13" s="292"/>
      <c r="AF13" s="292"/>
      <c r="AG13" s="292"/>
      <c r="AH13" s="292"/>
      <c r="AI13" s="292"/>
      <c r="AJ13" s="292"/>
      <c r="AK13" s="292"/>
      <c r="AL13" s="290" t="s">
        <v>300</v>
      </c>
      <c r="AN13" s="292" t="e">
        <f t="shared" si="0"/>
        <v>#DIV/0!</v>
      </c>
    </row>
    <row r="14" spans="1:40">
      <c r="A14" s="289">
        <v>10</v>
      </c>
      <c r="B14" s="289" t="s">
        <v>54</v>
      </c>
      <c r="C14" s="289" t="s">
        <v>543</v>
      </c>
      <c r="D14" s="289" t="str">
        <f>_xlfn.CONCAT(B14," ",C14)</f>
        <v>1.06.01.c Net percentage of imports affected by new tariff barriers (2025)</v>
      </c>
      <c r="E14" s="289" t="s">
        <v>287</v>
      </c>
      <c r="F14" s="289" t="s">
        <v>296</v>
      </c>
      <c r="G14" s="289" t="s">
        <v>301</v>
      </c>
      <c r="H14" s="292"/>
      <c r="I14" s="292"/>
      <c r="J14" s="292"/>
      <c r="K14" s="292"/>
      <c r="L14" s="292"/>
      <c r="M14" s="292"/>
      <c r="N14" s="292"/>
      <c r="O14" s="292"/>
      <c r="P14" s="292"/>
      <c r="Q14" s="292"/>
      <c r="R14" s="292"/>
      <c r="S14" s="292"/>
      <c r="T14" s="292"/>
      <c r="U14" s="292"/>
      <c r="V14" s="292"/>
      <c r="W14" s="292"/>
      <c r="X14" s="292"/>
      <c r="Y14" s="292"/>
      <c r="Z14" s="292"/>
      <c r="AA14" s="292"/>
      <c r="AB14" s="292"/>
      <c r="AC14" s="292"/>
      <c r="AD14" s="292"/>
      <c r="AE14" s="292"/>
      <c r="AF14" s="292"/>
      <c r="AG14" s="292"/>
      <c r="AH14" s="292"/>
      <c r="AI14" s="292"/>
      <c r="AJ14" s="292"/>
      <c r="AK14" s="292"/>
      <c r="AN14" s="292" t="e">
        <f t="shared" si="0"/>
        <v>#DIV/0!</v>
      </c>
    </row>
    <row r="15" spans="1:40">
      <c r="B15" s="289" t="s">
        <v>56</v>
      </c>
      <c r="C15" s="289" t="s">
        <v>57</v>
      </c>
      <c r="D15" s="289" t="s">
        <v>544</v>
      </c>
      <c r="H15" s="292"/>
      <c r="I15" s="292"/>
      <c r="J15" s="292"/>
      <c r="K15" s="292"/>
      <c r="L15" s="292"/>
      <c r="M15" s="292"/>
      <c r="N15" s="292"/>
      <c r="O15" s="292"/>
      <c r="P15" s="292"/>
      <c r="Q15" s="292"/>
      <c r="R15" s="292"/>
      <c r="S15" s="292"/>
      <c r="T15" s="292"/>
      <c r="U15" s="292"/>
      <c r="V15" s="292"/>
      <c r="W15" s="292"/>
      <c r="X15" s="292"/>
      <c r="Y15" s="292"/>
      <c r="Z15" s="292"/>
      <c r="AA15" s="292"/>
      <c r="AB15" s="292"/>
      <c r="AC15" s="292"/>
      <c r="AD15" s="292"/>
      <c r="AE15" s="292"/>
      <c r="AF15" s="292"/>
      <c r="AG15" s="292"/>
      <c r="AH15" s="292"/>
      <c r="AI15" s="292"/>
      <c r="AJ15" s="292"/>
      <c r="AK15" s="292"/>
      <c r="AN15" s="292" t="e">
        <f t="shared" si="0"/>
        <v>#DIV/0!</v>
      </c>
    </row>
    <row r="16" spans="1:40">
      <c r="A16" s="289">
        <v>12</v>
      </c>
      <c r="B16" s="289" t="s">
        <v>58</v>
      </c>
      <c r="C16" s="289" t="s">
        <v>59</v>
      </c>
      <c r="D16" s="289" t="str">
        <f>_xlfn.CONCAT(B16," ",C16)</f>
        <v>1.06.02.a Non-tariff barriers in force</v>
      </c>
      <c r="E16" s="289" t="s">
        <v>287</v>
      </c>
      <c r="F16" s="289" t="s">
        <v>296</v>
      </c>
      <c r="G16" s="289" t="s">
        <v>302</v>
      </c>
      <c r="H16" s="292"/>
      <c r="I16" s="292"/>
      <c r="J16" s="292"/>
      <c r="K16" s="292"/>
      <c r="L16" s="292"/>
      <c r="M16" s="292"/>
      <c r="N16" s="292"/>
      <c r="O16" s="292"/>
      <c r="P16" s="292"/>
      <c r="Q16" s="292"/>
      <c r="R16" s="292"/>
      <c r="S16" s="292"/>
      <c r="T16" s="292"/>
      <c r="U16" s="292"/>
      <c r="V16" s="292"/>
      <c r="W16" s="292"/>
      <c r="X16" s="292"/>
      <c r="Y16" s="292"/>
      <c r="Z16" s="292"/>
      <c r="AA16" s="292"/>
      <c r="AB16" s="292"/>
      <c r="AC16" s="292"/>
      <c r="AD16" s="292"/>
      <c r="AE16" s="292"/>
      <c r="AF16" s="292"/>
      <c r="AG16" s="292"/>
      <c r="AH16" s="292"/>
      <c r="AI16" s="292"/>
      <c r="AJ16" s="292"/>
      <c r="AK16" s="292"/>
      <c r="AL16" s="290" t="s">
        <v>300</v>
      </c>
      <c r="AN16" s="292" t="e">
        <f t="shared" si="0"/>
        <v>#DIV/0!</v>
      </c>
    </row>
    <row r="17" spans="1:40">
      <c r="A17" s="289">
        <v>13</v>
      </c>
      <c r="B17" s="289" t="s">
        <v>60</v>
      </c>
      <c r="C17" s="289" t="s">
        <v>545</v>
      </c>
      <c r="D17" s="289" t="str">
        <f>_xlfn.CONCAT(B17," ",C17)</f>
        <v>1.06.02.b New non-tariff barriers 2025</v>
      </c>
      <c r="E17" s="289" t="s">
        <v>287</v>
      </c>
      <c r="F17" s="289" t="s">
        <v>296</v>
      </c>
      <c r="G17" s="289" t="s">
        <v>304</v>
      </c>
      <c r="H17" s="292"/>
      <c r="I17" s="292"/>
      <c r="J17" s="292"/>
      <c r="K17" s="292"/>
      <c r="L17" s="292"/>
      <c r="M17" s="292"/>
      <c r="N17" s="292"/>
      <c r="O17" s="292"/>
      <c r="P17" s="292"/>
      <c r="Q17" s="292"/>
      <c r="R17" s="292"/>
      <c r="S17" s="292"/>
      <c r="T17" s="292"/>
      <c r="U17" s="292"/>
      <c r="V17" s="292"/>
      <c r="W17" s="292"/>
      <c r="X17" s="292"/>
      <c r="Y17" s="292"/>
      <c r="Z17" s="292"/>
      <c r="AA17" s="292"/>
      <c r="AB17" s="292"/>
      <c r="AC17" s="292"/>
      <c r="AD17" s="292"/>
      <c r="AE17" s="292"/>
      <c r="AF17" s="292"/>
      <c r="AG17" s="292"/>
      <c r="AH17" s="292"/>
      <c r="AI17" s="292"/>
      <c r="AJ17" s="292"/>
      <c r="AK17" s="292"/>
      <c r="AL17" s="290" t="s">
        <v>300</v>
      </c>
      <c r="AN17" s="292" t="e">
        <f t="shared" si="0"/>
        <v>#DIV/0!</v>
      </c>
    </row>
    <row r="18" spans="1:40">
      <c r="A18" s="289">
        <v>14</v>
      </c>
      <c r="B18" s="289" t="s">
        <v>62</v>
      </c>
      <c r="C18" s="289" t="s">
        <v>546</v>
      </c>
      <c r="D18" s="289" t="str">
        <f>_xlfn.CONCAT(B18," ",C18)</f>
        <v>1.06.02.c Net percentage of imports affected by new non-tariff barriers (2025)</v>
      </c>
      <c r="E18" s="289" t="s">
        <v>287</v>
      </c>
      <c r="F18" s="289" t="s">
        <v>296</v>
      </c>
      <c r="G18" s="289" t="s">
        <v>305</v>
      </c>
      <c r="H18" s="292"/>
      <c r="I18" s="292"/>
      <c r="J18" s="292"/>
      <c r="K18" s="292"/>
      <c r="L18" s="292"/>
      <c r="M18" s="292"/>
      <c r="N18" s="292"/>
      <c r="O18" s="292"/>
      <c r="P18" s="292"/>
      <c r="Q18" s="292"/>
      <c r="R18" s="292"/>
      <c r="S18" s="292"/>
      <c r="T18" s="292"/>
      <c r="U18" s="292"/>
      <c r="V18" s="292"/>
      <c r="W18" s="292"/>
      <c r="X18" s="292"/>
      <c r="Y18" s="292"/>
      <c r="Z18" s="292"/>
      <c r="AA18" s="292"/>
      <c r="AB18" s="292"/>
      <c r="AC18" s="292"/>
      <c r="AD18" s="292"/>
      <c r="AE18" s="292"/>
      <c r="AF18" s="292"/>
      <c r="AG18" s="292"/>
      <c r="AH18" s="292"/>
      <c r="AI18" s="292"/>
      <c r="AJ18" s="292"/>
      <c r="AK18" s="292"/>
      <c r="AN18" s="292" t="e">
        <f t="shared" si="0"/>
        <v>#DIV/0!</v>
      </c>
    </row>
    <row r="19" spans="1:40">
      <c r="B19" s="289" t="s">
        <v>64</v>
      </c>
      <c r="C19" s="289" t="s">
        <v>65</v>
      </c>
      <c r="D19" s="289" t="s">
        <v>547</v>
      </c>
      <c r="H19" s="292"/>
      <c r="I19" s="292"/>
      <c r="J19" s="292" t="s">
        <v>596</v>
      </c>
      <c r="K19" s="292"/>
      <c r="L19" s="292"/>
      <c r="M19" s="292"/>
      <c r="N19" s="292"/>
      <c r="O19" s="292" t="s">
        <v>596</v>
      </c>
      <c r="P19" s="292"/>
      <c r="Q19" s="292" t="s">
        <v>596</v>
      </c>
      <c r="R19" s="292"/>
      <c r="S19" s="292"/>
      <c r="T19" s="292"/>
      <c r="U19" s="292"/>
      <c r="V19" s="292"/>
      <c r="W19" s="292"/>
      <c r="X19" s="292"/>
      <c r="Y19" s="292"/>
      <c r="Z19" s="292"/>
      <c r="AA19" s="292"/>
      <c r="AB19" s="292"/>
      <c r="AC19" s="292"/>
      <c r="AD19" s="292"/>
      <c r="AE19" s="292"/>
      <c r="AF19" s="292"/>
      <c r="AG19" s="292"/>
      <c r="AH19" s="292"/>
      <c r="AI19" s="292"/>
      <c r="AJ19" s="292"/>
      <c r="AK19" s="292"/>
      <c r="AN19" s="292" t="e">
        <f t="shared" si="0"/>
        <v>#DIV/0!</v>
      </c>
    </row>
    <row r="20" spans="1:40">
      <c r="A20" s="289">
        <v>16</v>
      </c>
      <c r="B20" s="289" t="s">
        <v>66</v>
      </c>
      <c r="C20" s="289" t="s">
        <v>67</v>
      </c>
      <c r="D20" s="289" t="str">
        <f>_xlfn.CONCAT(B20," ",C20)</f>
        <v>1.07.01 Regional Trade Agreements, number in force</v>
      </c>
      <c r="E20" s="289" t="s">
        <v>289</v>
      </c>
      <c r="F20" s="289" t="s">
        <v>306</v>
      </c>
      <c r="G20" s="289" t="s">
        <v>307</v>
      </c>
      <c r="H20" s="292"/>
      <c r="I20" s="292"/>
      <c r="J20" s="292"/>
      <c r="K20" s="292"/>
      <c r="L20" s="292"/>
      <c r="M20" s="292"/>
      <c r="N20" s="292"/>
      <c r="O20" s="292"/>
      <c r="P20" s="292"/>
      <c r="Q20" s="292"/>
      <c r="R20" s="292"/>
      <c r="S20" s="292"/>
      <c r="T20" s="292"/>
      <c r="U20" s="292"/>
      <c r="V20" s="292"/>
      <c r="W20" s="292"/>
      <c r="X20" s="292"/>
      <c r="Y20" s="292"/>
      <c r="Z20" s="292"/>
      <c r="AA20" s="292"/>
      <c r="AB20" s="292"/>
      <c r="AC20" s="292"/>
      <c r="AD20" s="292"/>
      <c r="AE20" s="292"/>
      <c r="AF20" s="292"/>
      <c r="AG20" s="292"/>
      <c r="AH20" s="292"/>
      <c r="AI20" s="292"/>
      <c r="AJ20" s="292"/>
      <c r="AK20" s="292"/>
      <c r="AN20" s="292" t="e">
        <f t="shared" si="0"/>
        <v>#DIV/0!</v>
      </c>
    </row>
    <row r="21" spans="1:40">
      <c r="A21" s="289">
        <v>17</v>
      </c>
      <c r="B21" s="289" t="s">
        <v>68</v>
      </c>
      <c r="C21" s="289" t="s">
        <v>69</v>
      </c>
      <c r="D21" s="289" t="str">
        <f>_xlfn.CONCAT(B21," ",C21)</f>
        <v>1.07.02 Capital account liberalization, Index</v>
      </c>
      <c r="E21" s="289" t="s">
        <v>289</v>
      </c>
      <c r="F21" s="289" t="s">
        <v>308</v>
      </c>
      <c r="G21" s="289" t="s">
        <v>309</v>
      </c>
      <c r="H21" s="292"/>
      <c r="I21" s="292"/>
      <c r="J21" s="292"/>
      <c r="K21" s="292"/>
      <c r="L21" s="292"/>
      <c r="M21" s="292"/>
      <c r="N21" s="292"/>
      <c r="O21" s="292"/>
      <c r="P21" s="292"/>
      <c r="Q21" s="292"/>
      <c r="R21" s="292"/>
      <c r="S21" s="292"/>
      <c r="T21" s="292"/>
      <c r="U21" s="292"/>
      <c r="V21" s="292"/>
      <c r="W21" s="292"/>
      <c r="X21" s="292"/>
      <c r="Y21" s="292"/>
      <c r="Z21" s="292"/>
      <c r="AA21" s="292"/>
      <c r="AB21" s="292"/>
      <c r="AC21" s="292"/>
      <c r="AD21" s="292"/>
      <c r="AE21" s="292"/>
      <c r="AF21" s="292"/>
      <c r="AG21" s="292"/>
      <c r="AH21" s="292"/>
      <c r="AI21" s="292"/>
      <c r="AJ21" s="292"/>
      <c r="AK21" s="292"/>
      <c r="AN21" s="292" t="e">
        <f t="shared" si="0"/>
        <v>#DIV/0!</v>
      </c>
    </row>
    <row r="22" spans="1:40">
      <c r="A22" s="289">
        <v>18</v>
      </c>
      <c r="B22" s="289" t="s">
        <v>70</v>
      </c>
      <c r="C22" s="289" t="s">
        <v>71</v>
      </c>
      <c r="D22" s="289" t="str">
        <f>_xlfn.CONCAT(B22," ",C22)</f>
        <v>1.07.03 Investment Freedom, Index</v>
      </c>
      <c r="E22" s="289" t="s">
        <v>289</v>
      </c>
      <c r="F22" s="289" t="s">
        <v>310</v>
      </c>
      <c r="G22" s="289" t="s">
        <v>311</v>
      </c>
      <c r="H22" s="292"/>
      <c r="I22" s="292"/>
      <c r="J22" s="292"/>
      <c r="K22" s="292"/>
      <c r="L22" s="292"/>
      <c r="M22" s="292"/>
      <c r="N22" s="292"/>
      <c r="O22" s="292"/>
      <c r="P22" s="292"/>
      <c r="Q22" s="292"/>
      <c r="R22" s="292"/>
      <c r="S22" s="292"/>
      <c r="T22" s="292"/>
      <c r="U22" s="292"/>
      <c r="V22" s="292"/>
      <c r="W22" s="292"/>
      <c r="X22" s="292"/>
      <c r="Y22" s="292"/>
      <c r="Z22" s="292"/>
      <c r="AA22" s="292"/>
      <c r="AB22" s="292"/>
      <c r="AC22" s="292"/>
      <c r="AD22" s="292"/>
      <c r="AE22" s="292"/>
      <c r="AF22" s="292"/>
      <c r="AG22" s="292"/>
      <c r="AH22" s="292"/>
      <c r="AI22" s="292"/>
      <c r="AJ22" s="292"/>
      <c r="AK22" s="292"/>
      <c r="AN22" s="292" t="e">
        <f t="shared" si="0"/>
        <v>#DIV/0!</v>
      </c>
    </row>
    <row r="23" spans="1:40">
      <c r="A23" s="289">
        <v>19</v>
      </c>
      <c r="B23" s="289" t="s">
        <v>72</v>
      </c>
      <c r="C23" s="289" t="s">
        <v>548</v>
      </c>
      <c r="D23" s="289" t="str">
        <f>_xlfn.CONCAT(B23," ",C23)</f>
        <v>1.08 Exchange rate stability, parity change from national currency to SDR, 2025/2023</v>
      </c>
      <c r="E23" s="289" t="s">
        <v>287</v>
      </c>
      <c r="F23" s="289" t="s">
        <v>313</v>
      </c>
      <c r="G23" s="289" t="s">
        <v>314</v>
      </c>
      <c r="H23" s="292"/>
      <c r="I23" s="292"/>
      <c r="J23" s="292"/>
      <c r="K23" s="292"/>
      <c r="L23" s="292"/>
      <c r="M23" s="292"/>
      <c r="N23" s="292"/>
      <c r="O23" s="292"/>
      <c r="P23" s="292"/>
      <c r="Q23" s="292"/>
      <c r="R23" s="292"/>
      <c r="S23" s="292"/>
      <c r="T23" s="292"/>
      <c r="U23" s="292"/>
      <c r="V23" s="292"/>
      <c r="W23" s="292"/>
      <c r="X23" s="292"/>
      <c r="Y23" s="292"/>
      <c r="Z23" s="292"/>
      <c r="AA23" s="292"/>
      <c r="AB23" s="292"/>
      <c r="AC23" s="292"/>
      <c r="AD23" s="292"/>
      <c r="AE23" s="292"/>
      <c r="AF23" s="292"/>
      <c r="AG23" s="292"/>
      <c r="AH23" s="292"/>
      <c r="AI23" s="292"/>
      <c r="AJ23" s="292"/>
      <c r="AK23" s="292"/>
      <c r="AN23" s="292" t="e">
        <f t="shared" si="0"/>
        <v>#DIV/0!</v>
      </c>
    </row>
    <row r="24" spans="1:40">
      <c r="A24" s="289">
        <v>20</v>
      </c>
      <c r="B24" s="289" t="s">
        <v>74</v>
      </c>
      <c r="C24" s="289" t="s">
        <v>75</v>
      </c>
      <c r="D24" s="289" t="str">
        <f>_xlfn.CONCAT(B24," ",C24)</f>
        <v>1.09 Domestic credit to private sector, % of GDP</v>
      </c>
      <c r="E24" s="289" t="s">
        <v>289</v>
      </c>
      <c r="F24" s="289" t="s">
        <v>288</v>
      </c>
      <c r="G24" s="289" t="s">
        <v>315</v>
      </c>
      <c r="H24" s="292"/>
      <c r="I24" s="292"/>
      <c r="J24" s="292"/>
      <c r="K24" s="292"/>
      <c r="L24" s="292"/>
      <c r="M24" s="292"/>
      <c r="N24" s="292"/>
      <c r="O24" s="292"/>
      <c r="P24" s="292"/>
      <c r="Q24" s="292"/>
      <c r="R24" s="292"/>
      <c r="S24" s="292"/>
      <c r="T24" s="292"/>
      <c r="U24" s="292"/>
      <c r="V24" s="292"/>
      <c r="W24" s="292"/>
      <c r="X24" s="292"/>
      <c r="Y24" s="292"/>
      <c r="Z24" s="292"/>
      <c r="AA24" s="292"/>
      <c r="AB24" s="292"/>
      <c r="AC24" s="292"/>
      <c r="AD24" s="292"/>
      <c r="AE24" s="292"/>
      <c r="AF24" s="292"/>
      <c r="AG24" s="292"/>
      <c r="AH24" s="292"/>
      <c r="AI24" s="292"/>
      <c r="AJ24" s="292"/>
      <c r="AK24" s="292"/>
      <c r="AN24" s="292" t="e">
        <f t="shared" si="0"/>
        <v>#DIV/0!</v>
      </c>
    </row>
    <row r="25" spans="1:40">
      <c r="B25" s="289" t="s">
        <v>76</v>
      </c>
      <c r="C25" s="289" t="s">
        <v>77</v>
      </c>
      <c r="D25" s="289" t="s">
        <v>549</v>
      </c>
      <c r="H25" s="292"/>
      <c r="I25" s="292"/>
      <c r="J25" s="292" t="s">
        <v>596</v>
      </c>
      <c r="K25" s="292"/>
      <c r="L25" s="292"/>
      <c r="M25" s="292"/>
      <c r="N25" s="292"/>
      <c r="O25" s="292"/>
      <c r="P25" s="292"/>
      <c r="Q25" s="292"/>
      <c r="R25" s="292"/>
      <c r="S25" s="292"/>
      <c r="T25" s="292"/>
      <c r="U25" s="292"/>
      <c r="V25" s="292"/>
      <c r="W25" s="292"/>
      <c r="X25" s="292" t="s">
        <v>596</v>
      </c>
      <c r="Y25" s="292"/>
      <c r="Z25" s="292"/>
      <c r="AA25" s="292"/>
      <c r="AB25" s="292"/>
      <c r="AC25" s="292"/>
      <c r="AD25" s="292"/>
      <c r="AE25" s="292"/>
      <c r="AF25" s="292"/>
      <c r="AG25" s="292"/>
      <c r="AH25" s="292"/>
      <c r="AI25" s="292"/>
      <c r="AJ25" s="292"/>
      <c r="AK25" s="292"/>
      <c r="AN25" s="292" t="e">
        <f t="shared" si="0"/>
        <v>#DIV/0!</v>
      </c>
    </row>
    <row r="26" spans="1:40">
      <c r="A26" s="289">
        <v>22</v>
      </c>
      <c r="B26" s="289" t="s">
        <v>78</v>
      </c>
      <c r="C26" s="289" t="s">
        <v>79</v>
      </c>
      <c r="D26" s="289" t="str">
        <f>_xlfn.CONCAT(B26," ",C26)</f>
        <v>1.10.01 Country credit rating</v>
      </c>
      <c r="E26" s="289" t="s">
        <v>289</v>
      </c>
      <c r="F26" s="289" t="s">
        <v>316</v>
      </c>
      <c r="G26" s="289" t="s">
        <v>317</v>
      </c>
      <c r="H26" s="292"/>
      <c r="I26" s="292"/>
      <c r="J26" s="292"/>
      <c r="K26" s="292"/>
      <c r="L26" s="292"/>
      <c r="M26" s="292"/>
      <c r="N26" s="292"/>
      <c r="O26" s="292"/>
      <c r="P26" s="292"/>
      <c r="Q26" s="292"/>
      <c r="R26" s="292"/>
      <c r="S26" s="292"/>
      <c r="T26" s="292"/>
      <c r="U26" s="292"/>
      <c r="V26" s="292"/>
      <c r="W26" s="292"/>
      <c r="X26" s="292"/>
      <c r="Y26" s="292"/>
      <c r="Z26" s="292"/>
      <c r="AA26" s="292"/>
      <c r="AB26" s="292"/>
      <c r="AC26" s="292"/>
      <c r="AD26" s="292"/>
      <c r="AE26" s="292"/>
      <c r="AF26" s="292"/>
      <c r="AG26" s="292"/>
      <c r="AH26" s="292"/>
      <c r="AI26" s="292"/>
      <c r="AJ26" s="292"/>
      <c r="AK26" s="292"/>
      <c r="AN26" s="292" t="e">
        <f t="shared" si="0"/>
        <v>#DIV/0!</v>
      </c>
    </row>
    <row r="27" spans="1:40">
      <c r="A27" s="289">
        <v>23</v>
      </c>
      <c r="B27" s="289" t="s">
        <v>80</v>
      </c>
      <c r="C27" s="289" t="s">
        <v>81</v>
      </c>
      <c r="D27" s="289" t="str">
        <f>_xlfn.CONCAT(B27," ",C27)</f>
        <v>1.10.02 Gross debt, % GDP</v>
      </c>
      <c r="E27" s="289" t="s">
        <v>287</v>
      </c>
      <c r="F27" s="289" t="s">
        <v>318</v>
      </c>
      <c r="G27" s="289" t="s">
        <v>319</v>
      </c>
      <c r="H27" s="292"/>
      <c r="I27" s="292"/>
      <c r="J27" s="292"/>
      <c r="K27" s="292"/>
      <c r="L27" s="292"/>
      <c r="M27" s="292"/>
      <c r="N27" s="292"/>
      <c r="O27" s="292"/>
      <c r="P27" s="292"/>
      <c r="Q27" s="292"/>
      <c r="R27" s="292"/>
      <c r="S27" s="292"/>
      <c r="T27" s="292"/>
      <c r="U27" s="292"/>
      <c r="V27" s="292"/>
      <c r="W27" s="292"/>
      <c r="X27" s="292"/>
      <c r="Y27" s="292"/>
      <c r="Z27" s="292"/>
      <c r="AA27" s="292"/>
      <c r="AB27" s="292"/>
      <c r="AC27" s="292"/>
      <c r="AD27" s="292"/>
      <c r="AE27" s="292"/>
      <c r="AF27" s="292"/>
      <c r="AG27" s="292"/>
      <c r="AH27" s="292"/>
      <c r="AI27" s="292"/>
      <c r="AJ27" s="292"/>
      <c r="AK27" s="292"/>
      <c r="AN27" s="292" t="e">
        <f t="shared" si="0"/>
        <v>#DIV/0!</v>
      </c>
    </row>
    <row r="28" spans="1:40">
      <c r="B28" s="289" t="s">
        <v>82</v>
      </c>
      <c r="C28" s="289" t="s">
        <v>83</v>
      </c>
      <c r="D28" s="289" t="s">
        <v>550</v>
      </c>
      <c r="H28" s="292"/>
      <c r="I28" s="292"/>
      <c r="J28" s="292"/>
      <c r="K28" s="292"/>
      <c r="L28" s="292"/>
      <c r="M28" s="292"/>
      <c r="N28" s="292"/>
      <c r="O28" s="292"/>
      <c r="P28" s="292"/>
      <c r="Q28" s="292"/>
      <c r="R28" s="292"/>
      <c r="S28" s="292"/>
      <c r="T28" s="292"/>
      <c r="U28" s="292" t="s">
        <v>596</v>
      </c>
      <c r="V28" s="292"/>
      <c r="W28" s="292"/>
      <c r="X28" s="292"/>
      <c r="Y28" s="292"/>
      <c r="Z28" s="292"/>
      <c r="AA28" s="292"/>
      <c r="AB28" s="292"/>
      <c r="AC28" s="292"/>
      <c r="AD28" s="292"/>
      <c r="AE28" s="292"/>
      <c r="AF28" s="292"/>
      <c r="AG28" s="292"/>
      <c r="AH28" s="292"/>
      <c r="AI28" s="292"/>
      <c r="AJ28" s="292"/>
      <c r="AK28" s="292"/>
      <c r="AN28" s="292" t="e">
        <f t="shared" si="0"/>
        <v>#DIV/0!</v>
      </c>
    </row>
    <row r="29" spans="1:40">
      <c r="A29" s="289">
        <v>25</v>
      </c>
      <c r="B29" s="289" t="s">
        <v>84</v>
      </c>
      <c r="C29" s="289" t="s">
        <v>551</v>
      </c>
      <c r="D29" s="289" t="str">
        <f>_xlfn.CONCAT(B29," ",C29)</f>
        <v>1.11.01 Logistics performance indicators</v>
      </c>
      <c r="E29" s="289" t="s">
        <v>289</v>
      </c>
      <c r="F29" s="289" t="s">
        <v>338</v>
      </c>
      <c r="G29" s="289" t="s">
        <v>552</v>
      </c>
      <c r="H29" s="292"/>
      <c r="I29" s="292"/>
      <c r="J29" s="292"/>
      <c r="K29" s="292"/>
      <c r="L29" s="292"/>
      <c r="M29" s="292"/>
      <c r="N29" s="292"/>
      <c r="O29" s="292"/>
      <c r="P29" s="292"/>
      <c r="Q29" s="292"/>
      <c r="R29" s="292"/>
      <c r="S29" s="292"/>
      <c r="T29" s="292"/>
      <c r="U29" s="292" t="s">
        <v>596</v>
      </c>
      <c r="V29" s="292"/>
      <c r="W29" s="292"/>
      <c r="X29" s="292"/>
      <c r="Y29" s="292"/>
      <c r="Z29" s="292"/>
      <c r="AA29" s="292"/>
      <c r="AB29" s="292"/>
      <c r="AC29" s="292"/>
      <c r="AD29" s="292"/>
      <c r="AE29" s="292"/>
      <c r="AF29" s="292"/>
      <c r="AG29" s="292"/>
      <c r="AH29" s="292"/>
      <c r="AI29" s="292"/>
      <c r="AJ29" s="292"/>
      <c r="AK29" s="292"/>
      <c r="AN29" s="292" t="e">
        <f t="shared" si="0"/>
        <v>#DIV/0!</v>
      </c>
    </row>
    <row r="30" spans="1:40">
      <c r="B30" s="620" t="s">
        <v>320</v>
      </c>
      <c r="C30" s="631" t="s">
        <v>553</v>
      </c>
      <c r="D30" s="289" t="str">
        <f>_xlfn.CONCAT(B30," ",C30)</f>
        <v>1.11.01.a Aviation import dwell time (days)</v>
      </c>
      <c r="E30" s="289" t="s">
        <v>287</v>
      </c>
      <c r="H30" s="292"/>
      <c r="I30" s="292"/>
      <c r="J30" s="292"/>
      <c r="K30" s="292"/>
      <c r="L30" s="292"/>
      <c r="M30" s="292"/>
      <c r="N30" s="292"/>
      <c r="O30" s="292"/>
      <c r="P30" s="292"/>
      <c r="Q30" s="292"/>
      <c r="R30" s="292"/>
      <c r="S30" s="292"/>
      <c r="T30" s="292"/>
      <c r="U30" s="292"/>
      <c r="V30" s="292"/>
      <c r="W30" s="292"/>
      <c r="X30" s="292"/>
      <c r="Y30" s="292"/>
      <c r="Z30" s="292"/>
      <c r="AA30" s="292"/>
      <c r="AB30" s="292"/>
      <c r="AC30" s="292"/>
      <c r="AD30" s="292"/>
      <c r="AE30" s="292"/>
      <c r="AF30" s="292"/>
      <c r="AG30" s="292"/>
      <c r="AH30" s="292"/>
      <c r="AI30" s="292"/>
      <c r="AJ30" s="292"/>
      <c r="AK30" s="292"/>
      <c r="AN30" s="292" t="e">
        <f t="shared" si="0"/>
        <v>#DIV/0!</v>
      </c>
    </row>
    <row r="31" spans="1:40">
      <c r="B31" s="620" t="s">
        <v>323</v>
      </c>
      <c r="C31" s="619" t="s">
        <v>324</v>
      </c>
      <c r="D31" s="289" t="s">
        <v>325</v>
      </c>
      <c r="E31" s="289" t="s">
        <v>289</v>
      </c>
      <c r="H31" s="292"/>
      <c r="I31" s="292"/>
      <c r="J31" s="292"/>
      <c r="K31" s="292"/>
      <c r="L31" s="292"/>
      <c r="M31" s="292"/>
      <c r="N31" s="292"/>
      <c r="O31" s="292"/>
      <c r="P31" s="292"/>
      <c r="Q31" s="292"/>
      <c r="R31" s="292"/>
      <c r="S31" s="292"/>
      <c r="T31" s="292"/>
      <c r="U31" s="292"/>
      <c r="V31" s="292"/>
      <c r="W31" s="292"/>
      <c r="X31" s="292"/>
      <c r="Y31" s="292"/>
      <c r="Z31" s="292"/>
      <c r="AA31" s="292"/>
      <c r="AB31" s="292"/>
      <c r="AC31" s="292"/>
      <c r="AD31" s="292"/>
      <c r="AE31" s="292"/>
      <c r="AF31" s="292"/>
      <c r="AG31" s="292"/>
      <c r="AH31" s="292"/>
      <c r="AI31" s="292"/>
      <c r="AJ31" s="292"/>
      <c r="AK31" s="292"/>
      <c r="AL31" s="290" t="s">
        <v>300</v>
      </c>
      <c r="AN31" s="292" t="e">
        <f t="shared" si="0"/>
        <v>#DIV/0!</v>
      </c>
    </row>
    <row r="32" spans="1:40">
      <c r="B32" s="620" t="s">
        <v>326</v>
      </c>
      <c r="C32" s="619" t="s">
        <v>327</v>
      </c>
      <c r="D32" s="289" t="s">
        <v>328</v>
      </c>
      <c r="E32" s="289" t="s">
        <v>287</v>
      </c>
      <c r="H32" s="292"/>
      <c r="I32" s="292"/>
      <c r="J32" s="292"/>
      <c r="K32" s="292"/>
      <c r="L32" s="292"/>
      <c r="M32" s="292"/>
      <c r="N32" s="292"/>
      <c r="O32" s="292"/>
      <c r="P32" s="292"/>
      <c r="Q32" s="292"/>
      <c r="R32" s="292"/>
      <c r="S32" s="292"/>
      <c r="T32" s="292"/>
      <c r="U32" s="292"/>
      <c r="V32" s="292"/>
      <c r="W32" s="292"/>
      <c r="X32" s="292"/>
      <c r="Y32" s="292"/>
      <c r="Z32" s="292"/>
      <c r="AA32" s="292"/>
      <c r="AB32" s="292"/>
      <c r="AC32" s="292"/>
      <c r="AD32" s="292"/>
      <c r="AE32" s="292"/>
      <c r="AF32" s="292"/>
      <c r="AG32" s="292"/>
      <c r="AH32" s="292"/>
      <c r="AI32" s="292"/>
      <c r="AJ32" s="292"/>
      <c r="AK32" s="292"/>
      <c r="AL32" s="290" t="s">
        <v>300</v>
      </c>
      <c r="AN32" s="292" t="e">
        <f t="shared" si="0"/>
        <v>#DIV/0!</v>
      </c>
    </row>
    <row r="33" spans="1:40">
      <c r="B33" s="620" t="s">
        <v>329</v>
      </c>
      <c r="C33" s="619" t="s">
        <v>330</v>
      </c>
      <c r="D33" s="289" t="s">
        <v>331</v>
      </c>
      <c r="E33" s="289" t="s">
        <v>289</v>
      </c>
      <c r="H33" s="292"/>
      <c r="I33" s="292"/>
      <c r="J33" s="292"/>
      <c r="K33" s="292"/>
      <c r="L33" s="292"/>
      <c r="M33" s="292"/>
      <c r="N33" s="292"/>
      <c r="O33" s="292"/>
      <c r="P33" s="292"/>
      <c r="Q33" s="292"/>
      <c r="R33" s="292"/>
      <c r="S33" s="292"/>
      <c r="T33" s="292"/>
      <c r="U33" s="292"/>
      <c r="V33" s="292"/>
      <c r="W33" s="292"/>
      <c r="X33" s="292"/>
      <c r="Y33" s="292"/>
      <c r="Z33" s="292"/>
      <c r="AA33" s="292"/>
      <c r="AB33" s="292"/>
      <c r="AC33" s="292"/>
      <c r="AD33" s="292"/>
      <c r="AE33" s="292"/>
      <c r="AF33" s="292"/>
      <c r="AG33" s="292"/>
      <c r="AH33" s="292"/>
      <c r="AI33" s="292"/>
      <c r="AJ33" s="292"/>
      <c r="AK33" s="292"/>
      <c r="AN33" s="292" t="e">
        <f t="shared" si="0"/>
        <v>#DIV/0!</v>
      </c>
    </row>
    <row r="34" spans="1:40">
      <c r="B34" s="620" t="s">
        <v>332</v>
      </c>
      <c r="C34" s="619" t="s">
        <v>333</v>
      </c>
      <c r="D34" s="289" t="s">
        <v>334</v>
      </c>
      <c r="E34" s="289" t="s">
        <v>287</v>
      </c>
      <c r="H34" s="292"/>
      <c r="I34" s="292"/>
      <c r="J34" s="292"/>
      <c r="K34" s="292"/>
      <c r="L34" s="292"/>
      <c r="M34" s="292"/>
      <c r="N34" s="292"/>
      <c r="O34" s="292"/>
      <c r="P34" s="292"/>
      <c r="Q34" s="292"/>
      <c r="R34" s="292"/>
      <c r="S34" s="292"/>
      <c r="T34" s="292"/>
      <c r="U34" s="292"/>
      <c r="V34" s="292"/>
      <c r="W34" s="292"/>
      <c r="X34" s="292"/>
      <c r="Y34" s="292"/>
      <c r="Z34" s="292"/>
      <c r="AA34" s="292"/>
      <c r="AB34" s="292"/>
      <c r="AC34" s="292"/>
      <c r="AD34" s="292"/>
      <c r="AE34" s="292"/>
      <c r="AF34" s="292"/>
      <c r="AG34" s="292"/>
      <c r="AH34" s="292"/>
      <c r="AI34" s="292"/>
      <c r="AJ34" s="292"/>
      <c r="AK34" s="292"/>
      <c r="AL34" s="290" t="s">
        <v>300</v>
      </c>
      <c r="AN34" s="292" t="e">
        <f t="shared" si="0"/>
        <v>#DIV/0!</v>
      </c>
    </row>
    <row r="35" spans="1:40">
      <c r="B35" s="620" t="s">
        <v>335</v>
      </c>
      <c r="C35" s="619" t="s">
        <v>336</v>
      </c>
      <c r="D35" s="289" t="s">
        <v>337</v>
      </c>
      <c r="E35" s="289" t="s">
        <v>289</v>
      </c>
      <c r="H35" s="292"/>
      <c r="I35" s="292"/>
      <c r="J35" s="292"/>
      <c r="K35" s="292"/>
      <c r="L35" s="292"/>
      <c r="M35" s="292"/>
      <c r="N35" s="292"/>
      <c r="O35" s="292"/>
      <c r="P35" s="292"/>
      <c r="Q35" s="292"/>
      <c r="R35" s="292"/>
      <c r="S35" s="292"/>
      <c r="T35" s="292"/>
      <c r="U35" s="292"/>
      <c r="V35" s="292"/>
      <c r="W35" s="292"/>
      <c r="X35" s="292"/>
      <c r="Y35" s="292"/>
      <c r="Z35" s="292"/>
      <c r="AA35" s="292"/>
      <c r="AB35" s="292"/>
      <c r="AC35" s="292"/>
      <c r="AD35" s="292"/>
      <c r="AE35" s="292"/>
      <c r="AF35" s="292"/>
      <c r="AG35" s="292"/>
      <c r="AH35" s="292"/>
      <c r="AI35" s="292"/>
      <c r="AJ35" s="292"/>
      <c r="AK35" s="292"/>
      <c r="AN35" s="292" t="e">
        <f t="shared" si="0"/>
        <v>#DIV/0!</v>
      </c>
    </row>
    <row r="36" spans="1:40">
      <c r="A36" s="289">
        <v>26</v>
      </c>
      <c r="B36" s="289" t="s">
        <v>86</v>
      </c>
      <c r="C36" s="289" t="s">
        <v>87</v>
      </c>
      <c r="D36" s="289" t="str">
        <f>_xlfn.CONCAT(B36," ",C36)</f>
        <v>1.11.02 Corruption perceptions, index</v>
      </c>
      <c r="E36" s="289" t="s">
        <v>289</v>
      </c>
      <c r="F36" s="289" t="s">
        <v>292</v>
      </c>
      <c r="G36" s="289" t="s">
        <v>339</v>
      </c>
      <c r="H36" s="292"/>
      <c r="I36" s="292"/>
      <c r="J36" s="292"/>
      <c r="K36" s="292"/>
      <c r="L36" s="292"/>
      <c r="M36" s="292"/>
      <c r="N36" s="292"/>
      <c r="O36" s="292"/>
      <c r="P36" s="292"/>
      <c r="Q36" s="292"/>
      <c r="R36" s="292"/>
      <c r="S36" s="292"/>
      <c r="T36" s="292"/>
      <c r="U36" s="292"/>
      <c r="V36" s="292"/>
      <c r="W36" s="292"/>
      <c r="X36" s="292"/>
      <c r="Y36" s="292"/>
      <c r="Z36" s="292"/>
      <c r="AA36" s="292"/>
      <c r="AB36" s="292"/>
      <c r="AC36" s="292"/>
      <c r="AD36" s="292"/>
      <c r="AE36" s="292"/>
      <c r="AF36" s="292"/>
      <c r="AG36" s="292"/>
      <c r="AH36" s="292"/>
      <c r="AI36" s="292"/>
      <c r="AJ36" s="292"/>
      <c r="AK36" s="292"/>
      <c r="AN36" s="292" t="e">
        <f t="shared" si="0"/>
        <v>#DIV/0!</v>
      </c>
    </row>
    <row r="37" spans="1:40">
      <c r="A37" s="289">
        <v>27</v>
      </c>
      <c r="B37" s="289" t="s">
        <v>88</v>
      </c>
      <c r="C37" s="89" t="s">
        <v>340</v>
      </c>
      <c r="D37" s="289" t="str">
        <f>_xlfn.CONCAT(B37," ",C37)</f>
        <v>1.11.03 Rule of law, Governance score</v>
      </c>
      <c r="E37" s="289" t="s">
        <v>289</v>
      </c>
      <c r="F37" s="289" t="s">
        <v>292</v>
      </c>
      <c r="G37" s="289" t="s">
        <v>341</v>
      </c>
      <c r="H37" s="292"/>
      <c r="I37" s="292"/>
      <c r="J37" s="292"/>
      <c r="K37" s="292"/>
      <c r="L37" s="292"/>
      <c r="M37" s="292"/>
      <c r="N37" s="292"/>
      <c r="O37" s="292"/>
      <c r="P37" s="292"/>
      <c r="Q37" s="292"/>
      <c r="R37" s="292"/>
      <c r="S37" s="292"/>
      <c r="T37" s="292"/>
      <c r="U37" s="292"/>
      <c r="V37" s="292"/>
      <c r="W37" s="292"/>
      <c r="X37" s="292"/>
      <c r="Y37" s="292"/>
      <c r="Z37" s="292"/>
      <c r="AA37" s="292"/>
      <c r="AB37" s="292"/>
      <c r="AC37" s="292"/>
      <c r="AD37" s="292"/>
      <c r="AE37" s="292"/>
      <c r="AF37" s="292"/>
      <c r="AG37" s="292"/>
      <c r="AH37" s="292"/>
      <c r="AI37" s="292"/>
      <c r="AJ37" s="292"/>
      <c r="AK37" s="292"/>
      <c r="AN37" s="292" t="e">
        <f t="shared" si="0"/>
        <v>#DIV/0!</v>
      </c>
    </row>
    <row r="38" spans="1:40">
      <c r="B38" s="289" t="s">
        <v>90</v>
      </c>
      <c r="C38" s="289" t="s">
        <v>91</v>
      </c>
      <c r="D38" s="289" t="s">
        <v>555</v>
      </c>
      <c r="H38" s="292"/>
      <c r="I38" s="292"/>
      <c r="J38" s="292"/>
      <c r="K38" s="292"/>
      <c r="L38" s="292"/>
      <c r="M38" s="292"/>
      <c r="N38" s="292"/>
      <c r="O38" s="292"/>
      <c r="P38" s="292"/>
      <c r="Q38" s="292"/>
      <c r="R38" s="292"/>
      <c r="S38" s="292"/>
      <c r="T38" s="292"/>
      <c r="U38" s="292"/>
      <c r="V38" s="292"/>
      <c r="W38" s="292"/>
      <c r="X38" s="292" t="s">
        <v>596</v>
      </c>
      <c r="Y38" s="292"/>
      <c r="Z38" s="292"/>
      <c r="AA38" s="292"/>
      <c r="AB38" s="292"/>
      <c r="AC38" s="292"/>
      <c r="AD38" s="292"/>
      <c r="AE38" s="292"/>
      <c r="AF38" s="292"/>
      <c r="AG38" s="292"/>
      <c r="AH38" s="292"/>
      <c r="AI38" s="292"/>
      <c r="AJ38" s="292"/>
      <c r="AK38" s="292"/>
      <c r="AN38" s="292" t="e">
        <f t="shared" si="0"/>
        <v>#DIV/0!</v>
      </c>
    </row>
    <row r="39" spans="1:40">
      <c r="A39" s="289">
        <v>29</v>
      </c>
      <c r="B39" s="289" t="s">
        <v>92</v>
      </c>
      <c r="C39" s="289" t="s">
        <v>93</v>
      </c>
      <c r="D39" s="289" t="str">
        <f>_xlfn.CONCAT(B39," ",C39)</f>
        <v>1.12.01 Current account balance, % GDP</v>
      </c>
      <c r="E39" s="289" t="s">
        <v>287</v>
      </c>
      <c r="F39" s="289" t="s">
        <v>288</v>
      </c>
      <c r="G39" s="289" t="s">
        <v>342</v>
      </c>
      <c r="H39" s="292"/>
      <c r="I39" s="292"/>
      <c r="J39" s="292"/>
      <c r="K39" s="292"/>
      <c r="L39" s="292"/>
      <c r="M39" s="292"/>
      <c r="N39" s="292"/>
      <c r="O39" s="292"/>
      <c r="P39" s="292"/>
      <c r="Q39" s="292"/>
      <c r="R39" s="292"/>
      <c r="S39" s="292"/>
      <c r="T39" s="292"/>
      <c r="U39" s="292"/>
      <c r="V39" s="292"/>
      <c r="W39" s="292"/>
      <c r="X39" s="292"/>
      <c r="Y39" s="292"/>
      <c r="Z39" s="292"/>
      <c r="AA39" s="292"/>
      <c r="AB39" s="292"/>
      <c r="AC39" s="292"/>
      <c r="AD39" s="292"/>
      <c r="AE39" s="292"/>
      <c r="AF39" s="292"/>
      <c r="AG39" s="292"/>
      <c r="AH39" s="292"/>
      <c r="AI39" s="292"/>
      <c r="AJ39" s="292"/>
      <c r="AK39" s="292"/>
      <c r="AN39" s="292" t="e">
        <f t="shared" si="0"/>
        <v>#DIV/0!</v>
      </c>
    </row>
    <row r="40" spans="1:40">
      <c r="A40" s="289">
        <v>30</v>
      </c>
      <c r="B40" s="289" t="s">
        <v>94</v>
      </c>
      <c r="C40" s="289" t="s">
        <v>95</v>
      </c>
      <c r="D40" s="289" t="str">
        <f>_xlfn.CONCAT(B40," ",C40)</f>
        <v>1.12.02 Change (1-year) in total reserves (includes gold), % GDP</v>
      </c>
      <c r="E40" s="289" t="s">
        <v>287</v>
      </c>
      <c r="F40" s="289" t="s">
        <v>288</v>
      </c>
      <c r="G40" s="289" t="s">
        <v>343</v>
      </c>
      <c r="H40" s="292"/>
      <c r="I40" s="292"/>
      <c r="J40" s="292"/>
      <c r="K40" s="292"/>
      <c r="L40" s="292"/>
      <c r="M40" s="292"/>
      <c r="N40" s="292"/>
      <c r="O40" s="292"/>
      <c r="P40" s="292"/>
      <c r="Q40" s="292"/>
      <c r="R40" s="292"/>
      <c r="S40" s="292"/>
      <c r="T40" s="292"/>
      <c r="U40" s="292"/>
      <c r="V40" s="292"/>
      <c r="W40" s="292"/>
      <c r="X40" s="292"/>
      <c r="Y40" s="292"/>
      <c r="Z40" s="292"/>
      <c r="AA40" s="292"/>
      <c r="AB40" s="292"/>
      <c r="AC40" s="292"/>
      <c r="AD40" s="292"/>
      <c r="AE40" s="292"/>
      <c r="AF40" s="292"/>
      <c r="AG40" s="292"/>
      <c r="AH40" s="292"/>
      <c r="AI40" s="292"/>
      <c r="AJ40" s="292"/>
      <c r="AK40" s="292"/>
      <c r="AN40" s="292" t="e">
        <f t="shared" si="0"/>
        <v>#DIV/0!</v>
      </c>
    </row>
    <row r="41" spans="1:40">
      <c r="B41" s="289" t="s">
        <v>96</v>
      </c>
      <c r="C41" s="289" t="s">
        <v>97</v>
      </c>
      <c r="D41" s="289" t="s">
        <v>556</v>
      </c>
      <c r="H41" s="292"/>
      <c r="I41" s="292"/>
      <c r="J41" s="292"/>
      <c r="K41" s="292"/>
      <c r="L41" s="292"/>
      <c r="M41" s="292"/>
      <c r="N41" s="292"/>
      <c r="O41" s="292"/>
      <c r="P41" s="292"/>
      <c r="Q41" s="292"/>
      <c r="R41" s="292"/>
      <c r="S41" s="292"/>
      <c r="T41" s="292"/>
      <c r="U41" s="292"/>
      <c r="V41" s="292"/>
      <c r="W41" s="292"/>
      <c r="X41" s="292"/>
      <c r="Y41" s="292"/>
      <c r="Z41" s="292"/>
      <c r="AA41" s="292"/>
      <c r="AB41" s="292"/>
      <c r="AC41" s="292"/>
      <c r="AD41" s="292"/>
      <c r="AE41" s="292"/>
      <c r="AF41" s="292"/>
      <c r="AG41" s="292"/>
      <c r="AH41" s="292"/>
      <c r="AI41" s="292"/>
      <c r="AJ41" s="292"/>
      <c r="AK41" s="292"/>
      <c r="AN41" s="292" t="e">
        <f t="shared" si="0"/>
        <v>#DIV/0!</v>
      </c>
    </row>
    <row r="42" spans="1:40">
      <c r="A42" s="289">
        <v>32</v>
      </c>
      <c r="B42" s="289" t="s">
        <v>98</v>
      </c>
      <c r="C42" s="289" t="s">
        <v>99</v>
      </c>
      <c r="D42" s="289" t="str">
        <f>_xlfn.CONCAT(B42," ",C42)</f>
        <v>1.13.01 Export market concentration, Top 5 as % total</v>
      </c>
      <c r="E42" s="289" t="s">
        <v>287</v>
      </c>
      <c r="F42" s="289" t="s">
        <v>344</v>
      </c>
      <c r="G42" s="289" t="s">
        <v>345</v>
      </c>
      <c r="H42" s="292"/>
      <c r="I42" s="292"/>
      <c r="J42" s="292"/>
      <c r="K42" s="292"/>
      <c r="L42" s="292"/>
      <c r="M42" s="292"/>
      <c r="N42" s="292"/>
      <c r="O42" s="292"/>
      <c r="P42" s="292"/>
      <c r="Q42" s="292"/>
      <c r="R42" s="292"/>
      <c r="S42" s="292"/>
      <c r="T42" s="292"/>
      <c r="U42" s="292"/>
      <c r="V42" s="292"/>
      <c r="W42" s="292"/>
      <c r="X42" s="292"/>
      <c r="Y42" s="292"/>
      <c r="Z42" s="292"/>
      <c r="AA42" s="292"/>
      <c r="AB42" s="292"/>
      <c r="AC42" s="292"/>
      <c r="AD42" s="292"/>
      <c r="AE42" s="292"/>
      <c r="AF42" s="292"/>
      <c r="AG42" s="292"/>
      <c r="AH42" s="292"/>
      <c r="AI42" s="292"/>
      <c r="AJ42" s="292"/>
      <c r="AK42" s="292"/>
      <c r="AN42" s="292" t="e">
        <f t="shared" si="0"/>
        <v>#DIV/0!</v>
      </c>
    </row>
    <row r="43" spans="1:40">
      <c r="A43" s="289">
        <v>33</v>
      </c>
      <c r="B43" s="289" t="s">
        <v>100</v>
      </c>
      <c r="C43" s="289" t="s">
        <v>101</v>
      </c>
      <c r="D43" s="289" t="str">
        <f>_xlfn.CONCAT(B43," ",C43)</f>
        <v>1.13.02 Export product concentration, Top 5 as % total</v>
      </c>
      <c r="E43" s="289" t="s">
        <v>287</v>
      </c>
      <c r="F43" s="289" t="s">
        <v>344</v>
      </c>
      <c r="G43" s="289" t="s">
        <v>346</v>
      </c>
      <c r="H43" s="292"/>
      <c r="I43" s="292"/>
      <c r="J43" s="292"/>
      <c r="K43" s="292"/>
      <c r="L43" s="292"/>
      <c r="M43" s="292"/>
      <c r="N43" s="292"/>
      <c r="O43" s="292"/>
      <c r="P43" s="292"/>
      <c r="Q43" s="292"/>
      <c r="R43" s="292"/>
      <c r="S43" s="292"/>
      <c r="T43" s="292"/>
      <c r="U43" s="292"/>
      <c r="V43" s="292"/>
      <c r="W43" s="292"/>
      <c r="X43" s="292"/>
      <c r="Y43" s="292"/>
      <c r="Z43" s="292"/>
      <c r="AA43" s="292"/>
      <c r="AB43" s="292"/>
      <c r="AC43" s="292"/>
      <c r="AD43" s="292"/>
      <c r="AE43" s="292"/>
      <c r="AF43" s="292"/>
      <c r="AG43" s="292"/>
      <c r="AH43" s="292"/>
      <c r="AI43" s="292"/>
      <c r="AJ43" s="292"/>
      <c r="AK43" s="292"/>
      <c r="AN43" s="292" t="e">
        <f t="shared" si="0"/>
        <v>#DIV/0!</v>
      </c>
    </row>
    <row r="44" spans="1:40">
      <c r="B44" s="289" t="s">
        <v>102</v>
      </c>
      <c r="C44" s="289" t="s">
        <v>103</v>
      </c>
      <c r="D44" s="289" t="s">
        <v>557</v>
      </c>
      <c r="H44" s="292"/>
      <c r="I44" s="292"/>
      <c r="J44" s="292"/>
      <c r="K44" s="292"/>
      <c r="L44" s="292"/>
      <c r="M44" s="292"/>
      <c r="N44" s="292"/>
      <c r="O44" s="292"/>
      <c r="P44" s="292"/>
      <c r="Q44" s="292"/>
      <c r="R44" s="292"/>
      <c r="S44" s="292"/>
      <c r="T44" s="292"/>
      <c r="U44" s="292"/>
      <c r="V44" s="292"/>
      <c r="W44" s="292"/>
      <c r="X44" s="292"/>
      <c r="Y44" s="292"/>
      <c r="Z44" s="292"/>
      <c r="AA44" s="292"/>
      <c r="AB44" s="292"/>
      <c r="AC44" s="292"/>
      <c r="AD44" s="292"/>
      <c r="AE44" s="292"/>
      <c r="AF44" s="292"/>
      <c r="AG44" s="292"/>
      <c r="AH44" s="292"/>
      <c r="AI44" s="292"/>
      <c r="AJ44" s="292"/>
      <c r="AK44" s="292"/>
      <c r="AN44" s="292" t="e">
        <f t="shared" si="0"/>
        <v>#DIV/0!</v>
      </c>
    </row>
    <row r="45" spans="1:40">
      <c r="A45" s="289">
        <v>35</v>
      </c>
      <c r="B45" s="289" t="s">
        <v>104</v>
      </c>
      <c r="C45" s="89" t="s">
        <v>558</v>
      </c>
      <c r="D45" s="289" t="s">
        <v>559</v>
      </c>
      <c r="E45" s="289" t="s">
        <v>289</v>
      </c>
      <c r="F45" s="289" t="s">
        <v>306</v>
      </c>
      <c r="G45" s="289" t="s">
        <v>347</v>
      </c>
      <c r="H45" s="292"/>
      <c r="I45" s="292"/>
      <c r="J45" s="292"/>
      <c r="K45" s="292"/>
      <c r="L45" s="292"/>
      <c r="M45" s="292"/>
      <c r="N45" s="292"/>
      <c r="O45" s="292"/>
      <c r="P45" s="292"/>
      <c r="Q45" s="292"/>
      <c r="R45" s="292"/>
      <c r="S45" s="292"/>
      <c r="T45" s="292"/>
      <c r="U45" s="292"/>
      <c r="V45" s="292"/>
      <c r="W45" s="292"/>
      <c r="X45" s="292"/>
      <c r="Y45" s="292"/>
      <c r="Z45" s="292"/>
      <c r="AA45" s="292"/>
      <c r="AB45" s="292"/>
      <c r="AC45" s="292"/>
      <c r="AD45" s="292"/>
      <c r="AE45" s="292"/>
      <c r="AF45" s="292"/>
      <c r="AG45" s="292"/>
      <c r="AH45" s="292"/>
      <c r="AI45" s="292"/>
      <c r="AJ45" s="292"/>
      <c r="AK45" s="292"/>
      <c r="AL45" s="290" t="s">
        <v>300</v>
      </c>
      <c r="AN45" s="292" t="e">
        <f t="shared" si="0"/>
        <v>#DIV/0!</v>
      </c>
    </row>
    <row r="46" spans="1:40">
      <c r="A46" s="289">
        <v>36</v>
      </c>
      <c r="B46" s="289" t="s">
        <v>106</v>
      </c>
      <c r="C46" s="89" t="s">
        <v>560</v>
      </c>
      <c r="D46" s="289" t="s">
        <v>561</v>
      </c>
      <c r="E46" s="289" t="s">
        <v>289</v>
      </c>
      <c r="F46" s="289" t="s">
        <v>306</v>
      </c>
      <c r="G46" s="289" t="s">
        <v>348</v>
      </c>
      <c r="H46" s="292"/>
      <c r="I46" s="292"/>
      <c r="J46" s="292"/>
      <c r="K46" s="292"/>
      <c r="L46" s="292"/>
      <c r="M46" s="292"/>
      <c r="N46" s="292"/>
      <c r="O46" s="292"/>
      <c r="P46" s="292"/>
      <c r="Q46" s="292"/>
      <c r="R46" s="292"/>
      <c r="S46" s="292"/>
      <c r="T46" s="292"/>
      <c r="U46" s="292"/>
      <c r="V46" s="292"/>
      <c r="W46" s="292"/>
      <c r="X46" s="292"/>
      <c r="Y46" s="292"/>
      <c r="Z46" s="292"/>
      <c r="AA46" s="292"/>
      <c r="AB46" s="292"/>
      <c r="AC46" s="292"/>
      <c r="AD46" s="292"/>
      <c r="AE46" s="292"/>
      <c r="AF46" s="292"/>
      <c r="AG46" s="292"/>
      <c r="AH46" s="292"/>
      <c r="AI46" s="292"/>
      <c r="AJ46" s="292"/>
      <c r="AK46" s="292"/>
      <c r="AN46" s="292" t="e">
        <f t="shared" si="0"/>
        <v>#DIV/0!</v>
      </c>
    </row>
    <row r="47" spans="1:40">
      <c r="B47" s="289" t="s">
        <v>108</v>
      </c>
      <c r="C47" s="289" t="s">
        <v>109</v>
      </c>
      <c r="D47" s="289" t="s">
        <v>562</v>
      </c>
      <c r="H47" s="292"/>
      <c r="I47" s="292" t="s">
        <v>596</v>
      </c>
      <c r="J47" s="292" t="s">
        <v>596</v>
      </c>
      <c r="K47" s="292" t="s">
        <v>596</v>
      </c>
      <c r="L47" s="292"/>
      <c r="M47" s="292"/>
      <c r="N47" s="292"/>
      <c r="O47" s="292"/>
      <c r="P47" s="292" t="s">
        <v>596</v>
      </c>
      <c r="Q47" s="292"/>
      <c r="R47" s="292"/>
      <c r="S47" s="292"/>
      <c r="T47" s="292"/>
      <c r="U47" s="292" t="s">
        <v>596</v>
      </c>
      <c r="V47" s="292"/>
      <c r="W47" s="292"/>
      <c r="X47" s="292"/>
      <c r="Y47" s="292"/>
      <c r="Z47" s="292"/>
      <c r="AA47" s="292" t="s">
        <v>596</v>
      </c>
      <c r="AB47" s="292"/>
      <c r="AC47" s="292"/>
      <c r="AD47" s="292"/>
      <c r="AE47" s="292"/>
      <c r="AF47" s="292"/>
      <c r="AG47" s="292"/>
      <c r="AH47" s="292"/>
      <c r="AI47" s="292" t="s">
        <v>597</v>
      </c>
      <c r="AJ47" s="292"/>
      <c r="AK47" s="292"/>
      <c r="AN47" s="292" t="e">
        <f t="shared" si="0"/>
        <v>#DIV/0!</v>
      </c>
    </row>
    <row r="48" spans="1:40">
      <c r="A48" s="289">
        <v>38</v>
      </c>
      <c r="B48" s="289" t="s">
        <v>110</v>
      </c>
      <c r="C48" s="289" t="s">
        <v>111</v>
      </c>
      <c r="D48" s="289" t="str">
        <f>_xlfn.CONCAT(B48," ",C48)</f>
        <v>1.15.01 R&amp;D expenditure, % GDP</v>
      </c>
      <c r="E48" s="289" t="s">
        <v>289</v>
      </c>
      <c r="F48" s="289" t="s">
        <v>349</v>
      </c>
      <c r="G48" s="289" t="s">
        <v>350</v>
      </c>
      <c r="H48" s="292"/>
      <c r="I48" s="292"/>
      <c r="J48" s="292"/>
      <c r="K48" s="292"/>
      <c r="L48" s="292"/>
      <c r="M48" s="292"/>
      <c r="N48" s="292"/>
      <c r="O48" s="292"/>
      <c r="P48" s="292"/>
      <c r="Q48" s="292"/>
      <c r="R48" s="292"/>
      <c r="S48" s="292"/>
      <c r="T48" s="292"/>
      <c r="U48" s="292"/>
      <c r="V48" s="292"/>
      <c r="W48" s="292"/>
      <c r="X48" s="292"/>
      <c r="Y48" s="292"/>
      <c r="Z48" s="292"/>
      <c r="AA48" s="292"/>
      <c r="AB48" s="292"/>
      <c r="AC48" s="292"/>
      <c r="AD48" s="292"/>
      <c r="AE48" s="292"/>
      <c r="AF48" s="292"/>
      <c r="AG48" s="292"/>
      <c r="AH48" s="292"/>
      <c r="AI48" s="292"/>
      <c r="AJ48" s="292"/>
      <c r="AK48" s="292"/>
      <c r="AN48" s="292" t="e">
        <f t="shared" si="0"/>
        <v>#DIV/0!</v>
      </c>
    </row>
    <row r="49" spans="1:40">
      <c r="A49" s="289">
        <v>39</v>
      </c>
      <c r="B49" s="289" t="s">
        <v>112</v>
      </c>
      <c r="C49" s="289" t="s">
        <v>351</v>
      </c>
      <c r="D49" s="289" t="str">
        <f>_xlfn.CONCAT(B49," ",C49)</f>
        <v>1.15.02 Researchers in R&amp;D, per 1,000 inhabitants</v>
      </c>
      <c r="E49" s="289" t="s">
        <v>289</v>
      </c>
      <c r="F49" s="289" t="s">
        <v>349</v>
      </c>
      <c r="G49" s="289" t="s">
        <v>352</v>
      </c>
      <c r="H49" s="292"/>
      <c r="I49" s="292"/>
      <c r="J49" s="292"/>
      <c r="K49" s="292"/>
      <c r="L49" s="292"/>
      <c r="M49" s="292"/>
      <c r="N49" s="292"/>
      <c r="O49" s="292"/>
      <c r="P49" s="292"/>
      <c r="Q49" s="292"/>
      <c r="R49" s="292"/>
      <c r="S49" s="292"/>
      <c r="T49" s="292"/>
      <c r="U49" s="292"/>
      <c r="V49" s="292"/>
      <c r="W49" s="292"/>
      <c r="X49" s="292"/>
      <c r="Y49" s="292"/>
      <c r="Z49" s="292"/>
      <c r="AA49" s="292"/>
      <c r="AB49" s="292"/>
      <c r="AC49" s="292"/>
      <c r="AD49" s="292"/>
      <c r="AE49" s="292"/>
      <c r="AF49" s="292"/>
      <c r="AG49" s="292"/>
      <c r="AH49" s="292"/>
      <c r="AI49" s="292"/>
      <c r="AJ49" s="292"/>
      <c r="AK49" s="292"/>
      <c r="AN49" s="292" t="e">
        <f t="shared" si="0"/>
        <v>#DIV/0!</v>
      </c>
    </row>
    <row r="50" spans="1:40">
      <c r="A50" s="289">
        <v>40</v>
      </c>
      <c r="B50" s="289" t="s">
        <v>114</v>
      </c>
      <c r="C50" s="289" t="s">
        <v>115</v>
      </c>
      <c r="D50" s="289" t="str">
        <f>_xlfn.CONCAT(B50," ",C50)</f>
        <v>1.15.03 Patent applications, per million inhabitants</v>
      </c>
      <c r="E50" s="289" t="s">
        <v>289</v>
      </c>
      <c r="F50" s="289" t="s">
        <v>353</v>
      </c>
      <c r="G50" s="289" t="s">
        <v>354</v>
      </c>
      <c r="H50" s="292"/>
      <c r="I50" s="292"/>
      <c r="J50" s="292"/>
      <c r="K50" s="292"/>
      <c r="L50" s="292"/>
      <c r="M50" s="292"/>
      <c r="N50" s="292"/>
      <c r="O50" s="292"/>
      <c r="P50" s="292"/>
      <c r="Q50" s="292"/>
      <c r="R50" s="292"/>
      <c r="S50" s="292"/>
      <c r="T50" s="292"/>
      <c r="U50" s="292"/>
      <c r="V50" s="292"/>
      <c r="W50" s="292"/>
      <c r="X50" s="292"/>
      <c r="Y50" s="292"/>
      <c r="Z50" s="292"/>
      <c r="AA50" s="292"/>
      <c r="AB50" s="292"/>
      <c r="AC50" s="292"/>
      <c r="AD50" s="292"/>
      <c r="AE50" s="292"/>
      <c r="AF50" s="292"/>
      <c r="AG50" s="292"/>
      <c r="AH50" s="292"/>
      <c r="AI50" s="292"/>
      <c r="AJ50" s="292"/>
      <c r="AK50" s="292"/>
      <c r="AN50" s="292" t="e">
        <f t="shared" si="0"/>
        <v>#DIV/0!</v>
      </c>
    </row>
    <row r="51" spans="1:40">
      <c r="A51" s="289">
        <v>41</v>
      </c>
      <c r="B51" s="289" t="s">
        <v>116</v>
      </c>
      <c r="C51" s="289" t="s">
        <v>117</v>
      </c>
      <c r="D51" s="289" t="str">
        <f>_xlfn.CONCAT(B51," ",C51)</f>
        <v>1.15.04 High-technology exports, % of manufactured exports</v>
      </c>
      <c r="E51" s="289" t="s">
        <v>289</v>
      </c>
      <c r="F51" s="289" t="s">
        <v>355</v>
      </c>
      <c r="G51" s="289" t="s">
        <v>356</v>
      </c>
      <c r="H51" s="292"/>
      <c r="I51" s="292"/>
      <c r="J51" s="292"/>
      <c r="K51" s="292"/>
      <c r="L51" s="292"/>
      <c r="M51" s="292"/>
      <c r="N51" s="292"/>
      <c r="O51" s="292"/>
      <c r="P51" s="292"/>
      <c r="Q51" s="292"/>
      <c r="R51" s="292"/>
      <c r="S51" s="292"/>
      <c r="T51" s="292"/>
      <c r="U51" s="292"/>
      <c r="V51" s="292"/>
      <c r="W51" s="292"/>
      <c r="X51" s="292"/>
      <c r="Y51" s="292"/>
      <c r="Z51" s="292"/>
      <c r="AA51" s="292"/>
      <c r="AB51" s="292"/>
      <c r="AC51" s="292"/>
      <c r="AD51" s="292"/>
      <c r="AE51" s="292"/>
      <c r="AF51" s="292"/>
      <c r="AG51" s="292"/>
      <c r="AH51" s="292"/>
      <c r="AI51" s="292"/>
      <c r="AJ51" s="292"/>
      <c r="AK51" s="292"/>
      <c r="AN51" s="292" t="e">
        <f t="shared" si="0"/>
        <v>#DIV/0!</v>
      </c>
    </row>
    <row r="52" spans="1:40">
      <c r="A52" s="289">
        <v>42</v>
      </c>
      <c r="B52" s="289" t="s">
        <v>118</v>
      </c>
      <c r="C52" s="289" t="s">
        <v>119</v>
      </c>
      <c r="D52" s="289" t="str">
        <f>_xlfn.CONCAT(B52," ",C52)</f>
        <v>1.15.05 Scientific articles, per million people</v>
      </c>
      <c r="E52" s="289" t="s">
        <v>289</v>
      </c>
      <c r="F52" s="289" t="s">
        <v>357</v>
      </c>
      <c r="G52" s="289" t="s">
        <v>358</v>
      </c>
      <c r="H52" s="292"/>
      <c r="I52" s="292"/>
      <c r="J52" s="292"/>
      <c r="K52" s="292"/>
      <c r="L52" s="292"/>
      <c r="M52" s="292"/>
      <c r="N52" s="292"/>
      <c r="O52" s="292"/>
      <c r="P52" s="292"/>
      <c r="Q52" s="292"/>
      <c r="R52" s="292"/>
      <c r="S52" s="292"/>
      <c r="T52" s="292"/>
      <c r="U52" s="292"/>
      <c r="V52" s="292"/>
      <c r="W52" s="292"/>
      <c r="X52" s="292"/>
      <c r="Y52" s="292"/>
      <c r="Z52" s="292"/>
      <c r="AA52" s="292"/>
      <c r="AB52" s="292"/>
      <c r="AC52" s="292"/>
      <c r="AD52" s="292"/>
      <c r="AE52" s="292"/>
      <c r="AF52" s="292"/>
      <c r="AG52" s="292"/>
      <c r="AH52" s="292"/>
      <c r="AI52" s="292"/>
      <c r="AJ52" s="292"/>
      <c r="AK52" s="292"/>
      <c r="AN52" s="292" t="e">
        <f t="shared" si="0"/>
        <v>#DIV/0!</v>
      </c>
    </row>
    <row r="53" spans="1:40">
      <c r="B53" s="289" t="s">
        <v>108</v>
      </c>
      <c r="C53" s="289" t="s">
        <v>121</v>
      </c>
      <c r="D53" s="289" t="s">
        <v>563</v>
      </c>
      <c r="H53" s="292"/>
      <c r="I53" s="292"/>
      <c r="J53" s="292"/>
      <c r="K53" s="292"/>
      <c r="L53" s="292"/>
      <c r="M53" s="292"/>
      <c r="N53" s="292"/>
      <c r="O53" s="292"/>
      <c r="P53" s="292"/>
      <c r="Q53" s="292"/>
      <c r="R53" s="292"/>
      <c r="S53" s="292"/>
      <c r="T53" s="292"/>
      <c r="U53" s="292"/>
      <c r="V53" s="292"/>
      <c r="W53" s="292"/>
      <c r="X53" s="292"/>
      <c r="Y53" s="292"/>
      <c r="Z53" s="292"/>
      <c r="AA53" s="292"/>
      <c r="AB53" s="292"/>
      <c r="AC53" s="292"/>
      <c r="AD53" s="292"/>
      <c r="AE53" s="292"/>
      <c r="AF53" s="292"/>
      <c r="AG53" s="292"/>
      <c r="AH53" s="292"/>
      <c r="AI53" s="292"/>
      <c r="AJ53" s="292"/>
      <c r="AK53" s="292"/>
      <c r="AN53" s="292" t="e">
        <f t="shared" si="0"/>
        <v>#DIV/0!</v>
      </c>
    </row>
    <row r="54" spans="1:40">
      <c r="A54" s="289">
        <v>44</v>
      </c>
      <c r="B54" s="289" t="s">
        <v>122</v>
      </c>
      <c r="C54" s="289" t="s">
        <v>123</v>
      </c>
      <c r="D54" s="289" t="str">
        <f t="shared" ref="D54:D87" si="1">_xlfn.CONCAT(B54," ",C54)</f>
        <v>1.16.01 Fixed internet speed, Mbps</v>
      </c>
      <c r="E54" s="289" t="s">
        <v>289</v>
      </c>
      <c r="F54" s="289" t="s">
        <v>359</v>
      </c>
      <c r="G54" s="289" t="s">
        <v>360</v>
      </c>
      <c r="H54" s="292"/>
      <c r="I54" s="292"/>
      <c r="J54" s="292"/>
      <c r="K54" s="292"/>
      <c r="L54" s="292"/>
      <c r="M54" s="292"/>
      <c r="N54" s="292"/>
      <c r="O54" s="292"/>
      <c r="P54" s="292"/>
      <c r="Q54" s="292"/>
      <c r="R54" s="292"/>
      <c r="S54" s="292"/>
      <c r="T54" s="292"/>
      <c r="U54" s="292"/>
      <c r="V54" s="292"/>
      <c r="W54" s="292"/>
      <c r="X54" s="292"/>
      <c r="Y54" s="292"/>
      <c r="Z54" s="292"/>
      <c r="AA54" s="292"/>
      <c r="AB54" s="292"/>
      <c r="AC54" s="292"/>
      <c r="AD54" s="292"/>
      <c r="AE54" s="292"/>
      <c r="AF54" s="292"/>
      <c r="AG54" s="292"/>
      <c r="AH54" s="292"/>
      <c r="AI54" s="292"/>
      <c r="AJ54" s="292"/>
      <c r="AK54" s="292"/>
      <c r="AN54" s="292" t="e">
        <f t="shared" si="0"/>
        <v>#DIV/0!</v>
      </c>
    </row>
    <row r="55" spans="1:40">
      <c r="A55" s="289">
        <v>45</v>
      </c>
      <c r="B55" s="289" t="s">
        <v>124</v>
      </c>
      <c r="C55" s="289" t="s">
        <v>125</v>
      </c>
      <c r="D55" s="289" t="str">
        <f t="shared" si="1"/>
        <v>1.16.02 Internet users, % population</v>
      </c>
      <c r="E55" s="289" t="s">
        <v>289</v>
      </c>
      <c r="F55" s="289" t="s">
        <v>361</v>
      </c>
      <c r="G55" s="289" t="s">
        <v>362</v>
      </c>
      <c r="H55" s="292"/>
      <c r="I55" s="292"/>
      <c r="J55" s="292"/>
      <c r="K55" s="292"/>
      <c r="L55" s="292"/>
      <c r="M55" s="292"/>
      <c r="N55" s="292"/>
      <c r="O55" s="292"/>
      <c r="P55" s="292"/>
      <c r="Q55" s="292"/>
      <c r="R55" s="292"/>
      <c r="S55" s="292"/>
      <c r="T55" s="292"/>
      <c r="U55" s="292"/>
      <c r="V55" s="292"/>
      <c r="W55" s="292"/>
      <c r="X55" s="292"/>
      <c r="Y55" s="292"/>
      <c r="Z55" s="292"/>
      <c r="AA55" s="292"/>
      <c r="AB55" s="292"/>
      <c r="AC55" s="292"/>
      <c r="AD55" s="292"/>
      <c r="AE55" s="292"/>
      <c r="AF55" s="292"/>
      <c r="AG55" s="292"/>
      <c r="AH55" s="292"/>
      <c r="AI55" s="292"/>
      <c r="AJ55" s="292"/>
      <c r="AK55" s="292"/>
      <c r="AN55" s="292" t="e">
        <f t="shared" si="0"/>
        <v>#DIV/0!</v>
      </c>
    </row>
    <row r="56" spans="1:40">
      <c r="A56" s="289">
        <v>46</v>
      </c>
      <c r="B56" s="289" t="s">
        <v>126</v>
      </c>
      <c r="C56" s="289" t="s">
        <v>252</v>
      </c>
      <c r="D56" s="289" t="str">
        <f t="shared" si="1"/>
        <v>1.16.03 Fixed broadband subscriptions (per 100 people)</v>
      </c>
      <c r="E56" s="289" t="s">
        <v>289</v>
      </c>
      <c r="F56" s="289" t="s">
        <v>363</v>
      </c>
      <c r="G56" s="289" t="s">
        <v>364</v>
      </c>
      <c r="H56" s="292"/>
      <c r="I56" s="292"/>
      <c r="J56" s="292"/>
      <c r="K56" s="292"/>
      <c r="L56" s="292"/>
      <c r="M56" s="292"/>
      <c r="N56" s="292"/>
      <c r="O56" s="292"/>
      <c r="P56" s="292"/>
      <c r="Q56" s="292"/>
      <c r="R56" s="292"/>
      <c r="S56" s="292"/>
      <c r="T56" s="292"/>
      <c r="U56" s="292"/>
      <c r="V56" s="292"/>
      <c r="W56" s="292"/>
      <c r="X56" s="292"/>
      <c r="Y56" s="292"/>
      <c r="Z56" s="292"/>
      <c r="AA56" s="292"/>
      <c r="AB56" s="292"/>
      <c r="AC56" s="292"/>
      <c r="AD56" s="292"/>
      <c r="AE56" s="292"/>
      <c r="AF56" s="292"/>
      <c r="AG56" s="292"/>
      <c r="AH56" s="292"/>
      <c r="AI56" s="292"/>
      <c r="AJ56" s="292"/>
      <c r="AK56" s="292"/>
      <c r="AN56" s="292" t="e">
        <f t="shared" si="0"/>
        <v>#DIV/0!</v>
      </c>
    </row>
    <row r="57" spans="1:40" s="290" customFormat="1">
      <c r="A57" s="289">
        <v>47</v>
      </c>
      <c r="B57" s="289" t="s">
        <v>128</v>
      </c>
      <c r="C57" s="289" t="s">
        <v>129</v>
      </c>
      <c r="D57" s="289" t="str">
        <f t="shared" si="1"/>
        <v>1.16.04 Mobile subscriptions (per 100 people)</v>
      </c>
      <c r="E57" s="289" t="s">
        <v>289</v>
      </c>
      <c r="F57" s="289" t="s">
        <v>363</v>
      </c>
      <c r="G57" s="289" t="s">
        <v>365</v>
      </c>
      <c r="H57" s="292"/>
      <c r="I57" s="292"/>
      <c r="J57" s="292"/>
      <c r="K57" s="292"/>
      <c r="L57" s="292"/>
      <c r="M57" s="292"/>
      <c r="N57" s="292"/>
      <c r="O57" s="292"/>
      <c r="P57" s="292"/>
      <c r="Q57" s="292"/>
      <c r="R57" s="292"/>
      <c r="S57" s="292"/>
      <c r="T57" s="292"/>
      <c r="U57" s="292"/>
      <c r="V57" s="292"/>
      <c r="W57" s="292"/>
      <c r="X57" s="292"/>
      <c r="Y57" s="292"/>
      <c r="Z57" s="292"/>
      <c r="AA57" s="292"/>
      <c r="AB57" s="292"/>
      <c r="AC57" s="292"/>
      <c r="AD57" s="292"/>
      <c r="AE57" s="292"/>
      <c r="AF57" s="292"/>
      <c r="AG57" s="292"/>
      <c r="AH57" s="292"/>
      <c r="AI57" s="292"/>
      <c r="AJ57" s="292"/>
      <c r="AK57" s="292"/>
      <c r="AM57" s="289"/>
      <c r="AN57" s="292" t="e">
        <f t="shared" si="0"/>
        <v>#DIV/0!</v>
      </c>
    </row>
    <row r="58" spans="1:40" s="290" customFormat="1">
      <c r="A58" s="289">
        <v>48</v>
      </c>
      <c r="B58" s="289">
        <v>1.17</v>
      </c>
      <c r="C58" s="289" t="s">
        <v>366</v>
      </c>
      <c r="D58" s="289" t="str">
        <f t="shared" si="1"/>
        <v>1.17 Digital readiness (e-commerce legislations)</v>
      </c>
      <c r="E58" s="289" t="s">
        <v>289</v>
      </c>
      <c r="F58" s="289"/>
      <c r="G58" s="289"/>
      <c r="H58" s="292"/>
      <c r="I58" s="292"/>
      <c r="J58" s="292"/>
      <c r="K58" s="292"/>
      <c r="L58" s="292"/>
      <c r="M58" s="292"/>
      <c r="N58" s="292"/>
      <c r="O58" s="292"/>
      <c r="P58" s="292"/>
      <c r="Q58" s="292"/>
      <c r="R58" s="292"/>
      <c r="S58" s="292"/>
      <c r="T58" s="292"/>
      <c r="U58" s="292"/>
      <c r="V58" s="292"/>
      <c r="W58" s="292"/>
      <c r="X58" s="292"/>
      <c r="Y58" s="292"/>
      <c r="Z58" s="292"/>
      <c r="AA58" s="292"/>
      <c r="AB58" s="292"/>
      <c r="AC58" s="292"/>
      <c r="AD58" s="292"/>
      <c r="AE58" s="292"/>
      <c r="AF58" s="292"/>
      <c r="AG58" s="292"/>
      <c r="AH58" s="292"/>
      <c r="AI58" s="292"/>
      <c r="AJ58" s="292"/>
      <c r="AK58" s="292"/>
      <c r="AM58" s="289"/>
      <c r="AN58" s="292" t="e">
        <f t="shared" si="0"/>
        <v>#DIV/0!</v>
      </c>
    </row>
    <row r="59" spans="1:40">
      <c r="H59" s="292"/>
      <c r="I59" s="292"/>
      <c r="J59" s="292"/>
      <c r="K59" s="292"/>
      <c r="L59" s="292"/>
      <c r="M59" s="292"/>
      <c r="N59" s="292"/>
      <c r="O59" s="292"/>
      <c r="P59" s="292"/>
      <c r="Q59" s="292"/>
      <c r="R59" s="292"/>
      <c r="S59" s="292"/>
      <c r="T59" s="292"/>
      <c r="U59" s="292"/>
      <c r="V59" s="292"/>
      <c r="W59" s="292"/>
      <c r="X59" s="292"/>
      <c r="Y59" s="292"/>
      <c r="Z59" s="292"/>
      <c r="AA59" s="292"/>
      <c r="AB59" s="292"/>
      <c r="AC59" s="292"/>
      <c r="AD59" s="292"/>
      <c r="AE59" s="292"/>
      <c r="AF59" s="292"/>
      <c r="AG59" s="292"/>
      <c r="AH59" s="292"/>
      <c r="AI59" s="292"/>
      <c r="AJ59" s="292"/>
      <c r="AK59" s="292"/>
    </row>
    <row r="60" spans="1:40">
      <c r="H60" s="292"/>
      <c r="I60" s="292"/>
      <c r="J60" s="292"/>
      <c r="K60" s="292"/>
      <c r="L60" s="292"/>
      <c r="M60" s="292"/>
      <c r="N60" s="292"/>
      <c r="O60" s="292"/>
      <c r="P60" s="292"/>
      <c r="Q60" s="292"/>
      <c r="R60" s="292"/>
      <c r="S60" s="292"/>
      <c r="T60" s="292"/>
      <c r="U60" s="292"/>
      <c r="V60" s="292"/>
      <c r="W60" s="292"/>
      <c r="X60" s="292"/>
      <c r="Y60" s="292"/>
      <c r="Z60" s="292"/>
      <c r="AA60" s="292"/>
      <c r="AB60" s="292"/>
      <c r="AC60" s="292"/>
      <c r="AD60" s="292"/>
      <c r="AE60" s="292"/>
      <c r="AF60" s="292"/>
      <c r="AG60" s="292"/>
      <c r="AH60" s="292"/>
      <c r="AI60" s="292"/>
      <c r="AJ60" s="292"/>
      <c r="AK60" s="292"/>
    </row>
    <row r="61" spans="1:40" s="290" customFormat="1">
      <c r="A61" s="289"/>
      <c r="B61" s="289">
        <v>2</v>
      </c>
      <c r="C61" s="289" t="s">
        <v>131</v>
      </c>
      <c r="D61" s="289" t="str">
        <f t="shared" si="1"/>
        <v>2 Societal Pillar</v>
      </c>
      <c r="E61" s="289"/>
      <c r="F61" s="289"/>
      <c r="G61" s="289"/>
      <c r="H61" s="292"/>
      <c r="I61" s="292"/>
      <c r="J61" s="292"/>
      <c r="K61" s="292"/>
      <c r="L61" s="292"/>
      <c r="M61" s="292"/>
      <c r="N61" s="292"/>
      <c r="O61" s="292"/>
      <c r="P61" s="292"/>
      <c r="Q61" s="292"/>
      <c r="R61" s="292"/>
      <c r="S61" s="292"/>
      <c r="T61" s="292"/>
      <c r="U61" s="292"/>
      <c r="V61" s="292"/>
      <c r="W61" s="292"/>
      <c r="X61" s="292"/>
      <c r="Y61" s="292"/>
      <c r="Z61" s="292"/>
      <c r="AA61" s="292"/>
      <c r="AB61" s="292"/>
      <c r="AC61" s="292"/>
      <c r="AD61" s="292"/>
      <c r="AE61" s="292"/>
      <c r="AF61" s="292"/>
      <c r="AG61" s="292"/>
      <c r="AH61" s="292"/>
      <c r="AI61" s="292"/>
      <c r="AJ61" s="292"/>
      <c r="AK61" s="292"/>
      <c r="AM61" s="289"/>
    </row>
    <row r="62" spans="1:40" s="290" customFormat="1">
      <c r="A62" s="289">
        <v>49</v>
      </c>
      <c r="B62" s="289" t="s">
        <v>132</v>
      </c>
      <c r="C62" s="289" t="s">
        <v>133</v>
      </c>
      <c r="D62" s="289" t="str">
        <f t="shared" si="1"/>
        <v>2.01 Inequality (Gini coefficient)</v>
      </c>
      <c r="E62" s="289" t="s">
        <v>287</v>
      </c>
      <c r="F62" s="289" t="s">
        <v>292</v>
      </c>
      <c r="G62" s="289" t="s">
        <v>367</v>
      </c>
      <c r="H62" s="292"/>
      <c r="I62" s="292"/>
      <c r="J62" s="292"/>
      <c r="K62" s="292"/>
      <c r="L62" s="292"/>
      <c r="M62" s="292"/>
      <c r="N62" s="292"/>
      <c r="O62" s="292"/>
      <c r="P62" s="292"/>
      <c r="Q62" s="292"/>
      <c r="R62" s="292"/>
      <c r="S62" s="292"/>
      <c r="T62" s="292"/>
      <c r="U62" s="292"/>
      <c r="V62" s="292"/>
      <c r="W62" s="292"/>
      <c r="X62" s="292"/>
      <c r="Y62" s="292"/>
      <c r="Z62" s="292"/>
      <c r="AA62" s="292"/>
      <c r="AB62" s="292"/>
      <c r="AC62" s="292"/>
      <c r="AD62" s="292"/>
      <c r="AE62" s="292"/>
      <c r="AF62" s="292"/>
      <c r="AG62" s="292"/>
      <c r="AH62" s="292"/>
      <c r="AI62" s="292"/>
      <c r="AJ62" s="292"/>
      <c r="AK62" s="292"/>
      <c r="AM62" s="289"/>
      <c r="AN62" s="292" t="e">
        <f t="shared" ref="AN62:AN87" si="2">AVERAGE(H62:AK62)</f>
        <v>#DIV/0!</v>
      </c>
    </row>
    <row r="63" spans="1:40" s="290" customFormat="1">
      <c r="A63" s="289">
        <v>50</v>
      </c>
      <c r="B63" s="289" t="s">
        <v>134</v>
      </c>
      <c r="C63" s="289" t="s">
        <v>135</v>
      </c>
      <c r="D63" s="289" t="str">
        <f t="shared" si="1"/>
        <v>2.02 Educational attainment</v>
      </c>
      <c r="E63" s="289" t="s">
        <v>231</v>
      </c>
      <c r="F63" s="289"/>
      <c r="G63" s="289"/>
      <c r="H63" s="292"/>
      <c r="I63" s="292"/>
      <c r="J63" s="292"/>
      <c r="K63" s="292"/>
      <c r="L63" s="292"/>
      <c r="M63" s="292"/>
      <c r="N63" s="292"/>
      <c r="O63" s="292"/>
      <c r="P63" s="292"/>
      <c r="Q63" s="292"/>
      <c r="R63" s="292"/>
      <c r="S63" s="292"/>
      <c r="T63" s="292"/>
      <c r="U63" s="292"/>
      <c r="V63" s="292"/>
      <c r="W63" s="292"/>
      <c r="X63" s="292" t="s">
        <v>596</v>
      </c>
      <c r="Y63" s="292"/>
      <c r="Z63" s="292"/>
      <c r="AA63" s="292" t="s">
        <v>596</v>
      </c>
      <c r="AB63" s="292" t="s">
        <v>596</v>
      </c>
      <c r="AC63" s="292"/>
      <c r="AD63" s="292"/>
      <c r="AE63" s="292"/>
      <c r="AF63" s="292"/>
      <c r="AG63" s="292"/>
      <c r="AH63" s="292"/>
      <c r="AI63" s="292"/>
      <c r="AJ63" s="292"/>
      <c r="AK63" s="292"/>
      <c r="AM63" s="289"/>
      <c r="AN63" s="292" t="e">
        <f t="shared" si="2"/>
        <v>#DIV/0!</v>
      </c>
    </row>
    <row r="64" spans="1:40" s="290" customFormat="1">
      <c r="A64" s="289">
        <v>51</v>
      </c>
      <c r="B64" s="289" t="s">
        <v>136</v>
      </c>
      <c r="C64" s="289" t="s">
        <v>137</v>
      </c>
      <c r="D64" s="289" t="str">
        <f t="shared" si="1"/>
        <v>2.02.01 Mean years of schooling</v>
      </c>
      <c r="E64" s="289" t="s">
        <v>289</v>
      </c>
      <c r="F64" s="289" t="s">
        <v>368</v>
      </c>
      <c r="G64" s="289" t="s">
        <v>369</v>
      </c>
      <c r="H64" s="292"/>
      <c r="I64" s="292"/>
      <c r="J64" s="292"/>
      <c r="K64" s="292"/>
      <c r="L64" s="292"/>
      <c r="M64" s="292"/>
      <c r="N64" s="292"/>
      <c r="O64" s="292"/>
      <c r="P64" s="292"/>
      <c r="Q64" s="292"/>
      <c r="R64" s="292"/>
      <c r="S64" s="292"/>
      <c r="T64" s="292"/>
      <c r="U64" s="292"/>
      <c r="V64" s="292"/>
      <c r="W64" s="292"/>
      <c r="X64" s="292"/>
      <c r="Y64" s="292"/>
      <c r="Z64" s="292"/>
      <c r="AA64" s="292"/>
      <c r="AB64" s="292"/>
      <c r="AC64" s="292"/>
      <c r="AD64" s="292"/>
      <c r="AE64" s="292"/>
      <c r="AF64" s="292"/>
      <c r="AG64" s="292"/>
      <c r="AH64" s="292"/>
      <c r="AI64" s="292"/>
      <c r="AJ64" s="292"/>
      <c r="AK64" s="292"/>
      <c r="AM64" s="289"/>
      <c r="AN64" s="292" t="e">
        <f t="shared" si="2"/>
        <v>#DIV/0!</v>
      </c>
    </row>
    <row r="65" spans="1:40" s="290" customFormat="1">
      <c r="A65" s="289">
        <v>52</v>
      </c>
      <c r="B65" s="289" t="s">
        <v>138</v>
      </c>
      <c r="C65" s="289" t="s">
        <v>139</v>
      </c>
      <c r="D65" s="289" t="str">
        <f t="shared" si="1"/>
        <v>2.02.02 University education Index</v>
      </c>
      <c r="E65" s="289" t="s">
        <v>289</v>
      </c>
      <c r="F65" s="289" t="s">
        <v>370</v>
      </c>
      <c r="G65" s="289" t="s">
        <v>371</v>
      </c>
      <c r="H65" s="292"/>
      <c r="I65" s="292"/>
      <c r="J65" s="292"/>
      <c r="K65" s="292"/>
      <c r="L65" s="292"/>
      <c r="M65" s="292"/>
      <c r="N65" s="292"/>
      <c r="O65" s="292"/>
      <c r="P65" s="292"/>
      <c r="Q65" s="292"/>
      <c r="R65" s="292"/>
      <c r="S65" s="292"/>
      <c r="T65" s="292"/>
      <c r="U65" s="292"/>
      <c r="V65" s="292"/>
      <c r="W65" s="292"/>
      <c r="X65" s="292"/>
      <c r="Y65" s="292"/>
      <c r="Z65" s="292"/>
      <c r="AA65" s="292"/>
      <c r="AB65" s="292"/>
      <c r="AC65" s="292"/>
      <c r="AD65" s="292"/>
      <c r="AE65" s="292"/>
      <c r="AF65" s="292"/>
      <c r="AG65" s="292"/>
      <c r="AH65" s="292"/>
      <c r="AI65" s="292"/>
      <c r="AJ65" s="292"/>
      <c r="AK65" s="292"/>
      <c r="AM65" s="289"/>
      <c r="AN65" s="292" t="e">
        <f t="shared" si="2"/>
        <v>#DIV/0!</v>
      </c>
    </row>
    <row r="66" spans="1:40" s="290" customFormat="1">
      <c r="A66" s="289">
        <v>53</v>
      </c>
      <c r="B66" s="289" t="s">
        <v>140</v>
      </c>
      <c r="C66" s="289" t="s">
        <v>141</v>
      </c>
      <c r="D66" s="289" t="str">
        <f t="shared" si="1"/>
        <v>2.02.03 Tertiary enrollment</v>
      </c>
      <c r="E66" s="289" t="s">
        <v>289</v>
      </c>
      <c r="F66" s="289" t="s">
        <v>292</v>
      </c>
      <c r="G66" s="289" t="s">
        <v>372</v>
      </c>
      <c r="H66" s="292"/>
      <c r="I66" s="292"/>
      <c r="J66" s="292"/>
      <c r="K66" s="292"/>
      <c r="L66" s="292"/>
      <c r="M66" s="292"/>
      <c r="N66" s="292"/>
      <c r="O66" s="292"/>
      <c r="P66" s="292"/>
      <c r="Q66" s="292"/>
      <c r="R66" s="292"/>
      <c r="S66" s="292"/>
      <c r="T66" s="292"/>
      <c r="U66" s="292"/>
      <c r="V66" s="292"/>
      <c r="W66" s="292"/>
      <c r="X66" s="292"/>
      <c r="Y66" s="292"/>
      <c r="Z66" s="292"/>
      <c r="AA66" s="292"/>
      <c r="AB66" s="292"/>
      <c r="AC66" s="292"/>
      <c r="AD66" s="292"/>
      <c r="AE66" s="292"/>
      <c r="AF66" s="292"/>
      <c r="AG66" s="292"/>
      <c r="AH66" s="292"/>
      <c r="AI66" s="292"/>
      <c r="AJ66" s="292"/>
      <c r="AK66" s="292"/>
      <c r="AM66" s="289"/>
      <c r="AN66" s="292" t="e">
        <f t="shared" si="2"/>
        <v>#DIV/0!</v>
      </c>
    </row>
    <row r="67" spans="1:40" s="290" customFormat="1">
      <c r="A67" s="289">
        <v>54</v>
      </c>
      <c r="B67" s="289" t="s">
        <v>142</v>
      </c>
      <c r="C67" s="289" t="s">
        <v>143</v>
      </c>
      <c r="D67" s="289" t="str">
        <f t="shared" si="1"/>
        <v>2.03 Labor standards</v>
      </c>
      <c r="E67" s="289" t="s">
        <v>231</v>
      </c>
      <c r="F67" s="289"/>
      <c r="G67" s="289"/>
      <c r="H67" s="292"/>
      <c r="I67" s="292"/>
      <c r="J67" s="292" t="s">
        <v>596</v>
      </c>
      <c r="K67" s="292"/>
      <c r="L67" s="292"/>
      <c r="M67" s="292"/>
      <c r="N67" s="292"/>
      <c r="O67" s="292"/>
      <c r="P67" s="292"/>
      <c r="Q67" s="292" t="s">
        <v>596</v>
      </c>
      <c r="R67" s="292"/>
      <c r="S67" s="292"/>
      <c r="T67" s="292"/>
      <c r="U67" s="292"/>
      <c r="V67" s="292"/>
      <c r="W67" s="292"/>
      <c r="X67" s="292"/>
      <c r="Y67" s="292"/>
      <c r="Z67" s="292"/>
      <c r="AA67" s="292"/>
      <c r="AB67" s="292"/>
      <c r="AC67" s="292"/>
      <c r="AD67" s="292"/>
      <c r="AE67" s="292"/>
      <c r="AF67" s="292"/>
      <c r="AG67" s="292"/>
      <c r="AH67" s="292"/>
      <c r="AI67" s="292"/>
      <c r="AJ67" s="292"/>
      <c r="AK67" s="292"/>
      <c r="AM67" s="289"/>
      <c r="AN67" s="292" t="e">
        <f t="shared" si="2"/>
        <v>#DIV/0!</v>
      </c>
    </row>
    <row r="68" spans="1:40" s="290" customFormat="1">
      <c r="A68" s="289">
        <v>55</v>
      </c>
      <c r="B68" s="289" t="s">
        <v>144</v>
      </c>
      <c r="C68" s="289" t="s">
        <v>145</v>
      </c>
      <c r="D68" s="289" t="str">
        <f t="shared" si="1"/>
        <v>2.03.01 Gender non-discrimination in hiring</v>
      </c>
      <c r="E68" s="289" t="s">
        <v>289</v>
      </c>
      <c r="F68" s="289" t="s">
        <v>373</v>
      </c>
      <c r="G68" s="289" t="s">
        <v>374</v>
      </c>
      <c r="H68" s="292"/>
      <c r="I68" s="292"/>
      <c r="J68" s="292"/>
      <c r="K68" s="292"/>
      <c r="L68" s="292"/>
      <c r="M68" s="292"/>
      <c r="N68" s="292"/>
      <c r="O68" s="292"/>
      <c r="P68" s="292"/>
      <c r="Q68" s="292"/>
      <c r="R68" s="292"/>
      <c r="S68" s="292"/>
      <c r="T68" s="292"/>
      <c r="U68" s="292"/>
      <c r="V68" s="292"/>
      <c r="W68" s="292"/>
      <c r="X68" s="292"/>
      <c r="Y68" s="292"/>
      <c r="Z68" s="292"/>
      <c r="AA68" s="292"/>
      <c r="AB68" s="292"/>
      <c r="AC68" s="292"/>
      <c r="AD68" s="292"/>
      <c r="AE68" s="292"/>
      <c r="AF68" s="292"/>
      <c r="AG68" s="292"/>
      <c r="AH68" s="292"/>
      <c r="AI68" s="292"/>
      <c r="AJ68" s="292"/>
      <c r="AK68" s="292"/>
      <c r="AM68" s="289"/>
      <c r="AN68" s="292" t="e">
        <f t="shared" si="2"/>
        <v>#DIV/0!</v>
      </c>
    </row>
    <row r="69" spans="1:40" s="290" customFormat="1">
      <c r="A69" s="289">
        <v>56</v>
      </c>
      <c r="B69" s="289" t="s">
        <v>146</v>
      </c>
      <c r="C69" s="289" t="s">
        <v>147</v>
      </c>
      <c r="D69" s="289" t="str">
        <f t="shared" si="1"/>
        <v>2.03.02 Freedom of association and assembly</v>
      </c>
      <c r="E69" s="289" t="s">
        <v>289</v>
      </c>
      <c r="F69" s="289" t="s">
        <v>292</v>
      </c>
      <c r="G69" s="289"/>
      <c r="H69" s="292"/>
      <c r="I69" s="292"/>
      <c r="J69" s="292"/>
      <c r="K69" s="292"/>
      <c r="L69" s="292"/>
      <c r="M69" s="292"/>
      <c r="N69" s="292"/>
      <c r="O69" s="292"/>
      <c r="P69" s="292"/>
      <c r="Q69" s="292"/>
      <c r="R69" s="292"/>
      <c r="S69" s="292"/>
      <c r="T69" s="292"/>
      <c r="U69" s="292"/>
      <c r="V69" s="292"/>
      <c r="W69" s="292"/>
      <c r="X69" s="292"/>
      <c r="Y69" s="292"/>
      <c r="Z69" s="292"/>
      <c r="AA69" s="292"/>
      <c r="AB69" s="292"/>
      <c r="AC69" s="292"/>
      <c r="AD69" s="292"/>
      <c r="AE69" s="292"/>
      <c r="AF69" s="292"/>
      <c r="AG69" s="292"/>
      <c r="AH69" s="292"/>
      <c r="AI69" s="292"/>
      <c r="AJ69" s="292"/>
      <c r="AK69" s="292"/>
      <c r="AM69" s="289"/>
      <c r="AN69" s="292" t="e">
        <f t="shared" si="2"/>
        <v>#DIV/0!</v>
      </c>
    </row>
    <row r="70" spans="1:40" s="290" customFormat="1">
      <c r="A70" s="289">
        <v>57</v>
      </c>
      <c r="B70" s="289" t="s">
        <v>148</v>
      </c>
      <c r="C70" s="289" t="s">
        <v>149</v>
      </c>
      <c r="D70" s="289" t="str">
        <f t="shared" si="1"/>
        <v>2.04 Political stability and absence of violence</v>
      </c>
      <c r="E70" s="289" t="s">
        <v>289</v>
      </c>
      <c r="F70" s="289" t="s">
        <v>375</v>
      </c>
      <c r="G70" s="289" t="s">
        <v>376</v>
      </c>
      <c r="H70" s="292"/>
      <c r="I70" s="292"/>
      <c r="J70" s="292"/>
      <c r="K70" s="292"/>
      <c r="L70" s="292"/>
      <c r="M70" s="292"/>
      <c r="N70" s="292"/>
      <c r="O70" s="292"/>
      <c r="P70" s="292"/>
      <c r="Q70" s="292"/>
      <c r="R70" s="292"/>
      <c r="S70" s="292"/>
      <c r="T70" s="292"/>
      <c r="U70" s="292"/>
      <c r="V70" s="292"/>
      <c r="W70" s="292"/>
      <c r="X70" s="292"/>
      <c r="Y70" s="292"/>
      <c r="Z70" s="292"/>
      <c r="AA70" s="292"/>
      <c r="AB70" s="292"/>
      <c r="AC70" s="292"/>
      <c r="AD70" s="292"/>
      <c r="AE70" s="292"/>
      <c r="AF70" s="292"/>
      <c r="AG70" s="292"/>
      <c r="AH70" s="292"/>
      <c r="AI70" s="292"/>
      <c r="AJ70" s="292"/>
      <c r="AK70" s="292"/>
      <c r="AM70" s="289"/>
      <c r="AN70" s="292" t="e">
        <f t="shared" si="2"/>
        <v>#DIV/0!</v>
      </c>
    </row>
    <row r="71" spans="1:40" s="290" customFormat="1">
      <c r="A71" s="289">
        <v>58</v>
      </c>
      <c r="B71" s="289" t="s">
        <v>150</v>
      </c>
      <c r="C71" s="289" t="s">
        <v>151</v>
      </c>
      <c r="D71" s="289" t="str">
        <f t="shared" si="1"/>
        <v>2.05 Goods produced by forced labor or child labor</v>
      </c>
      <c r="E71" s="289" t="s">
        <v>231</v>
      </c>
      <c r="F71" s="289"/>
      <c r="G71" s="289"/>
      <c r="H71" s="292"/>
      <c r="I71" s="292"/>
      <c r="J71" s="292" t="s">
        <v>596</v>
      </c>
      <c r="K71" s="292"/>
      <c r="L71" s="292"/>
      <c r="M71" s="292"/>
      <c r="N71" s="292"/>
      <c r="O71" s="292"/>
      <c r="P71" s="292"/>
      <c r="Q71" s="292"/>
      <c r="R71" s="292"/>
      <c r="S71" s="292"/>
      <c r="T71" s="292"/>
      <c r="U71" s="292"/>
      <c r="V71" s="292"/>
      <c r="W71" s="292"/>
      <c r="X71" s="292"/>
      <c r="Y71" s="292"/>
      <c r="Z71" s="292"/>
      <c r="AA71" s="292"/>
      <c r="AB71" s="292"/>
      <c r="AC71" s="292"/>
      <c r="AD71" s="292"/>
      <c r="AE71" s="292"/>
      <c r="AF71" s="292"/>
      <c r="AG71" s="292"/>
      <c r="AH71" s="292"/>
      <c r="AI71" s="292"/>
      <c r="AJ71" s="292"/>
      <c r="AK71" s="292"/>
      <c r="AM71" s="289"/>
      <c r="AN71" s="292" t="e">
        <f t="shared" si="2"/>
        <v>#DIV/0!</v>
      </c>
    </row>
    <row r="72" spans="1:40" s="290" customFormat="1">
      <c r="A72" s="289">
        <v>59</v>
      </c>
      <c r="B72" s="289" t="s">
        <v>152</v>
      </c>
      <c r="C72" s="289" t="s">
        <v>153</v>
      </c>
      <c r="D72" s="289" t="str">
        <f t="shared" si="1"/>
        <v>2.05.01 Goods produced by forced labor</v>
      </c>
      <c r="E72" s="289" t="s">
        <v>231</v>
      </c>
      <c r="F72" s="289"/>
      <c r="G72" s="289"/>
      <c r="H72" s="292"/>
      <c r="I72" s="292"/>
      <c r="J72" s="292" t="s">
        <v>596</v>
      </c>
      <c r="K72" s="292"/>
      <c r="L72" s="292"/>
      <c r="M72" s="292"/>
      <c r="N72" s="292"/>
      <c r="O72" s="292"/>
      <c r="P72" s="292"/>
      <c r="Q72" s="292"/>
      <c r="R72" s="292"/>
      <c r="S72" s="292"/>
      <c r="T72" s="292"/>
      <c r="U72" s="292"/>
      <c r="V72" s="292"/>
      <c r="W72" s="292"/>
      <c r="X72" s="292"/>
      <c r="Y72" s="292"/>
      <c r="Z72" s="292"/>
      <c r="AA72" s="292"/>
      <c r="AB72" s="292"/>
      <c r="AC72" s="292"/>
      <c r="AD72" s="292"/>
      <c r="AE72" s="292"/>
      <c r="AF72" s="292"/>
      <c r="AG72" s="292"/>
      <c r="AH72" s="292"/>
      <c r="AI72" s="292"/>
      <c r="AJ72" s="292"/>
      <c r="AK72" s="292"/>
      <c r="AM72" s="289"/>
      <c r="AN72" s="292" t="e">
        <f t="shared" si="2"/>
        <v>#DIV/0!</v>
      </c>
    </row>
    <row r="73" spans="1:40" s="290" customFormat="1">
      <c r="A73" s="289">
        <v>60</v>
      </c>
      <c r="B73" s="289" t="s">
        <v>154</v>
      </c>
      <c r="C73" s="289" t="s">
        <v>155</v>
      </c>
      <c r="D73" s="289" t="str">
        <f t="shared" si="1"/>
        <v>2.05.01.a Goods produced by forced labor, number of goods categories</v>
      </c>
      <c r="E73" s="289" t="s">
        <v>287</v>
      </c>
      <c r="F73" s="289" t="s">
        <v>377</v>
      </c>
      <c r="G73" s="289" t="s">
        <v>378</v>
      </c>
      <c r="H73" s="292"/>
      <c r="I73" s="292"/>
      <c r="J73" s="292"/>
      <c r="K73" s="292"/>
      <c r="L73" s="292"/>
      <c r="M73" s="292"/>
      <c r="N73" s="292"/>
      <c r="O73" s="292"/>
      <c r="P73" s="292"/>
      <c r="Q73" s="292"/>
      <c r="R73" s="292"/>
      <c r="S73" s="292"/>
      <c r="T73" s="292"/>
      <c r="U73" s="292"/>
      <c r="V73" s="292"/>
      <c r="W73" s="292"/>
      <c r="X73" s="292"/>
      <c r="Y73" s="292"/>
      <c r="Z73" s="292"/>
      <c r="AA73" s="292"/>
      <c r="AB73" s="292"/>
      <c r="AC73" s="292"/>
      <c r="AD73" s="292"/>
      <c r="AE73" s="292"/>
      <c r="AF73" s="292"/>
      <c r="AG73" s="292"/>
      <c r="AH73" s="292"/>
      <c r="AI73" s="292"/>
      <c r="AJ73" s="292"/>
      <c r="AK73" s="292"/>
      <c r="AM73" s="289"/>
      <c r="AN73" s="292" t="e">
        <f t="shared" si="2"/>
        <v>#DIV/0!</v>
      </c>
    </row>
    <row r="74" spans="1:40" s="290" customFormat="1">
      <c r="A74" s="289">
        <v>61</v>
      </c>
      <c r="B74" s="289" t="s">
        <v>156</v>
      </c>
      <c r="C74" s="289" t="s">
        <v>157</v>
      </c>
      <c r="D74" s="289" t="str">
        <f t="shared" si="1"/>
        <v>2.05.01.b % population in forced labor</v>
      </c>
      <c r="E74" s="289" t="s">
        <v>287</v>
      </c>
      <c r="F74" s="289" t="s">
        <v>379</v>
      </c>
      <c r="G74" s="289" t="s">
        <v>157</v>
      </c>
      <c r="H74" s="292"/>
      <c r="I74" s="292"/>
      <c r="J74" s="292"/>
      <c r="K74" s="292"/>
      <c r="L74" s="292"/>
      <c r="M74" s="292"/>
      <c r="N74" s="292"/>
      <c r="O74" s="292"/>
      <c r="P74" s="292"/>
      <c r="Q74" s="292"/>
      <c r="R74" s="292"/>
      <c r="S74" s="292"/>
      <c r="T74" s="292"/>
      <c r="U74" s="292"/>
      <c r="V74" s="292"/>
      <c r="W74" s="292"/>
      <c r="X74" s="292"/>
      <c r="Y74" s="292"/>
      <c r="Z74" s="292"/>
      <c r="AA74" s="292"/>
      <c r="AB74" s="292"/>
      <c r="AC74" s="292"/>
      <c r="AD74" s="292"/>
      <c r="AE74" s="292"/>
      <c r="AF74" s="292"/>
      <c r="AG74" s="292"/>
      <c r="AH74" s="292"/>
      <c r="AI74" s="292"/>
      <c r="AJ74" s="292"/>
      <c r="AK74" s="292"/>
      <c r="AM74" s="289"/>
      <c r="AN74" s="292" t="e">
        <f t="shared" si="2"/>
        <v>#DIV/0!</v>
      </c>
    </row>
    <row r="75" spans="1:40" s="290" customFormat="1">
      <c r="A75" s="289">
        <v>62</v>
      </c>
      <c r="B75" s="289" t="s">
        <v>158</v>
      </c>
      <c r="C75" s="289" t="s">
        <v>159</v>
      </c>
      <c r="D75" s="289" t="str">
        <f t="shared" si="1"/>
        <v>2.05.02 Goods produced by child labor, number of goods categories</v>
      </c>
      <c r="E75" s="289" t="s">
        <v>287</v>
      </c>
      <c r="F75" s="289" t="s">
        <v>380</v>
      </c>
      <c r="G75" s="289" t="s">
        <v>378</v>
      </c>
      <c r="H75" s="292"/>
      <c r="I75" s="292"/>
      <c r="J75" s="292"/>
      <c r="K75" s="292"/>
      <c r="L75" s="292"/>
      <c r="M75" s="292"/>
      <c r="N75" s="292"/>
      <c r="O75" s="292"/>
      <c r="P75" s="292"/>
      <c r="Q75" s="292"/>
      <c r="R75" s="292"/>
      <c r="S75" s="292"/>
      <c r="T75" s="292"/>
      <c r="U75" s="292"/>
      <c r="V75" s="292"/>
      <c r="W75" s="292"/>
      <c r="X75" s="292"/>
      <c r="Y75" s="292"/>
      <c r="Z75" s="292"/>
      <c r="AA75" s="292"/>
      <c r="AB75" s="292"/>
      <c r="AC75" s="292"/>
      <c r="AD75" s="292"/>
      <c r="AE75" s="292"/>
      <c r="AF75" s="292"/>
      <c r="AG75" s="292"/>
      <c r="AH75" s="292"/>
      <c r="AI75" s="292"/>
      <c r="AJ75" s="292"/>
      <c r="AK75" s="292"/>
      <c r="AM75" s="289"/>
      <c r="AN75" s="292" t="e">
        <f t="shared" si="2"/>
        <v>#DIV/0!</v>
      </c>
    </row>
    <row r="76" spans="1:40" s="290" customFormat="1">
      <c r="A76" s="289">
        <v>63</v>
      </c>
      <c r="B76" s="289" t="s">
        <v>160</v>
      </c>
      <c r="C76" s="289" t="s">
        <v>161</v>
      </c>
      <c r="D76" s="289" t="str">
        <f t="shared" si="1"/>
        <v>2.06 Government response to human trafficking</v>
      </c>
      <c r="E76" s="289" t="s">
        <v>231</v>
      </c>
      <c r="F76" s="289"/>
      <c r="G76" s="289"/>
      <c r="H76" s="292"/>
      <c r="I76" s="292"/>
      <c r="J76" s="292"/>
      <c r="K76" s="292"/>
      <c r="L76" s="292"/>
      <c r="M76" s="292"/>
      <c r="N76" s="292"/>
      <c r="O76" s="292" t="s">
        <v>596</v>
      </c>
      <c r="P76" s="292"/>
      <c r="Q76" s="292" t="s">
        <v>596</v>
      </c>
      <c r="R76" s="292"/>
      <c r="S76" s="292"/>
      <c r="T76" s="292"/>
      <c r="U76" s="292"/>
      <c r="V76" s="292"/>
      <c r="W76" s="292"/>
      <c r="X76" s="292"/>
      <c r="Y76" s="292"/>
      <c r="Z76" s="292"/>
      <c r="AA76" s="292"/>
      <c r="AB76" s="292"/>
      <c r="AC76" s="292"/>
      <c r="AD76" s="292"/>
      <c r="AE76" s="292"/>
      <c r="AF76" s="292"/>
      <c r="AG76" s="292"/>
      <c r="AH76" s="292"/>
      <c r="AI76" s="292"/>
      <c r="AJ76" s="292"/>
      <c r="AK76" s="292"/>
      <c r="AM76" s="289"/>
      <c r="AN76" s="292" t="e">
        <f t="shared" si="2"/>
        <v>#DIV/0!</v>
      </c>
    </row>
    <row r="77" spans="1:40" s="290" customFormat="1">
      <c r="A77" s="289">
        <v>64</v>
      </c>
      <c r="B77" s="289" t="s">
        <v>162</v>
      </c>
      <c r="C77" s="289" t="s">
        <v>163</v>
      </c>
      <c r="D77" s="289" t="str">
        <f t="shared" si="1"/>
        <v>2.06.01 Government response to human trafficking, Criminalization</v>
      </c>
      <c r="E77" s="289" t="s">
        <v>289</v>
      </c>
      <c r="F77" s="289" t="s">
        <v>381</v>
      </c>
      <c r="G77" s="289" t="s">
        <v>382</v>
      </c>
      <c r="H77" s="292"/>
      <c r="I77" s="292"/>
      <c r="J77" s="292"/>
      <c r="K77" s="292"/>
      <c r="L77" s="292"/>
      <c r="M77" s="292"/>
      <c r="N77" s="292"/>
      <c r="O77" s="292"/>
      <c r="P77" s="292"/>
      <c r="Q77" s="292"/>
      <c r="R77" s="292"/>
      <c r="S77" s="292"/>
      <c r="T77" s="292"/>
      <c r="U77" s="292"/>
      <c r="V77" s="292"/>
      <c r="W77" s="292"/>
      <c r="X77" s="292"/>
      <c r="Y77" s="292"/>
      <c r="Z77" s="292"/>
      <c r="AA77" s="292"/>
      <c r="AB77" s="292"/>
      <c r="AC77" s="292"/>
      <c r="AD77" s="292"/>
      <c r="AE77" s="292"/>
      <c r="AF77" s="292"/>
      <c r="AG77" s="292"/>
      <c r="AH77" s="292"/>
      <c r="AI77" s="292"/>
      <c r="AJ77" s="292"/>
      <c r="AK77" s="292"/>
      <c r="AM77" s="289"/>
      <c r="AN77" s="292" t="e">
        <f t="shared" si="2"/>
        <v>#DIV/0!</v>
      </c>
    </row>
    <row r="78" spans="1:40" s="290" customFormat="1">
      <c r="A78" s="289">
        <v>65</v>
      </c>
      <c r="B78" s="289" t="s">
        <v>164</v>
      </c>
      <c r="C78" s="289" t="s">
        <v>165</v>
      </c>
      <c r="D78" s="289" t="str">
        <f t="shared" si="1"/>
        <v>2.06.02 Government response to human trafficking, Strategy</v>
      </c>
      <c r="E78" s="289" t="s">
        <v>289</v>
      </c>
      <c r="F78" s="289" t="s">
        <v>379</v>
      </c>
      <c r="G78" s="289" t="s">
        <v>383</v>
      </c>
      <c r="H78" s="292"/>
      <c r="I78" s="292"/>
      <c r="J78" s="292"/>
      <c r="K78" s="292"/>
      <c r="L78" s="292"/>
      <c r="M78" s="292"/>
      <c r="N78" s="292"/>
      <c r="O78" s="292"/>
      <c r="P78" s="292"/>
      <c r="Q78" s="292"/>
      <c r="R78" s="292"/>
      <c r="S78" s="292"/>
      <c r="T78" s="292"/>
      <c r="U78" s="292"/>
      <c r="V78" s="292"/>
      <c r="W78" s="292"/>
      <c r="X78" s="292"/>
      <c r="Y78" s="292"/>
      <c r="Z78" s="292"/>
      <c r="AA78" s="292"/>
      <c r="AB78" s="292"/>
      <c r="AC78" s="292"/>
      <c r="AD78" s="292"/>
      <c r="AE78" s="292"/>
      <c r="AF78" s="292"/>
      <c r="AG78" s="292"/>
      <c r="AH78" s="292"/>
      <c r="AI78" s="292"/>
      <c r="AJ78" s="292"/>
      <c r="AK78" s="292"/>
      <c r="AM78" s="289"/>
      <c r="AN78" s="292" t="e">
        <f t="shared" si="2"/>
        <v>#DIV/0!</v>
      </c>
    </row>
    <row r="79" spans="1:40" s="290" customFormat="1">
      <c r="A79" s="289">
        <v>66</v>
      </c>
      <c r="B79" s="289" t="s">
        <v>166</v>
      </c>
      <c r="C79" s="289" t="s">
        <v>167</v>
      </c>
      <c r="D79" s="289" t="str">
        <f t="shared" si="1"/>
        <v>2.06.03 Government response to human trafficking, Action</v>
      </c>
      <c r="E79" s="289" t="s">
        <v>287</v>
      </c>
      <c r="F79" s="289" t="s">
        <v>381</v>
      </c>
      <c r="G79" s="289" t="s">
        <v>384</v>
      </c>
      <c r="H79" s="292"/>
      <c r="I79" s="292"/>
      <c r="J79" s="292"/>
      <c r="K79" s="292"/>
      <c r="L79" s="292"/>
      <c r="M79" s="292"/>
      <c r="N79" s="292"/>
      <c r="O79" s="292"/>
      <c r="P79" s="292"/>
      <c r="Q79" s="292"/>
      <c r="R79" s="292"/>
      <c r="S79" s="292"/>
      <c r="T79" s="292"/>
      <c r="U79" s="292"/>
      <c r="V79" s="292"/>
      <c r="W79" s="292"/>
      <c r="X79" s="292"/>
      <c r="Y79" s="292"/>
      <c r="Z79" s="292"/>
      <c r="AA79" s="292"/>
      <c r="AB79" s="292"/>
      <c r="AC79" s="292"/>
      <c r="AD79" s="292"/>
      <c r="AE79" s="292"/>
      <c r="AF79" s="292"/>
      <c r="AG79" s="292"/>
      <c r="AH79" s="292"/>
      <c r="AI79" s="292"/>
      <c r="AJ79" s="292"/>
      <c r="AK79" s="292"/>
      <c r="AM79" s="289"/>
      <c r="AN79" s="292" t="e">
        <f t="shared" si="2"/>
        <v>#DIV/0!</v>
      </c>
    </row>
    <row r="80" spans="1:40" s="290" customFormat="1">
      <c r="A80" s="289">
        <v>67</v>
      </c>
      <c r="B80" s="289" t="s">
        <v>168</v>
      </c>
      <c r="C80" s="289" t="s">
        <v>169</v>
      </c>
      <c r="D80" s="289" t="str">
        <f t="shared" si="1"/>
        <v>2.07 Trade in goods at risk of modern slavery</v>
      </c>
      <c r="E80" s="289" t="s">
        <v>231</v>
      </c>
      <c r="F80" s="289"/>
      <c r="G80" s="289"/>
      <c r="H80" s="292"/>
      <c r="I80" s="292"/>
      <c r="J80" s="292"/>
      <c r="K80" s="292"/>
      <c r="L80" s="292"/>
      <c r="M80" s="292"/>
      <c r="N80" s="292"/>
      <c r="O80" s="292"/>
      <c r="P80" s="292"/>
      <c r="Q80" s="292"/>
      <c r="R80" s="292"/>
      <c r="S80" s="292"/>
      <c r="T80" s="292"/>
      <c r="U80" s="292"/>
      <c r="V80" s="292"/>
      <c r="W80" s="292"/>
      <c r="X80" s="292"/>
      <c r="Y80" s="292"/>
      <c r="Z80" s="292"/>
      <c r="AA80" s="292"/>
      <c r="AB80" s="292"/>
      <c r="AC80" s="292"/>
      <c r="AD80" s="292"/>
      <c r="AE80" s="292"/>
      <c r="AF80" s="292"/>
      <c r="AG80" s="292"/>
      <c r="AH80" s="292"/>
      <c r="AI80" s="292"/>
      <c r="AJ80" s="292"/>
      <c r="AK80" s="292"/>
      <c r="AM80" s="289"/>
      <c r="AN80" s="292" t="e">
        <f t="shared" si="2"/>
        <v>#DIV/0!</v>
      </c>
    </row>
    <row r="81" spans="1:40" s="290" customFormat="1">
      <c r="A81" s="289">
        <v>68</v>
      </c>
      <c r="B81" s="289" t="s">
        <v>170</v>
      </c>
      <c r="C81" s="289" t="s">
        <v>171</v>
      </c>
      <c r="D81" s="289" t="str">
        <f t="shared" si="1"/>
        <v>2.07.01 Imports of goods at risk of modern slavery, US$ millions</v>
      </c>
      <c r="E81" s="289" t="s">
        <v>287</v>
      </c>
      <c r="F81" s="289" t="s">
        <v>385</v>
      </c>
      <c r="G81" s="289" t="s">
        <v>386</v>
      </c>
      <c r="H81" s="292"/>
      <c r="I81" s="292"/>
      <c r="J81" s="292"/>
      <c r="K81" s="292"/>
      <c r="L81" s="292"/>
      <c r="M81" s="292"/>
      <c r="N81" s="292"/>
      <c r="O81" s="292"/>
      <c r="P81" s="292"/>
      <c r="Q81" s="292"/>
      <c r="R81" s="292"/>
      <c r="S81" s="292"/>
      <c r="T81" s="292"/>
      <c r="U81" s="292"/>
      <c r="V81" s="292"/>
      <c r="W81" s="292"/>
      <c r="X81" s="292"/>
      <c r="Y81" s="292"/>
      <c r="Z81" s="292"/>
      <c r="AA81" s="292"/>
      <c r="AB81" s="292"/>
      <c r="AC81" s="292"/>
      <c r="AD81" s="292"/>
      <c r="AE81" s="292"/>
      <c r="AF81" s="292"/>
      <c r="AG81" s="292"/>
      <c r="AH81" s="292"/>
      <c r="AI81" s="292"/>
      <c r="AJ81" s="292"/>
      <c r="AK81" s="292"/>
      <c r="AM81" s="289"/>
      <c r="AN81" s="292" t="e">
        <f t="shared" si="2"/>
        <v>#DIV/0!</v>
      </c>
    </row>
    <row r="82" spans="1:40" s="290" customFormat="1">
      <c r="A82" s="289">
        <v>69</v>
      </c>
      <c r="B82" s="289" t="s">
        <v>172</v>
      </c>
      <c r="C82" s="289" t="s">
        <v>173</v>
      </c>
      <c r="D82" s="289" t="str">
        <f t="shared" si="1"/>
        <v>2.07.02 Exports of goods at risk of modern slavery, US$ millions</v>
      </c>
      <c r="E82" s="289" t="s">
        <v>287</v>
      </c>
      <c r="F82" s="289" t="s">
        <v>385</v>
      </c>
      <c r="G82" s="289" t="s">
        <v>387</v>
      </c>
      <c r="H82" s="292"/>
      <c r="I82" s="292"/>
      <c r="J82" s="292"/>
      <c r="K82" s="292"/>
      <c r="L82" s="292"/>
      <c r="M82" s="292"/>
      <c r="N82" s="292"/>
      <c r="O82" s="292"/>
      <c r="P82" s="292"/>
      <c r="Q82" s="292"/>
      <c r="R82" s="292"/>
      <c r="S82" s="292"/>
      <c r="T82" s="292"/>
      <c r="U82" s="292"/>
      <c r="V82" s="292"/>
      <c r="W82" s="292"/>
      <c r="X82" s="292"/>
      <c r="Y82" s="292"/>
      <c r="Z82" s="292"/>
      <c r="AA82" s="292"/>
      <c r="AB82" s="292"/>
      <c r="AC82" s="292"/>
      <c r="AD82" s="292"/>
      <c r="AE82" s="292"/>
      <c r="AF82" s="292"/>
      <c r="AG82" s="292"/>
      <c r="AH82" s="292"/>
      <c r="AI82" s="292"/>
      <c r="AJ82" s="292"/>
      <c r="AK82" s="292"/>
      <c r="AM82" s="289"/>
      <c r="AN82" s="292" t="e">
        <f t="shared" si="2"/>
        <v>#DIV/0!</v>
      </c>
    </row>
    <row r="83" spans="1:40" s="290" customFormat="1">
      <c r="A83" s="289">
        <v>70</v>
      </c>
      <c r="B83" s="289" t="s">
        <v>174</v>
      </c>
      <c r="C83" s="289" t="s">
        <v>388</v>
      </c>
      <c r="D83" s="289" t="str">
        <f t="shared" si="1"/>
        <v>2.08 Legatum Prosperity Index</v>
      </c>
      <c r="E83" s="289" t="s">
        <v>289</v>
      </c>
      <c r="F83" s="289" t="s">
        <v>564</v>
      </c>
      <c r="G83" s="289"/>
      <c r="H83" s="292"/>
      <c r="I83" s="292"/>
      <c r="J83" s="292"/>
      <c r="K83" s="292"/>
      <c r="L83" s="292"/>
      <c r="M83" s="292"/>
      <c r="N83" s="292"/>
      <c r="O83" s="292"/>
      <c r="P83" s="292"/>
      <c r="Q83" s="292"/>
      <c r="R83" s="292"/>
      <c r="S83" s="292"/>
      <c r="T83" s="292"/>
      <c r="U83" s="292"/>
      <c r="V83" s="292"/>
      <c r="W83" s="292"/>
      <c r="X83" s="292"/>
      <c r="Y83" s="292"/>
      <c r="Z83" s="292"/>
      <c r="AA83" s="292"/>
      <c r="AB83" s="292"/>
      <c r="AC83" s="292"/>
      <c r="AD83" s="292"/>
      <c r="AE83" s="292"/>
      <c r="AF83" s="292"/>
      <c r="AG83" s="292"/>
      <c r="AH83" s="292"/>
      <c r="AI83" s="292"/>
      <c r="AJ83" s="292"/>
      <c r="AK83" s="292"/>
      <c r="AM83" s="289"/>
      <c r="AN83" s="292" t="e">
        <f t="shared" si="2"/>
        <v>#DIV/0!</v>
      </c>
    </row>
    <row r="84" spans="1:40" s="290" customFormat="1">
      <c r="A84" s="289">
        <v>71</v>
      </c>
      <c r="B84" s="289" t="s">
        <v>176</v>
      </c>
      <c r="C84" s="289" t="s">
        <v>177</v>
      </c>
      <c r="D84" s="289" t="str">
        <f t="shared" si="1"/>
        <v>2.09 Life expectancy at birth</v>
      </c>
      <c r="E84" s="289" t="s">
        <v>289</v>
      </c>
      <c r="F84" s="289" t="s">
        <v>390</v>
      </c>
      <c r="G84" s="289"/>
      <c r="H84" s="292"/>
      <c r="I84" s="292"/>
      <c r="J84" s="292"/>
      <c r="K84" s="292"/>
      <c r="L84" s="292"/>
      <c r="M84" s="292"/>
      <c r="N84" s="292"/>
      <c r="O84" s="292"/>
      <c r="P84" s="292"/>
      <c r="Q84" s="292"/>
      <c r="R84" s="292"/>
      <c r="S84" s="292"/>
      <c r="T84" s="292"/>
      <c r="U84" s="292"/>
      <c r="V84" s="292"/>
      <c r="W84" s="292"/>
      <c r="X84" s="292"/>
      <c r="Y84" s="292"/>
      <c r="Z84" s="292"/>
      <c r="AA84" s="292"/>
      <c r="AB84" s="292"/>
      <c r="AC84" s="292"/>
      <c r="AD84" s="292"/>
      <c r="AE84" s="292"/>
      <c r="AF84" s="292"/>
      <c r="AG84" s="292"/>
      <c r="AH84" s="292"/>
      <c r="AI84" s="292"/>
      <c r="AJ84" s="292"/>
      <c r="AK84" s="292"/>
      <c r="AM84" s="289"/>
      <c r="AN84" s="292" t="e">
        <f t="shared" si="2"/>
        <v>#DIV/0!</v>
      </c>
    </row>
    <row r="85" spans="1:40" s="290" customFormat="1">
      <c r="A85" s="289">
        <v>72</v>
      </c>
      <c r="B85" s="289" t="s">
        <v>178</v>
      </c>
      <c r="C85" s="289" t="s">
        <v>179</v>
      </c>
      <c r="D85" s="289" t="str">
        <f t="shared" si="1"/>
        <v>2.10 Uneven Economic Development</v>
      </c>
      <c r="E85" s="289" t="s">
        <v>287</v>
      </c>
      <c r="F85" s="289"/>
      <c r="G85" s="289"/>
      <c r="H85" s="292"/>
      <c r="I85" s="292"/>
      <c r="J85" s="292"/>
      <c r="K85" s="292"/>
      <c r="L85" s="292"/>
      <c r="M85" s="292"/>
      <c r="N85" s="292"/>
      <c r="O85" s="292"/>
      <c r="P85" s="292"/>
      <c r="Q85" s="292"/>
      <c r="R85" s="292"/>
      <c r="S85" s="292"/>
      <c r="T85" s="292"/>
      <c r="U85" s="292"/>
      <c r="V85" s="292"/>
      <c r="W85" s="292"/>
      <c r="X85" s="292"/>
      <c r="Y85" s="292"/>
      <c r="Z85" s="292"/>
      <c r="AA85" s="292"/>
      <c r="AB85" s="292"/>
      <c r="AC85" s="292"/>
      <c r="AD85" s="292"/>
      <c r="AE85" s="292"/>
      <c r="AF85" s="292"/>
      <c r="AG85" s="292"/>
      <c r="AH85" s="292"/>
      <c r="AI85" s="292"/>
      <c r="AJ85" s="292"/>
      <c r="AK85" s="292"/>
      <c r="AM85" s="289"/>
      <c r="AN85" s="292" t="e">
        <f t="shared" si="2"/>
        <v>#DIV/0!</v>
      </c>
    </row>
    <row r="86" spans="1:40" s="290" customFormat="1">
      <c r="A86" s="289">
        <v>73</v>
      </c>
      <c r="B86" s="617">
        <v>2.11</v>
      </c>
      <c r="C86" s="289" t="s">
        <v>180</v>
      </c>
      <c r="D86" s="289" t="str">
        <f t="shared" si="1"/>
        <v>2.11 Universal Health Coverage Index</v>
      </c>
      <c r="E86" s="289" t="s">
        <v>289</v>
      </c>
      <c r="F86" s="289"/>
      <c r="G86" s="289"/>
      <c r="H86" s="292"/>
      <c r="I86" s="292"/>
      <c r="J86" s="292"/>
      <c r="K86" s="292"/>
      <c r="L86" s="292"/>
      <c r="M86" s="292"/>
      <c r="N86" s="292"/>
      <c r="O86" s="292"/>
      <c r="P86" s="292"/>
      <c r="Q86" s="292"/>
      <c r="R86" s="292"/>
      <c r="S86" s="292"/>
      <c r="T86" s="292"/>
      <c r="U86" s="292"/>
      <c r="V86" s="292"/>
      <c r="W86" s="292"/>
      <c r="X86" s="292"/>
      <c r="Y86" s="292"/>
      <c r="Z86" s="292"/>
      <c r="AA86" s="292"/>
      <c r="AB86" s="292"/>
      <c r="AC86" s="292"/>
      <c r="AD86" s="292"/>
      <c r="AE86" s="292"/>
      <c r="AF86" s="292"/>
      <c r="AG86" s="292"/>
      <c r="AH86" s="292"/>
      <c r="AI86" s="292"/>
      <c r="AJ86" s="292"/>
      <c r="AK86" s="292"/>
      <c r="AM86" s="289"/>
      <c r="AN86" s="292" t="e">
        <f t="shared" si="2"/>
        <v>#DIV/0!</v>
      </c>
    </row>
    <row r="87" spans="1:40">
      <c r="A87" s="289">
        <v>74</v>
      </c>
      <c r="B87" s="617">
        <v>2.12</v>
      </c>
      <c r="C87" s="289" t="s">
        <v>391</v>
      </c>
      <c r="D87" s="289" t="str">
        <f t="shared" si="1"/>
        <v>2.12 Equal distribution of resources index</v>
      </c>
      <c r="H87" s="292"/>
      <c r="I87" s="292"/>
      <c r="J87" s="292"/>
      <c r="K87" s="292"/>
      <c r="L87" s="292"/>
      <c r="M87" s="292"/>
      <c r="N87" s="292"/>
      <c r="O87" s="292"/>
      <c r="P87" s="292"/>
      <c r="Q87" s="292"/>
      <c r="R87" s="292"/>
      <c r="S87" s="292"/>
      <c r="T87" s="292"/>
      <c r="U87" s="292"/>
      <c r="V87" s="292"/>
      <c r="W87" s="292"/>
      <c r="X87" s="292"/>
      <c r="Y87" s="292"/>
      <c r="Z87" s="292"/>
      <c r="AA87" s="292"/>
      <c r="AB87" s="292"/>
      <c r="AC87" s="292"/>
      <c r="AD87" s="292"/>
      <c r="AE87" s="292"/>
      <c r="AF87" s="292"/>
      <c r="AG87" s="292"/>
      <c r="AH87" s="292"/>
      <c r="AI87" s="292"/>
      <c r="AJ87" s="292"/>
      <c r="AK87" s="292"/>
      <c r="AN87" s="292" t="e">
        <f t="shared" si="2"/>
        <v>#DIV/0!</v>
      </c>
    </row>
    <row r="88" spans="1:40">
      <c r="H88" s="292"/>
      <c r="I88" s="292"/>
      <c r="J88" s="292"/>
      <c r="K88" s="292"/>
      <c r="L88" s="292"/>
      <c r="M88" s="292"/>
      <c r="N88" s="292"/>
      <c r="O88" s="292"/>
      <c r="P88" s="292"/>
      <c r="Q88" s="292"/>
      <c r="R88" s="292"/>
      <c r="S88" s="292"/>
      <c r="T88" s="292"/>
      <c r="U88" s="292"/>
      <c r="V88" s="292"/>
      <c r="W88" s="292"/>
      <c r="X88" s="292"/>
      <c r="Y88" s="292"/>
      <c r="Z88" s="292"/>
      <c r="AA88" s="292"/>
      <c r="AB88" s="292"/>
      <c r="AC88" s="292"/>
      <c r="AD88" s="292"/>
      <c r="AE88" s="292"/>
      <c r="AF88" s="292"/>
      <c r="AG88" s="292"/>
      <c r="AH88" s="292"/>
      <c r="AI88" s="292"/>
      <c r="AJ88" s="292"/>
      <c r="AK88" s="292"/>
    </row>
    <row r="89" spans="1:40">
      <c r="H89" s="292"/>
      <c r="I89" s="292"/>
      <c r="J89" s="292"/>
      <c r="K89" s="292"/>
      <c r="L89" s="292"/>
      <c r="M89" s="292"/>
      <c r="N89" s="292"/>
      <c r="O89" s="292"/>
      <c r="P89" s="292"/>
      <c r="Q89" s="292"/>
      <c r="R89" s="292"/>
      <c r="S89" s="292"/>
      <c r="T89" s="292"/>
      <c r="U89" s="292"/>
      <c r="V89" s="292"/>
      <c r="W89" s="292"/>
      <c r="X89" s="292"/>
      <c r="Y89" s="292"/>
      <c r="Z89" s="292"/>
      <c r="AA89" s="292"/>
      <c r="AB89" s="292"/>
      <c r="AC89" s="292"/>
      <c r="AD89" s="292"/>
      <c r="AE89" s="292"/>
      <c r="AF89" s="292"/>
      <c r="AG89" s="292"/>
      <c r="AH89" s="292"/>
      <c r="AI89" s="292"/>
      <c r="AJ89" s="292"/>
      <c r="AK89" s="292"/>
    </row>
    <row r="90" spans="1:40" s="290" customFormat="1">
      <c r="A90" s="289"/>
      <c r="B90" s="289" t="s">
        <v>262</v>
      </c>
      <c r="C90" s="289" t="s">
        <v>182</v>
      </c>
      <c r="D90" s="289" t="str">
        <f>B90</f>
        <v>3 Environmental Pillar</v>
      </c>
      <c r="E90" s="289" t="s">
        <v>231</v>
      </c>
      <c r="F90" s="289"/>
      <c r="G90" s="289"/>
      <c r="H90" s="292"/>
      <c r="I90" s="292"/>
      <c r="J90" s="292"/>
      <c r="K90" s="292"/>
      <c r="L90" s="292"/>
      <c r="M90" s="292"/>
      <c r="N90" s="292"/>
      <c r="O90" s="292"/>
      <c r="P90" s="292"/>
      <c r="Q90" s="292"/>
      <c r="R90" s="292"/>
      <c r="S90" s="292"/>
      <c r="T90" s="292"/>
      <c r="U90" s="292"/>
      <c r="V90" s="292"/>
      <c r="W90" s="292"/>
      <c r="X90" s="292"/>
      <c r="Y90" s="292"/>
      <c r="Z90" s="292"/>
      <c r="AA90" s="292"/>
      <c r="AB90" s="292"/>
      <c r="AC90" s="292"/>
      <c r="AD90" s="292"/>
      <c r="AE90" s="292"/>
      <c r="AF90" s="292"/>
      <c r="AG90" s="292"/>
      <c r="AH90" s="292"/>
      <c r="AI90" s="292"/>
      <c r="AJ90" s="292"/>
      <c r="AK90" s="292"/>
      <c r="AM90" s="289"/>
      <c r="AN90" s="292"/>
    </row>
    <row r="91" spans="1:40" s="290" customFormat="1" ht="15">
      <c r="A91" s="289">
        <v>75</v>
      </c>
      <c r="B91" s="289" t="s">
        <v>183</v>
      </c>
      <c r="C91" s="289" t="s">
        <v>184</v>
      </c>
      <c r="D91" s="89" t="s">
        <v>565</v>
      </c>
      <c r="E91" s="289" t="s">
        <v>287</v>
      </c>
      <c r="F91" s="289" t="s">
        <v>566</v>
      </c>
      <c r="G91" s="289" t="s">
        <v>393</v>
      </c>
      <c r="H91" s="292"/>
      <c r="I91" s="292"/>
      <c r="J91" s="292"/>
      <c r="K91" s="292"/>
      <c r="L91" s="292"/>
      <c r="M91" s="292"/>
      <c r="N91" s="292"/>
      <c r="O91" s="292"/>
      <c r="P91" s="292"/>
      <c r="Q91" s="292"/>
      <c r="R91" s="292"/>
      <c r="S91" s="292"/>
      <c r="T91" s="292"/>
      <c r="U91" s="292"/>
      <c r="V91" s="292"/>
      <c r="W91" s="292"/>
      <c r="X91" s="292"/>
      <c r="Y91" s="292"/>
      <c r="Z91" s="292"/>
      <c r="AA91" s="292"/>
      <c r="AB91" s="292"/>
      <c r="AC91" s="292"/>
      <c r="AD91" s="292"/>
      <c r="AE91" s="292"/>
      <c r="AF91" s="292"/>
      <c r="AG91" s="292"/>
      <c r="AH91" s="292"/>
      <c r="AI91" s="292"/>
      <c r="AJ91" s="292"/>
      <c r="AK91" s="292"/>
      <c r="AM91" s="289"/>
      <c r="AN91" s="292" t="e">
        <f t="shared" ref="AN91:AN109" si="3">AVERAGE(H91:AK91)</f>
        <v>#DIV/0!</v>
      </c>
    </row>
    <row r="92" spans="1:40" s="290" customFormat="1">
      <c r="A92" s="289">
        <v>76</v>
      </c>
      <c r="B92" s="289" t="s">
        <v>185</v>
      </c>
      <c r="C92" s="289" t="s">
        <v>186</v>
      </c>
      <c r="D92" s="289" t="str">
        <f t="shared" ref="D92:D110" si="4">_xlfn.CONCAT(B92," ",C92)</f>
        <v>3.02 Deforestation</v>
      </c>
      <c r="E92" s="289" t="s">
        <v>289</v>
      </c>
      <c r="F92" s="289" t="s">
        <v>394</v>
      </c>
      <c r="G92" s="289" t="s">
        <v>395</v>
      </c>
      <c r="H92" s="292"/>
      <c r="I92" s="292"/>
      <c r="J92" s="292"/>
      <c r="K92" s="292"/>
      <c r="L92" s="292"/>
      <c r="M92" s="292"/>
      <c r="N92" s="292"/>
      <c r="O92" s="292"/>
      <c r="P92" s="292"/>
      <c r="Q92" s="292"/>
      <c r="R92" s="292"/>
      <c r="S92" s="292"/>
      <c r="T92" s="292"/>
      <c r="U92" s="292"/>
      <c r="V92" s="292"/>
      <c r="W92" s="292"/>
      <c r="X92" s="292"/>
      <c r="Y92" s="292"/>
      <c r="Z92" s="292"/>
      <c r="AA92" s="292"/>
      <c r="AB92" s="292"/>
      <c r="AC92" s="292"/>
      <c r="AD92" s="292"/>
      <c r="AE92" s="292"/>
      <c r="AF92" s="292"/>
      <c r="AG92" s="292"/>
      <c r="AH92" s="292"/>
      <c r="AI92" s="292"/>
      <c r="AJ92" s="292"/>
      <c r="AK92" s="292"/>
      <c r="AM92" s="289"/>
      <c r="AN92" s="292" t="e">
        <f t="shared" si="3"/>
        <v>#DIV/0!</v>
      </c>
    </row>
    <row r="93" spans="1:40" s="290" customFormat="1">
      <c r="A93" s="289">
        <v>77</v>
      </c>
      <c r="B93" s="289" t="s">
        <v>187</v>
      </c>
      <c r="C93" s="289" t="s">
        <v>188</v>
      </c>
      <c r="D93" s="289" t="str">
        <f t="shared" si="4"/>
        <v>3.03 % of wastewater treated</v>
      </c>
      <c r="E93" s="289" t="s">
        <v>289</v>
      </c>
      <c r="F93" s="289" t="s">
        <v>396</v>
      </c>
      <c r="G93" s="289" t="s">
        <v>188</v>
      </c>
      <c r="H93" s="292"/>
      <c r="I93" s="292"/>
      <c r="J93" s="292"/>
      <c r="K93" s="292"/>
      <c r="L93" s="292"/>
      <c r="M93" s="292"/>
      <c r="N93" s="292"/>
      <c r="O93" s="292"/>
      <c r="P93" s="292"/>
      <c r="Q93" s="292"/>
      <c r="R93" s="292"/>
      <c r="S93" s="292"/>
      <c r="T93" s="292"/>
      <c r="U93" s="292"/>
      <c r="V93" s="292"/>
      <c r="W93" s="292"/>
      <c r="X93" s="292"/>
      <c r="Y93" s="292"/>
      <c r="Z93" s="292"/>
      <c r="AA93" s="292"/>
      <c r="AB93" s="292"/>
      <c r="AC93" s="292"/>
      <c r="AD93" s="292"/>
      <c r="AE93" s="292"/>
      <c r="AF93" s="292"/>
      <c r="AG93" s="292"/>
      <c r="AH93" s="292"/>
      <c r="AI93" s="292"/>
      <c r="AJ93" s="292"/>
      <c r="AK93" s="292"/>
      <c r="AM93" s="289"/>
      <c r="AN93" s="292" t="e">
        <f t="shared" si="3"/>
        <v>#DIV/0!</v>
      </c>
    </row>
    <row r="94" spans="1:40" s="290" customFormat="1">
      <c r="A94" s="289">
        <v>78</v>
      </c>
      <c r="B94" s="289" t="s">
        <v>189</v>
      </c>
      <c r="C94" s="289" t="s">
        <v>567</v>
      </c>
      <c r="D94" s="289" t="str">
        <f t="shared" si="4"/>
        <v>3.04 Energy intensity (Energy use (kg of oil equivalent) per $1,000 GDP (constant 2021 PPP)</v>
      </c>
      <c r="E94" s="289" t="s">
        <v>287</v>
      </c>
      <c r="F94" s="289" t="s">
        <v>568</v>
      </c>
      <c r="G94" s="289" t="s">
        <v>397</v>
      </c>
      <c r="H94" s="292"/>
      <c r="I94" s="292"/>
      <c r="J94" s="292"/>
      <c r="K94" s="292"/>
      <c r="L94" s="292"/>
      <c r="M94" s="292"/>
      <c r="N94" s="292"/>
      <c r="O94" s="292"/>
      <c r="P94" s="292"/>
      <c r="Q94" s="292"/>
      <c r="R94" s="292"/>
      <c r="S94" s="292"/>
      <c r="T94" s="292"/>
      <c r="U94" s="292"/>
      <c r="V94" s="292"/>
      <c r="W94" s="292"/>
      <c r="X94" s="292"/>
      <c r="Y94" s="292"/>
      <c r="Z94" s="292"/>
      <c r="AA94" s="292"/>
      <c r="AB94" s="292"/>
      <c r="AC94" s="292"/>
      <c r="AD94" s="292"/>
      <c r="AE94" s="292"/>
      <c r="AF94" s="292"/>
      <c r="AG94" s="292"/>
      <c r="AH94" s="292"/>
      <c r="AI94" s="292"/>
      <c r="AJ94" s="292"/>
      <c r="AK94" s="292"/>
      <c r="AM94" s="289"/>
      <c r="AN94" s="292" t="e">
        <f t="shared" si="3"/>
        <v>#DIV/0!</v>
      </c>
    </row>
    <row r="95" spans="1:40" s="290" customFormat="1">
      <c r="A95" s="289">
        <v>79</v>
      </c>
      <c r="B95" s="289" t="s">
        <v>191</v>
      </c>
      <c r="C95" s="528" t="s">
        <v>398</v>
      </c>
      <c r="D95" s="289" t="str">
        <f t="shared" si="4"/>
        <v>3.05 Ecological footprint (global hectares per person)</v>
      </c>
      <c r="E95" s="289" t="s">
        <v>287</v>
      </c>
      <c r="F95" s="289" t="s">
        <v>399</v>
      </c>
      <c r="G95" s="289" t="s">
        <v>400</v>
      </c>
      <c r="H95" s="292"/>
      <c r="I95" s="292"/>
      <c r="J95" s="292"/>
      <c r="K95" s="292"/>
      <c r="L95" s="292"/>
      <c r="M95" s="292"/>
      <c r="N95" s="292"/>
      <c r="O95" s="292"/>
      <c r="P95" s="292"/>
      <c r="Q95" s="292"/>
      <c r="R95" s="292"/>
      <c r="S95" s="292"/>
      <c r="T95" s="292"/>
      <c r="U95" s="292"/>
      <c r="V95" s="292"/>
      <c r="W95" s="292"/>
      <c r="X95" s="292"/>
      <c r="Y95" s="292"/>
      <c r="Z95" s="292"/>
      <c r="AA95" s="292"/>
      <c r="AB95" s="292"/>
      <c r="AC95" s="292"/>
      <c r="AD95" s="292"/>
      <c r="AE95" s="292"/>
      <c r="AF95" s="292"/>
      <c r="AG95" s="292"/>
      <c r="AH95" s="292"/>
      <c r="AI95" s="292"/>
      <c r="AJ95" s="292"/>
      <c r="AK95" s="292"/>
      <c r="AM95" s="289"/>
      <c r="AN95" s="292" t="e">
        <f t="shared" si="3"/>
        <v>#DIV/0!</v>
      </c>
    </row>
    <row r="96" spans="1:40" s="290" customFormat="1">
      <c r="A96" s="289">
        <v>80</v>
      </c>
      <c r="B96" s="289" t="s">
        <v>193</v>
      </c>
      <c r="C96" s="289" t="s">
        <v>569</v>
      </c>
      <c r="D96" s="89" t="s">
        <v>570</v>
      </c>
      <c r="E96" s="289" t="s">
        <v>289</v>
      </c>
      <c r="F96" s="289" t="s">
        <v>568</v>
      </c>
      <c r="G96" s="289" t="s">
        <v>401</v>
      </c>
      <c r="H96" s="292"/>
      <c r="I96" s="292"/>
      <c r="J96" s="292"/>
      <c r="K96" s="292"/>
      <c r="L96" s="292"/>
      <c r="M96" s="292"/>
      <c r="N96" s="292"/>
      <c r="O96" s="292"/>
      <c r="P96" s="292"/>
      <c r="Q96" s="292"/>
      <c r="R96" s="292"/>
      <c r="S96" s="292"/>
      <c r="T96" s="292"/>
      <c r="U96" s="292"/>
      <c r="V96" s="292"/>
      <c r="W96" s="292"/>
      <c r="X96" s="292"/>
      <c r="Y96" s="292"/>
      <c r="Z96" s="292"/>
      <c r="AA96" s="292"/>
      <c r="AB96" s="292"/>
      <c r="AC96" s="292"/>
      <c r="AD96" s="292"/>
      <c r="AE96" s="292"/>
      <c r="AF96" s="292"/>
      <c r="AG96" s="292"/>
      <c r="AH96" s="292"/>
      <c r="AI96" s="292"/>
      <c r="AJ96" s="292"/>
      <c r="AK96" s="292"/>
      <c r="AM96" s="289"/>
      <c r="AN96" s="292" t="e">
        <f t="shared" si="3"/>
        <v>#DIV/0!</v>
      </c>
    </row>
    <row r="97" spans="1:40" s="290" customFormat="1">
      <c r="A97" s="289">
        <v>81</v>
      </c>
      <c r="B97" s="289" t="s">
        <v>195</v>
      </c>
      <c r="C97" s="289" t="s">
        <v>196</v>
      </c>
      <c r="D97" s="289" t="str">
        <f t="shared" si="4"/>
        <v>3.07 Environmental standards in trade</v>
      </c>
      <c r="E97" s="289" t="s">
        <v>231</v>
      </c>
      <c r="F97" s="289"/>
      <c r="G97" s="289"/>
      <c r="H97" s="292"/>
      <c r="I97" s="292"/>
      <c r="J97" s="292"/>
      <c r="K97" s="292"/>
      <c r="L97" s="292"/>
      <c r="M97" s="292"/>
      <c r="N97" s="292"/>
      <c r="O97" s="292"/>
      <c r="P97" s="292"/>
      <c r="Q97" s="292"/>
      <c r="R97" s="292"/>
      <c r="S97" s="292"/>
      <c r="T97" s="292"/>
      <c r="U97" s="292"/>
      <c r="V97" s="292"/>
      <c r="W97" s="292"/>
      <c r="X97" s="292"/>
      <c r="Y97" s="292"/>
      <c r="Z97" s="292"/>
      <c r="AA97" s="292"/>
      <c r="AB97" s="292"/>
      <c r="AC97" s="292"/>
      <c r="AD97" s="292"/>
      <c r="AE97" s="292"/>
      <c r="AF97" s="292"/>
      <c r="AG97" s="292"/>
      <c r="AH97" s="292"/>
      <c r="AI97" s="292"/>
      <c r="AJ97" s="292"/>
      <c r="AK97" s="292"/>
      <c r="AM97" s="289"/>
      <c r="AN97" s="292" t="e">
        <f t="shared" si="3"/>
        <v>#DIV/0!</v>
      </c>
    </row>
    <row r="98" spans="1:40" s="290" customFormat="1">
      <c r="A98" s="289">
        <v>82</v>
      </c>
      <c r="B98" s="289" t="s">
        <v>197</v>
      </c>
      <c r="C98" s="289" t="s">
        <v>198</v>
      </c>
      <c r="D98" s="289" t="str">
        <f t="shared" si="4"/>
        <v>3.07.01 Convention: Hazardous Wastes</v>
      </c>
      <c r="E98" s="289" t="s">
        <v>289</v>
      </c>
      <c r="F98" s="289" t="s">
        <v>402</v>
      </c>
      <c r="G98" s="289" t="s">
        <v>403</v>
      </c>
      <c r="H98" s="292"/>
      <c r="I98" s="292"/>
      <c r="J98" s="292"/>
      <c r="K98" s="292"/>
      <c r="L98" s="292"/>
      <c r="M98" s="292"/>
      <c r="N98" s="292"/>
      <c r="O98" s="292"/>
      <c r="P98" s="292"/>
      <c r="Q98" s="292"/>
      <c r="R98" s="292"/>
      <c r="S98" s="292"/>
      <c r="T98" s="292"/>
      <c r="U98" s="292"/>
      <c r="V98" s="292"/>
      <c r="W98" s="292"/>
      <c r="X98" s="292"/>
      <c r="Y98" s="292"/>
      <c r="Z98" s="292"/>
      <c r="AA98" s="292"/>
      <c r="AB98" s="292"/>
      <c r="AC98" s="292"/>
      <c r="AD98" s="292"/>
      <c r="AE98" s="292"/>
      <c r="AF98" s="292"/>
      <c r="AG98" s="292"/>
      <c r="AH98" s="292"/>
      <c r="AI98" s="292"/>
      <c r="AJ98" s="292"/>
      <c r="AK98" s="292"/>
      <c r="AM98" s="289"/>
      <c r="AN98" s="292" t="e">
        <f t="shared" si="3"/>
        <v>#DIV/0!</v>
      </c>
    </row>
    <row r="99" spans="1:40" s="290" customFormat="1">
      <c r="A99" s="289">
        <v>83</v>
      </c>
      <c r="B99" s="289" t="s">
        <v>199</v>
      </c>
      <c r="C99" s="289" t="s">
        <v>200</v>
      </c>
      <c r="D99" s="289" t="str">
        <f t="shared" si="4"/>
        <v>3.07.02 Convention: Prevention of Marine Pollution</v>
      </c>
      <c r="E99" s="289" t="s">
        <v>289</v>
      </c>
      <c r="F99" s="289" t="s">
        <v>404</v>
      </c>
      <c r="G99" s="289" t="s">
        <v>403</v>
      </c>
      <c r="H99" s="292"/>
      <c r="I99" s="292"/>
      <c r="J99" s="292"/>
      <c r="K99" s="292"/>
      <c r="L99" s="292"/>
      <c r="M99" s="292"/>
      <c r="N99" s="292"/>
      <c r="O99" s="292"/>
      <c r="P99" s="292"/>
      <c r="Q99" s="292"/>
      <c r="R99" s="292"/>
      <c r="S99" s="292"/>
      <c r="T99" s="292"/>
      <c r="U99" s="292"/>
      <c r="V99" s="292"/>
      <c r="W99" s="292"/>
      <c r="X99" s="292"/>
      <c r="Y99" s="292"/>
      <c r="Z99" s="292"/>
      <c r="AA99" s="292"/>
      <c r="AB99" s="292"/>
      <c r="AC99" s="292"/>
      <c r="AD99" s="292"/>
      <c r="AE99" s="292"/>
      <c r="AF99" s="292"/>
      <c r="AG99" s="292"/>
      <c r="AH99" s="292"/>
      <c r="AI99" s="292"/>
      <c r="AJ99" s="292"/>
      <c r="AK99" s="292"/>
      <c r="AM99" s="289"/>
      <c r="AN99" s="292" t="e">
        <f t="shared" si="3"/>
        <v>#DIV/0!</v>
      </c>
    </row>
    <row r="100" spans="1:40" s="290" customFormat="1">
      <c r="A100" s="289">
        <v>84</v>
      </c>
      <c r="B100" s="289" t="s">
        <v>201</v>
      </c>
      <c r="C100" s="289" t="s">
        <v>202</v>
      </c>
      <c r="D100" s="289" t="str">
        <f t="shared" si="4"/>
        <v>3.07.03 Convention: Protection of the Ozone Layer (Vienna)</v>
      </c>
      <c r="E100" s="289" t="s">
        <v>289</v>
      </c>
      <c r="F100" s="289" t="s">
        <v>402</v>
      </c>
      <c r="G100" s="289" t="s">
        <v>403</v>
      </c>
      <c r="H100" s="292"/>
      <c r="I100" s="292"/>
      <c r="J100" s="292"/>
      <c r="K100" s="292"/>
      <c r="L100" s="292"/>
      <c r="M100" s="292"/>
      <c r="N100" s="292"/>
      <c r="O100" s="292"/>
      <c r="P100" s="292"/>
      <c r="Q100" s="292"/>
      <c r="R100" s="292"/>
      <c r="S100" s="292"/>
      <c r="T100" s="292"/>
      <c r="U100" s="292"/>
      <c r="V100" s="292"/>
      <c r="W100" s="292"/>
      <c r="X100" s="292"/>
      <c r="Y100" s="292"/>
      <c r="Z100" s="292"/>
      <c r="AA100" s="292"/>
      <c r="AB100" s="292"/>
      <c r="AC100" s="292"/>
      <c r="AD100" s="292"/>
      <c r="AE100" s="292"/>
      <c r="AF100" s="292"/>
      <c r="AG100" s="292"/>
      <c r="AH100" s="292"/>
      <c r="AI100" s="292"/>
      <c r="AJ100" s="292"/>
      <c r="AK100" s="292"/>
      <c r="AM100" s="289"/>
      <c r="AN100" s="292" t="e">
        <f t="shared" si="3"/>
        <v>#DIV/0!</v>
      </c>
    </row>
    <row r="101" spans="1:40" s="290" customFormat="1">
      <c r="A101" s="289">
        <v>85</v>
      </c>
      <c r="B101" s="289" t="s">
        <v>203</v>
      </c>
      <c r="C101" s="289" t="s">
        <v>204</v>
      </c>
      <c r="D101" s="289" t="str">
        <f t="shared" si="4"/>
        <v>3.07.04 Convention on Climate Change (Kyoto)</v>
      </c>
      <c r="E101" s="289" t="s">
        <v>289</v>
      </c>
      <c r="F101" s="289" t="s">
        <v>402</v>
      </c>
      <c r="G101" s="289" t="s">
        <v>403</v>
      </c>
      <c r="H101" s="292"/>
      <c r="I101" s="292"/>
      <c r="J101" s="292"/>
      <c r="K101" s="292"/>
      <c r="L101" s="292"/>
      <c r="M101" s="292"/>
      <c r="N101" s="292"/>
      <c r="O101" s="292"/>
      <c r="P101" s="292"/>
      <c r="Q101" s="292"/>
      <c r="R101" s="292"/>
      <c r="S101" s="292"/>
      <c r="T101" s="292"/>
      <c r="U101" s="292"/>
      <c r="V101" s="292"/>
      <c r="W101" s="292"/>
      <c r="X101" s="292"/>
      <c r="Y101" s="292"/>
      <c r="Z101" s="292"/>
      <c r="AA101" s="292"/>
      <c r="AB101" s="292"/>
      <c r="AC101" s="292"/>
      <c r="AD101" s="292"/>
      <c r="AE101" s="292"/>
      <c r="AF101" s="292"/>
      <c r="AG101" s="292"/>
      <c r="AH101" s="292"/>
      <c r="AI101" s="292"/>
      <c r="AJ101" s="292"/>
      <c r="AK101" s="292"/>
      <c r="AM101" s="289"/>
      <c r="AN101" s="292" t="e">
        <f t="shared" si="3"/>
        <v>#DIV/0!</v>
      </c>
    </row>
    <row r="102" spans="1:40" s="290" customFormat="1">
      <c r="A102" s="289">
        <v>86</v>
      </c>
      <c r="B102" s="289" t="s">
        <v>205</v>
      </c>
      <c r="C102" s="289" t="s">
        <v>206</v>
      </c>
      <c r="D102" s="289" t="str">
        <f t="shared" si="4"/>
        <v>3.07.05 The International Timber Agreement</v>
      </c>
      <c r="E102" s="289" t="s">
        <v>289</v>
      </c>
      <c r="F102" s="289" t="s">
        <v>402</v>
      </c>
      <c r="G102" s="289" t="s">
        <v>403</v>
      </c>
      <c r="H102" s="292"/>
      <c r="I102" s="292"/>
      <c r="J102" s="292"/>
      <c r="K102" s="292"/>
      <c r="L102" s="292"/>
      <c r="M102" s="292"/>
      <c r="N102" s="292"/>
      <c r="O102" s="292"/>
      <c r="P102" s="292"/>
      <c r="Q102" s="292"/>
      <c r="R102" s="292"/>
      <c r="S102" s="292"/>
      <c r="T102" s="292"/>
      <c r="U102" s="292"/>
      <c r="V102" s="292"/>
      <c r="W102" s="292"/>
      <c r="X102" s="292"/>
      <c r="Y102" s="292"/>
      <c r="Z102" s="292"/>
      <c r="AA102" s="292"/>
      <c r="AB102" s="292"/>
      <c r="AC102" s="292"/>
      <c r="AD102" s="292"/>
      <c r="AE102" s="292"/>
      <c r="AF102" s="292"/>
      <c r="AG102" s="292"/>
      <c r="AH102" s="292"/>
      <c r="AI102" s="292"/>
      <c r="AJ102" s="292"/>
      <c r="AK102" s="292"/>
      <c r="AM102" s="289"/>
      <c r="AN102" s="292" t="e">
        <f t="shared" si="3"/>
        <v>#DIV/0!</v>
      </c>
    </row>
    <row r="103" spans="1:40" s="290" customFormat="1">
      <c r="A103" s="289">
        <v>87</v>
      </c>
      <c r="B103" s="289" t="s">
        <v>207</v>
      </c>
      <c r="C103" s="289" t="s">
        <v>208</v>
      </c>
      <c r="D103" s="289" t="str">
        <f t="shared" si="4"/>
        <v>3.07.06 Convention: International Trade in Endangered Species</v>
      </c>
      <c r="E103" s="289" t="s">
        <v>289</v>
      </c>
      <c r="F103" s="289" t="s">
        <v>405</v>
      </c>
      <c r="G103" s="289" t="s">
        <v>403</v>
      </c>
      <c r="H103" s="292"/>
      <c r="I103" s="292"/>
      <c r="J103" s="292"/>
      <c r="K103" s="292"/>
      <c r="L103" s="292"/>
      <c r="M103" s="292"/>
      <c r="N103" s="292"/>
      <c r="O103" s="292"/>
      <c r="P103" s="292"/>
      <c r="Q103" s="292"/>
      <c r="R103" s="292"/>
      <c r="S103" s="292"/>
      <c r="T103" s="292"/>
      <c r="U103" s="292"/>
      <c r="V103" s="292"/>
      <c r="W103" s="292"/>
      <c r="X103" s="292"/>
      <c r="Y103" s="292"/>
      <c r="Z103" s="292"/>
      <c r="AA103" s="292"/>
      <c r="AB103" s="292"/>
      <c r="AC103" s="292"/>
      <c r="AD103" s="292"/>
      <c r="AE103" s="292"/>
      <c r="AF103" s="292"/>
      <c r="AG103" s="292"/>
      <c r="AH103" s="292"/>
      <c r="AI103" s="292"/>
      <c r="AJ103" s="292"/>
      <c r="AK103" s="292"/>
      <c r="AM103" s="289"/>
      <c r="AN103" s="292" t="e">
        <f t="shared" si="3"/>
        <v>#DIV/0!</v>
      </c>
    </row>
    <row r="104" spans="1:40" s="290" customFormat="1">
      <c r="A104" s="289">
        <v>88</v>
      </c>
      <c r="B104" s="289" t="s">
        <v>209</v>
      </c>
      <c r="C104" s="289" t="s">
        <v>210</v>
      </c>
      <c r="D104" s="289" t="str">
        <f t="shared" si="4"/>
        <v>3.07.07 Convention: Prior Informed Consent - Hazardous Chemicals (Rotterdam)</v>
      </c>
      <c r="E104" s="289" t="s">
        <v>289</v>
      </c>
      <c r="F104" s="289" t="s">
        <v>402</v>
      </c>
      <c r="G104" s="289" t="s">
        <v>403</v>
      </c>
      <c r="H104" s="292"/>
      <c r="I104" s="292"/>
      <c r="J104" s="292"/>
      <c r="K104" s="292"/>
      <c r="L104" s="292"/>
      <c r="M104" s="292"/>
      <c r="N104" s="292"/>
      <c r="O104" s="292"/>
      <c r="P104" s="292"/>
      <c r="Q104" s="292"/>
      <c r="R104" s="292"/>
      <c r="S104" s="292"/>
      <c r="T104" s="292"/>
      <c r="U104" s="292"/>
      <c r="V104" s="292"/>
      <c r="W104" s="292"/>
      <c r="X104" s="292"/>
      <c r="Y104" s="292"/>
      <c r="Z104" s="292"/>
      <c r="AA104" s="292"/>
      <c r="AB104" s="292"/>
      <c r="AC104" s="292"/>
      <c r="AD104" s="292"/>
      <c r="AE104" s="292"/>
      <c r="AF104" s="292"/>
      <c r="AG104" s="292"/>
      <c r="AH104" s="292"/>
      <c r="AI104" s="292"/>
      <c r="AJ104" s="292"/>
      <c r="AK104" s="292"/>
      <c r="AM104" s="289"/>
      <c r="AN104" s="292" t="e">
        <f t="shared" si="3"/>
        <v>#DIV/0!</v>
      </c>
    </row>
    <row r="105" spans="1:40" s="290" customFormat="1">
      <c r="A105" s="289">
        <v>89</v>
      </c>
      <c r="B105" s="289" t="s">
        <v>211</v>
      </c>
      <c r="C105" s="289" t="s">
        <v>571</v>
      </c>
      <c r="D105" s="89" t="s">
        <v>572</v>
      </c>
      <c r="E105" s="289" t="s">
        <v>287</v>
      </c>
      <c r="F105" s="289" t="s">
        <v>406</v>
      </c>
      <c r="G105" s="289" t="s">
        <v>407</v>
      </c>
      <c r="H105" s="292"/>
      <c r="I105" s="292"/>
      <c r="J105" s="292"/>
      <c r="K105" s="292"/>
      <c r="L105" s="292"/>
      <c r="M105" s="292"/>
      <c r="N105" s="292"/>
      <c r="O105" s="292"/>
      <c r="P105" s="292"/>
      <c r="Q105" s="292"/>
      <c r="R105" s="292"/>
      <c r="S105" s="292"/>
      <c r="T105" s="292"/>
      <c r="U105" s="292"/>
      <c r="V105" s="292"/>
      <c r="W105" s="292"/>
      <c r="X105" s="292"/>
      <c r="Y105" s="292"/>
      <c r="Z105" s="292"/>
      <c r="AA105" s="292"/>
      <c r="AB105" s="292"/>
      <c r="AC105" s="292"/>
      <c r="AD105" s="292"/>
      <c r="AE105" s="292"/>
      <c r="AF105" s="292"/>
      <c r="AG105" s="292"/>
      <c r="AH105" s="292"/>
      <c r="AI105" s="292"/>
      <c r="AJ105" s="292"/>
      <c r="AK105" s="292"/>
      <c r="AM105" s="289"/>
      <c r="AN105" s="292" t="e">
        <f t="shared" si="3"/>
        <v>#DIV/0!</v>
      </c>
    </row>
    <row r="106" spans="1:40" s="290" customFormat="1">
      <c r="A106" s="289">
        <v>90</v>
      </c>
      <c r="B106" s="289" t="s">
        <v>213</v>
      </c>
      <c r="C106" s="289" t="s">
        <v>214</v>
      </c>
      <c r="D106" s="289" t="str">
        <f t="shared" si="4"/>
        <v>3.09 Share of natural resources in trade</v>
      </c>
      <c r="E106" s="289" t="s">
        <v>287</v>
      </c>
      <c r="F106" s="289" t="s">
        <v>344</v>
      </c>
      <c r="G106" s="289" t="s">
        <v>408</v>
      </c>
      <c r="H106" s="292"/>
      <c r="I106" s="292"/>
      <c r="J106" s="292"/>
      <c r="K106" s="292"/>
      <c r="L106" s="292"/>
      <c r="M106" s="292"/>
      <c r="N106" s="292"/>
      <c r="O106" s="292"/>
      <c r="P106" s="292"/>
      <c r="Q106" s="292"/>
      <c r="R106" s="292"/>
      <c r="S106" s="292"/>
      <c r="T106" s="292"/>
      <c r="U106" s="292"/>
      <c r="V106" s="292"/>
      <c r="W106" s="292"/>
      <c r="X106" s="292"/>
      <c r="Y106" s="292"/>
      <c r="Z106" s="292"/>
      <c r="AA106" s="292"/>
      <c r="AB106" s="292"/>
      <c r="AC106" s="292"/>
      <c r="AD106" s="292"/>
      <c r="AE106" s="292"/>
      <c r="AF106" s="292"/>
      <c r="AG106" s="292"/>
      <c r="AH106" s="292"/>
      <c r="AI106" s="292"/>
      <c r="AJ106" s="292"/>
      <c r="AK106" s="292"/>
      <c r="AM106" s="289"/>
      <c r="AN106" s="292" t="e">
        <f t="shared" si="3"/>
        <v>#DIV/0!</v>
      </c>
    </row>
    <row r="107" spans="1:40" s="290" customFormat="1">
      <c r="A107" s="289">
        <v>91</v>
      </c>
      <c r="B107" s="289" t="s">
        <v>215</v>
      </c>
      <c r="C107" s="289" t="s">
        <v>216</v>
      </c>
      <c r="D107" s="289" t="str">
        <f t="shared" si="4"/>
        <v>3.10 Carbon</v>
      </c>
      <c r="E107" s="289" t="s">
        <v>231</v>
      </c>
      <c r="F107" s="289"/>
      <c r="G107" s="289"/>
      <c r="H107" s="292"/>
      <c r="I107" s="292"/>
      <c r="J107" s="292"/>
      <c r="K107" s="292"/>
      <c r="L107" s="292"/>
      <c r="M107" s="292"/>
      <c r="N107" s="292"/>
      <c r="O107" s="292"/>
      <c r="P107" s="292"/>
      <c r="Q107" s="292"/>
      <c r="R107" s="292"/>
      <c r="S107" s="292"/>
      <c r="T107" s="292"/>
      <c r="U107" s="292"/>
      <c r="V107" s="292"/>
      <c r="W107" s="292"/>
      <c r="X107" s="292"/>
      <c r="Y107" s="292"/>
      <c r="Z107" s="292"/>
      <c r="AA107" s="292"/>
      <c r="AB107" s="292"/>
      <c r="AC107" s="292"/>
      <c r="AD107" s="292"/>
      <c r="AE107" s="292"/>
      <c r="AF107" s="292"/>
      <c r="AG107" s="292"/>
      <c r="AH107" s="292"/>
      <c r="AI107" s="292"/>
      <c r="AJ107" s="292"/>
      <c r="AK107" s="292"/>
      <c r="AM107" s="289"/>
      <c r="AN107" s="292" t="e">
        <f t="shared" si="3"/>
        <v>#DIV/0!</v>
      </c>
    </row>
    <row r="108" spans="1:40" s="290" customFormat="1">
      <c r="A108" s="289">
        <v>92</v>
      </c>
      <c r="B108" s="289" t="s">
        <v>217</v>
      </c>
      <c r="C108" s="289" t="s">
        <v>218</v>
      </c>
      <c r="D108" s="289" t="str">
        <f t="shared" si="4"/>
        <v>3.10.1 Carbon pricing</v>
      </c>
      <c r="E108" s="289" t="s">
        <v>289</v>
      </c>
      <c r="F108" s="289" t="s">
        <v>409</v>
      </c>
      <c r="G108" s="289" t="s">
        <v>410</v>
      </c>
      <c r="H108" s="292"/>
      <c r="I108" s="292"/>
      <c r="J108" s="292"/>
      <c r="K108" s="292"/>
      <c r="L108" s="292"/>
      <c r="M108" s="292"/>
      <c r="N108" s="292"/>
      <c r="O108" s="292"/>
      <c r="P108" s="292"/>
      <c r="Q108" s="292"/>
      <c r="R108" s="292"/>
      <c r="S108" s="292"/>
      <c r="T108" s="292"/>
      <c r="U108" s="292"/>
      <c r="V108" s="292"/>
      <c r="W108" s="292"/>
      <c r="X108" s="292"/>
      <c r="Y108" s="292"/>
      <c r="Z108" s="292"/>
      <c r="AA108" s="292"/>
      <c r="AB108" s="292"/>
      <c r="AC108" s="292"/>
      <c r="AD108" s="292"/>
      <c r="AE108" s="292"/>
      <c r="AF108" s="292"/>
      <c r="AG108" s="292"/>
      <c r="AH108" s="292"/>
      <c r="AI108" s="292"/>
      <c r="AJ108" s="292"/>
      <c r="AK108" s="292"/>
      <c r="AM108" s="289"/>
      <c r="AN108" s="292" t="e">
        <f t="shared" si="3"/>
        <v>#DIV/0!</v>
      </c>
    </row>
    <row r="109" spans="1:40" s="290" customFormat="1">
      <c r="A109" s="289">
        <v>93</v>
      </c>
      <c r="B109" s="289" t="s">
        <v>219</v>
      </c>
      <c r="C109" s="289" t="s">
        <v>573</v>
      </c>
      <c r="D109" s="89" t="s">
        <v>574</v>
      </c>
      <c r="E109" s="289" t="s">
        <v>287</v>
      </c>
      <c r="F109" s="289" t="s">
        <v>411</v>
      </c>
      <c r="G109" s="289" t="s">
        <v>412</v>
      </c>
      <c r="H109" s="292"/>
      <c r="I109" s="292"/>
      <c r="J109" s="292"/>
      <c r="K109" s="292"/>
      <c r="L109" s="292"/>
      <c r="M109" s="292"/>
      <c r="N109" s="292"/>
      <c r="O109" s="292"/>
      <c r="P109" s="292"/>
      <c r="Q109" s="292"/>
      <c r="R109" s="292"/>
      <c r="S109" s="292"/>
      <c r="T109" s="292"/>
      <c r="U109" s="292"/>
      <c r="V109" s="292"/>
      <c r="W109" s="292"/>
      <c r="X109" s="292"/>
      <c r="Y109" s="292"/>
      <c r="Z109" s="292"/>
      <c r="AA109" s="292"/>
      <c r="AB109" s="292"/>
      <c r="AC109" s="292"/>
      <c r="AD109" s="292"/>
      <c r="AE109" s="292"/>
      <c r="AF109" s="292"/>
      <c r="AG109" s="292"/>
      <c r="AH109" s="292"/>
      <c r="AI109" s="292"/>
      <c r="AJ109" s="292"/>
      <c r="AK109" s="292"/>
      <c r="AM109" s="289"/>
      <c r="AN109" s="292" t="e">
        <f t="shared" si="3"/>
        <v>#DIV/0!</v>
      </c>
    </row>
    <row r="110" spans="1:40" s="290" customFormat="1">
      <c r="A110" s="289"/>
      <c r="B110" s="289" t="s">
        <v>413</v>
      </c>
      <c r="C110" s="289" t="s">
        <v>414</v>
      </c>
      <c r="D110" s="289" t="str">
        <f t="shared" si="4"/>
        <v>_None None</v>
      </c>
      <c r="E110" s="289" t="s">
        <v>231</v>
      </c>
      <c r="F110" s="289"/>
      <c r="G110" s="289"/>
      <c r="H110" s="292"/>
      <c r="I110" s="292"/>
      <c r="J110" s="292"/>
      <c r="K110" s="292"/>
      <c r="L110" s="292"/>
      <c r="M110" s="292"/>
      <c r="N110" s="292"/>
      <c r="O110" s="292"/>
      <c r="P110" s="292"/>
      <c r="Q110" s="292"/>
      <c r="R110" s="292"/>
      <c r="S110" s="292"/>
      <c r="T110" s="292"/>
      <c r="U110" s="292"/>
      <c r="V110" s="292"/>
      <c r="W110" s="292"/>
      <c r="X110" s="292"/>
      <c r="Y110" s="292"/>
      <c r="Z110" s="292"/>
      <c r="AA110" s="292"/>
      <c r="AB110" s="292"/>
      <c r="AC110" s="292"/>
      <c r="AD110" s="292"/>
      <c r="AE110" s="292"/>
      <c r="AF110" s="292"/>
      <c r="AG110" s="292"/>
      <c r="AH110" s="292"/>
      <c r="AI110" s="292"/>
      <c r="AJ110" s="292"/>
      <c r="AK110" s="292"/>
      <c r="AM110" s="289"/>
    </row>
    <row r="111" spans="1:40">
      <c r="H111" s="292"/>
      <c r="I111" s="292"/>
      <c r="J111" s="292"/>
      <c r="K111" s="292"/>
      <c r="L111" s="292"/>
      <c r="M111" s="292"/>
      <c r="N111" s="292"/>
      <c r="O111" s="292"/>
      <c r="P111" s="292"/>
      <c r="Q111" s="292"/>
      <c r="R111" s="292"/>
      <c r="S111" s="292"/>
      <c r="T111" s="292"/>
      <c r="U111" s="292"/>
      <c r="V111" s="292"/>
      <c r="W111" s="292"/>
      <c r="X111" s="292"/>
      <c r="Y111" s="292"/>
      <c r="Z111" s="292"/>
      <c r="AA111" s="292"/>
      <c r="AB111" s="292"/>
      <c r="AC111" s="292"/>
      <c r="AD111" s="292"/>
      <c r="AE111" s="292"/>
      <c r="AF111" s="292"/>
      <c r="AG111" s="292"/>
      <c r="AH111" s="292"/>
      <c r="AI111" s="292"/>
      <c r="AJ111" s="292"/>
      <c r="AK111" s="292"/>
    </row>
    <row r="112" spans="1:40">
      <c r="H112" s="292"/>
      <c r="I112" s="292"/>
      <c r="J112" s="292"/>
      <c r="K112" s="292"/>
      <c r="L112" s="292"/>
      <c r="M112" s="292"/>
      <c r="N112" s="292"/>
      <c r="O112" s="292"/>
      <c r="P112" s="292"/>
      <c r="Q112" s="292"/>
      <c r="R112" s="292"/>
      <c r="S112" s="292"/>
      <c r="T112" s="292"/>
      <c r="U112" s="292"/>
      <c r="V112" s="292"/>
      <c r="W112" s="292"/>
      <c r="X112" s="292"/>
      <c r="Y112" s="292"/>
      <c r="Z112" s="292"/>
      <c r="AA112" s="292"/>
      <c r="AB112" s="292"/>
      <c r="AC112" s="292"/>
      <c r="AD112" s="292"/>
      <c r="AE112" s="292"/>
      <c r="AF112" s="292"/>
      <c r="AG112" s="292"/>
      <c r="AH112" s="292"/>
      <c r="AI112" s="292"/>
      <c r="AJ112" s="292"/>
      <c r="AK112" s="292"/>
    </row>
    <row r="113" spans="8:37">
      <c r="H113" s="292"/>
      <c r="I113" s="292"/>
      <c r="J113" s="292"/>
      <c r="K113" s="292"/>
      <c r="L113" s="292"/>
      <c r="M113" s="292"/>
      <c r="N113" s="292"/>
      <c r="O113" s="292"/>
      <c r="P113" s="292"/>
      <c r="Q113" s="292"/>
      <c r="R113" s="292"/>
      <c r="S113" s="292"/>
      <c r="T113" s="292"/>
      <c r="U113" s="292"/>
      <c r="V113" s="292"/>
      <c r="W113" s="292"/>
      <c r="X113" s="292"/>
      <c r="Y113" s="292"/>
      <c r="Z113" s="292"/>
      <c r="AA113" s="292"/>
      <c r="AB113" s="292"/>
      <c r="AC113" s="292"/>
      <c r="AD113" s="292"/>
      <c r="AE113" s="292"/>
      <c r="AF113" s="292"/>
      <c r="AG113" s="292"/>
      <c r="AH113" s="292"/>
      <c r="AI113" s="292"/>
      <c r="AJ113" s="292"/>
      <c r="AK113" s="292"/>
    </row>
    <row r="114" spans="8:37">
      <c r="H114" s="292"/>
      <c r="I114" s="292"/>
      <c r="J114" s="292"/>
      <c r="K114" s="292"/>
      <c r="L114" s="292"/>
      <c r="M114" s="292"/>
      <c r="N114" s="292"/>
      <c r="O114" s="292"/>
      <c r="P114" s="292"/>
      <c r="Q114" s="292"/>
      <c r="R114" s="292"/>
      <c r="S114" s="292"/>
      <c r="T114" s="292"/>
      <c r="U114" s="292"/>
      <c r="V114" s="292"/>
      <c r="W114" s="292"/>
      <c r="X114" s="292"/>
      <c r="Y114" s="292"/>
      <c r="Z114" s="292"/>
      <c r="AA114" s="292"/>
      <c r="AB114" s="292"/>
      <c r="AC114" s="292"/>
      <c r="AD114" s="292"/>
      <c r="AE114" s="292"/>
      <c r="AF114" s="292"/>
      <c r="AG114" s="292"/>
      <c r="AH114" s="292"/>
      <c r="AI114" s="292"/>
      <c r="AJ114" s="292"/>
      <c r="AK114" s="292"/>
    </row>
    <row r="115" spans="8:37">
      <c r="H115" s="292"/>
      <c r="I115" s="292"/>
      <c r="J115" s="292"/>
      <c r="K115" s="292"/>
      <c r="L115" s="292"/>
      <c r="M115" s="292"/>
      <c r="N115" s="292"/>
      <c r="O115" s="292"/>
      <c r="P115" s="292"/>
      <c r="Q115" s="292"/>
      <c r="R115" s="292"/>
      <c r="S115" s="292"/>
      <c r="T115" s="292"/>
      <c r="U115" s="292"/>
      <c r="V115" s="292"/>
      <c r="W115" s="292"/>
      <c r="X115" s="292"/>
      <c r="Y115" s="292"/>
      <c r="Z115" s="292"/>
      <c r="AA115" s="292"/>
      <c r="AB115" s="292"/>
      <c r="AC115" s="292"/>
      <c r="AD115" s="292"/>
      <c r="AE115" s="292"/>
      <c r="AF115" s="292"/>
      <c r="AG115" s="292"/>
      <c r="AH115" s="292"/>
      <c r="AI115" s="292"/>
      <c r="AJ115" s="292"/>
      <c r="AK115" s="292"/>
    </row>
    <row r="116" spans="8:37">
      <c r="H116" s="292"/>
      <c r="I116" s="292"/>
      <c r="J116" s="292"/>
      <c r="K116" s="292"/>
      <c r="L116" s="292"/>
      <c r="M116" s="292"/>
      <c r="N116" s="292"/>
      <c r="O116" s="292"/>
      <c r="P116" s="292"/>
      <c r="Q116" s="292"/>
      <c r="R116" s="292"/>
      <c r="S116" s="292"/>
      <c r="T116" s="292"/>
      <c r="U116" s="292"/>
      <c r="V116" s="292"/>
      <c r="W116" s="292"/>
      <c r="X116" s="292"/>
      <c r="Y116" s="292"/>
      <c r="Z116" s="292"/>
      <c r="AA116" s="292"/>
      <c r="AB116" s="292"/>
      <c r="AC116" s="292"/>
      <c r="AD116" s="292"/>
      <c r="AE116" s="292"/>
      <c r="AF116" s="292"/>
      <c r="AG116" s="292"/>
      <c r="AH116" s="292"/>
      <c r="AI116" s="292"/>
      <c r="AJ116" s="292"/>
      <c r="AK116" s="292"/>
    </row>
    <row r="117" spans="8:37">
      <c r="H117" s="292"/>
      <c r="I117" s="292"/>
      <c r="J117" s="292"/>
      <c r="K117" s="292"/>
      <c r="L117" s="292"/>
      <c r="M117" s="292"/>
      <c r="N117" s="292"/>
      <c r="O117" s="292"/>
      <c r="P117" s="292"/>
      <c r="Q117" s="292"/>
      <c r="R117" s="292"/>
      <c r="S117" s="292"/>
      <c r="T117" s="292"/>
      <c r="U117" s="292"/>
      <c r="V117" s="292"/>
      <c r="W117" s="292"/>
      <c r="X117" s="292"/>
      <c r="Y117" s="292"/>
      <c r="Z117" s="292"/>
      <c r="AA117" s="292"/>
      <c r="AB117" s="292"/>
      <c r="AC117" s="292"/>
      <c r="AD117" s="292"/>
      <c r="AE117" s="292"/>
      <c r="AF117" s="292"/>
      <c r="AG117" s="292"/>
      <c r="AH117" s="292"/>
      <c r="AI117" s="292"/>
      <c r="AJ117" s="292"/>
      <c r="AK117" s="292"/>
    </row>
    <row r="118" spans="8:37">
      <c r="H118" s="292" t="str">
        <f>IF([7]Calc2024!ER118="","",[7]Calc2024!ER118)</f>
        <v/>
      </c>
      <c r="I118" s="292" t="str">
        <f>IF([7]Calc2024!ES118="","",[7]Calc2024!ES118)</f>
        <v/>
      </c>
      <c r="J118" s="292" t="str">
        <f>IF([7]Calc2024!ET118="","",[7]Calc2024!ET118)</f>
        <v/>
      </c>
      <c r="K118" s="292" t="str">
        <f>IF([7]Calc2024!EU118="","",[7]Calc2024!EU118)</f>
        <v/>
      </c>
      <c r="L118" s="292" t="str">
        <f>IF([7]Calc2024!EV118="","",[7]Calc2024!EV118)</f>
        <v/>
      </c>
      <c r="M118" s="292" t="str">
        <f>IF([7]Calc2024!EW118="","",[7]Calc2024!EW118)</f>
        <v/>
      </c>
      <c r="N118" s="292" t="str">
        <f>IF([7]Calc2024!EX118="","",[7]Calc2024!EX118)</f>
        <v/>
      </c>
      <c r="O118" s="292" t="str">
        <f>IF([7]Calc2024!EY118="","",[7]Calc2024!EY118)</f>
        <v/>
      </c>
      <c r="P118" s="292" t="str">
        <f>IF([7]Calc2024!EZ118="","",[7]Calc2024!EZ118)</f>
        <v/>
      </c>
      <c r="Q118" s="292" t="str">
        <f>IF([7]Calc2024!FA118="","",[7]Calc2024!FA118)</f>
        <v/>
      </c>
      <c r="R118" s="292" t="str">
        <f>IF([7]Calc2024!FB118="","",[7]Calc2024!FB118)</f>
        <v/>
      </c>
      <c r="S118" s="292" t="str">
        <f>IF([7]Calc2024!FC118="","",[7]Calc2024!FC118)</f>
        <v/>
      </c>
      <c r="T118" s="292" t="str">
        <f>IF([7]Calc2024!FD118="","",[7]Calc2024!FD118)</f>
        <v/>
      </c>
      <c r="U118" s="292" t="str">
        <f>IF([7]Calc2024!FE118="","",[7]Calc2024!FE118)</f>
        <v/>
      </c>
      <c r="V118" s="292" t="str">
        <f>IF([7]Calc2024!FF118="","",[7]Calc2024!FF118)</f>
        <v/>
      </c>
      <c r="W118" s="292" t="str">
        <f>IF([7]Calc2024!FG118="","",[7]Calc2024!FG118)</f>
        <v/>
      </c>
      <c r="X118" s="292" t="str">
        <f>IF([7]Calc2024!FH118="","",[7]Calc2024!FH118)</f>
        <v/>
      </c>
      <c r="Y118" s="292" t="str">
        <f>IF([7]Calc2024!FI118="","",[7]Calc2024!FI118)</f>
        <v/>
      </c>
      <c r="Z118" s="292" t="str">
        <f>IF([7]Calc2024!FJ118="","",[7]Calc2024!FJ118)</f>
        <v/>
      </c>
      <c r="AA118" s="292" t="str">
        <f>IF([7]Calc2024!FK118="","",[7]Calc2024!FK118)</f>
        <v/>
      </c>
      <c r="AB118" s="292" t="str">
        <f>IF([7]Calc2024!FL118="","",[7]Calc2024!FL118)</f>
        <v/>
      </c>
      <c r="AC118" s="292" t="str">
        <f>IF([7]Calc2024!FM118="","",[7]Calc2024!FM118)</f>
        <v/>
      </c>
      <c r="AD118" s="292" t="str">
        <f>IF([7]Calc2024!FN118="","",[7]Calc2024!FN118)</f>
        <v/>
      </c>
      <c r="AE118" s="292" t="str">
        <f>IF([7]Calc2024!FO118="","",[7]Calc2024!FO118)</f>
        <v/>
      </c>
      <c r="AF118" s="292" t="str">
        <f>IF([7]Calc2024!FP118="","",[7]Calc2024!FP118)</f>
        <v/>
      </c>
      <c r="AG118" s="292" t="str">
        <f>IF([7]Calc2024!FQ118="","",[7]Calc2024!FQ118)</f>
        <v/>
      </c>
      <c r="AH118" s="292" t="str">
        <f>IF([7]Calc2024!FR118="","",[7]Calc2024!FR118)</f>
        <v/>
      </c>
      <c r="AI118" s="292" t="str">
        <f>IF([7]Calc2024!FS118="","",[7]Calc2024!FS118)</f>
        <v/>
      </c>
      <c r="AJ118" s="292" t="str">
        <f>IF([7]Calc2024!FT118="","",[7]Calc2024!FT118)</f>
        <v/>
      </c>
      <c r="AK118" s="292" t="str">
        <f>IF([7]Calc2024!FU118="","",[7]Calc2024!FU118)</f>
        <v/>
      </c>
    </row>
    <row r="119" spans="8:37">
      <c r="H119" s="292" t="str">
        <f>IF([7]Calc2024!ER119="","",[7]Calc2024!ER119)</f>
        <v/>
      </c>
      <c r="I119" s="292" t="str">
        <f>IF([7]Calc2024!ES119="","",[7]Calc2024!ES119)</f>
        <v/>
      </c>
      <c r="J119" s="292" t="str">
        <f>IF([7]Calc2024!ET119="","",[7]Calc2024!ET119)</f>
        <v/>
      </c>
      <c r="K119" s="292" t="str">
        <f>IF([7]Calc2024!EU119="","",[7]Calc2024!EU119)</f>
        <v/>
      </c>
      <c r="L119" s="292" t="str">
        <f>IF([7]Calc2024!EV119="","",[7]Calc2024!EV119)</f>
        <v/>
      </c>
      <c r="M119" s="292" t="str">
        <f>IF([7]Calc2024!EW119="","",[7]Calc2024!EW119)</f>
        <v/>
      </c>
      <c r="N119" s="292" t="str">
        <f>IF([7]Calc2024!EX119="","",[7]Calc2024!EX119)</f>
        <v/>
      </c>
      <c r="O119" s="292" t="str">
        <f>IF([7]Calc2024!EY119="","",[7]Calc2024!EY119)</f>
        <v/>
      </c>
      <c r="P119" s="292" t="str">
        <f>IF([7]Calc2024!EZ119="","",[7]Calc2024!EZ119)</f>
        <v/>
      </c>
      <c r="Q119" s="292" t="str">
        <f>IF([7]Calc2024!FA119="","",[7]Calc2024!FA119)</f>
        <v/>
      </c>
      <c r="R119" s="292" t="str">
        <f>IF([7]Calc2024!FB119="","",[7]Calc2024!FB119)</f>
        <v/>
      </c>
      <c r="S119" s="292" t="str">
        <f>IF([7]Calc2024!FC119="","",[7]Calc2024!FC119)</f>
        <v/>
      </c>
      <c r="T119" s="292" t="str">
        <f>IF([7]Calc2024!FD119="","",[7]Calc2024!FD119)</f>
        <v/>
      </c>
      <c r="U119" s="292" t="str">
        <f>IF([7]Calc2024!FE119="","",[7]Calc2024!FE119)</f>
        <v/>
      </c>
      <c r="V119" s="292" t="str">
        <f>IF([7]Calc2024!FF119="","",[7]Calc2024!FF119)</f>
        <v/>
      </c>
      <c r="W119" s="292" t="str">
        <f>IF([7]Calc2024!FG119="","",[7]Calc2024!FG119)</f>
        <v/>
      </c>
      <c r="X119" s="292" t="str">
        <f>IF([7]Calc2024!FH119="","",[7]Calc2024!FH119)</f>
        <v/>
      </c>
      <c r="Y119" s="292" t="str">
        <f>IF([7]Calc2024!FI119="","",[7]Calc2024!FI119)</f>
        <v/>
      </c>
      <c r="Z119" s="292" t="str">
        <f>IF([7]Calc2024!FJ119="","",[7]Calc2024!FJ119)</f>
        <v/>
      </c>
      <c r="AA119" s="292" t="str">
        <f>IF([7]Calc2024!FK119="","",[7]Calc2024!FK119)</f>
        <v/>
      </c>
      <c r="AB119" s="292" t="str">
        <f>IF([7]Calc2024!FL119="","",[7]Calc2024!FL119)</f>
        <v/>
      </c>
      <c r="AC119" s="292" t="str">
        <f>IF([7]Calc2024!FM119="","",[7]Calc2024!FM119)</f>
        <v/>
      </c>
      <c r="AD119" s="292" t="str">
        <f>IF([7]Calc2024!FN119="","",[7]Calc2024!FN119)</f>
        <v/>
      </c>
      <c r="AE119" s="292" t="str">
        <f>IF([7]Calc2024!FO119="","",[7]Calc2024!FO119)</f>
        <v/>
      </c>
      <c r="AF119" s="292" t="str">
        <f>IF([7]Calc2024!FP119="","",[7]Calc2024!FP119)</f>
        <v/>
      </c>
      <c r="AG119" s="292" t="str">
        <f>IF([7]Calc2024!FQ119="","",[7]Calc2024!FQ119)</f>
        <v/>
      </c>
      <c r="AH119" s="292" t="str">
        <f>IF([7]Calc2024!FR119="","",[7]Calc2024!FR119)</f>
        <v/>
      </c>
      <c r="AI119" s="292" t="str">
        <f>IF([7]Calc2024!FS119="","",[7]Calc2024!FS119)</f>
        <v/>
      </c>
      <c r="AJ119" s="292" t="str">
        <f>IF([7]Calc2024!FT119="","",[7]Calc2024!FT119)</f>
        <v/>
      </c>
      <c r="AK119" s="292" t="str">
        <f>IF([7]Calc2024!FU119="","",[7]Calc2024!FU119)</f>
        <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253C13-AECB-451F-B6B7-BDC3BFF8868B}">
  <sheetPr codeName="Sheet49"/>
  <dimension ref="A1:AN119"/>
  <sheetViews>
    <sheetView zoomScale="47" zoomScaleNormal="47" workbookViewId="0">
      <pane ySplit="1" topLeftCell="A2" activePane="bottomLeft" state="frozen"/>
      <selection pane="bottomLeft" activeCell="H76" sqref="H76"/>
      <selection activeCell="H76" sqref="H76"/>
    </sheetView>
  </sheetViews>
  <sheetFormatPr defaultColWidth="8.7109375" defaultRowHeight="12.75"/>
  <cols>
    <col min="1" max="2" width="8.7109375" style="289"/>
    <col min="3" max="3" width="16.140625" style="289" customWidth="1"/>
    <col min="4" max="4" width="77.5703125" style="289" bestFit="1" customWidth="1"/>
    <col min="5" max="5" width="8.7109375" style="289"/>
    <col min="6" max="7" width="0" style="289" hidden="1" customWidth="1"/>
    <col min="8" max="37" width="8.7109375" style="289"/>
    <col min="38" max="38" width="8.7109375" style="290"/>
    <col min="39" max="16384" width="8.7109375" style="289"/>
  </cols>
  <sheetData>
    <row r="1" spans="1:40">
      <c r="B1" s="289" t="s">
        <v>0</v>
      </c>
      <c r="C1" s="289" t="s">
        <v>1</v>
      </c>
      <c r="E1" s="289" t="s">
        <v>282</v>
      </c>
      <c r="F1" s="289" t="s">
        <v>283</v>
      </c>
      <c r="G1" s="289" t="s">
        <v>284</v>
      </c>
      <c r="H1" s="289" t="s">
        <v>2</v>
      </c>
      <c r="I1" s="289" t="s">
        <v>3</v>
      </c>
      <c r="J1" s="289" t="s">
        <v>4</v>
      </c>
      <c r="K1" s="289" t="s">
        <v>5</v>
      </c>
      <c r="L1" s="289" t="s">
        <v>6</v>
      </c>
      <c r="M1" s="289" t="s">
        <v>7</v>
      </c>
      <c r="N1" s="289" t="s">
        <v>8</v>
      </c>
      <c r="O1" s="289" t="s">
        <v>9</v>
      </c>
      <c r="P1" s="289" t="s">
        <v>10</v>
      </c>
      <c r="Q1" s="289" t="s">
        <v>11</v>
      </c>
      <c r="R1" s="289" t="s">
        <v>12</v>
      </c>
      <c r="S1" s="289" t="s">
        <v>13</v>
      </c>
      <c r="T1" s="289" t="s">
        <v>14</v>
      </c>
      <c r="U1" s="289" t="s">
        <v>15</v>
      </c>
      <c r="V1" s="289" t="s">
        <v>16</v>
      </c>
      <c r="W1" s="289" t="s">
        <v>17</v>
      </c>
      <c r="X1" s="289" t="s">
        <v>18</v>
      </c>
      <c r="Y1" s="289" t="s">
        <v>19</v>
      </c>
      <c r="Z1" s="289" t="s">
        <v>20</v>
      </c>
      <c r="AA1" s="289" t="s">
        <v>21</v>
      </c>
      <c r="AB1" s="289" t="s">
        <v>22</v>
      </c>
      <c r="AC1" s="289" t="s">
        <v>23</v>
      </c>
      <c r="AD1" s="289" t="s">
        <v>24</v>
      </c>
      <c r="AE1" s="289" t="s">
        <v>25</v>
      </c>
      <c r="AF1" s="289" t="s">
        <v>26</v>
      </c>
      <c r="AG1" s="289" t="s">
        <v>27</v>
      </c>
      <c r="AH1" s="289" t="s">
        <v>28</v>
      </c>
      <c r="AI1" s="289" t="s">
        <v>29</v>
      </c>
      <c r="AJ1" s="289" t="s">
        <v>30</v>
      </c>
      <c r="AK1" s="289" t="s">
        <v>31</v>
      </c>
      <c r="AL1" s="290" t="s">
        <v>285</v>
      </c>
      <c r="AM1" s="291" t="s">
        <v>286</v>
      </c>
    </row>
    <row r="2" spans="1:40">
      <c r="B2" s="289" t="s">
        <v>32</v>
      </c>
      <c r="C2" s="289" t="s">
        <v>32</v>
      </c>
      <c r="D2" s="289" t="str">
        <f>B2</f>
        <v>0verall STI</v>
      </c>
      <c r="H2" s="292">
        <v>89.043250755147469</v>
      </c>
      <c r="I2" s="292">
        <v>22.238297117437838</v>
      </c>
      <c r="J2" s="292">
        <v>13.696513112915191</v>
      </c>
      <c r="K2" s="292">
        <v>58.355236721148302</v>
      </c>
      <c r="L2" s="292">
        <v>77.951894980981365</v>
      </c>
      <c r="M2" s="292">
        <v>64.614945503984288</v>
      </c>
      <c r="N2" s="292">
        <v>51.429931136378514</v>
      </c>
      <c r="O2" s="292">
        <v>85.780337260579131</v>
      </c>
      <c r="P2" s="292">
        <v>34.42265466383104</v>
      </c>
      <c r="Q2" s="292">
        <v>92.800461394032084</v>
      </c>
      <c r="R2" s="292">
        <v>44.176736613557971</v>
      </c>
      <c r="S2" s="292">
        <v>57.653693806158707</v>
      </c>
      <c r="T2" s="292">
        <v>83.965619045086669</v>
      </c>
      <c r="U2" s="292">
        <v>25.735057611199657</v>
      </c>
      <c r="V2" s="292">
        <v>66.798545034166153</v>
      </c>
      <c r="W2" s="292">
        <v>53.639269477617738</v>
      </c>
      <c r="X2" s="292">
        <v>6.2814233131381725</v>
      </c>
      <c r="Y2" s="292">
        <v>95.06634527440508</v>
      </c>
      <c r="Z2" s="292">
        <v>16.680508197068516</v>
      </c>
      <c r="AA2" s="292">
        <v>0</v>
      </c>
      <c r="AB2" s="292">
        <v>47.919252309008897</v>
      </c>
      <c r="AC2" s="292">
        <v>57.993001835747144</v>
      </c>
      <c r="AD2" s="292">
        <v>4.7409248441190384</v>
      </c>
      <c r="AE2" s="292">
        <v>97.686627848250055</v>
      </c>
      <c r="AF2" s="292">
        <v>84.277647390083715</v>
      </c>
      <c r="AG2" s="292">
        <v>43.118255837786606</v>
      </c>
      <c r="AH2" s="292">
        <v>61.639097193392651</v>
      </c>
      <c r="AI2" s="292">
        <v>100</v>
      </c>
      <c r="AJ2" s="292">
        <v>69.377323944676505</v>
      </c>
      <c r="AK2" s="292">
        <v>61.463623649133787</v>
      </c>
    </row>
    <row r="3" spans="1:40">
      <c r="D3" s="289" t="str">
        <f>_xlfn.CONCAT(B3,C3)</f>
        <v/>
      </c>
      <c r="H3" s="292"/>
      <c r="I3" s="292"/>
      <c r="J3" s="292"/>
      <c r="K3" s="292"/>
      <c r="L3" s="292"/>
      <c r="M3" s="292"/>
      <c r="N3" s="292"/>
      <c r="O3" s="292"/>
      <c r="P3" s="292"/>
      <c r="Q3" s="292"/>
      <c r="R3" s="292"/>
      <c r="S3" s="292"/>
      <c r="T3" s="292"/>
      <c r="U3" s="292"/>
      <c r="V3" s="292"/>
      <c r="W3" s="292"/>
      <c r="X3" s="292"/>
      <c r="Y3" s="292"/>
      <c r="Z3" s="292"/>
      <c r="AA3" s="292"/>
      <c r="AB3" s="292"/>
      <c r="AC3" s="292"/>
      <c r="AD3" s="292"/>
      <c r="AE3" s="292"/>
      <c r="AF3" s="292"/>
      <c r="AG3" s="292"/>
      <c r="AH3" s="292"/>
      <c r="AI3" s="292"/>
      <c r="AJ3" s="292"/>
      <c r="AK3" s="292"/>
    </row>
    <row r="4" spans="1:40">
      <c r="B4" s="289" t="s">
        <v>242</v>
      </c>
      <c r="C4" s="289" t="s">
        <v>34</v>
      </c>
      <c r="D4" s="289" t="str">
        <f>B4</f>
        <v>1 Economic Pillar</v>
      </c>
      <c r="H4" s="292">
        <v>71.011609293907156</v>
      </c>
      <c r="I4" s="292">
        <v>15.80296683455358</v>
      </c>
      <c r="J4" s="292">
        <v>35.429736371629104</v>
      </c>
      <c r="K4" s="292">
        <v>53.504779221967141</v>
      </c>
      <c r="L4" s="292">
        <v>69.230926016217083</v>
      </c>
      <c r="M4" s="292">
        <v>56.482747072259258</v>
      </c>
      <c r="N4" s="292">
        <v>78.350756560566666</v>
      </c>
      <c r="O4" s="292">
        <v>80.156925671144904</v>
      </c>
      <c r="P4" s="292">
        <v>29.249625766683323</v>
      </c>
      <c r="Q4" s="292">
        <v>82.981209448096379</v>
      </c>
      <c r="R4" s="292">
        <v>61.645814509228586</v>
      </c>
      <c r="S4" s="292">
        <v>50.308794391316034</v>
      </c>
      <c r="T4" s="292">
        <v>67.064142023170021</v>
      </c>
      <c r="U4" s="292">
        <v>7.9417468125652269</v>
      </c>
      <c r="V4" s="292">
        <v>71.821480021500818</v>
      </c>
      <c r="W4" s="292">
        <v>37.311651624421806</v>
      </c>
      <c r="X4" s="292">
        <v>0</v>
      </c>
      <c r="Y4" s="292">
        <v>69.248672195847575</v>
      </c>
      <c r="Z4" s="292">
        <v>9.0930965438288514</v>
      </c>
      <c r="AA4" s="292">
        <v>8.1642978616230799</v>
      </c>
      <c r="AB4" s="292">
        <v>52.008215911233115</v>
      </c>
      <c r="AC4" s="292">
        <v>49.845327602799181</v>
      </c>
      <c r="AD4" s="292">
        <v>15.525898534723003</v>
      </c>
      <c r="AE4" s="292">
        <v>100.00000000000001</v>
      </c>
      <c r="AF4" s="292">
        <v>80.532715757163572</v>
      </c>
      <c r="AG4" s="292">
        <v>22.586464880734336</v>
      </c>
      <c r="AH4" s="292">
        <v>59.999509154408315</v>
      </c>
      <c r="AI4" s="292">
        <v>82.294238802184708</v>
      </c>
      <c r="AJ4" s="292">
        <v>85.957473464214686</v>
      </c>
      <c r="AK4" s="292">
        <v>58.865116010445135</v>
      </c>
    </row>
    <row r="5" spans="1:40">
      <c r="A5" s="289">
        <v>1</v>
      </c>
      <c r="B5" s="289" t="s">
        <v>35</v>
      </c>
      <c r="C5" s="289" t="s">
        <v>36</v>
      </c>
      <c r="D5" s="289" t="str">
        <f>_xlfn.CONCAT(B5," ",C5)</f>
        <v>1.01 Consumer price inflation</v>
      </c>
      <c r="E5" s="289" t="s">
        <v>287</v>
      </c>
      <c r="F5" s="289" t="s">
        <v>288</v>
      </c>
      <c r="H5" s="292">
        <v>81.846752554218639</v>
      </c>
      <c r="I5" s="292">
        <v>41.569234783891297</v>
      </c>
      <c r="J5" s="292">
        <v>100</v>
      </c>
      <c r="K5" s="292">
        <v>84.115908484941301</v>
      </c>
      <c r="L5" s="292">
        <v>86.385064415664004</v>
      </c>
      <c r="M5" s="292">
        <v>74.471995779369976</v>
      </c>
      <c r="N5" s="292">
        <v>98.29813305195799</v>
      </c>
      <c r="O5" s="292">
        <v>88.654220346386666</v>
      </c>
      <c r="P5" s="292">
        <v>94.327110173193333</v>
      </c>
      <c r="Q5" s="292">
        <v>90.356087294428647</v>
      </c>
      <c r="R5" s="292">
        <v>86.385064415664004</v>
      </c>
      <c r="S5" s="292">
        <v>87.519642381025321</v>
      </c>
      <c r="T5" s="292">
        <v>80.144885606176658</v>
      </c>
      <c r="U5" s="292">
        <v>54.616881385546634</v>
      </c>
      <c r="V5" s="292">
        <v>90.356087294428647</v>
      </c>
      <c r="W5" s="292">
        <v>76.741151710092652</v>
      </c>
      <c r="X5" s="292">
        <v>0</v>
      </c>
      <c r="Y5" s="292">
        <v>82.414041536899319</v>
      </c>
      <c r="Z5" s="292">
        <v>72.770128831327995</v>
      </c>
      <c r="AA5" s="292">
        <v>73.337417814008646</v>
      </c>
      <c r="AB5" s="292">
        <v>89.788798311747968</v>
      </c>
      <c r="AC5" s="292">
        <v>88.654220346386666</v>
      </c>
      <c r="AD5" s="292">
        <v>48.943991558739974</v>
      </c>
      <c r="AE5" s="292">
        <v>93.192532207831974</v>
      </c>
      <c r="AF5" s="292">
        <v>86.385064415664004</v>
      </c>
      <c r="AG5" s="292">
        <v>91.490665259789992</v>
      </c>
      <c r="AH5" s="292">
        <v>98.865422034638655</v>
      </c>
      <c r="AI5" s="292">
        <v>79.010307640815313</v>
      </c>
      <c r="AJ5" s="292">
        <v>82.981330519579984</v>
      </c>
      <c r="AK5" s="292">
        <v>79.577596623495992</v>
      </c>
      <c r="AN5" s="292">
        <f>AVERAGE(H5:AK5)</f>
        <v>79.439991225930413</v>
      </c>
    </row>
    <row r="6" spans="1:40">
      <c r="A6" s="289">
        <v>2</v>
      </c>
      <c r="B6" s="289" t="s">
        <v>38</v>
      </c>
      <c r="C6" s="289" t="s">
        <v>39</v>
      </c>
      <c r="D6" s="289" t="str">
        <f>_xlfn.CONCAT(B6," ",C6)</f>
        <v>1.02 Real GDP Growth per capita, % GDP</v>
      </c>
      <c r="E6" s="289" t="s">
        <v>289</v>
      </c>
      <c r="F6" s="289" t="s">
        <v>290</v>
      </c>
      <c r="G6" s="289" t="s">
        <v>291</v>
      </c>
      <c r="H6" s="292">
        <v>28.133420471558789</v>
      </c>
      <c r="I6" s="292">
        <v>43.083604755915658</v>
      </c>
      <c r="J6" s="292">
        <v>19.347886851883342</v>
      </c>
      <c r="K6" s="292">
        <v>54.287456270820762</v>
      </c>
      <c r="L6" s="292">
        <v>26.834019999266328</v>
      </c>
      <c r="M6" s="292">
        <v>35.833903907949164</v>
      </c>
      <c r="N6" s="292">
        <v>66.349472489349424</v>
      </c>
      <c r="O6" s="292">
        <v>100</v>
      </c>
      <c r="P6" s="292">
        <v>47.118189158501444</v>
      </c>
      <c r="Q6" s="292">
        <v>50.58216539307162</v>
      </c>
      <c r="R6" s="292">
        <v>78.873558947017898</v>
      </c>
      <c r="S6" s="292">
        <v>56.659745241207631</v>
      </c>
      <c r="T6" s="292">
        <v>36.423625826131214</v>
      </c>
      <c r="U6" s="292">
        <v>51.003715571734844</v>
      </c>
      <c r="V6" s="292">
        <v>55.75638760378606</v>
      </c>
      <c r="W6" s="292">
        <v>19.830530833671844</v>
      </c>
      <c r="X6" s="292">
        <v>0</v>
      </c>
      <c r="Y6" s="292">
        <v>18.167518778548043</v>
      </c>
      <c r="Z6" s="292">
        <v>31.840593240554139</v>
      </c>
      <c r="AA6" s="292">
        <v>51.583908595748554</v>
      </c>
      <c r="AB6" s="292">
        <v>42.641699112040335</v>
      </c>
      <c r="AC6" s="292">
        <v>50.220211798660344</v>
      </c>
      <c r="AD6" s="292">
        <v>35.341590485602268</v>
      </c>
      <c r="AE6" s="292">
        <v>58.912724954589599</v>
      </c>
      <c r="AF6" s="292">
        <v>31.753125222839355</v>
      </c>
      <c r="AG6" s="292">
        <v>69.677558404456008</v>
      </c>
      <c r="AH6" s="292">
        <v>43.207164973139427</v>
      </c>
      <c r="AI6" s="292">
        <v>30.782047468879178</v>
      </c>
      <c r="AJ6" s="292">
        <v>35.268636768011</v>
      </c>
      <c r="AK6" s="292">
        <v>81.386977635016336</v>
      </c>
      <c r="AN6" s="292">
        <f t="shared" ref="AN6:AN58" si="0">AVERAGE(H6:AK6)</f>
        <v>45.030048025331688</v>
      </c>
    </row>
    <row r="7" spans="1:40">
      <c r="A7" s="289">
        <v>3</v>
      </c>
      <c r="B7" s="289" t="s">
        <v>40</v>
      </c>
      <c r="C7" s="289" t="s">
        <v>41</v>
      </c>
      <c r="D7" s="289" t="str">
        <f>_xlfn.CONCAT(B7," ",C7)</f>
        <v>1.03 Growth in labor force, %</v>
      </c>
      <c r="E7" s="289" t="s">
        <v>289</v>
      </c>
      <c r="F7" s="289" t="s">
        <v>292</v>
      </c>
      <c r="G7" s="289" t="s">
        <v>293</v>
      </c>
      <c r="H7" s="292">
        <v>57.489406768656245</v>
      </c>
      <c r="I7" s="292">
        <v>75.052909479746717</v>
      </c>
      <c r="J7" s="292">
        <v>51.397934140365514</v>
      </c>
      <c r="K7" s="292">
        <v>77.993576337923642</v>
      </c>
      <c r="L7" s="292">
        <v>52.467934056750053</v>
      </c>
      <c r="M7" s="292">
        <v>61.678945712845817</v>
      </c>
      <c r="N7" s="292">
        <v>33.998989069779832</v>
      </c>
      <c r="O7" s="292">
        <v>41.604744549286131</v>
      </c>
      <c r="P7" s="292">
        <v>75.194387389172391</v>
      </c>
      <c r="Q7" s="292">
        <v>18.838570945164932</v>
      </c>
      <c r="R7" s="292">
        <v>74.479751168771699</v>
      </c>
      <c r="S7" s="292">
        <v>69.669087942560168</v>
      </c>
      <c r="T7" s="292">
        <v>31.529256706747603</v>
      </c>
      <c r="U7" s="292">
        <v>87.404664420127986</v>
      </c>
      <c r="V7" s="292">
        <v>82.721505496625014</v>
      </c>
      <c r="W7" s="292">
        <v>70.518090138405</v>
      </c>
      <c r="X7" s="292">
        <v>58.065988262402058</v>
      </c>
      <c r="Y7" s="292">
        <v>53.250982923621585</v>
      </c>
      <c r="Z7" s="292">
        <v>95.956995905542669</v>
      </c>
      <c r="AA7" s="292">
        <v>100</v>
      </c>
      <c r="AB7" s="292">
        <v>76.792057806578129</v>
      </c>
      <c r="AC7" s="292">
        <v>80.868787450693233</v>
      </c>
      <c r="AD7" s="292">
        <v>0</v>
      </c>
      <c r="AE7" s="292">
        <v>68.539747666604953</v>
      </c>
      <c r="AF7" s="292">
        <v>36.938642933429193</v>
      </c>
      <c r="AG7" s="292">
        <v>55.457847379839194</v>
      </c>
      <c r="AH7" s="292">
        <v>26.821003445363253</v>
      </c>
      <c r="AI7" s="292">
        <v>48.996920950050622</v>
      </c>
      <c r="AJ7" s="292">
        <v>45.04441806375867</v>
      </c>
      <c r="AK7" s="292">
        <v>51.148888320624749</v>
      </c>
      <c r="AN7" s="292">
        <f t="shared" si="0"/>
        <v>58.664067847714577</v>
      </c>
    </row>
    <row r="8" spans="1:40">
      <c r="A8" s="289">
        <v>4</v>
      </c>
      <c r="B8" s="289" t="s">
        <v>42</v>
      </c>
      <c r="C8" s="289" t="s">
        <v>43</v>
      </c>
      <c r="D8" s="289" t="str">
        <f>_xlfn.CONCAT(B8," ",C8)</f>
        <v>1.04 Foreign direct investment, net inflows, % GDP</v>
      </c>
      <c r="E8" s="289" t="s">
        <v>289</v>
      </c>
      <c r="F8" s="289" t="s">
        <v>292</v>
      </c>
      <c r="G8" s="289" t="s">
        <v>294</v>
      </c>
      <c r="H8" s="292">
        <v>13.977178346671311</v>
      </c>
      <c r="I8" s="292">
        <v>5.4788901066343829</v>
      </c>
      <c r="J8" s="292">
        <v>5.5134780458205839</v>
      </c>
      <c r="K8" s="292">
        <v>55.345033909724137</v>
      </c>
      <c r="L8" s="292">
        <v>18.916201214968233</v>
      </c>
      <c r="M8" s="292">
        <v>24.589055506010688</v>
      </c>
      <c r="N8" s="292">
        <v>5.5084186382990019</v>
      </c>
      <c r="O8" s="292">
        <v>10.524562886191278</v>
      </c>
      <c r="P8" s="292">
        <v>8.5749280409023285</v>
      </c>
      <c r="Q8" s="292">
        <v>100</v>
      </c>
      <c r="R8" s="292">
        <v>8.5296426907823601</v>
      </c>
      <c r="S8" s="292">
        <v>11.420370137066818</v>
      </c>
      <c r="T8" s="292">
        <v>8.7622096641206966</v>
      </c>
      <c r="U8" s="292">
        <v>34.667496579022931</v>
      </c>
      <c r="V8" s="292">
        <v>22.665543927124386</v>
      </c>
      <c r="W8" s="292">
        <v>15.651378383319878</v>
      </c>
      <c r="X8" s="292">
        <v>11.093133786982809</v>
      </c>
      <c r="Y8" s="292">
        <v>10.50418100098821</v>
      </c>
      <c r="Z8" s="292">
        <v>5.7409809489593515</v>
      </c>
      <c r="AA8" s="292">
        <v>0</v>
      </c>
      <c r="AB8" s="292">
        <v>19.522883305067236</v>
      </c>
      <c r="AC8" s="292">
        <v>11.724409572360971</v>
      </c>
      <c r="AD8" s="292">
        <v>8.0435409009262191</v>
      </c>
      <c r="AE8" s="292">
        <v>99.748276588131731</v>
      </c>
      <c r="AF8" s="292">
        <v>7.7759275697522732</v>
      </c>
      <c r="AG8" s="292">
        <v>7.357886855449677</v>
      </c>
      <c r="AH8" s="292">
        <v>20.429529592523835</v>
      </c>
      <c r="AI8" s="292">
        <v>13.370085411129729</v>
      </c>
      <c r="AJ8" s="292">
        <v>10.167439851527334</v>
      </c>
      <c r="AK8" s="292">
        <v>25.495076780704299</v>
      </c>
      <c r="AN8" s="292">
        <f t="shared" si="0"/>
        <v>20.036591341372091</v>
      </c>
    </row>
    <row r="9" spans="1:40">
      <c r="A9" s="289">
        <v>5</v>
      </c>
      <c r="B9" s="289" t="s">
        <v>44</v>
      </c>
      <c r="C9" s="289" t="s">
        <v>45</v>
      </c>
      <c r="D9" s="289" t="str">
        <f>_xlfn.CONCAT(B9," ",C9)</f>
        <v>1.05 Gross fixed capital formation, % GDP</v>
      </c>
      <c r="E9" s="289" t="s">
        <v>289</v>
      </c>
      <c r="F9" s="289" t="s">
        <v>292</v>
      </c>
      <c r="G9" s="289" t="s">
        <v>295</v>
      </c>
      <c r="H9" s="292">
        <v>43.413181099464147</v>
      </c>
      <c r="I9" s="292">
        <v>58.969012443182201</v>
      </c>
      <c r="J9" s="292">
        <v>52.96225368371158</v>
      </c>
      <c r="K9" s="292">
        <v>67.719804160815286</v>
      </c>
      <c r="L9" s="292">
        <v>38.145694473144459</v>
      </c>
      <c r="M9" s="292">
        <v>42.520424310485915</v>
      </c>
      <c r="N9" s="292">
        <v>100</v>
      </c>
      <c r="O9" s="292">
        <v>48.362776782667432</v>
      </c>
      <c r="P9" s="292">
        <v>27.194281626009971</v>
      </c>
      <c r="Q9" s="292">
        <v>16.124361680841517</v>
      </c>
      <c r="R9" s="292">
        <v>70.557265155978371</v>
      </c>
      <c r="S9" s="292">
        <v>59.803247721450731</v>
      </c>
      <c r="T9" s="292">
        <v>56.282507936926493</v>
      </c>
      <c r="U9" s="292" t="s">
        <v>221</v>
      </c>
      <c r="V9" s="292">
        <v>32.35279480486949</v>
      </c>
      <c r="W9" s="292">
        <v>36.311942560929687</v>
      </c>
      <c r="X9" s="292" t="s">
        <v>221</v>
      </c>
      <c r="Y9" s="292">
        <v>39.885832998781069</v>
      </c>
      <c r="Z9" s="292">
        <v>0</v>
      </c>
      <c r="AA9" s="292" t="s">
        <v>221</v>
      </c>
      <c r="AB9" s="292">
        <v>29.330808474653448</v>
      </c>
      <c r="AC9" s="292">
        <v>37.533231624764781</v>
      </c>
      <c r="AD9" s="292">
        <v>38.837244104835271</v>
      </c>
      <c r="AE9" s="292">
        <v>35.125703152140773</v>
      </c>
      <c r="AF9" s="292">
        <v>58.189199878420212</v>
      </c>
      <c r="AG9" s="292">
        <v>30.280830487127229</v>
      </c>
      <c r="AH9" s="292">
        <v>37.263992123527373</v>
      </c>
      <c r="AI9" s="292">
        <v>23.304983677806618</v>
      </c>
      <c r="AJ9" s="292">
        <v>32.412515360689355</v>
      </c>
      <c r="AK9" s="292">
        <v>61.422550765440725</v>
      </c>
      <c r="AN9" s="292">
        <f t="shared" si="0"/>
        <v>43.492831151432014</v>
      </c>
    </row>
    <row r="10" spans="1:40">
      <c r="B10" s="289" t="s">
        <v>46</v>
      </c>
      <c r="C10" s="289" t="s">
        <v>47</v>
      </c>
      <c r="D10" s="289" t="s">
        <v>540</v>
      </c>
      <c r="H10" s="292">
        <v>39.790523240093627</v>
      </c>
      <c r="I10" s="292">
        <v>82.307801766510025</v>
      </c>
      <c r="J10" s="292">
        <v>98.323460014678872</v>
      </c>
      <c r="K10" s="292">
        <v>95.471258523187387</v>
      </c>
      <c r="L10" s="292">
        <v>50.43660149452063</v>
      </c>
      <c r="M10" s="292">
        <v>85.12878350244317</v>
      </c>
      <c r="N10" s="292">
        <v>20.555548783444767</v>
      </c>
      <c r="O10" s="292">
        <v>100</v>
      </c>
      <c r="P10" s="292">
        <v>91.277974905336649</v>
      </c>
      <c r="Q10" s="292">
        <v>79.227485967199215</v>
      </c>
      <c r="R10" s="292">
        <v>43.955539098564849</v>
      </c>
      <c r="S10" s="292">
        <v>82.981583008383552</v>
      </c>
      <c r="T10" s="292">
        <v>55.199660578530924</v>
      </c>
      <c r="U10" s="292">
        <v>93.28752931024286</v>
      </c>
      <c r="V10" s="292">
        <v>83.26169513718888</v>
      </c>
      <c r="W10" s="292">
        <v>66.69775732898465</v>
      </c>
      <c r="X10" s="292">
        <v>92.138440611077201</v>
      </c>
      <c r="Y10" s="292">
        <v>70.420570455088736</v>
      </c>
      <c r="Z10" s="292">
        <v>58.476478279538355</v>
      </c>
      <c r="AA10" s="292">
        <v>98.31521935548615</v>
      </c>
      <c r="AB10" s="292">
        <v>86.232942707491333</v>
      </c>
      <c r="AC10" s="292">
        <v>80.346537680992881</v>
      </c>
      <c r="AD10" s="292">
        <v>40.578779111778907</v>
      </c>
      <c r="AE10" s="292">
        <v>78.28423137349921</v>
      </c>
      <c r="AF10" s="292">
        <v>63.256464965992137</v>
      </c>
      <c r="AG10" s="292">
        <v>86.580105444074121</v>
      </c>
      <c r="AH10" s="292">
        <v>75.116037444984372</v>
      </c>
      <c r="AI10" s="292">
        <v>54.409223279542417</v>
      </c>
      <c r="AJ10" s="292">
        <v>0</v>
      </c>
      <c r="AK10" s="292">
        <v>77.929648698149407</v>
      </c>
      <c r="AN10" s="292">
        <f t="shared" si="0"/>
        <v>70.999596068900175</v>
      </c>
    </row>
    <row r="11" spans="1:40">
      <c r="B11" s="289" t="s">
        <v>48</v>
      </c>
      <c r="C11" s="289" t="s">
        <v>49</v>
      </c>
      <c r="D11" s="289" t="s">
        <v>541</v>
      </c>
      <c r="H11" s="292">
        <v>52.301715244933604</v>
      </c>
      <c r="I11" s="292">
        <v>91.806752541830747</v>
      </c>
      <c r="J11" s="292">
        <v>99.190217910491867</v>
      </c>
      <c r="K11" s="292">
        <v>99.245823021996813</v>
      </c>
      <c r="L11" s="292">
        <v>71.916593309765531</v>
      </c>
      <c r="M11" s="292">
        <v>95.7418060075927</v>
      </c>
      <c r="N11" s="292">
        <v>70.214897514526299</v>
      </c>
      <c r="O11" s="292">
        <v>100</v>
      </c>
      <c r="P11" s="292">
        <v>97.441184403154992</v>
      </c>
      <c r="Q11" s="292">
        <v>99.266043062544043</v>
      </c>
      <c r="R11" s="292">
        <v>65.229200312970292</v>
      </c>
      <c r="S11" s="292">
        <v>95.960066433069102</v>
      </c>
      <c r="T11" s="292">
        <v>78.242255903543651</v>
      </c>
      <c r="U11" s="292">
        <v>99.225602981449555</v>
      </c>
      <c r="V11" s="292">
        <v>98.679661886673884</v>
      </c>
      <c r="W11" s="292">
        <v>84.833831073514148</v>
      </c>
      <c r="X11" s="292">
        <v>99.089117707755648</v>
      </c>
      <c r="Y11" s="292">
        <v>80.695780175315434</v>
      </c>
      <c r="Z11" s="292">
        <v>62.300163936187431</v>
      </c>
      <c r="AA11" s="292">
        <v>99.250878032133613</v>
      </c>
      <c r="AB11" s="292">
        <v>95.177055277924865</v>
      </c>
      <c r="AC11" s="292">
        <v>90.77477826513163</v>
      </c>
      <c r="AD11" s="292">
        <v>61.335817411251618</v>
      </c>
      <c r="AE11" s="292">
        <v>98.644276815716182</v>
      </c>
      <c r="AF11" s="292">
        <v>81.411643106514546</v>
      </c>
      <c r="AG11" s="292">
        <v>93.935699619710732</v>
      </c>
      <c r="AH11" s="292">
        <v>91.657926187863751</v>
      </c>
      <c r="AI11" s="292">
        <v>79.526228478293859</v>
      </c>
      <c r="AJ11" s="292">
        <v>0</v>
      </c>
      <c r="AK11" s="292">
        <v>93.802320367440913</v>
      </c>
      <c r="AN11" s="292">
        <f t="shared" si="0"/>
        <v>84.229911232976562</v>
      </c>
    </row>
    <row r="12" spans="1:40">
      <c r="A12" s="289">
        <v>8</v>
      </c>
      <c r="B12" s="289" t="s">
        <v>50</v>
      </c>
      <c r="C12" s="289" t="s">
        <v>51</v>
      </c>
      <c r="D12" s="289" t="str">
        <f>_xlfn.CONCAT(B12," ",C12)</f>
        <v>1.06.01.a Tariff barriers in force</v>
      </c>
      <c r="E12" s="289" t="s">
        <v>287</v>
      </c>
      <c r="F12" s="289" t="s">
        <v>296</v>
      </c>
      <c r="G12" s="289" t="s">
        <v>297</v>
      </c>
      <c r="H12" s="292">
        <v>4.9966860083697888</v>
      </c>
      <c r="I12" s="292">
        <v>96.238639868199513</v>
      </c>
      <c r="J12" s="292">
        <v>99.775217522003942</v>
      </c>
      <c r="K12" s="292">
        <v>99.940058005867712</v>
      </c>
      <c r="L12" s="292">
        <v>87.382210235155426</v>
      </c>
      <c r="M12" s="292">
        <v>98.591363137891463</v>
      </c>
      <c r="N12" s="292">
        <v>71.167900822374165</v>
      </c>
      <c r="O12" s="292">
        <v>96.448436847662492</v>
      </c>
      <c r="P12" s="292">
        <v>94.590235029561896</v>
      </c>
      <c r="Q12" s="292">
        <v>100</v>
      </c>
      <c r="R12" s="292">
        <v>40.882208287040626</v>
      </c>
      <c r="S12" s="292">
        <v>90.1994839593725</v>
      </c>
      <c r="T12" s="292">
        <v>37.675311600963738</v>
      </c>
      <c r="U12" s="292">
        <v>99.880116011735424</v>
      </c>
      <c r="V12" s="292">
        <v>98.261682170163937</v>
      </c>
      <c r="W12" s="292">
        <v>84.250241041743891</v>
      </c>
      <c r="X12" s="292">
        <v>99.475507551342574</v>
      </c>
      <c r="Y12" s="292">
        <v>84.909602977198944</v>
      </c>
      <c r="Z12" s="292">
        <v>87.876731686746723</v>
      </c>
      <c r="AA12" s="292">
        <v>99.955043504400777</v>
      </c>
      <c r="AB12" s="292">
        <v>99.085884589482745</v>
      </c>
      <c r="AC12" s="292">
        <v>98.006928695101735</v>
      </c>
      <c r="AD12" s="292">
        <v>54.084432494674893</v>
      </c>
      <c r="AE12" s="292">
        <v>98.156783680432412</v>
      </c>
      <c r="AF12" s="292">
        <v>86.10844285984453</v>
      </c>
      <c r="AG12" s="292">
        <v>88.55107912073484</v>
      </c>
      <c r="AH12" s="292">
        <v>95.294553460616157</v>
      </c>
      <c r="AI12" s="292">
        <v>41.481628228363405</v>
      </c>
      <c r="AJ12" s="292">
        <v>0</v>
      </c>
      <c r="AK12" s="292">
        <v>95.384466451814546</v>
      </c>
      <c r="AN12" s="292">
        <f t="shared" si="0"/>
        <v>80.955029194962023</v>
      </c>
    </row>
    <row r="13" spans="1:40">
      <c r="A13" s="289">
        <v>9</v>
      </c>
      <c r="B13" s="289" t="s">
        <v>52</v>
      </c>
      <c r="C13" s="289" t="s">
        <v>542</v>
      </c>
      <c r="D13" s="289" t="str">
        <f>_xlfn.CONCAT(B13," ",C13)</f>
        <v>1.06.01.b New tariff barriers 2025</v>
      </c>
      <c r="E13" s="289" t="s">
        <v>287</v>
      </c>
      <c r="F13" s="289" t="s">
        <v>296</v>
      </c>
      <c r="G13" s="289" t="s">
        <v>299</v>
      </c>
      <c r="H13" s="292">
        <v>61.963854682517713</v>
      </c>
      <c r="I13" s="292">
        <v>85.600293227406894</v>
      </c>
      <c r="J13" s="292">
        <v>100.00000000000001</v>
      </c>
      <c r="K13" s="292">
        <v>100.00000000000001</v>
      </c>
      <c r="L13" s="292">
        <v>78.619730395304572</v>
      </c>
      <c r="M13" s="292">
        <v>91.877469925188876</v>
      </c>
      <c r="N13" s="292">
        <v>71.862730448841816</v>
      </c>
      <c r="O13" s="292">
        <v>100.00000000000001</v>
      </c>
      <c r="P13" s="292">
        <v>100.00000000000001</v>
      </c>
      <c r="Q13" s="292">
        <v>100.00000000000001</v>
      </c>
      <c r="R13" s="292">
        <v>73.679994385064873</v>
      </c>
      <c r="S13" s="292">
        <v>100.00000000000001</v>
      </c>
      <c r="T13" s="292">
        <v>100.00000000000001</v>
      </c>
      <c r="U13" s="292">
        <v>100.00000000000001</v>
      </c>
      <c r="V13" s="292">
        <v>100.00000000000001</v>
      </c>
      <c r="W13" s="292">
        <v>74.683902220404278</v>
      </c>
      <c r="X13" s="292">
        <v>100.00000000000001</v>
      </c>
      <c r="Y13" s="292">
        <v>77.335791377203478</v>
      </c>
      <c r="Z13" s="292">
        <v>84.497119540396071</v>
      </c>
      <c r="AA13" s="292">
        <v>100.00000000000001</v>
      </c>
      <c r="AB13" s="292">
        <v>89.365111742177916</v>
      </c>
      <c r="AC13" s="292">
        <v>93.487487574204891</v>
      </c>
      <c r="AD13" s="292">
        <v>41.146678276828901</v>
      </c>
      <c r="AE13" s="292">
        <v>100.00000000000001</v>
      </c>
      <c r="AF13" s="292">
        <v>80.950978463733065</v>
      </c>
      <c r="AG13" s="292">
        <v>100.00000000000001</v>
      </c>
      <c r="AH13" s="292">
        <v>85.931365224420901</v>
      </c>
      <c r="AI13" s="292">
        <v>100.00000000000001</v>
      </c>
      <c r="AJ13" s="292">
        <v>0</v>
      </c>
      <c r="AK13" s="292">
        <v>90.537538822468719</v>
      </c>
      <c r="AL13" s="290" t="s">
        <v>300</v>
      </c>
      <c r="AN13" s="292">
        <f t="shared" si="0"/>
        <v>86.051334876872104</v>
      </c>
    </row>
    <row r="14" spans="1:40">
      <c r="A14" s="289">
        <v>10</v>
      </c>
      <c r="B14" s="289" t="s">
        <v>54</v>
      </c>
      <c r="C14" s="289" t="s">
        <v>543</v>
      </c>
      <c r="D14" s="289" t="str">
        <f>_xlfn.CONCAT(B14," ",C14)</f>
        <v>1.06.01.c Net percentage of imports affected by new tariff barriers (2025)</v>
      </c>
      <c r="E14" s="289" t="s">
        <v>287</v>
      </c>
      <c r="F14" s="289" t="s">
        <v>296</v>
      </c>
      <c r="G14" s="289" t="s">
        <v>301</v>
      </c>
      <c r="H14" s="292">
        <v>88.087076597233789</v>
      </c>
      <c r="I14" s="292">
        <v>90.320749735252434</v>
      </c>
      <c r="J14" s="292">
        <v>94.272632979439337</v>
      </c>
      <c r="K14" s="292">
        <v>94.272632979439337</v>
      </c>
      <c r="L14" s="292">
        <v>47.193676070430527</v>
      </c>
      <c r="M14" s="292">
        <v>93.35625425614964</v>
      </c>
      <c r="N14" s="292">
        <v>65.120334844785447</v>
      </c>
      <c r="O14" s="292">
        <v>100</v>
      </c>
      <c r="P14" s="292">
        <v>94.272632979439337</v>
      </c>
      <c r="Q14" s="292">
        <v>94.272632979439337</v>
      </c>
      <c r="R14" s="292">
        <v>78.808742023925518</v>
      </c>
      <c r="S14" s="292">
        <v>94.272632979439337</v>
      </c>
      <c r="T14" s="292">
        <v>94.272632979439337</v>
      </c>
      <c r="U14" s="292">
        <v>94.272632979439337</v>
      </c>
      <c r="V14" s="292">
        <v>94.272632979439337</v>
      </c>
      <c r="W14" s="292">
        <v>92.554422873271108</v>
      </c>
      <c r="X14" s="292">
        <v>94.272632979439337</v>
      </c>
      <c r="Y14" s="292">
        <v>76.975984577346068</v>
      </c>
      <c r="Z14" s="292">
        <v>12.314010915216029</v>
      </c>
      <c r="AA14" s="292">
        <v>94.272632979439337</v>
      </c>
      <c r="AB14" s="292">
        <v>93.699896277383232</v>
      </c>
      <c r="AC14" s="292">
        <v>77.605994949607762</v>
      </c>
      <c r="AD14" s="292">
        <v>86.597961171887988</v>
      </c>
      <c r="AE14" s="292">
        <v>94.272632979439337</v>
      </c>
      <c r="AF14" s="292">
        <v>74.284122077682554</v>
      </c>
      <c r="AG14" s="292">
        <v>89.919834043813196</v>
      </c>
      <c r="AH14" s="292">
        <v>90.492570745869259</v>
      </c>
      <c r="AI14" s="292">
        <v>94.272632979439337</v>
      </c>
      <c r="AJ14" s="292">
        <v>0</v>
      </c>
      <c r="AK14" s="292">
        <v>92.153507181831884</v>
      </c>
      <c r="AN14" s="292">
        <f t="shared" si="0"/>
        <v>82.69189113649864</v>
      </c>
    </row>
    <row r="15" spans="1:40">
      <c r="B15" s="289" t="s">
        <v>56</v>
      </c>
      <c r="C15" s="289" t="s">
        <v>57</v>
      </c>
      <c r="D15" s="289" t="s">
        <v>544</v>
      </c>
      <c r="H15" s="292">
        <v>49.336561661524605</v>
      </c>
      <c r="I15" s="292">
        <v>79.290237546656186</v>
      </c>
      <c r="J15" s="292">
        <v>98.070888302920366</v>
      </c>
      <c r="K15" s="292">
        <v>93.355759999878742</v>
      </c>
      <c r="L15" s="292">
        <v>47.113739758712597</v>
      </c>
      <c r="M15" s="292">
        <v>79.963704853600333</v>
      </c>
      <c r="N15" s="292">
        <v>0</v>
      </c>
      <c r="O15" s="292">
        <v>99.999999999999986</v>
      </c>
      <c r="P15" s="292">
        <v>88.310005221075627</v>
      </c>
      <c r="Q15" s="292">
        <v>66.798762957965195</v>
      </c>
      <c r="R15" s="292">
        <v>43.213290125932389</v>
      </c>
      <c r="S15" s="292">
        <v>76.237652103915465</v>
      </c>
      <c r="T15" s="292">
        <v>48.569289092216621</v>
      </c>
      <c r="U15" s="292">
        <v>89.808512264357219</v>
      </c>
      <c r="V15" s="292">
        <v>73.9756642086451</v>
      </c>
      <c r="W15" s="292">
        <v>60.761677336855932</v>
      </c>
      <c r="X15" s="292">
        <v>88.06777902495962</v>
      </c>
      <c r="Y15" s="292">
        <v>70.981533517951505</v>
      </c>
      <c r="Z15" s="292">
        <v>69.86458212823149</v>
      </c>
      <c r="AA15" s="292">
        <v>97.99676575839699</v>
      </c>
      <c r="AB15" s="292">
        <v>82.332274646689342</v>
      </c>
      <c r="AC15" s="292">
        <v>77.118176092199306</v>
      </c>
      <c r="AD15" s="292">
        <v>41.590200394977963</v>
      </c>
      <c r="AE15" s="292">
        <v>65.879573326332192</v>
      </c>
      <c r="AF15" s="292">
        <v>58.561968806691645</v>
      </c>
      <c r="AG15" s="292">
        <v>84.140775658122848</v>
      </c>
      <c r="AH15" s="292">
        <v>67.690177034046471</v>
      </c>
      <c r="AI15" s="292">
        <v>45.994011910453303</v>
      </c>
      <c r="AJ15" s="292">
        <v>36.634150657424264</v>
      </c>
      <c r="AK15" s="292">
        <v>70.142262775400653</v>
      </c>
      <c r="AN15" s="292">
        <f t="shared" si="0"/>
        <v>68.393332572204443</v>
      </c>
    </row>
    <row r="16" spans="1:40">
      <c r="A16" s="289">
        <v>12</v>
      </c>
      <c r="B16" s="289" t="s">
        <v>58</v>
      </c>
      <c r="C16" s="289" t="s">
        <v>59</v>
      </c>
      <c r="D16" s="289" t="str">
        <f>_xlfn.CONCAT(B16," ",C16)</f>
        <v>1.06.02.a Non-tariff barriers in force</v>
      </c>
      <c r="E16" s="289" t="s">
        <v>287</v>
      </c>
      <c r="F16" s="289" t="s">
        <v>296</v>
      </c>
      <c r="G16" s="289" t="s">
        <v>302</v>
      </c>
      <c r="H16" s="292">
        <v>78.954928232928765</v>
      </c>
      <c r="I16" s="292">
        <v>93.736997605733634</v>
      </c>
      <c r="J16" s="292">
        <v>98.798217427301722</v>
      </c>
      <c r="K16" s="292">
        <v>99.309757167838683</v>
      </c>
      <c r="L16" s="292">
        <v>65.293194433549161</v>
      </c>
      <c r="M16" s="292">
        <v>89.456134902929463</v>
      </c>
      <c r="N16" s="292">
        <v>0</v>
      </c>
      <c r="O16" s="292">
        <v>97.04256407536279</v>
      </c>
      <c r="P16" s="292">
        <v>94.073703092335805</v>
      </c>
      <c r="Q16" s="292">
        <v>95.525387655042181</v>
      </c>
      <c r="R16" s="292">
        <v>53.370005714242744</v>
      </c>
      <c r="S16" s="292">
        <v>78.837342712836772</v>
      </c>
      <c r="T16" s="292">
        <v>72.448536320527751</v>
      </c>
      <c r="U16" s="292">
        <v>98.135019033749543</v>
      </c>
      <c r="V16" s="292">
        <v>87.339014899122262</v>
      </c>
      <c r="W16" s="292">
        <v>82.946711631378193</v>
      </c>
      <c r="X16" s="292">
        <v>97.623318543409709</v>
      </c>
      <c r="Y16" s="292">
        <v>91.287787136970422</v>
      </c>
      <c r="Z16" s="292">
        <v>83.182983374226282</v>
      </c>
      <c r="AA16" s="292">
        <v>100</v>
      </c>
      <c r="AB16" s="292">
        <v>89.287066961094908</v>
      </c>
      <c r="AC16" s="292">
        <v>90.563887188866616</v>
      </c>
      <c r="AD16" s="292">
        <v>62.257597199078546</v>
      </c>
      <c r="AE16" s="292">
        <v>93.95477808222077</v>
      </c>
      <c r="AF16" s="292">
        <v>80.487334580732877</v>
      </c>
      <c r="AG16" s="292">
        <v>90.831753220822051</v>
      </c>
      <c r="AH16" s="292">
        <v>86.637424634788445</v>
      </c>
      <c r="AI16" s="292">
        <v>65.170397273946989</v>
      </c>
      <c r="AJ16" s="292">
        <v>14.994321603931672</v>
      </c>
      <c r="AK16" s="292">
        <v>89.108682414678697</v>
      </c>
      <c r="AL16" s="290" t="s">
        <v>300</v>
      </c>
      <c r="AN16" s="292">
        <f t="shared" si="0"/>
        <v>80.688494903988257</v>
      </c>
    </row>
    <row r="17" spans="1:40">
      <c r="A17" s="289">
        <v>13</v>
      </c>
      <c r="B17" s="289" t="s">
        <v>60</v>
      </c>
      <c r="C17" s="289" t="s">
        <v>545</v>
      </c>
      <c r="D17" s="289" t="str">
        <f>_xlfn.CONCAT(B17," ",C17)</f>
        <v>1.06.02.b New non-tariff barriers 2025</v>
      </c>
      <c r="E17" s="289" t="s">
        <v>287</v>
      </c>
      <c r="F17" s="289" t="s">
        <v>296</v>
      </c>
      <c r="G17" s="289" t="s">
        <v>304</v>
      </c>
      <c r="H17" s="292">
        <v>74.341161252850299</v>
      </c>
      <c r="I17" s="292">
        <v>91.235838088208695</v>
      </c>
      <c r="J17" s="292">
        <v>100</v>
      </c>
      <c r="K17" s="292">
        <v>98.89581938721409</v>
      </c>
      <c r="L17" s="292">
        <v>58.759186698309037</v>
      </c>
      <c r="M17" s="292">
        <v>88.419256033321915</v>
      </c>
      <c r="N17" s="292">
        <v>0</v>
      </c>
      <c r="O17" s="292">
        <v>98.438452802088719</v>
      </c>
      <c r="P17" s="292">
        <v>100</v>
      </c>
      <c r="Q17" s="292">
        <v>95.723526875475045</v>
      </c>
      <c r="R17" s="292">
        <v>27.999295568213405</v>
      </c>
      <c r="S17" s="292">
        <v>91.737068907673986</v>
      </c>
      <c r="T17" s="292">
        <v>46.86148726007962</v>
      </c>
      <c r="U17" s="292">
        <v>100</v>
      </c>
      <c r="V17" s="292">
        <v>91.305673160592519</v>
      </c>
      <c r="W17" s="292">
        <v>78.991531067540279</v>
      </c>
      <c r="X17" s="292">
        <v>100</v>
      </c>
      <c r="Y17" s="292">
        <v>95.583277548856344</v>
      </c>
      <c r="Z17" s="292">
        <v>84.580956871381588</v>
      </c>
      <c r="AA17" s="292">
        <v>100</v>
      </c>
      <c r="AB17" s="292">
        <v>87.75404460422827</v>
      </c>
      <c r="AC17" s="292">
        <v>87.704365068005529</v>
      </c>
      <c r="AD17" s="292">
        <v>65.645961645951914</v>
      </c>
      <c r="AE17" s="292">
        <v>98.89581938721409</v>
      </c>
      <c r="AF17" s="292">
        <v>63.262133812684851</v>
      </c>
      <c r="AG17" s="292">
        <v>100</v>
      </c>
      <c r="AH17" s="292">
        <v>83.290715303329947</v>
      </c>
      <c r="AI17" s="292">
        <v>49.859986333318567</v>
      </c>
      <c r="AJ17" s="292">
        <v>24.729213536683801</v>
      </c>
      <c r="AK17" s="292">
        <v>88.00552838066767</v>
      </c>
      <c r="AL17" s="290" t="s">
        <v>300</v>
      </c>
      <c r="AN17" s="292">
        <f t="shared" si="0"/>
        <v>79.067343319796322</v>
      </c>
    </row>
    <row r="18" spans="1:40">
      <c r="A18" s="289">
        <v>14</v>
      </c>
      <c r="B18" s="289" t="s">
        <v>62</v>
      </c>
      <c r="C18" s="289" t="s">
        <v>546</v>
      </c>
      <c r="D18" s="289" t="str">
        <f>_xlfn.CONCAT(B18," ",C18)</f>
        <v>1.06.02.c Net percentage of imports affected by new non-tariff barriers (2025)</v>
      </c>
      <c r="E18" s="289" t="s">
        <v>287</v>
      </c>
      <c r="F18" s="289" t="s">
        <v>296</v>
      </c>
      <c r="G18" s="289" t="s">
        <v>305</v>
      </c>
      <c r="H18" s="292">
        <v>0</v>
      </c>
      <c r="I18" s="292">
        <v>52.387055430951612</v>
      </c>
      <c r="J18" s="292">
        <v>91.268824094841378</v>
      </c>
      <c r="K18" s="292">
        <v>78.628644665171421</v>
      </c>
      <c r="L18" s="292">
        <v>23.005446972124318</v>
      </c>
      <c r="M18" s="292">
        <v>61.374559436078179</v>
      </c>
      <c r="N18" s="292">
        <v>14.834988785645635</v>
      </c>
      <c r="O18" s="292">
        <v>100</v>
      </c>
      <c r="P18" s="292">
        <v>68.59980775392502</v>
      </c>
      <c r="Q18" s="292">
        <v>11.054149311118223</v>
      </c>
      <c r="R18" s="292">
        <v>54.742069849407244</v>
      </c>
      <c r="S18" s="292">
        <v>58.21851970522269</v>
      </c>
      <c r="T18" s="292">
        <v>31.832745914770911</v>
      </c>
      <c r="U18" s="292">
        <v>68.743992310157012</v>
      </c>
      <c r="V18" s="292">
        <v>43.800064082024988</v>
      </c>
      <c r="W18" s="292">
        <v>23.421980134572252</v>
      </c>
      <c r="X18" s="292">
        <v>64.370394104453709</v>
      </c>
      <c r="Y18" s="292">
        <v>27.170778596603654</v>
      </c>
      <c r="Z18" s="292">
        <v>43.143223325857086</v>
      </c>
      <c r="AA18" s="292">
        <v>89.859019545017617</v>
      </c>
      <c r="AB18" s="292">
        <v>68.856135853892994</v>
      </c>
      <c r="AC18" s="292">
        <v>52.995834668375522</v>
      </c>
      <c r="AD18" s="292">
        <v>3.6526754245434034</v>
      </c>
      <c r="AE18" s="292">
        <v>6.8727971803908892</v>
      </c>
      <c r="AF18" s="292">
        <v>35.437359820570322</v>
      </c>
      <c r="AG18" s="292">
        <v>60.140980454982376</v>
      </c>
      <c r="AH18" s="292">
        <v>34.876642101890425</v>
      </c>
      <c r="AI18" s="292">
        <v>28.884972765139381</v>
      </c>
      <c r="AJ18" s="292">
        <v>77.923742390259534</v>
      </c>
      <c r="AK18" s="292">
        <v>34.572252483178474</v>
      </c>
      <c r="AN18" s="292">
        <f t="shared" si="0"/>
        <v>47.022321905372209</v>
      </c>
    </row>
    <row r="19" spans="1:40">
      <c r="B19" s="289" t="s">
        <v>64</v>
      </c>
      <c r="C19" s="289" t="s">
        <v>65</v>
      </c>
      <c r="D19" s="289" t="s">
        <v>547</v>
      </c>
      <c r="H19" s="292">
        <v>82.954545454545453</v>
      </c>
      <c r="I19" s="292">
        <v>16.687635701273326</v>
      </c>
      <c r="J19" s="292">
        <v>42.32954545454546</v>
      </c>
      <c r="K19" s="292">
        <v>55.681818181818187</v>
      </c>
      <c r="L19" s="292">
        <v>67.045454545454547</v>
      </c>
      <c r="M19" s="292">
        <v>73.363298986971998</v>
      </c>
      <c r="N19" s="292">
        <v>20.096726610364229</v>
      </c>
      <c r="O19" s="292">
        <v>34.659090909090907</v>
      </c>
      <c r="P19" s="292">
        <v>31.317844441517455</v>
      </c>
      <c r="Q19" s="292">
        <v>58.52272727272728</v>
      </c>
      <c r="R19" s="292">
        <v>28.051272064909689</v>
      </c>
      <c r="S19" s="292">
        <v>40.493925155581714</v>
      </c>
      <c r="T19" s="292">
        <v>70.454545454545453</v>
      </c>
      <c r="U19" s="292">
        <v>13.846726610364234</v>
      </c>
      <c r="V19" s="292">
        <v>46.175743337399901</v>
      </c>
      <c r="W19" s="292">
        <v>72.795117168790185</v>
      </c>
      <c r="X19" s="292">
        <v>9.8694538830915057</v>
      </c>
      <c r="Y19" s="292">
        <v>72.72727272727272</v>
      </c>
      <c r="Z19" s="292">
        <v>28.051272064909689</v>
      </c>
      <c r="AA19" s="292">
        <v>7.8867015747639151</v>
      </c>
      <c r="AB19" s="292">
        <v>73.863636363636374</v>
      </c>
      <c r="AC19" s="292">
        <v>46.147918026728284</v>
      </c>
      <c r="AD19" s="292">
        <v>12.142181155818779</v>
      </c>
      <c r="AE19" s="292">
        <v>98.863636363636346</v>
      </c>
      <c r="AF19" s="292">
        <v>76.13636363636364</v>
      </c>
      <c r="AG19" s="292">
        <v>0</v>
      </c>
      <c r="AH19" s="292">
        <v>41.062106973763541</v>
      </c>
      <c r="AI19" s="292">
        <v>100.00000000000001</v>
      </c>
      <c r="AJ19" s="292">
        <v>77.272727272727266</v>
      </c>
      <c r="AK19" s="292">
        <v>46.175743337399901</v>
      </c>
      <c r="AN19" s="292">
        <f t="shared" si="0"/>
        <v>48.155834357667075</v>
      </c>
    </row>
    <row r="20" spans="1:40">
      <c r="A20" s="289">
        <v>16</v>
      </c>
      <c r="B20" s="289" t="s">
        <v>66</v>
      </c>
      <c r="C20" s="289" t="s">
        <v>67</v>
      </c>
      <c r="D20" s="289" t="str">
        <f>_xlfn.CONCAT(B20," ",C20)</f>
        <v>1.07.01 Regional Trade Agreements, number in force</v>
      </c>
      <c r="E20" s="289" t="s">
        <v>289</v>
      </c>
      <c r="F20" s="289" t="s">
        <v>306</v>
      </c>
      <c r="G20" s="289" t="s">
        <v>307</v>
      </c>
      <c r="H20" s="292">
        <v>42.857142857142854</v>
      </c>
      <c r="I20" s="292">
        <v>2.8571428571428572</v>
      </c>
      <c r="J20" s="292">
        <v>20</v>
      </c>
      <c r="K20" s="292">
        <v>17.142857142857142</v>
      </c>
      <c r="L20" s="292">
        <v>31.428571428571427</v>
      </c>
      <c r="M20" s="292">
        <v>77.142857142857139</v>
      </c>
      <c r="N20" s="292">
        <v>54.285714285714285</v>
      </c>
      <c r="O20" s="292">
        <v>0</v>
      </c>
      <c r="P20" s="292">
        <v>14.285714285714286</v>
      </c>
      <c r="Q20" s="292">
        <v>11.428571428571429</v>
      </c>
      <c r="R20" s="292">
        <v>45.714285714285715</v>
      </c>
      <c r="S20" s="292">
        <v>37.142857142857146</v>
      </c>
      <c r="T20" s="292">
        <v>40</v>
      </c>
      <c r="U20" s="292">
        <v>17.142857142857142</v>
      </c>
      <c r="V20" s="292">
        <v>37.142857142857146</v>
      </c>
      <c r="W20" s="292">
        <v>54.285714285714285</v>
      </c>
      <c r="X20" s="292">
        <v>14.285714285714286</v>
      </c>
      <c r="Y20" s="292">
        <v>31.428571428571427</v>
      </c>
      <c r="Z20" s="292">
        <v>17.142857142857142</v>
      </c>
      <c r="AA20" s="292">
        <v>2.8571428571428572</v>
      </c>
      <c r="AB20" s="292">
        <v>48.571428571428569</v>
      </c>
      <c r="AC20" s="292">
        <v>20</v>
      </c>
      <c r="AD20" s="292">
        <v>20</v>
      </c>
      <c r="AE20" s="292">
        <v>68.571428571428569</v>
      </c>
      <c r="AF20" s="292">
        <v>54.285714285714285</v>
      </c>
      <c r="AG20" s="292">
        <v>5.7142857142857144</v>
      </c>
      <c r="AH20" s="292">
        <v>31.428571428571427</v>
      </c>
      <c r="AI20" s="292">
        <v>100</v>
      </c>
      <c r="AJ20" s="292">
        <v>28.571428571428573</v>
      </c>
      <c r="AK20" s="292">
        <v>37.142857142857146</v>
      </c>
      <c r="AN20" s="292">
        <f t="shared" si="0"/>
        <v>32.761904761904766</v>
      </c>
    </row>
    <row r="21" spans="1:40">
      <c r="A21" s="289">
        <v>17</v>
      </c>
      <c r="B21" s="289" t="s">
        <v>68</v>
      </c>
      <c r="C21" s="289" t="s">
        <v>69</v>
      </c>
      <c r="D21" s="289" t="str">
        <f>_xlfn.CONCAT(B21," ",C21)</f>
        <v>1.07.02 Capital account liberalization, Index</v>
      </c>
      <c r="E21" s="289" t="s">
        <v>289</v>
      </c>
      <c r="F21" s="289" t="s">
        <v>308</v>
      </c>
      <c r="G21" s="289" t="s">
        <v>309</v>
      </c>
      <c r="H21" s="292">
        <v>100</v>
      </c>
      <c r="I21" s="292">
        <v>16.243198334630073</v>
      </c>
      <c r="J21" s="292" t="s">
        <v>221</v>
      </c>
      <c r="K21" s="292">
        <v>100</v>
      </c>
      <c r="L21" s="292">
        <v>100</v>
      </c>
      <c r="M21" s="292">
        <v>70.17058031010103</v>
      </c>
      <c r="N21" s="292">
        <v>16.243198334630073</v>
      </c>
      <c r="O21" s="292" t="s">
        <v>221</v>
      </c>
      <c r="P21" s="292">
        <v>70.17058031010103</v>
      </c>
      <c r="Q21" s="292">
        <v>100</v>
      </c>
      <c r="R21" s="292">
        <v>16.243198334630073</v>
      </c>
      <c r="S21" s="292">
        <v>41.813297534034035</v>
      </c>
      <c r="T21" s="292">
        <v>100</v>
      </c>
      <c r="U21" s="292">
        <v>16.243198334630073</v>
      </c>
      <c r="V21" s="292">
        <v>41.813297534034035</v>
      </c>
      <c r="W21" s="292">
        <v>70.17058031010103</v>
      </c>
      <c r="X21" s="292">
        <v>16.243198334630073</v>
      </c>
      <c r="Y21" s="292">
        <v>100</v>
      </c>
      <c r="Z21" s="292">
        <v>16.243198334630073</v>
      </c>
      <c r="AA21" s="292">
        <v>29.829421102263556</v>
      </c>
      <c r="AB21" s="292">
        <v>100</v>
      </c>
      <c r="AC21" s="292">
        <v>44.600479610059693</v>
      </c>
      <c r="AD21" s="292">
        <v>16.243198334630073</v>
      </c>
      <c r="AE21" s="292">
        <v>100</v>
      </c>
      <c r="AF21" s="292">
        <v>100</v>
      </c>
      <c r="AG21" s="292">
        <v>0</v>
      </c>
      <c r="AH21" s="292">
        <v>41.813297534034035</v>
      </c>
      <c r="AI21" s="292">
        <v>100</v>
      </c>
      <c r="AJ21" s="292">
        <v>100</v>
      </c>
      <c r="AK21" s="292">
        <v>41.813297534034035</v>
      </c>
      <c r="AN21" s="292">
        <f t="shared" si="0"/>
        <v>59.496329290041899</v>
      </c>
    </row>
    <row r="22" spans="1:40">
      <c r="A22" s="289">
        <v>18</v>
      </c>
      <c r="B22" s="289" t="s">
        <v>70</v>
      </c>
      <c r="C22" s="289" t="s">
        <v>71</v>
      </c>
      <c r="D22" s="289" t="str">
        <f>_xlfn.CONCAT(B22," ",C22)</f>
        <v>1.07.03 Investment Freedom, Index</v>
      </c>
      <c r="E22" s="289" t="s">
        <v>289</v>
      </c>
      <c r="F22" s="289" t="s">
        <v>310</v>
      </c>
      <c r="G22" s="289" t="s">
        <v>311</v>
      </c>
      <c r="H22" s="292">
        <v>85.714285714285708</v>
      </c>
      <c r="I22" s="292">
        <v>42.857142857142854</v>
      </c>
      <c r="J22" s="292">
        <v>64.285714285714292</v>
      </c>
      <c r="K22" s="292">
        <v>42.857142857142854</v>
      </c>
      <c r="L22" s="292">
        <v>57.142857142857146</v>
      </c>
      <c r="M22" s="292">
        <v>57.142857142857146</v>
      </c>
      <c r="N22" s="292">
        <v>0</v>
      </c>
      <c r="O22" s="292">
        <v>71.428571428571431</v>
      </c>
      <c r="P22" s="292">
        <v>14.285714285714286</v>
      </c>
      <c r="Q22" s="292" t="s">
        <v>221</v>
      </c>
      <c r="R22" s="292">
        <v>28.571428571428573</v>
      </c>
      <c r="S22" s="292">
        <v>42.857142857142854</v>
      </c>
      <c r="T22" s="292">
        <v>57.142857142857146</v>
      </c>
      <c r="U22" s="292">
        <v>21.428571428571427</v>
      </c>
      <c r="V22" s="292">
        <v>57.142857142857146</v>
      </c>
      <c r="W22" s="292">
        <v>78.571428571428569</v>
      </c>
      <c r="X22" s="292">
        <v>14.285714285714286</v>
      </c>
      <c r="Y22" s="292">
        <v>71.428571428571431</v>
      </c>
      <c r="Z22" s="292">
        <v>57.142857142857146</v>
      </c>
      <c r="AA22" s="292">
        <v>7.1428571428571432</v>
      </c>
      <c r="AB22" s="292">
        <v>57.142857142857146</v>
      </c>
      <c r="AC22" s="292">
        <v>71.428571428571431</v>
      </c>
      <c r="AD22" s="292">
        <v>14.285714285714286</v>
      </c>
      <c r="AE22" s="292">
        <v>100</v>
      </c>
      <c r="AF22" s="292">
        <v>57.142857142857146</v>
      </c>
      <c r="AG22" s="292">
        <v>14.285714285714286</v>
      </c>
      <c r="AH22" s="292">
        <v>50</v>
      </c>
      <c r="AI22" s="292">
        <v>71.428571428571431</v>
      </c>
      <c r="AJ22" s="292">
        <v>85.714285714285708</v>
      </c>
      <c r="AK22" s="292">
        <v>57.142857142857146</v>
      </c>
      <c r="AN22" s="292">
        <f t="shared" si="0"/>
        <v>49.999999999999993</v>
      </c>
    </row>
    <row r="23" spans="1:40">
      <c r="A23" s="289">
        <v>19</v>
      </c>
      <c r="B23" s="289" t="s">
        <v>72</v>
      </c>
      <c r="C23" s="289" t="s">
        <v>548</v>
      </c>
      <c r="D23" s="289" t="str">
        <f>_xlfn.CONCAT(B23," ",C23)</f>
        <v>1.08 Exchange rate stability, parity change from national currency to SDR, 2025/2023</v>
      </c>
      <c r="E23" s="289" t="s">
        <v>287</v>
      </c>
      <c r="F23" s="289" t="s">
        <v>313</v>
      </c>
      <c r="G23" s="289" t="s">
        <v>314</v>
      </c>
      <c r="H23" s="292">
        <v>92.823935077907009</v>
      </c>
      <c r="I23" s="292">
        <v>69.258291313780319</v>
      </c>
      <c r="J23" s="292">
        <v>98.476262020856524</v>
      </c>
      <c r="K23" s="292">
        <v>89.27164042355939</v>
      </c>
      <c r="L23" s="292">
        <v>91.886005714469974</v>
      </c>
      <c r="M23" s="292">
        <v>72.190535661002343</v>
      </c>
      <c r="N23" s="292">
        <v>96.112900814689183</v>
      </c>
      <c r="O23" s="292">
        <v>98.928401252954387</v>
      </c>
      <c r="P23" s="292">
        <v>99.154918881945306</v>
      </c>
      <c r="Q23" s="292">
        <v>99.999999999999986</v>
      </c>
      <c r="R23" s="292">
        <v>87.917581689155099</v>
      </c>
      <c r="S23" s="292">
        <v>82.573470189381325</v>
      </c>
      <c r="T23" s="292">
        <v>85.871070744528183</v>
      </c>
      <c r="U23" s="292">
        <v>15.787331579004645</v>
      </c>
      <c r="V23" s="292">
        <v>91.525439550811512</v>
      </c>
      <c r="W23" s="292">
        <v>82.201819642741</v>
      </c>
      <c r="X23" s="292" t="s">
        <v>221</v>
      </c>
      <c r="Y23" s="292">
        <v>87.693599283502792</v>
      </c>
      <c r="Z23" s="292">
        <v>0</v>
      </c>
      <c r="AA23" s="292">
        <v>68.919613578413944</v>
      </c>
      <c r="AB23" s="292">
        <v>94.242812422812264</v>
      </c>
      <c r="AC23" s="292">
        <v>92.294013484367539</v>
      </c>
      <c r="AD23" s="292">
        <v>32.858253234686501</v>
      </c>
      <c r="AE23" s="292">
        <v>98.500453995589567</v>
      </c>
      <c r="AF23" s="292">
        <v>80.945963581621143</v>
      </c>
      <c r="AG23" s="292" t="s">
        <v>221</v>
      </c>
      <c r="AH23" s="292">
        <v>92.62698235493356</v>
      </c>
      <c r="AI23" s="292">
        <v>92.451432413899738</v>
      </c>
      <c r="AJ23" s="292">
        <v>99.154918882070717</v>
      </c>
      <c r="AK23" s="292">
        <v>95.370493797280446</v>
      </c>
      <c r="AN23" s="292">
        <f t="shared" si="0"/>
        <v>81.751362199498729</v>
      </c>
    </row>
    <row r="24" spans="1:40">
      <c r="A24" s="289">
        <v>20</v>
      </c>
      <c r="B24" s="289" t="s">
        <v>74</v>
      </c>
      <c r="C24" s="289" t="s">
        <v>75</v>
      </c>
      <c r="D24" s="289" t="str">
        <f>_xlfn.CONCAT(B24," ",C24)</f>
        <v>1.09 Domestic credit to private sector, % of GDP</v>
      </c>
      <c r="E24" s="289" t="s">
        <v>289</v>
      </c>
      <c r="F24" s="289" t="s">
        <v>288</v>
      </c>
      <c r="G24" s="289" t="s">
        <v>315</v>
      </c>
      <c r="H24" s="292">
        <v>58.07180224887334</v>
      </c>
      <c r="I24" s="292">
        <v>11.220040336421999</v>
      </c>
      <c r="J24" s="292">
        <v>13.88298908011094</v>
      </c>
      <c r="K24" s="292">
        <v>52.262779226268556</v>
      </c>
      <c r="L24" s="292" t="s">
        <v>221</v>
      </c>
      <c r="M24" s="292">
        <v>43.109356009523673</v>
      </c>
      <c r="N24" s="292">
        <v>86.629685285443685</v>
      </c>
      <c r="O24" s="292" t="s">
        <v>221</v>
      </c>
      <c r="P24" s="292">
        <v>22.719619906742423</v>
      </c>
      <c r="Q24" s="292">
        <v>100</v>
      </c>
      <c r="R24" s="292">
        <v>15.712652021055746</v>
      </c>
      <c r="S24" s="292">
        <v>12.059486269285793</v>
      </c>
      <c r="T24" s="292">
        <v>83.370965729858568</v>
      </c>
      <c r="U24" s="292" t="s">
        <v>221</v>
      </c>
      <c r="V24" s="292">
        <v>50.59041566456375</v>
      </c>
      <c r="W24" s="292">
        <v>11.690863315084364</v>
      </c>
      <c r="X24" s="292" t="s">
        <v>221</v>
      </c>
      <c r="Y24" s="292">
        <v>62.5952517246076</v>
      </c>
      <c r="Z24" s="292">
        <v>0</v>
      </c>
      <c r="AA24" s="292">
        <v>2.6267787622186645</v>
      </c>
      <c r="AB24" s="292">
        <v>13.633391489158296</v>
      </c>
      <c r="AC24" s="292">
        <v>19.52744137831548</v>
      </c>
      <c r="AD24" s="292">
        <v>20.722632262934685</v>
      </c>
      <c r="AE24" s="292" t="s">
        <v>221</v>
      </c>
      <c r="AF24" s="292">
        <v>70.602254277378975</v>
      </c>
      <c r="AG24" s="292" t="s">
        <v>221</v>
      </c>
      <c r="AH24" s="292">
        <v>62.456008748950147</v>
      </c>
      <c r="AI24" s="292">
        <v>47.96392649756239</v>
      </c>
      <c r="AJ24" s="292">
        <v>89.910923319188939</v>
      </c>
      <c r="AK24" s="292">
        <v>53.904590307570295</v>
      </c>
      <c r="AN24" s="292">
        <f t="shared" si="0"/>
        <v>41.885993910879925</v>
      </c>
    </row>
    <row r="25" spans="1:40">
      <c r="B25" s="289" t="s">
        <v>76</v>
      </c>
      <c r="C25" s="289" t="s">
        <v>77</v>
      </c>
      <c r="D25" s="289" t="s">
        <v>549</v>
      </c>
      <c r="H25" s="292">
        <v>81.636597938144348</v>
      </c>
      <c r="I25" s="292">
        <v>32.940877850671676</v>
      </c>
      <c r="J25" s="292">
        <v>100</v>
      </c>
      <c r="K25" s="292">
        <v>33.367502343017811</v>
      </c>
      <c r="L25" s="292">
        <v>57.116265750286381</v>
      </c>
      <c r="M25" s="292">
        <v>63.70209830261377</v>
      </c>
      <c r="N25" s="292">
        <v>45.970334791211094</v>
      </c>
      <c r="O25" s="292">
        <v>84.241252733520767</v>
      </c>
      <c r="P25" s="292">
        <v>11.529600124960945</v>
      </c>
      <c r="Q25" s="292">
        <v>86.362009267937097</v>
      </c>
      <c r="R25" s="292">
        <v>43.74023742580443</v>
      </c>
      <c r="S25" s="292">
        <v>52.444548578569204</v>
      </c>
      <c r="T25" s="292">
        <v>6.6047068624388254</v>
      </c>
      <c r="U25" s="292">
        <v>12.830625846089767</v>
      </c>
      <c r="V25" s="292">
        <v>48.97818390086433</v>
      </c>
      <c r="W25" s="292">
        <v>44.274575653441637</v>
      </c>
      <c r="X25" s="292">
        <v>62.605435801312083</v>
      </c>
      <c r="Y25" s="292">
        <v>77.595543059460582</v>
      </c>
      <c r="Z25" s="292">
        <v>12.615523794647501</v>
      </c>
      <c r="AA25" s="292">
        <v>23.190018744142456</v>
      </c>
      <c r="AB25" s="292">
        <v>56.891401124648553</v>
      </c>
      <c r="AC25" s="292">
        <v>48.273651463084455</v>
      </c>
      <c r="AD25" s="292">
        <v>18.125195251483913</v>
      </c>
      <c r="AE25" s="292">
        <v>37.007966260543576</v>
      </c>
      <c r="AF25" s="292">
        <v>71.814797459127377</v>
      </c>
      <c r="AG25" s="292">
        <v>0</v>
      </c>
      <c r="AH25" s="292">
        <v>48.095321774445488</v>
      </c>
      <c r="AI25" s="292">
        <v>51.931688014162226</v>
      </c>
      <c r="AJ25" s="292">
        <v>50.58965948141207</v>
      </c>
      <c r="AK25" s="292">
        <v>47.955066125169218</v>
      </c>
      <c r="AN25" s="292">
        <f t="shared" si="0"/>
        <v>47.081022857440395</v>
      </c>
    </row>
    <row r="26" spans="1:40">
      <c r="A26" s="289">
        <v>22</v>
      </c>
      <c r="B26" s="289" t="s">
        <v>78</v>
      </c>
      <c r="C26" s="289" t="s">
        <v>79</v>
      </c>
      <c r="D26" s="289" t="str">
        <f>_xlfn.CONCAT(B26," ",C26)</f>
        <v>1.10.01 Country credit rating</v>
      </c>
      <c r="E26" s="289" t="s">
        <v>289</v>
      </c>
      <c r="F26" s="289" t="s">
        <v>316</v>
      </c>
      <c r="G26" s="289" t="s">
        <v>317</v>
      </c>
      <c r="H26" s="292">
        <v>100</v>
      </c>
      <c r="I26" s="292">
        <v>31.578947368421051</v>
      </c>
      <c r="J26" s="292" t="s">
        <v>221</v>
      </c>
      <c r="K26" s="292">
        <v>24.578947368421051</v>
      </c>
      <c r="L26" s="292">
        <v>98.245614035087726</v>
      </c>
      <c r="M26" s="292">
        <v>71.929824561403507</v>
      </c>
      <c r="N26" s="292">
        <v>76.614035087719301</v>
      </c>
      <c r="O26" s="292">
        <v>89.473684210526315</v>
      </c>
      <c r="P26" s="292">
        <v>9.4736842105263133</v>
      </c>
      <c r="Q26" s="292">
        <v>87.140350877192972</v>
      </c>
      <c r="R26" s="292">
        <v>66.315789473684205</v>
      </c>
      <c r="S26" s="292">
        <v>56.736842105263165</v>
      </c>
      <c r="T26" s="292">
        <v>77.192982456140356</v>
      </c>
      <c r="U26" s="292">
        <v>23.964912280701757</v>
      </c>
      <c r="V26" s="292">
        <v>66.666666666666671</v>
      </c>
      <c r="W26" s="292">
        <v>56.140350877192979</v>
      </c>
      <c r="X26" s="292" t="s">
        <v>221</v>
      </c>
      <c r="Y26" s="292">
        <v>96.491228070175438</v>
      </c>
      <c r="Z26" s="292">
        <v>19.877192982456137</v>
      </c>
      <c r="AA26" s="292">
        <v>23.684210526315791</v>
      </c>
      <c r="AB26" s="292">
        <v>57.315789473684205</v>
      </c>
      <c r="AC26" s="292">
        <v>60.228070175438596</v>
      </c>
      <c r="AD26" s="292">
        <v>0</v>
      </c>
      <c r="AE26" s="292">
        <v>100</v>
      </c>
      <c r="AF26" s="292">
        <v>87.719298245614041</v>
      </c>
      <c r="AG26" s="292">
        <v>16.94736842105263</v>
      </c>
      <c r="AH26" s="292">
        <v>62.578947368421062</v>
      </c>
      <c r="AI26" s="292">
        <v>85.964912280701753</v>
      </c>
      <c r="AJ26" s="292">
        <v>94.736842105263165</v>
      </c>
      <c r="AK26" s="292">
        <v>45.614035087719301</v>
      </c>
      <c r="AN26" s="292">
        <f t="shared" si="0"/>
        <v>60.257518796992478</v>
      </c>
    </row>
    <row r="27" spans="1:40">
      <c r="A27" s="289">
        <v>23</v>
      </c>
      <c r="B27" s="289" t="s">
        <v>80</v>
      </c>
      <c r="C27" s="289" t="s">
        <v>81</v>
      </c>
      <c r="D27" s="289" t="str">
        <f>_xlfn.CONCAT(B27," ",C27)</f>
        <v>1.10.02 Gross debt, % GDP</v>
      </c>
      <c r="E27" s="289" t="s">
        <v>287</v>
      </c>
      <c r="F27" s="289" t="s">
        <v>318</v>
      </c>
      <c r="G27" s="289" t="s">
        <v>319</v>
      </c>
      <c r="H27" s="292">
        <v>75.853658536585371</v>
      </c>
      <c r="I27" s="292">
        <v>80.243902439024396</v>
      </c>
      <c r="J27" s="292">
        <v>100</v>
      </c>
      <c r="K27" s="292">
        <v>87.804878048780495</v>
      </c>
      <c r="L27" s="292">
        <v>45.365853658536587</v>
      </c>
      <c r="M27" s="292">
        <v>80.341463414634148</v>
      </c>
      <c r="N27" s="292">
        <v>52.341463414634148</v>
      </c>
      <c r="O27" s="292">
        <v>89.804878048780495</v>
      </c>
      <c r="P27" s="292">
        <v>74.195121951219505</v>
      </c>
      <c r="Q27" s="292">
        <v>94.926829268292678</v>
      </c>
      <c r="R27" s="292">
        <v>59.707317073170735</v>
      </c>
      <c r="S27" s="292">
        <v>80.731707317073173</v>
      </c>
      <c r="T27" s="292">
        <v>0</v>
      </c>
      <c r="U27" s="292">
        <v>61.41463414634147</v>
      </c>
      <c r="V27" s="292">
        <v>66.243902439024396</v>
      </c>
      <c r="W27" s="292">
        <v>70.585365853658544</v>
      </c>
      <c r="X27" s="292">
        <v>75.414634146341456</v>
      </c>
      <c r="Y27" s="292">
        <v>74.048780487804876</v>
      </c>
      <c r="Z27" s="292">
        <v>65.219512195121951</v>
      </c>
      <c r="AA27" s="292">
        <v>75.317073170731703</v>
      </c>
      <c r="AB27" s="292">
        <v>86</v>
      </c>
      <c r="AC27" s="292">
        <v>71.756097560975604</v>
      </c>
      <c r="AD27" s="292">
        <v>92.341463414634148</v>
      </c>
      <c r="AE27" s="292">
        <v>17.170731707317074</v>
      </c>
      <c r="AF27" s="292">
        <v>75.219512195121951</v>
      </c>
      <c r="AG27" s="292">
        <v>51.560975609756099</v>
      </c>
      <c r="AH27" s="292">
        <v>69.170731707317074</v>
      </c>
      <c r="AI27" s="292">
        <v>50.829268292682926</v>
      </c>
      <c r="AJ27" s="292">
        <v>40.292682926829265</v>
      </c>
      <c r="AK27" s="292">
        <v>85.951219512195124</v>
      </c>
      <c r="AN27" s="292">
        <f t="shared" si="0"/>
        <v>68.328455284552831</v>
      </c>
    </row>
    <row r="28" spans="1:40">
      <c r="B28" s="289" t="s">
        <v>82</v>
      </c>
      <c r="C28" s="289" t="s">
        <v>83</v>
      </c>
      <c r="D28" s="289" t="s">
        <v>550</v>
      </c>
      <c r="H28" s="292">
        <v>91.768919589014772</v>
      </c>
      <c r="I28" s="292">
        <v>22.813109580804589</v>
      </c>
      <c r="J28" s="292">
        <v>46.838510676775378</v>
      </c>
      <c r="K28" s="292">
        <v>30.261823400704834</v>
      </c>
      <c r="L28" s="292">
        <v>88.751976820396649</v>
      </c>
      <c r="M28" s="292">
        <v>63.501572850667358</v>
      </c>
      <c r="N28" s="292">
        <v>71.209137708876867</v>
      </c>
      <c r="O28" s="292">
        <v>79.925161268544727</v>
      </c>
      <c r="P28" s="292">
        <v>26.218257022440611</v>
      </c>
      <c r="Q28" s="292">
        <v>90.442981409622604</v>
      </c>
      <c r="R28" s="292">
        <v>70.637671058092565</v>
      </c>
      <c r="S28" s="292">
        <v>47.750336703552328</v>
      </c>
      <c r="T28" s="292">
        <v>82.562981408397505</v>
      </c>
      <c r="U28" s="292">
        <v>44.314437674482839</v>
      </c>
      <c r="V28" s="292">
        <v>74.340316168307552</v>
      </c>
      <c r="W28" s="292">
        <v>49.780887911618159</v>
      </c>
      <c r="X28" s="292">
        <v>0</v>
      </c>
      <c r="Y28" s="292">
        <v>88.434747538553125</v>
      </c>
      <c r="Z28" s="292">
        <v>30.994580912341075</v>
      </c>
      <c r="AA28" s="292">
        <v>14.565700415806189</v>
      </c>
      <c r="AB28" s="292">
        <v>56.742145210370026</v>
      </c>
      <c r="AC28" s="292">
        <v>43.781529941924781</v>
      </c>
      <c r="AD28" s="292">
        <v>49.946922695598793</v>
      </c>
      <c r="AE28" s="292">
        <v>100</v>
      </c>
      <c r="AF28" s="292">
        <v>84.458165265527043</v>
      </c>
      <c r="AG28" s="292">
        <v>58.80206944051514</v>
      </c>
      <c r="AH28" s="292">
        <v>67.999953436792495</v>
      </c>
      <c r="AI28" s="292">
        <v>94.469237181435773</v>
      </c>
      <c r="AJ28" s="292">
        <v>90.874464164563591</v>
      </c>
      <c r="AK28" s="292">
        <v>60.423831311843443</v>
      </c>
      <c r="AN28" s="292">
        <f t="shared" si="0"/>
        <v>60.753714292252354</v>
      </c>
    </row>
    <row r="29" spans="1:40">
      <c r="A29" s="289">
        <v>25</v>
      </c>
      <c r="B29" s="289" t="s">
        <v>84</v>
      </c>
      <c r="C29" s="289" t="s">
        <v>551</v>
      </c>
      <c r="D29" s="289" t="str">
        <f>_xlfn.CONCAT(B29," ",C29)</f>
        <v>1.11.01 Logistics performance indicators</v>
      </c>
      <c r="E29" s="289" t="s">
        <v>289</v>
      </c>
      <c r="F29" s="289" t="s">
        <v>338</v>
      </c>
      <c r="G29" s="289" t="s">
        <v>552</v>
      </c>
      <c r="H29" s="292">
        <v>87.22383703844605</v>
      </c>
      <c r="I29" s="292">
        <v>24.495869603109856</v>
      </c>
      <c r="J29" s="292">
        <v>36.620046214625653</v>
      </c>
      <c r="K29" s="292">
        <v>36.892215555260471</v>
      </c>
      <c r="L29" s="292">
        <v>86.744236502505643</v>
      </c>
      <c r="M29" s="292">
        <v>59.558311927488759</v>
      </c>
      <c r="N29" s="292">
        <v>84.621591309757079</v>
      </c>
      <c r="O29" s="292">
        <v>77.532025733779918</v>
      </c>
      <c r="P29" s="292">
        <v>26.502312701640911</v>
      </c>
      <c r="Q29" s="292">
        <v>92.153352249935637</v>
      </c>
      <c r="R29" s="292">
        <v>81.742459512269136</v>
      </c>
      <c r="S29" s="292">
        <v>51.97098829021273</v>
      </c>
      <c r="T29" s="292">
        <v>78.937336352747081</v>
      </c>
      <c r="U29" s="292">
        <v>67.864639775168513</v>
      </c>
      <c r="V29" s="292">
        <v>80.503335921668921</v>
      </c>
      <c r="W29" s="292">
        <v>62.901837392700642</v>
      </c>
      <c r="X29" s="292">
        <v>0</v>
      </c>
      <c r="Y29" s="292">
        <v>83.12512097118784</v>
      </c>
      <c r="Z29" s="292">
        <v>35.160786343388587</v>
      </c>
      <c r="AA29" s="292">
        <v>13.693814026371166</v>
      </c>
      <c r="AB29" s="292">
        <v>67.803573181878917</v>
      </c>
      <c r="AC29" s="292">
        <v>49.25472506936223</v>
      </c>
      <c r="AD29" s="292">
        <v>68.260420760637473</v>
      </c>
      <c r="AE29" s="292">
        <v>100</v>
      </c>
      <c r="AF29" s="292">
        <v>86.57809086729975</v>
      </c>
      <c r="AG29" s="292">
        <v>67.608156286284299</v>
      </c>
      <c r="AH29" s="292">
        <v>80.993282345787648</v>
      </c>
      <c r="AI29" s="292">
        <v>97.591168005635325</v>
      </c>
      <c r="AJ29" s="292">
        <v>96.301661729529314</v>
      </c>
      <c r="AK29" s="292">
        <v>68.354791008836372</v>
      </c>
      <c r="AN29" s="292">
        <f t="shared" si="0"/>
        <v>65.032999555917215</v>
      </c>
    </row>
    <row r="30" spans="1:40">
      <c r="B30" s="620" t="s">
        <v>320</v>
      </c>
      <c r="C30" s="631" t="s">
        <v>553</v>
      </c>
      <c r="D30" s="289" t="str">
        <f>_xlfn.CONCAT(B30," ",C30)</f>
        <v>1.11.01.a Aviation import dwell time (days)</v>
      </c>
      <c r="E30" s="289" t="s">
        <v>287</v>
      </c>
      <c r="H30" s="292">
        <v>97.657754754344481</v>
      </c>
      <c r="I30" s="292">
        <v>50.242201373063587</v>
      </c>
      <c r="J30" s="292">
        <v>93.847049110990881</v>
      </c>
      <c r="K30" s="292">
        <v>78.460331977326376</v>
      </c>
      <c r="L30" s="292">
        <v>96.111055649650453</v>
      </c>
      <c r="M30" s="292">
        <v>91.966782924449859</v>
      </c>
      <c r="N30" s="292">
        <v>95.01051311409428</v>
      </c>
      <c r="O30" s="292">
        <v>94.437092700812983</v>
      </c>
      <c r="P30" s="292">
        <v>71.4410767940645</v>
      </c>
      <c r="Q30" s="292">
        <v>98.627227432368841</v>
      </c>
      <c r="R30" s="292">
        <v>91.966782924449859</v>
      </c>
      <c r="S30" s="292">
        <v>89.154721933935789</v>
      </c>
      <c r="T30" s="292">
        <v>91.966782924449859</v>
      </c>
      <c r="U30" s="292" t="s">
        <v>221</v>
      </c>
      <c r="V30" s="292">
        <v>97.155134685636497</v>
      </c>
      <c r="W30" s="292">
        <v>90.609274758391152</v>
      </c>
      <c r="X30" s="292">
        <v>13.770796646828035</v>
      </c>
      <c r="Y30" s="292">
        <v>96.639788715580536</v>
      </c>
      <c r="Z30" s="292">
        <v>0</v>
      </c>
      <c r="AA30" s="292" t="s">
        <v>221</v>
      </c>
      <c r="AB30" s="292">
        <v>88.386514593607771</v>
      </c>
      <c r="AC30" s="292">
        <v>77.594027683073477</v>
      </c>
      <c r="AD30" s="292">
        <v>88.386514593607771</v>
      </c>
      <c r="AE30" s="292">
        <v>100</v>
      </c>
      <c r="AF30" s="292">
        <v>97.155134685636497</v>
      </c>
      <c r="AG30" s="292">
        <v>75.742289992502847</v>
      </c>
      <c r="AH30" s="292">
        <v>91.299343505478021</v>
      </c>
      <c r="AI30" s="292">
        <v>97.657754754344481</v>
      </c>
      <c r="AJ30" s="292">
        <v>96.111055649650453</v>
      </c>
      <c r="AK30" s="292">
        <v>87.588173896861619</v>
      </c>
      <c r="AN30" s="292">
        <f t="shared" si="0"/>
        <v>83.535184920542889</v>
      </c>
    </row>
    <row r="31" spans="1:40">
      <c r="B31" s="620" t="s">
        <v>323</v>
      </c>
      <c r="C31" s="619" t="s">
        <v>324</v>
      </c>
      <c r="D31" s="289" t="s">
        <v>325</v>
      </c>
      <c r="E31" s="289" t="s">
        <v>289</v>
      </c>
      <c r="H31" s="292">
        <v>71.94972428497303</v>
      </c>
      <c r="I31" s="292">
        <v>50.836959779027133</v>
      </c>
      <c r="J31" s="292">
        <v>0</v>
      </c>
      <c r="K31" s="292">
        <v>38.650971907393632</v>
      </c>
      <c r="L31" s="292">
        <v>93.522855185286772</v>
      </c>
      <c r="M31" s="292">
        <v>53.257925258395254</v>
      </c>
      <c r="N31" s="292">
        <v>88.614792243296591</v>
      </c>
      <c r="O31" s="292">
        <v>72.831507387460178</v>
      </c>
      <c r="P31" s="292">
        <v>55.293646033216746</v>
      </c>
      <c r="Q31" s="292">
        <v>87.825246145711418</v>
      </c>
      <c r="R31" s="292">
        <v>86.500076810230809</v>
      </c>
      <c r="S31" s="292">
        <v>67.451507892609513</v>
      </c>
      <c r="T31" s="292">
        <v>85.431429584282185</v>
      </c>
      <c r="U31" s="292" t="s">
        <v>221</v>
      </c>
      <c r="V31" s="292">
        <v>73.124166772586065</v>
      </c>
      <c r="W31" s="292">
        <v>76.588265019904256</v>
      </c>
      <c r="X31" s="292">
        <v>3.6792656219440256</v>
      </c>
      <c r="Y31" s="292">
        <v>58.93764228138172</v>
      </c>
      <c r="Z31" s="292">
        <v>66.533136861703511</v>
      </c>
      <c r="AA31" s="292" t="s">
        <v>221</v>
      </c>
      <c r="AB31" s="292">
        <v>48.005571214250139</v>
      </c>
      <c r="AC31" s="292">
        <v>65.608213588459122</v>
      </c>
      <c r="AD31" s="292">
        <v>58.28323401581433</v>
      </c>
      <c r="AE31" s="292">
        <v>85.431429584282185</v>
      </c>
      <c r="AF31" s="292">
        <v>84.624871319441965</v>
      </c>
      <c r="AG31" s="292">
        <v>57.954703362884572</v>
      </c>
      <c r="AH31" s="292">
        <v>76.588265019904256</v>
      </c>
      <c r="AI31" s="292">
        <v>96.045263381788459</v>
      </c>
      <c r="AJ31" s="292">
        <v>100</v>
      </c>
      <c r="AK31" s="292">
        <v>68.060183115536788</v>
      </c>
      <c r="AL31" s="290" t="s">
        <v>300</v>
      </c>
      <c r="AN31" s="292">
        <f t="shared" si="0"/>
        <v>66.843959059705867</v>
      </c>
    </row>
    <row r="32" spans="1:40">
      <c r="B32" s="620" t="s">
        <v>326</v>
      </c>
      <c r="C32" s="619" t="s">
        <v>327</v>
      </c>
      <c r="D32" s="289" t="s">
        <v>328</v>
      </c>
      <c r="E32" s="289" t="s">
        <v>287</v>
      </c>
      <c r="H32" s="292">
        <v>97.304411909335542</v>
      </c>
      <c r="I32" s="292">
        <v>42.720583579907917</v>
      </c>
      <c r="J32" s="292">
        <v>100</v>
      </c>
      <c r="K32" s="292">
        <v>67.905185880710945</v>
      </c>
      <c r="L32" s="292">
        <v>67.905185880710945</v>
      </c>
      <c r="M32" s="292">
        <v>79.101664691882817</v>
      </c>
      <c r="N32" s="292">
        <v>60.371191519692047</v>
      </c>
      <c r="O32" s="292">
        <v>65.323676634894667</v>
      </c>
      <c r="P32" s="292">
        <v>46.161977741256855</v>
      </c>
      <c r="Q32" s="292">
        <v>83.219665842156104</v>
      </c>
      <c r="R32" s="292">
        <v>70.565373743091968</v>
      </c>
      <c r="S32" s="292">
        <v>86.469829903298958</v>
      </c>
      <c r="T32" s="292">
        <v>44.77255268824581</v>
      </c>
      <c r="U32" s="292" t="s">
        <v>221</v>
      </c>
      <c r="V32" s="292">
        <v>63.64308688064888</v>
      </c>
      <c r="W32" s="292">
        <v>36.135760552927394</v>
      </c>
      <c r="X32" s="292">
        <v>0</v>
      </c>
      <c r="Y32" s="292">
        <v>94.72880993960257</v>
      </c>
      <c r="Z32" s="292">
        <v>36.135760552927394</v>
      </c>
      <c r="AA32" s="292">
        <v>79.101664691882817</v>
      </c>
      <c r="AB32" s="292">
        <v>87.587914456634053</v>
      </c>
      <c r="AC32" s="292">
        <v>54.901807066154319</v>
      </c>
      <c r="AD32" s="292" t="s">
        <v>221</v>
      </c>
      <c r="AE32" s="292">
        <v>98.636153958436921</v>
      </c>
      <c r="AF32" s="292">
        <v>60.371191519692047</v>
      </c>
      <c r="AG32" s="292">
        <v>71.470876500163868</v>
      </c>
      <c r="AH32" s="292">
        <v>77.124042308225896</v>
      </c>
      <c r="AI32" s="292">
        <v>75.195272739258485</v>
      </c>
      <c r="AJ32" s="292">
        <v>75.195272739258485</v>
      </c>
      <c r="AK32" s="292">
        <v>57.989492256256376</v>
      </c>
      <c r="AL32" s="290" t="s">
        <v>300</v>
      </c>
      <c r="AN32" s="292">
        <f t="shared" si="0"/>
        <v>67.1442287920448</v>
      </c>
    </row>
    <row r="33" spans="1:40">
      <c r="B33" s="620" t="s">
        <v>329</v>
      </c>
      <c r="C33" s="619" t="s">
        <v>330</v>
      </c>
      <c r="D33" s="289" t="s">
        <v>331</v>
      </c>
      <c r="E33" s="289" t="s">
        <v>289</v>
      </c>
      <c r="H33" s="292">
        <v>77.592122060782657</v>
      </c>
      <c r="I33" s="292">
        <v>26.880100105052218</v>
      </c>
      <c r="J33" s="292">
        <v>2.1714724095162889</v>
      </c>
      <c r="K33" s="292">
        <v>3.0240373690690823</v>
      </c>
      <c r="L33" s="292">
        <v>80.839162407433378</v>
      </c>
      <c r="M33" s="292">
        <v>56.983099671450248</v>
      </c>
      <c r="N33" s="292">
        <v>99.238001672163122</v>
      </c>
      <c r="O33" s="292">
        <v>88.40254617396586</v>
      </c>
      <c r="P33" s="292">
        <v>73.772704767609895</v>
      </c>
      <c r="Q33" s="292">
        <v>88.824204550808986</v>
      </c>
      <c r="R33" s="292">
        <v>89.643725360217431</v>
      </c>
      <c r="S33" s="292">
        <v>0</v>
      </c>
      <c r="T33" s="292">
        <v>82.013217199909562</v>
      </c>
      <c r="U33" s="292" t="s">
        <v>221</v>
      </c>
      <c r="V33" s="292">
        <v>93.333036068263411</v>
      </c>
      <c r="W33" s="292">
        <v>84.186501888964031</v>
      </c>
      <c r="X33" s="292">
        <v>37.972537585869986</v>
      </c>
      <c r="Y33" s="292">
        <v>74.592225577018411</v>
      </c>
      <c r="Z33" s="292">
        <v>80.227439586582847</v>
      </c>
      <c r="AA33" s="292">
        <v>50.736162841035281</v>
      </c>
      <c r="AB33" s="292">
        <v>76.143937264016856</v>
      </c>
      <c r="AC33" s="292">
        <v>48.178536718666209</v>
      </c>
      <c r="AD33" s="292">
        <v>68.075537152268097</v>
      </c>
      <c r="AE33" s="292">
        <v>96.190180375091785</v>
      </c>
      <c r="AF33" s="292">
        <v>95.890662190632483</v>
      </c>
      <c r="AG33" s="292">
        <v>89.237830849108477</v>
      </c>
      <c r="AH33" s="292">
        <v>75.381938936179978</v>
      </c>
      <c r="AI33" s="292">
        <v>98.977941987872697</v>
      </c>
      <c r="AJ33" s="292">
        <v>100</v>
      </c>
      <c r="AK33" s="292">
        <v>82.013217199909562</v>
      </c>
      <c r="AN33" s="292">
        <f t="shared" si="0"/>
        <v>69.67317517136064</v>
      </c>
    </row>
    <row r="34" spans="1:40">
      <c r="B34" s="620" t="s">
        <v>332</v>
      </c>
      <c r="C34" s="619" t="s">
        <v>333</v>
      </c>
      <c r="D34" s="289" t="s">
        <v>334</v>
      </c>
      <c r="E34" s="289" t="s">
        <v>287</v>
      </c>
      <c r="H34" s="292">
        <v>90.710769929530173</v>
      </c>
      <c r="I34" s="292">
        <v>54.699778129031394</v>
      </c>
      <c r="J34" s="292">
        <v>91.1460939786502</v>
      </c>
      <c r="K34" s="292">
        <v>80.777179275458181</v>
      </c>
      <c r="L34" s="292">
        <v>89.032178736787458</v>
      </c>
      <c r="M34" s="292">
        <v>70.846449441481127</v>
      </c>
      <c r="N34" s="292">
        <v>77.696781855296393</v>
      </c>
      <c r="O34" s="292">
        <v>97.588249785803313</v>
      </c>
      <c r="P34" s="292">
        <v>0</v>
      </c>
      <c r="Q34" s="292">
        <v>98.16527566512309</v>
      </c>
      <c r="R34" s="292">
        <v>75.107947879493224</v>
      </c>
      <c r="S34" s="292">
        <v>67.881932849449143</v>
      </c>
      <c r="T34" s="292">
        <v>97.588249785803313</v>
      </c>
      <c r="U34" s="292">
        <v>87.056889329631943</v>
      </c>
      <c r="V34" s="292">
        <v>85.196075047481557</v>
      </c>
      <c r="W34" s="292">
        <v>67.404332910340258</v>
      </c>
      <c r="X34" s="292">
        <v>93.432700408921448</v>
      </c>
      <c r="Y34" s="292">
        <v>97.588249785803313</v>
      </c>
      <c r="Z34" s="292">
        <v>71.358383122405286</v>
      </c>
      <c r="AA34" s="292">
        <v>40.276526886349828</v>
      </c>
      <c r="AB34" s="292">
        <v>82.413921426108487</v>
      </c>
      <c r="AC34" s="292">
        <v>61.12875527015494</v>
      </c>
      <c r="AD34" s="292">
        <v>78.294309969539199</v>
      </c>
      <c r="AE34" s="292">
        <v>100</v>
      </c>
      <c r="AF34" s="292">
        <v>94.406265880114717</v>
      </c>
      <c r="AG34" s="292">
        <v>85.196075047481557</v>
      </c>
      <c r="AH34" s="292">
        <v>95.942828735177159</v>
      </c>
      <c r="AI34" s="292">
        <v>95.942828735177159</v>
      </c>
      <c r="AJ34" s="292">
        <v>85.927918564847388</v>
      </c>
      <c r="AK34" s="292">
        <v>79.516332973458475</v>
      </c>
      <c r="AL34" s="290" t="s">
        <v>300</v>
      </c>
      <c r="AN34" s="292">
        <f t="shared" si="0"/>
        <v>79.744109380163323</v>
      </c>
    </row>
    <row r="35" spans="1:40">
      <c r="B35" s="620" t="s">
        <v>335</v>
      </c>
      <c r="C35" s="619" t="s">
        <v>336</v>
      </c>
      <c r="D35" s="289" t="s">
        <v>337</v>
      </c>
      <c r="E35" s="289" t="s">
        <v>289</v>
      </c>
      <c r="H35" s="292">
        <v>88.825615589094383</v>
      </c>
      <c r="I35" s="292">
        <v>69.290555938130922</v>
      </c>
      <c r="J35" s="292">
        <v>51.838660201288398</v>
      </c>
      <c r="K35" s="292">
        <v>71.180779943545005</v>
      </c>
      <c r="L35" s="292">
        <v>94.87625997043213</v>
      </c>
      <c r="M35" s="292">
        <v>70.723099404264516</v>
      </c>
      <c r="N35" s="292">
        <v>93.593782321829394</v>
      </c>
      <c r="O35" s="292">
        <v>70.018382445661615</v>
      </c>
      <c r="P35" s="292">
        <v>55.337505698709094</v>
      </c>
      <c r="Q35" s="292">
        <v>85.403976151217051</v>
      </c>
      <c r="R35" s="292">
        <v>90.213362431062407</v>
      </c>
      <c r="S35" s="292">
        <v>84.177325960577718</v>
      </c>
      <c r="T35" s="292">
        <v>91.967862351759962</v>
      </c>
      <c r="U35" s="292">
        <v>64.027052374459387</v>
      </c>
      <c r="V35" s="292">
        <v>87.01480748141951</v>
      </c>
      <c r="W35" s="292">
        <v>80.18077531262648</v>
      </c>
      <c r="X35" s="292">
        <v>56.243620070308587</v>
      </c>
      <c r="Y35" s="292">
        <v>86.566373649100512</v>
      </c>
      <c r="Z35" s="292">
        <v>79.412646080014895</v>
      </c>
      <c r="AA35" s="292">
        <v>0</v>
      </c>
      <c r="AB35" s="292">
        <v>70.490670895795247</v>
      </c>
      <c r="AC35" s="292">
        <v>77.791727624103672</v>
      </c>
      <c r="AD35" s="292">
        <v>85.87626460135067</v>
      </c>
      <c r="AE35" s="292">
        <v>90.499775691898563</v>
      </c>
      <c r="AF35" s="292">
        <v>89.231046399102468</v>
      </c>
      <c r="AG35" s="292">
        <v>72.712195376008182</v>
      </c>
      <c r="AH35" s="292">
        <v>84.921419760694434</v>
      </c>
      <c r="AI35" s="292">
        <v>98.130376199999617</v>
      </c>
      <c r="AJ35" s="292">
        <v>100</v>
      </c>
      <c r="AK35" s="292">
        <v>79.876705903644563</v>
      </c>
      <c r="AN35" s="292">
        <f t="shared" si="0"/>
        <v>77.347420860936651</v>
      </c>
    </row>
    <row r="36" spans="1:40">
      <c r="A36" s="289">
        <v>26</v>
      </c>
      <c r="B36" s="289" t="s">
        <v>86</v>
      </c>
      <c r="C36" s="289" t="s">
        <v>87</v>
      </c>
      <c r="D36" s="289" t="str">
        <f>_xlfn.CONCAT(B36," ",C36)</f>
        <v>1.11.02 Corruption perceptions, index</v>
      </c>
      <c r="E36" s="289" t="s">
        <v>289</v>
      </c>
      <c r="F36" s="289" t="s">
        <v>292</v>
      </c>
      <c r="G36" s="289" t="s">
        <v>339</v>
      </c>
      <c r="H36" s="292">
        <v>88.235294117647058</v>
      </c>
      <c r="I36" s="292">
        <v>11.764705882352942</v>
      </c>
      <c r="J36" s="292">
        <v>69.117647058823536</v>
      </c>
      <c r="K36" s="292">
        <v>5.882352941176471</v>
      </c>
      <c r="L36" s="292">
        <v>86.764705882352942</v>
      </c>
      <c r="M36" s="292">
        <v>69.117647058823536</v>
      </c>
      <c r="N36" s="292">
        <v>39.705882352941174</v>
      </c>
      <c r="O36" s="292">
        <v>76.470588235294116</v>
      </c>
      <c r="P36" s="292">
        <v>25</v>
      </c>
      <c r="Q36" s="292">
        <v>88.235294117647058</v>
      </c>
      <c r="R36" s="292">
        <v>33.823529411764703</v>
      </c>
      <c r="S36" s="292">
        <v>26.470588235294116</v>
      </c>
      <c r="T36" s="292">
        <v>80.882352941176464</v>
      </c>
      <c r="U36" s="292">
        <v>26.470588235294116</v>
      </c>
      <c r="V36" s="292">
        <v>52.941176470588232</v>
      </c>
      <c r="W36" s="292">
        <v>16.176470588235293</v>
      </c>
      <c r="X36" s="292">
        <v>0</v>
      </c>
      <c r="Y36" s="292">
        <v>95.588235294117652</v>
      </c>
      <c r="Z36" s="292">
        <v>17.647058823529413</v>
      </c>
      <c r="AA36" s="292">
        <v>14.705882352941176</v>
      </c>
      <c r="AB36" s="292">
        <v>20.588235294117649</v>
      </c>
      <c r="AC36" s="292">
        <v>23.529411764705884</v>
      </c>
      <c r="AD36" s="292">
        <v>8.8235294117647065</v>
      </c>
      <c r="AE36" s="292">
        <v>100</v>
      </c>
      <c r="AF36" s="292">
        <v>69.117647058823536</v>
      </c>
      <c r="AG36" s="292">
        <v>27.941176470588236</v>
      </c>
      <c r="AH36" s="292">
        <v>25</v>
      </c>
      <c r="AI36" s="292">
        <v>79.411764705882348</v>
      </c>
      <c r="AJ36" s="292">
        <v>70.588235294117652</v>
      </c>
      <c r="AK36" s="292">
        <v>36.764705882352942</v>
      </c>
      <c r="AN36" s="292">
        <f t="shared" si="0"/>
        <v>46.225490196078432</v>
      </c>
    </row>
    <row r="37" spans="1:40">
      <c r="A37" s="289">
        <v>27</v>
      </c>
      <c r="B37" s="289" t="s">
        <v>88</v>
      </c>
      <c r="C37" s="89" t="s">
        <v>340</v>
      </c>
      <c r="D37" s="289" t="str">
        <f>_xlfn.CONCAT(B37," ",C37)</f>
        <v>1.11.03 Rule of law, Governance score</v>
      </c>
      <c r="E37" s="289" t="s">
        <v>289</v>
      </c>
      <c r="F37" s="289" t="s">
        <v>292</v>
      </c>
      <c r="G37" s="289" t="s">
        <v>341</v>
      </c>
      <c r="H37" s="292">
        <v>94.336043303496638</v>
      </c>
      <c r="I37" s="292">
        <v>24.47625735679468</v>
      </c>
      <c r="J37" s="292">
        <v>68.961525085783435</v>
      </c>
      <c r="K37" s="292">
        <v>21.711087472798276</v>
      </c>
      <c r="L37" s="292">
        <v>94.060925617144107</v>
      </c>
      <c r="M37" s="292">
        <v>71.93496127055063</v>
      </c>
      <c r="N37" s="292">
        <v>35.420020368490846</v>
      </c>
      <c r="O37" s="292">
        <v>89.095506160832016</v>
      </c>
      <c r="P37" s="292">
        <v>24.333186880868414</v>
      </c>
      <c r="Q37" s="292">
        <v>78.543797901891338</v>
      </c>
      <c r="R37" s="292">
        <v>50.944092487154897</v>
      </c>
      <c r="S37" s="292">
        <v>46.133321409332332</v>
      </c>
      <c r="T37" s="292">
        <v>95.519522558261755</v>
      </c>
      <c r="U37" s="292">
        <v>30.732055556202614</v>
      </c>
      <c r="V37" s="292">
        <v>61.992044597269008</v>
      </c>
      <c r="W37" s="292">
        <v>18.905633502261761</v>
      </c>
      <c r="X37" s="292">
        <v>0</v>
      </c>
      <c r="Y37" s="292">
        <v>100</v>
      </c>
      <c r="Z37" s="292">
        <v>22.836829694011787</v>
      </c>
      <c r="AA37" s="292">
        <v>35.649591179041458</v>
      </c>
      <c r="AB37" s="292">
        <v>37.53395314913088</v>
      </c>
      <c r="AC37" s="292">
        <v>35.573846561415046</v>
      </c>
      <c r="AD37" s="292">
        <v>18.829345604187626</v>
      </c>
      <c r="AE37" s="292">
        <v>93.208559177865737</v>
      </c>
      <c r="AF37" s="292">
        <v>84.19114087187188</v>
      </c>
      <c r="AG37" s="292">
        <v>44.663152243959182</v>
      </c>
      <c r="AH37" s="292">
        <v>45.877174281251236</v>
      </c>
      <c r="AI37" s="292">
        <v>88.573347347975925</v>
      </c>
      <c r="AJ37" s="292">
        <v>79.716794332450277</v>
      </c>
      <c r="AK37" s="292">
        <v>43.048110574983475</v>
      </c>
      <c r="AN37" s="292">
        <f t="shared" si="0"/>
        <v>54.560060884909227</v>
      </c>
    </row>
    <row r="38" spans="1:40">
      <c r="B38" s="289" t="s">
        <v>90</v>
      </c>
      <c r="C38" s="289" t="s">
        <v>91</v>
      </c>
      <c r="D38" s="289" t="s">
        <v>555</v>
      </c>
      <c r="H38" s="292">
        <v>69.609705374260983</v>
      </c>
      <c r="I38" s="292">
        <v>59.101160917408592</v>
      </c>
      <c r="J38" s="292">
        <v>5.51013635541951</v>
      </c>
      <c r="K38" s="292">
        <v>50.619572467792992</v>
      </c>
      <c r="L38" s="292">
        <v>65.949423951336286</v>
      </c>
      <c r="M38" s="292">
        <v>69.093149869236754</v>
      </c>
      <c r="N38" s="292">
        <v>50.041401419726597</v>
      </c>
      <c r="O38" s="292">
        <v>25.619326009833173</v>
      </c>
      <c r="P38" s="292">
        <v>40.455321420756306</v>
      </c>
      <c r="Q38" s="292">
        <v>21.169799421476764</v>
      </c>
      <c r="R38" s="292">
        <v>63.975567564743336</v>
      </c>
      <c r="S38" s="292">
        <v>64.996698374909414</v>
      </c>
      <c r="T38" s="292">
        <v>44.63240951773124</v>
      </c>
      <c r="U38" s="292">
        <v>22.959243240243662</v>
      </c>
      <c r="V38" s="292">
        <v>61.792057498956162</v>
      </c>
      <c r="W38" s="292">
        <v>60.864879028900262</v>
      </c>
      <c r="X38" s="292">
        <v>91.373298804614436</v>
      </c>
      <c r="Y38" s="292">
        <v>67.438441988870323</v>
      </c>
      <c r="Z38" s="292">
        <v>57.445574341399194</v>
      </c>
      <c r="AA38" s="292">
        <v>60.382053411997909</v>
      </c>
      <c r="AB38" s="292">
        <v>55.519842788621887</v>
      </c>
      <c r="AC38" s="292">
        <v>74.242759709260426</v>
      </c>
      <c r="AD38" s="292">
        <v>100</v>
      </c>
      <c r="AE38" s="292">
        <v>0</v>
      </c>
      <c r="AF38" s="292">
        <v>40.927003325829304</v>
      </c>
      <c r="AG38" s="292">
        <v>57.361262134293398</v>
      </c>
      <c r="AH38" s="292">
        <v>41.616032829667091</v>
      </c>
      <c r="AI38" s="292">
        <v>70.975283342113883</v>
      </c>
      <c r="AJ38" s="292">
        <v>70.09231539113523</v>
      </c>
      <c r="AK38" s="292">
        <v>46.12161468142299</v>
      </c>
      <c r="AN38" s="292">
        <f t="shared" si="0"/>
        <v>53.662844506065262</v>
      </c>
    </row>
    <row r="39" spans="1:40">
      <c r="A39" s="289">
        <v>29</v>
      </c>
      <c r="B39" s="289" t="s">
        <v>92</v>
      </c>
      <c r="C39" s="289" t="s">
        <v>93</v>
      </c>
      <c r="D39" s="289" t="str">
        <f>_xlfn.CONCAT(B39," ",C39)</f>
        <v>1.12.01 Current account balance, % GDP</v>
      </c>
      <c r="E39" s="289" t="s">
        <v>287</v>
      </c>
      <c r="F39" s="289" t="s">
        <v>288</v>
      </c>
      <c r="G39" s="289" t="s">
        <v>342</v>
      </c>
      <c r="H39" s="292">
        <v>94.786729857819907</v>
      </c>
      <c r="I39" s="292">
        <v>82.464454976303315</v>
      </c>
      <c r="J39" s="292">
        <v>17.535545023696685</v>
      </c>
      <c r="K39" s="292">
        <v>96.208530805687204</v>
      </c>
      <c r="L39" s="292">
        <v>86.729857819905206</v>
      </c>
      <c r="M39" s="292">
        <v>93.36492890995261</v>
      </c>
      <c r="N39" s="292">
        <v>64.928909952606631</v>
      </c>
      <c r="O39" s="292">
        <v>0</v>
      </c>
      <c r="P39" s="292">
        <v>54.976303317535539</v>
      </c>
      <c r="Q39" s="292">
        <v>24.644549763033183</v>
      </c>
      <c r="R39" s="292">
        <v>86.729857819905206</v>
      </c>
      <c r="S39" s="292">
        <v>82.93838862559241</v>
      </c>
      <c r="T39" s="292">
        <v>59.715639810426538</v>
      </c>
      <c r="U39" s="292">
        <v>28.436018957345951</v>
      </c>
      <c r="V39" s="292">
        <v>74.881516587677709</v>
      </c>
      <c r="W39" s="292">
        <v>84.360189573459706</v>
      </c>
      <c r="X39" s="292">
        <v>80.56872037914691</v>
      </c>
      <c r="Y39" s="292">
        <v>100</v>
      </c>
      <c r="Z39" s="292">
        <v>80.094786729857816</v>
      </c>
      <c r="AA39" s="292">
        <v>12.796208530805686</v>
      </c>
      <c r="AB39" s="292">
        <v>67.772511848341225</v>
      </c>
      <c r="AC39" s="292">
        <v>98.104265402843595</v>
      </c>
      <c r="AD39" s="292">
        <v>74.881516587677709</v>
      </c>
      <c r="AE39" s="292">
        <v>3.3175355450237021</v>
      </c>
      <c r="AF39" s="292">
        <v>51.184834123222743</v>
      </c>
      <c r="AG39" s="292">
        <v>76.777251184834114</v>
      </c>
      <c r="AH39" s="292">
        <v>67.772511848341225</v>
      </c>
      <c r="AI39" s="292">
        <v>97.156398104265406</v>
      </c>
      <c r="AJ39" s="292">
        <v>99.526066350710892</v>
      </c>
      <c r="AK39" s="292">
        <v>50.710900473933641</v>
      </c>
      <c r="AN39" s="292">
        <f t="shared" si="0"/>
        <v>66.445497630331744</v>
      </c>
    </row>
    <row r="40" spans="1:40">
      <c r="A40" s="289">
        <v>30</v>
      </c>
      <c r="B40" s="289" t="s">
        <v>94</v>
      </c>
      <c r="C40" s="289" t="s">
        <v>95</v>
      </c>
      <c r="D40" s="289" t="str">
        <f>_xlfn.CONCAT(B40," ",C40)</f>
        <v>1.12.02 Change (1-year) in total reserves (includes gold), % GDP</v>
      </c>
      <c r="E40" s="289" t="s">
        <v>287</v>
      </c>
      <c r="F40" s="289" t="s">
        <v>288</v>
      </c>
      <c r="G40" s="289" t="s">
        <v>343</v>
      </c>
      <c r="H40" s="292">
        <v>31.676914781667929</v>
      </c>
      <c r="I40" s="292">
        <v>27.256957771730242</v>
      </c>
      <c r="J40" s="292">
        <v>6.8045511964920466</v>
      </c>
      <c r="K40" s="292">
        <v>0</v>
      </c>
      <c r="L40" s="292">
        <v>33.902219886387876</v>
      </c>
      <c r="M40" s="292">
        <v>32.275738571715472</v>
      </c>
      <c r="N40" s="292">
        <v>30.358477701486382</v>
      </c>
      <c r="O40" s="292">
        <v>56.378093273518985</v>
      </c>
      <c r="P40" s="292">
        <v>25.038524475221124</v>
      </c>
      <c r="Q40" s="292" t="s">
        <v>221</v>
      </c>
      <c r="R40" s="292">
        <v>30.757468348203314</v>
      </c>
      <c r="S40" s="292">
        <v>36.175804982198599</v>
      </c>
      <c r="T40" s="292">
        <v>26.954132236287727</v>
      </c>
      <c r="U40" s="292">
        <v>23.704025672824645</v>
      </c>
      <c r="V40" s="292">
        <v>39.127037424226494</v>
      </c>
      <c r="W40" s="292">
        <v>28.171182035669634</v>
      </c>
      <c r="X40" s="292" t="s">
        <v>221</v>
      </c>
      <c r="Y40" s="292">
        <v>23.004383916473991</v>
      </c>
      <c r="Z40" s="292">
        <v>26.988942513505997</v>
      </c>
      <c r="AA40" s="292">
        <v>98.965924438804706</v>
      </c>
      <c r="AB40" s="292">
        <v>36.24313842845703</v>
      </c>
      <c r="AC40" s="292">
        <v>35.740769719480149</v>
      </c>
      <c r="AD40" s="292">
        <v>100</v>
      </c>
      <c r="AE40" s="292">
        <v>12.243801543037012</v>
      </c>
      <c r="AF40" s="292">
        <v>29.581478127363429</v>
      </c>
      <c r="AG40" s="292">
        <v>30.172151698828667</v>
      </c>
      <c r="AH40" s="292">
        <v>14.091563444564635</v>
      </c>
      <c r="AI40" s="292">
        <v>31.482887804812894</v>
      </c>
      <c r="AJ40" s="292">
        <v>27.706473433944108</v>
      </c>
      <c r="AK40" s="292">
        <v>38.331475912691879</v>
      </c>
      <c r="AN40" s="292">
        <f t="shared" si="0"/>
        <v>33.326218547842672</v>
      </c>
    </row>
    <row r="41" spans="1:40">
      <c r="B41" s="289" t="s">
        <v>96</v>
      </c>
      <c r="C41" s="289" t="s">
        <v>97</v>
      </c>
      <c r="D41" s="289" t="s">
        <v>556</v>
      </c>
      <c r="H41" s="292">
        <v>36.327366851188323</v>
      </c>
      <c r="I41" s="292">
        <v>36.646879104500456</v>
      </c>
      <c r="J41" s="292">
        <v>0</v>
      </c>
      <c r="K41" s="292">
        <v>45.175981956447792</v>
      </c>
      <c r="L41" s="292">
        <v>38.936524684048479</v>
      </c>
      <c r="M41" s="292">
        <v>22.874961676033863</v>
      </c>
      <c r="N41" s="292">
        <v>95.49663912846168</v>
      </c>
      <c r="O41" s="292">
        <v>37.229628608426943</v>
      </c>
      <c r="P41" s="292">
        <v>27.447951890547284</v>
      </c>
      <c r="Q41" s="292">
        <v>13.085135467255478</v>
      </c>
      <c r="R41" s="292">
        <v>91.32027796385195</v>
      </c>
      <c r="S41" s="292">
        <v>83.566571976698427</v>
      </c>
      <c r="T41" s="292">
        <v>68.168060337256264</v>
      </c>
      <c r="U41" s="292">
        <v>32.709341838352906</v>
      </c>
      <c r="V41" s="292">
        <v>65.773040071654648</v>
      </c>
      <c r="W41" s="292">
        <v>14.271640050676609</v>
      </c>
      <c r="X41" s="292">
        <v>46.068009455441121</v>
      </c>
      <c r="Y41" s="292">
        <v>54.070598776161688</v>
      </c>
      <c r="Z41" s="292">
        <v>60.290126679801944</v>
      </c>
      <c r="AA41" s="292">
        <v>14.816726273769209</v>
      </c>
      <c r="AB41" s="292">
        <v>33.947885849941727</v>
      </c>
      <c r="AC41" s="292">
        <v>41.671858958242979</v>
      </c>
      <c r="AD41" s="292">
        <v>55.369020956940389</v>
      </c>
      <c r="AE41" s="292">
        <v>61.697280198763522</v>
      </c>
      <c r="AF41" s="292">
        <v>64.325749863551948</v>
      </c>
      <c r="AG41" s="292">
        <v>64.7444040783719</v>
      </c>
      <c r="AH41" s="292">
        <v>78.354282632787019</v>
      </c>
      <c r="AI41" s="292">
        <v>89.685649752788549</v>
      </c>
      <c r="AJ41" s="292">
        <v>100</v>
      </c>
      <c r="AK41" s="292">
        <v>46.227800917607112</v>
      </c>
      <c r="AN41" s="292">
        <f t="shared" si="0"/>
        <v>50.676646533319008</v>
      </c>
    </row>
    <row r="42" spans="1:40">
      <c r="A42" s="289">
        <v>32</v>
      </c>
      <c r="B42" s="289" t="s">
        <v>98</v>
      </c>
      <c r="C42" s="289" t="s">
        <v>99</v>
      </c>
      <c r="D42" s="289" t="str">
        <f>_xlfn.CONCAT(B42," ",C42)</f>
        <v>1.13.01 Export market concentration, Top 5 as % total</v>
      </c>
      <c r="E42" s="289" t="s">
        <v>287</v>
      </c>
      <c r="F42" s="289" t="s">
        <v>344</v>
      </c>
      <c r="G42" s="289" t="s">
        <v>345</v>
      </c>
      <c r="H42" s="292">
        <v>47.456894054351572</v>
      </c>
      <c r="I42" s="292">
        <v>82.856006024884351</v>
      </c>
      <c r="J42" s="292">
        <v>33.856982461190398</v>
      </c>
      <c r="K42" s="292">
        <v>57.541163844474902</v>
      </c>
      <c r="L42" s="292">
        <v>10.240368213733618</v>
      </c>
      <c r="M42" s="292">
        <v>40.842647822500879</v>
      </c>
      <c r="N42" s="292">
        <v>100</v>
      </c>
      <c r="O42" s="292">
        <v>45.717557812290735</v>
      </c>
      <c r="P42" s="292">
        <v>58.563458833976689</v>
      </c>
      <c r="Q42" s="292">
        <v>30.751770624235249</v>
      </c>
      <c r="R42" s="292">
        <v>78.589370224517722</v>
      </c>
      <c r="S42" s="292">
        <v>75.963487557297469</v>
      </c>
      <c r="T42" s="292">
        <v>71.185385646975206</v>
      </c>
      <c r="U42" s="292">
        <v>4.4622327196689326</v>
      </c>
      <c r="V42" s="292">
        <v>74.308085010484788</v>
      </c>
      <c r="W42" s="292">
        <v>0</v>
      </c>
      <c r="X42" s="292">
        <v>56.176874273630368</v>
      </c>
      <c r="Y42" s="292">
        <v>64.01469378121871</v>
      </c>
      <c r="Z42" s="292">
        <v>89.980454030110252</v>
      </c>
      <c r="AA42" s="292">
        <v>32.585141577734476</v>
      </c>
      <c r="AB42" s="292">
        <v>56.138336893279096</v>
      </c>
      <c r="AC42" s="292">
        <v>49.746047004806684</v>
      </c>
      <c r="AD42" s="292">
        <v>57.257443105887468</v>
      </c>
      <c r="AE42" s="292">
        <v>69.911789749692701</v>
      </c>
      <c r="AF42" s="292">
        <v>67.969922694175423</v>
      </c>
      <c r="AG42" s="292">
        <v>87.062335802567034</v>
      </c>
      <c r="AH42" s="292">
        <v>66.560085623730544</v>
      </c>
      <c r="AI42" s="292">
        <v>92.920439835885702</v>
      </c>
      <c r="AJ42" s="292">
        <v>91.692553062139254</v>
      </c>
      <c r="AK42" s="292">
        <v>36.514242585196655</v>
      </c>
      <c r="AN42" s="292">
        <f t="shared" si="0"/>
        <v>57.695525695687898</v>
      </c>
    </row>
    <row r="43" spans="1:40">
      <c r="A43" s="289">
        <v>33</v>
      </c>
      <c r="B43" s="289" t="s">
        <v>100</v>
      </c>
      <c r="C43" s="289" t="s">
        <v>101</v>
      </c>
      <c r="D43" s="289" t="str">
        <f>_xlfn.CONCAT(B43," ",C43)</f>
        <v>1.13.02 Export product concentration, Top 5 as % total</v>
      </c>
      <c r="E43" s="289" t="s">
        <v>287</v>
      </c>
      <c r="F43" s="289" t="s">
        <v>344</v>
      </c>
      <c r="G43" s="289" t="s">
        <v>346</v>
      </c>
      <c r="H43" s="292">
        <v>43.737595160711869</v>
      </c>
      <c r="I43" s="292">
        <v>8.8427871783342482</v>
      </c>
      <c r="J43" s="292">
        <v>0</v>
      </c>
      <c r="K43" s="292">
        <v>47.619587512256572</v>
      </c>
      <c r="L43" s="292">
        <v>85.072300154703996</v>
      </c>
      <c r="M43" s="292">
        <v>29.119160924805939</v>
      </c>
      <c r="N43" s="292">
        <v>84.584647734326893</v>
      </c>
      <c r="O43" s="292">
        <v>46.901021395624419</v>
      </c>
      <c r="P43" s="292">
        <v>18.61615511193294</v>
      </c>
      <c r="Q43" s="292">
        <v>23.75821006560497</v>
      </c>
      <c r="R43" s="292">
        <v>99.403494035290976</v>
      </c>
      <c r="S43" s="292">
        <v>89.791270614967544</v>
      </c>
      <c r="T43" s="292">
        <v>70.265043815122738</v>
      </c>
      <c r="U43" s="292">
        <v>81.021726071900673</v>
      </c>
      <c r="V43" s="292">
        <v>63.362150549392453</v>
      </c>
      <c r="W43" s="292">
        <v>56.382706969289373</v>
      </c>
      <c r="X43" s="292">
        <v>50.39181377605459</v>
      </c>
      <c r="Y43" s="292">
        <v>55.184926785676168</v>
      </c>
      <c r="Z43" s="292">
        <v>39.035793892180457</v>
      </c>
      <c r="AA43" s="292">
        <v>24.657905342040266</v>
      </c>
      <c r="AB43" s="292">
        <v>31.300484906125604</v>
      </c>
      <c r="AC43" s="292">
        <v>49.88395182314914</v>
      </c>
      <c r="AD43" s="292">
        <v>63.991549518848743</v>
      </c>
      <c r="AE43" s="292">
        <v>61.325446958482345</v>
      </c>
      <c r="AF43" s="292">
        <v>67.415974107491294</v>
      </c>
      <c r="AG43" s="292">
        <v>48.984346267905678</v>
      </c>
      <c r="AH43" s="292">
        <v>90.967825921199434</v>
      </c>
      <c r="AI43" s="292">
        <v>82.492399659786983</v>
      </c>
      <c r="AJ43" s="292">
        <v>100</v>
      </c>
      <c r="AK43" s="292">
        <v>70.306653230569609</v>
      </c>
      <c r="AN43" s="292">
        <f t="shared" si="0"/>
        <v>56.147230982792543</v>
      </c>
    </row>
    <row r="44" spans="1:40">
      <c r="B44" s="289" t="s">
        <v>102</v>
      </c>
      <c r="C44" s="289" t="s">
        <v>103</v>
      </c>
      <c r="D44" s="289" t="s">
        <v>557</v>
      </c>
      <c r="H44" s="292">
        <v>20.055562884014716</v>
      </c>
      <c r="I44" s="292">
        <v>4.0127237688952988</v>
      </c>
      <c r="J44" s="292">
        <v>0</v>
      </c>
      <c r="K44" s="292">
        <v>2.5837960134656188</v>
      </c>
      <c r="L44" s="292">
        <v>29.729645696436876</v>
      </c>
      <c r="M44" s="292">
        <v>7.7070664551016206</v>
      </c>
      <c r="N44" s="292">
        <v>86.15087448787591</v>
      </c>
      <c r="O44" s="292">
        <v>25.339667144093898</v>
      </c>
      <c r="P44" s="292">
        <v>3.0130361276754827</v>
      </c>
      <c r="Q44" s="292">
        <v>30.455483069504169</v>
      </c>
      <c r="R44" s="292">
        <v>41.086072250496578</v>
      </c>
      <c r="S44" s="292">
        <v>15.750751402258537</v>
      </c>
      <c r="T44" s="292">
        <v>37.3856847202239</v>
      </c>
      <c r="U44" s="292">
        <v>0.34589731649835831</v>
      </c>
      <c r="V44" s="292">
        <v>19.53485230693548</v>
      </c>
      <c r="W44" s="292">
        <v>25.90427960960216</v>
      </c>
      <c r="X44" s="292">
        <v>0.70891776354533709</v>
      </c>
      <c r="Y44" s="292">
        <v>4.6155884061001737</v>
      </c>
      <c r="Z44" s="292">
        <v>2.6924115072390817</v>
      </c>
      <c r="AA44" s="292">
        <v>0.66849839753017382</v>
      </c>
      <c r="AB44" s="292">
        <v>6.1585327147877589</v>
      </c>
      <c r="AC44" s="292">
        <v>8.7306892882043314</v>
      </c>
      <c r="AD44" s="292">
        <v>19.521909432301722</v>
      </c>
      <c r="AE44" s="292">
        <v>44.340105420494325</v>
      </c>
      <c r="AF44" s="292">
        <v>31.5245792852552</v>
      </c>
      <c r="AG44" s="292">
        <v>0.81587084889004557</v>
      </c>
      <c r="AH44" s="292">
        <v>19.227222467987737</v>
      </c>
      <c r="AI44" s="292">
        <v>60.776524348107593</v>
      </c>
      <c r="AJ44" s="292">
        <v>100</v>
      </c>
      <c r="AK44" s="292">
        <v>19.89962578310994</v>
      </c>
      <c r="AN44" s="292">
        <f t="shared" si="0"/>
        <v>22.291195630554402</v>
      </c>
    </row>
    <row r="45" spans="1:40">
      <c r="A45" s="289">
        <v>35</v>
      </c>
      <c r="B45" s="289" t="s">
        <v>104</v>
      </c>
      <c r="C45" s="89" t="s">
        <v>558</v>
      </c>
      <c r="D45" s="289" t="s">
        <v>559</v>
      </c>
      <c r="E45" s="289" t="s">
        <v>289</v>
      </c>
      <c r="F45" s="289" t="s">
        <v>306</v>
      </c>
      <c r="G45" s="289" t="s">
        <v>347</v>
      </c>
      <c r="H45" s="292">
        <v>26.013364479019156</v>
      </c>
      <c r="I45" s="292">
        <v>6.3604066256457479</v>
      </c>
      <c r="J45" s="292">
        <v>0</v>
      </c>
      <c r="K45" s="292">
        <v>4.0433929209487935</v>
      </c>
      <c r="L45" s="292">
        <v>34.914322685163185</v>
      </c>
      <c r="M45" s="292">
        <v>12.21182360113475</v>
      </c>
      <c r="N45" s="292">
        <v>100</v>
      </c>
      <c r="O45" s="292">
        <v>37.949845957133775</v>
      </c>
      <c r="P45" s="292">
        <v>4.9078976477159264</v>
      </c>
      <c r="Q45" s="292">
        <v>41.618009872951511</v>
      </c>
      <c r="R45" s="292">
        <v>30.702998048481209</v>
      </c>
      <c r="S45" s="292">
        <v>23.342975541826473</v>
      </c>
      <c r="T45" s="292">
        <v>41.138268549932505</v>
      </c>
      <c r="U45" s="292">
        <v>0.47792538992569583</v>
      </c>
      <c r="V45" s="292">
        <v>27.763888461782404</v>
      </c>
      <c r="W45" s="292">
        <v>38.752505359619278</v>
      </c>
      <c r="X45" s="292">
        <v>1.1537619734163727</v>
      </c>
      <c r="Y45" s="292">
        <v>6.1772045392635633</v>
      </c>
      <c r="Z45" s="292">
        <v>3.9306937441385563</v>
      </c>
      <c r="AA45" s="292">
        <v>1.2069490542032537</v>
      </c>
      <c r="AB45" s="292">
        <v>10.061755175330962</v>
      </c>
      <c r="AC45" s="292">
        <v>10.158898098509329</v>
      </c>
      <c r="AD45" s="292">
        <v>29.633123463660102</v>
      </c>
      <c r="AE45" s="292">
        <v>35.35697379388526</v>
      </c>
      <c r="AF45" s="292">
        <v>40.211573315159661</v>
      </c>
      <c r="AG45" s="292">
        <v>0.76523781682436287</v>
      </c>
      <c r="AH45" s="292">
        <v>26.109254226756892</v>
      </c>
      <c r="AI45" s="292">
        <v>34.956377503401221</v>
      </c>
      <c r="AJ45" s="292">
        <v>74.784837166019088</v>
      </c>
      <c r="AK45" s="292">
        <v>31.812265943175571</v>
      </c>
      <c r="AL45" s="290" t="s">
        <v>300</v>
      </c>
      <c r="AN45" s="292">
        <f t="shared" si="0"/>
        <v>24.550551031834157</v>
      </c>
    </row>
    <row r="46" spans="1:40">
      <c r="A46" s="289">
        <v>36</v>
      </c>
      <c r="B46" s="289" t="s">
        <v>106</v>
      </c>
      <c r="C46" s="89" t="s">
        <v>560</v>
      </c>
      <c r="D46" s="289" t="s">
        <v>561</v>
      </c>
      <c r="E46" s="289" t="s">
        <v>289</v>
      </c>
      <c r="F46" s="289" t="s">
        <v>306</v>
      </c>
      <c r="G46" s="289" t="s">
        <v>348</v>
      </c>
      <c r="H46" s="292">
        <v>9.0717164463718625</v>
      </c>
      <c r="I46" s="292">
        <v>0.69044459420319226</v>
      </c>
      <c r="J46" s="292">
        <v>3.8774425032687597E-2</v>
      </c>
      <c r="K46" s="292">
        <v>0.51046330687362962</v>
      </c>
      <c r="L46" s="292">
        <v>17.075837061238051</v>
      </c>
      <c r="M46" s="292">
        <v>1.2947460070193313</v>
      </c>
      <c r="N46" s="292">
        <v>50.584035609524783</v>
      </c>
      <c r="O46" s="292">
        <v>6.3689991138743451</v>
      </c>
      <c r="P46" s="292">
        <v>0.39603877939314686</v>
      </c>
      <c r="Q46" s="292">
        <v>11.640522104787417</v>
      </c>
      <c r="R46" s="292">
        <v>41.13206996921123</v>
      </c>
      <c r="S46" s="292">
        <v>4.2196168107737142</v>
      </c>
      <c r="T46" s="292">
        <v>24.230517952449997</v>
      </c>
      <c r="U46" s="292">
        <v>0.16529097681460125</v>
      </c>
      <c r="V46" s="292">
        <v>6.4112712318867864</v>
      </c>
      <c r="W46" s="292">
        <v>6.5529777646093406</v>
      </c>
      <c r="X46" s="292">
        <v>0.12381833148324728</v>
      </c>
      <c r="Y46" s="292">
        <v>1.9271288977586281</v>
      </c>
      <c r="Z46" s="292">
        <v>0.81296378257967428</v>
      </c>
      <c r="AA46" s="292">
        <v>0</v>
      </c>
      <c r="AB46" s="292">
        <v>0.73881269140891603</v>
      </c>
      <c r="AC46" s="292">
        <v>5.1364121078094787</v>
      </c>
      <c r="AD46" s="292">
        <v>4.5194190661810927</v>
      </c>
      <c r="AE46" s="292">
        <v>42.164389068663958</v>
      </c>
      <c r="AF46" s="292">
        <v>14.915162206517074</v>
      </c>
      <c r="AG46" s="292">
        <v>0.69923879369514208</v>
      </c>
      <c r="AH46" s="292">
        <v>7.5283344355346777</v>
      </c>
      <c r="AI46" s="292">
        <v>71.286980290766422</v>
      </c>
      <c r="AJ46" s="292">
        <v>100</v>
      </c>
      <c r="AK46" s="292">
        <v>3.000321038031907</v>
      </c>
      <c r="AN46" s="292">
        <f t="shared" si="0"/>
        <v>14.441210095483145</v>
      </c>
    </row>
    <row r="47" spans="1:40">
      <c r="B47" s="289" t="s">
        <v>108</v>
      </c>
      <c r="C47" s="289" t="s">
        <v>109</v>
      </c>
      <c r="D47" s="289" t="s">
        <v>562</v>
      </c>
      <c r="H47" s="292">
        <v>44.5853240190863</v>
      </c>
      <c r="I47" s="292">
        <v>0</v>
      </c>
      <c r="J47" s="292">
        <v>11.977869265251478</v>
      </c>
      <c r="K47" s="292">
        <v>1.6142131693234234</v>
      </c>
      <c r="L47" s="292">
        <v>45.664166076918363</v>
      </c>
      <c r="M47" s="292">
        <v>9.2155538952111549</v>
      </c>
      <c r="N47" s="292">
        <v>40.508157405718258</v>
      </c>
      <c r="O47" s="292">
        <v>91.995277040451739</v>
      </c>
      <c r="P47" s="292">
        <v>6.9264933581752635</v>
      </c>
      <c r="Q47" s="292">
        <v>74.671368032067875</v>
      </c>
      <c r="R47" s="292">
        <v>10.669277855997379</v>
      </c>
      <c r="S47" s="292">
        <v>5.2563270919200384</v>
      </c>
      <c r="T47" s="292">
        <v>64.626450435976821</v>
      </c>
      <c r="U47" s="292">
        <v>2.8268013728626689</v>
      </c>
      <c r="V47" s="292">
        <v>33.562151916286695</v>
      </c>
      <c r="W47" s="292">
        <v>8.9951944302571416</v>
      </c>
      <c r="X47" s="292">
        <v>0.88383992104561448</v>
      </c>
      <c r="Y47" s="292">
        <v>41.679621315999675</v>
      </c>
      <c r="Z47" s="292">
        <v>2.1778963061619296</v>
      </c>
      <c r="AA47" s="292">
        <v>4.4206001059516771</v>
      </c>
      <c r="AB47" s="292">
        <v>3.7909358834397375</v>
      </c>
      <c r="AC47" s="292">
        <v>22.338672104849284</v>
      </c>
      <c r="AD47" s="292">
        <v>19.932234275123371</v>
      </c>
      <c r="AE47" s="292">
        <v>79.327948469612465</v>
      </c>
      <c r="AF47" s="292">
        <v>100</v>
      </c>
      <c r="AG47" s="292">
        <v>0.79046698745927402</v>
      </c>
      <c r="AH47" s="292">
        <v>19.616238110131668</v>
      </c>
      <c r="AI47" s="292">
        <v>48.479688748327199</v>
      </c>
      <c r="AJ47" s="292">
        <v>57.818193072698612</v>
      </c>
      <c r="AK47" s="292">
        <v>19.2055367297686</v>
      </c>
      <c r="AN47" s="292">
        <f t="shared" si="0"/>
        <v>29.118549913202457</v>
      </c>
    </row>
    <row r="48" spans="1:40">
      <c r="A48" s="289">
        <v>38</v>
      </c>
      <c r="B48" s="289" t="s">
        <v>110</v>
      </c>
      <c r="C48" s="289" t="s">
        <v>111</v>
      </c>
      <c r="D48" s="289" t="str">
        <f>_xlfn.CONCAT(B48," ",C48)</f>
        <v>1.15.01 R&amp;D expenditure, % GDP</v>
      </c>
      <c r="E48" s="289" t="s">
        <v>289</v>
      </c>
      <c r="F48" s="289" t="s">
        <v>349</v>
      </c>
      <c r="G48" s="289" t="s">
        <v>350</v>
      </c>
      <c r="H48" s="292">
        <v>34.349593495934954</v>
      </c>
      <c r="I48" s="292" t="s">
        <v>221</v>
      </c>
      <c r="J48" s="292" t="s">
        <v>221</v>
      </c>
      <c r="K48" s="292" t="s">
        <v>221</v>
      </c>
      <c r="L48" s="292">
        <v>35.975609756097555</v>
      </c>
      <c r="M48" s="292">
        <v>7.5203252032520309</v>
      </c>
      <c r="N48" s="292">
        <v>54.26829268292682</v>
      </c>
      <c r="O48" s="292">
        <v>82.520325203252028</v>
      </c>
      <c r="P48" s="292" t="s">
        <v>221</v>
      </c>
      <c r="Q48" s="292">
        <v>22.560975609756092</v>
      </c>
      <c r="R48" s="292">
        <v>12.804878048780486</v>
      </c>
      <c r="S48" s="292">
        <v>5.2845528455284549</v>
      </c>
      <c r="T48" s="292">
        <v>69.512195121951208</v>
      </c>
      <c r="U48" s="292" t="s">
        <v>221</v>
      </c>
      <c r="V48" s="292">
        <v>20.121951219512191</v>
      </c>
      <c r="W48" s="292">
        <v>4.6747967479674788</v>
      </c>
      <c r="X48" s="292">
        <v>0</v>
      </c>
      <c r="Y48" s="292">
        <v>31.097560975609753</v>
      </c>
      <c r="Z48" s="292">
        <v>2.8455284552845526</v>
      </c>
      <c r="AA48" s="292" t="s">
        <v>221</v>
      </c>
      <c r="AB48" s="292">
        <v>3.2520325203252027</v>
      </c>
      <c r="AC48" s="292">
        <v>5.2845528455284549</v>
      </c>
      <c r="AD48" s="292">
        <v>18.699186991869915</v>
      </c>
      <c r="AE48" s="292">
        <v>36.382113821138205</v>
      </c>
      <c r="AF48" s="292">
        <v>100</v>
      </c>
      <c r="AG48" s="292">
        <v>1.8292682926829265</v>
      </c>
      <c r="AH48" s="292">
        <v>18.699186991869915</v>
      </c>
      <c r="AI48" s="292">
        <v>54.065040650406488</v>
      </c>
      <c r="AJ48" s="292">
        <v>69.512195121951208</v>
      </c>
      <c r="AK48" s="292">
        <v>7.9268292682926802</v>
      </c>
      <c r="AN48" s="292">
        <f t="shared" si="0"/>
        <v>29.132791327913278</v>
      </c>
    </row>
    <row r="49" spans="1:40">
      <c r="A49" s="289">
        <v>39</v>
      </c>
      <c r="B49" s="289" t="s">
        <v>112</v>
      </c>
      <c r="C49" s="289" t="s">
        <v>351</v>
      </c>
      <c r="D49" s="289" t="str">
        <f>_xlfn.CONCAT(B49," ",C49)</f>
        <v>1.15.02 Researchers in R&amp;D, per 1,000 inhabitants</v>
      </c>
      <c r="E49" s="289" t="s">
        <v>289</v>
      </c>
      <c r="F49" s="289" t="s">
        <v>349</v>
      </c>
      <c r="G49" s="289" t="s">
        <v>352</v>
      </c>
      <c r="H49" s="292" t="s">
        <v>221</v>
      </c>
      <c r="I49" s="292" t="s">
        <v>221</v>
      </c>
      <c r="J49" s="292">
        <v>5.0633112448140682</v>
      </c>
      <c r="K49" s="292" t="s">
        <v>221</v>
      </c>
      <c r="L49" s="292">
        <v>59.258435675394054</v>
      </c>
      <c r="M49" s="292">
        <v>7.1904165898968833</v>
      </c>
      <c r="N49" s="292">
        <v>22.017149839789408</v>
      </c>
      <c r="O49" s="292">
        <v>81.23820657318754</v>
      </c>
      <c r="P49" s="292" t="s">
        <v>221</v>
      </c>
      <c r="Q49" s="292">
        <v>61.900057392029915</v>
      </c>
      <c r="R49" s="292">
        <v>2.4486913134727257</v>
      </c>
      <c r="S49" s="292">
        <v>3.8896336440126977</v>
      </c>
      <c r="T49" s="292">
        <v>59.092824725587747</v>
      </c>
      <c r="U49" s="292" t="s">
        <v>221</v>
      </c>
      <c r="V49" s="292">
        <v>12.604221596769101</v>
      </c>
      <c r="W49" s="292">
        <v>4.3438989730850439</v>
      </c>
      <c r="X49" s="292">
        <v>0</v>
      </c>
      <c r="Y49" s="292">
        <v>57.259138780705264</v>
      </c>
      <c r="Z49" s="292">
        <v>4.7195944014180702</v>
      </c>
      <c r="AA49" s="292" t="s">
        <v>221</v>
      </c>
      <c r="AB49" s="292">
        <v>4.3943023056347963</v>
      </c>
      <c r="AC49" s="292">
        <v>3.0948281521672367</v>
      </c>
      <c r="AD49" s="292">
        <v>27.642945333562054</v>
      </c>
      <c r="AE49" s="292">
        <v>92.692681563180983</v>
      </c>
      <c r="AF49" s="292">
        <v>100</v>
      </c>
      <c r="AG49" s="292">
        <v>0.7039524260309914</v>
      </c>
      <c r="AH49" s="292">
        <v>16.560671423216455</v>
      </c>
      <c r="AI49" s="292" t="s">
        <v>221</v>
      </c>
      <c r="AJ49" s="292">
        <v>51.986166614780871</v>
      </c>
      <c r="AK49" s="292">
        <v>8.5569187045072859</v>
      </c>
      <c r="AN49" s="292">
        <f t="shared" si="0"/>
        <v>29.854697707532317</v>
      </c>
    </row>
    <row r="50" spans="1:40">
      <c r="A50" s="289">
        <v>40</v>
      </c>
      <c r="B50" s="289" t="s">
        <v>114</v>
      </c>
      <c r="C50" s="289" t="s">
        <v>115</v>
      </c>
      <c r="D50" s="289" t="str">
        <f>_xlfn.CONCAT(B50," ",C50)</f>
        <v>1.15.03 Patent applications, per million inhabitants</v>
      </c>
      <c r="E50" s="289" t="s">
        <v>289</v>
      </c>
      <c r="F50" s="289" t="s">
        <v>353</v>
      </c>
      <c r="G50" s="289" t="s">
        <v>354</v>
      </c>
      <c r="H50" s="292">
        <v>9.0490539889490069</v>
      </c>
      <c r="I50" s="292">
        <v>6.5385497289079594E-3</v>
      </c>
      <c r="J50" s="292">
        <v>0.14115877123661319</v>
      </c>
      <c r="K50" s="292">
        <v>5.5023163510648171E-3</v>
      </c>
      <c r="L50" s="292">
        <v>13.558791152388915</v>
      </c>
      <c r="M50" s="292">
        <v>0.99347781705833493</v>
      </c>
      <c r="N50" s="292">
        <v>29.517884881831165</v>
      </c>
      <c r="O50" s="292">
        <v>71.541926768067214</v>
      </c>
      <c r="P50" s="292">
        <v>7.706452478566593E-2</v>
      </c>
      <c r="Q50" s="292">
        <v>8.738314186594824</v>
      </c>
      <c r="R50" s="292">
        <v>1.2119900879962924</v>
      </c>
      <c r="S50" s="292">
        <v>0.16789220449928907</v>
      </c>
      <c r="T50" s="292">
        <v>78.767190388092544</v>
      </c>
      <c r="U50" s="292">
        <v>0</v>
      </c>
      <c r="V50" s="292">
        <v>1.1530252103932639</v>
      </c>
      <c r="W50" s="292">
        <v>0.33268947988183983</v>
      </c>
      <c r="X50" s="292" t="s">
        <v>221</v>
      </c>
      <c r="Y50" s="292">
        <v>10.36575998293905</v>
      </c>
      <c r="Z50" s="292">
        <v>3.973495289649695E-2</v>
      </c>
      <c r="AA50" s="292">
        <v>1.3763266481396159E-4</v>
      </c>
      <c r="AB50" s="292">
        <v>0.17457766200524352</v>
      </c>
      <c r="AC50" s="292">
        <v>0.20382916067803397</v>
      </c>
      <c r="AD50" s="292">
        <v>3.9733427378725992</v>
      </c>
      <c r="AE50" s="292">
        <v>39.642112766947193</v>
      </c>
      <c r="AF50" s="292">
        <v>100</v>
      </c>
      <c r="AG50" s="292">
        <v>0.31492126168314383</v>
      </c>
      <c r="AH50" s="292">
        <v>0.49304634894769162</v>
      </c>
      <c r="AI50" s="292">
        <v>15.777787872069364</v>
      </c>
      <c r="AJ50" s="292">
        <v>34.270260884346115</v>
      </c>
      <c r="AK50" s="292">
        <v>0.31037038056678007</v>
      </c>
      <c r="AN50" s="292">
        <f t="shared" si="0"/>
        <v>14.511323516257637</v>
      </c>
    </row>
    <row r="51" spans="1:40">
      <c r="A51" s="289">
        <v>41</v>
      </c>
      <c r="B51" s="289" t="s">
        <v>116</v>
      </c>
      <c r="C51" s="289" t="s">
        <v>117</v>
      </c>
      <c r="D51" s="289" t="str">
        <f>_xlfn.CONCAT(B51," ",C51)</f>
        <v>1.15.04 High-technology exports, % of manufactured exports</v>
      </c>
      <c r="E51" s="289" t="s">
        <v>289</v>
      </c>
      <c r="F51" s="289" t="s">
        <v>355</v>
      </c>
      <c r="G51" s="289" t="s">
        <v>356</v>
      </c>
      <c r="H51" s="292">
        <v>32.338592661022261</v>
      </c>
      <c r="I51" s="292" t="s">
        <v>221</v>
      </c>
      <c r="J51" s="292">
        <v>0</v>
      </c>
      <c r="K51" s="292">
        <v>5.6341593160980379</v>
      </c>
      <c r="L51" s="292">
        <v>21.09023871402589</v>
      </c>
      <c r="M51" s="292">
        <v>9.7336238757485845</v>
      </c>
      <c r="N51" s="292">
        <v>33.840607332900888</v>
      </c>
      <c r="O51" s="292">
        <v>87.087422710690674</v>
      </c>
      <c r="P51" s="292">
        <v>11.990962601040742</v>
      </c>
      <c r="Q51" s="292">
        <v>100</v>
      </c>
      <c r="R51" s="292">
        <v>23.498746858676409</v>
      </c>
      <c r="S51" s="292">
        <v>10.263163506047201</v>
      </c>
      <c r="T51" s="292">
        <v>22.132886043373773</v>
      </c>
      <c r="U51" s="292">
        <v>8.52987989479508</v>
      </c>
      <c r="V51" s="292">
        <v>77.2596368476501</v>
      </c>
      <c r="W51" s="292">
        <v>24.480361122476054</v>
      </c>
      <c r="X51" s="292">
        <v>5.5506477729599792</v>
      </c>
      <c r="Y51" s="292">
        <v>15.975469813600164</v>
      </c>
      <c r="Z51" s="292">
        <v>1.8438935346526972</v>
      </c>
      <c r="AA51" s="292">
        <v>12.326121336946919</v>
      </c>
      <c r="AB51" s="292">
        <v>5.5691747534095706</v>
      </c>
      <c r="AC51" s="292">
        <v>80.410552138642288</v>
      </c>
      <c r="AD51" s="292">
        <v>11.630568947121843</v>
      </c>
      <c r="AE51" s="292">
        <v>78.336200143244795</v>
      </c>
      <c r="AF51" s="292">
        <v>47.236132751609958</v>
      </c>
      <c r="AG51" s="292">
        <v>0.63565733820208847</v>
      </c>
      <c r="AH51" s="292">
        <v>36.562574867801878</v>
      </c>
      <c r="AI51" s="292">
        <v>37.80741246240563</v>
      </c>
      <c r="AJ51" s="292">
        <v>31.216998687470138</v>
      </c>
      <c r="AK51" s="292">
        <v>57.971632001096296</v>
      </c>
      <c r="AN51" s="292">
        <f t="shared" si="0"/>
        <v>30.722528208058964</v>
      </c>
    </row>
    <row r="52" spans="1:40">
      <c r="A52" s="289">
        <v>42</v>
      </c>
      <c r="B52" s="289" t="s">
        <v>118</v>
      </c>
      <c r="C52" s="289" t="s">
        <v>119</v>
      </c>
      <c r="D52" s="289" t="str">
        <f>_xlfn.CONCAT(B52," ",C52)</f>
        <v>1.15.05 Scientific articles, per million people</v>
      </c>
      <c r="E52" s="289" t="s">
        <v>289</v>
      </c>
      <c r="F52" s="289" t="s">
        <v>357</v>
      </c>
      <c r="G52" s="289" t="s">
        <v>358</v>
      </c>
      <c r="H52" s="292">
        <v>65.446433936391941</v>
      </c>
      <c r="I52" s="292">
        <v>1.3972314211507895</v>
      </c>
      <c r="J52" s="292">
        <v>34.777886541524836</v>
      </c>
      <c r="K52" s="292">
        <v>0.22342779862218345</v>
      </c>
      <c r="L52" s="292">
        <v>50.781919020537451</v>
      </c>
      <c r="M52" s="292">
        <v>13.823612800183515</v>
      </c>
      <c r="N52" s="292">
        <v>21.018161676453619</v>
      </c>
      <c r="O52" s="292">
        <v>38.020116131520041</v>
      </c>
      <c r="P52" s="292">
        <v>6.1605572104182702</v>
      </c>
      <c r="Q52" s="292">
        <v>100</v>
      </c>
      <c r="R52" s="292">
        <v>4.9369178331943715</v>
      </c>
      <c r="S52" s="292">
        <v>4.2962691019551409</v>
      </c>
      <c r="T52" s="292">
        <v>24.724676971987407</v>
      </c>
      <c r="U52" s="292">
        <v>0.15577399445450399</v>
      </c>
      <c r="V52" s="292">
        <v>22.576014645760708</v>
      </c>
      <c r="W52" s="292">
        <v>4.5748184835125798</v>
      </c>
      <c r="X52" s="292">
        <v>0</v>
      </c>
      <c r="Y52" s="292">
        <v>50.508897968096143</v>
      </c>
      <c r="Z52" s="292">
        <v>2.5098908432233538</v>
      </c>
      <c r="AA52" s="292">
        <v>6.9310325689413976E-2</v>
      </c>
      <c r="AB52" s="292">
        <v>4.826392750078206</v>
      </c>
      <c r="AC52" s="292">
        <v>1.1792440807426721</v>
      </c>
      <c r="AD52" s="292">
        <v>18.891111073965245</v>
      </c>
      <c r="AE52" s="292">
        <v>64.211589248451531</v>
      </c>
      <c r="AF52" s="292">
        <v>44.226439273113058</v>
      </c>
      <c r="AG52" s="292">
        <v>3.0922671632153351</v>
      </c>
      <c r="AH52" s="292">
        <v>7.2957583857629205</v>
      </c>
      <c r="AI52" s="292">
        <v>45.620081518653521</v>
      </c>
      <c r="AJ52" s="292">
        <v>40.831303239107655</v>
      </c>
      <c r="AK52" s="292">
        <v>3.2521587328443244</v>
      </c>
      <c r="AN52" s="292">
        <f t="shared" si="0"/>
        <v>22.64760873902036</v>
      </c>
    </row>
    <row r="53" spans="1:40">
      <c r="B53" s="289" t="s">
        <v>108</v>
      </c>
      <c r="C53" s="289" t="s">
        <v>121</v>
      </c>
      <c r="D53" s="289" t="s">
        <v>563</v>
      </c>
      <c r="H53" s="292">
        <v>68.82890362003694</v>
      </c>
      <c r="I53" s="292">
        <v>28.307199891458726</v>
      </c>
      <c r="J53" s="292">
        <v>55.486296652704013</v>
      </c>
      <c r="K53" s="292">
        <v>31.913967069937684</v>
      </c>
      <c r="L53" s="292">
        <v>78.312503422944332</v>
      </c>
      <c r="M53" s="292">
        <v>75.734776966117352</v>
      </c>
      <c r="N53" s="292">
        <v>78.213147785291213</v>
      </c>
      <c r="O53" s="292">
        <v>73.410675686941033</v>
      </c>
      <c r="P53" s="292">
        <v>47.934969603892398</v>
      </c>
      <c r="Q53" s="292">
        <v>99.999999999999986</v>
      </c>
      <c r="R53" s="292">
        <v>29.283789867353001</v>
      </c>
      <c r="S53" s="292">
        <v>34.171434111672511</v>
      </c>
      <c r="T53" s="292">
        <v>81.418497230543679</v>
      </c>
      <c r="U53" s="292">
        <v>23.931282106760193</v>
      </c>
      <c r="V53" s="292">
        <v>59.645929254980629</v>
      </c>
      <c r="W53" s="292">
        <v>50.805929175637431</v>
      </c>
      <c r="X53" s="292">
        <v>20.838325388507453</v>
      </c>
      <c r="Y53" s="292">
        <v>75.370099641801332</v>
      </c>
      <c r="Z53" s="292">
        <v>19.014096752017696</v>
      </c>
      <c r="AA53" s="292">
        <v>0</v>
      </c>
      <c r="AB53" s="292">
        <v>56.018161729511931</v>
      </c>
      <c r="AC53" s="292">
        <v>37.488456200519053</v>
      </c>
      <c r="AD53" s="292">
        <v>67.129318802873613</v>
      </c>
      <c r="AE53" s="292">
        <v>87.535918235300414</v>
      </c>
      <c r="AF53" s="292">
        <v>91.514483869211887</v>
      </c>
      <c r="AG53" s="292">
        <v>30.4222241520099</v>
      </c>
      <c r="AH53" s="292">
        <v>66.79230071009313</v>
      </c>
      <c r="AI53" s="292">
        <v>74.380034666307623</v>
      </c>
      <c r="AJ53" s="292">
        <v>81.267948656172337</v>
      </c>
      <c r="AK53" s="292">
        <v>65.29387781481222</v>
      </c>
      <c r="AN53" s="292">
        <f t="shared" si="0"/>
        <v>56.348818302180334</v>
      </c>
    </row>
    <row r="54" spans="1:40">
      <c r="A54" s="289">
        <v>44</v>
      </c>
      <c r="B54" s="289" t="s">
        <v>122</v>
      </c>
      <c r="C54" s="289" t="s">
        <v>123</v>
      </c>
      <c r="D54" s="289" t="str">
        <f t="shared" ref="D54:D87" si="1">_xlfn.CONCAT(B54," ",C54)</f>
        <v>1.16.01 Fixed internet speed, Mbps</v>
      </c>
      <c r="E54" s="289" t="s">
        <v>289</v>
      </c>
      <c r="F54" s="289" t="s">
        <v>359</v>
      </c>
      <c r="G54" s="289" t="s">
        <v>360</v>
      </c>
      <c r="H54" s="292">
        <v>38.614163281751949</v>
      </c>
      <c r="I54" s="292">
        <v>10.246218514848248</v>
      </c>
      <c r="J54" s="292">
        <v>20.743991549510497</v>
      </c>
      <c r="K54" s="292">
        <v>8.832721689226716</v>
      </c>
      <c r="L54" s="292">
        <v>69.932156508292579</v>
      </c>
      <c r="M54" s="292">
        <v>81.830358601313307</v>
      </c>
      <c r="N54" s="292">
        <v>46.746670441799424</v>
      </c>
      <c r="O54" s="292">
        <v>67.671432771782335</v>
      </c>
      <c r="P54" s="292">
        <v>33.5710940988141</v>
      </c>
      <c r="Q54" s="292">
        <v>74.176458417275583</v>
      </c>
      <c r="R54" s="292">
        <v>15.751015474414398</v>
      </c>
      <c r="S54" s="292">
        <v>6.9705648542399441</v>
      </c>
      <c r="T54" s="292">
        <v>63.332934040444734</v>
      </c>
      <c r="U54" s="292">
        <v>9.5993640353265306</v>
      </c>
      <c r="V54" s="292">
        <v>39.953609426216111</v>
      </c>
      <c r="W54" s="292">
        <v>20.296420520750523</v>
      </c>
      <c r="X54" s="292">
        <v>2.0162475906304111</v>
      </c>
      <c r="Y54" s="292">
        <v>54.176785111457157</v>
      </c>
      <c r="Z54" s="292">
        <v>0</v>
      </c>
      <c r="AA54" s="292">
        <v>0.26680024828757792</v>
      </c>
      <c r="AB54" s="292">
        <v>57.861895479641504</v>
      </c>
      <c r="AC54" s="292">
        <v>24.2200176414858</v>
      </c>
      <c r="AD54" s="292">
        <v>22.245695804157727</v>
      </c>
      <c r="AE54" s="292">
        <v>100</v>
      </c>
      <c r="AF54" s="292">
        <v>66.91132430931404</v>
      </c>
      <c r="AG54" s="292">
        <v>4.7675570898082302</v>
      </c>
      <c r="AH54" s="292">
        <v>62.363741301767405</v>
      </c>
      <c r="AI54" s="292">
        <v>43.242330854087484</v>
      </c>
      <c r="AJ54" s="292">
        <v>79.348571801936203</v>
      </c>
      <c r="AK54" s="292">
        <v>61.44137472911607</v>
      </c>
      <c r="AN54" s="292">
        <f t="shared" si="0"/>
        <v>39.571050539589891</v>
      </c>
    </row>
    <row r="55" spans="1:40">
      <c r="A55" s="289">
        <v>45</v>
      </c>
      <c r="B55" s="289" t="s">
        <v>124</v>
      </c>
      <c r="C55" s="289" t="s">
        <v>125</v>
      </c>
      <c r="D55" s="289" t="str">
        <f t="shared" si="1"/>
        <v>1.16.02 Internet users, % population</v>
      </c>
      <c r="E55" s="289" t="s">
        <v>289</v>
      </c>
      <c r="F55" s="289" t="s">
        <v>361</v>
      </c>
      <c r="G55" s="289" t="s">
        <v>362</v>
      </c>
      <c r="H55" s="292">
        <v>97.614911572119269</v>
      </c>
      <c r="I55" s="292">
        <v>43.694669461852669</v>
      </c>
      <c r="J55" s="292">
        <v>97.825603459405187</v>
      </c>
      <c r="K55" s="292">
        <v>62.699567033338027</v>
      </c>
      <c r="L55" s="292">
        <v>95.370092269395258</v>
      </c>
      <c r="M55" s="292">
        <v>96.931708883224843</v>
      </c>
      <c r="N55" s="292">
        <v>91.894096125609778</v>
      </c>
      <c r="O55" s="292">
        <v>91.767847855576747</v>
      </c>
      <c r="P55" s="292">
        <v>73.679918789467123</v>
      </c>
      <c r="Q55" s="292">
        <v>97.140178497962339</v>
      </c>
      <c r="R55" s="292">
        <v>64.62446979847013</v>
      </c>
      <c r="S55" s="292">
        <v>68.135125435320163</v>
      </c>
      <c r="T55" s="292">
        <v>84.245383582749213</v>
      </c>
      <c r="U55" s="292">
        <v>59.060326182602822</v>
      </c>
      <c r="V55" s="292">
        <v>100</v>
      </c>
      <c r="W55" s="292">
        <v>81.191194498735371</v>
      </c>
      <c r="X55" s="292">
        <v>33.627616426385977</v>
      </c>
      <c r="Y55" s="292">
        <v>94.317182164438194</v>
      </c>
      <c r="Z55" s="292">
        <v>48.531602817356749</v>
      </c>
      <c r="AA55" s="292">
        <v>0</v>
      </c>
      <c r="AB55" s="292">
        <v>79.720051094285822</v>
      </c>
      <c r="AC55" s="292">
        <v>61.16906618675732</v>
      </c>
      <c r="AD55" s="292">
        <v>95.384802313825062</v>
      </c>
      <c r="AE55" s="292">
        <v>95.400732446786094</v>
      </c>
      <c r="AF55" s="292">
        <v>99.842229897782332</v>
      </c>
      <c r="AG55" s="292">
        <v>45.169611386376531</v>
      </c>
      <c r="AH55" s="292">
        <v>90.968933514142066</v>
      </c>
      <c r="AI55" s="292">
        <v>96.782554505821793</v>
      </c>
      <c r="AJ55" s="292">
        <v>95.799967477359871</v>
      </c>
      <c r="AK55" s="292">
        <v>82.488600008147301</v>
      </c>
      <c r="AN55" s="292">
        <f t="shared" si="0"/>
        <v>77.502601456176478</v>
      </c>
    </row>
    <row r="56" spans="1:40">
      <c r="A56" s="289">
        <v>46</v>
      </c>
      <c r="B56" s="289" t="s">
        <v>126</v>
      </c>
      <c r="C56" s="289" t="s">
        <v>252</v>
      </c>
      <c r="D56" s="289" t="str">
        <f t="shared" si="1"/>
        <v>1.16.03 Fixed broadband subscriptions (per 100 people)</v>
      </c>
      <c r="E56" s="289" t="s">
        <v>289</v>
      </c>
      <c r="F56" s="289" t="s">
        <v>363</v>
      </c>
      <c r="G56" s="289" t="s">
        <v>364</v>
      </c>
      <c r="H56" s="292">
        <v>76.19733136138737</v>
      </c>
      <c r="I56" s="292">
        <v>16.516504191260228</v>
      </c>
      <c r="J56" s="292">
        <v>44.029881970193649</v>
      </c>
      <c r="K56" s="292">
        <v>8.2261100704891881</v>
      </c>
      <c r="L56" s="292">
        <v>88.905199771559253</v>
      </c>
      <c r="M56" s="292">
        <v>49.399527759971562</v>
      </c>
      <c r="N56" s="292">
        <v>98.721641087630474</v>
      </c>
      <c r="O56" s="292">
        <v>65.373395946316748</v>
      </c>
      <c r="P56" s="292">
        <v>35.766648002507523</v>
      </c>
      <c r="Q56" s="292">
        <v>84.172236165489679</v>
      </c>
      <c r="R56" s="292">
        <v>6.13398898612959</v>
      </c>
      <c r="S56" s="292">
        <v>9.8580695307518091</v>
      </c>
      <c r="T56" s="292">
        <v>80.722158543517097</v>
      </c>
      <c r="U56" s="292">
        <v>5.2295089043255665</v>
      </c>
      <c r="V56" s="292">
        <v>27.988561134120893</v>
      </c>
      <c r="W56" s="292">
        <v>45.206277598381696</v>
      </c>
      <c r="X56" s="292">
        <v>5.5436770926727137</v>
      </c>
      <c r="Y56" s="292">
        <v>79.4966953564291</v>
      </c>
      <c r="Z56" s="292">
        <v>2.5920348490730221</v>
      </c>
      <c r="AA56" s="292">
        <v>0</v>
      </c>
      <c r="AB56" s="292">
        <v>24.062517164447286</v>
      </c>
      <c r="AC56" s="292">
        <v>14.518605937094872</v>
      </c>
      <c r="AD56" s="292">
        <v>56.551143792754871</v>
      </c>
      <c r="AE56" s="292">
        <v>57.981287722729164</v>
      </c>
      <c r="AF56" s="292">
        <v>100</v>
      </c>
      <c r="AG56" s="292">
        <v>17.313153830951421</v>
      </c>
      <c r="AH56" s="292">
        <v>30.806800987337905</v>
      </c>
      <c r="AI56" s="292">
        <v>88.150519509752527</v>
      </c>
      <c r="AJ56" s="292">
        <v>81.197121221656715</v>
      </c>
      <c r="AK56" s="292">
        <v>49.357175451191914</v>
      </c>
      <c r="AN56" s="292">
        <f t="shared" si="0"/>
        <v>45.000592464670802</v>
      </c>
    </row>
    <row r="57" spans="1:40" s="290" customFormat="1">
      <c r="A57" s="289">
        <v>47</v>
      </c>
      <c r="B57" s="289" t="s">
        <v>128</v>
      </c>
      <c r="C57" s="289" t="s">
        <v>129</v>
      </c>
      <c r="D57" s="289" t="str">
        <f t="shared" si="1"/>
        <v>1.16.04 Mobile subscriptions (per 100 people)</v>
      </c>
      <c r="E57" s="289" t="s">
        <v>289</v>
      </c>
      <c r="F57" s="289" t="s">
        <v>363</v>
      </c>
      <c r="G57" s="289" t="s">
        <v>365</v>
      </c>
      <c r="H57" s="292">
        <v>32.335852179966587</v>
      </c>
      <c r="I57" s="292">
        <v>30.362830295588338</v>
      </c>
      <c r="J57" s="292">
        <v>34.766896376870235</v>
      </c>
      <c r="K57" s="292">
        <v>33.873856804128621</v>
      </c>
      <c r="L57" s="292">
        <v>24.242649644998881</v>
      </c>
      <c r="M57" s="292">
        <v>41.131849597845253</v>
      </c>
      <c r="N57" s="292">
        <v>40.734757383659023</v>
      </c>
      <c r="O57" s="292">
        <v>36.225047530063776</v>
      </c>
      <c r="P57" s="292">
        <v>27.524731996045467</v>
      </c>
      <c r="Q57" s="292">
        <v>100</v>
      </c>
      <c r="R57" s="292">
        <v>17.779811359980837</v>
      </c>
      <c r="S57" s="292">
        <v>36.687516996030261</v>
      </c>
      <c r="T57" s="292">
        <v>61.182797612936554</v>
      </c>
      <c r="U57" s="292">
        <v>11.386797481045049</v>
      </c>
      <c r="V57" s="292">
        <v>44.200135947663533</v>
      </c>
      <c r="W57" s="292">
        <v>34.046782369900704</v>
      </c>
      <c r="X57" s="292">
        <v>33.101590527223273</v>
      </c>
      <c r="Y57" s="292">
        <v>40.007367859445267</v>
      </c>
      <c r="Z57" s="292">
        <v>16.68543119474073</v>
      </c>
      <c r="AA57" s="292">
        <v>0</v>
      </c>
      <c r="AB57" s="292">
        <v>37.61121176811389</v>
      </c>
      <c r="AC57" s="292">
        <v>33.52638167131478</v>
      </c>
      <c r="AD57" s="292">
        <v>64.543316067414509</v>
      </c>
      <c r="AE57" s="292">
        <v>57.8316833071163</v>
      </c>
      <c r="AF57" s="292">
        <v>58.592892583314637</v>
      </c>
      <c r="AG57" s="292">
        <v>41.082933175652173</v>
      </c>
      <c r="AH57" s="292">
        <v>53.388319519909601</v>
      </c>
      <c r="AI57" s="292">
        <v>36.305696293771163</v>
      </c>
      <c r="AJ57" s="292">
        <v>32.602831512193212</v>
      </c>
      <c r="AK57" s="292">
        <v>38.917916266288991</v>
      </c>
      <c r="AM57" s="289"/>
      <c r="AN57" s="292">
        <f t="shared" si="0"/>
        <v>38.35599617744073</v>
      </c>
    </row>
    <row r="58" spans="1:40" s="290" customFormat="1">
      <c r="A58" s="289">
        <v>48</v>
      </c>
      <c r="B58" s="289">
        <v>1.17</v>
      </c>
      <c r="C58" s="289" t="s">
        <v>366</v>
      </c>
      <c r="D58" s="289" t="str">
        <f t="shared" si="1"/>
        <v>1.17 Digital readiness (e-commerce legislations)</v>
      </c>
      <c r="E58" s="289" t="s">
        <v>289</v>
      </c>
      <c r="F58" s="289"/>
      <c r="G58" s="289"/>
      <c r="H58" s="292">
        <v>90</v>
      </c>
      <c r="I58" s="292">
        <v>24</v>
      </c>
      <c r="J58" s="292">
        <v>48</v>
      </c>
      <c r="K58" s="292">
        <v>50</v>
      </c>
      <c r="L58" s="292">
        <v>94</v>
      </c>
      <c r="M58" s="292">
        <v>74</v>
      </c>
      <c r="N58" s="292">
        <v>58</v>
      </c>
      <c r="O58" s="292" t="s">
        <v>221</v>
      </c>
      <c r="P58" s="292">
        <v>46</v>
      </c>
      <c r="Q58" s="292">
        <v>56</v>
      </c>
      <c r="R58" s="292">
        <v>90</v>
      </c>
      <c r="S58" s="292">
        <v>48</v>
      </c>
      <c r="T58" s="292">
        <v>80</v>
      </c>
      <c r="U58" s="292">
        <v>0</v>
      </c>
      <c r="V58" s="292">
        <v>88</v>
      </c>
      <c r="W58" s="292">
        <v>56</v>
      </c>
      <c r="X58" s="292">
        <v>18</v>
      </c>
      <c r="Y58" s="292">
        <v>82</v>
      </c>
      <c r="Z58" s="292">
        <v>86</v>
      </c>
      <c r="AA58" s="292">
        <v>4</v>
      </c>
      <c r="AB58" s="292">
        <v>72</v>
      </c>
      <c r="AC58" s="292">
        <v>68</v>
      </c>
      <c r="AD58" s="292">
        <v>42</v>
      </c>
      <c r="AE58" s="292">
        <v>94</v>
      </c>
      <c r="AF58" s="292">
        <v>72</v>
      </c>
      <c r="AG58" s="292">
        <v>28</v>
      </c>
      <c r="AH58" s="292">
        <v>84</v>
      </c>
      <c r="AI58" s="292">
        <v>100</v>
      </c>
      <c r="AJ58" s="292">
        <v>84</v>
      </c>
      <c r="AK58" s="292">
        <v>38</v>
      </c>
      <c r="AM58" s="289"/>
      <c r="AN58" s="292">
        <f t="shared" si="0"/>
        <v>61.172413793103445</v>
      </c>
    </row>
    <row r="59" spans="1:40">
      <c r="H59" s="292"/>
      <c r="I59" s="292"/>
      <c r="J59" s="292"/>
      <c r="K59" s="292"/>
      <c r="L59" s="292"/>
      <c r="M59" s="292"/>
      <c r="N59" s="292"/>
      <c r="O59" s="292"/>
      <c r="P59" s="292"/>
      <c r="Q59" s="292"/>
      <c r="R59" s="292"/>
      <c r="S59" s="292"/>
      <c r="T59" s="292"/>
      <c r="U59" s="292"/>
      <c r="V59" s="292"/>
      <c r="W59" s="292"/>
      <c r="X59" s="292"/>
      <c r="Y59" s="292"/>
      <c r="Z59" s="292"/>
      <c r="AA59" s="292"/>
      <c r="AB59" s="292"/>
      <c r="AC59" s="292"/>
      <c r="AD59" s="292"/>
      <c r="AE59" s="292"/>
      <c r="AF59" s="292"/>
      <c r="AG59" s="292"/>
      <c r="AH59" s="292"/>
      <c r="AI59" s="292"/>
      <c r="AJ59" s="292"/>
      <c r="AK59" s="292"/>
    </row>
    <row r="60" spans="1:40">
      <c r="H60" s="292"/>
      <c r="I60" s="292"/>
      <c r="J60" s="292"/>
      <c r="K60" s="292"/>
      <c r="L60" s="292"/>
      <c r="M60" s="292"/>
      <c r="N60" s="292"/>
      <c r="O60" s="292"/>
      <c r="P60" s="292"/>
      <c r="Q60" s="292"/>
      <c r="R60" s="292"/>
      <c r="S60" s="292"/>
      <c r="T60" s="292"/>
      <c r="U60" s="292"/>
      <c r="V60" s="292"/>
      <c r="W60" s="292"/>
      <c r="X60" s="292"/>
      <c r="Y60" s="292"/>
      <c r="Z60" s="292"/>
      <c r="AA60" s="292"/>
      <c r="AB60" s="292"/>
      <c r="AC60" s="292"/>
      <c r="AD60" s="292"/>
      <c r="AE60" s="292"/>
      <c r="AF60" s="292"/>
      <c r="AG60" s="292"/>
      <c r="AH60" s="292"/>
      <c r="AI60" s="292"/>
      <c r="AJ60" s="292"/>
      <c r="AK60" s="292"/>
    </row>
    <row r="61" spans="1:40" s="290" customFormat="1">
      <c r="A61" s="289"/>
      <c r="B61" s="289">
        <v>2</v>
      </c>
      <c r="C61" s="289" t="s">
        <v>131</v>
      </c>
      <c r="D61" s="289" t="str">
        <f t="shared" si="1"/>
        <v>2 Societal Pillar</v>
      </c>
      <c r="E61" s="289"/>
      <c r="F61" s="289"/>
      <c r="G61" s="289"/>
      <c r="H61" s="292">
        <v>100</v>
      </c>
      <c r="I61" s="292">
        <v>34.64326156383941</v>
      </c>
      <c r="J61" s="292">
        <v>52.641526003225344</v>
      </c>
      <c r="K61" s="292">
        <v>34.107662175055253</v>
      </c>
      <c r="L61" s="292">
        <v>99.856876489068071</v>
      </c>
      <c r="M61" s="292">
        <v>76.759709199635068</v>
      </c>
      <c r="N61" s="292">
        <v>40.735138505228505</v>
      </c>
      <c r="O61" s="292">
        <v>93.663882720993001</v>
      </c>
      <c r="P61" s="292">
        <v>50.048548375961722</v>
      </c>
      <c r="Q61" s="292">
        <v>85.544860598778968</v>
      </c>
      <c r="R61" s="292">
        <v>33.569098727256829</v>
      </c>
      <c r="S61" s="292">
        <v>48.287215275212517</v>
      </c>
      <c r="T61" s="292">
        <v>87.230897461794143</v>
      </c>
      <c r="U61" s="292">
        <v>40.366681488771576</v>
      </c>
      <c r="V61" s="292">
        <v>55.844086936963386</v>
      </c>
      <c r="W61" s="292">
        <v>49.126838694094417</v>
      </c>
      <c r="X61" s="292">
        <v>0</v>
      </c>
      <c r="Y61" s="292">
        <v>97.283204645135683</v>
      </c>
      <c r="Z61" s="292">
        <v>26.464413580023894</v>
      </c>
      <c r="AA61" s="292">
        <v>12.216608407165278</v>
      </c>
      <c r="AB61" s="292">
        <v>50.183739934408059</v>
      </c>
      <c r="AC61" s="292">
        <v>48.997366433644316</v>
      </c>
      <c r="AD61" s="292">
        <v>44.789475738443954</v>
      </c>
      <c r="AE61" s="292">
        <v>83.946701305894678</v>
      </c>
      <c r="AF61" s="292">
        <v>90.661447976737165</v>
      </c>
      <c r="AG61" s="292">
        <v>49.831872392780291</v>
      </c>
      <c r="AH61" s="292">
        <v>60.484514286684437</v>
      </c>
      <c r="AI61" s="292">
        <v>95.334801326061012</v>
      </c>
      <c r="AJ61" s="292">
        <v>75.270664432906784</v>
      </c>
      <c r="AK61" s="292">
        <v>47.406289705809137</v>
      </c>
      <c r="AM61" s="289"/>
    </row>
    <row r="62" spans="1:40" s="290" customFormat="1">
      <c r="A62" s="289">
        <v>49</v>
      </c>
      <c r="B62" s="289" t="s">
        <v>132</v>
      </c>
      <c r="C62" s="289" t="s">
        <v>133</v>
      </c>
      <c r="D62" s="289" t="str">
        <f t="shared" si="1"/>
        <v>2.01 Inequality (Gini coefficient)</v>
      </c>
      <c r="E62" s="289" t="s">
        <v>287</v>
      </c>
      <c r="F62" s="289" t="s">
        <v>292</v>
      </c>
      <c r="G62" s="289" t="s">
        <v>367</v>
      </c>
      <c r="H62" s="292">
        <v>59.313725490196084</v>
      </c>
      <c r="I62" s="292">
        <v>73.529411764705884</v>
      </c>
      <c r="J62" s="292" t="s">
        <v>221</v>
      </c>
      <c r="K62" s="292" t="s">
        <v>221</v>
      </c>
      <c r="L62" s="292">
        <v>75</v>
      </c>
      <c r="M62" s="292">
        <v>14.215686274509792</v>
      </c>
      <c r="N62" s="292">
        <v>48.529411764705877</v>
      </c>
      <c r="O62" s="292">
        <v>89.215686274509807</v>
      </c>
      <c r="P62" s="292">
        <v>0</v>
      </c>
      <c r="Q62" s="292" t="s">
        <v>221</v>
      </c>
      <c r="R62" s="292">
        <v>100</v>
      </c>
      <c r="S62" s="292">
        <v>56.372549019607852</v>
      </c>
      <c r="T62" s="292">
        <v>66.666666666666686</v>
      </c>
      <c r="U62" s="292">
        <v>54.901960784313708</v>
      </c>
      <c r="V62" s="292">
        <v>25.490196078431353</v>
      </c>
      <c r="W62" s="292">
        <v>16.176470588235276</v>
      </c>
      <c r="X62" s="292" t="s">
        <v>221</v>
      </c>
      <c r="Y62" s="292">
        <v>65.196078431372541</v>
      </c>
      <c r="Z62" s="292">
        <v>60.784313725490193</v>
      </c>
      <c r="AA62" s="292" t="s">
        <v>221</v>
      </c>
      <c r="AB62" s="292">
        <v>28.431372549019585</v>
      </c>
      <c r="AC62" s="292">
        <v>32.352941176470594</v>
      </c>
      <c r="AD62" s="292">
        <v>63.235294117647051</v>
      </c>
      <c r="AE62" s="292">
        <v>49.019607843137265</v>
      </c>
      <c r="AF62" s="292">
        <v>63.725490196078432</v>
      </c>
      <c r="AG62" s="292" t="s">
        <v>221</v>
      </c>
      <c r="AH62" s="292">
        <v>61.764705882352949</v>
      </c>
      <c r="AI62" s="292">
        <v>66.176470588235304</v>
      </c>
      <c r="AJ62" s="292">
        <v>20.098039215686285</v>
      </c>
      <c r="AK62" s="292">
        <v>48.039215686274495</v>
      </c>
      <c r="AM62" s="289"/>
      <c r="AN62" s="292">
        <f t="shared" ref="AN62:AN87" si="2">AVERAGE(H62:AK62)</f>
        <v>51.593137254901954</v>
      </c>
    </row>
    <row r="63" spans="1:40" s="290" customFormat="1">
      <c r="A63" s="289">
        <v>50</v>
      </c>
      <c r="B63" s="289" t="s">
        <v>134</v>
      </c>
      <c r="C63" s="289" t="s">
        <v>135</v>
      </c>
      <c r="D63" s="289" t="str">
        <f t="shared" si="1"/>
        <v>2.02 Educational attainment</v>
      </c>
      <c r="E63" s="289" t="s">
        <v>231</v>
      </c>
      <c r="F63" s="289"/>
      <c r="G63" s="289"/>
      <c r="H63" s="292">
        <v>78.82008555096867</v>
      </c>
      <c r="I63" s="292">
        <v>11.964935069946867</v>
      </c>
      <c r="J63" s="292">
        <v>25.755658065067188</v>
      </c>
      <c r="K63" s="292">
        <v>3.472980272632177</v>
      </c>
      <c r="L63" s="292">
        <v>68.036687933988887</v>
      </c>
      <c r="M63" s="292">
        <v>61.055157408939245</v>
      </c>
      <c r="N63" s="292">
        <v>56.46452693272559</v>
      </c>
      <c r="O63" s="292">
        <v>64.702205168552211</v>
      </c>
      <c r="P63" s="292">
        <v>36.118988472308047</v>
      </c>
      <c r="Q63" s="292">
        <v>71.955657480513253</v>
      </c>
      <c r="R63" s="292">
        <v>25.734971224230296</v>
      </c>
      <c r="S63" s="292">
        <v>26.634768848789502</v>
      </c>
      <c r="T63" s="292">
        <v>54.932497749581799</v>
      </c>
      <c r="U63" s="292">
        <v>4.6573946219654383</v>
      </c>
      <c r="V63" s="292">
        <v>37.624633104148515</v>
      </c>
      <c r="W63" s="292">
        <v>30.775566237142758</v>
      </c>
      <c r="X63" s="292">
        <v>8.7738362726427344</v>
      </c>
      <c r="Y63" s="292">
        <v>57.686734274319477</v>
      </c>
      <c r="Z63" s="292">
        <v>1.5143219389688447</v>
      </c>
      <c r="AA63" s="292">
        <v>0</v>
      </c>
      <c r="AB63" s="292">
        <v>32.13792782703041</v>
      </c>
      <c r="AC63" s="292">
        <v>32.608899785850873</v>
      </c>
      <c r="AD63" s="292">
        <v>51.056878720179746</v>
      </c>
      <c r="AE63" s="292">
        <v>60.004052450030301</v>
      </c>
      <c r="AF63" s="292">
        <v>75.383989918224316</v>
      </c>
      <c r="AG63" s="292">
        <v>26.214629629467233</v>
      </c>
      <c r="AH63" s="292">
        <v>30.073544895231134</v>
      </c>
      <c r="AI63" s="292">
        <v>86.587415681360454</v>
      </c>
      <c r="AJ63" s="292">
        <v>99.999999999999986</v>
      </c>
      <c r="AK63" s="292">
        <v>25.895226975270319</v>
      </c>
      <c r="AM63" s="289"/>
      <c r="AN63" s="292">
        <f t="shared" si="2"/>
        <v>41.554805750335873</v>
      </c>
    </row>
    <row r="64" spans="1:40" s="290" customFormat="1">
      <c r="A64" s="289">
        <v>51</v>
      </c>
      <c r="B64" s="289" t="s">
        <v>136</v>
      </c>
      <c r="C64" s="289" t="s">
        <v>137</v>
      </c>
      <c r="D64" s="289" t="str">
        <f t="shared" si="1"/>
        <v>2.02.01 Mean years of schooling</v>
      </c>
      <c r="E64" s="289" t="s">
        <v>289</v>
      </c>
      <c r="F64" s="289" t="s">
        <v>368</v>
      </c>
      <c r="G64" s="289" t="s">
        <v>369</v>
      </c>
      <c r="H64" s="292">
        <v>89.158761596997806</v>
      </c>
      <c r="I64" s="292">
        <v>25.779214010215782</v>
      </c>
      <c r="J64" s="292">
        <v>51.756489106640259</v>
      </c>
      <c r="K64" s="292">
        <v>9.1743979985405986</v>
      </c>
      <c r="L64" s="292">
        <v>99.583029292192222</v>
      </c>
      <c r="M64" s="292">
        <v>72.699885333055349</v>
      </c>
      <c r="N64" s="292">
        <v>38.769936411967052</v>
      </c>
      <c r="O64" s="292">
        <v>87.386636088814754</v>
      </c>
      <c r="P64" s="292">
        <v>48.504117585739607</v>
      </c>
      <c r="Q64" s="292">
        <v>83.738142395496709</v>
      </c>
      <c r="R64" s="292">
        <v>26.717398102783271</v>
      </c>
      <c r="S64" s="292">
        <v>45.660377358490571</v>
      </c>
      <c r="T64" s="292">
        <v>87.219847805691643</v>
      </c>
      <c r="U64" s="292">
        <v>18.1715834462629</v>
      </c>
      <c r="V64" s="292">
        <v>70.603565099551759</v>
      </c>
      <c r="W64" s="292">
        <v>52.460127176065889</v>
      </c>
      <c r="X64" s="292">
        <v>21.50526425518607</v>
      </c>
      <c r="Y64" s="292">
        <v>89.294277077035332</v>
      </c>
      <c r="Z64" s="292">
        <v>0</v>
      </c>
      <c r="AA64" s="292">
        <v>6.7288647972479945</v>
      </c>
      <c r="AB64" s="292">
        <v>60.853747524236411</v>
      </c>
      <c r="AC64" s="292">
        <v>59.00344000833941</v>
      </c>
      <c r="AD64" s="292">
        <v>84.363598457208397</v>
      </c>
      <c r="AE64" s="292">
        <v>79.985406025226723</v>
      </c>
      <c r="AF64" s="292">
        <v>87.618054831648081</v>
      </c>
      <c r="AG64" s="292">
        <v>67.267799437089536</v>
      </c>
      <c r="AH64" s="292">
        <v>49.233816324403193</v>
      </c>
      <c r="AI64" s="292">
        <v>95.62180756801834</v>
      </c>
      <c r="AJ64" s="292">
        <v>100</v>
      </c>
      <c r="AK64" s="292">
        <v>48.608360262691548</v>
      </c>
      <c r="AM64" s="289"/>
      <c r="AN64" s="292">
        <f t="shared" si="2"/>
        <v>58.582264845894571</v>
      </c>
    </row>
    <row r="65" spans="1:40" s="290" customFormat="1">
      <c r="A65" s="289">
        <v>52</v>
      </c>
      <c r="B65" s="289" t="s">
        <v>138</v>
      </c>
      <c r="C65" s="289" t="s">
        <v>139</v>
      </c>
      <c r="D65" s="289" t="str">
        <f t="shared" si="1"/>
        <v>2.02.02 University education Index</v>
      </c>
      <c r="E65" s="289" t="s">
        <v>289</v>
      </c>
      <c r="F65" s="289" t="s">
        <v>370</v>
      </c>
      <c r="G65" s="289" t="s">
        <v>371</v>
      </c>
      <c r="H65" s="292">
        <v>30.732570261311334</v>
      </c>
      <c r="I65" s="292">
        <v>2.7550893830652585</v>
      </c>
      <c r="J65" s="292">
        <v>0</v>
      </c>
      <c r="K65" s="292">
        <v>0</v>
      </c>
      <c r="L65" s="292">
        <v>22.504364416411974</v>
      </c>
      <c r="M65" s="292">
        <v>0.70684124841132967</v>
      </c>
      <c r="N65" s="292">
        <v>53.526082034975069</v>
      </c>
      <c r="O65" s="292">
        <v>9.7223908705856061</v>
      </c>
      <c r="P65" s="292">
        <v>0.62538802016465844</v>
      </c>
      <c r="Q65" s="292">
        <v>8.1306356420717645</v>
      </c>
      <c r="R65" s="292">
        <v>26.7919288042538</v>
      </c>
      <c r="S65" s="292">
        <v>0.56927429909701188</v>
      </c>
      <c r="T65" s="292">
        <v>12.544066639576252</v>
      </c>
      <c r="U65" s="292">
        <v>0</v>
      </c>
      <c r="V65" s="292">
        <v>9.2294719550118103</v>
      </c>
      <c r="W65" s="292">
        <v>1.1887485199495784</v>
      </c>
      <c r="X65" s="292">
        <v>0</v>
      </c>
      <c r="Y65" s="292">
        <v>5.7552795472400202</v>
      </c>
      <c r="Z65" s="292">
        <v>13.918800404980162</v>
      </c>
      <c r="AA65" s="292">
        <v>0</v>
      </c>
      <c r="AB65" s="292">
        <v>0</v>
      </c>
      <c r="AC65" s="292">
        <v>0</v>
      </c>
      <c r="AD65" s="292">
        <v>9.3645985263821494</v>
      </c>
      <c r="AE65" s="292">
        <v>2.5648222474760987</v>
      </c>
      <c r="AF65" s="292">
        <v>20.451692161006854</v>
      </c>
      <c r="AG65" s="292">
        <v>0</v>
      </c>
      <c r="AH65" s="292">
        <v>1.8412951020183765</v>
      </c>
      <c r="AI65" s="292">
        <v>69.53138312458988</v>
      </c>
      <c r="AJ65" s="292">
        <v>100</v>
      </c>
      <c r="AK65" s="292">
        <v>2.4258629352857741</v>
      </c>
      <c r="AM65" s="289"/>
      <c r="AN65" s="292">
        <f t="shared" si="2"/>
        <v>13.496019538128824</v>
      </c>
    </row>
    <row r="66" spans="1:40" s="290" customFormat="1">
      <c r="A66" s="289">
        <v>53</v>
      </c>
      <c r="B66" s="289" t="s">
        <v>140</v>
      </c>
      <c r="C66" s="289" t="s">
        <v>141</v>
      </c>
      <c r="D66" s="289" t="str">
        <f t="shared" si="1"/>
        <v>2.02.03 Tertiary enrollment</v>
      </c>
      <c r="E66" s="289" t="s">
        <v>289</v>
      </c>
      <c r="F66" s="289" t="s">
        <v>292</v>
      </c>
      <c r="G66" s="289" t="s">
        <v>372</v>
      </c>
      <c r="H66" s="292">
        <v>89.318469205116486</v>
      </c>
      <c r="I66" s="292">
        <v>11.78499550604665</v>
      </c>
      <c r="J66" s="292">
        <v>23.40114483634294</v>
      </c>
      <c r="K66" s="292">
        <v>9.6923950017774398</v>
      </c>
      <c r="L66" s="292">
        <v>59.88122360961632</v>
      </c>
      <c r="M66" s="292">
        <v>90.925041701699598</v>
      </c>
      <c r="N66" s="292">
        <v>60.438829018618328</v>
      </c>
      <c r="O66" s="292">
        <v>76.435969072199995</v>
      </c>
      <c r="P66" s="292">
        <v>52.20813188173063</v>
      </c>
      <c r="Q66" s="292">
        <v>100</v>
      </c>
      <c r="R66" s="292">
        <v>21.596047622692325</v>
      </c>
      <c r="S66" s="292">
        <v>31.148805373107944</v>
      </c>
      <c r="T66" s="292">
        <v>49.100697500522685</v>
      </c>
      <c r="U66" s="292">
        <v>3.6872951718422424</v>
      </c>
      <c r="V66" s="292">
        <v>25.308182896391042</v>
      </c>
      <c r="W66" s="292">
        <v>34.190126935834421</v>
      </c>
      <c r="X66" s="292" t="s">
        <v>221</v>
      </c>
      <c r="Y66" s="292">
        <v>60.772849693299555</v>
      </c>
      <c r="Z66" s="292">
        <v>0</v>
      </c>
      <c r="AA66" s="292" t="s">
        <v>221</v>
      </c>
      <c r="AB66" s="292" t="s">
        <v>221</v>
      </c>
      <c r="AC66" s="292">
        <v>33.466957833121093</v>
      </c>
      <c r="AD66" s="292">
        <v>45.345766981260169</v>
      </c>
      <c r="AE66" s="292">
        <v>79.126222610681438</v>
      </c>
      <c r="AF66" s="292">
        <v>92.459736806915359</v>
      </c>
      <c r="AG66" s="292">
        <v>9.049295481343405</v>
      </c>
      <c r="AH66" s="292">
        <v>34.990434170146884</v>
      </c>
      <c r="AI66" s="292">
        <v>63.678558369701776</v>
      </c>
      <c r="AJ66" s="292">
        <v>62.714824406465802</v>
      </c>
      <c r="AK66" s="292">
        <v>24.475991857472209</v>
      </c>
      <c r="AM66" s="289"/>
      <c r="AN66" s="292">
        <f t="shared" si="2"/>
        <v>46.118444205331372</v>
      </c>
    </row>
    <row r="67" spans="1:40" s="290" customFormat="1">
      <c r="A67" s="289">
        <v>54</v>
      </c>
      <c r="B67" s="289" t="s">
        <v>142</v>
      </c>
      <c r="C67" s="289" t="s">
        <v>143</v>
      </c>
      <c r="D67" s="289" t="str">
        <f t="shared" si="1"/>
        <v>2.03 Labor standards</v>
      </c>
      <c r="E67" s="289" t="s">
        <v>231</v>
      </c>
      <c r="F67" s="289"/>
      <c r="G67" s="289"/>
      <c r="H67" s="292">
        <v>91.028686514103768</v>
      </c>
      <c r="I67" s="292">
        <v>43.515783556657652</v>
      </c>
      <c r="J67" s="292">
        <v>0</v>
      </c>
      <c r="K67" s="292">
        <v>60.943902988273997</v>
      </c>
      <c r="L67" s="292">
        <v>93.167120138592892</v>
      </c>
      <c r="M67" s="292">
        <v>78.207819925133862</v>
      </c>
      <c r="N67" s="292">
        <v>52.600498922079083</v>
      </c>
      <c r="O67" s="292">
        <v>94.821012603573067</v>
      </c>
      <c r="P67" s="292">
        <v>79.782420267289154</v>
      </c>
      <c r="Q67" s="292">
        <v>100</v>
      </c>
      <c r="R67" s="292">
        <v>71.900348772548199</v>
      </c>
      <c r="S67" s="292">
        <v>76.078372974478029</v>
      </c>
      <c r="T67" s="292">
        <v>66.666666666666671</v>
      </c>
      <c r="U67" s="292">
        <v>33.485857424703738</v>
      </c>
      <c r="V67" s="292">
        <v>43.178387062099254</v>
      </c>
      <c r="W67" s="292">
        <v>80.291705184300838</v>
      </c>
      <c r="X67" s="292">
        <v>2.6919801872826614</v>
      </c>
      <c r="Y67" s="292">
        <v>93.715872021384797</v>
      </c>
      <c r="Z67" s="292">
        <v>70.536315548586629</v>
      </c>
      <c r="AA67" s="292">
        <v>54.27381095622448</v>
      </c>
      <c r="AB67" s="292">
        <v>79.607216915984068</v>
      </c>
      <c r="AC67" s="292">
        <v>76.436876166872324</v>
      </c>
      <c r="AD67" s="292">
        <v>16.666666666666668</v>
      </c>
      <c r="AE67" s="292">
        <v>48.529784341695034</v>
      </c>
      <c r="AF67" s="292">
        <v>88.744048825757346</v>
      </c>
      <c r="AG67" s="292">
        <v>67.107061241621579</v>
      </c>
      <c r="AH67" s="292">
        <v>67.30581503418648</v>
      </c>
      <c r="AI67" s="292">
        <v>87.894421540290182</v>
      </c>
      <c r="AJ67" s="292">
        <v>90.13275468984483</v>
      </c>
      <c r="AK67" s="292">
        <v>55.849861449693961</v>
      </c>
      <c r="AM67" s="289"/>
      <c r="AN67" s="292">
        <f t="shared" si="2"/>
        <v>65.505368952886371</v>
      </c>
    </row>
    <row r="68" spans="1:40" s="290" customFormat="1">
      <c r="A68" s="289">
        <v>55</v>
      </c>
      <c r="B68" s="289" t="s">
        <v>144</v>
      </c>
      <c r="C68" s="289" t="s">
        <v>145</v>
      </c>
      <c r="D68" s="289" t="str">
        <f t="shared" si="1"/>
        <v>2.03.01 Gender non-discrimination in hiring</v>
      </c>
      <c r="E68" s="289" t="s">
        <v>289</v>
      </c>
      <c r="F68" s="289" t="s">
        <v>373</v>
      </c>
      <c r="G68" s="289" t="s">
        <v>374</v>
      </c>
      <c r="H68" s="292">
        <v>100</v>
      </c>
      <c r="I68" s="292">
        <v>33.333333333333336</v>
      </c>
      <c r="J68" s="292">
        <v>0</v>
      </c>
      <c r="K68" s="292">
        <v>100</v>
      </c>
      <c r="L68" s="292">
        <v>100</v>
      </c>
      <c r="M68" s="292">
        <v>66.666666666666671</v>
      </c>
      <c r="N68" s="292">
        <v>100</v>
      </c>
      <c r="O68" s="292">
        <v>100</v>
      </c>
      <c r="P68" s="292">
        <v>100</v>
      </c>
      <c r="Q68" s="292">
        <v>100</v>
      </c>
      <c r="R68" s="292">
        <v>100</v>
      </c>
      <c r="S68" s="292">
        <v>100</v>
      </c>
      <c r="T68" s="292">
        <v>33.333333333333336</v>
      </c>
      <c r="U68" s="292">
        <v>66.666666666666671</v>
      </c>
      <c r="V68" s="292">
        <v>33.333333333333336</v>
      </c>
      <c r="W68" s="292">
        <v>100</v>
      </c>
      <c r="X68" s="292">
        <v>0</v>
      </c>
      <c r="Y68" s="292">
        <v>100</v>
      </c>
      <c r="Z68" s="292">
        <v>100</v>
      </c>
      <c r="AA68" s="292">
        <v>33.333333333333336</v>
      </c>
      <c r="AB68" s="292">
        <v>100</v>
      </c>
      <c r="AC68" s="292">
        <v>100</v>
      </c>
      <c r="AD68" s="292">
        <v>33.333333333333336</v>
      </c>
      <c r="AE68" s="292">
        <v>66.666666666666671</v>
      </c>
      <c r="AF68" s="292">
        <v>100</v>
      </c>
      <c r="AG68" s="292">
        <v>66.666666666666671</v>
      </c>
      <c r="AH68" s="292">
        <v>100</v>
      </c>
      <c r="AI68" s="292">
        <v>100</v>
      </c>
      <c r="AJ68" s="292">
        <v>100</v>
      </c>
      <c r="AK68" s="292">
        <v>100</v>
      </c>
      <c r="AM68" s="289"/>
      <c r="AN68" s="292">
        <f t="shared" si="2"/>
        <v>77.777777777777771</v>
      </c>
    </row>
    <row r="69" spans="1:40" s="290" customFormat="1">
      <c r="A69" s="289">
        <v>56</v>
      </c>
      <c r="B69" s="289" t="s">
        <v>146</v>
      </c>
      <c r="C69" s="289" t="s">
        <v>147</v>
      </c>
      <c r="D69" s="289" t="str">
        <f t="shared" si="1"/>
        <v>2.03.02 Freedom of association and assembly</v>
      </c>
      <c r="E69" s="289" t="s">
        <v>289</v>
      </c>
      <c r="F69" s="289" t="s">
        <v>292</v>
      </c>
      <c r="G69" s="289"/>
      <c r="H69" s="292">
        <v>82.057373028207536</v>
      </c>
      <c r="I69" s="292">
        <v>53.698233779981962</v>
      </c>
      <c r="J69" s="292" t="s">
        <v>221</v>
      </c>
      <c r="K69" s="292">
        <v>21.887805976547984</v>
      </c>
      <c r="L69" s="292">
        <v>86.334240277185785</v>
      </c>
      <c r="M69" s="292">
        <v>89.748973183601052</v>
      </c>
      <c r="N69" s="292">
        <v>5.2009978441581772</v>
      </c>
      <c r="O69" s="292">
        <v>89.642025207146176</v>
      </c>
      <c r="P69" s="292">
        <v>59.564840534578323</v>
      </c>
      <c r="Q69" s="292" t="s">
        <v>221</v>
      </c>
      <c r="R69" s="292">
        <v>43.800697545096412</v>
      </c>
      <c r="S69" s="292">
        <v>52.156745948956058</v>
      </c>
      <c r="T69" s="292">
        <v>100</v>
      </c>
      <c r="U69" s="292">
        <v>0.3050481827408027</v>
      </c>
      <c r="V69" s="292">
        <v>53.023440790865173</v>
      </c>
      <c r="W69" s="292">
        <v>60.583410368601669</v>
      </c>
      <c r="X69" s="292">
        <v>5.3839603745653228</v>
      </c>
      <c r="Y69" s="292">
        <v>87.431744042769608</v>
      </c>
      <c r="Z69" s="292">
        <v>41.072631097173272</v>
      </c>
      <c r="AA69" s="292">
        <v>75.214288579115617</v>
      </c>
      <c r="AB69" s="292">
        <v>59.21443383196813</v>
      </c>
      <c r="AC69" s="292">
        <v>52.87375233374464</v>
      </c>
      <c r="AD69" s="292">
        <v>0</v>
      </c>
      <c r="AE69" s="292">
        <v>30.392902016723379</v>
      </c>
      <c r="AF69" s="292">
        <v>77.488097651514678</v>
      </c>
      <c r="AG69" s="292">
        <v>67.547455816576502</v>
      </c>
      <c r="AH69" s="292">
        <v>34.611630068372968</v>
      </c>
      <c r="AI69" s="292">
        <v>75.788843080580349</v>
      </c>
      <c r="AJ69" s="292">
        <v>80.265509379689661</v>
      </c>
      <c r="AK69" s="292">
        <v>11.699722899387917</v>
      </c>
      <c r="AM69" s="289"/>
      <c r="AN69" s="292">
        <f t="shared" si="2"/>
        <v>53.463885851423186</v>
      </c>
    </row>
    <row r="70" spans="1:40" s="290" customFormat="1">
      <c r="A70" s="289">
        <v>57</v>
      </c>
      <c r="B70" s="289" t="s">
        <v>148</v>
      </c>
      <c r="C70" s="289" t="s">
        <v>149</v>
      </c>
      <c r="D70" s="289" t="str">
        <f t="shared" si="1"/>
        <v>2.04 Political stability and absence of violence</v>
      </c>
      <c r="E70" s="289" t="s">
        <v>289</v>
      </c>
      <c r="F70" s="289" t="s">
        <v>375</v>
      </c>
      <c r="G70" s="289" t="s">
        <v>376</v>
      </c>
      <c r="H70" s="292">
        <v>86.797952389471206</v>
      </c>
      <c r="I70" s="292">
        <v>18.886075081422184</v>
      </c>
      <c r="J70" s="292">
        <v>99.122490239220426</v>
      </c>
      <c r="K70" s="292">
        <v>66.786188153370318</v>
      </c>
      <c r="L70" s="292">
        <v>80.934731323202072</v>
      </c>
      <c r="M70" s="292">
        <v>66.573484481647327</v>
      </c>
      <c r="N70" s="292">
        <v>58.305267990205174</v>
      </c>
      <c r="O70" s="292">
        <v>90.512339303365394</v>
      </c>
      <c r="P70" s="292">
        <v>41.215945796147111</v>
      </c>
      <c r="Q70" s="292">
        <v>81.916636525148704</v>
      </c>
      <c r="R70" s="292">
        <v>39.269340740415458</v>
      </c>
      <c r="S70" s="292">
        <v>44.586026627151199</v>
      </c>
      <c r="T70" s="292">
        <v>97.063609537797134</v>
      </c>
      <c r="U70" s="292">
        <v>79.706145939791327</v>
      </c>
      <c r="V70" s="292">
        <v>74.502484952540655</v>
      </c>
      <c r="W70" s="292">
        <v>41.385612661258534</v>
      </c>
      <c r="X70" s="292">
        <v>0</v>
      </c>
      <c r="Y70" s="292">
        <v>97.555245489243276</v>
      </c>
      <c r="Z70" s="292">
        <v>0.81171445830093569</v>
      </c>
      <c r="AA70" s="292">
        <v>43.239133858315306</v>
      </c>
      <c r="AB70" s="292">
        <v>43.222660318950474</v>
      </c>
      <c r="AC70" s="292">
        <v>39.61894428727296</v>
      </c>
      <c r="AD70" s="292">
        <v>35.731940717933263</v>
      </c>
      <c r="AE70" s="292">
        <v>100</v>
      </c>
      <c r="AF70" s="292">
        <v>82.164990192801767</v>
      </c>
      <c r="AG70" s="292">
        <v>52.376622019263969</v>
      </c>
      <c r="AH70" s="292">
        <v>42.352509879766778</v>
      </c>
      <c r="AI70" s="292">
        <v>70.67765552729449</v>
      </c>
      <c r="AJ70" s="292">
        <v>60.05779833982524</v>
      </c>
      <c r="AK70" s="292">
        <v>63.091444129435388</v>
      </c>
      <c r="AM70" s="289"/>
      <c r="AN70" s="292">
        <f t="shared" si="2"/>
        <v>59.948833032018605</v>
      </c>
    </row>
    <row r="71" spans="1:40" s="290" customFormat="1">
      <c r="A71" s="289">
        <v>58</v>
      </c>
      <c r="B71" s="289" t="s">
        <v>150</v>
      </c>
      <c r="C71" s="289" t="s">
        <v>151</v>
      </c>
      <c r="D71" s="289" t="str">
        <f t="shared" si="1"/>
        <v>2.05 Goods produced by forced labor or child labor</v>
      </c>
      <c r="E71" s="289" t="s">
        <v>231</v>
      </c>
      <c r="F71" s="289"/>
      <c r="G71" s="289"/>
      <c r="H71" s="292">
        <v>99.081120839649756</v>
      </c>
      <c r="I71" s="292">
        <v>43.937557647481299</v>
      </c>
      <c r="J71" s="292">
        <v>100</v>
      </c>
      <c r="K71" s="292">
        <v>57.592745996760499</v>
      </c>
      <c r="L71" s="292">
        <v>98.649651225430546</v>
      </c>
      <c r="M71" s="292">
        <v>95.981163284919688</v>
      </c>
      <c r="N71" s="292">
        <v>54.224699714725631</v>
      </c>
      <c r="O71" s="292">
        <v>97.832457861955106</v>
      </c>
      <c r="P71" s="292">
        <v>64.708476100983063</v>
      </c>
      <c r="Q71" s="292">
        <v>96.744646202750403</v>
      </c>
      <c r="R71" s="292">
        <v>0</v>
      </c>
      <c r="S71" s="292">
        <v>66.061343631410068</v>
      </c>
      <c r="T71" s="292">
        <v>100</v>
      </c>
      <c r="U71" s="292">
        <v>92.003215288942513</v>
      </c>
      <c r="V71" s="292">
        <v>82.758075269948179</v>
      </c>
      <c r="W71" s="292">
        <v>44.844423638899769</v>
      </c>
      <c r="X71" s="292">
        <v>33.786891046842264</v>
      </c>
      <c r="Y71" s="292">
        <v>98.980831457025175</v>
      </c>
      <c r="Z71" s="292">
        <v>35.314540752136089</v>
      </c>
      <c r="AA71" s="292">
        <v>81.876479979394148</v>
      </c>
      <c r="AB71" s="292">
        <v>70.921543075951291</v>
      </c>
      <c r="AC71" s="292">
        <v>50.255411034259275</v>
      </c>
      <c r="AD71" s="292">
        <v>70.607450373876134</v>
      </c>
      <c r="AE71" s="292">
        <v>98.212853450206111</v>
      </c>
      <c r="AF71" s="292">
        <v>95.354888121630466</v>
      </c>
      <c r="AG71" s="292">
        <v>37.113965247183572</v>
      </c>
      <c r="AH71" s="292">
        <v>79.203310402655063</v>
      </c>
      <c r="AI71" s="292">
        <v>98.710490241515032</v>
      </c>
      <c r="AJ71" s="292">
        <v>95.775572942117563</v>
      </c>
      <c r="AK71" s="292">
        <v>48.078214171144708</v>
      </c>
      <c r="AM71" s="289"/>
      <c r="AN71" s="292">
        <f t="shared" si="2"/>
        <v>72.953733966659769</v>
      </c>
    </row>
    <row r="72" spans="1:40" s="290" customFormat="1">
      <c r="A72" s="289">
        <v>59</v>
      </c>
      <c r="B72" s="289" t="s">
        <v>152</v>
      </c>
      <c r="C72" s="289" t="s">
        <v>153</v>
      </c>
      <c r="D72" s="289" t="str">
        <f t="shared" si="1"/>
        <v>2.05.01 Goods produced by forced labor</v>
      </c>
      <c r="E72" s="289" t="s">
        <v>231</v>
      </c>
      <c r="F72" s="289"/>
      <c r="G72" s="289"/>
      <c r="H72" s="292">
        <v>98.162241679299512</v>
      </c>
      <c r="I72" s="292">
        <v>45.567422987270298</v>
      </c>
      <c r="J72" s="292">
        <v>100</v>
      </c>
      <c r="K72" s="292">
        <v>61.339338147367158</v>
      </c>
      <c r="L72" s="292">
        <v>97.299302450861106</v>
      </c>
      <c r="M72" s="292">
        <v>91.962326569839391</v>
      </c>
      <c r="N72" s="292">
        <v>31.526322506374335</v>
      </c>
      <c r="O72" s="292">
        <v>95.664915723910227</v>
      </c>
      <c r="P72" s="292">
        <v>60.186182971196907</v>
      </c>
      <c r="Q72" s="292">
        <v>93.489292405500805</v>
      </c>
      <c r="R72" s="292">
        <v>0</v>
      </c>
      <c r="S72" s="292">
        <v>59.045764185897056</v>
      </c>
      <c r="T72" s="292">
        <v>100</v>
      </c>
      <c r="U72" s="292">
        <v>84.00643057788507</v>
      </c>
      <c r="V72" s="292">
        <v>69.362304386050255</v>
      </c>
      <c r="W72" s="292">
        <v>47.381154970107239</v>
      </c>
      <c r="X72" s="292">
        <v>6.0353205552229943</v>
      </c>
      <c r="Y72" s="292">
        <v>97.961662914050351</v>
      </c>
      <c r="Z72" s="292">
        <v>24.475235350426026</v>
      </c>
      <c r="AA72" s="292">
        <v>63.752959958788303</v>
      </c>
      <c r="AB72" s="292">
        <v>61.073855382671809</v>
      </c>
      <c r="AC72" s="292">
        <v>50.51082206851855</v>
      </c>
      <c r="AD72" s="292">
        <v>45.061054593906107</v>
      </c>
      <c r="AE72" s="292">
        <v>96.425706900412223</v>
      </c>
      <c r="AF72" s="292">
        <v>90.709776243260933</v>
      </c>
      <c r="AG72" s="292">
        <v>37.113965247183572</v>
      </c>
      <c r="AH72" s="292">
        <v>69.945082343771631</v>
      </c>
      <c r="AI72" s="292">
        <v>97.42098048303005</v>
      </c>
      <c r="AJ72" s="292">
        <v>91.551145884235126</v>
      </c>
      <c r="AK72" s="292">
        <v>57.694889880750956</v>
      </c>
      <c r="AM72" s="289"/>
      <c r="AN72" s="292">
        <f t="shared" si="2"/>
        <v>67.490848578926276</v>
      </c>
    </row>
    <row r="73" spans="1:40" s="290" customFormat="1">
      <c r="A73" s="289">
        <v>60</v>
      </c>
      <c r="B73" s="289" t="s">
        <v>154</v>
      </c>
      <c r="C73" s="289" t="s">
        <v>155</v>
      </c>
      <c r="D73" s="289" t="str">
        <f t="shared" si="1"/>
        <v>2.05.01.a Goods produced by forced labor, number of goods categories</v>
      </c>
      <c r="E73" s="289" t="s">
        <v>287</v>
      </c>
      <c r="F73" s="289" t="s">
        <v>377</v>
      </c>
      <c r="G73" s="289" t="s">
        <v>378</v>
      </c>
      <c r="H73" s="292">
        <v>100</v>
      </c>
      <c r="I73" s="292">
        <v>90.465293668954999</v>
      </c>
      <c r="J73" s="292">
        <v>100</v>
      </c>
      <c r="K73" s="292">
        <v>95.232646834477492</v>
      </c>
      <c r="L73" s="292">
        <v>100</v>
      </c>
      <c r="M73" s="292">
        <v>100</v>
      </c>
      <c r="N73" s="292">
        <v>0</v>
      </c>
      <c r="O73" s="292">
        <v>95.232646834477492</v>
      </c>
      <c r="P73" s="292">
        <v>100</v>
      </c>
      <c r="Q73" s="292">
        <v>100</v>
      </c>
      <c r="R73" s="292">
        <v>42.791762013729972</v>
      </c>
      <c r="S73" s="292">
        <v>85.697940503432505</v>
      </c>
      <c r="T73" s="292">
        <v>100</v>
      </c>
      <c r="U73" s="292">
        <v>100</v>
      </c>
      <c r="V73" s="292">
        <v>80.930587337909984</v>
      </c>
      <c r="W73" s="292">
        <v>90.465293668954999</v>
      </c>
      <c r="X73" s="292">
        <v>28.48970251716247</v>
      </c>
      <c r="Y73" s="292">
        <v>100</v>
      </c>
      <c r="Z73" s="292">
        <v>71.395881006864983</v>
      </c>
      <c r="AA73" s="292">
        <v>100</v>
      </c>
      <c r="AB73" s="292">
        <v>85.697940503432505</v>
      </c>
      <c r="AC73" s="292">
        <v>100</v>
      </c>
      <c r="AD73" s="292">
        <v>85.697940503432505</v>
      </c>
      <c r="AE73" s="292">
        <v>100</v>
      </c>
      <c r="AF73" s="292">
        <v>100</v>
      </c>
      <c r="AG73" s="292" t="s">
        <v>221</v>
      </c>
      <c r="AH73" s="292">
        <v>85.697940503432505</v>
      </c>
      <c r="AI73" s="292">
        <v>100</v>
      </c>
      <c r="AJ73" s="292">
        <v>100</v>
      </c>
      <c r="AK73" s="292">
        <v>95.232646834477492</v>
      </c>
      <c r="AM73" s="289"/>
      <c r="AN73" s="292">
        <f t="shared" si="2"/>
        <v>87.345800783818632</v>
      </c>
    </row>
    <row r="74" spans="1:40" s="290" customFormat="1">
      <c r="A74" s="289">
        <v>61</v>
      </c>
      <c r="B74" s="289" t="s">
        <v>156</v>
      </c>
      <c r="C74" s="289" t="s">
        <v>157</v>
      </c>
      <c r="D74" s="289" t="str">
        <f t="shared" si="1"/>
        <v>2.05.01.b % population in forced labor</v>
      </c>
      <c r="E74" s="289" t="s">
        <v>287</v>
      </c>
      <c r="F74" s="289" t="s">
        <v>379</v>
      </c>
      <c r="G74" s="289" t="s">
        <v>157</v>
      </c>
      <c r="H74" s="292">
        <v>96.047833453271949</v>
      </c>
      <c r="I74" s="292">
        <v>50.167764448082245</v>
      </c>
      <c r="J74" s="292" t="s">
        <v>221</v>
      </c>
      <c r="K74" s="292">
        <v>67.780030686215014</v>
      </c>
      <c r="L74" s="292">
        <v>94.192051051376154</v>
      </c>
      <c r="M74" s="292">
        <v>82.714689039145597</v>
      </c>
      <c r="N74" s="292">
        <v>75.82177289014453</v>
      </c>
      <c r="O74" s="292">
        <v>95.444595727711928</v>
      </c>
      <c r="P74" s="292">
        <v>45.148159714136661</v>
      </c>
      <c r="Q74" s="292">
        <v>85.998484969068159</v>
      </c>
      <c r="R74" s="292">
        <v>42.15457710981601</v>
      </c>
      <c r="S74" s="292">
        <v>53.151553017440186</v>
      </c>
      <c r="T74" s="292">
        <v>100</v>
      </c>
      <c r="U74" s="292">
        <v>65.605243452924697</v>
      </c>
      <c r="V74" s="292">
        <v>57.02808048226013</v>
      </c>
      <c r="W74" s="292">
        <v>54.068261475660201</v>
      </c>
      <c r="X74" s="292">
        <v>7.8973528675581406</v>
      </c>
      <c r="Y74" s="292">
        <v>95.616481475662852</v>
      </c>
      <c r="Z74" s="292">
        <v>20.031501592054028</v>
      </c>
      <c r="AA74" s="292">
        <v>22.049413432020131</v>
      </c>
      <c r="AB74" s="292">
        <v>49.820729689709722</v>
      </c>
      <c r="AC74" s="292">
        <v>43.571711120686949</v>
      </c>
      <c r="AD74" s="292">
        <v>0</v>
      </c>
      <c r="AE74" s="292">
        <v>92.313351838882028</v>
      </c>
      <c r="AF74" s="292">
        <v>80.021033707518612</v>
      </c>
      <c r="AG74" s="292">
        <v>54.920426694676379</v>
      </c>
      <c r="AH74" s="292">
        <v>61.206320341906142</v>
      </c>
      <c r="AI74" s="292">
        <v>94.453724114037882</v>
      </c>
      <c r="AJ74" s="292">
        <v>81.830429921936656</v>
      </c>
      <c r="AK74" s="292">
        <v>75.327126654723799</v>
      </c>
      <c r="AM74" s="289"/>
      <c r="AN74" s="292">
        <f t="shared" si="2"/>
        <v>63.599403481676774</v>
      </c>
    </row>
    <row r="75" spans="1:40" s="290" customFormat="1">
      <c r="A75" s="289">
        <v>62</v>
      </c>
      <c r="B75" s="289" t="s">
        <v>158</v>
      </c>
      <c r="C75" s="289" t="s">
        <v>159</v>
      </c>
      <c r="D75" s="289" t="str">
        <f t="shared" si="1"/>
        <v>2.05.02 Goods produced by child labor, number of goods categories</v>
      </c>
      <c r="E75" s="289" t="s">
        <v>287</v>
      </c>
      <c r="F75" s="289" t="s">
        <v>380</v>
      </c>
      <c r="G75" s="289" t="s">
        <v>378</v>
      </c>
      <c r="H75" s="292">
        <v>100</v>
      </c>
      <c r="I75" s="292">
        <v>42.307692307692307</v>
      </c>
      <c r="J75" s="292">
        <v>100</v>
      </c>
      <c r="K75" s="292">
        <v>53.846153846153847</v>
      </c>
      <c r="L75" s="292">
        <v>100</v>
      </c>
      <c r="M75" s="292">
        <v>100</v>
      </c>
      <c r="N75" s="292">
        <v>76.92307692307692</v>
      </c>
      <c r="O75" s="292">
        <v>100</v>
      </c>
      <c r="P75" s="292">
        <v>69.230769230769226</v>
      </c>
      <c r="Q75" s="292">
        <v>100</v>
      </c>
      <c r="R75" s="292">
        <v>0</v>
      </c>
      <c r="S75" s="292">
        <v>73.07692307692308</v>
      </c>
      <c r="T75" s="292">
        <v>100</v>
      </c>
      <c r="U75" s="292">
        <v>100</v>
      </c>
      <c r="V75" s="292">
        <v>96.153846153846146</v>
      </c>
      <c r="W75" s="292">
        <v>42.307692307692307</v>
      </c>
      <c r="X75" s="292">
        <v>61.53846153846154</v>
      </c>
      <c r="Y75" s="292">
        <v>100</v>
      </c>
      <c r="Z75" s="292">
        <v>46.153846153846153</v>
      </c>
      <c r="AA75" s="292">
        <v>100</v>
      </c>
      <c r="AB75" s="292">
        <v>80.769230769230774</v>
      </c>
      <c r="AC75" s="292">
        <v>50</v>
      </c>
      <c r="AD75" s="292">
        <v>96.153846153846146</v>
      </c>
      <c r="AE75" s="292">
        <v>100</v>
      </c>
      <c r="AF75" s="292">
        <v>100</v>
      </c>
      <c r="AG75" s="292" t="s">
        <v>221</v>
      </c>
      <c r="AH75" s="292">
        <v>88.461538461538481</v>
      </c>
      <c r="AI75" s="292">
        <v>100</v>
      </c>
      <c r="AJ75" s="292">
        <v>100</v>
      </c>
      <c r="AK75" s="292">
        <v>38.46153846153846</v>
      </c>
      <c r="AM75" s="289"/>
      <c r="AN75" s="292">
        <f t="shared" si="2"/>
        <v>79.840848806366054</v>
      </c>
    </row>
    <row r="76" spans="1:40" s="290" customFormat="1">
      <c r="A76" s="289">
        <v>63</v>
      </c>
      <c r="B76" s="289" t="s">
        <v>160</v>
      </c>
      <c r="C76" s="289" t="s">
        <v>161</v>
      </c>
      <c r="D76" s="289" t="str">
        <f t="shared" si="1"/>
        <v>2.06 Government response to human trafficking</v>
      </c>
      <c r="E76" s="289" t="s">
        <v>231</v>
      </c>
      <c r="F76" s="289"/>
      <c r="G76" s="289"/>
      <c r="H76" s="292">
        <v>98.891352652289072</v>
      </c>
      <c r="I76" s="292">
        <v>70.805618744031875</v>
      </c>
      <c r="J76" s="292">
        <v>30.968218331801879</v>
      </c>
      <c r="K76" s="292">
        <v>32.594237300686466</v>
      </c>
      <c r="L76" s="292">
        <v>93.348115913734404</v>
      </c>
      <c r="M76" s="292">
        <v>96.452329147073144</v>
      </c>
      <c r="N76" s="292">
        <v>30.376942605264595</v>
      </c>
      <c r="O76" s="292">
        <v>80.751486564268987</v>
      </c>
      <c r="P76" s="292">
        <v>73.022913439453731</v>
      </c>
      <c r="Q76" s="292">
        <v>23.281595951299924</v>
      </c>
      <c r="R76" s="292">
        <v>61.049521424427539</v>
      </c>
      <c r="S76" s="292">
        <v>64.375463467560323</v>
      </c>
      <c r="T76" s="292">
        <v>58.832226729005662</v>
      </c>
      <c r="U76" s="292">
        <v>28.381376719636794</v>
      </c>
      <c r="V76" s="292">
        <v>59.940874076716597</v>
      </c>
      <c r="W76" s="292">
        <v>83.88765810676901</v>
      </c>
      <c r="X76" s="292">
        <v>25.055434676503985</v>
      </c>
      <c r="Y76" s="292">
        <v>75.240208134875587</v>
      </c>
      <c r="Z76" s="292">
        <v>60.827789315892844</v>
      </c>
      <c r="AA76" s="292">
        <v>0</v>
      </c>
      <c r="AB76" s="292">
        <v>83.88765810676901</v>
      </c>
      <c r="AC76" s="292">
        <v>92.239468566023476</v>
      </c>
      <c r="AD76" s="292">
        <v>24.611973758175239</v>
      </c>
      <c r="AE76" s="292">
        <v>59.645234564077633</v>
      </c>
      <c r="AF76" s="292">
        <v>59.423505754283575</v>
      </c>
      <c r="AG76" s="292">
        <v>70.805618744031875</v>
      </c>
      <c r="AH76" s="292">
        <v>76.348855482586544</v>
      </c>
      <c r="AI76" s="292">
        <v>100</v>
      </c>
      <c r="AJ76" s="292">
        <v>83.813747403924111</v>
      </c>
      <c r="AK76" s="292">
        <v>62.158168772138453</v>
      </c>
      <c r="AM76" s="289"/>
      <c r="AN76" s="292">
        <f t="shared" si="2"/>
        <v>62.033919815110067</v>
      </c>
    </row>
    <row r="77" spans="1:40" s="290" customFormat="1">
      <c r="A77" s="289">
        <v>64</v>
      </c>
      <c r="B77" s="289" t="s">
        <v>162</v>
      </c>
      <c r="C77" s="289" t="s">
        <v>163</v>
      </c>
      <c r="D77" s="289" t="str">
        <f t="shared" si="1"/>
        <v>2.06.01 Government response to human trafficking, Criminalization</v>
      </c>
      <c r="E77" s="289" t="s">
        <v>289</v>
      </c>
      <c r="F77" s="289" t="s">
        <v>381</v>
      </c>
      <c r="G77" s="289" t="s">
        <v>382</v>
      </c>
      <c r="H77" s="292">
        <v>80</v>
      </c>
      <c r="I77" s="292">
        <v>80</v>
      </c>
      <c r="J77" s="292">
        <v>40</v>
      </c>
      <c r="K77" s="292">
        <v>60</v>
      </c>
      <c r="L77" s="292">
        <v>80</v>
      </c>
      <c r="M77" s="292">
        <v>100</v>
      </c>
      <c r="N77" s="292">
        <v>60</v>
      </c>
      <c r="O77" s="292" t="s">
        <v>221</v>
      </c>
      <c r="P77" s="292">
        <v>80</v>
      </c>
      <c r="Q77" s="292" t="s">
        <v>221</v>
      </c>
      <c r="R77" s="292">
        <v>60</v>
      </c>
      <c r="S77" s="292">
        <v>60</v>
      </c>
      <c r="T77" s="292">
        <v>60</v>
      </c>
      <c r="U77" s="292">
        <v>40</v>
      </c>
      <c r="V77" s="292">
        <v>60</v>
      </c>
      <c r="W77" s="292">
        <v>100</v>
      </c>
      <c r="X77" s="292">
        <v>40</v>
      </c>
      <c r="Y77" s="292">
        <v>80</v>
      </c>
      <c r="Z77" s="292">
        <v>80</v>
      </c>
      <c r="AA77" s="292">
        <v>0</v>
      </c>
      <c r="AB77" s="292">
        <v>100</v>
      </c>
      <c r="AC77" s="292">
        <v>80</v>
      </c>
      <c r="AD77" s="292">
        <v>80</v>
      </c>
      <c r="AE77" s="292">
        <v>20</v>
      </c>
      <c r="AF77" s="292">
        <v>40</v>
      </c>
      <c r="AG77" s="292">
        <v>80</v>
      </c>
      <c r="AH77" s="292">
        <v>80</v>
      </c>
      <c r="AI77" s="292">
        <v>80</v>
      </c>
      <c r="AJ77" s="292">
        <v>40</v>
      </c>
      <c r="AK77" s="292">
        <v>60</v>
      </c>
      <c r="AM77" s="289"/>
      <c r="AN77" s="292">
        <f t="shared" si="2"/>
        <v>65</v>
      </c>
    </row>
    <row r="78" spans="1:40" s="290" customFormat="1">
      <c r="A78" s="289">
        <v>65</v>
      </c>
      <c r="B78" s="289" t="s">
        <v>164</v>
      </c>
      <c r="C78" s="289" t="s">
        <v>165</v>
      </c>
      <c r="D78" s="289" t="str">
        <f t="shared" si="1"/>
        <v>2.06.02 Government response to human trafficking, Strategy</v>
      </c>
      <c r="E78" s="289" t="s">
        <v>289</v>
      </c>
      <c r="F78" s="289" t="s">
        <v>379</v>
      </c>
      <c r="G78" s="289" t="s">
        <v>383</v>
      </c>
      <c r="H78" s="292">
        <v>97.058823786804865</v>
      </c>
      <c r="I78" s="292">
        <v>55.882356802072742</v>
      </c>
      <c r="J78" s="292">
        <v>23.529409705561203</v>
      </c>
      <c r="K78" s="292">
        <v>41.17647573609699</v>
      </c>
      <c r="L78" s="292">
        <v>82.352942720829091</v>
      </c>
      <c r="M78" s="292">
        <v>70.588237868048523</v>
      </c>
      <c r="N78" s="292">
        <v>35.294123309706691</v>
      </c>
      <c r="O78" s="292">
        <v>52.623217248520092</v>
      </c>
      <c r="P78" s="292">
        <v>61.76470922846304</v>
      </c>
      <c r="Q78" s="292">
        <v>17.647057279170902</v>
      </c>
      <c r="R78" s="292">
        <v>50.000004375682465</v>
      </c>
      <c r="S78" s="292">
        <v>58.823533015267891</v>
      </c>
      <c r="T78" s="292">
        <v>44.117651949292124</v>
      </c>
      <c r="U78" s="292">
        <v>50.000004375682465</v>
      </c>
      <c r="V78" s="292">
        <v>47.058828162487316</v>
      </c>
      <c r="W78" s="292">
        <v>70.588237868048523</v>
      </c>
      <c r="X78" s="292">
        <v>41.17647573609699</v>
      </c>
      <c r="Y78" s="292">
        <v>67.647061654853317</v>
      </c>
      <c r="Z78" s="292">
        <v>29.411762131951505</v>
      </c>
      <c r="AA78" s="292">
        <v>14.70588106597576</v>
      </c>
      <c r="AB78" s="292">
        <v>70.588237868048523</v>
      </c>
      <c r="AC78" s="292">
        <v>79.411766507633942</v>
      </c>
      <c r="AD78" s="292">
        <v>0</v>
      </c>
      <c r="AE78" s="292">
        <v>52.941180588877593</v>
      </c>
      <c r="AF78" s="292">
        <v>32.352947096511542</v>
      </c>
      <c r="AG78" s="292">
        <v>55.882356802072742</v>
      </c>
      <c r="AH78" s="292">
        <v>70.588237868048523</v>
      </c>
      <c r="AI78" s="292">
        <v>100</v>
      </c>
      <c r="AJ78" s="292">
        <v>97.058823786804865</v>
      </c>
      <c r="AK78" s="292">
        <v>52.941180588877593</v>
      </c>
      <c r="AM78" s="289"/>
      <c r="AN78" s="292">
        <f t="shared" si="2"/>
        <v>54.107050837582932</v>
      </c>
    </row>
    <row r="79" spans="1:40" s="290" customFormat="1">
      <c r="A79" s="289">
        <v>66</v>
      </c>
      <c r="B79" s="289" t="s">
        <v>166</v>
      </c>
      <c r="C79" s="289" t="s">
        <v>167</v>
      </c>
      <c r="D79" s="289" t="str">
        <f t="shared" si="1"/>
        <v>2.06.03 Government response to human trafficking, Action</v>
      </c>
      <c r="E79" s="289" t="s">
        <v>287</v>
      </c>
      <c r="F79" s="289" t="s">
        <v>381</v>
      </c>
      <c r="G79" s="289" t="s">
        <v>384</v>
      </c>
      <c r="H79" s="292">
        <v>100</v>
      </c>
      <c r="I79" s="292">
        <v>66.666666666666657</v>
      </c>
      <c r="J79" s="292">
        <v>33.333333333333329</v>
      </c>
      <c r="K79" s="292">
        <v>0</v>
      </c>
      <c r="L79" s="292">
        <v>100</v>
      </c>
      <c r="M79" s="292">
        <v>100</v>
      </c>
      <c r="N79" s="292">
        <v>0</v>
      </c>
      <c r="O79" s="292">
        <v>100</v>
      </c>
      <c r="P79" s="292">
        <v>66.666666666666657</v>
      </c>
      <c r="Q79" s="292">
        <v>33.333333333333329</v>
      </c>
      <c r="R79" s="292">
        <v>66.666666666666657</v>
      </c>
      <c r="S79" s="292">
        <v>66.666666666666657</v>
      </c>
      <c r="T79" s="292">
        <v>66.666666666666657</v>
      </c>
      <c r="U79" s="292">
        <v>0</v>
      </c>
      <c r="V79" s="292">
        <v>66.666666666666657</v>
      </c>
      <c r="W79" s="292">
        <v>66.666666666666657</v>
      </c>
      <c r="X79" s="292">
        <v>0</v>
      </c>
      <c r="Y79" s="292">
        <v>66.666666666666657</v>
      </c>
      <c r="Z79" s="292">
        <v>66.666666666666657</v>
      </c>
      <c r="AA79" s="292">
        <v>0</v>
      </c>
      <c r="AB79" s="292">
        <v>66.666666666666657</v>
      </c>
      <c r="AC79" s="292">
        <v>100</v>
      </c>
      <c r="AD79" s="292">
        <v>0</v>
      </c>
      <c r="AE79" s="292">
        <v>100</v>
      </c>
      <c r="AF79" s="292">
        <v>100</v>
      </c>
      <c r="AG79" s="292">
        <v>66.666666666666657</v>
      </c>
      <c r="AH79" s="292">
        <v>66.666666666666657</v>
      </c>
      <c r="AI79" s="292">
        <v>100</v>
      </c>
      <c r="AJ79" s="292">
        <v>100</v>
      </c>
      <c r="AK79" s="292">
        <v>66.666666666666657</v>
      </c>
      <c r="AM79" s="289"/>
      <c r="AN79" s="292">
        <f t="shared" si="2"/>
        <v>61.111111111111114</v>
      </c>
    </row>
    <row r="80" spans="1:40" s="290" customFormat="1">
      <c r="A80" s="289">
        <v>67</v>
      </c>
      <c r="B80" s="289" t="s">
        <v>168</v>
      </c>
      <c r="C80" s="289" t="s">
        <v>169</v>
      </c>
      <c r="D80" s="289" t="str">
        <f t="shared" si="1"/>
        <v>2.07 Trade in goods at risk of modern slavery</v>
      </c>
      <c r="E80" s="289" t="s">
        <v>231</v>
      </c>
      <c r="F80" s="289"/>
      <c r="G80" s="289"/>
      <c r="H80" s="292">
        <v>88.843323250323479</v>
      </c>
      <c r="I80" s="292">
        <v>91.836712583475816</v>
      </c>
      <c r="J80" s="292">
        <v>100</v>
      </c>
      <c r="K80" s="292">
        <v>98.272921527194654</v>
      </c>
      <c r="L80" s="292">
        <v>86.118078412723165</v>
      </c>
      <c r="M80" s="292">
        <v>95.589789269633854</v>
      </c>
      <c r="N80" s="292">
        <v>0</v>
      </c>
      <c r="O80" s="292">
        <v>76.591147144817896</v>
      </c>
      <c r="P80" s="292">
        <v>99.7028984703866</v>
      </c>
      <c r="Q80" s="292">
        <v>68.513521386958345</v>
      </c>
      <c r="R80" s="292">
        <v>19.601757642202447</v>
      </c>
      <c r="S80" s="292">
        <v>54.974583137233893</v>
      </c>
      <c r="T80" s="292">
        <v>71.752727939731869</v>
      </c>
      <c r="U80" s="292">
        <v>99.972381750519318</v>
      </c>
      <c r="V80" s="292">
        <v>48.957780888808195</v>
      </c>
      <c r="W80" s="292">
        <v>91.739473489487779</v>
      </c>
      <c r="X80" s="292">
        <v>83.024167296781883</v>
      </c>
      <c r="Y80" s="292">
        <v>98.484502157405203</v>
      </c>
      <c r="Z80" s="292">
        <v>88.534828442916194</v>
      </c>
      <c r="AA80" s="292">
        <v>99.921447470379576</v>
      </c>
      <c r="AB80" s="292">
        <v>59.924096160092006</v>
      </c>
      <c r="AC80" s="292">
        <v>94.588840924547924</v>
      </c>
      <c r="AD80" s="292">
        <v>90.191321753290751</v>
      </c>
      <c r="AE80" s="292">
        <v>90.391661925747471</v>
      </c>
      <c r="AF80" s="292">
        <v>85.093259918846954</v>
      </c>
      <c r="AG80" s="292">
        <v>99.045447865016513</v>
      </c>
      <c r="AH80" s="292">
        <v>68.522444324957618</v>
      </c>
      <c r="AI80" s="292">
        <v>84.047602748857216</v>
      </c>
      <c r="AJ80" s="292">
        <v>15.361159555703376</v>
      </c>
      <c r="AK80" s="292">
        <v>49.264050427768346</v>
      </c>
      <c r="AM80" s="289"/>
      <c r="AN80" s="292">
        <f t="shared" si="2"/>
        <v>76.628730928860293</v>
      </c>
    </row>
    <row r="81" spans="1:40" s="290" customFormat="1">
      <c r="A81" s="289">
        <v>68</v>
      </c>
      <c r="B81" s="289" t="s">
        <v>170</v>
      </c>
      <c r="C81" s="289" t="s">
        <v>171</v>
      </c>
      <c r="D81" s="289" t="str">
        <f t="shared" si="1"/>
        <v>2.07.01 Imports of goods at risk of modern slavery, US$ millions</v>
      </c>
      <c r="E81" s="289" t="s">
        <v>287</v>
      </c>
      <c r="F81" s="289" t="s">
        <v>385</v>
      </c>
      <c r="G81" s="289" t="s">
        <v>386</v>
      </c>
      <c r="H81" s="292">
        <v>86.818490552196252</v>
      </c>
      <c r="I81" s="292">
        <v>90.355152110222136</v>
      </c>
      <c r="J81" s="292">
        <v>100</v>
      </c>
      <c r="K81" s="292">
        <v>98.336711355965377</v>
      </c>
      <c r="L81" s="292">
        <v>83.598639212912005</v>
      </c>
      <c r="M81" s="292">
        <v>94.789377185207755</v>
      </c>
      <c r="N81" s="292">
        <v>81.850933359829028</v>
      </c>
      <c r="O81" s="292">
        <v>90.871269580089844</v>
      </c>
      <c r="P81" s="292">
        <v>99.648977315788088</v>
      </c>
      <c r="Q81" s="292">
        <v>62.799019400834233</v>
      </c>
      <c r="R81" s="292">
        <v>67.560140847919826</v>
      </c>
      <c r="S81" s="292">
        <v>91.445973455841283</v>
      </c>
      <c r="T81" s="292">
        <v>66.626111709483411</v>
      </c>
      <c r="U81" s="292">
        <v>99.967369296016216</v>
      </c>
      <c r="V81" s="292">
        <v>85.651485378141615</v>
      </c>
      <c r="W81" s="292">
        <v>90.240265028265938</v>
      </c>
      <c r="X81" s="292">
        <v>98.648753069431905</v>
      </c>
      <c r="Y81" s="292">
        <v>98.20945344402233</v>
      </c>
      <c r="Z81" s="292">
        <v>93.919779646036503</v>
      </c>
      <c r="AA81" s="292">
        <v>99.90719091943123</v>
      </c>
      <c r="AB81" s="292">
        <v>97.982097884058533</v>
      </c>
      <c r="AC81" s="292">
        <v>93.606766057938472</v>
      </c>
      <c r="AD81" s="292">
        <v>88.411138201775529</v>
      </c>
      <c r="AE81" s="292">
        <v>88.647838245638468</v>
      </c>
      <c r="AF81" s="292">
        <v>82.387825727641399</v>
      </c>
      <c r="AG81" s="292">
        <v>98.872205561923167</v>
      </c>
      <c r="AH81" s="292">
        <v>93.979485031972473</v>
      </c>
      <c r="AI81" s="292">
        <v>81.152391541042505</v>
      </c>
      <c r="AJ81" s="292">
        <v>0</v>
      </c>
      <c r="AK81" s="292">
        <v>87.584703188782925</v>
      </c>
      <c r="AM81" s="289"/>
      <c r="AN81" s="292">
        <f t="shared" si="2"/>
        <v>86.462318143613629</v>
      </c>
    </row>
    <row r="82" spans="1:40" s="290" customFormat="1">
      <c r="A82" s="289">
        <v>69</v>
      </c>
      <c r="B82" s="289" t="s">
        <v>172</v>
      </c>
      <c r="C82" s="289" t="s">
        <v>173</v>
      </c>
      <c r="D82" s="289" t="str">
        <f t="shared" si="1"/>
        <v>2.07.02 Exports of goods at risk of modern slavery, US$ millions</v>
      </c>
      <c r="E82" s="289" t="s">
        <v>287</v>
      </c>
      <c r="F82" s="289" t="s">
        <v>385</v>
      </c>
      <c r="G82" s="289" t="s">
        <v>387</v>
      </c>
      <c r="H82" s="292">
        <v>100</v>
      </c>
      <c r="I82" s="292">
        <v>100</v>
      </c>
      <c r="J82" s="292">
        <v>100</v>
      </c>
      <c r="K82" s="292">
        <v>99.622761548271797</v>
      </c>
      <c r="L82" s="292">
        <v>100</v>
      </c>
      <c r="M82" s="292">
        <v>100</v>
      </c>
      <c r="N82" s="292">
        <v>0</v>
      </c>
      <c r="O82" s="292">
        <v>81.47138926034151</v>
      </c>
      <c r="P82" s="292">
        <v>100</v>
      </c>
      <c r="Q82" s="292">
        <v>100</v>
      </c>
      <c r="R82" s="292">
        <v>37.450086211239778</v>
      </c>
      <c r="S82" s="292">
        <v>55.356916769954417</v>
      </c>
      <c r="T82" s="292">
        <v>100</v>
      </c>
      <c r="U82" s="292">
        <v>100</v>
      </c>
      <c r="V82" s="292">
        <v>54.042609149554288</v>
      </c>
      <c r="W82" s="292">
        <v>100</v>
      </c>
      <c r="X82" s="292">
        <v>81.294459037318958</v>
      </c>
      <c r="Y82" s="292">
        <v>100</v>
      </c>
      <c r="Z82" s="292">
        <v>92.53422717057461</v>
      </c>
      <c r="AA82" s="292">
        <v>100</v>
      </c>
      <c r="AB82" s="292">
        <v>54.668595781477727</v>
      </c>
      <c r="AC82" s="292">
        <v>100</v>
      </c>
      <c r="AD82" s="292">
        <v>100</v>
      </c>
      <c r="AE82" s="292">
        <v>100</v>
      </c>
      <c r="AF82" s="292">
        <v>100</v>
      </c>
      <c r="AG82" s="292">
        <v>100</v>
      </c>
      <c r="AH82" s="292">
        <v>68.830076736824779</v>
      </c>
      <c r="AI82" s="292">
        <v>100</v>
      </c>
      <c r="AJ82" s="292">
        <v>100</v>
      </c>
      <c r="AK82" s="292">
        <v>52.471245940597548</v>
      </c>
      <c r="AL82" s="290" t="s">
        <v>300</v>
      </c>
      <c r="AM82" s="289"/>
      <c r="AN82" s="292">
        <f t="shared" si="2"/>
        <v>85.92474558687185</v>
      </c>
    </row>
    <row r="83" spans="1:40" s="290" customFormat="1">
      <c r="A83" s="289">
        <v>70</v>
      </c>
      <c r="B83" s="289" t="s">
        <v>174</v>
      </c>
      <c r="C83" s="289" t="s">
        <v>388</v>
      </c>
      <c r="D83" s="289" t="str">
        <f t="shared" si="1"/>
        <v>2.08 Legatum Prosperity Index</v>
      </c>
      <c r="E83" s="289" t="s">
        <v>289</v>
      </c>
      <c r="F83" s="289" t="s">
        <v>564</v>
      </c>
      <c r="G83" s="289"/>
      <c r="H83" s="292">
        <v>96.984515077424618</v>
      </c>
      <c r="I83" s="292">
        <v>11.437109481119261</v>
      </c>
      <c r="J83" s="292" t="s">
        <v>221</v>
      </c>
      <c r="K83" s="292">
        <v>15.023091551208914</v>
      </c>
      <c r="L83" s="292">
        <v>97.690844879108951</v>
      </c>
      <c r="M83" s="292">
        <v>72.045639771801163</v>
      </c>
      <c r="N83" s="292">
        <v>50.230915512089112</v>
      </c>
      <c r="O83" s="292">
        <v>91.551208910622123</v>
      </c>
      <c r="P83" s="292">
        <v>37.381146427601209</v>
      </c>
      <c r="Q83" s="292">
        <v>90.301548492257552</v>
      </c>
      <c r="R83" s="292">
        <v>27.166530834012498</v>
      </c>
      <c r="S83" s="292">
        <v>46.780766096169536</v>
      </c>
      <c r="T83" s="292">
        <v>93.88753056234718</v>
      </c>
      <c r="U83" s="292">
        <v>17.712578103776156</v>
      </c>
      <c r="V83" s="292">
        <v>62.972018473240986</v>
      </c>
      <c r="W83" s="292">
        <v>42.488454224395539</v>
      </c>
      <c r="X83" s="292">
        <v>0</v>
      </c>
      <c r="Y83" s="292">
        <v>100</v>
      </c>
      <c r="Z83" s="292">
        <v>3.9119804400978122</v>
      </c>
      <c r="AA83" s="292">
        <v>8.0956261885357339</v>
      </c>
      <c r="AB83" s="292">
        <v>47.840260798696015</v>
      </c>
      <c r="AC83" s="292">
        <v>37.679978266775343</v>
      </c>
      <c r="AD83" s="292">
        <v>40.315131757674557</v>
      </c>
      <c r="AE83" s="292">
        <v>93.860364031513157</v>
      </c>
      <c r="AF83" s="292">
        <v>82.613420266231984</v>
      </c>
      <c r="AG83" s="292">
        <v>34.447161097527861</v>
      </c>
      <c r="AH83" s="292">
        <v>46.536267318663413</v>
      </c>
      <c r="AI83" s="292">
        <v>98.587340396631376</v>
      </c>
      <c r="AJ83" s="292">
        <v>91.768541157294209</v>
      </c>
      <c r="AK83" s="292">
        <v>41.293126867699002</v>
      </c>
      <c r="AM83" s="289"/>
      <c r="AN83" s="292">
        <f t="shared" si="2"/>
        <v>54.503555068431574</v>
      </c>
    </row>
    <row r="84" spans="1:40" s="290" customFormat="1">
      <c r="A84" s="289">
        <v>71</v>
      </c>
      <c r="B84" s="289" t="s">
        <v>176</v>
      </c>
      <c r="C84" s="289" t="s">
        <v>177</v>
      </c>
      <c r="D84" s="289" t="str">
        <f t="shared" si="1"/>
        <v>2.09 Life expectancy at birth</v>
      </c>
      <c r="E84" s="289" t="s">
        <v>289</v>
      </c>
      <c r="F84" s="289" t="s">
        <v>390</v>
      </c>
      <c r="G84" s="289"/>
      <c r="H84" s="292">
        <v>91.804716932445714</v>
      </c>
      <c r="I84" s="292">
        <v>44.062548382102499</v>
      </c>
      <c r="J84" s="292">
        <v>47.442844609588683</v>
      </c>
      <c r="K84" s="292">
        <v>23.398874954843407</v>
      </c>
      <c r="L84" s="292">
        <v>85.13185735665995</v>
      </c>
      <c r="M84" s="292">
        <v>77.581668989007611</v>
      </c>
      <c r="N84" s="292">
        <v>60.994994065128793</v>
      </c>
      <c r="O84" s="292">
        <v>75.997316406048427</v>
      </c>
      <c r="P84" s="292">
        <v>58.099809051968826</v>
      </c>
      <c r="Q84" s="292">
        <v>100</v>
      </c>
      <c r="R84" s="292">
        <v>30.288486349796152</v>
      </c>
      <c r="S84" s="292">
        <v>25.865717087268418</v>
      </c>
      <c r="T84" s="292">
        <v>95.876554678226796</v>
      </c>
      <c r="U84" s="292">
        <v>14.604944005780045</v>
      </c>
      <c r="V84" s="292">
        <v>54.306652216545388</v>
      </c>
      <c r="W84" s="292">
        <v>46.111369148991095</v>
      </c>
      <c r="X84" s="292">
        <v>3.8963719874077287</v>
      </c>
      <c r="Y84" s="292">
        <v>82.334726737885106</v>
      </c>
      <c r="Z84" s="292">
        <v>7.8185477628115851</v>
      </c>
      <c r="AA84" s="292">
        <v>0</v>
      </c>
      <c r="AB84" s="292">
        <v>59.89575269649584</v>
      </c>
      <c r="AC84" s="292">
        <v>19.08964235949837</v>
      </c>
      <c r="AD84" s="292">
        <v>36.228518346493253</v>
      </c>
      <c r="AE84" s="292">
        <v>90.839655261392394</v>
      </c>
      <c r="AF84" s="292">
        <v>93.899984517727191</v>
      </c>
      <c r="AG84" s="292">
        <v>58.569437993497473</v>
      </c>
      <c r="AH84" s="292">
        <v>53.042266604737613</v>
      </c>
      <c r="AI84" s="292">
        <v>78.278371264901736</v>
      </c>
      <c r="AJ84" s="292">
        <v>67.96717758166902</v>
      </c>
      <c r="AK84" s="292">
        <v>43.629044743768375</v>
      </c>
      <c r="AM84" s="289"/>
      <c r="AN84" s="292">
        <f t="shared" si="2"/>
        <v>54.23526173642292</v>
      </c>
    </row>
    <row r="85" spans="1:40" s="290" customFormat="1">
      <c r="A85" s="289">
        <v>72</v>
      </c>
      <c r="B85" s="289" t="s">
        <v>178</v>
      </c>
      <c r="C85" s="289" t="s">
        <v>179</v>
      </c>
      <c r="D85" s="289" t="str">
        <f t="shared" si="1"/>
        <v>2.10 Uneven Economic Development</v>
      </c>
      <c r="E85" s="289" t="s">
        <v>287</v>
      </c>
      <c r="F85" s="289"/>
      <c r="G85" s="289"/>
      <c r="H85" s="292">
        <v>92.592592592592595</v>
      </c>
      <c r="I85" s="292">
        <v>38.888888888888893</v>
      </c>
      <c r="J85" s="292">
        <v>18.518518518518519</v>
      </c>
      <c r="K85" s="292">
        <v>29.629629629629633</v>
      </c>
      <c r="L85" s="292">
        <v>100</v>
      </c>
      <c r="M85" s="292">
        <v>59.25925925925926</v>
      </c>
      <c r="N85" s="292">
        <v>31.481481481481481</v>
      </c>
      <c r="O85" s="292" t="s">
        <v>221</v>
      </c>
      <c r="P85" s="292">
        <v>35.18518518518519</v>
      </c>
      <c r="Q85" s="292" t="s">
        <v>221</v>
      </c>
      <c r="R85" s="292">
        <v>40.740740740740748</v>
      </c>
      <c r="S85" s="292">
        <v>68.518518518518519</v>
      </c>
      <c r="T85" s="292">
        <v>87.037037037037038</v>
      </c>
      <c r="U85" s="292">
        <v>50</v>
      </c>
      <c r="V85" s="292">
        <v>75.925925925925938</v>
      </c>
      <c r="W85" s="292">
        <v>38.888888888888893</v>
      </c>
      <c r="X85" s="292">
        <v>12.96296296296296</v>
      </c>
      <c r="Y85" s="292">
        <v>94.444444444444429</v>
      </c>
      <c r="Z85" s="292">
        <v>53.703703703703717</v>
      </c>
      <c r="AA85" s="292">
        <v>0</v>
      </c>
      <c r="AB85" s="292">
        <v>37.037037037037031</v>
      </c>
      <c r="AC85" s="292">
        <v>57.407407407407419</v>
      </c>
      <c r="AD85" s="292">
        <v>51.851851851851869</v>
      </c>
      <c r="AE85" s="292">
        <v>74.074074074074076</v>
      </c>
      <c r="AF85" s="292">
        <v>88.888888888888886</v>
      </c>
      <c r="AG85" s="292">
        <v>33.333333333333343</v>
      </c>
      <c r="AH85" s="292">
        <v>72.222222222222229</v>
      </c>
      <c r="AI85" s="292">
        <v>79.629629629629633</v>
      </c>
      <c r="AJ85" s="292">
        <v>74.074074074074076</v>
      </c>
      <c r="AK85" s="292">
        <v>79.629629629629633</v>
      </c>
      <c r="AM85" s="289"/>
      <c r="AN85" s="292">
        <f t="shared" si="2"/>
        <v>56.283068783068778</v>
      </c>
    </row>
    <row r="86" spans="1:40" s="290" customFormat="1">
      <c r="A86" s="289">
        <v>73</v>
      </c>
      <c r="B86" s="617">
        <v>2.11</v>
      </c>
      <c r="C86" s="289" t="s">
        <v>180</v>
      </c>
      <c r="D86" s="289" t="str">
        <f t="shared" si="1"/>
        <v>2.11 Universal Health Coverage Index</v>
      </c>
      <c r="E86" s="289" t="s">
        <v>289</v>
      </c>
      <c r="F86" s="289"/>
      <c r="G86" s="289"/>
      <c r="H86" s="292">
        <v>95</v>
      </c>
      <c r="I86" s="292">
        <v>36.666666666666664</v>
      </c>
      <c r="J86" s="292">
        <v>86.666666666666686</v>
      </c>
      <c r="K86" s="292">
        <v>50</v>
      </c>
      <c r="L86" s="292">
        <v>100</v>
      </c>
      <c r="M86" s="292">
        <v>86.666666666666686</v>
      </c>
      <c r="N86" s="292">
        <v>88.333333333333314</v>
      </c>
      <c r="O86" s="292" t="s">
        <v>221</v>
      </c>
      <c r="P86" s="292">
        <v>76.666666666666671</v>
      </c>
      <c r="Q86" s="292" t="s">
        <v>221</v>
      </c>
      <c r="R86" s="292">
        <v>61.666666666666657</v>
      </c>
      <c r="S86" s="292">
        <v>58.333333333333343</v>
      </c>
      <c r="T86" s="292">
        <v>90</v>
      </c>
      <c r="U86" s="292">
        <v>53.333333333333343</v>
      </c>
      <c r="V86" s="292">
        <v>80</v>
      </c>
      <c r="W86" s="292">
        <v>78.333333333333329</v>
      </c>
      <c r="X86" s="292">
        <v>33.333333333333336</v>
      </c>
      <c r="Y86" s="292">
        <v>95</v>
      </c>
      <c r="Z86" s="292">
        <v>40</v>
      </c>
      <c r="AA86" s="292">
        <v>0</v>
      </c>
      <c r="AB86" s="292">
        <v>60</v>
      </c>
      <c r="AC86" s="292">
        <v>61.666666666666657</v>
      </c>
      <c r="AD86" s="292">
        <v>81.666666666666671</v>
      </c>
      <c r="AE86" s="292">
        <v>93.333333333333314</v>
      </c>
      <c r="AF86" s="292">
        <v>93.333333333333314</v>
      </c>
      <c r="AG86" s="292">
        <v>66.666666666666671</v>
      </c>
      <c r="AH86" s="292">
        <v>83.333333333333314</v>
      </c>
      <c r="AI86" s="292">
        <v>93.333333333333314</v>
      </c>
      <c r="AJ86" s="292">
        <v>93.333333333333314</v>
      </c>
      <c r="AK86" s="292">
        <v>65</v>
      </c>
      <c r="AM86" s="289"/>
      <c r="AN86" s="292">
        <f t="shared" si="2"/>
        <v>71.488095238095227</v>
      </c>
    </row>
    <row r="87" spans="1:40">
      <c r="A87" s="289">
        <v>74</v>
      </c>
      <c r="B87" s="617">
        <v>2.12</v>
      </c>
      <c r="C87" s="289" t="s">
        <v>391</v>
      </c>
      <c r="D87" s="289" t="str">
        <f t="shared" si="1"/>
        <v>2.12 Equal distribution of resources index</v>
      </c>
      <c r="H87" s="292">
        <v>88.180764774044022</v>
      </c>
      <c r="I87" s="292">
        <v>5.330243337195828</v>
      </c>
      <c r="J87" s="292" t="s">
        <v>221</v>
      </c>
      <c r="K87" s="292">
        <v>15.990730011587486</v>
      </c>
      <c r="L87" s="292">
        <v>82.850521436848211</v>
      </c>
      <c r="M87" s="292">
        <v>55.504055619930476</v>
      </c>
      <c r="N87" s="292">
        <v>22.479721900347627</v>
      </c>
      <c r="O87" s="292">
        <v>98.957126303592105</v>
      </c>
      <c r="P87" s="292">
        <v>24.217844727694093</v>
      </c>
      <c r="Q87" s="292">
        <v>88.528389339513339</v>
      </c>
      <c r="R87" s="292">
        <v>23.638470451911939</v>
      </c>
      <c r="S87" s="292">
        <v>50.057937427578217</v>
      </c>
      <c r="T87" s="292">
        <v>100</v>
      </c>
      <c r="U87" s="292">
        <v>23.986095017381231</v>
      </c>
      <c r="V87" s="292">
        <v>86.442641946697563</v>
      </c>
      <c r="W87" s="292">
        <v>21.784472769409039</v>
      </c>
      <c r="X87" s="292">
        <v>0</v>
      </c>
      <c r="Y87" s="292">
        <v>92.931633835457717</v>
      </c>
      <c r="Z87" s="292">
        <v>4.6349942062572413</v>
      </c>
      <c r="AA87" s="292">
        <v>10.081112398609504</v>
      </c>
      <c r="AB87" s="292">
        <v>25.028968713789109</v>
      </c>
      <c r="AC87" s="292">
        <v>15.063731170336036</v>
      </c>
      <c r="AD87" s="292">
        <v>59.212050984936269</v>
      </c>
      <c r="AE87" s="292">
        <v>98.493626882966396</v>
      </c>
      <c r="AF87" s="292">
        <v>97.450753186558529</v>
      </c>
      <c r="AG87" s="292">
        <v>78.910776361529557</v>
      </c>
      <c r="AH87" s="292">
        <v>56.894553881807653</v>
      </c>
      <c r="AI87" s="292">
        <v>86.210892236384723</v>
      </c>
      <c r="AJ87" s="292">
        <v>46.234067207416004</v>
      </c>
      <c r="AK87" s="292">
        <v>72.769409038238706</v>
      </c>
      <c r="AN87" s="292">
        <f t="shared" si="2"/>
        <v>52.822951212690306</v>
      </c>
    </row>
    <row r="88" spans="1:40">
      <c r="H88" s="292"/>
      <c r="I88" s="292"/>
      <c r="J88" s="292"/>
      <c r="K88" s="292"/>
      <c r="L88" s="292"/>
      <c r="M88" s="292"/>
      <c r="N88" s="292"/>
      <c r="O88" s="292"/>
      <c r="P88" s="292"/>
      <c r="Q88" s="292"/>
      <c r="R88" s="292"/>
      <c r="S88" s="292"/>
      <c r="T88" s="292"/>
      <c r="U88" s="292"/>
      <c r="V88" s="292"/>
      <c r="W88" s="292"/>
      <c r="X88" s="292"/>
      <c r="Y88" s="292"/>
      <c r="Z88" s="292"/>
      <c r="AA88" s="292"/>
      <c r="AB88" s="292"/>
      <c r="AC88" s="292"/>
      <c r="AD88" s="292"/>
      <c r="AE88" s="292"/>
      <c r="AF88" s="292"/>
      <c r="AG88" s="292"/>
      <c r="AH88" s="292"/>
      <c r="AI88" s="292"/>
      <c r="AJ88" s="292"/>
      <c r="AK88" s="292"/>
    </row>
    <row r="89" spans="1:40">
      <c r="H89" s="292"/>
      <c r="I89" s="292"/>
      <c r="J89" s="292"/>
      <c r="K89" s="292"/>
      <c r="L89" s="292"/>
      <c r="M89" s="292"/>
      <c r="N89" s="292"/>
      <c r="O89" s="292"/>
      <c r="P89" s="292"/>
      <c r="Q89" s="292"/>
      <c r="R89" s="292"/>
      <c r="S89" s="292"/>
      <c r="T89" s="292"/>
      <c r="U89" s="292"/>
      <c r="V89" s="292"/>
      <c r="W89" s="292"/>
      <c r="X89" s="292"/>
      <c r="Y89" s="292"/>
      <c r="Z89" s="292"/>
      <c r="AA89" s="292"/>
      <c r="AB89" s="292"/>
      <c r="AC89" s="292"/>
      <c r="AD89" s="292"/>
      <c r="AE89" s="292"/>
      <c r="AF89" s="292"/>
      <c r="AG89" s="292"/>
      <c r="AH89" s="292"/>
      <c r="AI89" s="292"/>
      <c r="AJ89" s="292"/>
      <c r="AK89" s="292"/>
    </row>
    <row r="90" spans="1:40" s="290" customFormat="1">
      <c r="A90" s="289"/>
      <c r="B90" s="289" t="s">
        <v>262</v>
      </c>
      <c r="C90" s="289" t="s">
        <v>182</v>
      </c>
      <c r="D90" s="289" t="str">
        <f>B90</f>
        <v>3 Environmental Pillar</v>
      </c>
      <c r="E90" s="289" t="s">
        <v>231</v>
      </c>
      <c r="F90" s="289"/>
      <c r="G90" s="289"/>
      <c r="H90" s="292">
        <v>82.310394546957042</v>
      </c>
      <c r="I90" s="292">
        <v>56.358905997467112</v>
      </c>
      <c r="J90" s="292">
        <v>0</v>
      </c>
      <c r="K90" s="292">
        <v>98.404497461237582</v>
      </c>
      <c r="L90" s="292">
        <v>59.908599154271933</v>
      </c>
      <c r="M90" s="292">
        <v>66.503298857571266</v>
      </c>
      <c r="N90" s="292">
        <v>51.742438172989942</v>
      </c>
      <c r="O90" s="292">
        <v>72.34496159986162</v>
      </c>
      <c r="P90" s="292">
        <v>54.229737931911593</v>
      </c>
      <c r="Q90" s="292">
        <v>93.036261953487724</v>
      </c>
      <c r="R90" s="292">
        <v>59.705687160772186</v>
      </c>
      <c r="S90" s="292">
        <v>85.882302696411529</v>
      </c>
      <c r="T90" s="292">
        <v>87.890683858089091</v>
      </c>
      <c r="U90" s="292">
        <v>66.165814040071666</v>
      </c>
      <c r="V90" s="292">
        <v>76.869266672857179</v>
      </c>
      <c r="W90" s="292">
        <v>89.23537187697886</v>
      </c>
      <c r="X90" s="292">
        <v>71.808460217865218</v>
      </c>
      <c r="Y90" s="292">
        <v>100.00000000000001</v>
      </c>
      <c r="Z90" s="292">
        <v>59.058261218711486</v>
      </c>
      <c r="AA90" s="292">
        <v>37.651113290335559</v>
      </c>
      <c r="AB90" s="292">
        <v>60.936743707256575</v>
      </c>
      <c r="AC90" s="292">
        <v>86.379789942009637</v>
      </c>
      <c r="AD90" s="292">
        <v>8.1144590499091489</v>
      </c>
      <c r="AE90" s="292">
        <v>88.331988890623222</v>
      </c>
      <c r="AF90" s="292">
        <v>71.675901320322652</v>
      </c>
      <c r="AG90" s="292">
        <v>80.180799202447801</v>
      </c>
      <c r="AH90" s="292">
        <v>72.735090254331467</v>
      </c>
      <c r="AI90" s="292">
        <v>99.723346359924577</v>
      </c>
      <c r="AJ90" s="292">
        <v>48.962483103020098</v>
      </c>
      <c r="AK90" s="292">
        <v>86.562858758038004</v>
      </c>
      <c r="AM90" s="289"/>
      <c r="AN90" s="292"/>
    </row>
    <row r="91" spans="1:40" s="290" customFormat="1" ht="15">
      <c r="A91" s="289">
        <v>75</v>
      </c>
      <c r="B91" s="289" t="s">
        <v>183</v>
      </c>
      <c r="C91" s="289" t="s">
        <v>184</v>
      </c>
      <c r="D91" s="89" t="s">
        <v>565</v>
      </c>
      <c r="E91" s="289" t="s">
        <v>287</v>
      </c>
      <c r="F91" s="289" t="s">
        <v>566</v>
      </c>
      <c r="G91" s="289" t="s">
        <v>393</v>
      </c>
      <c r="H91" s="292">
        <v>100</v>
      </c>
      <c r="I91" s="292">
        <v>0</v>
      </c>
      <c r="J91" s="292">
        <v>98.155509619971383</v>
      </c>
      <c r="K91" s="292">
        <v>79.344887899507086</v>
      </c>
      <c r="L91" s="292">
        <v>99.777389092065491</v>
      </c>
      <c r="M91" s="292">
        <v>73.4615996183813</v>
      </c>
      <c r="N91" s="292">
        <v>59.309906185403086</v>
      </c>
      <c r="O91" s="292">
        <v>84.274129432342193</v>
      </c>
      <c r="P91" s="292">
        <v>80.616950230561287</v>
      </c>
      <c r="Q91" s="292" t="s">
        <v>221</v>
      </c>
      <c r="R91" s="292">
        <v>24.169184290030216</v>
      </c>
      <c r="S91" s="292">
        <v>77.118778820162191</v>
      </c>
      <c r="T91" s="292">
        <v>91.906503418667512</v>
      </c>
      <c r="U91" s="292">
        <v>68.850373668309743</v>
      </c>
      <c r="V91" s="292">
        <v>84.910160597869293</v>
      </c>
      <c r="W91" s="292">
        <v>83.797106058196846</v>
      </c>
      <c r="X91" s="292">
        <v>54.380664652567972</v>
      </c>
      <c r="Y91" s="292">
        <v>99.252663380505652</v>
      </c>
      <c r="Z91" s="292">
        <v>17.33184926061378</v>
      </c>
      <c r="AA91" s="292">
        <v>87.772300842741274</v>
      </c>
      <c r="AB91" s="292">
        <v>60.740976307839084</v>
      </c>
      <c r="AC91" s="292">
        <v>74.892669740817297</v>
      </c>
      <c r="AD91" s="292">
        <v>91.74749562728573</v>
      </c>
      <c r="AE91" s="292">
        <v>86.182222928923522</v>
      </c>
      <c r="AF91" s="292">
        <v>75.369693114962644</v>
      </c>
      <c r="AG91" s="292">
        <v>74.097630783908414</v>
      </c>
      <c r="AH91" s="292">
        <v>72.825568452854185</v>
      </c>
      <c r="AI91" s="292">
        <v>95.150262362855798</v>
      </c>
      <c r="AJ91" s="292">
        <v>99.109556368262062</v>
      </c>
      <c r="AK91" s="292">
        <v>70.758467164891073</v>
      </c>
      <c r="AM91" s="289"/>
      <c r="AN91" s="292">
        <f t="shared" ref="AN91:AN109" si="3">AVERAGE(H91:AK91)</f>
        <v>74.665672411051588</v>
      </c>
    </row>
    <row r="92" spans="1:40" s="290" customFormat="1">
      <c r="A92" s="289">
        <v>76</v>
      </c>
      <c r="B92" s="289" t="s">
        <v>185</v>
      </c>
      <c r="C92" s="289" t="s">
        <v>186</v>
      </c>
      <c r="D92" s="289" t="str">
        <f t="shared" ref="D92:D110" si="4">_xlfn.CONCAT(B92," ",C92)</f>
        <v>3.02 Deforestation</v>
      </c>
      <c r="E92" s="289" t="s">
        <v>289</v>
      </c>
      <c r="F92" s="289" t="s">
        <v>394</v>
      </c>
      <c r="G92" s="289" t="s">
        <v>395</v>
      </c>
      <c r="H92" s="292">
        <v>78.214845322313153</v>
      </c>
      <c r="I92" s="292">
        <v>47.249002111201825</v>
      </c>
      <c r="J92" s="292">
        <v>9.4598743554872922</v>
      </c>
      <c r="K92" s="292">
        <v>72.996692534851732</v>
      </c>
      <c r="L92" s="292">
        <v>50.04434129957022</v>
      </c>
      <c r="M92" s="292">
        <v>19.72012188303637</v>
      </c>
      <c r="N92" s="292">
        <v>18.10334234519901</v>
      </c>
      <c r="O92" s="292">
        <v>3.9757006831294404</v>
      </c>
      <c r="P92" s="292">
        <v>12.684053230121842</v>
      </c>
      <c r="Q92" s="292" t="s">
        <v>221</v>
      </c>
      <c r="R92" s="292">
        <v>20.174709359039721</v>
      </c>
      <c r="S92" s="292">
        <v>34.094677165734112</v>
      </c>
      <c r="T92" s="292">
        <v>9.6922813048920649</v>
      </c>
      <c r="U92" s="292">
        <v>100</v>
      </c>
      <c r="V92" s="292">
        <v>49.834661292396994</v>
      </c>
      <c r="W92" s="292">
        <v>24.043598416570127</v>
      </c>
      <c r="X92" s="292">
        <v>35.86605239212269</v>
      </c>
      <c r="Y92" s="292">
        <v>25.611399249846336</v>
      </c>
      <c r="Z92" s="292">
        <v>0</v>
      </c>
      <c r="AA92" s="292">
        <v>10.910098390753308</v>
      </c>
      <c r="AB92" s="292">
        <v>16.320398483096206</v>
      </c>
      <c r="AC92" s="292">
        <v>16.588431482191776</v>
      </c>
      <c r="AD92" s="292">
        <v>34.270356133048388</v>
      </c>
      <c r="AE92" s="292">
        <v>40.447753552904025</v>
      </c>
      <c r="AF92" s="292">
        <v>19.4057283421674</v>
      </c>
      <c r="AG92" s="292">
        <v>14.6986068222808</v>
      </c>
      <c r="AH92" s="292">
        <v>33.553067289733747</v>
      </c>
      <c r="AI92" s="292">
        <v>36.345798130720844</v>
      </c>
      <c r="AJ92" s="292">
        <v>34.594063944741983</v>
      </c>
      <c r="AK92" s="292">
        <v>53.127353648546638</v>
      </c>
      <c r="AM92" s="289"/>
      <c r="AN92" s="292">
        <f t="shared" si="3"/>
        <v>31.794034798817179</v>
      </c>
    </row>
    <row r="93" spans="1:40" s="290" customFormat="1">
      <c r="A93" s="289">
        <v>77</v>
      </c>
      <c r="B93" s="289" t="s">
        <v>187</v>
      </c>
      <c r="C93" s="289" t="s">
        <v>188</v>
      </c>
      <c r="D93" s="289" t="str">
        <f t="shared" si="4"/>
        <v>3.03 % of wastewater treated</v>
      </c>
      <c r="E93" s="289" t="s">
        <v>289</v>
      </c>
      <c r="F93" s="289" t="s">
        <v>396</v>
      </c>
      <c r="G93" s="289" t="s">
        <v>188</v>
      </c>
      <c r="H93" s="292">
        <v>95.438251751709643</v>
      </c>
      <c r="I93" s="292">
        <v>9.7595889125912905</v>
      </c>
      <c r="J93" s="292" t="s">
        <v>221</v>
      </c>
      <c r="K93" s="292">
        <v>42.605001287342766</v>
      </c>
      <c r="L93" s="292">
        <v>65.801656317914052</v>
      </c>
      <c r="M93" s="292">
        <v>86.934721135783832</v>
      </c>
      <c r="N93" s="292">
        <v>61.195928708084722</v>
      </c>
      <c r="O93" s="292" t="s">
        <v>221</v>
      </c>
      <c r="P93" s="292">
        <v>25.69161061328828</v>
      </c>
      <c r="Q93" s="292">
        <v>92.660441243678264</v>
      </c>
      <c r="R93" s="292">
        <v>23.235160121459629</v>
      </c>
      <c r="S93" s="292" t="s">
        <v>221</v>
      </c>
      <c r="T93" s="292">
        <v>98.465594148371324</v>
      </c>
      <c r="U93" s="292">
        <v>3.240102548297136</v>
      </c>
      <c r="V93" s="292">
        <v>89.867076651211562</v>
      </c>
      <c r="W93" s="292">
        <v>61.288315000801077</v>
      </c>
      <c r="X93" s="292">
        <v>8.5157377907244509</v>
      </c>
      <c r="Y93" s="292">
        <v>83.314916447046016</v>
      </c>
      <c r="Z93" s="292">
        <v>33.239959823028734</v>
      </c>
      <c r="AA93" s="292">
        <v>0</v>
      </c>
      <c r="AB93" s="292">
        <v>48.677536231596406</v>
      </c>
      <c r="AC93" s="292">
        <v>65.533755811029664</v>
      </c>
      <c r="AD93" s="292">
        <v>15.265196164064484</v>
      </c>
      <c r="AE93" s="292">
        <v>100</v>
      </c>
      <c r="AF93" s="292">
        <v>99.389802749182266</v>
      </c>
      <c r="AG93" s="292" t="s">
        <v>221</v>
      </c>
      <c r="AH93" s="292">
        <v>28.474856382603207</v>
      </c>
      <c r="AI93" s="292">
        <v>96.97179349472755</v>
      </c>
      <c r="AJ93" s="292">
        <v>97.908922680943249</v>
      </c>
      <c r="AK93" s="292">
        <v>36.094491446134711</v>
      </c>
      <c r="AM93" s="289"/>
      <c r="AN93" s="292">
        <f t="shared" si="3"/>
        <v>56.521939133139014</v>
      </c>
    </row>
    <row r="94" spans="1:40" s="290" customFormat="1">
      <c r="A94" s="289">
        <v>78</v>
      </c>
      <c r="B94" s="289" t="s">
        <v>189</v>
      </c>
      <c r="C94" s="289" t="s">
        <v>567</v>
      </c>
      <c r="D94" s="289" t="str">
        <f t="shared" si="4"/>
        <v>3.04 Energy intensity (Energy use (kg of oil equivalent) per $1,000 GDP (constant 2021 PPP)</v>
      </c>
      <c r="E94" s="289" t="s">
        <v>287</v>
      </c>
      <c r="F94" s="289" t="s">
        <v>568</v>
      </c>
      <c r="G94" s="289" t="s">
        <v>397</v>
      </c>
      <c r="H94" s="292">
        <v>50.684124883721232</v>
      </c>
      <c r="I94" s="292">
        <v>89.858103721220374</v>
      </c>
      <c r="J94" s="292">
        <v>20.106977174395027</v>
      </c>
      <c r="K94" s="292">
        <v>47.013432466541516</v>
      </c>
      <c r="L94" s="292">
        <v>8.3252065392566692</v>
      </c>
      <c r="M94" s="292">
        <v>60.996261221702952</v>
      </c>
      <c r="N94" s="292">
        <v>8.7997279476792585</v>
      </c>
      <c r="O94" s="292" t="s">
        <v>221</v>
      </c>
      <c r="P94" s="292">
        <v>61.926198831970666</v>
      </c>
      <c r="Q94" s="292">
        <v>100</v>
      </c>
      <c r="R94" s="292">
        <v>47.755765608429449</v>
      </c>
      <c r="S94" s="292">
        <v>57.86699269980619</v>
      </c>
      <c r="T94" s="292">
        <v>62.810086874624609</v>
      </c>
      <c r="U94" s="292">
        <v>27.093721911828098</v>
      </c>
      <c r="V94" s="292">
        <v>39.250304565453071</v>
      </c>
      <c r="W94" s="292">
        <v>57.869770146533192</v>
      </c>
      <c r="X94" s="292">
        <v>52.627322319776113</v>
      </c>
      <c r="Y94" s="292">
        <v>56.579605974833164</v>
      </c>
      <c r="Z94" s="292">
        <v>52.64323722483288</v>
      </c>
      <c r="AA94" s="292" t="s">
        <v>221</v>
      </c>
      <c r="AB94" s="292">
        <v>73.060076427832215</v>
      </c>
      <c r="AC94" s="292">
        <v>68.692411764026588</v>
      </c>
      <c r="AD94" s="292">
        <v>0</v>
      </c>
      <c r="AE94" s="292">
        <v>84.619760492742245</v>
      </c>
      <c r="AF94" s="292">
        <v>32.829869950704307</v>
      </c>
      <c r="AG94" s="292">
        <v>89.035144669314818</v>
      </c>
      <c r="AH94" s="292">
        <v>43.012447126813122</v>
      </c>
      <c r="AI94" s="292">
        <v>85.887121174691842</v>
      </c>
      <c r="AJ94" s="292">
        <v>45.795972593423429</v>
      </c>
      <c r="AK94" s="292">
        <v>53.91155505195632</v>
      </c>
      <c r="AM94" s="289"/>
      <c r="AN94" s="292">
        <f t="shared" si="3"/>
        <v>52.823257120146764</v>
      </c>
    </row>
    <row r="95" spans="1:40" s="290" customFormat="1">
      <c r="A95" s="289">
        <v>79</v>
      </c>
      <c r="B95" s="289" t="s">
        <v>191</v>
      </c>
      <c r="C95" s="528" t="s">
        <v>398</v>
      </c>
      <c r="D95" s="289" t="str">
        <f t="shared" si="4"/>
        <v>3.05 Ecological footprint (global hectares per person)</v>
      </c>
      <c r="E95" s="289" t="s">
        <v>287</v>
      </c>
      <c r="F95" s="289" t="s">
        <v>399</v>
      </c>
      <c r="G95" s="289" t="s">
        <v>400</v>
      </c>
      <c r="H95" s="292" t="s">
        <v>221</v>
      </c>
      <c r="I95" s="292">
        <v>97.093666087505923</v>
      </c>
      <c r="J95" s="292" t="s">
        <v>221</v>
      </c>
      <c r="K95" s="292">
        <v>86.384457431685348</v>
      </c>
      <c r="L95" s="292">
        <v>6.8077712841573108</v>
      </c>
      <c r="M95" s="292">
        <v>52.045490443847733</v>
      </c>
      <c r="N95" s="292">
        <v>52.061285736850415</v>
      </c>
      <c r="O95" s="292" t="s">
        <v>221</v>
      </c>
      <c r="P95" s="292" t="s">
        <v>221</v>
      </c>
      <c r="Q95" s="292" t="s">
        <v>221</v>
      </c>
      <c r="R95" s="292">
        <v>93.555520454904439</v>
      </c>
      <c r="S95" s="292">
        <v>85.199810456483959</v>
      </c>
      <c r="T95" s="292">
        <v>49.233928289369757</v>
      </c>
      <c r="U95" s="292">
        <v>96.556626125414624</v>
      </c>
      <c r="V95" s="292">
        <v>46.469752013899864</v>
      </c>
      <c r="W95" s="292">
        <v>69.609856262833674</v>
      </c>
      <c r="X95" s="292">
        <v>94.029379244984995</v>
      </c>
      <c r="Y95" s="292" t="s">
        <v>221</v>
      </c>
      <c r="Z95" s="292">
        <v>100</v>
      </c>
      <c r="AA95" s="292" t="s">
        <v>221</v>
      </c>
      <c r="AB95" s="292">
        <v>74.774917074711738</v>
      </c>
      <c r="AC95" s="292">
        <v>89.764650134259995</v>
      </c>
      <c r="AD95" s="292">
        <v>26.220186384457435</v>
      </c>
      <c r="AE95" s="292" t="s">
        <v>221</v>
      </c>
      <c r="AF95" s="292">
        <v>30.753435476228077</v>
      </c>
      <c r="AG95" s="292">
        <v>91.312588848523134</v>
      </c>
      <c r="AH95" s="292">
        <v>72.51619017532775</v>
      </c>
      <c r="AI95" s="292">
        <v>57.558047701784865</v>
      </c>
      <c r="AJ95" s="292">
        <v>0</v>
      </c>
      <c r="AK95" s="292">
        <v>75.106618227768124</v>
      </c>
      <c r="AM95" s="289"/>
      <c r="AN95" s="292">
        <f t="shared" si="3"/>
        <v>65.775189902499974</v>
      </c>
    </row>
    <row r="96" spans="1:40" s="290" customFormat="1">
      <c r="A96" s="289">
        <v>80</v>
      </c>
      <c r="B96" s="289" t="s">
        <v>193</v>
      </c>
      <c r="C96" s="289" t="s">
        <v>569</v>
      </c>
      <c r="D96" s="89" t="s">
        <v>570</v>
      </c>
      <c r="E96" s="289" t="s">
        <v>289</v>
      </c>
      <c r="F96" s="289" t="s">
        <v>568</v>
      </c>
      <c r="G96" s="289" t="s">
        <v>401</v>
      </c>
      <c r="H96" s="292">
        <v>19.554848966613672</v>
      </c>
      <c r="I96" s="292">
        <v>39.745627980922102</v>
      </c>
      <c r="J96" s="292">
        <v>0</v>
      </c>
      <c r="K96" s="292">
        <v>83.306836248012715</v>
      </c>
      <c r="L96" s="292">
        <v>37.837837837837839</v>
      </c>
      <c r="M96" s="292">
        <v>38.473767885532595</v>
      </c>
      <c r="N96" s="292">
        <v>24.165341812400637</v>
      </c>
      <c r="O96" s="292">
        <v>6.8203497615262325</v>
      </c>
      <c r="P96" s="292">
        <v>30.047694753577108</v>
      </c>
      <c r="Q96" s="292">
        <v>0.63593004769475359</v>
      </c>
      <c r="R96" s="292">
        <v>55.484896661367245</v>
      </c>
      <c r="S96" s="292">
        <v>32.114467408585057</v>
      </c>
      <c r="T96" s="292">
        <v>13.990461049284582</v>
      </c>
      <c r="U96" s="292">
        <v>78.21939586645469</v>
      </c>
      <c r="V96" s="292">
        <v>11.923688394276631</v>
      </c>
      <c r="W96" s="292">
        <v>20.667726550079493</v>
      </c>
      <c r="X96" s="292">
        <v>100</v>
      </c>
      <c r="Y96" s="292">
        <v>45.945945945945944</v>
      </c>
      <c r="Z96" s="292">
        <v>66.136724960254369</v>
      </c>
      <c r="AA96" s="292">
        <v>86.804451510333863</v>
      </c>
      <c r="AB96" s="292">
        <v>48.648648648648653</v>
      </c>
      <c r="AC96" s="292">
        <v>44.515103338632755</v>
      </c>
      <c r="AD96" s="292">
        <v>5.5643879173290944</v>
      </c>
      <c r="AE96" s="292">
        <v>1.7488076311605727</v>
      </c>
      <c r="AF96" s="292">
        <v>5.7233704292527827</v>
      </c>
      <c r="AG96" s="292">
        <v>77.583465818759933</v>
      </c>
      <c r="AH96" s="292">
        <v>30.206677265500797</v>
      </c>
      <c r="AI96" s="292">
        <v>19.395866454689983</v>
      </c>
      <c r="AJ96" s="292">
        <v>17.329093799682035</v>
      </c>
      <c r="AK96" s="292">
        <v>38.473767885532595</v>
      </c>
      <c r="AM96" s="289"/>
      <c r="AN96" s="292">
        <f t="shared" si="3"/>
        <v>36.035506094329634</v>
      </c>
    </row>
    <row r="97" spans="1:40" s="290" customFormat="1">
      <c r="A97" s="289">
        <v>81</v>
      </c>
      <c r="B97" s="289" t="s">
        <v>195</v>
      </c>
      <c r="C97" s="289" t="s">
        <v>196</v>
      </c>
      <c r="D97" s="289" t="str">
        <f t="shared" si="4"/>
        <v>3.07 Environmental standards in trade</v>
      </c>
      <c r="E97" s="289" t="s">
        <v>231</v>
      </c>
      <c r="F97" s="289"/>
      <c r="G97" s="289"/>
      <c r="H97" s="292">
        <v>100</v>
      </c>
      <c r="I97" s="292">
        <v>19.999999999999993</v>
      </c>
      <c r="J97" s="292">
        <v>19.999999999999993</v>
      </c>
      <c r="K97" s="292">
        <v>100</v>
      </c>
      <c r="L97" s="292">
        <v>100</v>
      </c>
      <c r="M97" s="292">
        <v>59.999999999999979</v>
      </c>
      <c r="N97" s="292">
        <v>100</v>
      </c>
      <c r="O97" s="292">
        <v>100</v>
      </c>
      <c r="P97" s="292">
        <v>100</v>
      </c>
      <c r="Q97" s="292">
        <v>100</v>
      </c>
      <c r="R97" s="292">
        <v>100</v>
      </c>
      <c r="S97" s="292">
        <v>100</v>
      </c>
      <c r="T97" s="292">
        <v>100</v>
      </c>
      <c r="U97" s="292">
        <v>19.999999999999993</v>
      </c>
      <c r="V97" s="292">
        <v>100</v>
      </c>
      <c r="W97" s="292">
        <v>100</v>
      </c>
      <c r="X97" s="292">
        <v>59.999999999999979</v>
      </c>
      <c r="Y97" s="292">
        <v>100</v>
      </c>
      <c r="Z97" s="292">
        <v>59.999999999999979</v>
      </c>
      <c r="AA97" s="292">
        <v>59.999999999999979</v>
      </c>
      <c r="AB97" s="292">
        <v>100</v>
      </c>
      <c r="AC97" s="292">
        <v>100</v>
      </c>
      <c r="AD97" s="292">
        <v>59.999999999999979</v>
      </c>
      <c r="AE97" s="292">
        <v>59.999999999999979</v>
      </c>
      <c r="AF97" s="292">
        <v>100</v>
      </c>
      <c r="AG97" s="292">
        <v>19.999999999999993</v>
      </c>
      <c r="AH97" s="292">
        <v>100</v>
      </c>
      <c r="AI97" s="292">
        <v>100</v>
      </c>
      <c r="AJ97" s="292">
        <v>0</v>
      </c>
      <c r="AK97" s="292">
        <v>100</v>
      </c>
      <c r="AM97" s="289"/>
      <c r="AN97" s="292">
        <f t="shared" si="3"/>
        <v>78</v>
      </c>
    </row>
    <row r="98" spans="1:40" s="290" customFormat="1">
      <c r="A98" s="289">
        <v>82</v>
      </c>
      <c r="B98" s="289" t="s">
        <v>197</v>
      </c>
      <c r="C98" s="289" t="s">
        <v>198</v>
      </c>
      <c r="D98" s="289" t="str">
        <f t="shared" si="4"/>
        <v>3.07.01 Convention: Hazardous Wastes</v>
      </c>
      <c r="E98" s="289" t="s">
        <v>289</v>
      </c>
      <c r="F98" s="289" t="s">
        <v>402</v>
      </c>
      <c r="G98" s="289" t="s">
        <v>403</v>
      </c>
      <c r="H98" s="292">
        <v>100</v>
      </c>
      <c r="I98" s="292">
        <v>100</v>
      </c>
      <c r="J98" s="292">
        <v>100</v>
      </c>
      <c r="K98" s="292">
        <v>100</v>
      </c>
      <c r="L98" s="292">
        <v>100</v>
      </c>
      <c r="M98" s="292">
        <v>100</v>
      </c>
      <c r="N98" s="292">
        <v>100</v>
      </c>
      <c r="O98" s="292">
        <v>100</v>
      </c>
      <c r="P98" s="292">
        <v>100</v>
      </c>
      <c r="Q98" s="292">
        <v>100</v>
      </c>
      <c r="R98" s="292">
        <v>100</v>
      </c>
      <c r="S98" s="292">
        <v>100</v>
      </c>
      <c r="T98" s="292">
        <v>100</v>
      </c>
      <c r="U98" s="292">
        <v>100</v>
      </c>
      <c r="V98" s="292">
        <v>100</v>
      </c>
      <c r="W98" s="292">
        <v>100</v>
      </c>
      <c r="X98" s="292">
        <v>100</v>
      </c>
      <c r="Y98" s="292">
        <v>100</v>
      </c>
      <c r="Z98" s="292">
        <v>100</v>
      </c>
      <c r="AA98" s="292">
        <v>100</v>
      </c>
      <c r="AB98" s="292">
        <v>100</v>
      </c>
      <c r="AC98" s="292">
        <v>100</v>
      </c>
      <c r="AD98" s="292">
        <v>100</v>
      </c>
      <c r="AE98" s="292">
        <v>100</v>
      </c>
      <c r="AF98" s="292">
        <v>100</v>
      </c>
      <c r="AG98" s="292">
        <v>100</v>
      </c>
      <c r="AH98" s="292">
        <v>100</v>
      </c>
      <c r="AI98" s="292">
        <v>100</v>
      </c>
      <c r="AJ98" s="292">
        <v>0</v>
      </c>
      <c r="AK98" s="292">
        <v>100</v>
      </c>
      <c r="AM98" s="289"/>
      <c r="AN98" s="292">
        <f t="shared" si="3"/>
        <v>96.666666666666671</v>
      </c>
    </row>
    <row r="99" spans="1:40" s="290" customFormat="1">
      <c r="A99" s="289">
        <v>83</v>
      </c>
      <c r="B99" s="289" t="s">
        <v>199</v>
      </c>
      <c r="C99" s="289" t="s">
        <v>200</v>
      </c>
      <c r="D99" s="289" t="str">
        <f t="shared" si="4"/>
        <v>3.07.02 Convention: Prevention of Marine Pollution</v>
      </c>
      <c r="E99" s="289" t="s">
        <v>289</v>
      </c>
      <c r="F99" s="289" t="s">
        <v>404</v>
      </c>
      <c r="G99" s="289" t="s">
        <v>403</v>
      </c>
      <c r="H99" s="292">
        <v>100</v>
      </c>
      <c r="I99" s="292">
        <v>100</v>
      </c>
      <c r="J99" s="292">
        <v>100</v>
      </c>
      <c r="K99" s="292">
        <v>100</v>
      </c>
      <c r="L99" s="292">
        <v>100</v>
      </c>
      <c r="M99" s="292">
        <v>100</v>
      </c>
      <c r="N99" s="292">
        <v>100</v>
      </c>
      <c r="O99" s="292">
        <v>100</v>
      </c>
      <c r="P99" s="292">
        <v>100</v>
      </c>
      <c r="Q99" s="292">
        <v>100</v>
      </c>
      <c r="R99" s="292">
        <v>100</v>
      </c>
      <c r="S99" s="292">
        <v>100</v>
      </c>
      <c r="T99" s="292">
        <v>100</v>
      </c>
      <c r="U99" s="292">
        <v>0</v>
      </c>
      <c r="V99" s="292">
        <v>100</v>
      </c>
      <c r="W99" s="292">
        <v>100</v>
      </c>
      <c r="X99" s="292">
        <v>100</v>
      </c>
      <c r="Y99" s="292">
        <v>100</v>
      </c>
      <c r="Z99" s="292">
        <v>100</v>
      </c>
      <c r="AA99" s="292">
        <v>100</v>
      </c>
      <c r="AB99" s="292">
        <v>100</v>
      </c>
      <c r="AC99" s="292">
        <v>100</v>
      </c>
      <c r="AD99" s="292">
        <v>100</v>
      </c>
      <c r="AE99" s="292">
        <v>100</v>
      </c>
      <c r="AF99" s="292">
        <v>100</v>
      </c>
      <c r="AG99" s="292">
        <v>100</v>
      </c>
      <c r="AH99" s="292">
        <v>100</v>
      </c>
      <c r="AI99" s="292">
        <v>100</v>
      </c>
      <c r="AJ99" s="292">
        <v>100</v>
      </c>
      <c r="AK99" s="292">
        <v>100</v>
      </c>
      <c r="AM99" s="289"/>
      <c r="AN99" s="292">
        <f t="shared" si="3"/>
        <v>96.666666666666671</v>
      </c>
    </row>
    <row r="100" spans="1:40" s="290" customFormat="1">
      <c r="A100" s="289">
        <v>84</v>
      </c>
      <c r="B100" s="289" t="s">
        <v>201</v>
      </c>
      <c r="C100" s="289" t="s">
        <v>202</v>
      </c>
      <c r="D100" s="289" t="str">
        <f t="shared" si="4"/>
        <v>3.07.03 Convention: Protection of the Ozone Layer (Vienna)</v>
      </c>
      <c r="E100" s="289" t="s">
        <v>289</v>
      </c>
      <c r="F100" s="289" t="s">
        <v>402</v>
      </c>
      <c r="G100" s="289" t="s">
        <v>403</v>
      </c>
      <c r="H100" s="292">
        <v>100</v>
      </c>
      <c r="I100" s="292">
        <v>100</v>
      </c>
      <c r="J100" s="292">
        <v>100</v>
      </c>
      <c r="K100" s="292">
        <v>100</v>
      </c>
      <c r="L100" s="292">
        <v>100</v>
      </c>
      <c r="M100" s="292">
        <v>100</v>
      </c>
      <c r="N100" s="292">
        <v>100</v>
      </c>
      <c r="O100" s="292">
        <v>100</v>
      </c>
      <c r="P100" s="292">
        <v>100</v>
      </c>
      <c r="Q100" s="292">
        <v>100</v>
      </c>
      <c r="R100" s="292">
        <v>100</v>
      </c>
      <c r="S100" s="292">
        <v>100</v>
      </c>
      <c r="T100" s="292">
        <v>100</v>
      </c>
      <c r="U100" s="292">
        <v>100</v>
      </c>
      <c r="V100" s="292">
        <v>100</v>
      </c>
      <c r="W100" s="292">
        <v>100</v>
      </c>
      <c r="X100" s="292">
        <v>100</v>
      </c>
      <c r="Y100" s="292">
        <v>100</v>
      </c>
      <c r="Z100" s="292">
        <v>100</v>
      </c>
      <c r="AA100" s="292">
        <v>100</v>
      </c>
      <c r="AB100" s="292">
        <v>100</v>
      </c>
      <c r="AC100" s="292">
        <v>100</v>
      </c>
      <c r="AD100" s="292">
        <v>100</v>
      </c>
      <c r="AE100" s="292">
        <v>100</v>
      </c>
      <c r="AF100" s="292">
        <v>100</v>
      </c>
      <c r="AG100" s="292">
        <v>100</v>
      </c>
      <c r="AH100" s="292">
        <v>100</v>
      </c>
      <c r="AI100" s="292">
        <v>100</v>
      </c>
      <c r="AJ100" s="292">
        <v>100</v>
      </c>
      <c r="AK100" s="292">
        <v>100</v>
      </c>
      <c r="AM100" s="289"/>
      <c r="AN100" s="292">
        <f t="shared" si="3"/>
        <v>100</v>
      </c>
    </row>
    <row r="101" spans="1:40" s="290" customFormat="1">
      <c r="A101" s="289">
        <v>85</v>
      </c>
      <c r="B101" s="289" t="s">
        <v>203</v>
      </c>
      <c r="C101" s="289" t="s">
        <v>204</v>
      </c>
      <c r="D101" s="289" t="str">
        <f t="shared" si="4"/>
        <v>3.07.04 Convention on Climate Change (Kyoto)</v>
      </c>
      <c r="E101" s="289" t="s">
        <v>289</v>
      </c>
      <c r="F101" s="289" t="s">
        <v>402</v>
      </c>
      <c r="G101" s="289" t="s">
        <v>403</v>
      </c>
      <c r="H101" s="292">
        <v>100</v>
      </c>
      <c r="I101" s="292">
        <v>100</v>
      </c>
      <c r="J101" s="292">
        <v>100</v>
      </c>
      <c r="K101" s="292">
        <v>100</v>
      </c>
      <c r="L101" s="292">
        <v>100</v>
      </c>
      <c r="M101" s="292">
        <v>100</v>
      </c>
      <c r="N101" s="292">
        <v>100</v>
      </c>
      <c r="O101" s="292">
        <v>100</v>
      </c>
      <c r="P101" s="292">
        <v>100</v>
      </c>
      <c r="Q101" s="292">
        <v>100</v>
      </c>
      <c r="R101" s="292">
        <v>100</v>
      </c>
      <c r="S101" s="292">
        <v>100</v>
      </c>
      <c r="T101" s="292">
        <v>100</v>
      </c>
      <c r="U101" s="292">
        <v>100</v>
      </c>
      <c r="V101" s="292">
        <v>100</v>
      </c>
      <c r="W101" s="292">
        <v>100</v>
      </c>
      <c r="X101" s="292">
        <v>100</v>
      </c>
      <c r="Y101" s="292">
        <v>100</v>
      </c>
      <c r="Z101" s="292">
        <v>100</v>
      </c>
      <c r="AA101" s="292">
        <v>100</v>
      </c>
      <c r="AB101" s="292">
        <v>100</v>
      </c>
      <c r="AC101" s="292">
        <v>100</v>
      </c>
      <c r="AD101" s="292">
        <v>100</v>
      </c>
      <c r="AE101" s="292">
        <v>100</v>
      </c>
      <c r="AF101" s="292">
        <v>100</v>
      </c>
      <c r="AG101" s="292">
        <v>100</v>
      </c>
      <c r="AH101" s="292">
        <v>100</v>
      </c>
      <c r="AI101" s="292">
        <v>100</v>
      </c>
      <c r="AJ101" s="292">
        <v>0</v>
      </c>
      <c r="AK101" s="292">
        <v>100</v>
      </c>
      <c r="AM101" s="289"/>
      <c r="AN101" s="292">
        <f t="shared" si="3"/>
        <v>96.666666666666671</v>
      </c>
    </row>
    <row r="102" spans="1:40" s="290" customFormat="1">
      <c r="A102" s="289">
        <v>86</v>
      </c>
      <c r="B102" s="289" t="s">
        <v>205</v>
      </c>
      <c r="C102" s="289" t="s">
        <v>206</v>
      </c>
      <c r="D102" s="289" t="str">
        <f t="shared" si="4"/>
        <v>3.07.05 The International Timber Agreement</v>
      </c>
      <c r="E102" s="289" t="s">
        <v>289</v>
      </c>
      <c r="F102" s="289" t="s">
        <v>402</v>
      </c>
      <c r="G102" s="289" t="s">
        <v>403</v>
      </c>
      <c r="H102" s="292">
        <v>100</v>
      </c>
      <c r="I102" s="292">
        <v>0</v>
      </c>
      <c r="J102" s="292">
        <v>0</v>
      </c>
      <c r="K102" s="292">
        <v>100</v>
      </c>
      <c r="L102" s="292">
        <v>100</v>
      </c>
      <c r="M102" s="292">
        <v>0</v>
      </c>
      <c r="N102" s="292">
        <v>100</v>
      </c>
      <c r="O102" s="292">
        <v>100</v>
      </c>
      <c r="P102" s="292">
        <v>100</v>
      </c>
      <c r="Q102" s="292">
        <v>100</v>
      </c>
      <c r="R102" s="292">
        <v>100</v>
      </c>
      <c r="S102" s="292">
        <v>100</v>
      </c>
      <c r="T102" s="292">
        <v>100</v>
      </c>
      <c r="U102" s="292">
        <v>0</v>
      </c>
      <c r="V102" s="292">
        <v>100</v>
      </c>
      <c r="W102" s="292">
        <v>100</v>
      </c>
      <c r="X102" s="292">
        <v>100</v>
      </c>
      <c r="Y102" s="292">
        <v>100</v>
      </c>
      <c r="Z102" s="292">
        <v>0</v>
      </c>
      <c r="AA102" s="292">
        <v>100</v>
      </c>
      <c r="AB102" s="292">
        <v>100</v>
      </c>
      <c r="AC102" s="292">
        <v>100</v>
      </c>
      <c r="AD102" s="292">
        <v>0</v>
      </c>
      <c r="AE102" s="292">
        <v>0</v>
      </c>
      <c r="AF102" s="292">
        <v>100</v>
      </c>
      <c r="AG102" s="292">
        <v>0</v>
      </c>
      <c r="AH102" s="292">
        <v>100</v>
      </c>
      <c r="AI102" s="292">
        <v>100</v>
      </c>
      <c r="AJ102" s="292">
        <v>100</v>
      </c>
      <c r="AK102" s="292">
        <v>100</v>
      </c>
      <c r="AM102" s="289"/>
      <c r="AN102" s="292">
        <f t="shared" si="3"/>
        <v>73.333333333333329</v>
      </c>
    </row>
    <row r="103" spans="1:40" s="290" customFormat="1">
      <c r="A103" s="289">
        <v>87</v>
      </c>
      <c r="B103" s="289" t="s">
        <v>207</v>
      </c>
      <c r="C103" s="289" t="s">
        <v>208</v>
      </c>
      <c r="D103" s="289" t="str">
        <f t="shared" si="4"/>
        <v>3.07.06 Convention: International Trade in Endangered Species</v>
      </c>
      <c r="E103" s="289" t="s">
        <v>289</v>
      </c>
      <c r="F103" s="289" t="s">
        <v>405</v>
      </c>
      <c r="G103" s="289" t="s">
        <v>403</v>
      </c>
      <c r="H103" s="292">
        <v>100</v>
      </c>
      <c r="I103" s="292">
        <v>100</v>
      </c>
      <c r="J103" s="292">
        <v>100</v>
      </c>
      <c r="K103" s="292">
        <v>100</v>
      </c>
      <c r="L103" s="292">
        <v>100</v>
      </c>
      <c r="M103" s="292">
        <v>100</v>
      </c>
      <c r="N103" s="292">
        <v>100</v>
      </c>
      <c r="O103" s="292">
        <v>100</v>
      </c>
      <c r="P103" s="292">
        <v>100</v>
      </c>
      <c r="Q103" s="292">
        <v>100</v>
      </c>
      <c r="R103" s="292">
        <v>100</v>
      </c>
      <c r="S103" s="292">
        <v>100</v>
      </c>
      <c r="T103" s="292">
        <v>100</v>
      </c>
      <c r="U103" s="292">
        <v>100</v>
      </c>
      <c r="V103" s="292">
        <v>100</v>
      </c>
      <c r="W103" s="292">
        <v>100</v>
      </c>
      <c r="X103" s="292">
        <v>100</v>
      </c>
      <c r="Y103" s="292">
        <v>100</v>
      </c>
      <c r="Z103" s="292">
        <v>100</v>
      </c>
      <c r="AA103" s="292">
        <v>100</v>
      </c>
      <c r="AB103" s="292">
        <v>100</v>
      </c>
      <c r="AC103" s="292">
        <v>100</v>
      </c>
      <c r="AD103" s="292">
        <v>100</v>
      </c>
      <c r="AE103" s="292">
        <v>100</v>
      </c>
      <c r="AF103" s="292">
        <v>100</v>
      </c>
      <c r="AG103" s="292">
        <v>0</v>
      </c>
      <c r="AH103" s="292">
        <v>100</v>
      </c>
      <c r="AI103" s="292">
        <v>100</v>
      </c>
      <c r="AJ103" s="292">
        <v>100</v>
      </c>
      <c r="AK103" s="292">
        <v>100</v>
      </c>
      <c r="AM103" s="289"/>
      <c r="AN103" s="292">
        <f t="shared" si="3"/>
        <v>96.666666666666671</v>
      </c>
    </row>
    <row r="104" spans="1:40" s="290" customFormat="1">
      <c r="A104" s="289">
        <v>88</v>
      </c>
      <c r="B104" s="289" t="s">
        <v>209</v>
      </c>
      <c r="C104" s="289" t="s">
        <v>210</v>
      </c>
      <c r="D104" s="289" t="str">
        <f t="shared" si="4"/>
        <v>3.07.07 Convention: Prior Informed Consent - Hazardous Chemicals (Rotterdam)</v>
      </c>
      <c r="E104" s="289" t="s">
        <v>289</v>
      </c>
      <c r="F104" s="289" t="s">
        <v>402</v>
      </c>
      <c r="G104" s="289" t="s">
        <v>403</v>
      </c>
      <c r="H104" s="292">
        <v>100</v>
      </c>
      <c r="I104" s="292">
        <v>0</v>
      </c>
      <c r="J104" s="292">
        <v>0</v>
      </c>
      <c r="K104" s="292">
        <v>100</v>
      </c>
      <c r="L104" s="292">
        <v>100</v>
      </c>
      <c r="M104" s="292">
        <v>100</v>
      </c>
      <c r="N104" s="292">
        <v>100</v>
      </c>
      <c r="O104" s="292">
        <v>100</v>
      </c>
      <c r="P104" s="292">
        <v>100</v>
      </c>
      <c r="Q104" s="292">
        <v>100</v>
      </c>
      <c r="R104" s="292">
        <v>100</v>
      </c>
      <c r="S104" s="292">
        <v>100</v>
      </c>
      <c r="T104" s="292">
        <v>100</v>
      </c>
      <c r="U104" s="292">
        <v>100</v>
      </c>
      <c r="V104" s="292">
        <v>100</v>
      </c>
      <c r="W104" s="292">
        <v>100</v>
      </c>
      <c r="X104" s="292">
        <v>0</v>
      </c>
      <c r="Y104" s="292">
        <v>100</v>
      </c>
      <c r="Z104" s="292">
        <v>100</v>
      </c>
      <c r="AA104" s="292">
        <v>0</v>
      </c>
      <c r="AB104" s="292">
        <v>100</v>
      </c>
      <c r="AC104" s="292">
        <v>100</v>
      </c>
      <c r="AD104" s="292">
        <v>100</v>
      </c>
      <c r="AE104" s="292">
        <v>100</v>
      </c>
      <c r="AF104" s="292">
        <v>100</v>
      </c>
      <c r="AG104" s="292">
        <v>100</v>
      </c>
      <c r="AH104" s="292">
        <v>100</v>
      </c>
      <c r="AI104" s="292">
        <v>100</v>
      </c>
      <c r="AJ104" s="292">
        <v>50</v>
      </c>
      <c r="AK104" s="292">
        <v>100</v>
      </c>
      <c r="AM104" s="289"/>
      <c r="AN104" s="292">
        <f t="shared" si="3"/>
        <v>85</v>
      </c>
    </row>
    <row r="105" spans="1:40" s="290" customFormat="1">
      <c r="A105" s="289">
        <v>89</v>
      </c>
      <c r="B105" s="289" t="s">
        <v>211</v>
      </c>
      <c r="C105" s="289" t="s">
        <v>571</v>
      </c>
      <c r="D105" s="89" t="s">
        <v>572</v>
      </c>
      <c r="E105" s="289" t="s">
        <v>287</v>
      </c>
      <c r="F105" s="289" t="s">
        <v>406</v>
      </c>
      <c r="G105" s="289" t="s">
        <v>407</v>
      </c>
      <c r="H105" s="292">
        <v>48.828416948451945</v>
      </c>
      <c r="I105" s="292">
        <v>56.181251973526898</v>
      </c>
      <c r="J105" s="292">
        <v>49.659983291805226</v>
      </c>
      <c r="K105" s="292">
        <v>51.732389631968545</v>
      </c>
      <c r="L105" s="292">
        <v>47.526152547015961</v>
      </c>
      <c r="M105" s="292">
        <v>51.040877855246592</v>
      </c>
      <c r="N105" s="292">
        <v>0</v>
      </c>
      <c r="O105" s="292">
        <v>52.708493444689005</v>
      </c>
      <c r="P105" s="292">
        <v>50.431763346662642</v>
      </c>
      <c r="Q105" s="292">
        <v>60.843846427140811</v>
      </c>
      <c r="R105" s="292">
        <v>6.5399399356189418</v>
      </c>
      <c r="S105" s="292">
        <v>46.68323527681823</v>
      </c>
      <c r="T105" s="292">
        <v>65.146891597602732</v>
      </c>
      <c r="U105" s="292">
        <v>49.104279193735231</v>
      </c>
      <c r="V105" s="292">
        <v>51.007675062233524</v>
      </c>
      <c r="W105" s="292">
        <v>60.406411866932707</v>
      </c>
      <c r="X105" s="292" t="s">
        <v>221</v>
      </c>
      <c r="Y105" s="292">
        <v>50.971118575586729</v>
      </c>
      <c r="Z105" s="292">
        <v>53.250977434877704</v>
      </c>
      <c r="AA105" s="292" t="s">
        <v>221</v>
      </c>
      <c r="AB105" s="292">
        <v>51.261671335587884</v>
      </c>
      <c r="AC105" s="292">
        <v>54.942390968294966</v>
      </c>
      <c r="AD105" s="292">
        <v>18.150962934842699</v>
      </c>
      <c r="AE105" s="292">
        <v>63.244697743489276</v>
      </c>
      <c r="AF105" s="292">
        <v>61.669662296850191</v>
      </c>
      <c r="AG105" s="292">
        <v>52.66936598015355</v>
      </c>
      <c r="AH105" s="292">
        <v>53.990035589447714</v>
      </c>
      <c r="AI105" s="292">
        <v>67.473037802451671</v>
      </c>
      <c r="AJ105" s="292">
        <v>100</v>
      </c>
      <c r="AK105" s="292">
        <v>40.311783810800129</v>
      </c>
      <c r="AM105" s="289"/>
      <c r="AN105" s="292">
        <f t="shared" si="3"/>
        <v>50.563475459708265</v>
      </c>
    </row>
    <row r="106" spans="1:40" s="290" customFormat="1">
      <c r="A106" s="289">
        <v>90</v>
      </c>
      <c r="B106" s="289" t="s">
        <v>213</v>
      </c>
      <c r="C106" s="289" t="s">
        <v>214</v>
      </c>
      <c r="D106" s="289" t="str">
        <f t="shared" si="4"/>
        <v>3.09 Share of natural resources in trade</v>
      </c>
      <c r="E106" s="289" t="s">
        <v>287</v>
      </c>
      <c r="F106" s="289" t="s">
        <v>344</v>
      </c>
      <c r="G106" s="289" t="s">
        <v>408</v>
      </c>
      <c r="H106" s="292">
        <v>8.3303346968759797</v>
      </c>
      <c r="I106" s="292">
        <v>100</v>
      </c>
      <c r="J106" s="292">
        <v>3.4106133735388653</v>
      </c>
      <c r="K106" s="292">
        <v>92.044105364380727</v>
      </c>
      <c r="L106" s="292">
        <v>45.65980733921387</v>
      </c>
      <c r="M106" s="292">
        <v>20.986556901918902</v>
      </c>
      <c r="N106" s="292">
        <v>85.127519626339975</v>
      </c>
      <c r="O106" s="292">
        <v>87.369950268406313</v>
      </c>
      <c r="P106" s="292">
        <v>43.573095126912477</v>
      </c>
      <c r="Q106" s="292">
        <v>81.036227784902991</v>
      </c>
      <c r="R106" s="292">
        <v>56.232959217889459</v>
      </c>
      <c r="S106" s="292">
        <v>52.140711563268553</v>
      </c>
      <c r="T106" s="292">
        <v>81.145743891003349</v>
      </c>
      <c r="U106" s="292">
        <v>69.499270347497088</v>
      </c>
      <c r="V106" s="292">
        <v>76.302349942173194</v>
      </c>
      <c r="W106" s="292">
        <v>89.275333147309937</v>
      </c>
      <c r="X106" s="292">
        <v>67.21869141207678</v>
      </c>
      <c r="Y106" s="292">
        <v>91.598317476948282</v>
      </c>
      <c r="Z106" s="292">
        <v>90.330567384842723</v>
      </c>
      <c r="AA106" s="292">
        <v>0</v>
      </c>
      <c r="AB106" s="292">
        <v>11.001375852439283</v>
      </c>
      <c r="AC106" s="292">
        <v>85.931061406524208</v>
      </c>
      <c r="AD106" s="292">
        <v>21.014803439180938</v>
      </c>
      <c r="AE106" s="292">
        <v>77.096739707040399</v>
      </c>
      <c r="AF106" s="292">
        <v>81.544990339285675</v>
      </c>
      <c r="AG106" s="292">
        <v>89.530704720578967</v>
      </c>
      <c r="AH106" s="292">
        <v>83.924148232980002</v>
      </c>
      <c r="AI106" s="292">
        <v>58.9386467891078</v>
      </c>
      <c r="AJ106" s="292">
        <v>65.18318115584637</v>
      </c>
      <c r="AK106" s="292">
        <v>88.991926679996553</v>
      </c>
      <c r="AM106" s="289"/>
      <c r="AN106" s="292">
        <f t="shared" si="3"/>
        <v>63.481324439615982</v>
      </c>
    </row>
    <row r="107" spans="1:40" s="290" customFormat="1">
      <c r="A107" s="289">
        <v>91</v>
      </c>
      <c r="B107" s="289" t="s">
        <v>215</v>
      </c>
      <c r="C107" s="289" t="s">
        <v>216</v>
      </c>
      <c r="D107" s="289" t="str">
        <f t="shared" si="4"/>
        <v>3.10 Carbon</v>
      </c>
      <c r="E107" s="289" t="s">
        <v>231</v>
      </c>
      <c r="F107" s="289"/>
      <c r="G107" s="289"/>
      <c r="H107" s="292">
        <v>67.480773454758889</v>
      </c>
      <c r="I107" s="292">
        <v>51.781015415838034</v>
      </c>
      <c r="J107" s="292">
        <v>0</v>
      </c>
      <c r="K107" s="292">
        <v>50.714084966510235</v>
      </c>
      <c r="L107" s="292">
        <v>66.306502995002134</v>
      </c>
      <c r="M107" s="292">
        <v>94.929757536679247</v>
      </c>
      <c r="N107" s="292">
        <v>81.552637926930601</v>
      </c>
      <c r="O107" s="292">
        <v>74.777409735727616</v>
      </c>
      <c r="P107" s="292">
        <v>46.666820326190937</v>
      </c>
      <c r="Q107" s="292">
        <v>41.742072122209628</v>
      </c>
      <c r="R107" s="292">
        <v>100</v>
      </c>
      <c r="S107" s="292">
        <v>98.18196675770406</v>
      </c>
      <c r="T107" s="292">
        <v>85.120815831642389</v>
      </c>
      <c r="U107" s="292">
        <v>44.464415030573107</v>
      </c>
      <c r="V107" s="292">
        <v>56.969235711780158</v>
      </c>
      <c r="W107" s="292">
        <v>96.7737794848655</v>
      </c>
      <c r="X107" s="292">
        <v>52.176575655079965</v>
      </c>
      <c r="Y107" s="292">
        <v>88.895447476904891</v>
      </c>
      <c r="Z107" s="292">
        <v>51.220277926329203</v>
      </c>
      <c r="AA107" s="292">
        <v>52.110472039232867</v>
      </c>
      <c r="AB107" s="292">
        <v>48.356545740866686</v>
      </c>
      <c r="AC107" s="292">
        <v>49.663488472423552</v>
      </c>
      <c r="AD107" s="292">
        <v>16.289646495168832</v>
      </c>
      <c r="AE107" s="292">
        <v>80.258146546068687</v>
      </c>
      <c r="AF107" s="292">
        <v>75.82745932215056</v>
      </c>
      <c r="AG107" s="292">
        <v>50.739065592234233</v>
      </c>
      <c r="AH107" s="292">
        <v>68.910092047897948</v>
      </c>
      <c r="AI107" s="292">
        <v>94.521390669011311</v>
      </c>
      <c r="AJ107" s="292">
        <v>17.536763151917075</v>
      </c>
      <c r="AK107" s="292">
        <v>94.594748082812174</v>
      </c>
      <c r="AM107" s="289"/>
      <c r="AN107" s="292">
        <f t="shared" si="3"/>
        <v>63.285380217150347</v>
      </c>
    </row>
    <row r="108" spans="1:40" s="290" customFormat="1">
      <c r="A108" s="289">
        <v>92</v>
      </c>
      <c r="B108" s="289" t="s">
        <v>217</v>
      </c>
      <c r="C108" s="289" t="s">
        <v>218</v>
      </c>
      <c r="D108" s="289" t="str">
        <f t="shared" si="4"/>
        <v>3.10.1 Carbon pricing</v>
      </c>
      <c r="E108" s="289" t="s">
        <v>289</v>
      </c>
      <c r="F108" s="289" t="s">
        <v>409</v>
      </c>
      <c r="G108" s="289" t="s">
        <v>410</v>
      </c>
      <c r="H108" s="292">
        <v>100</v>
      </c>
      <c r="I108" s="292">
        <v>0</v>
      </c>
      <c r="J108" s="292">
        <v>0</v>
      </c>
      <c r="K108" s="292">
        <v>0</v>
      </c>
      <c r="L108" s="292">
        <v>100</v>
      </c>
      <c r="M108" s="292">
        <v>100</v>
      </c>
      <c r="N108" s="292">
        <v>100</v>
      </c>
      <c r="O108" s="292">
        <v>100</v>
      </c>
      <c r="P108" s="292">
        <v>0</v>
      </c>
      <c r="Q108" s="292">
        <v>0</v>
      </c>
      <c r="R108" s="292">
        <v>100</v>
      </c>
      <c r="S108" s="292">
        <v>100</v>
      </c>
      <c r="T108" s="292">
        <v>100</v>
      </c>
      <c r="U108" s="292">
        <v>0</v>
      </c>
      <c r="V108" s="292">
        <v>50</v>
      </c>
      <c r="W108" s="292">
        <v>100</v>
      </c>
      <c r="X108" s="292">
        <v>0</v>
      </c>
      <c r="Y108" s="292">
        <v>100</v>
      </c>
      <c r="Z108" s="292">
        <v>0</v>
      </c>
      <c r="AA108" s="292">
        <v>0</v>
      </c>
      <c r="AB108" s="292">
        <v>0</v>
      </c>
      <c r="AC108" s="292">
        <v>0</v>
      </c>
      <c r="AD108" s="292">
        <v>0</v>
      </c>
      <c r="AE108" s="292">
        <v>100</v>
      </c>
      <c r="AF108" s="292">
        <v>100</v>
      </c>
      <c r="AG108" s="292">
        <v>0</v>
      </c>
      <c r="AH108" s="292">
        <v>50</v>
      </c>
      <c r="AI108" s="292">
        <v>100</v>
      </c>
      <c r="AJ108" s="292">
        <v>0</v>
      </c>
      <c r="AK108" s="292">
        <v>100</v>
      </c>
      <c r="AM108" s="289"/>
      <c r="AN108" s="292">
        <f t="shared" si="3"/>
        <v>50</v>
      </c>
    </row>
    <row r="109" spans="1:40" s="290" customFormat="1">
      <c r="A109" s="289">
        <v>93</v>
      </c>
      <c r="B109" s="289" t="s">
        <v>219</v>
      </c>
      <c r="C109" s="289" t="s">
        <v>573</v>
      </c>
      <c r="D109" s="89" t="s">
        <v>574</v>
      </c>
      <c r="E109" s="289" t="s">
        <v>287</v>
      </c>
      <c r="F109" s="289" t="s">
        <v>411</v>
      </c>
      <c r="G109" s="289" t="s">
        <v>412</v>
      </c>
      <c r="H109" s="292">
        <v>29.331548894372276</v>
      </c>
      <c r="I109" s="292">
        <v>99.241881564139362</v>
      </c>
      <c r="J109" s="292">
        <v>0</v>
      </c>
      <c r="K109" s="292">
        <v>97.197035891665806</v>
      </c>
      <c r="L109" s="292">
        <v>27.080978700729403</v>
      </c>
      <c r="M109" s="292">
        <v>81.93941696025577</v>
      </c>
      <c r="N109" s="292">
        <v>56.301246110984586</v>
      </c>
      <c r="O109" s="292">
        <v>43.316054756167595</v>
      </c>
      <c r="P109" s="292">
        <v>89.440174523311029</v>
      </c>
      <c r="Q109" s="292">
        <v>80.001555483730897</v>
      </c>
      <c r="R109" s="292">
        <v>91.656885766254575</v>
      </c>
      <c r="S109" s="292">
        <v>88.172499871874891</v>
      </c>
      <c r="T109" s="292">
        <v>63.139904761754785</v>
      </c>
      <c r="U109" s="292">
        <v>85.219113121778832</v>
      </c>
      <c r="V109" s="292">
        <v>59.185463010034802</v>
      </c>
      <c r="W109" s="292">
        <v>85.473611998995764</v>
      </c>
      <c r="X109" s="292">
        <v>100</v>
      </c>
      <c r="Y109" s="292">
        <v>70.374246222212406</v>
      </c>
      <c r="Z109" s="292">
        <v>98.167189554422862</v>
      </c>
      <c r="AA109" s="292">
        <v>99.873307868488553</v>
      </c>
      <c r="AB109" s="292">
        <v>92.678649631079494</v>
      </c>
      <c r="AC109" s="292">
        <v>95.183495369129815</v>
      </c>
      <c r="AD109" s="292">
        <v>31.22022917497242</v>
      </c>
      <c r="AE109" s="292">
        <v>53.82026424391205</v>
      </c>
      <c r="AF109" s="292">
        <v>45.328547092507243</v>
      </c>
      <c r="AG109" s="292">
        <v>97.244912980973325</v>
      </c>
      <c r="AH109" s="292">
        <v>82.070936397660631</v>
      </c>
      <c r="AI109" s="292">
        <v>81.156753739182193</v>
      </c>
      <c r="AJ109" s="292">
        <v>33.610414121168333</v>
      </c>
      <c r="AK109" s="292">
        <v>81.297348273951599</v>
      </c>
      <c r="AM109" s="289"/>
      <c r="AN109" s="292">
        <f t="shared" si="3"/>
        <v>71.290788869523723</v>
      </c>
    </row>
    <row r="110" spans="1:40" s="290" customFormat="1">
      <c r="A110" s="289"/>
      <c r="B110" s="289" t="s">
        <v>413</v>
      </c>
      <c r="C110" s="289" t="s">
        <v>414</v>
      </c>
      <c r="D110" s="289" t="str">
        <f t="shared" si="4"/>
        <v>_None None</v>
      </c>
      <c r="E110" s="289" t="s">
        <v>231</v>
      </c>
      <c r="F110" s="289"/>
      <c r="G110" s="289"/>
      <c r="H110" s="292" t="s">
        <v>221</v>
      </c>
      <c r="I110" s="292" t="s">
        <v>221</v>
      </c>
      <c r="J110" s="292" t="s">
        <v>221</v>
      </c>
      <c r="K110" s="292" t="s">
        <v>221</v>
      </c>
      <c r="L110" s="292" t="s">
        <v>221</v>
      </c>
      <c r="M110" s="292" t="s">
        <v>221</v>
      </c>
      <c r="N110" s="292" t="s">
        <v>221</v>
      </c>
      <c r="O110" s="292" t="s">
        <v>221</v>
      </c>
      <c r="P110" s="292" t="s">
        <v>221</v>
      </c>
      <c r="Q110" s="292" t="s">
        <v>221</v>
      </c>
      <c r="R110" s="292" t="s">
        <v>221</v>
      </c>
      <c r="S110" s="292" t="s">
        <v>221</v>
      </c>
      <c r="T110" s="292" t="s">
        <v>221</v>
      </c>
      <c r="U110" s="292" t="s">
        <v>221</v>
      </c>
      <c r="V110" s="292" t="s">
        <v>221</v>
      </c>
      <c r="W110" s="292" t="s">
        <v>221</v>
      </c>
      <c r="X110" s="292" t="s">
        <v>221</v>
      </c>
      <c r="Y110" s="292" t="s">
        <v>221</v>
      </c>
      <c r="Z110" s="292" t="s">
        <v>221</v>
      </c>
      <c r="AA110" s="292" t="s">
        <v>221</v>
      </c>
      <c r="AB110" s="292" t="s">
        <v>221</v>
      </c>
      <c r="AC110" s="292" t="s">
        <v>221</v>
      </c>
      <c r="AD110" s="292" t="s">
        <v>221</v>
      </c>
      <c r="AE110" s="292" t="s">
        <v>221</v>
      </c>
      <c r="AF110" s="292" t="s">
        <v>221</v>
      </c>
      <c r="AG110" s="292" t="s">
        <v>221</v>
      </c>
      <c r="AH110" s="292" t="s">
        <v>221</v>
      </c>
      <c r="AI110" s="292" t="s">
        <v>221</v>
      </c>
      <c r="AJ110" s="292" t="s">
        <v>221</v>
      </c>
      <c r="AK110" s="292" t="s">
        <v>221</v>
      </c>
      <c r="AM110" s="289"/>
    </row>
    <row r="111" spans="1:40">
      <c r="H111" s="292" t="s">
        <v>221</v>
      </c>
      <c r="I111" s="292" t="s">
        <v>221</v>
      </c>
      <c r="J111" s="292" t="s">
        <v>221</v>
      </c>
      <c r="K111" s="292" t="s">
        <v>221</v>
      </c>
      <c r="L111" s="292" t="s">
        <v>221</v>
      </c>
      <c r="M111" s="292" t="s">
        <v>221</v>
      </c>
      <c r="N111" s="292" t="s">
        <v>221</v>
      </c>
      <c r="O111" s="292" t="s">
        <v>221</v>
      </c>
      <c r="P111" s="292" t="s">
        <v>221</v>
      </c>
      <c r="Q111" s="292" t="s">
        <v>221</v>
      </c>
      <c r="R111" s="292" t="s">
        <v>221</v>
      </c>
      <c r="S111" s="292" t="s">
        <v>221</v>
      </c>
      <c r="T111" s="292" t="s">
        <v>221</v>
      </c>
      <c r="U111" s="292" t="s">
        <v>221</v>
      </c>
      <c r="V111" s="292" t="s">
        <v>221</v>
      </c>
      <c r="W111" s="292" t="s">
        <v>221</v>
      </c>
      <c r="X111" s="292" t="s">
        <v>221</v>
      </c>
      <c r="Y111" s="292" t="s">
        <v>221</v>
      </c>
      <c r="Z111" s="292" t="s">
        <v>221</v>
      </c>
      <c r="AA111" s="292" t="s">
        <v>221</v>
      </c>
      <c r="AB111" s="292" t="s">
        <v>221</v>
      </c>
      <c r="AC111" s="292" t="s">
        <v>221</v>
      </c>
      <c r="AD111" s="292" t="s">
        <v>221</v>
      </c>
      <c r="AE111" s="292" t="s">
        <v>221</v>
      </c>
      <c r="AF111" s="292" t="s">
        <v>221</v>
      </c>
      <c r="AG111" s="292" t="s">
        <v>221</v>
      </c>
      <c r="AH111" s="292" t="s">
        <v>221</v>
      </c>
      <c r="AI111" s="292" t="s">
        <v>221</v>
      </c>
      <c r="AJ111" s="292" t="s">
        <v>221</v>
      </c>
      <c r="AK111" s="292" t="s">
        <v>221</v>
      </c>
    </row>
    <row r="112" spans="1:40">
      <c r="H112" s="292" t="s">
        <v>221</v>
      </c>
      <c r="I112" s="292" t="s">
        <v>221</v>
      </c>
      <c r="J112" s="292" t="s">
        <v>221</v>
      </c>
      <c r="K112" s="292" t="s">
        <v>221</v>
      </c>
      <c r="L112" s="292" t="s">
        <v>221</v>
      </c>
      <c r="M112" s="292" t="s">
        <v>221</v>
      </c>
      <c r="N112" s="292" t="s">
        <v>221</v>
      </c>
      <c r="O112" s="292" t="s">
        <v>221</v>
      </c>
      <c r="P112" s="292" t="s">
        <v>221</v>
      </c>
      <c r="Q112" s="292" t="s">
        <v>221</v>
      </c>
      <c r="R112" s="292" t="s">
        <v>221</v>
      </c>
      <c r="S112" s="292" t="s">
        <v>221</v>
      </c>
      <c r="T112" s="292" t="s">
        <v>221</v>
      </c>
      <c r="U112" s="292" t="s">
        <v>221</v>
      </c>
      <c r="V112" s="292" t="s">
        <v>221</v>
      </c>
      <c r="W112" s="292" t="s">
        <v>221</v>
      </c>
      <c r="X112" s="292" t="s">
        <v>221</v>
      </c>
      <c r="Y112" s="292" t="s">
        <v>221</v>
      </c>
      <c r="Z112" s="292" t="s">
        <v>221</v>
      </c>
      <c r="AA112" s="292" t="s">
        <v>221</v>
      </c>
      <c r="AB112" s="292" t="s">
        <v>221</v>
      </c>
      <c r="AC112" s="292" t="s">
        <v>221</v>
      </c>
      <c r="AD112" s="292" t="s">
        <v>221</v>
      </c>
      <c r="AE112" s="292" t="s">
        <v>221</v>
      </c>
      <c r="AF112" s="292" t="s">
        <v>221</v>
      </c>
      <c r="AG112" s="292" t="s">
        <v>221</v>
      </c>
      <c r="AH112" s="292" t="s">
        <v>221</v>
      </c>
      <c r="AI112" s="292" t="s">
        <v>221</v>
      </c>
      <c r="AJ112" s="292" t="s">
        <v>221</v>
      </c>
      <c r="AK112" s="292" t="s">
        <v>221</v>
      </c>
    </row>
    <row r="113" spans="8:37">
      <c r="H113" s="292" t="str">
        <f>IF([7]Calc2024!ER113="","",[7]Calc2024!ER113)</f>
        <v/>
      </c>
      <c r="I113" s="292" t="str">
        <f>IF([7]Calc2024!ES113="","",[7]Calc2024!ES113)</f>
        <v/>
      </c>
      <c r="J113" s="292" t="str">
        <f>IF([7]Calc2024!ET113="","",[7]Calc2024!ET113)</f>
        <v/>
      </c>
      <c r="K113" s="292" t="str">
        <f>IF([7]Calc2024!EU113="","",[7]Calc2024!EU113)</f>
        <v/>
      </c>
      <c r="L113" s="292" t="str">
        <f>IF([7]Calc2024!EV113="","",[7]Calc2024!EV113)</f>
        <v/>
      </c>
      <c r="M113" s="292" t="str">
        <f>IF([7]Calc2024!EW113="","",[7]Calc2024!EW113)</f>
        <v/>
      </c>
      <c r="N113" s="292" t="str">
        <f>IF([7]Calc2024!EX113="","",[7]Calc2024!EX113)</f>
        <v/>
      </c>
      <c r="O113" s="292" t="str">
        <f>IF([7]Calc2024!EY113="","",[7]Calc2024!EY113)</f>
        <v/>
      </c>
      <c r="P113" s="292" t="str">
        <f>IF([7]Calc2024!EZ113="","",[7]Calc2024!EZ113)</f>
        <v/>
      </c>
      <c r="Q113" s="292" t="str">
        <f>IF([7]Calc2024!FA113="","",[7]Calc2024!FA113)</f>
        <v/>
      </c>
      <c r="R113" s="292" t="str">
        <f>IF([7]Calc2024!FB113="","",[7]Calc2024!FB113)</f>
        <v/>
      </c>
      <c r="S113" s="292" t="str">
        <f>IF([7]Calc2024!FC113="","",[7]Calc2024!FC113)</f>
        <v/>
      </c>
      <c r="T113" s="292" t="str">
        <f>IF([7]Calc2024!FD113="","",[7]Calc2024!FD113)</f>
        <v/>
      </c>
      <c r="U113" s="292" t="str">
        <f>IF([7]Calc2024!FE113="","",[7]Calc2024!FE113)</f>
        <v/>
      </c>
      <c r="V113" s="292" t="str">
        <f>IF([7]Calc2024!FF113="","",[7]Calc2024!FF113)</f>
        <v/>
      </c>
      <c r="W113" s="292" t="str">
        <f>IF([7]Calc2024!FG113="","",[7]Calc2024!FG113)</f>
        <v/>
      </c>
      <c r="X113" s="292" t="str">
        <f>IF([7]Calc2024!FH113="","",[7]Calc2024!FH113)</f>
        <v/>
      </c>
      <c r="Y113" s="292" t="str">
        <f>IF([7]Calc2024!FI113="","",[7]Calc2024!FI113)</f>
        <v/>
      </c>
      <c r="Z113" s="292" t="str">
        <f>IF([7]Calc2024!FJ113="","",[7]Calc2024!FJ113)</f>
        <v/>
      </c>
      <c r="AA113" s="292" t="str">
        <f>IF([7]Calc2024!FK113="","",[7]Calc2024!FK113)</f>
        <v/>
      </c>
      <c r="AB113" s="292" t="str">
        <f>IF([7]Calc2024!FL113="","",[7]Calc2024!FL113)</f>
        <v/>
      </c>
      <c r="AC113" s="292" t="str">
        <f>IF([7]Calc2024!FM113="","",[7]Calc2024!FM113)</f>
        <v/>
      </c>
      <c r="AD113" s="292" t="str">
        <f>IF([7]Calc2024!FN113="","",[7]Calc2024!FN113)</f>
        <v/>
      </c>
      <c r="AE113" s="292" t="str">
        <f>IF([7]Calc2024!FO113="","",[7]Calc2024!FO113)</f>
        <v/>
      </c>
      <c r="AF113" s="292" t="str">
        <f>IF([7]Calc2024!FP113="","",[7]Calc2024!FP113)</f>
        <v/>
      </c>
      <c r="AG113" s="292" t="str">
        <f>IF([7]Calc2024!FQ113="","",[7]Calc2024!FQ113)</f>
        <v/>
      </c>
      <c r="AH113" s="292" t="str">
        <f>IF([7]Calc2024!FR113="","",[7]Calc2024!FR113)</f>
        <v/>
      </c>
      <c r="AI113" s="292" t="str">
        <f>IF([7]Calc2024!FS113="","",[7]Calc2024!FS113)</f>
        <v/>
      </c>
      <c r="AJ113" s="292" t="str">
        <f>IF([7]Calc2024!FT113="","",[7]Calc2024!FT113)</f>
        <v/>
      </c>
      <c r="AK113" s="292" t="str">
        <f>IF([7]Calc2024!FU113="","",[7]Calc2024!FU113)</f>
        <v/>
      </c>
    </row>
    <row r="114" spans="8:37">
      <c r="H114" s="292" t="str">
        <f>IF([7]Calc2024!ER114="","",[7]Calc2024!ER114)</f>
        <v/>
      </c>
      <c r="I114" s="292" t="str">
        <f>IF([7]Calc2024!ES114="","",[7]Calc2024!ES114)</f>
        <v/>
      </c>
      <c r="J114" s="292" t="str">
        <f>IF([7]Calc2024!ET114="","",[7]Calc2024!ET114)</f>
        <v/>
      </c>
      <c r="K114" s="292" t="str">
        <f>IF([7]Calc2024!EU114="","",[7]Calc2024!EU114)</f>
        <v/>
      </c>
      <c r="L114" s="292" t="str">
        <f>IF([7]Calc2024!EV114="","",[7]Calc2024!EV114)</f>
        <v/>
      </c>
      <c r="M114" s="292" t="str">
        <f>IF([7]Calc2024!EW114="","",[7]Calc2024!EW114)</f>
        <v/>
      </c>
      <c r="N114" s="292" t="str">
        <f>IF([7]Calc2024!EX114="","",[7]Calc2024!EX114)</f>
        <v/>
      </c>
      <c r="O114" s="292" t="str">
        <f>IF([7]Calc2024!EY114="","",[7]Calc2024!EY114)</f>
        <v/>
      </c>
      <c r="P114" s="292" t="str">
        <f>IF([7]Calc2024!EZ114="","",[7]Calc2024!EZ114)</f>
        <v/>
      </c>
      <c r="Q114" s="292" t="str">
        <f>IF([7]Calc2024!FA114="","",[7]Calc2024!FA114)</f>
        <v/>
      </c>
      <c r="R114" s="292" t="str">
        <f>IF([7]Calc2024!FB114="","",[7]Calc2024!FB114)</f>
        <v/>
      </c>
      <c r="S114" s="292" t="str">
        <f>IF([7]Calc2024!FC114="","",[7]Calc2024!FC114)</f>
        <v/>
      </c>
      <c r="T114" s="292" t="str">
        <f>IF([7]Calc2024!FD114="","",[7]Calc2024!FD114)</f>
        <v/>
      </c>
      <c r="U114" s="292" t="str">
        <f>IF([7]Calc2024!FE114="","",[7]Calc2024!FE114)</f>
        <v/>
      </c>
      <c r="V114" s="292" t="str">
        <f>IF([7]Calc2024!FF114="","",[7]Calc2024!FF114)</f>
        <v/>
      </c>
      <c r="W114" s="292" t="str">
        <f>IF([7]Calc2024!FG114="","",[7]Calc2024!FG114)</f>
        <v/>
      </c>
      <c r="X114" s="292" t="str">
        <f>IF([7]Calc2024!FH114="","",[7]Calc2024!FH114)</f>
        <v/>
      </c>
      <c r="Y114" s="292" t="str">
        <f>IF([7]Calc2024!FI114="","",[7]Calc2024!FI114)</f>
        <v/>
      </c>
      <c r="Z114" s="292" t="str">
        <f>IF([7]Calc2024!FJ114="","",[7]Calc2024!FJ114)</f>
        <v/>
      </c>
      <c r="AA114" s="292" t="str">
        <f>IF([7]Calc2024!FK114="","",[7]Calc2024!FK114)</f>
        <v/>
      </c>
      <c r="AB114" s="292" t="str">
        <f>IF([7]Calc2024!FL114="","",[7]Calc2024!FL114)</f>
        <v/>
      </c>
      <c r="AC114" s="292" t="str">
        <f>IF([7]Calc2024!FM114="","",[7]Calc2024!FM114)</f>
        <v/>
      </c>
      <c r="AD114" s="292" t="str">
        <f>IF([7]Calc2024!FN114="","",[7]Calc2024!FN114)</f>
        <v/>
      </c>
      <c r="AE114" s="292" t="str">
        <f>IF([7]Calc2024!FO114="","",[7]Calc2024!FO114)</f>
        <v/>
      </c>
      <c r="AF114" s="292" t="str">
        <f>IF([7]Calc2024!FP114="","",[7]Calc2024!FP114)</f>
        <v/>
      </c>
      <c r="AG114" s="292" t="str">
        <f>IF([7]Calc2024!FQ114="","",[7]Calc2024!FQ114)</f>
        <v/>
      </c>
      <c r="AH114" s="292" t="str">
        <f>IF([7]Calc2024!FR114="","",[7]Calc2024!FR114)</f>
        <v/>
      </c>
      <c r="AI114" s="292" t="str">
        <f>IF([7]Calc2024!FS114="","",[7]Calc2024!FS114)</f>
        <v/>
      </c>
      <c r="AJ114" s="292" t="str">
        <f>IF([7]Calc2024!FT114="","",[7]Calc2024!FT114)</f>
        <v/>
      </c>
      <c r="AK114" s="292" t="str">
        <f>IF([7]Calc2024!FU114="","",[7]Calc2024!FU114)</f>
        <v/>
      </c>
    </row>
    <row r="115" spans="8:37">
      <c r="H115" s="292" t="str">
        <f>IF([7]Calc2024!ER115="","",[7]Calc2024!ER115)</f>
        <v/>
      </c>
      <c r="I115" s="292" t="str">
        <f>IF([7]Calc2024!ES115="","",[7]Calc2024!ES115)</f>
        <v/>
      </c>
      <c r="J115" s="292" t="str">
        <f>IF([7]Calc2024!ET115="","",[7]Calc2024!ET115)</f>
        <v/>
      </c>
      <c r="K115" s="292" t="str">
        <f>IF([7]Calc2024!EU115="","",[7]Calc2024!EU115)</f>
        <v/>
      </c>
      <c r="L115" s="292" t="str">
        <f>IF([7]Calc2024!EV115="","",[7]Calc2024!EV115)</f>
        <v/>
      </c>
      <c r="M115" s="292" t="str">
        <f>IF([7]Calc2024!EW115="","",[7]Calc2024!EW115)</f>
        <v/>
      </c>
      <c r="N115" s="292" t="str">
        <f>IF([7]Calc2024!EX115="","",[7]Calc2024!EX115)</f>
        <v/>
      </c>
      <c r="O115" s="292" t="str">
        <f>IF([7]Calc2024!EY115="","",[7]Calc2024!EY115)</f>
        <v/>
      </c>
      <c r="P115" s="292" t="str">
        <f>IF([7]Calc2024!EZ115="","",[7]Calc2024!EZ115)</f>
        <v/>
      </c>
      <c r="Q115" s="292" t="str">
        <f>IF([7]Calc2024!FA115="","",[7]Calc2024!FA115)</f>
        <v/>
      </c>
      <c r="R115" s="292" t="str">
        <f>IF([7]Calc2024!FB115="","",[7]Calc2024!FB115)</f>
        <v/>
      </c>
      <c r="S115" s="292" t="str">
        <f>IF([7]Calc2024!FC115="","",[7]Calc2024!FC115)</f>
        <v/>
      </c>
      <c r="T115" s="292" t="str">
        <f>IF([7]Calc2024!FD115="","",[7]Calc2024!FD115)</f>
        <v/>
      </c>
      <c r="U115" s="292" t="str">
        <f>IF([7]Calc2024!FE115="","",[7]Calc2024!FE115)</f>
        <v/>
      </c>
      <c r="V115" s="292" t="str">
        <f>IF([7]Calc2024!FF115="","",[7]Calc2024!FF115)</f>
        <v/>
      </c>
      <c r="W115" s="292" t="str">
        <f>IF([7]Calc2024!FG115="","",[7]Calc2024!FG115)</f>
        <v/>
      </c>
      <c r="X115" s="292" t="str">
        <f>IF([7]Calc2024!FH115="","",[7]Calc2024!FH115)</f>
        <v/>
      </c>
      <c r="Y115" s="292" t="str">
        <f>IF([7]Calc2024!FI115="","",[7]Calc2024!FI115)</f>
        <v/>
      </c>
      <c r="Z115" s="292" t="str">
        <f>IF([7]Calc2024!FJ115="","",[7]Calc2024!FJ115)</f>
        <v/>
      </c>
      <c r="AA115" s="292" t="str">
        <f>IF([7]Calc2024!FK115="","",[7]Calc2024!FK115)</f>
        <v/>
      </c>
      <c r="AB115" s="292" t="str">
        <f>IF([7]Calc2024!FL115="","",[7]Calc2024!FL115)</f>
        <v/>
      </c>
      <c r="AC115" s="292" t="str">
        <f>IF([7]Calc2024!FM115="","",[7]Calc2024!FM115)</f>
        <v/>
      </c>
      <c r="AD115" s="292" t="str">
        <f>IF([7]Calc2024!FN115="","",[7]Calc2024!FN115)</f>
        <v/>
      </c>
      <c r="AE115" s="292" t="str">
        <f>IF([7]Calc2024!FO115="","",[7]Calc2024!FO115)</f>
        <v/>
      </c>
      <c r="AF115" s="292" t="str">
        <f>IF([7]Calc2024!FP115="","",[7]Calc2024!FP115)</f>
        <v/>
      </c>
      <c r="AG115" s="292" t="str">
        <f>IF([7]Calc2024!FQ115="","",[7]Calc2024!FQ115)</f>
        <v/>
      </c>
      <c r="AH115" s="292" t="str">
        <f>IF([7]Calc2024!FR115="","",[7]Calc2024!FR115)</f>
        <v/>
      </c>
      <c r="AI115" s="292" t="str">
        <f>IF([7]Calc2024!FS115="","",[7]Calc2024!FS115)</f>
        <v/>
      </c>
      <c r="AJ115" s="292" t="str">
        <f>IF([7]Calc2024!FT115="","",[7]Calc2024!FT115)</f>
        <v/>
      </c>
      <c r="AK115" s="292" t="str">
        <f>IF([7]Calc2024!FU115="","",[7]Calc2024!FU115)</f>
        <v/>
      </c>
    </row>
    <row r="116" spans="8:37">
      <c r="H116" s="292" t="str">
        <f>IF([7]Calc2024!ER116="","",[7]Calc2024!ER116)</f>
        <v/>
      </c>
      <c r="I116" s="292" t="str">
        <f>IF([7]Calc2024!ES116="","",[7]Calc2024!ES116)</f>
        <v/>
      </c>
      <c r="J116" s="292" t="str">
        <f>IF([7]Calc2024!ET116="","",[7]Calc2024!ET116)</f>
        <v/>
      </c>
      <c r="K116" s="292" t="str">
        <f>IF([7]Calc2024!EU116="","",[7]Calc2024!EU116)</f>
        <v/>
      </c>
      <c r="L116" s="292" t="str">
        <f>IF([7]Calc2024!EV116="","",[7]Calc2024!EV116)</f>
        <v/>
      </c>
      <c r="M116" s="292" t="str">
        <f>IF([7]Calc2024!EW116="","",[7]Calc2024!EW116)</f>
        <v/>
      </c>
      <c r="N116" s="292" t="str">
        <f>IF([7]Calc2024!EX116="","",[7]Calc2024!EX116)</f>
        <v/>
      </c>
      <c r="O116" s="292" t="str">
        <f>IF([7]Calc2024!EY116="","",[7]Calc2024!EY116)</f>
        <v/>
      </c>
      <c r="P116" s="292" t="str">
        <f>IF([7]Calc2024!EZ116="","",[7]Calc2024!EZ116)</f>
        <v/>
      </c>
      <c r="Q116" s="292" t="str">
        <f>IF([7]Calc2024!FA116="","",[7]Calc2024!FA116)</f>
        <v/>
      </c>
      <c r="R116" s="292" t="str">
        <f>IF([7]Calc2024!FB116="","",[7]Calc2024!FB116)</f>
        <v/>
      </c>
      <c r="S116" s="292" t="str">
        <f>IF([7]Calc2024!FC116="","",[7]Calc2024!FC116)</f>
        <v/>
      </c>
      <c r="T116" s="292" t="str">
        <f>IF([7]Calc2024!FD116="","",[7]Calc2024!FD116)</f>
        <v/>
      </c>
      <c r="U116" s="292" t="str">
        <f>IF([7]Calc2024!FE116="","",[7]Calc2024!FE116)</f>
        <v/>
      </c>
      <c r="V116" s="292" t="str">
        <f>IF([7]Calc2024!FF116="","",[7]Calc2024!FF116)</f>
        <v/>
      </c>
      <c r="W116" s="292" t="str">
        <f>IF([7]Calc2024!FG116="","",[7]Calc2024!FG116)</f>
        <v/>
      </c>
      <c r="X116" s="292" t="str">
        <f>IF([7]Calc2024!FH116="","",[7]Calc2024!FH116)</f>
        <v/>
      </c>
      <c r="Y116" s="292" t="str">
        <f>IF([7]Calc2024!FI116="","",[7]Calc2024!FI116)</f>
        <v/>
      </c>
      <c r="Z116" s="292" t="str">
        <f>IF([7]Calc2024!FJ116="","",[7]Calc2024!FJ116)</f>
        <v/>
      </c>
      <c r="AA116" s="292" t="str">
        <f>IF([7]Calc2024!FK116="","",[7]Calc2024!FK116)</f>
        <v/>
      </c>
      <c r="AB116" s="292" t="str">
        <f>IF([7]Calc2024!FL116="","",[7]Calc2024!FL116)</f>
        <v/>
      </c>
      <c r="AC116" s="292" t="str">
        <f>IF([7]Calc2024!FM116="","",[7]Calc2024!FM116)</f>
        <v/>
      </c>
      <c r="AD116" s="292" t="str">
        <f>IF([7]Calc2024!FN116="","",[7]Calc2024!FN116)</f>
        <v/>
      </c>
      <c r="AE116" s="292" t="str">
        <f>IF([7]Calc2024!FO116="","",[7]Calc2024!FO116)</f>
        <v/>
      </c>
      <c r="AF116" s="292" t="str">
        <f>IF([7]Calc2024!FP116="","",[7]Calc2024!FP116)</f>
        <v/>
      </c>
      <c r="AG116" s="292" t="str">
        <f>IF([7]Calc2024!FQ116="","",[7]Calc2024!FQ116)</f>
        <v/>
      </c>
      <c r="AH116" s="292" t="str">
        <f>IF([7]Calc2024!FR116="","",[7]Calc2024!FR116)</f>
        <v/>
      </c>
      <c r="AI116" s="292" t="str">
        <f>IF([7]Calc2024!FS116="","",[7]Calc2024!FS116)</f>
        <v/>
      </c>
      <c r="AJ116" s="292" t="str">
        <f>IF([7]Calc2024!FT116="","",[7]Calc2024!FT116)</f>
        <v/>
      </c>
      <c r="AK116" s="292" t="str">
        <f>IF([7]Calc2024!FU116="","",[7]Calc2024!FU116)</f>
        <v/>
      </c>
    </row>
    <row r="117" spans="8:37">
      <c r="H117" s="292" t="str">
        <f>IF([7]Calc2024!ER117="","",[7]Calc2024!ER117)</f>
        <v/>
      </c>
      <c r="I117" s="292" t="str">
        <f>IF([7]Calc2024!ES117="","",[7]Calc2024!ES117)</f>
        <v/>
      </c>
      <c r="J117" s="292" t="str">
        <f>IF([7]Calc2024!ET117="","",[7]Calc2024!ET117)</f>
        <v/>
      </c>
      <c r="K117" s="292" t="str">
        <f>IF([7]Calc2024!EU117="","",[7]Calc2024!EU117)</f>
        <v/>
      </c>
      <c r="L117" s="292" t="str">
        <f>IF([7]Calc2024!EV117="","",[7]Calc2024!EV117)</f>
        <v/>
      </c>
      <c r="M117" s="292" t="str">
        <f>IF([7]Calc2024!EW117="","",[7]Calc2024!EW117)</f>
        <v/>
      </c>
      <c r="N117" s="292" t="str">
        <f>IF([7]Calc2024!EX117="","",[7]Calc2024!EX117)</f>
        <v/>
      </c>
      <c r="O117" s="292" t="str">
        <f>IF([7]Calc2024!EY117="","",[7]Calc2024!EY117)</f>
        <v/>
      </c>
      <c r="P117" s="292" t="str">
        <f>IF([7]Calc2024!EZ117="","",[7]Calc2024!EZ117)</f>
        <v/>
      </c>
      <c r="Q117" s="292" t="str">
        <f>IF([7]Calc2024!FA117="","",[7]Calc2024!FA117)</f>
        <v/>
      </c>
      <c r="R117" s="292" t="str">
        <f>IF([7]Calc2024!FB117="","",[7]Calc2024!FB117)</f>
        <v/>
      </c>
      <c r="S117" s="292" t="str">
        <f>IF([7]Calc2024!FC117="","",[7]Calc2024!FC117)</f>
        <v/>
      </c>
      <c r="T117" s="292" t="str">
        <f>IF([7]Calc2024!FD117="","",[7]Calc2024!FD117)</f>
        <v/>
      </c>
      <c r="U117" s="292" t="str">
        <f>IF([7]Calc2024!FE117="","",[7]Calc2024!FE117)</f>
        <v/>
      </c>
      <c r="V117" s="292" t="str">
        <f>IF([7]Calc2024!FF117="","",[7]Calc2024!FF117)</f>
        <v/>
      </c>
      <c r="W117" s="292" t="str">
        <f>IF([7]Calc2024!FG117="","",[7]Calc2024!FG117)</f>
        <v/>
      </c>
      <c r="X117" s="292" t="str">
        <f>IF([7]Calc2024!FH117="","",[7]Calc2024!FH117)</f>
        <v/>
      </c>
      <c r="Y117" s="292" t="str">
        <f>IF([7]Calc2024!FI117="","",[7]Calc2024!FI117)</f>
        <v/>
      </c>
      <c r="Z117" s="292" t="str">
        <f>IF([7]Calc2024!FJ117="","",[7]Calc2024!FJ117)</f>
        <v/>
      </c>
      <c r="AA117" s="292" t="str">
        <f>IF([7]Calc2024!FK117="","",[7]Calc2024!FK117)</f>
        <v/>
      </c>
      <c r="AB117" s="292" t="str">
        <f>IF([7]Calc2024!FL117="","",[7]Calc2024!FL117)</f>
        <v/>
      </c>
      <c r="AC117" s="292" t="str">
        <f>IF([7]Calc2024!FM117="","",[7]Calc2024!FM117)</f>
        <v/>
      </c>
      <c r="AD117" s="292" t="str">
        <f>IF([7]Calc2024!FN117="","",[7]Calc2024!FN117)</f>
        <v/>
      </c>
      <c r="AE117" s="292" t="str">
        <f>IF([7]Calc2024!FO117="","",[7]Calc2024!FO117)</f>
        <v/>
      </c>
      <c r="AF117" s="292" t="str">
        <f>IF([7]Calc2024!FP117="","",[7]Calc2024!FP117)</f>
        <v/>
      </c>
      <c r="AG117" s="292" t="str">
        <f>IF([7]Calc2024!FQ117="","",[7]Calc2024!FQ117)</f>
        <v/>
      </c>
      <c r="AH117" s="292" t="str">
        <f>IF([7]Calc2024!FR117="","",[7]Calc2024!FR117)</f>
        <v/>
      </c>
      <c r="AI117" s="292" t="str">
        <f>IF([7]Calc2024!FS117="","",[7]Calc2024!FS117)</f>
        <v/>
      </c>
      <c r="AJ117" s="292" t="str">
        <f>IF([7]Calc2024!FT117="","",[7]Calc2024!FT117)</f>
        <v/>
      </c>
      <c r="AK117" s="292" t="str">
        <f>IF([7]Calc2024!FU117="","",[7]Calc2024!FU117)</f>
        <v/>
      </c>
    </row>
    <row r="118" spans="8:37">
      <c r="H118" s="292" t="str">
        <f>IF([7]Calc2024!ER118="","",[7]Calc2024!ER118)</f>
        <v/>
      </c>
      <c r="I118" s="292" t="str">
        <f>IF([7]Calc2024!ES118="","",[7]Calc2024!ES118)</f>
        <v/>
      </c>
      <c r="J118" s="292" t="str">
        <f>IF([7]Calc2024!ET118="","",[7]Calc2024!ET118)</f>
        <v/>
      </c>
      <c r="K118" s="292" t="str">
        <f>IF([7]Calc2024!EU118="","",[7]Calc2024!EU118)</f>
        <v/>
      </c>
      <c r="L118" s="292" t="str">
        <f>IF([7]Calc2024!EV118="","",[7]Calc2024!EV118)</f>
        <v/>
      </c>
      <c r="M118" s="292" t="str">
        <f>IF([7]Calc2024!EW118="","",[7]Calc2024!EW118)</f>
        <v/>
      </c>
      <c r="N118" s="292" t="str">
        <f>IF([7]Calc2024!EX118="","",[7]Calc2024!EX118)</f>
        <v/>
      </c>
      <c r="O118" s="292" t="str">
        <f>IF([7]Calc2024!EY118="","",[7]Calc2024!EY118)</f>
        <v/>
      </c>
      <c r="P118" s="292" t="str">
        <f>IF([7]Calc2024!EZ118="","",[7]Calc2024!EZ118)</f>
        <v/>
      </c>
      <c r="Q118" s="292" t="str">
        <f>IF([7]Calc2024!FA118="","",[7]Calc2024!FA118)</f>
        <v/>
      </c>
      <c r="R118" s="292" t="str">
        <f>IF([7]Calc2024!FB118="","",[7]Calc2024!FB118)</f>
        <v/>
      </c>
      <c r="S118" s="292" t="str">
        <f>IF([7]Calc2024!FC118="","",[7]Calc2024!FC118)</f>
        <v/>
      </c>
      <c r="T118" s="292" t="str">
        <f>IF([7]Calc2024!FD118="","",[7]Calc2024!FD118)</f>
        <v/>
      </c>
      <c r="U118" s="292" t="str">
        <f>IF([7]Calc2024!FE118="","",[7]Calc2024!FE118)</f>
        <v/>
      </c>
      <c r="V118" s="292" t="str">
        <f>IF([7]Calc2024!FF118="","",[7]Calc2024!FF118)</f>
        <v/>
      </c>
      <c r="W118" s="292" t="str">
        <f>IF([7]Calc2024!FG118="","",[7]Calc2024!FG118)</f>
        <v/>
      </c>
      <c r="X118" s="292" t="str">
        <f>IF([7]Calc2024!FH118="","",[7]Calc2024!FH118)</f>
        <v/>
      </c>
      <c r="Y118" s="292" t="str">
        <f>IF([7]Calc2024!FI118="","",[7]Calc2024!FI118)</f>
        <v/>
      </c>
      <c r="Z118" s="292" t="str">
        <f>IF([7]Calc2024!FJ118="","",[7]Calc2024!FJ118)</f>
        <v/>
      </c>
      <c r="AA118" s="292" t="str">
        <f>IF([7]Calc2024!FK118="","",[7]Calc2024!FK118)</f>
        <v/>
      </c>
      <c r="AB118" s="292" t="str">
        <f>IF([7]Calc2024!FL118="","",[7]Calc2024!FL118)</f>
        <v/>
      </c>
      <c r="AC118" s="292" t="str">
        <f>IF([7]Calc2024!FM118="","",[7]Calc2024!FM118)</f>
        <v/>
      </c>
      <c r="AD118" s="292" t="str">
        <f>IF([7]Calc2024!FN118="","",[7]Calc2024!FN118)</f>
        <v/>
      </c>
      <c r="AE118" s="292" t="str">
        <f>IF([7]Calc2024!FO118="","",[7]Calc2024!FO118)</f>
        <v/>
      </c>
      <c r="AF118" s="292" t="str">
        <f>IF([7]Calc2024!FP118="","",[7]Calc2024!FP118)</f>
        <v/>
      </c>
      <c r="AG118" s="292" t="str">
        <f>IF([7]Calc2024!FQ118="","",[7]Calc2024!FQ118)</f>
        <v/>
      </c>
      <c r="AH118" s="292" t="str">
        <f>IF([7]Calc2024!FR118="","",[7]Calc2024!FR118)</f>
        <v/>
      </c>
      <c r="AI118" s="292" t="str">
        <f>IF([7]Calc2024!FS118="","",[7]Calc2024!FS118)</f>
        <v/>
      </c>
      <c r="AJ118" s="292" t="str">
        <f>IF([7]Calc2024!FT118="","",[7]Calc2024!FT118)</f>
        <v/>
      </c>
      <c r="AK118" s="292" t="str">
        <f>IF([7]Calc2024!FU118="","",[7]Calc2024!FU118)</f>
        <v/>
      </c>
    </row>
    <row r="119" spans="8:37">
      <c r="H119" s="292" t="str">
        <f>IF([7]Calc2024!ER119="","",[7]Calc2024!ER119)</f>
        <v/>
      </c>
      <c r="I119" s="292" t="str">
        <f>IF([7]Calc2024!ES119="","",[7]Calc2024!ES119)</f>
        <v/>
      </c>
      <c r="J119" s="292" t="str">
        <f>IF([7]Calc2024!ET119="","",[7]Calc2024!ET119)</f>
        <v/>
      </c>
      <c r="K119" s="292" t="str">
        <f>IF([7]Calc2024!EU119="","",[7]Calc2024!EU119)</f>
        <v/>
      </c>
      <c r="L119" s="292" t="str">
        <f>IF([7]Calc2024!EV119="","",[7]Calc2024!EV119)</f>
        <v/>
      </c>
      <c r="M119" s="292" t="str">
        <f>IF([7]Calc2024!EW119="","",[7]Calc2024!EW119)</f>
        <v/>
      </c>
      <c r="N119" s="292" t="str">
        <f>IF([7]Calc2024!EX119="","",[7]Calc2024!EX119)</f>
        <v/>
      </c>
      <c r="O119" s="292" t="str">
        <f>IF([7]Calc2024!EY119="","",[7]Calc2024!EY119)</f>
        <v/>
      </c>
      <c r="P119" s="292" t="str">
        <f>IF([7]Calc2024!EZ119="","",[7]Calc2024!EZ119)</f>
        <v/>
      </c>
      <c r="Q119" s="292" t="str">
        <f>IF([7]Calc2024!FA119="","",[7]Calc2024!FA119)</f>
        <v/>
      </c>
      <c r="R119" s="292" t="str">
        <f>IF([7]Calc2024!FB119="","",[7]Calc2024!FB119)</f>
        <v/>
      </c>
      <c r="S119" s="292" t="str">
        <f>IF([7]Calc2024!FC119="","",[7]Calc2024!FC119)</f>
        <v/>
      </c>
      <c r="T119" s="292" t="str">
        <f>IF([7]Calc2024!FD119="","",[7]Calc2024!FD119)</f>
        <v/>
      </c>
      <c r="U119" s="292" t="str">
        <f>IF([7]Calc2024!FE119="","",[7]Calc2024!FE119)</f>
        <v/>
      </c>
      <c r="V119" s="292" t="str">
        <f>IF([7]Calc2024!FF119="","",[7]Calc2024!FF119)</f>
        <v/>
      </c>
      <c r="W119" s="292" t="str">
        <f>IF([7]Calc2024!FG119="","",[7]Calc2024!FG119)</f>
        <v/>
      </c>
      <c r="X119" s="292" t="str">
        <f>IF([7]Calc2024!FH119="","",[7]Calc2024!FH119)</f>
        <v/>
      </c>
      <c r="Y119" s="292" t="str">
        <f>IF([7]Calc2024!FI119="","",[7]Calc2024!FI119)</f>
        <v/>
      </c>
      <c r="Z119" s="292" t="str">
        <f>IF([7]Calc2024!FJ119="","",[7]Calc2024!FJ119)</f>
        <v/>
      </c>
      <c r="AA119" s="292" t="str">
        <f>IF([7]Calc2024!FK119="","",[7]Calc2024!FK119)</f>
        <v/>
      </c>
      <c r="AB119" s="292" t="str">
        <f>IF([7]Calc2024!FL119="","",[7]Calc2024!FL119)</f>
        <v/>
      </c>
      <c r="AC119" s="292" t="str">
        <f>IF([7]Calc2024!FM119="","",[7]Calc2024!FM119)</f>
        <v/>
      </c>
      <c r="AD119" s="292" t="str">
        <f>IF([7]Calc2024!FN119="","",[7]Calc2024!FN119)</f>
        <v/>
      </c>
      <c r="AE119" s="292" t="str">
        <f>IF([7]Calc2024!FO119="","",[7]Calc2024!FO119)</f>
        <v/>
      </c>
      <c r="AF119" s="292" t="str">
        <f>IF([7]Calc2024!FP119="","",[7]Calc2024!FP119)</f>
        <v/>
      </c>
      <c r="AG119" s="292" t="str">
        <f>IF([7]Calc2024!FQ119="","",[7]Calc2024!FQ119)</f>
        <v/>
      </c>
      <c r="AH119" s="292" t="str">
        <f>IF([7]Calc2024!FR119="","",[7]Calc2024!FR119)</f>
        <v/>
      </c>
      <c r="AI119" s="292" t="str">
        <f>IF([7]Calc2024!FS119="","",[7]Calc2024!FS119)</f>
        <v/>
      </c>
      <c r="AJ119" s="292" t="str">
        <f>IF([7]Calc2024!FT119="","",[7]Calc2024!FT119)</f>
        <v/>
      </c>
      <c r="AK119" s="292" t="str">
        <f>IF([7]Calc2024!FU119="","",[7]Calc2024!FU119)</f>
        <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B05F07-FE47-484A-8021-54905FED5785}">
  <sheetPr codeName="Sheet35"/>
  <dimension ref="A1:AK102"/>
  <sheetViews>
    <sheetView zoomScale="33" zoomScaleNormal="33" workbookViewId="0">
      <pane xSplit="3" ySplit="1" topLeftCell="D37" activePane="bottomRight" state="frozen"/>
      <selection pane="bottomRight" activeCell="C83" sqref="C83"/>
      <selection pane="bottomLeft" activeCell="W55" sqref="W55"/>
      <selection pane="topRight" activeCell="W55" sqref="W55"/>
    </sheetView>
  </sheetViews>
  <sheetFormatPr defaultRowHeight="15"/>
  <cols>
    <col min="2" max="2" width="21.42578125" bestFit="1" customWidth="1"/>
    <col min="3" max="3" width="42.140625" customWidth="1"/>
  </cols>
  <sheetData>
    <row r="1" spans="1:37">
      <c r="B1" t="s">
        <v>0</v>
      </c>
      <c r="C1" t="s">
        <v>1</v>
      </c>
      <c r="H1" t="s">
        <v>2</v>
      </c>
      <c r="I1" t="s">
        <v>3</v>
      </c>
      <c r="J1" t="s">
        <v>4</v>
      </c>
      <c r="K1" t="s">
        <v>5</v>
      </c>
      <c r="L1" t="s">
        <v>6</v>
      </c>
      <c r="M1" t="s">
        <v>7</v>
      </c>
      <c r="N1" t="s">
        <v>8</v>
      </c>
      <c r="O1" t="s">
        <v>9</v>
      </c>
      <c r="P1" t="s">
        <v>10</v>
      </c>
      <c r="Q1" t="s">
        <v>11</v>
      </c>
      <c r="R1" t="s">
        <v>12</v>
      </c>
      <c r="S1" t="s">
        <v>13</v>
      </c>
      <c r="T1" t="s">
        <v>14</v>
      </c>
      <c r="U1" t="s">
        <v>15</v>
      </c>
      <c r="V1" t="s">
        <v>16</v>
      </c>
      <c r="W1" t="s">
        <v>17</v>
      </c>
      <c r="X1" t="s">
        <v>18</v>
      </c>
      <c r="Y1" t="s">
        <v>19</v>
      </c>
      <c r="Z1" t="s">
        <v>20</v>
      </c>
      <c r="AA1" t="s">
        <v>21</v>
      </c>
      <c r="AB1" t="s">
        <v>22</v>
      </c>
      <c r="AC1" t="s">
        <v>23</v>
      </c>
      <c r="AD1" t="s">
        <v>24</v>
      </c>
      <c r="AE1" t="s">
        <v>25</v>
      </c>
      <c r="AF1" t="s">
        <v>26</v>
      </c>
      <c r="AG1" t="s">
        <v>27</v>
      </c>
      <c r="AH1" t="s">
        <v>28</v>
      </c>
      <c r="AI1" t="s">
        <v>29</v>
      </c>
      <c r="AJ1" t="s">
        <v>30</v>
      </c>
      <c r="AK1" t="s">
        <v>31</v>
      </c>
    </row>
    <row r="2" spans="1:37">
      <c r="B2" t="s">
        <v>32</v>
      </c>
      <c r="C2" t="s">
        <v>32</v>
      </c>
      <c r="D2" t="str">
        <f>B2</f>
        <v>0verall STI</v>
      </c>
      <c r="H2" s="278">
        <v>3</v>
      </c>
      <c r="I2" s="278">
        <v>25</v>
      </c>
      <c r="J2" s="278">
        <v>24</v>
      </c>
      <c r="K2" s="278">
        <v>19</v>
      </c>
      <c r="L2" s="278">
        <v>8</v>
      </c>
      <c r="M2" s="278">
        <v>11</v>
      </c>
      <c r="N2" s="278">
        <v>16</v>
      </c>
      <c r="O2" s="278">
        <v>9</v>
      </c>
      <c r="P2" s="278">
        <v>21</v>
      </c>
      <c r="Q2" s="278">
        <v>7</v>
      </c>
      <c r="R2" s="278">
        <v>23</v>
      </c>
      <c r="S2" s="278">
        <v>18</v>
      </c>
      <c r="T2" s="278">
        <v>5</v>
      </c>
      <c r="U2" s="278">
        <v>22</v>
      </c>
      <c r="V2" s="278">
        <v>15</v>
      </c>
      <c r="W2" s="278">
        <v>17</v>
      </c>
      <c r="X2" s="278">
        <v>27</v>
      </c>
      <c r="Y2" s="278">
        <v>1</v>
      </c>
      <c r="Z2" s="278">
        <v>28</v>
      </c>
      <c r="AA2" s="278">
        <v>29</v>
      </c>
      <c r="AB2" s="278">
        <v>20</v>
      </c>
      <c r="AC2" s="278">
        <v>13</v>
      </c>
      <c r="AD2" s="278">
        <v>30</v>
      </c>
      <c r="AE2" s="278">
        <v>4</v>
      </c>
      <c r="AF2" s="278">
        <v>6</v>
      </c>
      <c r="AG2" s="278">
        <v>26</v>
      </c>
      <c r="AH2" s="278">
        <v>12</v>
      </c>
      <c r="AI2" s="278">
        <v>2</v>
      </c>
      <c r="AJ2" s="278">
        <v>10</v>
      </c>
      <c r="AK2" s="278">
        <v>14</v>
      </c>
    </row>
    <row r="3" spans="1:37">
      <c r="D3" t="str">
        <f>_xlfn.CONCAT(B3,C3)</f>
        <v/>
      </c>
      <c r="H3" s="278"/>
      <c r="I3" s="278"/>
      <c r="J3" s="278"/>
      <c r="K3" s="278"/>
      <c r="L3" s="278"/>
      <c r="M3" s="278"/>
      <c r="N3" s="278"/>
      <c r="O3" s="278"/>
      <c r="P3" s="278"/>
      <c r="Q3" s="278"/>
      <c r="R3" s="278"/>
      <c r="S3" s="278"/>
      <c r="T3" s="278"/>
      <c r="U3" s="278"/>
      <c r="V3" s="278"/>
      <c r="W3" s="278"/>
      <c r="X3" s="278"/>
      <c r="Y3" s="278"/>
      <c r="Z3" s="278"/>
      <c r="AA3" s="278"/>
      <c r="AB3" s="278"/>
      <c r="AC3" s="278"/>
      <c r="AD3" s="278"/>
      <c r="AE3" s="278"/>
      <c r="AF3" s="278"/>
      <c r="AG3" s="278"/>
      <c r="AH3" s="278"/>
      <c r="AI3" s="278"/>
      <c r="AJ3" s="278"/>
      <c r="AK3" s="278"/>
    </row>
    <row r="4" spans="1:37">
      <c r="B4" t="s">
        <v>242</v>
      </c>
      <c r="C4" t="s">
        <v>34</v>
      </c>
      <c r="D4" t="str">
        <f>B4</f>
        <v>1 Economic Pillar</v>
      </c>
      <c r="E4" t="str">
        <f>B4</f>
        <v>1 Economic Pillar</v>
      </c>
      <c r="H4" s="278">
        <v>10</v>
      </c>
      <c r="I4" s="278">
        <v>24</v>
      </c>
      <c r="J4" s="278">
        <v>21</v>
      </c>
      <c r="K4" s="278">
        <v>18</v>
      </c>
      <c r="L4" s="278">
        <v>8</v>
      </c>
      <c r="M4" s="278">
        <v>15</v>
      </c>
      <c r="N4" s="278">
        <v>5</v>
      </c>
      <c r="O4" s="278">
        <v>9</v>
      </c>
      <c r="P4" s="278">
        <v>23</v>
      </c>
      <c r="Q4" s="278">
        <v>1</v>
      </c>
      <c r="R4" s="278">
        <v>16</v>
      </c>
      <c r="S4" s="278">
        <v>17</v>
      </c>
      <c r="T4" s="278">
        <v>11</v>
      </c>
      <c r="U4" s="278">
        <v>28</v>
      </c>
      <c r="V4" s="278">
        <v>14</v>
      </c>
      <c r="W4" s="278">
        <v>22</v>
      </c>
      <c r="X4" s="278">
        <v>27</v>
      </c>
      <c r="Y4" s="278">
        <v>7</v>
      </c>
      <c r="Z4" s="278">
        <v>30</v>
      </c>
      <c r="AA4" s="278">
        <v>26</v>
      </c>
      <c r="AB4" s="278">
        <v>20</v>
      </c>
      <c r="AC4" s="278">
        <v>19</v>
      </c>
      <c r="AD4" s="278">
        <v>25</v>
      </c>
      <c r="AE4" s="278">
        <v>2</v>
      </c>
      <c r="AF4" s="278">
        <v>3</v>
      </c>
      <c r="AG4" s="278">
        <v>29</v>
      </c>
      <c r="AH4" s="278">
        <v>12</v>
      </c>
      <c r="AI4" s="278">
        <v>6</v>
      </c>
      <c r="AJ4" s="278">
        <v>4</v>
      </c>
      <c r="AK4" s="278">
        <v>13</v>
      </c>
    </row>
    <row r="5" spans="1:37">
      <c r="A5" s="1">
        <v>1</v>
      </c>
      <c r="B5" s="2" t="s">
        <v>35</v>
      </c>
      <c r="C5" t="s">
        <v>36</v>
      </c>
      <c r="D5" t="str">
        <f t="shared" ref="D5:D51" si="0">_xlfn.CONCAT(B5," ",C5)</f>
        <v>1.01 Consumer price inflation</v>
      </c>
      <c r="E5" t="str">
        <f t="shared" ref="E5:E68" si="1">B5</f>
        <v>1.01</v>
      </c>
      <c r="H5" s="278">
        <v>19</v>
      </c>
      <c r="I5" s="278">
        <v>26</v>
      </c>
      <c r="J5" s="278">
        <v>2</v>
      </c>
      <c r="K5" s="278">
        <v>5</v>
      </c>
      <c r="L5" s="278">
        <v>14</v>
      </c>
      <c r="M5" s="278">
        <v>25</v>
      </c>
      <c r="N5" s="278">
        <v>1</v>
      </c>
      <c r="O5" s="278">
        <v>9</v>
      </c>
      <c r="P5" s="278">
        <v>6</v>
      </c>
      <c r="Q5" s="278">
        <v>4</v>
      </c>
      <c r="R5" s="278">
        <v>17</v>
      </c>
      <c r="S5" s="278">
        <v>13</v>
      </c>
      <c r="T5" s="278">
        <v>11</v>
      </c>
      <c r="U5" s="278">
        <v>28</v>
      </c>
      <c r="V5" s="278">
        <v>8</v>
      </c>
      <c r="W5" s="278">
        <v>18</v>
      </c>
      <c r="X5" s="278">
        <v>29</v>
      </c>
      <c r="Y5" s="278">
        <v>20</v>
      </c>
      <c r="Z5" s="278">
        <v>27</v>
      </c>
      <c r="AA5" s="278">
        <v>7</v>
      </c>
      <c r="AB5" s="278">
        <v>23</v>
      </c>
      <c r="AC5" s="278">
        <v>22</v>
      </c>
      <c r="AD5" s="278">
        <v>21</v>
      </c>
      <c r="AE5" s="278">
        <v>16</v>
      </c>
      <c r="AF5" s="278">
        <v>12</v>
      </c>
      <c r="AG5" s="278">
        <v>30</v>
      </c>
      <c r="AH5" s="278">
        <v>3</v>
      </c>
      <c r="AI5" s="278">
        <v>24</v>
      </c>
      <c r="AJ5" s="278">
        <v>15</v>
      </c>
      <c r="AK5" s="278">
        <v>10</v>
      </c>
    </row>
    <row r="6" spans="1:37">
      <c r="A6" s="1">
        <v>2</v>
      </c>
      <c r="B6" s="2" t="s">
        <v>38</v>
      </c>
      <c r="C6" t="s">
        <v>39</v>
      </c>
      <c r="D6" t="str">
        <f t="shared" si="0"/>
        <v>1.02 Real GDP Growth per capita, % GDP</v>
      </c>
      <c r="E6" t="str">
        <f t="shared" si="1"/>
        <v>1.02</v>
      </c>
      <c r="H6" s="278">
        <v>17</v>
      </c>
      <c r="I6" s="278">
        <v>2</v>
      </c>
      <c r="J6" s="278">
        <v>20</v>
      </c>
      <c r="K6" s="278">
        <v>7</v>
      </c>
      <c r="L6" s="278">
        <v>24</v>
      </c>
      <c r="M6" s="278">
        <v>26</v>
      </c>
      <c r="N6" s="278">
        <v>4</v>
      </c>
      <c r="O6" s="278">
        <v>21</v>
      </c>
      <c r="P6" s="278">
        <v>16</v>
      </c>
      <c r="Q6" s="278">
        <v>12</v>
      </c>
      <c r="R6" s="278">
        <v>1</v>
      </c>
      <c r="S6" s="278">
        <v>5</v>
      </c>
      <c r="T6" s="278">
        <v>18</v>
      </c>
      <c r="U6" s="278">
        <v>8</v>
      </c>
      <c r="V6" s="278">
        <v>9</v>
      </c>
      <c r="W6" s="278">
        <v>11</v>
      </c>
      <c r="X6" s="278">
        <v>14</v>
      </c>
      <c r="Y6" s="278">
        <v>25</v>
      </c>
      <c r="Z6" s="278">
        <v>28</v>
      </c>
      <c r="AA6" s="278">
        <v>13</v>
      </c>
      <c r="AB6" s="278">
        <v>29</v>
      </c>
      <c r="AC6" s="278">
        <v>3</v>
      </c>
      <c r="AD6" s="278">
        <v>10</v>
      </c>
      <c r="AE6" s="278">
        <v>23</v>
      </c>
      <c r="AF6" s="278">
        <v>22</v>
      </c>
      <c r="AG6" s="278">
        <v>30</v>
      </c>
      <c r="AH6" s="278">
        <v>19</v>
      </c>
      <c r="AI6" s="278">
        <v>27</v>
      </c>
      <c r="AJ6" s="278">
        <v>15</v>
      </c>
      <c r="AK6" s="278">
        <v>6</v>
      </c>
    </row>
    <row r="7" spans="1:37">
      <c r="A7" s="1">
        <v>3</v>
      </c>
      <c r="B7" s="2" t="s">
        <v>40</v>
      </c>
      <c r="C7" t="s">
        <v>41</v>
      </c>
      <c r="D7" t="str">
        <f t="shared" si="0"/>
        <v>1.03 Growth in labor force, %</v>
      </c>
      <c r="E7" t="str">
        <f t="shared" si="1"/>
        <v>1.03</v>
      </c>
      <c r="H7" s="278">
        <v>5</v>
      </c>
      <c r="I7" s="278">
        <v>16</v>
      </c>
      <c r="J7" s="278">
        <v>20</v>
      </c>
      <c r="K7" s="278">
        <v>19</v>
      </c>
      <c r="L7" s="278">
        <v>2</v>
      </c>
      <c r="M7" s="278">
        <v>7</v>
      </c>
      <c r="N7" s="278">
        <v>28</v>
      </c>
      <c r="O7" s="278">
        <v>25</v>
      </c>
      <c r="P7" s="278">
        <v>23</v>
      </c>
      <c r="Q7" s="278">
        <v>13</v>
      </c>
      <c r="R7" s="278">
        <v>1</v>
      </c>
      <c r="S7" s="278">
        <v>11</v>
      </c>
      <c r="T7" s="278">
        <v>26</v>
      </c>
      <c r="U7" s="278">
        <v>10</v>
      </c>
      <c r="V7" s="278">
        <v>21</v>
      </c>
      <c r="W7" s="278">
        <v>8</v>
      </c>
      <c r="X7" s="278">
        <v>14</v>
      </c>
      <c r="Y7" s="278">
        <v>3</v>
      </c>
      <c r="Z7" s="278">
        <v>6</v>
      </c>
      <c r="AA7" s="278">
        <v>12</v>
      </c>
      <c r="AB7" s="278">
        <v>15</v>
      </c>
      <c r="AC7" s="278">
        <v>4</v>
      </c>
      <c r="AD7" s="278">
        <v>30</v>
      </c>
      <c r="AE7" s="278">
        <v>9</v>
      </c>
      <c r="AF7" s="278">
        <v>22</v>
      </c>
      <c r="AG7" s="278">
        <v>29</v>
      </c>
      <c r="AH7" s="278">
        <v>27</v>
      </c>
      <c r="AI7" s="278">
        <v>18</v>
      </c>
      <c r="AJ7" s="278">
        <v>17</v>
      </c>
      <c r="AK7" s="278">
        <v>24</v>
      </c>
    </row>
    <row r="8" spans="1:37">
      <c r="A8" s="1">
        <v>4</v>
      </c>
      <c r="B8" s="2" t="s">
        <v>42</v>
      </c>
      <c r="C8" t="s">
        <v>43</v>
      </c>
      <c r="D8" t="str">
        <f t="shared" si="0"/>
        <v>1.04 Foreign direct investment, net inflows, % GDP</v>
      </c>
      <c r="E8" t="str">
        <f t="shared" si="1"/>
        <v>1.04</v>
      </c>
      <c r="H8" s="278">
        <v>7</v>
      </c>
      <c r="I8" s="278">
        <v>28</v>
      </c>
      <c r="J8" s="278">
        <v>29</v>
      </c>
      <c r="K8" s="278">
        <v>3</v>
      </c>
      <c r="L8" s="278">
        <v>13</v>
      </c>
      <c r="M8" s="278">
        <v>4</v>
      </c>
      <c r="N8" s="278">
        <v>24</v>
      </c>
      <c r="O8" s="278">
        <v>26</v>
      </c>
      <c r="P8" s="278">
        <v>25</v>
      </c>
      <c r="Q8" s="278">
        <v>1</v>
      </c>
      <c r="R8" s="278">
        <v>19</v>
      </c>
      <c r="S8" s="278">
        <v>16</v>
      </c>
      <c r="T8" s="278">
        <v>22</v>
      </c>
      <c r="U8" s="278">
        <v>8</v>
      </c>
      <c r="V8" s="278">
        <v>9</v>
      </c>
      <c r="W8" s="278">
        <v>11</v>
      </c>
      <c r="X8" s="278">
        <v>15</v>
      </c>
      <c r="Y8" s="278">
        <v>10</v>
      </c>
      <c r="Z8" s="278">
        <v>27</v>
      </c>
      <c r="AA8" s="278">
        <v>23</v>
      </c>
      <c r="AB8" s="278">
        <v>5</v>
      </c>
      <c r="AC8" s="278">
        <v>12</v>
      </c>
      <c r="AD8" s="278">
        <v>30</v>
      </c>
      <c r="AE8" s="278">
        <v>2</v>
      </c>
      <c r="AF8" s="278">
        <v>18</v>
      </c>
      <c r="AG8" s="278">
        <v>21</v>
      </c>
      <c r="AH8" s="278">
        <v>14</v>
      </c>
      <c r="AI8" s="278">
        <v>20</v>
      </c>
      <c r="AJ8" s="278">
        <v>17</v>
      </c>
      <c r="AK8" s="278">
        <v>6</v>
      </c>
    </row>
    <row r="9" spans="1:37">
      <c r="A9" s="1">
        <v>5</v>
      </c>
      <c r="B9" s="2" t="s">
        <v>44</v>
      </c>
      <c r="C9" t="s">
        <v>45</v>
      </c>
      <c r="D9" t="str">
        <f t="shared" si="0"/>
        <v>1.05 Gross fixed capital formation, % GDP</v>
      </c>
      <c r="E9" t="str">
        <f t="shared" si="1"/>
        <v>1.05</v>
      </c>
      <c r="H9" s="278">
        <v>15</v>
      </c>
      <c r="I9" s="278">
        <v>4</v>
      </c>
      <c r="J9" s="278">
        <v>6</v>
      </c>
      <c r="K9" s="278">
        <v>27</v>
      </c>
      <c r="L9" s="278">
        <v>17</v>
      </c>
      <c r="M9" s="278">
        <v>13</v>
      </c>
      <c r="N9" s="278">
        <v>1</v>
      </c>
      <c r="O9" s="278">
        <v>11</v>
      </c>
      <c r="P9" s="278">
        <v>22</v>
      </c>
      <c r="Q9" s="278">
        <v>26</v>
      </c>
      <c r="R9" s="278">
        <v>3</v>
      </c>
      <c r="S9" s="278">
        <v>7</v>
      </c>
      <c r="T9" s="278">
        <v>9</v>
      </c>
      <c r="U9" s="278">
        <v>8</v>
      </c>
      <c r="V9" s="278">
        <v>23</v>
      </c>
      <c r="W9" s="278">
        <v>12</v>
      </c>
      <c r="X9" s="278"/>
      <c r="Y9" s="278">
        <v>10</v>
      </c>
      <c r="Z9" s="278">
        <v>28</v>
      </c>
      <c r="AA9" s="278"/>
      <c r="AB9" s="278">
        <v>21</v>
      </c>
      <c r="AC9" s="278">
        <v>14</v>
      </c>
      <c r="AD9" s="278">
        <v>19</v>
      </c>
      <c r="AE9" s="278">
        <v>18</v>
      </c>
      <c r="AF9" s="278">
        <v>2</v>
      </c>
      <c r="AG9" s="278">
        <v>25</v>
      </c>
      <c r="AH9" s="278">
        <v>16</v>
      </c>
      <c r="AI9" s="278">
        <v>24</v>
      </c>
      <c r="AJ9" s="278">
        <v>20</v>
      </c>
      <c r="AK9" s="278">
        <v>5</v>
      </c>
    </row>
    <row r="10" spans="1:37">
      <c r="A10" s="1">
        <v>6</v>
      </c>
      <c r="B10" s="2" t="s">
        <v>46</v>
      </c>
      <c r="C10" t="s">
        <v>47</v>
      </c>
      <c r="D10" t="str">
        <f t="shared" si="0"/>
        <v>1.06 Tariff &amp; non-tariff barriers</v>
      </c>
      <c r="E10" t="str">
        <f t="shared" si="1"/>
        <v>1.06</v>
      </c>
      <c r="H10" s="278">
        <v>26</v>
      </c>
      <c r="I10" s="278">
        <v>13</v>
      </c>
      <c r="J10" s="278">
        <v>3</v>
      </c>
      <c r="K10" s="278">
        <v>6</v>
      </c>
      <c r="L10" s="278">
        <v>27</v>
      </c>
      <c r="M10" s="278">
        <v>8</v>
      </c>
      <c r="N10" s="278">
        <v>28</v>
      </c>
      <c r="O10" s="278">
        <v>10</v>
      </c>
      <c r="P10" s="278">
        <v>19</v>
      </c>
      <c r="Q10" s="278">
        <v>1</v>
      </c>
      <c r="R10" s="278">
        <v>29</v>
      </c>
      <c r="S10" s="278">
        <v>20</v>
      </c>
      <c r="T10" s="278">
        <v>23</v>
      </c>
      <c r="U10" s="278">
        <v>9</v>
      </c>
      <c r="V10" s="278">
        <v>17</v>
      </c>
      <c r="W10" s="278">
        <v>5</v>
      </c>
      <c r="X10" s="278">
        <v>16</v>
      </c>
      <c r="Y10" s="278">
        <v>2</v>
      </c>
      <c r="Z10" s="278">
        <v>21</v>
      </c>
      <c r="AA10" s="278">
        <v>7</v>
      </c>
      <c r="AB10" s="278">
        <v>12</v>
      </c>
      <c r="AC10" s="278">
        <v>11</v>
      </c>
      <c r="AD10" s="278">
        <v>24</v>
      </c>
      <c r="AE10" s="278">
        <v>22</v>
      </c>
      <c r="AF10" s="278">
        <v>18</v>
      </c>
      <c r="AG10" s="278">
        <v>14</v>
      </c>
      <c r="AH10" s="278">
        <v>15</v>
      </c>
      <c r="AI10" s="278">
        <v>25</v>
      </c>
      <c r="AJ10" s="278">
        <v>30</v>
      </c>
      <c r="AK10" s="278">
        <v>4</v>
      </c>
    </row>
    <row r="11" spans="1:37">
      <c r="A11" s="1">
        <v>7</v>
      </c>
      <c r="B11" s="3" t="s">
        <v>48</v>
      </c>
      <c r="C11" t="s">
        <v>49</v>
      </c>
      <c r="D11" t="str">
        <f t="shared" si="0"/>
        <v>1.06.01 Tariff barriers</v>
      </c>
      <c r="E11" t="str">
        <f t="shared" si="1"/>
        <v>1.06.01</v>
      </c>
      <c r="H11" s="278">
        <v>28</v>
      </c>
      <c r="I11" s="278">
        <v>20</v>
      </c>
      <c r="J11" s="278">
        <v>9</v>
      </c>
      <c r="K11" s="278">
        <v>13</v>
      </c>
      <c r="L11" s="278">
        <v>4</v>
      </c>
      <c r="M11" s="278">
        <v>12</v>
      </c>
      <c r="N11" s="278">
        <v>11</v>
      </c>
      <c r="O11" s="278">
        <v>17</v>
      </c>
      <c r="P11" s="278">
        <v>24</v>
      </c>
      <c r="Q11" s="278">
        <v>1</v>
      </c>
      <c r="R11" s="278">
        <v>29</v>
      </c>
      <c r="S11" s="278">
        <v>25</v>
      </c>
      <c r="T11" s="278">
        <v>26</v>
      </c>
      <c r="U11" s="278">
        <v>16</v>
      </c>
      <c r="V11" s="278">
        <v>7</v>
      </c>
      <c r="W11" s="278">
        <v>5</v>
      </c>
      <c r="X11" s="278">
        <v>21</v>
      </c>
      <c r="Y11" s="278">
        <v>2</v>
      </c>
      <c r="Z11" s="278">
        <v>27</v>
      </c>
      <c r="AA11" s="278">
        <v>15</v>
      </c>
      <c r="AB11" s="278">
        <v>8</v>
      </c>
      <c r="AC11" s="278">
        <v>18</v>
      </c>
      <c r="AD11" s="278">
        <v>3</v>
      </c>
      <c r="AE11" s="278">
        <v>19</v>
      </c>
      <c r="AF11" s="278">
        <v>14</v>
      </c>
      <c r="AG11" s="278">
        <v>22</v>
      </c>
      <c r="AH11" s="278">
        <v>6</v>
      </c>
      <c r="AI11" s="278">
        <v>23</v>
      </c>
      <c r="AJ11" s="278">
        <v>30</v>
      </c>
      <c r="AK11" s="278">
        <v>10</v>
      </c>
    </row>
    <row r="12" spans="1:37">
      <c r="A12" s="1">
        <v>8</v>
      </c>
      <c r="B12" s="4" t="s">
        <v>50</v>
      </c>
      <c r="C12" s="278" t="s">
        <v>51</v>
      </c>
      <c r="D12" t="str">
        <f t="shared" si="0"/>
        <v>1.06.01.a Tariff barriers in force</v>
      </c>
      <c r="E12" t="str">
        <f t="shared" si="1"/>
        <v>1.06.01.a</v>
      </c>
      <c r="H12" s="278">
        <v>28</v>
      </c>
      <c r="I12" s="278">
        <v>10</v>
      </c>
      <c r="J12" s="278">
        <v>5</v>
      </c>
      <c r="K12" s="278">
        <v>2</v>
      </c>
      <c r="L12" s="278">
        <v>13</v>
      </c>
      <c r="M12" s="278">
        <v>7</v>
      </c>
      <c r="N12" s="278">
        <v>23</v>
      </c>
      <c r="O12" s="278">
        <v>14</v>
      </c>
      <c r="P12" s="278">
        <v>17</v>
      </c>
      <c r="Q12" s="278">
        <v>1</v>
      </c>
      <c r="R12" s="278">
        <v>29</v>
      </c>
      <c r="S12" s="278">
        <v>22</v>
      </c>
      <c r="T12" s="278">
        <v>27</v>
      </c>
      <c r="U12" s="278">
        <v>4</v>
      </c>
      <c r="V12" s="278">
        <v>10</v>
      </c>
      <c r="W12" s="278">
        <v>21</v>
      </c>
      <c r="X12" s="278">
        <v>6</v>
      </c>
      <c r="Y12" s="278">
        <v>20</v>
      </c>
      <c r="Z12" s="278">
        <v>24</v>
      </c>
      <c r="AA12" s="278">
        <v>3</v>
      </c>
      <c r="AB12" s="278">
        <v>8</v>
      </c>
      <c r="AC12" s="278">
        <v>9</v>
      </c>
      <c r="AD12" s="278">
        <v>25</v>
      </c>
      <c r="AE12" s="278">
        <v>10</v>
      </c>
      <c r="AF12" s="278">
        <v>19</v>
      </c>
      <c r="AG12" s="278">
        <v>18</v>
      </c>
      <c r="AH12" s="278">
        <v>15</v>
      </c>
      <c r="AI12" s="278">
        <v>26</v>
      </c>
      <c r="AJ12" s="278">
        <v>30</v>
      </c>
      <c r="AK12" s="278">
        <v>16</v>
      </c>
    </row>
    <row r="13" spans="1:37">
      <c r="A13" s="1">
        <v>9</v>
      </c>
      <c r="B13" s="4" t="s">
        <v>52</v>
      </c>
      <c r="C13" s="278" t="s">
        <v>53</v>
      </c>
      <c r="D13" t="str">
        <f t="shared" si="0"/>
        <v>1.06.01.b New tariff barriers 2023</v>
      </c>
      <c r="E13" t="str">
        <f t="shared" si="1"/>
        <v>1.06.01.b</v>
      </c>
      <c r="H13" s="278">
        <v>30</v>
      </c>
      <c r="I13" s="278">
        <v>1</v>
      </c>
      <c r="J13" s="278">
        <v>1</v>
      </c>
      <c r="K13" s="278">
        <v>1</v>
      </c>
      <c r="L13" s="278">
        <v>20</v>
      </c>
      <c r="M13" s="278">
        <v>1</v>
      </c>
      <c r="N13" s="278">
        <v>26</v>
      </c>
      <c r="O13" s="278">
        <v>1</v>
      </c>
      <c r="P13" s="278">
        <v>1</v>
      </c>
      <c r="Q13" s="278">
        <v>1</v>
      </c>
      <c r="R13" s="278">
        <v>29</v>
      </c>
      <c r="S13" s="278">
        <v>1</v>
      </c>
      <c r="T13" s="278">
        <v>19</v>
      </c>
      <c r="U13" s="278">
        <v>1</v>
      </c>
      <c r="V13" s="278">
        <v>1</v>
      </c>
      <c r="W13" s="278">
        <v>1</v>
      </c>
      <c r="X13" s="278">
        <v>1</v>
      </c>
      <c r="Y13" s="278">
        <v>23</v>
      </c>
      <c r="Z13" s="278">
        <v>27</v>
      </c>
      <c r="AA13" s="278">
        <v>1</v>
      </c>
      <c r="AB13" s="278">
        <v>1</v>
      </c>
      <c r="AC13" s="278">
        <v>1</v>
      </c>
      <c r="AD13" s="278">
        <v>25</v>
      </c>
      <c r="AE13" s="278">
        <v>21</v>
      </c>
      <c r="AF13" s="278">
        <v>1</v>
      </c>
      <c r="AG13" s="278">
        <v>24</v>
      </c>
      <c r="AH13" s="278">
        <v>1</v>
      </c>
      <c r="AI13" s="278">
        <v>22</v>
      </c>
      <c r="AJ13" s="278">
        <v>28</v>
      </c>
      <c r="AK13" s="278">
        <v>1</v>
      </c>
    </row>
    <row r="14" spans="1:37">
      <c r="A14" s="1">
        <v>10</v>
      </c>
      <c r="B14" s="4" t="s">
        <v>54</v>
      </c>
      <c r="C14" s="278" t="s">
        <v>55</v>
      </c>
      <c r="D14" t="str">
        <f t="shared" si="0"/>
        <v>1.06.01.c Net percentage of imports affected by new tariff barriers (2023)</v>
      </c>
      <c r="E14" t="str">
        <f t="shared" si="1"/>
        <v>1.06.01.c</v>
      </c>
      <c r="H14" s="278">
        <v>6</v>
      </c>
      <c r="I14" s="278">
        <v>26</v>
      </c>
      <c r="J14" s="278">
        <v>14</v>
      </c>
      <c r="K14" s="278">
        <v>17</v>
      </c>
      <c r="L14" s="278">
        <v>8</v>
      </c>
      <c r="M14" s="278">
        <v>16</v>
      </c>
      <c r="N14" s="278">
        <v>2</v>
      </c>
      <c r="O14" s="278">
        <v>15</v>
      </c>
      <c r="P14" s="278">
        <v>29</v>
      </c>
      <c r="Q14" s="278"/>
      <c r="R14" s="278">
        <v>28</v>
      </c>
      <c r="S14" s="278">
        <v>30</v>
      </c>
      <c r="T14" s="278">
        <v>20</v>
      </c>
      <c r="U14" s="278">
        <v>21</v>
      </c>
      <c r="V14" s="278">
        <v>11</v>
      </c>
      <c r="W14" s="278">
        <v>5</v>
      </c>
      <c r="X14" s="278">
        <v>27</v>
      </c>
      <c r="Y14" s="278">
        <v>3</v>
      </c>
      <c r="Z14" s="278">
        <v>4</v>
      </c>
      <c r="AA14" s="278">
        <v>19</v>
      </c>
      <c r="AB14" s="278">
        <v>12</v>
      </c>
      <c r="AC14" s="278">
        <v>23</v>
      </c>
      <c r="AD14" s="278">
        <v>1</v>
      </c>
      <c r="AE14" s="278">
        <v>24</v>
      </c>
      <c r="AF14" s="278">
        <v>13</v>
      </c>
      <c r="AG14" s="278">
        <v>7</v>
      </c>
      <c r="AH14" s="278">
        <v>9</v>
      </c>
      <c r="AI14" s="278">
        <v>22</v>
      </c>
      <c r="AJ14" s="278">
        <v>25</v>
      </c>
      <c r="AK14" s="278">
        <v>10</v>
      </c>
    </row>
    <row r="15" spans="1:37">
      <c r="A15" s="1">
        <v>11</v>
      </c>
      <c r="B15" s="3" t="s">
        <v>56</v>
      </c>
      <c r="C15" s="278" t="s">
        <v>57</v>
      </c>
      <c r="D15" t="str">
        <f t="shared" si="0"/>
        <v>1.06.02 Non-tariff barriers</v>
      </c>
      <c r="E15" t="str">
        <f t="shared" si="1"/>
        <v>1.06.02</v>
      </c>
      <c r="H15" s="278">
        <v>22</v>
      </c>
      <c r="I15" s="278">
        <v>4</v>
      </c>
      <c r="J15" s="278">
        <v>6</v>
      </c>
      <c r="K15" s="278">
        <v>8</v>
      </c>
      <c r="L15" s="278">
        <v>29</v>
      </c>
      <c r="M15" s="278">
        <v>11</v>
      </c>
      <c r="N15" s="278">
        <v>30</v>
      </c>
      <c r="O15" s="278">
        <v>10</v>
      </c>
      <c r="P15" s="278">
        <v>3</v>
      </c>
      <c r="Q15" s="278">
        <v>1</v>
      </c>
      <c r="R15" s="278">
        <v>25</v>
      </c>
      <c r="S15" s="278">
        <v>14</v>
      </c>
      <c r="T15" s="278">
        <v>23</v>
      </c>
      <c r="U15" s="278">
        <v>6</v>
      </c>
      <c r="V15" s="278">
        <v>21</v>
      </c>
      <c r="W15" s="278">
        <v>16</v>
      </c>
      <c r="X15" s="278">
        <v>12</v>
      </c>
      <c r="Y15" s="278">
        <v>13</v>
      </c>
      <c r="Z15" s="278">
        <v>19</v>
      </c>
      <c r="AA15" s="278">
        <v>5</v>
      </c>
      <c r="AB15" s="278">
        <v>17</v>
      </c>
      <c r="AC15" s="278">
        <v>15</v>
      </c>
      <c r="AD15" s="278">
        <v>27</v>
      </c>
      <c r="AE15" s="278">
        <v>24</v>
      </c>
      <c r="AF15" s="278">
        <v>18</v>
      </c>
      <c r="AG15" s="278">
        <v>2</v>
      </c>
      <c r="AH15" s="278">
        <v>20</v>
      </c>
      <c r="AI15" s="278">
        <v>26</v>
      </c>
      <c r="AJ15" s="278">
        <v>28</v>
      </c>
      <c r="AK15" s="278">
        <v>9</v>
      </c>
    </row>
    <row r="16" spans="1:37">
      <c r="A16" s="1">
        <v>12</v>
      </c>
      <c r="B16" s="4" t="s">
        <v>58</v>
      </c>
      <c r="C16" s="278" t="s">
        <v>59</v>
      </c>
      <c r="D16" t="str">
        <f t="shared" si="0"/>
        <v>1.06.02.a Non-tariff barriers in force</v>
      </c>
      <c r="E16" t="str">
        <f t="shared" si="1"/>
        <v>1.06.02.a</v>
      </c>
      <c r="H16" s="278">
        <v>22</v>
      </c>
      <c r="I16" s="278">
        <v>11</v>
      </c>
      <c r="J16" s="278">
        <v>2</v>
      </c>
      <c r="K16" s="278">
        <v>4</v>
      </c>
      <c r="L16" s="278">
        <v>28</v>
      </c>
      <c r="M16" s="278">
        <v>5</v>
      </c>
      <c r="N16" s="278">
        <v>30</v>
      </c>
      <c r="O16" s="278">
        <v>8</v>
      </c>
      <c r="P16" s="278">
        <v>12</v>
      </c>
      <c r="Q16" s="278">
        <v>6</v>
      </c>
      <c r="R16" s="278">
        <v>26</v>
      </c>
      <c r="S16" s="278">
        <v>23</v>
      </c>
      <c r="T16" s="278">
        <v>24</v>
      </c>
      <c r="U16" s="278">
        <v>2</v>
      </c>
      <c r="V16" s="278">
        <v>19</v>
      </c>
      <c r="W16" s="278">
        <v>18</v>
      </c>
      <c r="X16" s="278">
        <v>7</v>
      </c>
      <c r="Y16" s="278">
        <v>9</v>
      </c>
      <c r="Z16" s="278">
        <v>20</v>
      </c>
      <c r="AA16" s="278">
        <v>1</v>
      </c>
      <c r="AB16" s="278">
        <v>10</v>
      </c>
      <c r="AC16" s="278">
        <v>14</v>
      </c>
      <c r="AD16" s="278">
        <v>27</v>
      </c>
      <c r="AE16" s="278">
        <v>15</v>
      </c>
      <c r="AF16" s="278">
        <v>21</v>
      </c>
      <c r="AG16" s="278">
        <v>13</v>
      </c>
      <c r="AH16" s="278">
        <v>17</v>
      </c>
      <c r="AI16" s="278">
        <v>25</v>
      </c>
      <c r="AJ16" s="278">
        <v>29</v>
      </c>
      <c r="AK16" s="278">
        <v>16</v>
      </c>
    </row>
    <row r="17" spans="1:37">
      <c r="A17" s="1">
        <v>13</v>
      </c>
      <c r="B17" s="4" t="s">
        <v>60</v>
      </c>
      <c r="C17" s="278" t="s">
        <v>61</v>
      </c>
      <c r="D17" t="str">
        <f t="shared" si="0"/>
        <v>1.06.02.b New non-tariff barriers 2023</v>
      </c>
      <c r="E17" t="str">
        <f t="shared" si="1"/>
        <v>1.06.02.b</v>
      </c>
      <c r="H17" s="278">
        <v>23</v>
      </c>
      <c r="I17" s="278">
        <v>15</v>
      </c>
      <c r="J17" s="278">
        <v>1</v>
      </c>
      <c r="K17" s="278">
        <v>1</v>
      </c>
      <c r="L17" s="278">
        <v>28</v>
      </c>
      <c r="M17" s="278">
        <v>7</v>
      </c>
      <c r="N17" s="278">
        <v>30</v>
      </c>
      <c r="O17" s="278">
        <v>7</v>
      </c>
      <c r="P17" s="278">
        <v>1</v>
      </c>
      <c r="Q17" s="278">
        <v>1</v>
      </c>
      <c r="R17" s="278">
        <v>27</v>
      </c>
      <c r="S17" s="278">
        <v>24</v>
      </c>
      <c r="T17" s="278">
        <v>22</v>
      </c>
      <c r="U17" s="278">
        <v>1</v>
      </c>
      <c r="V17" s="278">
        <v>18</v>
      </c>
      <c r="W17" s="278">
        <v>19</v>
      </c>
      <c r="X17" s="278">
        <v>11</v>
      </c>
      <c r="Y17" s="278">
        <v>10</v>
      </c>
      <c r="Z17" s="278">
        <v>20</v>
      </c>
      <c r="AA17" s="278">
        <v>1</v>
      </c>
      <c r="AB17" s="278">
        <v>14</v>
      </c>
      <c r="AC17" s="278">
        <v>16</v>
      </c>
      <c r="AD17" s="278">
        <v>26</v>
      </c>
      <c r="AE17" s="278">
        <v>9</v>
      </c>
      <c r="AF17" s="278">
        <v>21</v>
      </c>
      <c r="AG17" s="278">
        <v>13</v>
      </c>
      <c r="AH17" s="278">
        <v>17</v>
      </c>
      <c r="AI17" s="278">
        <v>25</v>
      </c>
      <c r="AJ17" s="278">
        <v>29</v>
      </c>
      <c r="AK17" s="278">
        <v>12</v>
      </c>
    </row>
    <row r="18" spans="1:37">
      <c r="A18" s="1">
        <v>14</v>
      </c>
      <c r="B18" s="4" t="s">
        <v>62</v>
      </c>
      <c r="C18" s="278" t="s">
        <v>63</v>
      </c>
      <c r="D18" t="str">
        <f t="shared" si="0"/>
        <v>1.06.02.c Net percentage of imports affected by new non-tariff barriers (2023)</v>
      </c>
      <c r="E18" t="str">
        <f t="shared" si="1"/>
        <v>1.06.02.c</v>
      </c>
      <c r="H18" s="278">
        <v>25</v>
      </c>
      <c r="I18" s="278">
        <v>19</v>
      </c>
      <c r="J18" s="278">
        <v>10</v>
      </c>
      <c r="K18" s="278">
        <v>10</v>
      </c>
      <c r="L18" s="278">
        <v>26</v>
      </c>
      <c r="M18" s="278">
        <v>17</v>
      </c>
      <c r="N18" s="278">
        <v>6</v>
      </c>
      <c r="O18" s="278">
        <v>13</v>
      </c>
      <c r="P18" s="278">
        <v>4</v>
      </c>
      <c r="Q18" s="278"/>
      <c r="R18" s="278">
        <v>29</v>
      </c>
      <c r="S18" s="278">
        <v>1</v>
      </c>
      <c r="T18" s="278">
        <v>18</v>
      </c>
      <c r="U18" s="278">
        <v>20</v>
      </c>
      <c r="V18" s="278">
        <v>24</v>
      </c>
      <c r="W18" s="278">
        <v>8</v>
      </c>
      <c r="X18" s="278">
        <v>16</v>
      </c>
      <c r="Y18" s="278">
        <v>9</v>
      </c>
      <c r="Z18" s="278">
        <v>22</v>
      </c>
      <c r="AA18" s="278">
        <v>10</v>
      </c>
      <c r="AB18" s="278">
        <v>14</v>
      </c>
      <c r="AC18" s="278">
        <v>23</v>
      </c>
      <c r="AD18" s="278">
        <v>27</v>
      </c>
      <c r="AE18" s="278">
        <v>30</v>
      </c>
      <c r="AF18" s="278">
        <v>5</v>
      </c>
      <c r="AG18" s="278">
        <v>2</v>
      </c>
      <c r="AH18" s="278">
        <v>28</v>
      </c>
      <c r="AI18" s="278">
        <v>21</v>
      </c>
      <c r="AJ18" s="278">
        <v>7</v>
      </c>
      <c r="AK18" s="278">
        <v>3</v>
      </c>
    </row>
    <row r="19" spans="1:37">
      <c r="A19" s="1">
        <v>15</v>
      </c>
      <c r="B19" s="2" t="s">
        <v>64</v>
      </c>
      <c r="C19" t="s">
        <v>65</v>
      </c>
      <c r="D19" t="str">
        <f t="shared" si="0"/>
        <v>1.07 Trade liberalization</v>
      </c>
      <c r="E19" t="str">
        <f t="shared" si="1"/>
        <v>1.07</v>
      </c>
      <c r="H19" s="278">
        <v>3</v>
      </c>
      <c r="I19" s="278">
        <v>24</v>
      </c>
      <c r="J19" s="278">
        <v>14</v>
      </c>
      <c r="K19" s="278">
        <v>13</v>
      </c>
      <c r="L19" s="278">
        <v>5</v>
      </c>
      <c r="M19" s="278">
        <v>10</v>
      </c>
      <c r="N19" s="278">
        <v>25</v>
      </c>
      <c r="O19" s="278">
        <v>19</v>
      </c>
      <c r="P19" s="278">
        <v>21</v>
      </c>
      <c r="Q19" s="278">
        <v>12</v>
      </c>
      <c r="R19" s="278">
        <v>23</v>
      </c>
      <c r="S19" s="278">
        <v>18</v>
      </c>
      <c r="T19" s="278">
        <v>8</v>
      </c>
      <c r="U19" s="278">
        <v>26</v>
      </c>
      <c r="V19" s="278">
        <v>15</v>
      </c>
      <c r="W19" s="278">
        <v>11</v>
      </c>
      <c r="X19" s="278">
        <v>29</v>
      </c>
      <c r="Y19" s="278">
        <v>9</v>
      </c>
      <c r="Z19" s="278">
        <v>22</v>
      </c>
      <c r="AA19" s="278">
        <v>28</v>
      </c>
      <c r="AB19" s="278">
        <v>4</v>
      </c>
      <c r="AC19" s="278">
        <v>16</v>
      </c>
      <c r="AD19" s="278">
        <v>27</v>
      </c>
      <c r="AE19" s="278">
        <v>2</v>
      </c>
      <c r="AF19" s="278">
        <v>7</v>
      </c>
      <c r="AG19" s="278">
        <v>30</v>
      </c>
      <c r="AH19" s="278">
        <v>17</v>
      </c>
      <c r="AI19" s="278">
        <v>1</v>
      </c>
      <c r="AJ19" s="278">
        <v>6</v>
      </c>
      <c r="AK19" s="278">
        <v>20</v>
      </c>
    </row>
    <row r="20" spans="1:37">
      <c r="A20" s="1">
        <v>16</v>
      </c>
      <c r="B20" s="3" t="s">
        <v>66</v>
      </c>
      <c r="C20" t="s">
        <v>67</v>
      </c>
      <c r="D20" t="str">
        <f t="shared" si="0"/>
        <v>1.07.01 Regional Trade Agreements, number in force</v>
      </c>
      <c r="E20" t="str">
        <f t="shared" si="1"/>
        <v>1.07.01</v>
      </c>
      <c r="H20" s="278">
        <v>7</v>
      </c>
      <c r="I20" s="278">
        <v>29</v>
      </c>
      <c r="J20" s="278">
        <v>19</v>
      </c>
      <c r="K20" s="278">
        <v>20</v>
      </c>
      <c r="L20" s="278">
        <v>14</v>
      </c>
      <c r="M20" s="278">
        <v>2</v>
      </c>
      <c r="N20" s="278">
        <v>9</v>
      </c>
      <c r="O20" s="278">
        <v>30</v>
      </c>
      <c r="P20" s="278">
        <v>25</v>
      </c>
      <c r="Q20" s="278">
        <v>25</v>
      </c>
      <c r="R20" s="278">
        <v>7</v>
      </c>
      <c r="S20" s="278">
        <v>12</v>
      </c>
      <c r="T20" s="278">
        <v>9</v>
      </c>
      <c r="U20" s="278">
        <v>20</v>
      </c>
      <c r="V20" s="278">
        <v>11</v>
      </c>
      <c r="W20" s="278">
        <v>4</v>
      </c>
      <c r="X20" s="278">
        <v>24</v>
      </c>
      <c r="Y20" s="278">
        <v>14</v>
      </c>
      <c r="Z20" s="278">
        <v>20</v>
      </c>
      <c r="AA20" s="278">
        <v>27</v>
      </c>
      <c r="AB20" s="278">
        <v>6</v>
      </c>
      <c r="AC20" s="278">
        <v>18</v>
      </c>
      <c r="AD20" s="278">
        <v>20</v>
      </c>
      <c r="AE20" s="278">
        <v>3</v>
      </c>
      <c r="AF20" s="278">
        <v>4</v>
      </c>
      <c r="AG20" s="278">
        <v>27</v>
      </c>
      <c r="AH20" s="278">
        <v>14</v>
      </c>
      <c r="AI20" s="278">
        <v>1</v>
      </c>
      <c r="AJ20" s="278">
        <v>17</v>
      </c>
      <c r="AK20" s="278">
        <v>12</v>
      </c>
    </row>
    <row r="21" spans="1:37">
      <c r="A21" s="1">
        <v>17</v>
      </c>
      <c r="B21" s="3" t="s">
        <v>68</v>
      </c>
      <c r="C21" t="s">
        <v>69</v>
      </c>
      <c r="D21" t="str">
        <f t="shared" si="0"/>
        <v>1.07.02 Capital account liberalization, Index</v>
      </c>
      <c r="E21" t="str">
        <f t="shared" si="1"/>
        <v>1.07.02</v>
      </c>
      <c r="H21" s="278">
        <v>1</v>
      </c>
      <c r="I21" s="278">
        <v>21</v>
      </c>
      <c r="J21" s="278"/>
      <c r="K21" s="278">
        <v>1</v>
      </c>
      <c r="L21" s="278">
        <v>1</v>
      </c>
      <c r="M21" s="278">
        <v>12</v>
      </c>
      <c r="N21" s="278">
        <v>21</v>
      </c>
      <c r="O21" s="278"/>
      <c r="P21" s="278">
        <v>12</v>
      </c>
      <c r="Q21" s="278">
        <v>1</v>
      </c>
      <c r="R21" s="278">
        <v>21</v>
      </c>
      <c r="S21" s="278">
        <v>16</v>
      </c>
      <c r="T21" s="278">
        <v>1</v>
      </c>
      <c r="U21" s="278">
        <v>21</v>
      </c>
      <c r="V21" s="278">
        <v>16</v>
      </c>
      <c r="W21" s="278">
        <v>12</v>
      </c>
      <c r="X21" s="278">
        <v>21</v>
      </c>
      <c r="Y21" s="278">
        <v>1</v>
      </c>
      <c r="Z21" s="278">
        <v>21</v>
      </c>
      <c r="AA21" s="278">
        <v>20</v>
      </c>
      <c r="AB21" s="278">
        <v>1</v>
      </c>
      <c r="AC21" s="278">
        <v>15</v>
      </c>
      <c r="AD21" s="278">
        <v>21</v>
      </c>
      <c r="AE21" s="278">
        <v>1</v>
      </c>
      <c r="AF21" s="278">
        <v>1</v>
      </c>
      <c r="AG21" s="278">
        <v>21</v>
      </c>
      <c r="AH21" s="278">
        <v>16</v>
      </c>
      <c r="AI21" s="278">
        <v>1</v>
      </c>
      <c r="AJ21" s="278">
        <v>1</v>
      </c>
      <c r="AK21" s="278">
        <v>16</v>
      </c>
    </row>
    <row r="22" spans="1:37">
      <c r="A22" s="1">
        <v>18</v>
      </c>
      <c r="B22" s="3" t="s">
        <v>70</v>
      </c>
      <c r="C22" t="s">
        <v>71</v>
      </c>
      <c r="D22" t="str">
        <f t="shared" si="0"/>
        <v>1.07.03 Investment Freedom, Index</v>
      </c>
      <c r="E22" t="str">
        <f t="shared" si="1"/>
        <v>1.07.03</v>
      </c>
      <c r="H22" s="278">
        <v>2</v>
      </c>
      <c r="I22" s="278">
        <v>18</v>
      </c>
      <c r="J22" s="278">
        <v>11</v>
      </c>
      <c r="K22" s="278">
        <v>18</v>
      </c>
      <c r="L22" s="278">
        <v>2</v>
      </c>
      <c r="M22" s="278">
        <v>12</v>
      </c>
      <c r="N22" s="278">
        <v>29</v>
      </c>
      <c r="O22" s="278">
        <v>8</v>
      </c>
      <c r="P22" s="278">
        <v>24</v>
      </c>
      <c r="Q22" s="278"/>
      <c r="R22" s="278">
        <v>21</v>
      </c>
      <c r="S22" s="278">
        <v>18</v>
      </c>
      <c r="T22" s="278">
        <v>8</v>
      </c>
      <c r="U22" s="278"/>
      <c r="V22" s="278">
        <v>12</v>
      </c>
      <c r="W22" s="278">
        <v>6</v>
      </c>
      <c r="X22" s="278">
        <v>24</v>
      </c>
      <c r="Y22" s="278">
        <v>8</v>
      </c>
      <c r="Z22" s="278">
        <v>12</v>
      </c>
      <c r="AA22" s="278">
        <v>28</v>
      </c>
      <c r="AB22" s="278">
        <v>6</v>
      </c>
      <c r="AC22" s="278">
        <v>12</v>
      </c>
      <c r="AD22" s="278">
        <v>24</v>
      </c>
      <c r="AE22" s="278">
        <v>1</v>
      </c>
      <c r="AF22" s="278">
        <v>12</v>
      </c>
      <c r="AG22" s="278">
        <v>24</v>
      </c>
      <c r="AH22" s="278">
        <v>17</v>
      </c>
      <c r="AI22" s="278">
        <v>2</v>
      </c>
      <c r="AJ22" s="278">
        <v>2</v>
      </c>
      <c r="AK22" s="278">
        <v>21</v>
      </c>
    </row>
    <row r="23" spans="1:37">
      <c r="A23" s="1">
        <v>19</v>
      </c>
      <c r="B23" s="2" t="s">
        <v>72</v>
      </c>
      <c r="C23" t="s">
        <v>73</v>
      </c>
      <c r="D23" t="str">
        <f t="shared" si="0"/>
        <v>1.08 Exchange rate stability, parity change from national currency to SDR, 2023/2021</v>
      </c>
      <c r="E23" t="str">
        <f t="shared" si="1"/>
        <v>1.08</v>
      </c>
      <c r="H23" s="278">
        <v>14</v>
      </c>
      <c r="I23" s="278">
        <v>26</v>
      </c>
      <c r="J23" s="278">
        <v>19</v>
      </c>
      <c r="K23" s="278">
        <v>15</v>
      </c>
      <c r="L23" s="278">
        <v>2</v>
      </c>
      <c r="M23" s="278">
        <v>7</v>
      </c>
      <c r="N23" s="278">
        <v>4</v>
      </c>
      <c r="O23" s="278">
        <v>9</v>
      </c>
      <c r="P23" s="278">
        <v>16</v>
      </c>
      <c r="Q23" s="278">
        <v>12</v>
      </c>
      <c r="R23" s="278">
        <v>10</v>
      </c>
      <c r="S23" s="278">
        <v>1</v>
      </c>
      <c r="T23" s="278">
        <v>28</v>
      </c>
      <c r="U23" s="278">
        <v>30</v>
      </c>
      <c r="V23" s="278">
        <v>5</v>
      </c>
      <c r="W23" s="278">
        <v>27</v>
      </c>
      <c r="X23" s="278">
        <v>11</v>
      </c>
      <c r="Y23" s="278">
        <v>22</v>
      </c>
      <c r="Z23" s="278">
        <v>29</v>
      </c>
      <c r="AA23" s="278">
        <v>20</v>
      </c>
      <c r="AB23" s="278">
        <v>24</v>
      </c>
      <c r="AC23" s="278">
        <v>13</v>
      </c>
      <c r="AD23" s="278">
        <v>23</v>
      </c>
      <c r="AE23" s="278">
        <v>18</v>
      </c>
      <c r="AF23" s="278">
        <v>21</v>
      </c>
      <c r="AG23" s="278">
        <v>25</v>
      </c>
      <c r="AH23" s="278">
        <v>3</v>
      </c>
      <c r="AI23" s="278">
        <v>6</v>
      </c>
      <c r="AJ23" s="278">
        <v>16</v>
      </c>
      <c r="AK23" s="278">
        <v>8</v>
      </c>
    </row>
    <row r="24" spans="1:37">
      <c r="A24" s="1">
        <v>20</v>
      </c>
      <c r="B24" s="2" t="s">
        <v>74</v>
      </c>
      <c r="C24" t="s">
        <v>75</v>
      </c>
      <c r="D24" t="str">
        <f t="shared" si="0"/>
        <v>1.09 Domestic credit to private sector, % of GDP</v>
      </c>
      <c r="E24" t="str">
        <f t="shared" si="1"/>
        <v>1.09</v>
      </c>
      <c r="H24" s="278">
        <v>10</v>
      </c>
      <c r="I24" s="278">
        <v>21</v>
      </c>
      <c r="J24" s="278">
        <v>22</v>
      </c>
      <c r="K24" s="278">
        <v>5</v>
      </c>
      <c r="L24" s="278"/>
      <c r="M24" s="278">
        <v>14</v>
      </c>
      <c r="N24" s="278">
        <v>3</v>
      </c>
      <c r="O24" s="278"/>
      <c r="P24" s="278">
        <v>15</v>
      </c>
      <c r="Q24" s="278">
        <v>1</v>
      </c>
      <c r="R24" s="278">
        <v>17</v>
      </c>
      <c r="S24" s="278">
        <v>23</v>
      </c>
      <c r="T24" s="278">
        <v>4</v>
      </c>
      <c r="U24" s="278"/>
      <c r="V24" s="278">
        <v>13</v>
      </c>
      <c r="W24" s="278">
        <v>24</v>
      </c>
      <c r="X24" s="278">
        <v>25</v>
      </c>
      <c r="Y24" s="278">
        <v>8</v>
      </c>
      <c r="Z24" s="278">
        <v>27</v>
      </c>
      <c r="AA24" s="278">
        <v>26</v>
      </c>
      <c r="AB24" s="278">
        <v>20</v>
      </c>
      <c r="AC24" s="278">
        <v>18</v>
      </c>
      <c r="AD24" s="278">
        <v>16</v>
      </c>
      <c r="AE24" s="278">
        <v>9</v>
      </c>
      <c r="AF24" s="278">
        <v>6</v>
      </c>
      <c r="AG24" s="278">
        <v>19</v>
      </c>
      <c r="AH24" s="278">
        <v>7</v>
      </c>
      <c r="AI24" s="278">
        <v>12</v>
      </c>
      <c r="AJ24" s="278">
        <v>2</v>
      </c>
      <c r="AK24" s="278">
        <v>11</v>
      </c>
    </row>
    <row r="25" spans="1:37">
      <c r="A25" s="1">
        <v>21</v>
      </c>
      <c r="B25" s="2" t="s">
        <v>76</v>
      </c>
      <c r="C25" t="s">
        <v>77</v>
      </c>
      <c r="D25" t="str">
        <f t="shared" si="0"/>
        <v>1.10 Foreign trade and payments risk</v>
      </c>
      <c r="E25" t="str">
        <f t="shared" si="1"/>
        <v>1.10</v>
      </c>
      <c r="H25" s="278">
        <v>3</v>
      </c>
      <c r="I25" s="278">
        <v>21</v>
      </c>
      <c r="J25" s="278">
        <v>1</v>
      </c>
      <c r="K25" s="278">
        <v>23</v>
      </c>
      <c r="L25" s="278">
        <v>8</v>
      </c>
      <c r="M25" s="278">
        <v>7</v>
      </c>
      <c r="N25" s="278">
        <v>12</v>
      </c>
      <c r="O25" s="278">
        <v>4</v>
      </c>
      <c r="P25" s="278">
        <v>25</v>
      </c>
      <c r="Q25" s="278">
        <v>2</v>
      </c>
      <c r="R25" s="278">
        <v>22</v>
      </c>
      <c r="S25" s="278">
        <v>14</v>
      </c>
      <c r="T25" s="278">
        <v>28</v>
      </c>
      <c r="U25" s="278">
        <v>29</v>
      </c>
      <c r="V25" s="278">
        <v>15</v>
      </c>
      <c r="W25" s="278">
        <v>18</v>
      </c>
      <c r="X25" s="278">
        <v>9</v>
      </c>
      <c r="Y25" s="278">
        <v>5</v>
      </c>
      <c r="Z25" s="278">
        <v>27</v>
      </c>
      <c r="AA25" s="278">
        <v>24</v>
      </c>
      <c r="AB25" s="278">
        <v>10</v>
      </c>
      <c r="AC25" s="278">
        <v>17</v>
      </c>
      <c r="AD25" s="278">
        <v>26</v>
      </c>
      <c r="AE25" s="278">
        <v>19</v>
      </c>
      <c r="AF25" s="278">
        <v>6</v>
      </c>
      <c r="AG25" s="278">
        <v>30</v>
      </c>
      <c r="AH25" s="278">
        <v>16</v>
      </c>
      <c r="AI25" s="278">
        <v>13</v>
      </c>
      <c r="AJ25" s="278">
        <v>11</v>
      </c>
      <c r="AK25" s="278">
        <v>20</v>
      </c>
    </row>
    <row r="26" spans="1:37">
      <c r="A26" s="1">
        <v>22</v>
      </c>
      <c r="B26" s="3" t="s">
        <v>78</v>
      </c>
      <c r="C26" t="s">
        <v>79</v>
      </c>
      <c r="D26" t="str">
        <f t="shared" si="0"/>
        <v>1.10.01 Country credit rating</v>
      </c>
      <c r="E26" t="str">
        <f t="shared" si="1"/>
        <v>1.10.01</v>
      </c>
      <c r="H26" s="278">
        <v>1</v>
      </c>
      <c r="I26" s="278">
        <v>21</v>
      </c>
      <c r="J26" s="278"/>
      <c r="K26" s="278">
        <v>22</v>
      </c>
      <c r="L26" s="278">
        <v>3</v>
      </c>
      <c r="M26" s="278">
        <v>12</v>
      </c>
      <c r="N26" s="278">
        <v>10</v>
      </c>
      <c r="O26" s="278">
        <v>6</v>
      </c>
      <c r="P26" s="278">
        <v>24</v>
      </c>
      <c r="Q26" s="278">
        <v>7</v>
      </c>
      <c r="R26" s="278">
        <v>19</v>
      </c>
      <c r="S26" s="278">
        <v>17</v>
      </c>
      <c r="T26" s="278">
        <v>11</v>
      </c>
      <c r="U26" s="278">
        <v>26</v>
      </c>
      <c r="V26" s="278">
        <v>13</v>
      </c>
      <c r="W26" s="278">
        <v>18</v>
      </c>
      <c r="X26" s="278"/>
      <c r="Y26" s="278">
        <v>4</v>
      </c>
      <c r="Z26" s="278">
        <v>25</v>
      </c>
      <c r="AA26" s="278">
        <v>23</v>
      </c>
      <c r="AB26" s="278">
        <v>15</v>
      </c>
      <c r="AC26" s="278">
        <v>15</v>
      </c>
      <c r="AD26" s="278">
        <v>27</v>
      </c>
      <c r="AE26" s="278">
        <v>1</v>
      </c>
      <c r="AF26" s="278">
        <v>7</v>
      </c>
      <c r="AG26" s="278">
        <v>28</v>
      </c>
      <c r="AH26" s="278">
        <v>14</v>
      </c>
      <c r="AI26" s="278">
        <v>9</v>
      </c>
      <c r="AJ26" s="278">
        <v>4</v>
      </c>
      <c r="AK26" s="278">
        <v>20</v>
      </c>
    </row>
    <row r="27" spans="1:37">
      <c r="A27" s="1">
        <v>23</v>
      </c>
      <c r="B27" s="3" t="s">
        <v>80</v>
      </c>
      <c r="C27" t="s">
        <v>81</v>
      </c>
      <c r="D27" t="str">
        <f t="shared" si="0"/>
        <v>1.10.02 Gross debt, % GDP</v>
      </c>
      <c r="E27" t="str">
        <f t="shared" si="1"/>
        <v>1.10.02</v>
      </c>
      <c r="H27" s="278">
        <v>12</v>
      </c>
      <c r="I27" s="278">
        <v>9</v>
      </c>
      <c r="J27" s="278">
        <v>1</v>
      </c>
      <c r="K27" s="278">
        <v>5</v>
      </c>
      <c r="L27" s="278">
        <v>25</v>
      </c>
      <c r="M27" s="278">
        <v>8</v>
      </c>
      <c r="N27" s="278">
        <v>23</v>
      </c>
      <c r="O27" s="278">
        <v>4</v>
      </c>
      <c r="P27" s="278">
        <v>15</v>
      </c>
      <c r="Q27" s="278">
        <v>2</v>
      </c>
      <c r="R27" s="278">
        <v>22</v>
      </c>
      <c r="S27" s="278">
        <v>10</v>
      </c>
      <c r="T27" s="278">
        <v>30</v>
      </c>
      <c r="U27" s="278">
        <v>28</v>
      </c>
      <c r="V27" s="278">
        <v>20</v>
      </c>
      <c r="W27" s="278">
        <v>14</v>
      </c>
      <c r="X27" s="278">
        <v>18</v>
      </c>
      <c r="Y27" s="278">
        <v>11</v>
      </c>
      <c r="Z27" s="278">
        <v>21</v>
      </c>
      <c r="AA27" s="278">
        <v>13</v>
      </c>
      <c r="AB27" s="278">
        <v>6</v>
      </c>
      <c r="AC27" s="278">
        <v>17</v>
      </c>
      <c r="AD27" s="278">
        <v>3</v>
      </c>
      <c r="AE27" s="278">
        <v>29</v>
      </c>
      <c r="AF27" s="278">
        <v>16</v>
      </c>
      <c r="AG27" s="278">
        <v>26</v>
      </c>
      <c r="AH27" s="278">
        <v>19</v>
      </c>
      <c r="AI27" s="278">
        <v>24</v>
      </c>
      <c r="AJ27" s="278">
        <v>27</v>
      </c>
      <c r="AK27" s="278">
        <v>7</v>
      </c>
    </row>
    <row r="28" spans="1:37">
      <c r="A28" s="1">
        <v>24</v>
      </c>
      <c r="B28" s="2" t="s">
        <v>82</v>
      </c>
      <c r="C28" t="s">
        <v>83</v>
      </c>
      <c r="D28" t="str">
        <f t="shared" si="0"/>
        <v>1.11 Trade costs</v>
      </c>
      <c r="E28" t="str">
        <f t="shared" si="1"/>
        <v>1.11</v>
      </c>
      <c r="H28" s="278">
        <v>6</v>
      </c>
      <c r="I28" s="278">
        <v>26</v>
      </c>
      <c r="J28" s="278">
        <v>12</v>
      </c>
      <c r="K28" s="278">
        <v>29</v>
      </c>
      <c r="L28" s="278">
        <v>2</v>
      </c>
      <c r="M28" s="278">
        <v>13</v>
      </c>
      <c r="N28" s="278">
        <v>14</v>
      </c>
      <c r="O28" s="278">
        <v>7</v>
      </c>
      <c r="P28" s="278">
        <v>23</v>
      </c>
      <c r="Q28" s="278">
        <v>4</v>
      </c>
      <c r="R28" s="278">
        <v>15</v>
      </c>
      <c r="S28" s="278">
        <v>19</v>
      </c>
      <c r="T28" s="278">
        <v>5</v>
      </c>
      <c r="U28" s="278">
        <v>27</v>
      </c>
      <c r="V28" s="278">
        <v>11</v>
      </c>
      <c r="W28" s="278">
        <v>24</v>
      </c>
      <c r="X28" s="278">
        <v>30</v>
      </c>
      <c r="Y28" s="278">
        <v>3</v>
      </c>
      <c r="Z28" s="278">
        <v>21</v>
      </c>
      <c r="AA28" s="278">
        <v>25</v>
      </c>
      <c r="AB28" s="278">
        <v>22</v>
      </c>
      <c r="AC28" s="278">
        <v>18</v>
      </c>
      <c r="AD28" s="278">
        <v>28</v>
      </c>
      <c r="AE28" s="278">
        <v>1</v>
      </c>
      <c r="AF28" s="278">
        <v>10</v>
      </c>
      <c r="AG28" s="278">
        <v>20</v>
      </c>
      <c r="AH28" s="278">
        <v>16</v>
      </c>
      <c r="AI28" s="278">
        <v>9</v>
      </c>
      <c r="AJ28" s="278">
        <v>8</v>
      </c>
      <c r="AK28" s="278">
        <v>17</v>
      </c>
    </row>
    <row r="29" spans="1:37">
      <c r="A29" s="1">
        <v>25</v>
      </c>
      <c r="B29" s="3" t="s">
        <v>84</v>
      </c>
      <c r="C29" t="s">
        <v>85</v>
      </c>
      <c r="D29" t="str">
        <f t="shared" si="0"/>
        <v>1.11.01 Logistics performance, index</v>
      </c>
      <c r="E29" t="str">
        <f t="shared" si="1"/>
        <v>1.11.01</v>
      </c>
      <c r="H29" s="278">
        <v>8</v>
      </c>
      <c r="I29" s="278">
        <v>26</v>
      </c>
      <c r="J29" s="278">
        <v>18</v>
      </c>
      <c r="K29" s="278">
        <v>29</v>
      </c>
      <c r="L29" s="278">
        <v>2</v>
      </c>
      <c r="M29" s="278">
        <v>19</v>
      </c>
      <c r="N29" s="278">
        <v>8</v>
      </c>
      <c r="O29" s="278">
        <v>4</v>
      </c>
      <c r="P29" s="278">
        <v>23</v>
      </c>
      <c r="Q29" s="278">
        <v>2</v>
      </c>
      <c r="R29" s="278">
        <v>14</v>
      </c>
      <c r="S29" s="278">
        <v>19</v>
      </c>
      <c r="T29" s="278">
        <v>4</v>
      </c>
      <c r="U29" s="278">
        <v>29</v>
      </c>
      <c r="V29" s="278">
        <v>11</v>
      </c>
      <c r="W29" s="278">
        <v>22</v>
      </c>
      <c r="X29" s="278">
        <v>28</v>
      </c>
      <c r="Y29" s="278">
        <v>11</v>
      </c>
      <c r="Z29" s="278">
        <v>17</v>
      </c>
      <c r="AA29" s="278">
        <v>25</v>
      </c>
      <c r="AB29" s="278">
        <v>19</v>
      </c>
      <c r="AC29" s="278">
        <v>15</v>
      </c>
      <c r="AD29" s="278">
        <v>26</v>
      </c>
      <c r="AE29" s="278">
        <v>1</v>
      </c>
      <c r="AF29" s="278">
        <v>6</v>
      </c>
      <c r="AG29" s="278">
        <v>24</v>
      </c>
      <c r="AH29" s="278">
        <v>13</v>
      </c>
      <c r="AI29" s="278">
        <v>8</v>
      </c>
      <c r="AJ29" s="278">
        <v>6</v>
      </c>
      <c r="AK29" s="278">
        <v>15</v>
      </c>
    </row>
    <row r="30" spans="1:37">
      <c r="A30" s="1">
        <v>26</v>
      </c>
      <c r="B30" s="3" t="s">
        <v>86</v>
      </c>
      <c r="C30" t="s">
        <v>87</v>
      </c>
      <c r="D30" t="str">
        <f t="shared" si="0"/>
        <v>1.11.02 Corruption perceptions, index</v>
      </c>
      <c r="E30" t="str">
        <f t="shared" si="1"/>
        <v>1.11.02</v>
      </c>
      <c r="H30" s="278">
        <v>4</v>
      </c>
      <c r="I30" s="278">
        <v>28</v>
      </c>
      <c r="J30" s="278">
        <v>12</v>
      </c>
      <c r="K30" s="278">
        <v>29</v>
      </c>
      <c r="L30" s="278">
        <v>3</v>
      </c>
      <c r="M30" s="278">
        <v>10</v>
      </c>
      <c r="N30" s="278">
        <v>14</v>
      </c>
      <c r="O30" s="278">
        <v>9</v>
      </c>
      <c r="P30" s="278">
        <v>18</v>
      </c>
      <c r="Q30" s="278">
        <v>4</v>
      </c>
      <c r="R30" s="278">
        <v>16</v>
      </c>
      <c r="S30" s="278">
        <v>18</v>
      </c>
      <c r="T30" s="278">
        <v>6</v>
      </c>
      <c r="U30" s="278">
        <v>26</v>
      </c>
      <c r="V30" s="278">
        <v>13</v>
      </c>
      <c r="W30" s="278">
        <v>23</v>
      </c>
      <c r="X30" s="278">
        <v>30</v>
      </c>
      <c r="Y30" s="278">
        <v>1</v>
      </c>
      <c r="Z30" s="278">
        <v>24</v>
      </c>
      <c r="AA30" s="278">
        <v>24</v>
      </c>
      <c r="AB30" s="278">
        <v>22</v>
      </c>
      <c r="AC30" s="278">
        <v>18</v>
      </c>
      <c r="AD30" s="278">
        <v>27</v>
      </c>
      <c r="AE30" s="278">
        <v>2</v>
      </c>
      <c r="AF30" s="278">
        <v>11</v>
      </c>
      <c r="AG30" s="278">
        <v>18</v>
      </c>
      <c r="AH30" s="278">
        <v>17</v>
      </c>
      <c r="AI30" s="278">
        <v>7</v>
      </c>
      <c r="AJ30" s="278">
        <v>8</v>
      </c>
      <c r="AK30" s="278">
        <v>15</v>
      </c>
    </row>
    <row r="31" spans="1:37">
      <c r="A31" s="1">
        <v>27</v>
      </c>
      <c r="B31" s="3" t="s">
        <v>88</v>
      </c>
      <c r="C31" t="s">
        <v>89</v>
      </c>
      <c r="D31" t="str">
        <f t="shared" si="0"/>
        <v>1.11.03 Rule of law, index</v>
      </c>
      <c r="E31" t="str">
        <f t="shared" si="1"/>
        <v>1.11.03</v>
      </c>
      <c r="H31" s="278">
        <v>5</v>
      </c>
      <c r="I31" s="278">
        <v>22</v>
      </c>
      <c r="J31" s="278">
        <v>11</v>
      </c>
      <c r="K31" s="278">
        <v>27</v>
      </c>
      <c r="L31" s="278">
        <v>3</v>
      </c>
      <c r="M31" s="278">
        <v>12</v>
      </c>
      <c r="N31" s="278">
        <v>16</v>
      </c>
      <c r="O31" s="278">
        <v>9</v>
      </c>
      <c r="P31" s="278">
        <v>24</v>
      </c>
      <c r="Q31" s="278">
        <v>8</v>
      </c>
      <c r="R31" s="278">
        <v>14</v>
      </c>
      <c r="S31" s="278">
        <v>19</v>
      </c>
      <c r="T31" s="278">
        <v>4</v>
      </c>
      <c r="U31" s="278">
        <v>26</v>
      </c>
      <c r="V31" s="278">
        <v>13</v>
      </c>
      <c r="W31" s="278">
        <v>28</v>
      </c>
      <c r="X31" s="278">
        <v>30</v>
      </c>
      <c r="Y31" s="278">
        <v>2</v>
      </c>
      <c r="Z31" s="278">
        <v>25</v>
      </c>
      <c r="AA31" s="278">
        <v>23</v>
      </c>
      <c r="AB31" s="278">
        <v>21</v>
      </c>
      <c r="AC31" s="278">
        <v>20</v>
      </c>
      <c r="AD31" s="278">
        <v>29</v>
      </c>
      <c r="AE31" s="278">
        <v>1</v>
      </c>
      <c r="AF31" s="278">
        <v>10</v>
      </c>
      <c r="AG31" s="278">
        <v>17</v>
      </c>
      <c r="AH31" s="278">
        <v>15</v>
      </c>
      <c r="AI31" s="278">
        <v>6</v>
      </c>
      <c r="AJ31" s="278">
        <v>7</v>
      </c>
      <c r="AK31" s="278">
        <v>18</v>
      </c>
    </row>
    <row r="32" spans="1:37">
      <c r="A32" s="1">
        <v>28</v>
      </c>
      <c r="B32" s="2" t="s">
        <v>90</v>
      </c>
      <c r="C32" t="s">
        <v>91</v>
      </c>
      <c r="D32" t="str">
        <f t="shared" si="0"/>
        <v xml:space="preserve">1.12 Monetary policy intervention </v>
      </c>
      <c r="E32" t="str">
        <f t="shared" si="1"/>
        <v>1.12</v>
      </c>
      <c r="H32" s="278">
        <v>22</v>
      </c>
      <c r="I32" s="278">
        <v>6</v>
      </c>
      <c r="J32" s="278">
        <v>28</v>
      </c>
      <c r="K32" s="278">
        <v>1</v>
      </c>
      <c r="L32" s="278">
        <v>15</v>
      </c>
      <c r="M32" s="278">
        <v>12</v>
      </c>
      <c r="N32" s="278">
        <v>23</v>
      </c>
      <c r="O32" s="278">
        <v>29</v>
      </c>
      <c r="P32" s="278">
        <v>7</v>
      </c>
      <c r="Q32" s="278">
        <v>24</v>
      </c>
      <c r="R32" s="278">
        <v>14</v>
      </c>
      <c r="S32" s="278">
        <v>17</v>
      </c>
      <c r="T32" s="278">
        <v>25</v>
      </c>
      <c r="U32" s="278">
        <v>20</v>
      </c>
      <c r="V32" s="278">
        <v>16</v>
      </c>
      <c r="W32" s="278">
        <v>13</v>
      </c>
      <c r="X32" s="278">
        <v>5</v>
      </c>
      <c r="Y32" s="278">
        <v>2</v>
      </c>
      <c r="Z32" s="278">
        <v>18</v>
      </c>
      <c r="AA32" s="278">
        <v>27</v>
      </c>
      <c r="AB32" s="278">
        <v>9</v>
      </c>
      <c r="AC32" s="278">
        <v>11</v>
      </c>
      <c r="AD32" s="278">
        <v>26</v>
      </c>
      <c r="AE32" s="278">
        <v>30</v>
      </c>
      <c r="AF32" s="278">
        <v>21</v>
      </c>
      <c r="AG32" s="278">
        <v>4</v>
      </c>
      <c r="AH32" s="278">
        <v>19</v>
      </c>
      <c r="AI32" s="278">
        <v>10</v>
      </c>
      <c r="AJ32" s="278">
        <v>8</v>
      </c>
      <c r="AK32" s="278">
        <v>3</v>
      </c>
    </row>
    <row r="33" spans="1:37">
      <c r="A33" s="1">
        <v>29</v>
      </c>
      <c r="B33" s="3" t="s">
        <v>92</v>
      </c>
      <c r="C33" t="s">
        <v>93</v>
      </c>
      <c r="D33" t="str">
        <f t="shared" si="0"/>
        <v>1.12.01 Current account balance, % GDP</v>
      </c>
      <c r="E33" t="str">
        <f t="shared" si="1"/>
        <v>1.12.01</v>
      </c>
      <c r="H33" s="278">
        <v>18</v>
      </c>
      <c r="I33" s="278">
        <v>9</v>
      </c>
      <c r="J33" s="278">
        <v>29</v>
      </c>
      <c r="K33" s="278">
        <v>20</v>
      </c>
      <c r="L33" s="278">
        <v>11</v>
      </c>
      <c r="M33" s="278">
        <v>3</v>
      </c>
      <c r="N33" s="278">
        <v>21</v>
      </c>
      <c r="O33" s="278">
        <v>27</v>
      </c>
      <c r="P33" s="278">
        <v>17</v>
      </c>
      <c r="Q33" s="278">
        <v>26</v>
      </c>
      <c r="R33" s="278">
        <v>7</v>
      </c>
      <c r="S33" s="278">
        <v>14</v>
      </c>
      <c r="T33" s="278">
        <v>24</v>
      </c>
      <c r="U33" s="278">
        <v>13</v>
      </c>
      <c r="V33" s="278">
        <v>16</v>
      </c>
      <c r="W33" s="278">
        <v>12</v>
      </c>
      <c r="X33" s="278">
        <v>2</v>
      </c>
      <c r="Y33" s="278">
        <v>1</v>
      </c>
      <c r="Z33" s="278">
        <v>10</v>
      </c>
      <c r="AA33" s="278">
        <v>28</v>
      </c>
      <c r="AB33" s="278">
        <v>15</v>
      </c>
      <c r="AC33" s="278">
        <v>5</v>
      </c>
      <c r="AD33" s="278">
        <v>23</v>
      </c>
      <c r="AE33" s="278">
        <v>30</v>
      </c>
      <c r="AF33" s="278">
        <v>22</v>
      </c>
      <c r="AG33" s="278">
        <v>8</v>
      </c>
      <c r="AH33" s="278">
        <v>19</v>
      </c>
      <c r="AI33" s="278">
        <v>6</v>
      </c>
      <c r="AJ33" s="278">
        <v>4</v>
      </c>
      <c r="AK33" s="278">
        <v>25</v>
      </c>
    </row>
    <row r="34" spans="1:37">
      <c r="A34" s="1">
        <v>30</v>
      </c>
      <c r="B34" s="3" t="s">
        <v>94</v>
      </c>
      <c r="C34" t="s">
        <v>95</v>
      </c>
      <c r="D34" t="str">
        <f t="shared" si="0"/>
        <v>1.12.02 Change (1-year) in total reserves (includes gold), % GDP</v>
      </c>
      <c r="E34" t="str">
        <f t="shared" si="1"/>
        <v>1.12.02</v>
      </c>
      <c r="H34" s="278">
        <v>17</v>
      </c>
      <c r="I34" s="278">
        <v>7</v>
      </c>
      <c r="J34" s="278">
        <v>11</v>
      </c>
      <c r="K34" s="278">
        <v>1</v>
      </c>
      <c r="L34" s="278">
        <v>20</v>
      </c>
      <c r="M34" s="278">
        <v>22</v>
      </c>
      <c r="N34" s="278">
        <v>23</v>
      </c>
      <c r="O34" s="278"/>
      <c r="P34" s="278">
        <v>4</v>
      </c>
      <c r="Q34" s="278">
        <v>3</v>
      </c>
      <c r="R34" s="278">
        <v>21</v>
      </c>
      <c r="S34" s="278">
        <v>18</v>
      </c>
      <c r="T34" s="278">
        <v>27</v>
      </c>
      <c r="U34" s="278">
        <v>24</v>
      </c>
      <c r="V34" s="278">
        <v>9</v>
      </c>
      <c r="W34" s="278">
        <v>8</v>
      </c>
      <c r="X34" s="278">
        <v>25</v>
      </c>
      <c r="Y34" s="278">
        <v>19</v>
      </c>
      <c r="Z34" s="278">
        <v>26</v>
      </c>
      <c r="AA34" s="278">
        <v>16</v>
      </c>
      <c r="AB34" s="278">
        <v>6</v>
      </c>
      <c r="AC34" s="278">
        <v>14</v>
      </c>
      <c r="AD34" s="278">
        <v>28</v>
      </c>
      <c r="AE34" s="278">
        <v>29</v>
      </c>
      <c r="AF34" s="278">
        <v>10</v>
      </c>
      <c r="AG34" s="278">
        <v>5</v>
      </c>
      <c r="AH34" s="278">
        <v>13</v>
      </c>
      <c r="AI34" s="278">
        <v>12</v>
      </c>
      <c r="AJ34" s="278">
        <v>15</v>
      </c>
      <c r="AK34" s="278">
        <v>2</v>
      </c>
    </row>
    <row r="35" spans="1:37">
      <c r="A35" s="1">
        <v>31</v>
      </c>
      <c r="B35" s="2" t="s">
        <v>96</v>
      </c>
      <c r="C35" t="s">
        <v>97</v>
      </c>
      <c r="D35" t="str">
        <f t="shared" si="0"/>
        <v>1.13 Export concentration</v>
      </c>
      <c r="E35" t="str">
        <f t="shared" si="1"/>
        <v>1.13</v>
      </c>
      <c r="H35" s="278">
        <v>21</v>
      </c>
      <c r="I35" s="278">
        <v>22</v>
      </c>
      <c r="J35" s="278">
        <v>30</v>
      </c>
      <c r="K35" s="278">
        <v>19</v>
      </c>
      <c r="L35" s="278">
        <v>17</v>
      </c>
      <c r="M35" s="278">
        <v>25</v>
      </c>
      <c r="N35" s="278">
        <v>2</v>
      </c>
      <c r="O35" s="278">
        <v>15</v>
      </c>
      <c r="P35" s="278">
        <v>27</v>
      </c>
      <c r="Q35" s="278">
        <v>28</v>
      </c>
      <c r="R35" s="278">
        <v>1</v>
      </c>
      <c r="S35" s="278">
        <v>7</v>
      </c>
      <c r="T35" s="278">
        <v>8</v>
      </c>
      <c r="U35" s="278">
        <v>23</v>
      </c>
      <c r="V35" s="278">
        <v>10</v>
      </c>
      <c r="W35" s="278">
        <v>26</v>
      </c>
      <c r="X35" s="278">
        <v>20</v>
      </c>
      <c r="Y35" s="278">
        <v>14</v>
      </c>
      <c r="Z35" s="278">
        <v>11</v>
      </c>
      <c r="AA35" s="278">
        <v>29</v>
      </c>
      <c r="AB35" s="278">
        <v>18</v>
      </c>
      <c r="AC35" s="278">
        <v>16</v>
      </c>
      <c r="AD35" s="278">
        <v>6</v>
      </c>
      <c r="AE35" s="278">
        <v>9</v>
      </c>
      <c r="AF35" s="278">
        <v>24</v>
      </c>
      <c r="AG35" s="278">
        <v>13</v>
      </c>
      <c r="AH35" s="278">
        <v>3</v>
      </c>
      <c r="AI35" s="278">
        <v>5</v>
      </c>
      <c r="AJ35" s="278">
        <v>4</v>
      </c>
      <c r="AK35" s="278">
        <v>12</v>
      </c>
    </row>
    <row r="36" spans="1:37">
      <c r="A36" s="1">
        <v>32</v>
      </c>
      <c r="B36" s="3" t="s">
        <v>98</v>
      </c>
      <c r="C36" t="s">
        <v>99</v>
      </c>
      <c r="D36" t="str">
        <f t="shared" si="0"/>
        <v>1.13.01 Export market concentration, Top 5 as % total</v>
      </c>
      <c r="E36" t="str">
        <f t="shared" si="1"/>
        <v>1.13.01</v>
      </c>
      <c r="H36" s="278">
        <v>21</v>
      </c>
      <c r="I36" s="278">
        <v>12</v>
      </c>
      <c r="J36" s="278">
        <v>25</v>
      </c>
      <c r="K36" s="278">
        <v>19</v>
      </c>
      <c r="L36" s="278">
        <v>29</v>
      </c>
      <c r="M36" s="278">
        <v>23</v>
      </c>
      <c r="N36" s="278">
        <v>3</v>
      </c>
      <c r="O36" s="278">
        <v>22</v>
      </c>
      <c r="P36" s="278">
        <v>20</v>
      </c>
      <c r="Q36" s="278">
        <v>24</v>
      </c>
      <c r="R36" s="278">
        <v>2</v>
      </c>
      <c r="S36" s="278">
        <v>11</v>
      </c>
      <c r="T36" s="278">
        <v>13</v>
      </c>
      <c r="U36" s="278">
        <v>28</v>
      </c>
      <c r="V36" s="278">
        <v>10</v>
      </c>
      <c r="W36" s="278">
        <v>30</v>
      </c>
      <c r="X36" s="278">
        <v>15</v>
      </c>
      <c r="Y36" s="278">
        <v>16</v>
      </c>
      <c r="Z36" s="278">
        <v>6</v>
      </c>
      <c r="AA36" s="278">
        <v>26</v>
      </c>
      <c r="AB36" s="278">
        <v>14</v>
      </c>
      <c r="AC36" s="278">
        <v>18</v>
      </c>
      <c r="AD36" s="278">
        <v>1</v>
      </c>
      <c r="AE36" s="278">
        <v>8</v>
      </c>
      <c r="AF36" s="278">
        <v>27</v>
      </c>
      <c r="AG36" s="278">
        <v>9</v>
      </c>
      <c r="AH36" s="278">
        <v>5</v>
      </c>
      <c r="AI36" s="278">
        <v>4</v>
      </c>
      <c r="AJ36" s="278">
        <v>7</v>
      </c>
      <c r="AK36" s="278">
        <v>17</v>
      </c>
    </row>
    <row r="37" spans="1:37">
      <c r="A37" s="1">
        <v>33</v>
      </c>
      <c r="B37" s="3" t="s">
        <v>100</v>
      </c>
      <c r="C37" t="s">
        <v>101</v>
      </c>
      <c r="D37" t="str">
        <f t="shared" si="0"/>
        <v>1.13.02 Export product concentration, Top 5 as % total</v>
      </c>
      <c r="E37" t="str">
        <f t="shared" si="1"/>
        <v>1.13.02</v>
      </c>
      <c r="H37" s="278">
        <v>21</v>
      </c>
      <c r="I37" s="278">
        <v>29</v>
      </c>
      <c r="J37" s="278">
        <v>30</v>
      </c>
      <c r="K37" s="278">
        <v>24</v>
      </c>
      <c r="L37" s="278">
        <v>5</v>
      </c>
      <c r="M37" s="278">
        <v>25</v>
      </c>
      <c r="N37" s="278">
        <v>4</v>
      </c>
      <c r="O37" s="278">
        <v>15</v>
      </c>
      <c r="P37" s="278">
        <v>28</v>
      </c>
      <c r="Q37" s="278">
        <v>27</v>
      </c>
      <c r="R37" s="278">
        <v>3</v>
      </c>
      <c r="S37" s="278">
        <v>8</v>
      </c>
      <c r="T37" s="278">
        <v>7</v>
      </c>
      <c r="U37" s="278">
        <v>13</v>
      </c>
      <c r="V37" s="278">
        <v>11</v>
      </c>
      <c r="W37" s="278">
        <v>10</v>
      </c>
      <c r="X37" s="278">
        <v>26</v>
      </c>
      <c r="Y37" s="278">
        <v>16</v>
      </c>
      <c r="Z37" s="278">
        <v>20</v>
      </c>
      <c r="AA37" s="278">
        <v>22</v>
      </c>
      <c r="AB37" s="278">
        <v>23</v>
      </c>
      <c r="AC37" s="278">
        <v>17</v>
      </c>
      <c r="AD37" s="278">
        <v>18</v>
      </c>
      <c r="AE37" s="278">
        <v>12</v>
      </c>
      <c r="AF37" s="278">
        <v>14</v>
      </c>
      <c r="AG37" s="278">
        <v>19</v>
      </c>
      <c r="AH37" s="278">
        <v>2</v>
      </c>
      <c r="AI37" s="278">
        <v>6</v>
      </c>
      <c r="AJ37" s="278">
        <v>1</v>
      </c>
      <c r="AK37" s="278">
        <v>9</v>
      </c>
    </row>
    <row r="38" spans="1:37">
      <c r="A38" s="1">
        <v>34</v>
      </c>
      <c r="B38" s="2" t="s">
        <v>102</v>
      </c>
      <c r="C38" t="s">
        <v>103</v>
      </c>
      <c r="D38" t="str">
        <f t="shared" si="0"/>
        <v>1.14 Exports of goods and services</v>
      </c>
      <c r="E38" t="str">
        <f t="shared" si="1"/>
        <v>1.14</v>
      </c>
      <c r="H38" s="278">
        <v>11</v>
      </c>
      <c r="I38" s="278">
        <v>22</v>
      </c>
      <c r="J38" s="278">
        <v>30</v>
      </c>
      <c r="K38" s="278">
        <v>24</v>
      </c>
      <c r="L38" s="278">
        <v>7</v>
      </c>
      <c r="M38" s="278">
        <v>19</v>
      </c>
      <c r="N38" s="278">
        <v>2</v>
      </c>
      <c r="O38" s="278">
        <v>12</v>
      </c>
      <c r="P38" s="278">
        <v>25</v>
      </c>
      <c r="Q38" s="278">
        <v>9</v>
      </c>
      <c r="R38" s="278">
        <v>4</v>
      </c>
      <c r="S38" s="278">
        <v>17</v>
      </c>
      <c r="T38" s="278">
        <v>6</v>
      </c>
      <c r="U38" s="278">
        <v>28</v>
      </c>
      <c r="V38" s="278">
        <v>15</v>
      </c>
      <c r="W38" s="278">
        <v>10</v>
      </c>
      <c r="X38" s="278">
        <v>27</v>
      </c>
      <c r="Y38" s="278">
        <v>20</v>
      </c>
      <c r="Z38" s="278">
        <v>23</v>
      </c>
      <c r="AA38" s="278">
        <v>29</v>
      </c>
      <c r="AB38" s="278">
        <v>21</v>
      </c>
      <c r="AC38" s="278">
        <v>18</v>
      </c>
      <c r="AD38" s="278">
        <v>13</v>
      </c>
      <c r="AE38" s="278">
        <v>5</v>
      </c>
      <c r="AF38" s="278">
        <v>8</v>
      </c>
      <c r="AG38" s="278">
        <v>26</v>
      </c>
      <c r="AH38" s="278">
        <v>14</v>
      </c>
      <c r="AI38" s="278">
        <v>3</v>
      </c>
      <c r="AJ38" s="278">
        <v>1</v>
      </c>
      <c r="AK38" s="278">
        <v>16</v>
      </c>
    </row>
    <row r="39" spans="1:37">
      <c r="A39" s="1">
        <v>35</v>
      </c>
      <c r="B39" s="3" t="s">
        <v>104</v>
      </c>
      <c r="C39" t="s">
        <v>105</v>
      </c>
      <c r="D39" t="str">
        <f t="shared" si="0"/>
        <v>1.14.01 Merchandise exports, US$</v>
      </c>
      <c r="E39" t="str">
        <f t="shared" si="1"/>
        <v>1.14.01</v>
      </c>
      <c r="H39" s="278">
        <v>13</v>
      </c>
      <c r="I39" s="278">
        <v>21</v>
      </c>
      <c r="J39" s="278">
        <v>29</v>
      </c>
      <c r="K39" s="278">
        <v>25</v>
      </c>
      <c r="L39" s="278">
        <v>7</v>
      </c>
      <c r="M39" s="278">
        <v>18</v>
      </c>
      <c r="N39" s="278">
        <v>1</v>
      </c>
      <c r="O39" s="278">
        <v>10</v>
      </c>
      <c r="P39" s="278">
        <v>23</v>
      </c>
      <c r="Q39" s="278">
        <v>6</v>
      </c>
      <c r="R39" s="278">
        <v>11</v>
      </c>
      <c r="S39" s="278">
        <v>17</v>
      </c>
      <c r="T39" s="278">
        <v>3</v>
      </c>
      <c r="U39" s="278">
        <v>30</v>
      </c>
      <c r="V39" s="278">
        <v>15</v>
      </c>
      <c r="W39" s="278">
        <v>5</v>
      </c>
      <c r="X39" s="278">
        <v>26</v>
      </c>
      <c r="Y39" s="278">
        <v>22</v>
      </c>
      <c r="Z39" s="278">
        <v>24</v>
      </c>
      <c r="AA39" s="278">
        <v>27</v>
      </c>
      <c r="AB39" s="278">
        <v>20</v>
      </c>
      <c r="AC39" s="278">
        <v>19</v>
      </c>
      <c r="AD39" s="278">
        <v>12</v>
      </c>
      <c r="AE39" s="278">
        <v>9</v>
      </c>
      <c r="AF39" s="278">
        <v>4</v>
      </c>
      <c r="AG39" s="278">
        <v>28</v>
      </c>
      <c r="AH39" s="278">
        <v>16</v>
      </c>
      <c r="AI39" s="278">
        <v>8</v>
      </c>
      <c r="AJ39" s="278">
        <v>2</v>
      </c>
      <c r="AK39" s="278">
        <v>14</v>
      </c>
    </row>
    <row r="40" spans="1:37">
      <c r="A40" s="1">
        <v>36</v>
      </c>
      <c r="B40" s="3" t="s">
        <v>106</v>
      </c>
      <c r="C40" t="s">
        <v>107</v>
      </c>
      <c r="D40" t="str">
        <f t="shared" si="0"/>
        <v>1.14.02 Commercial services exports, US$</v>
      </c>
      <c r="E40" t="str">
        <f t="shared" si="1"/>
        <v>1.14.02</v>
      </c>
      <c r="H40" s="278">
        <v>10</v>
      </c>
      <c r="I40" s="278">
        <v>25</v>
      </c>
      <c r="J40" s="278">
        <v>29</v>
      </c>
      <c r="K40" s="278">
        <v>23</v>
      </c>
      <c r="L40" s="278">
        <v>7</v>
      </c>
      <c r="M40" s="278">
        <v>20</v>
      </c>
      <c r="N40" s="278">
        <v>3</v>
      </c>
      <c r="O40" s="278">
        <v>12</v>
      </c>
      <c r="P40" s="278">
        <v>26</v>
      </c>
      <c r="Q40" s="278">
        <v>9</v>
      </c>
      <c r="R40" s="278">
        <v>4</v>
      </c>
      <c r="S40" s="278">
        <v>17</v>
      </c>
      <c r="T40" s="278">
        <v>6</v>
      </c>
      <c r="U40" s="278">
        <v>28</v>
      </c>
      <c r="V40" s="278">
        <v>15</v>
      </c>
      <c r="W40" s="278">
        <v>13</v>
      </c>
      <c r="X40" s="278">
        <v>27</v>
      </c>
      <c r="Y40" s="278">
        <v>19</v>
      </c>
      <c r="Z40" s="278">
        <v>21</v>
      </c>
      <c r="AA40" s="278">
        <v>30</v>
      </c>
      <c r="AB40" s="278">
        <v>22</v>
      </c>
      <c r="AC40" s="278">
        <v>14</v>
      </c>
      <c r="AD40" s="278">
        <v>16</v>
      </c>
      <c r="AE40" s="278">
        <v>5</v>
      </c>
      <c r="AF40" s="278">
        <v>8</v>
      </c>
      <c r="AG40" s="278">
        <v>24</v>
      </c>
      <c r="AH40" s="278">
        <v>11</v>
      </c>
      <c r="AI40" s="278">
        <v>2</v>
      </c>
      <c r="AJ40" s="278">
        <v>1</v>
      </c>
      <c r="AK40" s="278">
        <v>18</v>
      </c>
    </row>
    <row r="41" spans="1:37">
      <c r="A41" s="1">
        <v>37</v>
      </c>
      <c r="B41" s="2" t="s">
        <v>108</v>
      </c>
      <c r="C41" t="s">
        <v>109</v>
      </c>
      <c r="D41" t="str">
        <f t="shared" si="0"/>
        <v>1.15 Technological innovation</v>
      </c>
      <c r="E41" t="str">
        <f t="shared" si="1"/>
        <v>1.15</v>
      </c>
      <c r="H41" s="278">
        <v>8</v>
      </c>
      <c r="I41" s="278">
        <v>29</v>
      </c>
      <c r="J41" s="278">
        <v>18</v>
      </c>
      <c r="K41" s="278">
        <v>26</v>
      </c>
      <c r="L41" s="278">
        <v>9</v>
      </c>
      <c r="M41" s="278">
        <v>21</v>
      </c>
      <c r="N41" s="278">
        <v>11</v>
      </c>
      <c r="O41" s="278">
        <v>2</v>
      </c>
      <c r="P41" s="278">
        <v>22</v>
      </c>
      <c r="Q41" s="278">
        <v>7</v>
      </c>
      <c r="R41" s="278">
        <v>20</v>
      </c>
      <c r="S41" s="278">
        <v>24</v>
      </c>
      <c r="T41" s="278">
        <v>5</v>
      </c>
      <c r="U41" s="278">
        <v>23</v>
      </c>
      <c r="V41" s="278">
        <v>13</v>
      </c>
      <c r="W41" s="278">
        <v>19</v>
      </c>
      <c r="X41" s="278">
        <v>30</v>
      </c>
      <c r="Y41" s="278">
        <v>10</v>
      </c>
      <c r="Z41" s="278">
        <v>27</v>
      </c>
      <c r="AA41" s="278">
        <v>17</v>
      </c>
      <c r="AB41" s="278">
        <v>25</v>
      </c>
      <c r="AC41" s="278">
        <v>12</v>
      </c>
      <c r="AD41" s="278">
        <v>16</v>
      </c>
      <c r="AE41" s="278">
        <v>3</v>
      </c>
      <c r="AF41" s="278">
        <v>1</v>
      </c>
      <c r="AG41" s="278">
        <v>28</v>
      </c>
      <c r="AH41" s="278">
        <v>14</v>
      </c>
      <c r="AI41" s="278">
        <v>4</v>
      </c>
      <c r="AJ41" s="278">
        <v>6</v>
      </c>
      <c r="AK41" s="278">
        <v>15</v>
      </c>
    </row>
    <row r="42" spans="1:37">
      <c r="A42" s="1">
        <v>38</v>
      </c>
      <c r="B42" s="3" t="s">
        <v>110</v>
      </c>
      <c r="C42" t="s">
        <v>111</v>
      </c>
      <c r="D42" t="str">
        <f t="shared" si="0"/>
        <v>1.15.01 R&amp;D expenditure, % GDP</v>
      </c>
      <c r="E42" t="str">
        <f t="shared" si="1"/>
        <v>1.15.01</v>
      </c>
      <c r="H42" s="278">
        <v>7</v>
      </c>
      <c r="I42" s="278"/>
      <c r="J42" s="278">
        <v>19</v>
      </c>
      <c r="K42" s="278">
        <v>23</v>
      </c>
      <c r="L42" s="278">
        <v>8</v>
      </c>
      <c r="M42" s="278">
        <v>16</v>
      </c>
      <c r="N42" s="278">
        <v>5</v>
      </c>
      <c r="O42" s="278"/>
      <c r="P42" s="278"/>
      <c r="Q42" s="278">
        <v>11</v>
      </c>
      <c r="R42" s="278">
        <v>14</v>
      </c>
      <c r="S42" s="278">
        <v>18</v>
      </c>
      <c r="T42" s="278">
        <v>3</v>
      </c>
      <c r="U42" s="278"/>
      <c r="V42" s="278">
        <v>12</v>
      </c>
      <c r="W42" s="278">
        <v>20</v>
      </c>
      <c r="X42" s="278">
        <v>25</v>
      </c>
      <c r="Y42" s="278">
        <v>9</v>
      </c>
      <c r="Z42" s="278">
        <v>21</v>
      </c>
      <c r="AA42" s="278">
        <v>26</v>
      </c>
      <c r="AB42" s="278">
        <v>22</v>
      </c>
      <c r="AC42" s="278">
        <v>17</v>
      </c>
      <c r="AD42" s="278">
        <v>13</v>
      </c>
      <c r="AE42" s="278">
        <v>6</v>
      </c>
      <c r="AF42" s="278">
        <v>1</v>
      </c>
      <c r="AG42" s="278">
        <v>24</v>
      </c>
      <c r="AH42" s="278">
        <v>10</v>
      </c>
      <c r="AI42" s="278">
        <v>4</v>
      </c>
      <c r="AJ42" s="278">
        <v>2</v>
      </c>
      <c r="AK42" s="278">
        <v>15</v>
      </c>
    </row>
    <row r="43" spans="1:37">
      <c r="A43" s="1">
        <v>39</v>
      </c>
      <c r="B43" s="3" t="s">
        <v>112</v>
      </c>
      <c r="C43" t="s">
        <v>113</v>
      </c>
      <c r="D43" t="str">
        <f t="shared" si="0"/>
        <v>1.15.02 Researchers in R&amp;D, per capita</v>
      </c>
      <c r="E43" t="str">
        <f t="shared" si="1"/>
        <v>1.15.02</v>
      </c>
      <c r="H43" s="278">
        <v>7</v>
      </c>
      <c r="I43" s="278"/>
      <c r="J43" s="278">
        <v>15</v>
      </c>
      <c r="K43" s="278">
        <v>23</v>
      </c>
      <c r="L43" s="278">
        <v>5</v>
      </c>
      <c r="M43" s="278">
        <v>14</v>
      </c>
      <c r="N43" s="278">
        <v>11</v>
      </c>
      <c r="O43" s="278">
        <v>1</v>
      </c>
      <c r="P43" s="278"/>
      <c r="Q43" s="278">
        <v>6</v>
      </c>
      <c r="R43" s="278">
        <v>19</v>
      </c>
      <c r="S43" s="278">
        <v>17</v>
      </c>
      <c r="T43" s="278">
        <v>3</v>
      </c>
      <c r="U43" s="278"/>
      <c r="V43" s="278">
        <v>13</v>
      </c>
      <c r="W43" s="278">
        <v>18</v>
      </c>
      <c r="X43" s="278">
        <v>24</v>
      </c>
      <c r="Y43" s="278">
        <v>4</v>
      </c>
      <c r="Z43" s="278">
        <v>16</v>
      </c>
      <c r="AA43" s="278">
        <v>22</v>
      </c>
      <c r="AB43" s="278"/>
      <c r="AC43" s="278">
        <v>20</v>
      </c>
      <c r="AD43" s="278">
        <v>9</v>
      </c>
      <c r="AE43" s="278">
        <v>2</v>
      </c>
      <c r="AF43" s="278"/>
      <c r="AG43" s="278">
        <v>21</v>
      </c>
      <c r="AH43" s="278">
        <v>10</v>
      </c>
      <c r="AI43" s="278"/>
      <c r="AJ43" s="278">
        <v>8</v>
      </c>
      <c r="AK43" s="278">
        <v>12</v>
      </c>
    </row>
    <row r="44" spans="1:37">
      <c r="A44" s="1">
        <v>40</v>
      </c>
      <c r="B44" s="3" t="s">
        <v>114</v>
      </c>
      <c r="C44" t="s">
        <v>115</v>
      </c>
      <c r="D44" t="str">
        <f t="shared" si="0"/>
        <v>1.15.03 Patent applications, per million inhabitants</v>
      </c>
      <c r="E44" t="str">
        <f t="shared" si="1"/>
        <v>1.15.03</v>
      </c>
      <c r="H44" s="278">
        <v>10</v>
      </c>
      <c r="I44" s="278">
        <v>27</v>
      </c>
      <c r="J44" s="278">
        <v>25</v>
      </c>
      <c r="K44" s="278">
        <v>24</v>
      </c>
      <c r="L44" s="278">
        <v>8</v>
      </c>
      <c r="M44" s="278">
        <v>14</v>
      </c>
      <c r="N44" s="278">
        <v>6</v>
      </c>
      <c r="O44" s="278">
        <v>3</v>
      </c>
      <c r="P44" s="278">
        <v>23</v>
      </c>
      <c r="Q44" s="278">
        <v>11</v>
      </c>
      <c r="R44" s="278">
        <v>15</v>
      </c>
      <c r="S44" s="278">
        <v>22</v>
      </c>
      <c r="T44" s="278">
        <v>2</v>
      </c>
      <c r="U44" s="278"/>
      <c r="V44" s="278">
        <v>13</v>
      </c>
      <c r="W44" s="278">
        <v>17</v>
      </c>
      <c r="X44" s="278"/>
      <c r="Y44" s="278">
        <v>9</v>
      </c>
      <c r="Z44" s="278">
        <v>26</v>
      </c>
      <c r="AA44" s="278">
        <v>28</v>
      </c>
      <c r="AB44" s="278">
        <v>20</v>
      </c>
      <c r="AC44" s="278">
        <v>21</v>
      </c>
      <c r="AD44" s="278">
        <v>12</v>
      </c>
      <c r="AE44" s="278">
        <v>5</v>
      </c>
      <c r="AF44" s="278">
        <v>1</v>
      </c>
      <c r="AG44" s="278">
        <v>18</v>
      </c>
      <c r="AH44" s="278">
        <v>16</v>
      </c>
      <c r="AI44" s="278">
        <v>7</v>
      </c>
      <c r="AJ44" s="278">
        <v>4</v>
      </c>
      <c r="AK44" s="278">
        <v>19</v>
      </c>
    </row>
    <row r="45" spans="1:37">
      <c r="A45" s="1">
        <v>41</v>
      </c>
      <c r="B45" s="3" t="s">
        <v>116</v>
      </c>
      <c r="C45" t="s">
        <v>117</v>
      </c>
      <c r="D45" t="str">
        <f t="shared" si="0"/>
        <v>1.15.04 High-technology exports, % of manufactured exports</v>
      </c>
      <c r="E45" t="str">
        <f t="shared" si="1"/>
        <v>1.15.04</v>
      </c>
      <c r="H45" s="278">
        <v>7</v>
      </c>
      <c r="I45" s="278"/>
      <c r="J45" s="278">
        <v>28</v>
      </c>
      <c r="K45" s="278">
        <v>23</v>
      </c>
      <c r="L45" s="278">
        <v>14</v>
      </c>
      <c r="M45" s="278">
        <v>22</v>
      </c>
      <c r="N45" s="278">
        <v>9</v>
      </c>
      <c r="O45" s="278"/>
      <c r="P45" s="278">
        <v>21</v>
      </c>
      <c r="Q45" s="278">
        <v>4</v>
      </c>
      <c r="R45" s="278">
        <v>16</v>
      </c>
      <c r="S45" s="278">
        <v>19</v>
      </c>
      <c r="T45" s="278">
        <v>15</v>
      </c>
      <c r="U45" s="278">
        <v>20</v>
      </c>
      <c r="V45" s="278">
        <v>5</v>
      </c>
      <c r="W45" s="278">
        <v>11</v>
      </c>
      <c r="X45" s="278">
        <v>25</v>
      </c>
      <c r="Y45" s="278">
        <v>17</v>
      </c>
      <c r="Z45" s="278">
        <v>26</v>
      </c>
      <c r="AA45" s="278">
        <v>2</v>
      </c>
      <c r="AB45" s="278">
        <v>24</v>
      </c>
      <c r="AC45" s="278">
        <v>1</v>
      </c>
      <c r="AD45" s="278">
        <v>18</v>
      </c>
      <c r="AE45" s="278">
        <v>8</v>
      </c>
      <c r="AF45" s="278">
        <v>13</v>
      </c>
      <c r="AG45" s="278">
        <v>27</v>
      </c>
      <c r="AH45" s="278">
        <v>10</v>
      </c>
      <c r="AI45" s="278">
        <v>6</v>
      </c>
      <c r="AJ45" s="278">
        <v>12</v>
      </c>
      <c r="AK45" s="278">
        <v>3</v>
      </c>
    </row>
    <row r="46" spans="1:37">
      <c r="A46" s="1">
        <v>42</v>
      </c>
      <c r="B46" s="3" t="s">
        <v>118</v>
      </c>
      <c r="C46" t="s">
        <v>119</v>
      </c>
      <c r="D46" t="str">
        <f t="shared" si="0"/>
        <v>1.15.05 Scientific articles, per million people</v>
      </c>
      <c r="E46" t="str">
        <f t="shared" si="1"/>
        <v>1.15.05</v>
      </c>
      <c r="H46" s="278">
        <v>2</v>
      </c>
      <c r="I46" s="278">
        <v>25</v>
      </c>
      <c r="J46" s="278">
        <v>10</v>
      </c>
      <c r="K46" s="278">
        <v>27</v>
      </c>
      <c r="L46" s="278">
        <v>5</v>
      </c>
      <c r="M46" s="278">
        <v>15</v>
      </c>
      <c r="N46" s="278">
        <v>13</v>
      </c>
      <c r="O46" s="278">
        <v>8</v>
      </c>
      <c r="P46" s="278">
        <v>17</v>
      </c>
      <c r="Q46" s="278">
        <v>1</v>
      </c>
      <c r="R46" s="278">
        <v>19</v>
      </c>
      <c r="S46" s="278">
        <v>21</v>
      </c>
      <c r="T46" s="278">
        <v>11</v>
      </c>
      <c r="U46" s="278">
        <v>28</v>
      </c>
      <c r="V46" s="278">
        <v>12</v>
      </c>
      <c r="W46" s="278">
        <v>18</v>
      </c>
      <c r="X46" s="278">
        <v>30</v>
      </c>
      <c r="Y46" s="278">
        <v>4</v>
      </c>
      <c r="Z46" s="278">
        <v>24</v>
      </c>
      <c r="AA46" s="278">
        <v>29</v>
      </c>
      <c r="AB46" s="278">
        <v>20</v>
      </c>
      <c r="AC46" s="278">
        <v>26</v>
      </c>
      <c r="AD46" s="278">
        <v>14</v>
      </c>
      <c r="AE46" s="278">
        <v>3</v>
      </c>
      <c r="AF46" s="278">
        <v>7</v>
      </c>
      <c r="AG46" s="278">
        <v>22</v>
      </c>
      <c r="AH46" s="278">
        <v>16</v>
      </c>
      <c r="AI46" s="278">
        <v>6</v>
      </c>
      <c r="AJ46" s="278">
        <v>9</v>
      </c>
      <c r="AK46" s="278">
        <v>23</v>
      </c>
    </row>
    <row r="47" spans="1:37">
      <c r="A47" s="1">
        <v>43</v>
      </c>
      <c r="B47" s="2" t="s">
        <v>120</v>
      </c>
      <c r="C47" t="s">
        <v>121</v>
      </c>
      <c r="D47" t="str">
        <f t="shared" si="0"/>
        <v>1.16 Technological infrastructure</v>
      </c>
      <c r="E47" t="str">
        <f t="shared" si="1"/>
        <v>1.16</v>
      </c>
      <c r="H47" s="278">
        <v>13</v>
      </c>
      <c r="I47" s="278">
        <v>26</v>
      </c>
      <c r="J47" s="278">
        <v>16</v>
      </c>
      <c r="K47" s="278">
        <v>24</v>
      </c>
      <c r="L47" s="278">
        <v>4</v>
      </c>
      <c r="M47" s="278">
        <v>11</v>
      </c>
      <c r="N47" s="278">
        <v>12</v>
      </c>
      <c r="O47" s="278">
        <v>10</v>
      </c>
      <c r="P47" s="278">
        <v>20</v>
      </c>
      <c r="Q47" s="278">
        <v>1</v>
      </c>
      <c r="R47" s="278">
        <v>25</v>
      </c>
      <c r="S47" s="278">
        <v>22</v>
      </c>
      <c r="T47" s="278">
        <v>6</v>
      </c>
      <c r="U47" s="278">
        <v>27</v>
      </c>
      <c r="V47" s="278">
        <v>15</v>
      </c>
      <c r="W47" s="278">
        <v>18</v>
      </c>
      <c r="X47" s="278">
        <v>28</v>
      </c>
      <c r="Y47" s="278">
        <v>7</v>
      </c>
      <c r="Z47" s="278">
        <v>29</v>
      </c>
      <c r="AA47" s="278">
        <v>30</v>
      </c>
      <c r="AB47" s="278">
        <v>19</v>
      </c>
      <c r="AC47" s="278">
        <v>21</v>
      </c>
      <c r="AD47" s="278">
        <v>14</v>
      </c>
      <c r="AE47" s="278">
        <v>2</v>
      </c>
      <c r="AF47" s="278">
        <v>3</v>
      </c>
      <c r="AG47" s="278">
        <v>23</v>
      </c>
      <c r="AH47" s="278">
        <v>9</v>
      </c>
      <c r="AI47" s="278">
        <v>8</v>
      </c>
      <c r="AJ47" s="278">
        <v>5</v>
      </c>
      <c r="AK47" s="278">
        <v>17</v>
      </c>
    </row>
    <row r="48" spans="1:37">
      <c r="A48" s="1">
        <v>44</v>
      </c>
      <c r="B48" s="3" t="s">
        <v>122</v>
      </c>
      <c r="C48" t="s">
        <v>123</v>
      </c>
      <c r="D48" t="str">
        <f t="shared" si="0"/>
        <v>1.16.01 Fixed internet speed, Mbps</v>
      </c>
      <c r="E48" t="str">
        <f t="shared" si="1"/>
        <v>1.16.01</v>
      </c>
      <c r="H48" s="278">
        <v>17</v>
      </c>
      <c r="I48" s="278">
        <v>23</v>
      </c>
      <c r="J48" s="278">
        <v>22</v>
      </c>
      <c r="K48" s="278">
        <v>24</v>
      </c>
      <c r="L48" s="278">
        <v>3</v>
      </c>
      <c r="M48" s="278">
        <v>5</v>
      </c>
      <c r="N48" s="278">
        <v>11</v>
      </c>
      <c r="O48" s="278">
        <v>7</v>
      </c>
      <c r="P48" s="278">
        <v>20</v>
      </c>
      <c r="Q48" s="278">
        <v>10</v>
      </c>
      <c r="R48" s="278">
        <v>18</v>
      </c>
      <c r="S48" s="278">
        <v>27</v>
      </c>
      <c r="T48" s="278">
        <v>6</v>
      </c>
      <c r="U48" s="278">
        <v>25</v>
      </c>
      <c r="V48" s="278">
        <v>13</v>
      </c>
      <c r="W48" s="278">
        <v>21</v>
      </c>
      <c r="X48" s="278">
        <v>29</v>
      </c>
      <c r="Y48" s="278">
        <v>9</v>
      </c>
      <c r="Z48" s="278">
        <v>30</v>
      </c>
      <c r="AA48" s="278">
        <v>28</v>
      </c>
      <c r="AB48" s="278">
        <v>14</v>
      </c>
      <c r="AC48" s="278">
        <v>19</v>
      </c>
      <c r="AD48" s="278">
        <v>16</v>
      </c>
      <c r="AE48" s="278">
        <v>1</v>
      </c>
      <c r="AF48" s="278">
        <v>8</v>
      </c>
      <c r="AG48" s="278">
        <v>26</v>
      </c>
      <c r="AH48" s="278">
        <v>4</v>
      </c>
      <c r="AI48" s="278">
        <v>12</v>
      </c>
      <c r="AJ48" s="278">
        <v>2</v>
      </c>
      <c r="AK48" s="278">
        <v>15</v>
      </c>
    </row>
    <row r="49" spans="1:37">
      <c r="A49" s="1">
        <v>45</v>
      </c>
      <c r="B49" s="3" t="s">
        <v>124</v>
      </c>
      <c r="C49" t="s">
        <v>125</v>
      </c>
      <c r="D49" t="str">
        <f t="shared" si="0"/>
        <v>1.16.02 Internet users, % population</v>
      </c>
      <c r="E49" t="str">
        <f t="shared" si="1"/>
        <v>1.16.02</v>
      </c>
      <c r="H49" s="278">
        <v>5</v>
      </c>
      <c r="I49" s="278">
        <v>28</v>
      </c>
      <c r="J49" s="278">
        <v>1</v>
      </c>
      <c r="K49" s="278">
        <v>23</v>
      </c>
      <c r="L49" s="278">
        <v>9</v>
      </c>
      <c r="M49" s="278">
        <v>12</v>
      </c>
      <c r="N49" s="278">
        <v>18</v>
      </c>
      <c r="O49" s="278">
        <v>13</v>
      </c>
      <c r="P49" s="278">
        <v>20</v>
      </c>
      <c r="Q49" s="278">
        <v>8</v>
      </c>
      <c r="R49" s="278">
        <v>25</v>
      </c>
      <c r="S49" s="278">
        <v>21</v>
      </c>
      <c r="T49" s="278">
        <v>15</v>
      </c>
      <c r="U49" s="278">
        <v>22</v>
      </c>
      <c r="V49" s="278">
        <v>2</v>
      </c>
      <c r="W49" s="278">
        <v>17</v>
      </c>
      <c r="X49" s="278">
        <v>27</v>
      </c>
      <c r="Y49" s="278">
        <v>7</v>
      </c>
      <c r="Z49" s="278">
        <v>30</v>
      </c>
      <c r="AA49" s="278">
        <v>29</v>
      </c>
      <c r="AB49" s="278">
        <v>19</v>
      </c>
      <c r="AC49" s="278">
        <v>24</v>
      </c>
      <c r="AD49" s="278">
        <v>11</v>
      </c>
      <c r="AE49" s="278">
        <v>6</v>
      </c>
      <c r="AF49" s="278">
        <v>3</v>
      </c>
      <c r="AG49" s="278">
        <v>26</v>
      </c>
      <c r="AH49" s="278">
        <v>14</v>
      </c>
      <c r="AI49" s="278">
        <v>4</v>
      </c>
      <c r="AJ49" s="278">
        <v>10</v>
      </c>
      <c r="AK49" s="278">
        <v>16</v>
      </c>
    </row>
    <row r="50" spans="1:37">
      <c r="A50" s="1">
        <v>46</v>
      </c>
      <c r="B50" s="3" t="s">
        <v>126</v>
      </c>
      <c r="C50" t="s">
        <v>252</v>
      </c>
      <c r="D50" t="str">
        <f t="shared" si="0"/>
        <v>1.16.03 Fixed broadband subscriptions (per 100 people)</v>
      </c>
      <c r="E50" t="str">
        <f t="shared" si="1"/>
        <v>1.16.03</v>
      </c>
      <c r="H50" s="278">
        <v>10</v>
      </c>
      <c r="I50" s="278">
        <v>23</v>
      </c>
      <c r="J50" s="278">
        <v>15</v>
      </c>
      <c r="K50" s="278">
        <v>25</v>
      </c>
      <c r="L50" s="278">
        <v>2</v>
      </c>
      <c r="M50" s="278">
        <v>13</v>
      </c>
      <c r="N50" s="278">
        <v>4</v>
      </c>
      <c r="O50" s="278">
        <v>11</v>
      </c>
      <c r="P50" s="278">
        <v>18</v>
      </c>
      <c r="Q50" s="278">
        <v>5</v>
      </c>
      <c r="R50" s="278">
        <v>26</v>
      </c>
      <c r="S50" s="278">
        <v>24</v>
      </c>
      <c r="T50" s="278">
        <v>8</v>
      </c>
      <c r="U50" s="278">
        <v>28</v>
      </c>
      <c r="V50" s="278">
        <v>19</v>
      </c>
      <c r="W50" s="278">
        <v>16</v>
      </c>
      <c r="X50" s="278">
        <v>27</v>
      </c>
      <c r="Y50" s="278">
        <v>9</v>
      </c>
      <c r="Z50" s="278">
        <v>29</v>
      </c>
      <c r="AA50" s="278">
        <v>30</v>
      </c>
      <c r="AB50" s="278">
        <v>21</v>
      </c>
      <c r="AC50" s="278">
        <v>22</v>
      </c>
      <c r="AD50" s="278">
        <v>12</v>
      </c>
      <c r="AE50" s="278">
        <v>7</v>
      </c>
      <c r="AF50" s="278">
        <v>1</v>
      </c>
      <c r="AG50" s="278">
        <v>20</v>
      </c>
      <c r="AH50" s="278">
        <v>17</v>
      </c>
      <c r="AI50" s="278">
        <v>3</v>
      </c>
      <c r="AJ50" s="278">
        <v>6</v>
      </c>
      <c r="AK50" s="278">
        <v>14</v>
      </c>
    </row>
    <row r="51" spans="1:37">
      <c r="A51" s="1">
        <v>47</v>
      </c>
      <c r="B51" s="3" t="s">
        <v>128</v>
      </c>
      <c r="C51" t="s">
        <v>129</v>
      </c>
      <c r="D51" t="str">
        <f t="shared" si="0"/>
        <v>1.16.04 Mobile subscriptions (per 100 people)</v>
      </c>
      <c r="E51" t="str">
        <f t="shared" si="1"/>
        <v>1.16.04</v>
      </c>
      <c r="H51" s="278">
        <v>21</v>
      </c>
      <c r="I51" s="278">
        <v>23</v>
      </c>
      <c r="J51" s="278">
        <v>16</v>
      </c>
      <c r="K51" s="278">
        <v>17</v>
      </c>
      <c r="L51" s="278">
        <v>26</v>
      </c>
      <c r="M51" s="278">
        <v>11</v>
      </c>
      <c r="N51" s="278">
        <v>13</v>
      </c>
      <c r="O51" s="278">
        <v>12</v>
      </c>
      <c r="P51" s="278">
        <v>25</v>
      </c>
      <c r="Q51" s="278">
        <v>1</v>
      </c>
      <c r="R51" s="278">
        <v>28</v>
      </c>
      <c r="S51" s="278">
        <v>18</v>
      </c>
      <c r="T51" s="278">
        <v>4</v>
      </c>
      <c r="U51" s="278">
        <v>29</v>
      </c>
      <c r="V51" s="278">
        <v>9</v>
      </c>
      <c r="W51" s="278">
        <v>24</v>
      </c>
      <c r="X51" s="278">
        <v>22</v>
      </c>
      <c r="Y51" s="278">
        <v>19</v>
      </c>
      <c r="Z51" s="278">
        <v>27</v>
      </c>
      <c r="AA51" s="278">
        <v>30</v>
      </c>
      <c r="AB51" s="278">
        <v>14</v>
      </c>
      <c r="AC51" s="278">
        <v>7</v>
      </c>
      <c r="AD51" s="278">
        <v>3</v>
      </c>
      <c r="AE51" s="278">
        <v>5</v>
      </c>
      <c r="AF51" s="278">
        <v>6</v>
      </c>
      <c r="AG51" s="278">
        <v>8</v>
      </c>
      <c r="AH51" s="278">
        <v>2</v>
      </c>
      <c r="AI51" s="278">
        <v>15</v>
      </c>
      <c r="AJ51" s="278">
        <v>20</v>
      </c>
      <c r="AK51" s="278">
        <v>10</v>
      </c>
    </row>
    <row r="52" spans="1:37">
      <c r="A52" s="1"/>
      <c r="B52" s="3"/>
      <c r="E52">
        <f t="shared" si="1"/>
        <v>0</v>
      </c>
      <c r="H52" s="278"/>
      <c r="I52" s="278"/>
      <c r="J52" s="278"/>
      <c r="K52" s="278"/>
      <c r="L52" s="278"/>
      <c r="M52" s="278"/>
      <c r="N52" s="278"/>
      <c r="O52" s="278"/>
      <c r="P52" s="278"/>
      <c r="Q52" s="278"/>
      <c r="R52" s="278"/>
      <c r="S52" s="278"/>
      <c r="T52" s="278"/>
      <c r="U52" s="278"/>
      <c r="V52" s="278"/>
      <c r="W52" s="278"/>
      <c r="X52" s="278"/>
      <c r="Y52" s="278"/>
      <c r="Z52" s="278"/>
      <c r="AA52" s="278"/>
      <c r="AB52" s="278"/>
      <c r="AC52" s="278"/>
      <c r="AD52" s="278"/>
      <c r="AE52" s="278"/>
      <c r="AF52" s="278"/>
      <c r="AG52" s="278"/>
      <c r="AH52" s="278"/>
      <c r="AI52" s="278"/>
      <c r="AJ52" s="278"/>
      <c r="AK52" s="278"/>
    </row>
    <row r="53" spans="1:37">
      <c r="A53" s="1"/>
      <c r="B53" s="3"/>
      <c r="E53">
        <f t="shared" si="1"/>
        <v>0</v>
      </c>
      <c r="H53" s="278"/>
      <c r="I53" s="278"/>
      <c r="J53" s="278"/>
      <c r="K53" s="278"/>
      <c r="L53" s="278"/>
      <c r="M53" s="278"/>
      <c r="N53" s="278"/>
      <c r="O53" s="278"/>
      <c r="P53" s="278"/>
      <c r="Q53" s="278"/>
      <c r="R53" s="278"/>
      <c r="S53" s="278"/>
      <c r="T53" s="278"/>
      <c r="U53" s="278"/>
      <c r="V53" s="278"/>
      <c r="W53" s="278"/>
      <c r="X53" s="278"/>
      <c r="Y53" s="278"/>
      <c r="Z53" s="278"/>
      <c r="AA53" s="278"/>
      <c r="AB53" s="278"/>
      <c r="AC53" s="278"/>
      <c r="AD53" s="278"/>
      <c r="AE53" s="278"/>
      <c r="AF53" s="278"/>
      <c r="AG53" s="278"/>
      <c r="AH53" s="278"/>
      <c r="AI53" s="278"/>
      <c r="AJ53" s="278"/>
      <c r="AK53" s="278"/>
    </row>
    <row r="54" spans="1:37">
      <c r="A54" s="1"/>
      <c r="B54" s="2" t="s">
        <v>598</v>
      </c>
      <c r="C54" t="s">
        <v>131</v>
      </c>
      <c r="D54" t="str">
        <f t="shared" ref="D54:D79" si="2">_xlfn.CONCAT(B54," ",C54)</f>
        <v>2 Societal Pillar</v>
      </c>
      <c r="E54" t="str">
        <f t="shared" si="1"/>
        <v>2</v>
      </c>
      <c r="H54" s="278">
        <v>3</v>
      </c>
      <c r="I54" s="278">
        <v>26</v>
      </c>
      <c r="J54" s="278">
        <v>17</v>
      </c>
      <c r="K54" s="278">
        <v>25</v>
      </c>
      <c r="L54" s="278">
        <v>2</v>
      </c>
      <c r="M54" s="278">
        <v>11</v>
      </c>
      <c r="N54" s="278">
        <v>24</v>
      </c>
      <c r="O54" s="278">
        <v>5</v>
      </c>
      <c r="P54" s="278">
        <v>13</v>
      </c>
      <c r="Q54" s="278">
        <v>10</v>
      </c>
      <c r="R54" s="278">
        <v>28</v>
      </c>
      <c r="S54" s="278">
        <v>20</v>
      </c>
      <c r="T54" s="278">
        <v>8</v>
      </c>
      <c r="U54" s="278">
        <v>23</v>
      </c>
      <c r="V54" s="278">
        <v>15</v>
      </c>
      <c r="W54" s="278">
        <v>21</v>
      </c>
      <c r="X54" s="278">
        <v>29</v>
      </c>
      <c r="Y54" s="278">
        <v>1</v>
      </c>
      <c r="Z54" s="278">
        <v>27</v>
      </c>
      <c r="AA54" s="278">
        <v>30</v>
      </c>
      <c r="AB54" s="278">
        <v>18</v>
      </c>
      <c r="AC54" s="278">
        <v>19</v>
      </c>
      <c r="AD54" s="278">
        <v>22</v>
      </c>
      <c r="AE54" s="278">
        <v>6</v>
      </c>
      <c r="AF54" s="278">
        <v>7</v>
      </c>
      <c r="AG54" s="278">
        <v>16</v>
      </c>
      <c r="AH54" s="278">
        <v>12</v>
      </c>
      <c r="AI54" s="278">
        <v>4</v>
      </c>
      <c r="AJ54" s="278">
        <v>9</v>
      </c>
      <c r="AK54" s="278">
        <v>14</v>
      </c>
    </row>
    <row r="55" spans="1:37">
      <c r="A55" s="1">
        <v>48</v>
      </c>
      <c r="B55" s="2" t="s">
        <v>132</v>
      </c>
      <c r="C55" t="s">
        <v>133</v>
      </c>
      <c r="D55" t="str">
        <f t="shared" si="2"/>
        <v>2.01 Inequality (Gini coefficient)</v>
      </c>
      <c r="E55" t="str">
        <f t="shared" si="1"/>
        <v>2.01</v>
      </c>
      <c r="H55" s="278">
        <v>8</v>
      </c>
      <c r="I55" s="278">
        <v>7</v>
      </c>
      <c r="J55" s="278"/>
      <c r="K55" s="278"/>
      <c r="L55" s="278">
        <v>4</v>
      </c>
      <c r="M55" s="278">
        <v>20</v>
      </c>
      <c r="N55" s="278">
        <v>12</v>
      </c>
      <c r="O55" s="278"/>
      <c r="P55" s="278">
        <v>22</v>
      </c>
      <c r="Q55" s="278"/>
      <c r="R55" s="278">
        <v>6</v>
      </c>
      <c r="S55" s="278">
        <v>14</v>
      </c>
      <c r="T55" s="278"/>
      <c r="U55" s="278">
        <v>15</v>
      </c>
      <c r="V55" s="278">
        <v>18</v>
      </c>
      <c r="W55" s="278">
        <v>21</v>
      </c>
      <c r="X55" s="278">
        <v>2</v>
      </c>
      <c r="Y55" s="278"/>
      <c r="Z55" s="278">
        <v>1</v>
      </c>
      <c r="AA55" s="278"/>
      <c r="AB55" s="278">
        <v>17</v>
      </c>
      <c r="AC55" s="278">
        <v>18</v>
      </c>
      <c r="AD55" s="278">
        <v>10</v>
      </c>
      <c r="AE55" s="278"/>
      <c r="AF55" s="278">
        <v>3</v>
      </c>
      <c r="AG55" s="278">
        <v>13</v>
      </c>
      <c r="AH55" s="278">
        <v>9</v>
      </c>
      <c r="AI55" s="278">
        <v>5</v>
      </c>
      <c r="AJ55" s="278">
        <v>16</v>
      </c>
      <c r="AK55" s="278">
        <v>11</v>
      </c>
    </row>
    <row r="56" spans="1:37">
      <c r="A56" s="1">
        <v>49</v>
      </c>
      <c r="B56" s="2" t="s">
        <v>134</v>
      </c>
      <c r="C56" t="s">
        <v>135</v>
      </c>
      <c r="D56" t="str">
        <f t="shared" si="2"/>
        <v>2.02 Educational attainment</v>
      </c>
      <c r="E56" t="str">
        <f t="shared" si="1"/>
        <v>2.02</v>
      </c>
      <c r="H56" s="278">
        <v>3</v>
      </c>
      <c r="I56" s="278">
        <v>25</v>
      </c>
      <c r="J56" s="278">
        <v>16</v>
      </c>
      <c r="K56" s="278">
        <v>29</v>
      </c>
      <c r="L56" s="278">
        <v>5</v>
      </c>
      <c r="M56" s="278">
        <v>10</v>
      </c>
      <c r="N56" s="278">
        <v>13</v>
      </c>
      <c r="O56" s="278">
        <v>8</v>
      </c>
      <c r="P56" s="278">
        <v>15</v>
      </c>
      <c r="Q56" s="278">
        <v>6</v>
      </c>
      <c r="R56" s="278">
        <v>24</v>
      </c>
      <c r="S56" s="278">
        <v>21</v>
      </c>
      <c r="T56" s="278">
        <v>11</v>
      </c>
      <c r="U56" s="278">
        <v>27</v>
      </c>
      <c r="V56" s="278">
        <v>14</v>
      </c>
      <c r="W56" s="278">
        <v>18</v>
      </c>
      <c r="X56" s="278">
        <v>26</v>
      </c>
      <c r="Y56" s="278">
        <v>7</v>
      </c>
      <c r="Z56" s="278">
        <v>28</v>
      </c>
      <c r="AA56" s="278">
        <v>30</v>
      </c>
      <c r="AB56" s="278">
        <v>17</v>
      </c>
      <c r="AC56" s="278">
        <v>23</v>
      </c>
      <c r="AD56" s="278">
        <v>12</v>
      </c>
      <c r="AE56" s="278">
        <v>9</v>
      </c>
      <c r="AF56" s="278">
        <v>4</v>
      </c>
      <c r="AG56" s="278">
        <v>20</v>
      </c>
      <c r="AH56" s="278">
        <v>19</v>
      </c>
      <c r="AI56" s="278">
        <v>2</v>
      </c>
      <c r="AJ56" s="278">
        <v>1</v>
      </c>
      <c r="AK56" s="278">
        <v>22</v>
      </c>
    </row>
    <row r="57" spans="1:37">
      <c r="A57" s="1">
        <v>50</v>
      </c>
      <c r="B57" s="3" t="s">
        <v>136</v>
      </c>
      <c r="C57" t="s">
        <v>137</v>
      </c>
      <c r="D57" t="str">
        <f t="shared" si="2"/>
        <v>2.02.01 Mean years of schooling</v>
      </c>
      <c r="E57" t="str">
        <f t="shared" si="1"/>
        <v>2.02.01</v>
      </c>
      <c r="H57" s="278">
        <v>5</v>
      </c>
      <c r="I57" s="278">
        <v>24</v>
      </c>
      <c r="J57" s="278">
        <v>17</v>
      </c>
      <c r="K57" s="278">
        <v>28</v>
      </c>
      <c r="L57" s="278">
        <v>1</v>
      </c>
      <c r="M57" s="278">
        <v>13</v>
      </c>
      <c r="N57" s="278">
        <v>23</v>
      </c>
      <c r="O57" s="278">
        <v>8</v>
      </c>
      <c r="P57" s="278">
        <v>19</v>
      </c>
      <c r="Q57" s="278">
        <v>10</v>
      </c>
      <c r="R57" s="278">
        <v>25</v>
      </c>
      <c r="S57" s="278">
        <v>21</v>
      </c>
      <c r="T57" s="278">
        <v>6</v>
      </c>
      <c r="U57" s="278">
        <v>27</v>
      </c>
      <c r="V57" s="278">
        <v>14</v>
      </c>
      <c r="W57" s="278">
        <v>16</v>
      </c>
      <c r="X57" s="278">
        <v>26</v>
      </c>
      <c r="Y57" s="278">
        <v>4</v>
      </c>
      <c r="Z57" s="278">
        <v>30</v>
      </c>
      <c r="AA57" s="278">
        <v>29</v>
      </c>
      <c r="AB57" s="278">
        <v>15</v>
      </c>
      <c r="AC57" s="278">
        <v>18</v>
      </c>
      <c r="AD57" s="278">
        <v>9</v>
      </c>
      <c r="AE57" s="278">
        <v>11</v>
      </c>
      <c r="AF57" s="278">
        <v>7</v>
      </c>
      <c r="AG57" s="278">
        <v>12</v>
      </c>
      <c r="AH57" s="278">
        <v>20</v>
      </c>
      <c r="AI57" s="278">
        <v>3</v>
      </c>
      <c r="AJ57" s="278">
        <v>2</v>
      </c>
      <c r="AK57" s="278">
        <v>22</v>
      </c>
    </row>
    <row r="58" spans="1:37">
      <c r="A58" s="1">
        <v>51</v>
      </c>
      <c r="B58" s="3" t="s">
        <v>138</v>
      </c>
      <c r="C58" t="s">
        <v>139</v>
      </c>
      <c r="D58" t="str">
        <f t="shared" si="2"/>
        <v>2.02.02 University education Index</v>
      </c>
      <c r="E58" t="str">
        <f t="shared" si="1"/>
        <v>2.02.02</v>
      </c>
      <c r="H58" s="278">
        <v>3</v>
      </c>
      <c r="I58" s="278">
        <v>18</v>
      </c>
      <c r="J58" s="278">
        <v>6</v>
      </c>
      <c r="K58" s="278">
        <v>23</v>
      </c>
      <c r="L58" s="278">
        <v>5</v>
      </c>
      <c r="M58" s="278">
        <v>19</v>
      </c>
      <c r="N58" s="278">
        <v>4</v>
      </c>
      <c r="O58" s="278">
        <v>12</v>
      </c>
      <c r="P58" s="278">
        <v>23</v>
      </c>
      <c r="Q58" s="278">
        <v>10</v>
      </c>
      <c r="R58" s="278">
        <v>7</v>
      </c>
      <c r="S58" s="278">
        <v>22</v>
      </c>
      <c r="T58" s="278">
        <v>11</v>
      </c>
      <c r="U58" s="278">
        <v>23</v>
      </c>
      <c r="V58" s="278">
        <v>15</v>
      </c>
      <c r="W58" s="278">
        <v>21</v>
      </c>
      <c r="X58" s="278">
        <v>23</v>
      </c>
      <c r="Y58" s="278">
        <v>8</v>
      </c>
      <c r="Z58" s="278">
        <v>13</v>
      </c>
      <c r="AA58" s="278">
        <v>23</v>
      </c>
      <c r="AB58" s="278">
        <v>23</v>
      </c>
      <c r="AC58" s="278">
        <v>23</v>
      </c>
      <c r="AD58" s="278">
        <v>14</v>
      </c>
      <c r="AE58" s="278">
        <v>16</v>
      </c>
      <c r="AF58" s="278">
        <v>9</v>
      </c>
      <c r="AG58" s="278">
        <v>23</v>
      </c>
      <c r="AH58" s="278">
        <v>17</v>
      </c>
      <c r="AI58" s="278">
        <v>2</v>
      </c>
      <c r="AJ58" s="278">
        <v>1</v>
      </c>
      <c r="AK58" s="278">
        <v>20</v>
      </c>
    </row>
    <row r="59" spans="1:37">
      <c r="A59" s="1">
        <v>52</v>
      </c>
      <c r="B59" s="3" t="s">
        <v>140</v>
      </c>
      <c r="C59" t="s">
        <v>141</v>
      </c>
      <c r="D59" t="str">
        <f t="shared" si="2"/>
        <v>2.02.03 Tertiary enrollment</v>
      </c>
      <c r="E59" t="str">
        <f t="shared" si="1"/>
        <v>2.02.03</v>
      </c>
      <c r="H59" s="278">
        <v>1</v>
      </c>
      <c r="I59" s="278">
        <v>24</v>
      </c>
      <c r="J59" s="278">
        <v>22</v>
      </c>
      <c r="K59" s="278">
        <v>25</v>
      </c>
      <c r="L59" s="278">
        <v>10</v>
      </c>
      <c r="M59" s="278">
        <v>3</v>
      </c>
      <c r="N59" s="278">
        <v>11</v>
      </c>
      <c r="O59" s="278">
        <v>6</v>
      </c>
      <c r="P59" s="278">
        <v>13</v>
      </c>
      <c r="Q59" s="278">
        <v>4</v>
      </c>
      <c r="R59" s="278">
        <v>21</v>
      </c>
      <c r="S59" s="278">
        <v>17</v>
      </c>
      <c r="T59" s="278">
        <v>12</v>
      </c>
      <c r="U59" s="278">
        <v>27</v>
      </c>
      <c r="V59" s="278">
        <v>19</v>
      </c>
      <c r="W59" s="278">
        <v>16</v>
      </c>
      <c r="X59" s="278"/>
      <c r="Y59" s="278">
        <v>8</v>
      </c>
      <c r="Z59" s="278">
        <v>26</v>
      </c>
      <c r="AA59" s="278"/>
      <c r="AB59" s="278"/>
      <c r="AC59" s="278">
        <v>20</v>
      </c>
      <c r="AD59" s="278">
        <v>14</v>
      </c>
      <c r="AE59" s="278">
        <v>5</v>
      </c>
      <c r="AF59" s="278">
        <v>2</v>
      </c>
      <c r="AG59" s="278">
        <v>23</v>
      </c>
      <c r="AH59" s="278">
        <v>15</v>
      </c>
      <c r="AI59" s="278">
        <v>7</v>
      </c>
      <c r="AJ59" s="278">
        <v>9</v>
      </c>
      <c r="AK59" s="278">
        <v>18</v>
      </c>
    </row>
    <row r="60" spans="1:37">
      <c r="A60" s="1">
        <v>53</v>
      </c>
      <c r="B60" s="2" t="s">
        <v>142</v>
      </c>
      <c r="C60" t="s">
        <v>143</v>
      </c>
      <c r="D60" t="str">
        <f t="shared" si="2"/>
        <v>2.03 Labor standards</v>
      </c>
      <c r="E60" t="str">
        <f t="shared" si="1"/>
        <v>2.03</v>
      </c>
      <c r="H60" s="278">
        <v>3</v>
      </c>
      <c r="I60" s="278">
        <v>26</v>
      </c>
      <c r="J60" s="278">
        <v>30</v>
      </c>
      <c r="K60" s="278">
        <v>19</v>
      </c>
      <c r="L60" s="278">
        <v>5</v>
      </c>
      <c r="M60" s="278">
        <v>14</v>
      </c>
      <c r="N60" s="278">
        <v>22</v>
      </c>
      <c r="O60" s="278">
        <v>6</v>
      </c>
      <c r="P60" s="278">
        <v>9</v>
      </c>
      <c r="Q60" s="278">
        <v>1</v>
      </c>
      <c r="R60" s="278">
        <v>15</v>
      </c>
      <c r="S60" s="278">
        <v>13</v>
      </c>
      <c r="T60" s="278">
        <v>17</v>
      </c>
      <c r="U60" s="278">
        <v>27</v>
      </c>
      <c r="V60" s="278">
        <v>25</v>
      </c>
      <c r="W60" s="278">
        <v>11</v>
      </c>
      <c r="X60" s="278">
        <v>29</v>
      </c>
      <c r="Y60" s="278">
        <v>2</v>
      </c>
      <c r="Z60" s="278">
        <v>16</v>
      </c>
      <c r="AA60" s="278">
        <v>23</v>
      </c>
      <c r="AB60" s="278">
        <v>10</v>
      </c>
      <c r="AC60" s="278">
        <v>12</v>
      </c>
      <c r="AD60" s="278">
        <v>28</v>
      </c>
      <c r="AE60" s="278">
        <v>24</v>
      </c>
      <c r="AF60" s="278">
        <v>8</v>
      </c>
      <c r="AG60" s="278">
        <v>21</v>
      </c>
      <c r="AH60" s="278">
        <v>18</v>
      </c>
      <c r="AI60" s="278">
        <v>7</v>
      </c>
      <c r="AJ60" s="278">
        <v>4</v>
      </c>
      <c r="AK60" s="278">
        <v>20</v>
      </c>
    </row>
    <row r="61" spans="1:37">
      <c r="A61" s="1">
        <v>54</v>
      </c>
      <c r="B61" s="3" t="s">
        <v>144</v>
      </c>
      <c r="C61" t="s">
        <v>145</v>
      </c>
      <c r="D61" t="str">
        <f t="shared" si="2"/>
        <v>2.03.01 Gender non-discrimination in hiring</v>
      </c>
      <c r="E61" t="str">
        <f t="shared" si="1"/>
        <v>2.03.01</v>
      </c>
      <c r="H61" s="278">
        <v>1</v>
      </c>
      <c r="I61" s="278">
        <v>24</v>
      </c>
      <c r="J61" s="278">
        <v>29</v>
      </c>
      <c r="K61" s="278">
        <v>1</v>
      </c>
      <c r="L61" s="278">
        <v>1</v>
      </c>
      <c r="M61" s="278">
        <v>20</v>
      </c>
      <c r="N61" s="278">
        <v>1</v>
      </c>
      <c r="O61" s="278">
        <v>1</v>
      </c>
      <c r="P61" s="278">
        <v>1</v>
      </c>
      <c r="Q61" s="278">
        <v>1</v>
      </c>
      <c r="R61" s="278">
        <v>1</v>
      </c>
      <c r="S61" s="278">
        <v>1</v>
      </c>
      <c r="T61" s="278">
        <v>24</v>
      </c>
      <c r="U61" s="278">
        <v>20</v>
      </c>
      <c r="V61" s="278">
        <v>24</v>
      </c>
      <c r="W61" s="278">
        <v>1</v>
      </c>
      <c r="X61" s="278">
        <v>29</v>
      </c>
      <c r="Y61" s="278">
        <v>1</v>
      </c>
      <c r="Z61" s="278">
        <v>1</v>
      </c>
      <c r="AA61" s="278">
        <v>24</v>
      </c>
      <c r="AB61" s="278">
        <v>1</v>
      </c>
      <c r="AC61" s="278">
        <v>1</v>
      </c>
      <c r="AD61" s="278">
        <v>24</v>
      </c>
      <c r="AE61" s="278">
        <v>20</v>
      </c>
      <c r="AF61" s="278">
        <v>1</v>
      </c>
      <c r="AG61" s="278">
        <v>20</v>
      </c>
      <c r="AH61" s="278">
        <v>1</v>
      </c>
      <c r="AI61" s="278">
        <v>1</v>
      </c>
      <c r="AJ61" s="278">
        <v>1</v>
      </c>
      <c r="AK61" s="278">
        <v>1</v>
      </c>
    </row>
    <row r="62" spans="1:37">
      <c r="A62" s="1">
        <v>55</v>
      </c>
      <c r="B62" s="3" t="s">
        <v>146</v>
      </c>
      <c r="C62" t="s">
        <v>147</v>
      </c>
      <c r="D62" t="str">
        <f t="shared" si="2"/>
        <v>2.03.02 Freedom of association and assembly</v>
      </c>
      <c r="E62" t="str">
        <f t="shared" si="1"/>
        <v>2.03.02</v>
      </c>
      <c r="H62" s="278">
        <v>3</v>
      </c>
      <c r="I62" s="278">
        <v>20</v>
      </c>
      <c r="J62" s="278"/>
      <c r="K62" s="278">
        <v>23</v>
      </c>
      <c r="L62" s="278">
        <v>5</v>
      </c>
      <c r="M62" s="278">
        <v>8</v>
      </c>
      <c r="N62" s="278">
        <v>27</v>
      </c>
      <c r="O62" s="278">
        <v>6</v>
      </c>
      <c r="P62" s="278">
        <v>11</v>
      </c>
      <c r="Q62" s="278"/>
      <c r="R62" s="278">
        <v>18</v>
      </c>
      <c r="S62" s="278">
        <v>15</v>
      </c>
      <c r="T62" s="278">
        <v>1</v>
      </c>
      <c r="U62" s="278">
        <v>28</v>
      </c>
      <c r="V62" s="278">
        <v>17</v>
      </c>
      <c r="W62" s="278">
        <v>13</v>
      </c>
      <c r="X62" s="278">
        <v>26</v>
      </c>
      <c r="Y62" s="278">
        <v>2</v>
      </c>
      <c r="Z62" s="278">
        <v>19</v>
      </c>
      <c r="AA62" s="278">
        <v>9</v>
      </c>
      <c r="AB62" s="278">
        <v>12</v>
      </c>
      <c r="AC62" s="278">
        <v>14</v>
      </c>
      <c r="AD62" s="278">
        <v>24</v>
      </c>
      <c r="AE62" s="278">
        <v>21</v>
      </c>
      <c r="AF62" s="278">
        <v>10</v>
      </c>
      <c r="AG62" s="278">
        <v>16</v>
      </c>
      <c r="AH62" s="278">
        <v>22</v>
      </c>
      <c r="AI62" s="278">
        <v>7</v>
      </c>
      <c r="AJ62" s="278">
        <v>4</v>
      </c>
      <c r="AK62" s="278">
        <v>25</v>
      </c>
    </row>
    <row r="63" spans="1:37">
      <c r="A63" s="1">
        <v>56</v>
      </c>
      <c r="B63" s="2" t="s">
        <v>148</v>
      </c>
      <c r="C63" t="s">
        <v>149</v>
      </c>
      <c r="D63" t="str">
        <f t="shared" si="2"/>
        <v>2.04 Political stability and absence of violence</v>
      </c>
      <c r="E63" t="str">
        <f t="shared" si="1"/>
        <v>2.04</v>
      </c>
      <c r="H63" s="278">
        <v>5</v>
      </c>
      <c r="I63" s="278">
        <v>28</v>
      </c>
      <c r="J63" s="278">
        <v>3</v>
      </c>
      <c r="K63" s="278">
        <v>16</v>
      </c>
      <c r="L63" s="278">
        <v>7</v>
      </c>
      <c r="M63" s="278">
        <v>13</v>
      </c>
      <c r="N63" s="278">
        <v>20</v>
      </c>
      <c r="O63" s="278">
        <v>8</v>
      </c>
      <c r="P63" s="278">
        <v>17</v>
      </c>
      <c r="Q63" s="278">
        <v>9</v>
      </c>
      <c r="R63" s="278">
        <v>22</v>
      </c>
      <c r="S63" s="278">
        <v>19</v>
      </c>
      <c r="T63" s="278">
        <v>4</v>
      </c>
      <c r="U63" s="278">
        <v>6</v>
      </c>
      <c r="V63" s="278">
        <v>12</v>
      </c>
      <c r="W63" s="278">
        <v>24</v>
      </c>
      <c r="X63" s="278">
        <v>30</v>
      </c>
      <c r="Y63" s="278">
        <v>2</v>
      </c>
      <c r="Z63" s="278">
        <v>29</v>
      </c>
      <c r="AA63" s="278">
        <v>23</v>
      </c>
      <c r="AB63" s="278">
        <v>21</v>
      </c>
      <c r="AC63" s="278">
        <v>25</v>
      </c>
      <c r="AD63" s="278">
        <v>27</v>
      </c>
      <c r="AE63" s="278">
        <v>1</v>
      </c>
      <c r="AF63" s="278">
        <v>10</v>
      </c>
      <c r="AG63" s="278">
        <v>26</v>
      </c>
      <c r="AH63" s="278">
        <v>18</v>
      </c>
      <c r="AI63" s="278">
        <v>11</v>
      </c>
      <c r="AJ63" s="278">
        <v>15</v>
      </c>
      <c r="AK63" s="278">
        <v>14</v>
      </c>
    </row>
    <row r="64" spans="1:37">
      <c r="A64" s="1">
        <v>57</v>
      </c>
      <c r="B64" s="2" t="s">
        <v>150</v>
      </c>
      <c r="C64" t="s">
        <v>151</v>
      </c>
      <c r="D64" t="str">
        <f t="shared" si="2"/>
        <v>2.05 Goods produced by forced labor or child labor</v>
      </c>
      <c r="E64" t="str">
        <f t="shared" si="1"/>
        <v>2.05</v>
      </c>
      <c r="H64" s="278">
        <v>3</v>
      </c>
      <c r="I64" s="278">
        <v>28</v>
      </c>
      <c r="J64" s="278">
        <v>1</v>
      </c>
      <c r="K64" s="278">
        <v>24</v>
      </c>
      <c r="L64" s="278">
        <v>6</v>
      </c>
      <c r="M64" s="278">
        <v>10</v>
      </c>
      <c r="N64" s="278">
        <v>23</v>
      </c>
      <c r="O64" s="278">
        <v>8</v>
      </c>
      <c r="P64" s="278">
        <v>22</v>
      </c>
      <c r="Q64" s="278">
        <v>9</v>
      </c>
      <c r="R64" s="278">
        <v>30</v>
      </c>
      <c r="S64" s="278">
        <v>21</v>
      </c>
      <c r="T64" s="278">
        <v>1</v>
      </c>
      <c r="U64" s="278">
        <v>13</v>
      </c>
      <c r="V64" s="278">
        <v>16</v>
      </c>
      <c r="W64" s="278">
        <v>27</v>
      </c>
      <c r="X64" s="278">
        <v>17</v>
      </c>
      <c r="Y64" s="278">
        <v>4</v>
      </c>
      <c r="Z64" s="278">
        <v>29</v>
      </c>
      <c r="AA64" s="278">
        <v>15</v>
      </c>
      <c r="AB64" s="278">
        <v>20</v>
      </c>
      <c r="AC64" s="278">
        <v>25</v>
      </c>
      <c r="AD64" s="278">
        <v>19</v>
      </c>
      <c r="AE64" s="278">
        <v>7</v>
      </c>
      <c r="AF64" s="278">
        <v>12</v>
      </c>
      <c r="AG64" s="278">
        <v>14</v>
      </c>
      <c r="AH64" s="278">
        <v>18</v>
      </c>
      <c r="AI64" s="278">
        <v>5</v>
      </c>
      <c r="AJ64" s="278">
        <v>11</v>
      </c>
      <c r="AK64" s="278">
        <v>26</v>
      </c>
    </row>
    <row r="65" spans="1:37">
      <c r="A65" s="1">
        <v>58</v>
      </c>
      <c r="B65" s="3" t="s">
        <v>152</v>
      </c>
      <c r="C65" t="s">
        <v>153</v>
      </c>
      <c r="D65" t="str">
        <f t="shared" si="2"/>
        <v>2.05.01 Goods produced by forced labor</v>
      </c>
      <c r="E65" t="str">
        <f t="shared" si="1"/>
        <v>2.05.01</v>
      </c>
      <c r="H65" s="278">
        <v>3</v>
      </c>
      <c r="I65" s="278">
        <v>26</v>
      </c>
      <c r="J65" s="278">
        <v>1</v>
      </c>
      <c r="K65" s="278">
        <v>20</v>
      </c>
      <c r="L65" s="278">
        <v>6</v>
      </c>
      <c r="M65" s="278">
        <v>10</v>
      </c>
      <c r="N65" s="278">
        <v>28</v>
      </c>
      <c r="O65" s="278">
        <v>8</v>
      </c>
      <c r="P65" s="278">
        <v>18</v>
      </c>
      <c r="Q65" s="278">
        <v>9</v>
      </c>
      <c r="R65" s="278">
        <v>30</v>
      </c>
      <c r="S65" s="278">
        <v>19</v>
      </c>
      <c r="T65" s="278">
        <v>1</v>
      </c>
      <c r="U65" s="278">
        <v>13</v>
      </c>
      <c r="V65" s="278">
        <v>15</v>
      </c>
      <c r="W65" s="278">
        <v>25</v>
      </c>
      <c r="X65" s="278">
        <v>22</v>
      </c>
      <c r="Y65" s="278">
        <v>4</v>
      </c>
      <c r="Z65" s="278">
        <v>29</v>
      </c>
      <c r="AA65" s="278">
        <v>17</v>
      </c>
      <c r="AB65" s="278">
        <v>21</v>
      </c>
      <c r="AC65" s="278">
        <v>24</v>
      </c>
      <c r="AD65" s="278">
        <v>27</v>
      </c>
      <c r="AE65" s="278">
        <v>7</v>
      </c>
      <c r="AF65" s="278">
        <v>12</v>
      </c>
      <c r="AG65" s="278">
        <v>14</v>
      </c>
      <c r="AH65" s="278">
        <v>16</v>
      </c>
      <c r="AI65" s="278">
        <v>5</v>
      </c>
      <c r="AJ65" s="278">
        <v>11</v>
      </c>
      <c r="AK65" s="278">
        <v>23</v>
      </c>
    </row>
    <row r="66" spans="1:37">
      <c r="A66" s="1">
        <v>59</v>
      </c>
      <c r="B66" s="4" t="s">
        <v>154</v>
      </c>
      <c r="C66" t="s">
        <v>155</v>
      </c>
      <c r="D66" t="str">
        <f t="shared" si="2"/>
        <v>2.05.01.a Goods produced by forced labor, number of goods categories</v>
      </c>
      <c r="E66" t="str">
        <f t="shared" si="1"/>
        <v>2.05.01.a</v>
      </c>
      <c r="H66" s="278">
        <v>1</v>
      </c>
      <c r="I66" s="278">
        <v>21</v>
      </c>
      <c r="J66" s="278">
        <v>1</v>
      </c>
      <c r="K66" s="278">
        <v>18</v>
      </c>
      <c r="L66" s="278">
        <v>1</v>
      </c>
      <c r="M66" s="278">
        <v>1</v>
      </c>
      <c r="N66" s="278">
        <v>30</v>
      </c>
      <c r="O66" s="278">
        <v>18</v>
      </c>
      <c r="P66" s="278">
        <v>1</v>
      </c>
      <c r="Q66" s="278">
        <v>1</v>
      </c>
      <c r="R66" s="278">
        <v>29</v>
      </c>
      <c r="S66" s="278">
        <v>21</v>
      </c>
      <c r="T66" s="278">
        <v>1</v>
      </c>
      <c r="U66" s="278">
        <v>1</v>
      </c>
      <c r="V66" s="278">
        <v>27</v>
      </c>
      <c r="W66" s="278">
        <v>21</v>
      </c>
      <c r="X66" s="278">
        <v>1</v>
      </c>
      <c r="Y66" s="278">
        <v>1</v>
      </c>
      <c r="Z66" s="278">
        <v>28</v>
      </c>
      <c r="AA66" s="278">
        <v>1</v>
      </c>
      <c r="AB66" s="278">
        <v>24</v>
      </c>
      <c r="AC66" s="278">
        <v>1</v>
      </c>
      <c r="AD66" s="278">
        <v>24</v>
      </c>
      <c r="AE66" s="278">
        <v>1</v>
      </c>
      <c r="AF66" s="278">
        <v>1</v>
      </c>
      <c r="AG66" s="278">
        <v>1</v>
      </c>
      <c r="AH66" s="278">
        <v>24</v>
      </c>
      <c r="AI66" s="278">
        <v>1</v>
      </c>
      <c r="AJ66" s="278">
        <v>1</v>
      </c>
      <c r="AK66" s="278">
        <v>18</v>
      </c>
    </row>
    <row r="67" spans="1:37">
      <c r="A67" s="1">
        <v>60</v>
      </c>
      <c r="B67" s="4" t="s">
        <v>156</v>
      </c>
      <c r="C67" t="s">
        <v>157</v>
      </c>
      <c r="D67" t="str">
        <f t="shared" si="2"/>
        <v>2.05.01.b % population in forced labor</v>
      </c>
      <c r="E67" t="str">
        <f t="shared" si="1"/>
        <v>2.05.01.b</v>
      </c>
      <c r="H67" s="278">
        <v>2</v>
      </c>
      <c r="I67" s="278">
        <v>21</v>
      </c>
      <c r="J67" s="278"/>
      <c r="K67" s="278">
        <v>14</v>
      </c>
      <c r="L67" s="278">
        <v>6</v>
      </c>
      <c r="M67" s="278">
        <v>9</v>
      </c>
      <c r="N67" s="278">
        <v>12</v>
      </c>
      <c r="O67" s="278">
        <v>4</v>
      </c>
      <c r="P67" s="278">
        <v>23</v>
      </c>
      <c r="Q67" s="278">
        <v>8</v>
      </c>
      <c r="R67" s="278">
        <v>25</v>
      </c>
      <c r="S67" s="278">
        <v>20</v>
      </c>
      <c r="T67" s="278">
        <v>1</v>
      </c>
      <c r="U67" s="278">
        <v>15</v>
      </c>
      <c r="V67" s="278">
        <v>17</v>
      </c>
      <c r="W67" s="278">
        <v>19</v>
      </c>
      <c r="X67" s="278">
        <v>28</v>
      </c>
      <c r="Y67" s="278">
        <v>3</v>
      </c>
      <c r="Z67" s="278">
        <v>27</v>
      </c>
      <c r="AA67" s="278">
        <v>26</v>
      </c>
      <c r="AB67" s="278">
        <v>22</v>
      </c>
      <c r="AC67" s="278">
        <v>24</v>
      </c>
      <c r="AD67" s="278">
        <v>29</v>
      </c>
      <c r="AE67" s="278">
        <v>7</v>
      </c>
      <c r="AF67" s="278">
        <v>11</v>
      </c>
      <c r="AG67" s="278">
        <v>18</v>
      </c>
      <c r="AH67" s="278">
        <v>16</v>
      </c>
      <c r="AI67" s="278">
        <v>5</v>
      </c>
      <c r="AJ67" s="278">
        <v>10</v>
      </c>
      <c r="AK67" s="278">
        <v>13</v>
      </c>
    </row>
    <row r="68" spans="1:37">
      <c r="A68" s="1">
        <v>61</v>
      </c>
      <c r="B68" s="3" t="s">
        <v>158</v>
      </c>
      <c r="C68" t="s">
        <v>159</v>
      </c>
      <c r="D68" t="str">
        <f t="shared" si="2"/>
        <v>2.05.02 Goods produced by child labor, number of goods categories</v>
      </c>
      <c r="E68" t="str">
        <f t="shared" si="1"/>
        <v>2.05.02</v>
      </c>
      <c r="H68" s="278">
        <v>1</v>
      </c>
      <c r="I68" s="278">
        <v>27</v>
      </c>
      <c r="J68" s="278">
        <v>1</v>
      </c>
      <c r="K68" s="278">
        <v>24</v>
      </c>
      <c r="L68" s="278">
        <v>1</v>
      </c>
      <c r="M68" s="278">
        <v>1</v>
      </c>
      <c r="N68" s="278">
        <v>21</v>
      </c>
      <c r="O68" s="278">
        <v>1</v>
      </c>
      <c r="P68" s="278">
        <v>23</v>
      </c>
      <c r="Q68" s="278">
        <v>1</v>
      </c>
      <c r="R68" s="278">
        <v>30</v>
      </c>
      <c r="S68" s="278">
        <v>22</v>
      </c>
      <c r="T68" s="278">
        <v>1</v>
      </c>
      <c r="U68" s="278">
        <v>1</v>
      </c>
      <c r="V68" s="278">
        <v>17</v>
      </c>
      <c r="W68" s="278">
        <v>27</v>
      </c>
      <c r="X68" s="278">
        <v>1</v>
      </c>
      <c r="Y68" s="278">
        <v>1</v>
      </c>
      <c r="Z68" s="278">
        <v>26</v>
      </c>
      <c r="AA68" s="278">
        <v>1</v>
      </c>
      <c r="AB68" s="278">
        <v>20</v>
      </c>
      <c r="AC68" s="278">
        <v>24</v>
      </c>
      <c r="AD68" s="278">
        <v>17</v>
      </c>
      <c r="AE68" s="278">
        <v>1</v>
      </c>
      <c r="AF68" s="278">
        <v>1</v>
      </c>
      <c r="AG68" s="278">
        <v>1</v>
      </c>
      <c r="AH68" s="278">
        <v>19</v>
      </c>
      <c r="AI68" s="278">
        <v>1</v>
      </c>
      <c r="AJ68" s="278">
        <v>1</v>
      </c>
      <c r="AK68" s="278">
        <v>29</v>
      </c>
    </row>
    <row r="69" spans="1:37">
      <c r="A69" s="1">
        <v>62</v>
      </c>
      <c r="B69" s="2" t="s">
        <v>160</v>
      </c>
      <c r="C69" t="s">
        <v>161</v>
      </c>
      <c r="D69" t="str">
        <f t="shared" si="2"/>
        <v>2.06 Government response to human trafficking</v>
      </c>
      <c r="E69" t="str">
        <f t="shared" ref="E69:E102" si="3">B69</f>
        <v>2.06</v>
      </c>
      <c r="H69" s="278">
        <v>3</v>
      </c>
      <c r="I69" s="278">
        <v>15</v>
      </c>
      <c r="J69" s="278">
        <v>29</v>
      </c>
      <c r="K69" s="278">
        <v>24</v>
      </c>
      <c r="L69" s="278">
        <v>5</v>
      </c>
      <c r="M69" s="278">
        <v>4</v>
      </c>
      <c r="N69" s="278">
        <v>28</v>
      </c>
      <c r="O69" s="278">
        <v>7</v>
      </c>
      <c r="P69" s="278">
        <v>8</v>
      </c>
      <c r="Q69" s="278">
        <v>23</v>
      </c>
      <c r="R69" s="278">
        <v>16</v>
      </c>
      <c r="S69" s="278">
        <v>13</v>
      </c>
      <c r="T69" s="278">
        <v>19</v>
      </c>
      <c r="U69" s="278">
        <v>16</v>
      </c>
      <c r="V69" s="278">
        <v>21</v>
      </c>
      <c r="W69" s="278">
        <v>9</v>
      </c>
      <c r="X69" s="278">
        <v>26</v>
      </c>
      <c r="Y69" s="278">
        <v>12</v>
      </c>
      <c r="Z69" s="278">
        <v>22</v>
      </c>
      <c r="AA69" s="278">
        <v>30</v>
      </c>
      <c r="AB69" s="278">
        <v>9</v>
      </c>
      <c r="AC69" s="278">
        <v>2</v>
      </c>
      <c r="AD69" s="278">
        <v>27</v>
      </c>
      <c r="AE69" s="278">
        <v>18</v>
      </c>
      <c r="AF69" s="278">
        <v>25</v>
      </c>
      <c r="AG69" s="278">
        <v>14</v>
      </c>
      <c r="AH69" s="278">
        <v>9</v>
      </c>
      <c r="AI69" s="278">
        <v>1</v>
      </c>
      <c r="AJ69" s="278">
        <v>6</v>
      </c>
      <c r="AK69" s="278">
        <v>20</v>
      </c>
    </row>
    <row r="70" spans="1:37">
      <c r="A70" s="1">
        <v>63</v>
      </c>
      <c r="B70" s="3" t="s">
        <v>162</v>
      </c>
      <c r="C70" t="s">
        <v>163</v>
      </c>
      <c r="D70" t="str">
        <f t="shared" si="2"/>
        <v>2.06.01 Government response to human trafficking, Criminalization</v>
      </c>
      <c r="E70" t="str">
        <f t="shared" si="3"/>
        <v>2.06.01</v>
      </c>
      <c r="H70" s="278">
        <v>4</v>
      </c>
      <c r="I70" s="278">
        <v>15</v>
      </c>
      <c r="J70" s="278">
        <v>29</v>
      </c>
      <c r="K70" s="278">
        <v>4</v>
      </c>
      <c r="L70" s="278">
        <v>4</v>
      </c>
      <c r="M70" s="278">
        <v>1</v>
      </c>
      <c r="N70" s="278">
        <v>21</v>
      </c>
      <c r="O70" s="278"/>
      <c r="P70" s="278">
        <v>1</v>
      </c>
      <c r="Q70" s="278">
        <v>21</v>
      </c>
      <c r="R70" s="278">
        <v>15</v>
      </c>
      <c r="S70" s="278">
        <v>4</v>
      </c>
      <c r="T70" s="278">
        <v>21</v>
      </c>
      <c r="U70" s="278">
        <v>15</v>
      </c>
      <c r="V70" s="278">
        <v>15</v>
      </c>
      <c r="W70" s="278">
        <v>4</v>
      </c>
      <c r="X70" s="278">
        <v>21</v>
      </c>
      <c r="Y70" s="278">
        <v>4</v>
      </c>
      <c r="Z70" s="278">
        <v>21</v>
      </c>
      <c r="AA70" s="278">
        <v>26</v>
      </c>
      <c r="AB70" s="278">
        <v>4</v>
      </c>
      <c r="AC70" s="278">
        <v>1</v>
      </c>
      <c r="AD70" s="278">
        <v>4</v>
      </c>
      <c r="AE70" s="278">
        <v>26</v>
      </c>
      <c r="AF70" s="278">
        <v>26</v>
      </c>
      <c r="AG70" s="278">
        <v>4</v>
      </c>
      <c r="AH70" s="278">
        <v>4</v>
      </c>
      <c r="AI70" s="278">
        <v>4</v>
      </c>
      <c r="AJ70" s="278">
        <v>15</v>
      </c>
      <c r="AK70" s="278">
        <v>15</v>
      </c>
    </row>
    <row r="71" spans="1:37">
      <c r="A71" s="1">
        <v>64</v>
      </c>
      <c r="B71" s="3" t="s">
        <v>164</v>
      </c>
      <c r="C71" t="s">
        <v>165</v>
      </c>
      <c r="D71" t="str">
        <f t="shared" si="2"/>
        <v>2.06.02 Government response to human trafficking, Strategy</v>
      </c>
      <c r="E71" t="str">
        <f t="shared" si="3"/>
        <v>2.06.02</v>
      </c>
      <c r="H71" s="278">
        <v>2</v>
      </c>
      <c r="I71" s="278">
        <v>13</v>
      </c>
      <c r="J71" s="278">
        <v>27</v>
      </c>
      <c r="K71" s="278">
        <v>22</v>
      </c>
      <c r="L71" s="278">
        <v>4</v>
      </c>
      <c r="M71" s="278">
        <v>6</v>
      </c>
      <c r="N71" s="278">
        <v>24</v>
      </c>
      <c r="O71" s="278">
        <v>17</v>
      </c>
      <c r="P71" s="278">
        <v>11</v>
      </c>
      <c r="Q71" s="278">
        <v>28</v>
      </c>
      <c r="R71" s="278">
        <v>18</v>
      </c>
      <c r="S71" s="278">
        <v>12</v>
      </c>
      <c r="T71" s="278">
        <v>21</v>
      </c>
      <c r="U71" s="278">
        <v>18</v>
      </c>
      <c r="V71" s="278">
        <v>20</v>
      </c>
      <c r="W71" s="278">
        <v>6</v>
      </c>
      <c r="X71" s="278">
        <v>22</v>
      </c>
      <c r="Y71" s="278">
        <v>10</v>
      </c>
      <c r="Z71" s="278">
        <v>26</v>
      </c>
      <c r="AA71" s="278">
        <v>29</v>
      </c>
      <c r="AB71" s="278">
        <v>6</v>
      </c>
      <c r="AC71" s="278">
        <v>5</v>
      </c>
      <c r="AD71" s="278">
        <v>30</v>
      </c>
      <c r="AE71" s="278">
        <v>15</v>
      </c>
      <c r="AF71" s="278">
        <v>25</v>
      </c>
      <c r="AG71" s="278">
        <v>13</v>
      </c>
      <c r="AH71" s="278">
        <v>6</v>
      </c>
      <c r="AI71" s="278">
        <v>1</v>
      </c>
      <c r="AJ71" s="278">
        <v>2</v>
      </c>
      <c r="AK71" s="278">
        <v>15</v>
      </c>
    </row>
    <row r="72" spans="1:37">
      <c r="A72" s="1">
        <v>65</v>
      </c>
      <c r="B72" s="3" t="s">
        <v>166</v>
      </c>
      <c r="C72" t="s">
        <v>167</v>
      </c>
      <c r="D72" t="str">
        <f t="shared" si="2"/>
        <v>2.06.03 Government response to human trafficking, Action</v>
      </c>
      <c r="E72" t="str">
        <f t="shared" si="3"/>
        <v>2.06.03</v>
      </c>
      <c r="H72" s="278">
        <v>1</v>
      </c>
      <c r="I72" s="278">
        <v>9</v>
      </c>
      <c r="J72" s="278">
        <v>23</v>
      </c>
      <c r="K72" s="278">
        <v>26</v>
      </c>
      <c r="L72" s="278">
        <v>1</v>
      </c>
      <c r="M72" s="278">
        <v>1</v>
      </c>
      <c r="N72" s="278">
        <v>26</v>
      </c>
      <c r="O72" s="278">
        <v>1</v>
      </c>
      <c r="P72" s="278">
        <v>9</v>
      </c>
      <c r="Q72" s="278">
        <v>9</v>
      </c>
      <c r="R72" s="278">
        <v>9</v>
      </c>
      <c r="S72" s="278">
        <v>9</v>
      </c>
      <c r="T72" s="278">
        <v>9</v>
      </c>
      <c r="U72" s="278">
        <v>9</v>
      </c>
      <c r="V72" s="278">
        <v>23</v>
      </c>
      <c r="W72" s="278">
        <v>9</v>
      </c>
      <c r="X72" s="278">
        <v>26</v>
      </c>
      <c r="Y72" s="278">
        <v>9</v>
      </c>
      <c r="Z72" s="278">
        <v>9</v>
      </c>
      <c r="AA72" s="278">
        <v>26</v>
      </c>
      <c r="AB72" s="278">
        <v>9</v>
      </c>
      <c r="AC72" s="278">
        <v>1</v>
      </c>
      <c r="AD72" s="278">
        <v>26</v>
      </c>
      <c r="AE72" s="278">
        <v>1</v>
      </c>
      <c r="AF72" s="278">
        <v>9</v>
      </c>
      <c r="AG72" s="278">
        <v>9</v>
      </c>
      <c r="AH72" s="278">
        <v>9</v>
      </c>
      <c r="AI72" s="278">
        <v>1</v>
      </c>
      <c r="AJ72" s="278">
        <v>1</v>
      </c>
      <c r="AK72" s="278">
        <v>23</v>
      </c>
    </row>
    <row r="73" spans="1:37">
      <c r="A73" s="1">
        <v>66</v>
      </c>
      <c r="B73" s="2" t="s">
        <v>168</v>
      </c>
      <c r="C73" t="s">
        <v>169</v>
      </c>
      <c r="D73" t="str">
        <f t="shared" si="2"/>
        <v>2.07 Trade in goods at risk of modern slavery</v>
      </c>
      <c r="E73" t="str">
        <f t="shared" si="3"/>
        <v>2.07</v>
      </c>
      <c r="H73" s="278">
        <v>22</v>
      </c>
      <c r="I73" s="278">
        <v>9</v>
      </c>
      <c r="J73" s="278">
        <v>1</v>
      </c>
      <c r="K73" s="278">
        <v>6</v>
      </c>
      <c r="L73" s="278">
        <v>17</v>
      </c>
      <c r="M73" s="278">
        <v>13</v>
      </c>
      <c r="N73" s="278">
        <v>30</v>
      </c>
      <c r="O73" s="278">
        <v>18</v>
      </c>
      <c r="P73" s="278">
        <v>5</v>
      </c>
      <c r="Q73" s="278">
        <v>28</v>
      </c>
      <c r="R73" s="278">
        <v>27</v>
      </c>
      <c r="S73" s="278">
        <v>12</v>
      </c>
      <c r="T73" s="278">
        <v>25</v>
      </c>
      <c r="U73" s="278">
        <v>3</v>
      </c>
      <c r="V73" s="278">
        <v>26</v>
      </c>
      <c r="W73" s="278">
        <v>19</v>
      </c>
      <c r="X73" s="278">
        <v>11</v>
      </c>
      <c r="Y73" s="278">
        <v>7</v>
      </c>
      <c r="Z73" s="278">
        <v>10</v>
      </c>
      <c r="AA73" s="278">
        <v>2</v>
      </c>
      <c r="AB73" s="278">
        <v>8</v>
      </c>
      <c r="AC73" s="278">
        <v>14</v>
      </c>
      <c r="AD73" s="278">
        <v>21</v>
      </c>
      <c r="AE73" s="278">
        <v>20</v>
      </c>
      <c r="AF73" s="278">
        <v>23</v>
      </c>
      <c r="AG73" s="278">
        <v>4</v>
      </c>
      <c r="AH73" s="278">
        <v>15</v>
      </c>
      <c r="AI73" s="278">
        <v>24</v>
      </c>
      <c r="AJ73" s="278">
        <v>29</v>
      </c>
      <c r="AK73" s="278">
        <v>16</v>
      </c>
    </row>
    <row r="74" spans="1:37">
      <c r="A74" s="1">
        <v>67</v>
      </c>
      <c r="B74" s="3" t="s">
        <v>170</v>
      </c>
      <c r="C74" t="s">
        <v>171</v>
      </c>
      <c r="D74" t="str">
        <f t="shared" si="2"/>
        <v>2.07.01 Imports of goods at risk of modern slavery, US$ millions</v>
      </c>
      <c r="E74" t="str">
        <f t="shared" si="3"/>
        <v>2.07.01</v>
      </c>
      <c r="H74" s="278">
        <v>24</v>
      </c>
      <c r="I74" s="278">
        <v>11</v>
      </c>
      <c r="J74" s="278">
        <v>1</v>
      </c>
      <c r="K74" s="278">
        <v>6</v>
      </c>
      <c r="L74" s="278">
        <v>17</v>
      </c>
      <c r="M74" s="278">
        <v>13</v>
      </c>
      <c r="N74" s="278">
        <v>22</v>
      </c>
      <c r="O74" s="278">
        <v>18</v>
      </c>
      <c r="P74" s="278">
        <v>5</v>
      </c>
      <c r="Q74" s="278">
        <v>29</v>
      </c>
      <c r="R74" s="278">
        <v>25</v>
      </c>
      <c r="S74" s="278">
        <v>12</v>
      </c>
      <c r="T74" s="278">
        <v>28</v>
      </c>
      <c r="U74" s="278">
        <v>3</v>
      </c>
      <c r="V74" s="278">
        <v>20</v>
      </c>
      <c r="W74" s="278">
        <v>19</v>
      </c>
      <c r="X74" s="278">
        <v>7</v>
      </c>
      <c r="Y74" s="278">
        <v>8</v>
      </c>
      <c r="Z74" s="278">
        <v>10</v>
      </c>
      <c r="AA74" s="278">
        <v>2</v>
      </c>
      <c r="AB74" s="278">
        <v>9</v>
      </c>
      <c r="AC74" s="278">
        <v>14</v>
      </c>
      <c r="AD74" s="278">
        <v>23</v>
      </c>
      <c r="AE74" s="278">
        <v>21</v>
      </c>
      <c r="AF74" s="278">
        <v>26</v>
      </c>
      <c r="AG74" s="278">
        <v>4</v>
      </c>
      <c r="AH74" s="278">
        <v>15</v>
      </c>
      <c r="AI74" s="278">
        <v>27</v>
      </c>
      <c r="AJ74" s="278">
        <v>30</v>
      </c>
      <c r="AK74" s="278">
        <v>16</v>
      </c>
    </row>
    <row r="75" spans="1:37">
      <c r="A75" s="1">
        <v>68</v>
      </c>
      <c r="B75" s="3" t="s">
        <v>172</v>
      </c>
      <c r="C75" t="s">
        <v>173</v>
      </c>
      <c r="D75" t="str">
        <f t="shared" si="2"/>
        <v>2.07.02 Exports of goods at risk of modern slavery, US$ millions</v>
      </c>
      <c r="E75" t="str">
        <f t="shared" si="3"/>
        <v>2.07.02</v>
      </c>
      <c r="H75" s="278">
        <v>1</v>
      </c>
      <c r="I75" s="278">
        <v>1</v>
      </c>
      <c r="J75" s="278">
        <v>1</v>
      </c>
      <c r="K75" s="278">
        <v>1</v>
      </c>
      <c r="L75" s="278">
        <v>1</v>
      </c>
      <c r="M75" s="278">
        <v>1</v>
      </c>
      <c r="N75" s="278">
        <v>30</v>
      </c>
      <c r="O75" s="278">
        <v>1</v>
      </c>
      <c r="P75" s="278">
        <v>1</v>
      </c>
      <c r="Q75" s="278">
        <v>1</v>
      </c>
      <c r="R75" s="278">
        <v>29</v>
      </c>
      <c r="S75" s="278">
        <v>1</v>
      </c>
      <c r="T75" s="278">
        <v>1</v>
      </c>
      <c r="U75" s="278">
        <v>1</v>
      </c>
      <c r="V75" s="278">
        <v>28</v>
      </c>
      <c r="W75" s="278">
        <v>1</v>
      </c>
      <c r="X75" s="278">
        <v>27</v>
      </c>
      <c r="Y75" s="278">
        <v>1</v>
      </c>
      <c r="Z75" s="278">
        <v>26</v>
      </c>
      <c r="AA75" s="278">
        <v>1</v>
      </c>
      <c r="AB75" s="278">
        <v>1</v>
      </c>
      <c r="AC75" s="278">
        <v>1</v>
      </c>
      <c r="AD75" s="278">
        <v>1</v>
      </c>
      <c r="AE75" s="278">
        <v>1</v>
      </c>
      <c r="AF75" s="278">
        <v>1</v>
      </c>
      <c r="AG75" s="278">
        <v>1</v>
      </c>
      <c r="AH75" s="278">
        <v>1</v>
      </c>
      <c r="AI75" s="278">
        <v>1</v>
      </c>
      <c r="AJ75" s="278">
        <v>1</v>
      </c>
      <c r="AK75" s="278">
        <v>1</v>
      </c>
    </row>
    <row r="76" spans="1:37">
      <c r="A76" s="1">
        <v>69</v>
      </c>
      <c r="B76" s="2" t="s">
        <v>174</v>
      </c>
      <c r="C76" t="s">
        <v>175</v>
      </c>
      <c r="D76" t="str">
        <f t="shared" si="2"/>
        <v>2.08 Social mobility, Index</v>
      </c>
      <c r="E76" t="str">
        <f t="shared" si="3"/>
        <v>2.08</v>
      </c>
      <c r="H76" s="278">
        <v>3</v>
      </c>
      <c r="I76" s="278">
        <v>23</v>
      </c>
      <c r="J76" s="278"/>
      <c r="K76" s="278"/>
      <c r="L76" s="278">
        <v>1</v>
      </c>
      <c r="M76" s="278">
        <v>12</v>
      </c>
      <c r="N76" s="278">
        <v>11</v>
      </c>
      <c r="O76" s="278"/>
      <c r="P76" s="278">
        <v>15</v>
      </c>
      <c r="Q76" s="278"/>
      <c r="R76" s="278">
        <v>22</v>
      </c>
      <c r="S76" s="278">
        <v>20</v>
      </c>
      <c r="T76" s="278">
        <v>1</v>
      </c>
      <c r="U76" s="278">
        <v>21</v>
      </c>
      <c r="V76" s="278">
        <v>10</v>
      </c>
      <c r="W76" s="278">
        <v>16</v>
      </c>
      <c r="X76" s="278"/>
      <c r="Y76" s="278">
        <v>6</v>
      </c>
      <c r="Z76" s="278">
        <v>24</v>
      </c>
      <c r="AA76" s="278"/>
      <c r="AB76" s="278">
        <v>19</v>
      </c>
      <c r="AC76" s="278">
        <v>18</v>
      </c>
      <c r="AD76" s="278">
        <v>9</v>
      </c>
      <c r="AE76" s="278">
        <v>4</v>
      </c>
      <c r="AF76" s="278">
        <v>7</v>
      </c>
      <c r="AG76" s="278">
        <v>17</v>
      </c>
      <c r="AH76" s="278">
        <v>14</v>
      </c>
      <c r="AI76" s="278">
        <v>5</v>
      </c>
      <c r="AJ76" s="278">
        <v>8</v>
      </c>
      <c r="AK76" s="278">
        <v>13</v>
      </c>
    </row>
    <row r="77" spans="1:37">
      <c r="A77" s="1">
        <v>70</v>
      </c>
      <c r="B77" s="2" t="s">
        <v>176</v>
      </c>
      <c r="C77" t="s">
        <v>177</v>
      </c>
      <c r="D77" t="str">
        <f t="shared" si="2"/>
        <v>2.09 Life expectancy at birth</v>
      </c>
      <c r="E77" t="str">
        <f t="shared" si="3"/>
        <v>2.09</v>
      </c>
      <c r="H77" s="278">
        <v>5</v>
      </c>
      <c r="I77" s="278">
        <v>19</v>
      </c>
      <c r="J77" s="278">
        <v>18</v>
      </c>
      <c r="K77" s="278">
        <v>23</v>
      </c>
      <c r="L77" s="278">
        <v>7</v>
      </c>
      <c r="M77" s="278">
        <v>10</v>
      </c>
      <c r="N77" s="278">
        <v>11</v>
      </c>
      <c r="O77" s="278"/>
      <c r="P77" s="278">
        <v>13</v>
      </c>
      <c r="Q77" s="278">
        <v>2</v>
      </c>
      <c r="R77" s="278">
        <v>26</v>
      </c>
      <c r="S77" s="278">
        <v>25</v>
      </c>
      <c r="T77" s="278">
        <v>1</v>
      </c>
      <c r="U77" s="278">
        <v>24</v>
      </c>
      <c r="V77" s="278">
        <v>15</v>
      </c>
      <c r="W77" s="278">
        <v>16</v>
      </c>
      <c r="X77" s="278">
        <v>27</v>
      </c>
      <c r="Y77" s="278">
        <v>6</v>
      </c>
      <c r="Z77" s="278">
        <v>28</v>
      </c>
      <c r="AA77" s="278">
        <v>29</v>
      </c>
      <c r="AB77" s="278">
        <v>20</v>
      </c>
      <c r="AC77" s="278">
        <v>21</v>
      </c>
      <c r="AD77" s="278">
        <v>22</v>
      </c>
      <c r="AE77" s="278">
        <v>3</v>
      </c>
      <c r="AF77" s="278">
        <v>4</v>
      </c>
      <c r="AG77" s="278">
        <v>14</v>
      </c>
      <c r="AH77" s="278">
        <v>9</v>
      </c>
      <c r="AI77" s="278">
        <v>8</v>
      </c>
      <c r="AJ77" s="278">
        <v>12</v>
      </c>
      <c r="AK77" s="278">
        <v>17</v>
      </c>
    </row>
    <row r="78" spans="1:37">
      <c r="A78" s="1">
        <v>71</v>
      </c>
      <c r="B78" s="2" t="s">
        <v>178</v>
      </c>
      <c r="C78" t="s">
        <v>179</v>
      </c>
      <c r="D78" t="str">
        <f t="shared" si="2"/>
        <v>2.10 Uneven Economic Development</v>
      </c>
      <c r="E78" t="str">
        <f t="shared" si="3"/>
        <v>2.10</v>
      </c>
      <c r="H78" s="278">
        <v>2</v>
      </c>
      <c r="I78" s="278">
        <v>20</v>
      </c>
      <c r="J78" s="278">
        <v>26</v>
      </c>
      <c r="K78" s="278">
        <v>25</v>
      </c>
      <c r="L78" s="278">
        <v>1</v>
      </c>
      <c r="M78" s="278">
        <v>14</v>
      </c>
      <c r="N78" s="278">
        <v>22</v>
      </c>
      <c r="O78" s="278"/>
      <c r="P78" s="278">
        <v>23</v>
      </c>
      <c r="Q78" s="278"/>
      <c r="R78" s="278">
        <v>19</v>
      </c>
      <c r="S78" s="278">
        <v>12</v>
      </c>
      <c r="T78" s="278">
        <v>5</v>
      </c>
      <c r="U78" s="278">
        <v>17</v>
      </c>
      <c r="V78" s="278">
        <v>7</v>
      </c>
      <c r="W78" s="278">
        <v>18</v>
      </c>
      <c r="X78" s="278">
        <v>27</v>
      </c>
      <c r="Y78" s="278">
        <v>2</v>
      </c>
      <c r="Z78" s="278">
        <v>14</v>
      </c>
      <c r="AA78" s="278">
        <v>28</v>
      </c>
      <c r="AB78" s="278">
        <v>23</v>
      </c>
      <c r="AC78" s="278">
        <v>13</v>
      </c>
      <c r="AD78" s="278">
        <v>16</v>
      </c>
      <c r="AE78" s="278">
        <v>6</v>
      </c>
      <c r="AF78" s="278">
        <v>4</v>
      </c>
      <c r="AG78" s="278">
        <v>21</v>
      </c>
      <c r="AH78" s="278">
        <v>11</v>
      </c>
      <c r="AI78" s="278">
        <v>9</v>
      </c>
      <c r="AJ78" s="278">
        <v>10</v>
      </c>
      <c r="AK78" s="278">
        <v>7</v>
      </c>
    </row>
    <row r="79" spans="1:37">
      <c r="A79" s="1">
        <v>72</v>
      </c>
      <c r="B79" s="2">
        <v>2.11</v>
      </c>
      <c r="C79" t="s">
        <v>180</v>
      </c>
      <c r="D79" t="str">
        <f t="shared" si="2"/>
        <v>2.11 Universal Health Coverage Index</v>
      </c>
      <c r="E79">
        <f t="shared" si="3"/>
        <v>2.11</v>
      </c>
      <c r="H79" s="278">
        <v>5</v>
      </c>
      <c r="I79" s="278">
        <v>26</v>
      </c>
      <c r="J79" s="278">
        <v>13</v>
      </c>
      <c r="K79" s="278">
        <v>22</v>
      </c>
      <c r="L79" s="278">
        <v>1</v>
      </c>
      <c r="M79" s="278">
        <v>9</v>
      </c>
      <c r="N79" s="278">
        <v>11</v>
      </c>
      <c r="O79" s="278"/>
      <c r="P79" s="278">
        <v>14</v>
      </c>
      <c r="Q79" s="278"/>
      <c r="R79" s="278">
        <v>20</v>
      </c>
      <c r="S79" s="278">
        <v>23</v>
      </c>
      <c r="T79" s="278">
        <v>8</v>
      </c>
      <c r="U79" s="278">
        <v>25</v>
      </c>
      <c r="V79" s="278">
        <v>15</v>
      </c>
      <c r="W79" s="278">
        <v>16</v>
      </c>
      <c r="X79" s="278">
        <v>24</v>
      </c>
      <c r="Y79" s="278">
        <v>7</v>
      </c>
      <c r="Z79" s="278">
        <v>27</v>
      </c>
      <c r="AA79" s="278">
        <v>28</v>
      </c>
      <c r="AB79" s="278">
        <v>17</v>
      </c>
      <c r="AC79" s="278">
        <v>21</v>
      </c>
      <c r="AD79" s="278">
        <v>12</v>
      </c>
      <c r="AE79" s="278">
        <v>3</v>
      </c>
      <c r="AF79" s="278">
        <v>2</v>
      </c>
      <c r="AG79" s="278">
        <v>19</v>
      </c>
      <c r="AH79" s="278">
        <v>10</v>
      </c>
      <c r="AI79" s="278">
        <v>4</v>
      </c>
      <c r="AJ79" s="278">
        <v>6</v>
      </c>
      <c r="AK79" s="278">
        <v>18</v>
      </c>
    </row>
    <row r="80" spans="1:37">
      <c r="A80" s="1"/>
      <c r="B80" s="2"/>
      <c r="E80">
        <f t="shared" si="3"/>
        <v>0</v>
      </c>
      <c r="H80" s="278"/>
      <c r="I80" s="278"/>
      <c r="J80" s="278"/>
      <c r="K80" s="278"/>
      <c r="L80" s="278"/>
      <c r="M80" s="278"/>
      <c r="N80" s="278"/>
      <c r="O80" s="278"/>
      <c r="P80" s="278"/>
      <c r="Q80" s="278"/>
      <c r="R80" s="278"/>
      <c r="S80" s="278"/>
      <c r="T80" s="278"/>
      <c r="U80" s="278"/>
      <c r="V80" s="278"/>
      <c r="W80" s="278"/>
      <c r="X80" s="278"/>
      <c r="Y80" s="278"/>
      <c r="Z80" s="278"/>
      <c r="AA80" s="278"/>
      <c r="AB80" s="278"/>
      <c r="AC80" s="278"/>
      <c r="AD80" s="278"/>
      <c r="AE80" s="278"/>
      <c r="AF80" s="278"/>
      <c r="AG80" s="278"/>
      <c r="AH80" s="278"/>
      <c r="AI80" s="278"/>
      <c r="AJ80" s="278"/>
      <c r="AK80" s="278"/>
    </row>
    <row r="81" spans="1:37">
      <c r="A81" s="1"/>
      <c r="E81">
        <f t="shared" si="3"/>
        <v>0</v>
      </c>
      <c r="H81" s="278"/>
      <c r="I81" s="278"/>
      <c r="J81" s="278"/>
      <c r="K81" s="278"/>
      <c r="L81" s="278"/>
      <c r="M81" s="278"/>
      <c r="N81" s="278"/>
      <c r="O81" s="278"/>
      <c r="P81" s="278"/>
      <c r="Q81" s="278"/>
      <c r="R81" s="278"/>
      <c r="S81" s="278"/>
      <c r="T81" s="278"/>
      <c r="U81" s="278"/>
      <c r="V81" s="278"/>
      <c r="W81" s="278"/>
      <c r="X81" s="278"/>
      <c r="Y81" s="278"/>
      <c r="Z81" s="278"/>
      <c r="AA81" s="278"/>
      <c r="AB81" s="278"/>
      <c r="AC81" s="278"/>
      <c r="AD81" s="278"/>
      <c r="AE81" s="278"/>
      <c r="AF81" s="278"/>
      <c r="AG81" s="278"/>
      <c r="AH81" s="278"/>
      <c r="AI81" s="278"/>
      <c r="AJ81" s="278"/>
      <c r="AK81" s="278"/>
    </row>
    <row r="82" spans="1:37">
      <c r="A82" s="1"/>
      <c r="B82" t="s">
        <v>262</v>
      </c>
      <c r="C82" t="s">
        <v>182</v>
      </c>
      <c r="D82" t="str">
        <f>B82</f>
        <v>3 Environmental Pillar</v>
      </c>
      <c r="E82" t="str">
        <f t="shared" si="3"/>
        <v>3 Environmental Pillar</v>
      </c>
      <c r="H82" s="278">
        <v>6</v>
      </c>
      <c r="I82" s="278">
        <v>22</v>
      </c>
      <c r="J82" s="278">
        <v>29</v>
      </c>
      <c r="K82" s="278">
        <v>9</v>
      </c>
      <c r="L82" s="278">
        <v>18</v>
      </c>
      <c r="M82" s="278">
        <v>11</v>
      </c>
      <c r="N82" s="278">
        <v>20</v>
      </c>
      <c r="O82" s="278">
        <v>17</v>
      </c>
      <c r="P82" s="278">
        <v>21</v>
      </c>
      <c r="Q82" s="278">
        <v>7</v>
      </c>
      <c r="R82" s="278">
        <v>28</v>
      </c>
      <c r="S82" s="278">
        <v>12</v>
      </c>
      <c r="T82" s="278">
        <v>4</v>
      </c>
      <c r="U82" s="278">
        <v>8</v>
      </c>
      <c r="V82" s="278">
        <v>14</v>
      </c>
      <c r="W82" s="278">
        <v>5</v>
      </c>
      <c r="X82" s="278">
        <v>26</v>
      </c>
      <c r="Y82" s="278">
        <v>1</v>
      </c>
      <c r="Z82" s="278">
        <v>24</v>
      </c>
      <c r="AA82" s="278">
        <v>27</v>
      </c>
      <c r="AB82" s="278">
        <v>25</v>
      </c>
      <c r="AC82" s="278">
        <v>3</v>
      </c>
      <c r="AD82" s="278">
        <v>30</v>
      </c>
      <c r="AE82" s="278">
        <v>10</v>
      </c>
      <c r="AF82" s="278">
        <v>15</v>
      </c>
      <c r="AG82" s="278">
        <v>23</v>
      </c>
      <c r="AH82" s="278">
        <v>19</v>
      </c>
      <c r="AI82" s="278">
        <v>2</v>
      </c>
      <c r="AJ82" s="278">
        <v>16</v>
      </c>
      <c r="AK82" s="278">
        <v>13</v>
      </c>
    </row>
    <row r="83" spans="1:37">
      <c r="A83" s="1">
        <v>72</v>
      </c>
      <c r="B83" s="2" t="s">
        <v>183</v>
      </c>
      <c r="C83" t="s">
        <v>184</v>
      </c>
      <c r="D83" t="str">
        <f t="shared" ref="D83:D102" si="4">_xlfn.CONCAT(B83," ",C83)</f>
        <v>3.01 Air pollution</v>
      </c>
      <c r="E83" t="str">
        <f t="shared" si="3"/>
        <v>3.01</v>
      </c>
      <c r="H83" s="278">
        <v>5</v>
      </c>
      <c r="I83" s="278">
        <v>28</v>
      </c>
      <c r="J83" s="278">
        <v>3</v>
      </c>
      <c r="K83" s="278">
        <v>21</v>
      </c>
      <c r="L83" s="278">
        <v>2</v>
      </c>
      <c r="M83" s="278">
        <v>22</v>
      </c>
      <c r="N83" s="278">
        <v>27</v>
      </c>
      <c r="O83" s="278">
        <v>11</v>
      </c>
      <c r="P83" s="278">
        <v>14</v>
      </c>
      <c r="Q83" s="278">
        <v>15</v>
      </c>
      <c r="R83" s="278">
        <v>30</v>
      </c>
      <c r="S83" s="278">
        <v>16</v>
      </c>
      <c r="T83" s="278">
        <v>8</v>
      </c>
      <c r="U83" s="278">
        <v>20</v>
      </c>
      <c r="V83" s="278">
        <v>12</v>
      </c>
      <c r="W83" s="278">
        <v>10</v>
      </c>
      <c r="X83" s="278">
        <v>26</v>
      </c>
      <c r="Y83" s="278">
        <v>1</v>
      </c>
      <c r="Z83" s="278">
        <v>29</v>
      </c>
      <c r="AA83" s="278">
        <v>13</v>
      </c>
      <c r="AB83" s="278">
        <v>24</v>
      </c>
      <c r="AC83" s="278">
        <v>18</v>
      </c>
      <c r="AD83" s="278">
        <v>7</v>
      </c>
      <c r="AE83" s="278">
        <v>9</v>
      </c>
      <c r="AF83" s="278">
        <v>23</v>
      </c>
      <c r="AG83" s="278">
        <v>17</v>
      </c>
      <c r="AH83" s="278">
        <v>25</v>
      </c>
      <c r="AI83" s="278">
        <v>6</v>
      </c>
      <c r="AJ83" s="278">
        <v>4</v>
      </c>
      <c r="AK83" s="278">
        <v>19</v>
      </c>
    </row>
    <row r="84" spans="1:37">
      <c r="A84" s="1">
        <v>73</v>
      </c>
      <c r="B84" s="2" t="s">
        <v>185</v>
      </c>
      <c r="C84" t="s">
        <v>186</v>
      </c>
      <c r="D84" t="str">
        <f t="shared" si="4"/>
        <v>3.02 Deforestation</v>
      </c>
      <c r="E84" t="str">
        <f t="shared" si="3"/>
        <v>3.02</v>
      </c>
      <c r="H84" s="278">
        <v>1</v>
      </c>
      <c r="I84" s="278">
        <v>7</v>
      </c>
      <c r="J84" s="278">
        <v>27</v>
      </c>
      <c r="K84" s="278">
        <v>3</v>
      </c>
      <c r="L84" s="278">
        <v>15</v>
      </c>
      <c r="M84" s="278">
        <v>18</v>
      </c>
      <c r="N84" s="278">
        <v>21</v>
      </c>
      <c r="O84" s="278">
        <v>29</v>
      </c>
      <c r="P84" s="278">
        <v>25</v>
      </c>
      <c r="Q84" s="278">
        <v>28</v>
      </c>
      <c r="R84" s="278">
        <v>20</v>
      </c>
      <c r="S84" s="278">
        <v>12</v>
      </c>
      <c r="T84" s="278">
        <v>26</v>
      </c>
      <c r="U84" s="278">
        <v>2</v>
      </c>
      <c r="V84" s="278">
        <v>6</v>
      </c>
      <c r="W84" s="278">
        <v>16</v>
      </c>
      <c r="X84" s="278">
        <v>10</v>
      </c>
      <c r="Y84" s="278">
        <v>14</v>
      </c>
      <c r="Z84" s="278">
        <v>30</v>
      </c>
      <c r="AA84" s="278">
        <v>24</v>
      </c>
      <c r="AB84" s="278">
        <v>22</v>
      </c>
      <c r="AC84" s="278">
        <v>19</v>
      </c>
      <c r="AD84" s="278">
        <v>11</v>
      </c>
      <c r="AE84" s="278">
        <v>5</v>
      </c>
      <c r="AF84" s="278">
        <v>17</v>
      </c>
      <c r="AG84" s="278">
        <v>23</v>
      </c>
      <c r="AH84" s="278">
        <v>13</v>
      </c>
      <c r="AI84" s="278">
        <v>8</v>
      </c>
      <c r="AJ84" s="278">
        <v>9</v>
      </c>
      <c r="AK84" s="278">
        <v>4</v>
      </c>
    </row>
    <row r="85" spans="1:37">
      <c r="A85" s="1">
        <v>74</v>
      </c>
      <c r="B85" s="2" t="s">
        <v>187</v>
      </c>
      <c r="C85" t="s">
        <v>188</v>
      </c>
      <c r="D85" t="str">
        <f t="shared" si="4"/>
        <v>3.03 % of wastewater treated</v>
      </c>
      <c r="E85" t="str">
        <f t="shared" si="3"/>
        <v>3.03</v>
      </c>
      <c r="H85" s="278">
        <v>5</v>
      </c>
      <c r="I85" s="278">
        <v>25</v>
      </c>
      <c r="J85" s="278">
        <v>23</v>
      </c>
      <c r="K85" s="278">
        <v>17</v>
      </c>
      <c r="L85" s="278">
        <v>11</v>
      </c>
      <c r="M85" s="278">
        <v>9</v>
      </c>
      <c r="N85" s="278">
        <v>15</v>
      </c>
      <c r="O85" s="278">
        <v>13</v>
      </c>
      <c r="P85" s="278">
        <v>20</v>
      </c>
      <c r="Q85" s="278">
        <v>7</v>
      </c>
      <c r="R85" s="278">
        <v>24</v>
      </c>
      <c r="S85" s="278">
        <v>22</v>
      </c>
      <c r="T85" s="278">
        <v>6</v>
      </c>
      <c r="U85" s="278">
        <v>28</v>
      </c>
      <c r="V85" s="278">
        <v>8</v>
      </c>
      <c r="W85" s="278">
        <v>14</v>
      </c>
      <c r="X85" s="278">
        <v>26</v>
      </c>
      <c r="Y85" s="278">
        <v>10</v>
      </c>
      <c r="Z85" s="278">
        <v>19</v>
      </c>
      <c r="AA85" s="278">
        <v>29</v>
      </c>
      <c r="AB85" s="278">
        <v>16</v>
      </c>
      <c r="AC85" s="278">
        <v>12</v>
      </c>
      <c r="AD85" s="278">
        <v>27</v>
      </c>
      <c r="AE85" s="278">
        <v>1</v>
      </c>
      <c r="AF85" s="278">
        <v>2</v>
      </c>
      <c r="AG85" s="278">
        <v>30</v>
      </c>
      <c r="AH85" s="278">
        <v>21</v>
      </c>
      <c r="AI85" s="278">
        <v>4</v>
      </c>
      <c r="AJ85" s="278">
        <v>3</v>
      </c>
      <c r="AK85" s="278">
        <v>18</v>
      </c>
    </row>
    <row r="86" spans="1:37">
      <c r="A86" s="1">
        <v>75</v>
      </c>
      <c r="B86" s="2" t="s">
        <v>189</v>
      </c>
      <c r="C86" t="s">
        <v>190</v>
      </c>
      <c r="D86" t="str">
        <f t="shared" si="4"/>
        <v xml:space="preserve">3.04 Energy intensity </v>
      </c>
      <c r="E86" t="str">
        <f t="shared" si="3"/>
        <v>3.04</v>
      </c>
      <c r="H86" s="278">
        <v>4</v>
      </c>
      <c r="I86" s="278">
        <v>11</v>
      </c>
      <c r="J86" s="278">
        <v>14</v>
      </c>
      <c r="K86" s="278">
        <v>28</v>
      </c>
      <c r="L86" s="278">
        <v>16</v>
      </c>
      <c r="M86" s="278">
        <v>12</v>
      </c>
      <c r="N86" s="278">
        <v>20</v>
      </c>
      <c r="O86" s="278">
        <v>17</v>
      </c>
      <c r="P86" s="278">
        <v>18</v>
      </c>
      <c r="Q86" s="278">
        <v>1</v>
      </c>
      <c r="R86" s="278">
        <v>25</v>
      </c>
      <c r="S86" s="278">
        <v>19</v>
      </c>
      <c r="T86" s="278">
        <v>5</v>
      </c>
      <c r="U86" s="278">
        <v>22</v>
      </c>
      <c r="V86" s="278">
        <v>21</v>
      </c>
      <c r="W86" s="278">
        <v>8</v>
      </c>
      <c r="X86" s="278">
        <v>27</v>
      </c>
      <c r="Y86" s="278">
        <v>6</v>
      </c>
      <c r="Z86" s="278">
        <v>26</v>
      </c>
      <c r="AA86" s="278"/>
      <c r="AB86" s="278">
        <v>9</v>
      </c>
      <c r="AC86" s="278">
        <v>10</v>
      </c>
      <c r="AD86" s="278">
        <v>29</v>
      </c>
      <c r="AE86" s="278">
        <v>3</v>
      </c>
      <c r="AF86" s="278">
        <v>15</v>
      </c>
      <c r="AG86" s="278">
        <v>13</v>
      </c>
      <c r="AH86" s="278">
        <v>24</v>
      </c>
      <c r="AI86" s="278">
        <v>2</v>
      </c>
      <c r="AJ86" s="278">
        <v>7</v>
      </c>
      <c r="AK86" s="278">
        <v>23</v>
      </c>
    </row>
    <row r="87" spans="1:37">
      <c r="A87" s="1">
        <v>76</v>
      </c>
      <c r="B87" s="2" t="s">
        <v>191</v>
      </c>
      <c r="C87" t="s">
        <v>192</v>
      </c>
      <c r="D87" t="str">
        <f t="shared" si="4"/>
        <v>3.05 Ecological footprint</v>
      </c>
      <c r="E87" t="str">
        <f t="shared" si="3"/>
        <v>3.05</v>
      </c>
      <c r="H87" s="278">
        <v>24</v>
      </c>
      <c r="I87" s="278">
        <v>2</v>
      </c>
      <c r="J87" s="278">
        <v>22</v>
      </c>
      <c r="K87" s="278">
        <v>7</v>
      </c>
      <c r="L87" s="278">
        <v>27</v>
      </c>
      <c r="M87" s="278">
        <v>17</v>
      </c>
      <c r="N87" s="278">
        <v>15</v>
      </c>
      <c r="O87" s="278"/>
      <c r="P87" s="278">
        <v>10</v>
      </c>
      <c r="Q87" s="278"/>
      <c r="R87" s="278">
        <v>3</v>
      </c>
      <c r="S87" s="278">
        <v>8</v>
      </c>
      <c r="T87" s="278">
        <v>18</v>
      </c>
      <c r="U87" s="278">
        <v>9</v>
      </c>
      <c r="V87" s="278">
        <v>19</v>
      </c>
      <c r="W87" s="278">
        <v>14</v>
      </c>
      <c r="X87" s="278">
        <v>4</v>
      </c>
      <c r="Y87" s="278">
        <v>20</v>
      </c>
      <c r="Z87" s="278">
        <v>1</v>
      </c>
      <c r="AA87" s="278">
        <v>6</v>
      </c>
      <c r="AB87" s="278">
        <v>12</v>
      </c>
      <c r="AC87" s="278">
        <v>5</v>
      </c>
      <c r="AD87" s="278">
        <v>21</v>
      </c>
      <c r="AE87" s="278">
        <v>25</v>
      </c>
      <c r="AF87" s="278">
        <v>23</v>
      </c>
      <c r="AG87" s="278"/>
      <c r="AH87" s="278">
        <v>13</v>
      </c>
      <c r="AI87" s="278">
        <v>16</v>
      </c>
      <c r="AJ87" s="278">
        <v>26</v>
      </c>
      <c r="AK87" s="278">
        <v>11</v>
      </c>
    </row>
    <row r="88" spans="1:37">
      <c r="A88" s="1">
        <v>77</v>
      </c>
      <c r="B88" s="2" t="s">
        <v>193</v>
      </c>
      <c r="C88" t="s">
        <v>194</v>
      </c>
      <c r="D88" t="str">
        <f t="shared" si="4"/>
        <v>3.06 Renewable energy</v>
      </c>
      <c r="E88" t="str">
        <f t="shared" si="3"/>
        <v>3.06</v>
      </c>
      <c r="H88" s="278">
        <v>20</v>
      </c>
      <c r="I88" s="278">
        <v>16</v>
      </c>
      <c r="J88" s="278">
        <v>29</v>
      </c>
      <c r="K88" s="278">
        <v>3</v>
      </c>
      <c r="L88" s="278">
        <v>14</v>
      </c>
      <c r="M88" s="278">
        <v>9</v>
      </c>
      <c r="N88" s="278">
        <v>18</v>
      </c>
      <c r="O88" s="278">
        <v>26</v>
      </c>
      <c r="P88" s="278">
        <v>13</v>
      </c>
      <c r="Q88" s="278">
        <v>28</v>
      </c>
      <c r="R88" s="278">
        <v>11</v>
      </c>
      <c r="S88" s="278">
        <v>10</v>
      </c>
      <c r="T88" s="278">
        <v>22</v>
      </c>
      <c r="U88" s="278">
        <v>1</v>
      </c>
      <c r="V88" s="278">
        <v>23</v>
      </c>
      <c r="W88" s="278">
        <v>19</v>
      </c>
      <c r="X88" s="278">
        <v>2</v>
      </c>
      <c r="Y88" s="278">
        <v>4</v>
      </c>
      <c r="Z88" s="278">
        <v>7</v>
      </c>
      <c r="AA88" s="278"/>
      <c r="AB88" s="278">
        <v>8</v>
      </c>
      <c r="AC88" s="278">
        <v>6</v>
      </c>
      <c r="AD88" s="278">
        <v>24</v>
      </c>
      <c r="AE88" s="278">
        <v>27</v>
      </c>
      <c r="AF88" s="278">
        <v>25</v>
      </c>
      <c r="AG88" s="278">
        <v>5</v>
      </c>
      <c r="AH88" s="278">
        <v>14</v>
      </c>
      <c r="AI88" s="278">
        <v>17</v>
      </c>
      <c r="AJ88" s="278">
        <v>21</v>
      </c>
      <c r="AK88" s="278">
        <v>12</v>
      </c>
    </row>
    <row r="89" spans="1:37">
      <c r="A89" s="1">
        <v>78</v>
      </c>
      <c r="B89" s="2" t="s">
        <v>195</v>
      </c>
      <c r="C89" t="s">
        <v>196</v>
      </c>
      <c r="D89" t="str">
        <f t="shared" si="4"/>
        <v>3.07 Environmental standards in trade</v>
      </c>
      <c r="E89" t="str">
        <f t="shared" si="3"/>
        <v>3.07</v>
      </c>
      <c r="H89" s="278">
        <v>1</v>
      </c>
      <c r="I89" s="278">
        <v>27</v>
      </c>
      <c r="J89" s="278">
        <v>27</v>
      </c>
      <c r="K89" s="278">
        <v>10</v>
      </c>
      <c r="L89" s="278">
        <v>10</v>
      </c>
      <c r="M89" s="278">
        <v>10</v>
      </c>
      <c r="N89" s="278">
        <v>9</v>
      </c>
      <c r="O89" s="278">
        <v>1</v>
      </c>
      <c r="P89" s="278">
        <v>10</v>
      </c>
      <c r="Q89" s="278">
        <v>1</v>
      </c>
      <c r="R89" s="278">
        <v>10</v>
      </c>
      <c r="S89" s="278">
        <v>10</v>
      </c>
      <c r="T89" s="278">
        <v>1</v>
      </c>
      <c r="U89" s="278">
        <v>22</v>
      </c>
      <c r="V89" s="278">
        <v>10</v>
      </c>
      <c r="W89" s="278">
        <v>1</v>
      </c>
      <c r="X89" s="278">
        <v>22</v>
      </c>
      <c r="Y89" s="278">
        <v>1</v>
      </c>
      <c r="Z89" s="278">
        <v>22</v>
      </c>
      <c r="AA89" s="278">
        <v>10</v>
      </c>
      <c r="AB89" s="278">
        <v>10</v>
      </c>
      <c r="AC89" s="278">
        <v>1</v>
      </c>
      <c r="AD89" s="278">
        <v>30</v>
      </c>
      <c r="AE89" s="278">
        <v>27</v>
      </c>
      <c r="AF89" s="278">
        <v>21</v>
      </c>
      <c r="AG89" s="278">
        <v>22</v>
      </c>
      <c r="AH89" s="278">
        <v>10</v>
      </c>
      <c r="AI89" s="278">
        <v>1</v>
      </c>
      <c r="AJ89" s="278">
        <v>26</v>
      </c>
      <c r="AK89" s="278">
        <v>10</v>
      </c>
    </row>
    <row r="90" spans="1:37">
      <c r="A90" s="1">
        <v>79</v>
      </c>
      <c r="B90" s="3" t="s">
        <v>197</v>
      </c>
      <c r="C90" t="s">
        <v>198</v>
      </c>
      <c r="D90" t="str">
        <f t="shared" si="4"/>
        <v>3.07.01 Convention: Hazardous Wastes</v>
      </c>
      <c r="E90" t="str">
        <f t="shared" si="3"/>
        <v>3.07.01</v>
      </c>
      <c r="H90" s="278">
        <v>1</v>
      </c>
      <c r="I90" s="278">
        <v>1</v>
      </c>
      <c r="J90" s="278">
        <v>1</v>
      </c>
      <c r="K90" s="278">
        <v>1</v>
      </c>
      <c r="L90" s="278">
        <v>1</v>
      </c>
      <c r="M90" s="278">
        <v>1</v>
      </c>
      <c r="N90" s="278">
        <v>1</v>
      </c>
      <c r="O90" s="278">
        <v>1</v>
      </c>
      <c r="P90" s="278">
        <v>1</v>
      </c>
      <c r="Q90" s="278">
        <v>1</v>
      </c>
      <c r="R90" s="278">
        <v>1</v>
      </c>
      <c r="S90" s="278">
        <v>1</v>
      </c>
      <c r="T90" s="278">
        <v>1</v>
      </c>
      <c r="U90" s="278">
        <v>1</v>
      </c>
      <c r="V90" s="278">
        <v>1</v>
      </c>
      <c r="W90" s="278">
        <v>1</v>
      </c>
      <c r="X90" s="278">
        <v>1</v>
      </c>
      <c r="Y90" s="278">
        <v>1</v>
      </c>
      <c r="Z90" s="278">
        <v>1</v>
      </c>
      <c r="AA90" s="278">
        <v>1</v>
      </c>
      <c r="AB90" s="278">
        <v>1</v>
      </c>
      <c r="AC90" s="278">
        <v>1</v>
      </c>
      <c r="AD90" s="278">
        <v>1</v>
      </c>
      <c r="AE90" s="278">
        <v>1</v>
      </c>
      <c r="AF90" s="278">
        <v>1</v>
      </c>
      <c r="AG90" s="278">
        <v>1</v>
      </c>
      <c r="AH90" s="278">
        <v>1</v>
      </c>
      <c r="AI90" s="278">
        <v>1</v>
      </c>
      <c r="AJ90" s="278">
        <v>30</v>
      </c>
      <c r="AK90" s="278">
        <v>1</v>
      </c>
    </row>
    <row r="91" spans="1:37">
      <c r="A91" s="1">
        <v>80</v>
      </c>
      <c r="B91" s="3" t="s">
        <v>199</v>
      </c>
      <c r="C91" t="s">
        <v>200</v>
      </c>
      <c r="D91" t="str">
        <f t="shared" si="4"/>
        <v>3.07.02 Convention: Prevention of Marine Pollution</v>
      </c>
      <c r="E91" t="str">
        <f t="shared" si="3"/>
        <v>3.07.02</v>
      </c>
      <c r="H91" s="278">
        <v>1</v>
      </c>
      <c r="I91" s="278">
        <v>15</v>
      </c>
      <c r="J91" s="278">
        <v>15</v>
      </c>
      <c r="K91" s="278">
        <v>15</v>
      </c>
      <c r="L91" s="278">
        <v>1</v>
      </c>
      <c r="M91" s="278">
        <v>1</v>
      </c>
      <c r="N91" s="278">
        <v>1</v>
      </c>
      <c r="O91" s="278">
        <v>1</v>
      </c>
      <c r="P91" s="278">
        <v>15</v>
      </c>
      <c r="Q91" s="278">
        <v>1</v>
      </c>
      <c r="R91" s="278">
        <v>15</v>
      </c>
      <c r="S91" s="278">
        <v>15</v>
      </c>
      <c r="T91" s="278">
        <v>1</v>
      </c>
      <c r="U91" s="278">
        <v>15</v>
      </c>
      <c r="V91" s="278">
        <v>15</v>
      </c>
      <c r="W91" s="278">
        <v>1</v>
      </c>
      <c r="X91" s="278">
        <v>15</v>
      </c>
      <c r="Y91" s="278">
        <v>1</v>
      </c>
      <c r="Z91" s="278">
        <v>15</v>
      </c>
      <c r="AA91" s="278">
        <v>1</v>
      </c>
      <c r="AB91" s="278">
        <v>15</v>
      </c>
      <c r="AC91" s="278">
        <v>1</v>
      </c>
      <c r="AD91" s="278">
        <v>15</v>
      </c>
      <c r="AE91" s="278">
        <v>15</v>
      </c>
      <c r="AF91" s="278">
        <v>1</v>
      </c>
      <c r="AG91" s="278">
        <v>15</v>
      </c>
      <c r="AH91" s="278">
        <v>15</v>
      </c>
      <c r="AI91" s="278">
        <v>1</v>
      </c>
      <c r="AJ91" s="278">
        <v>1</v>
      </c>
      <c r="AK91" s="278">
        <v>15</v>
      </c>
    </row>
    <row r="92" spans="1:37">
      <c r="A92" s="1">
        <v>81</v>
      </c>
      <c r="B92" s="3" t="s">
        <v>201</v>
      </c>
      <c r="C92" t="s">
        <v>202</v>
      </c>
      <c r="D92" t="str">
        <f t="shared" si="4"/>
        <v>3.07.03 Convention: Protection of the Ozone Layer (Vienna)</v>
      </c>
      <c r="E92" t="str">
        <f t="shared" si="3"/>
        <v>3.07.03</v>
      </c>
      <c r="H92" s="278">
        <v>1</v>
      </c>
      <c r="I92" s="278">
        <v>1</v>
      </c>
      <c r="J92" s="278">
        <v>1</v>
      </c>
      <c r="K92" s="278">
        <v>1</v>
      </c>
      <c r="L92" s="278">
        <v>1</v>
      </c>
      <c r="M92" s="278">
        <v>1</v>
      </c>
      <c r="N92" s="278">
        <v>1</v>
      </c>
      <c r="O92" s="278">
        <v>1</v>
      </c>
      <c r="P92" s="278">
        <v>1</v>
      </c>
      <c r="Q92" s="278">
        <v>1</v>
      </c>
      <c r="R92" s="278">
        <v>1</v>
      </c>
      <c r="S92" s="278">
        <v>1</v>
      </c>
      <c r="T92" s="278">
        <v>1</v>
      </c>
      <c r="U92" s="278">
        <v>1</v>
      </c>
      <c r="V92" s="278">
        <v>1</v>
      </c>
      <c r="W92" s="278">
        <v>1</v>
      </c>
      <c r="X92" s="278">
        <v>1</v>
      </c>
      <c r="Y92" s="278">
        <v>1</v>
      </c>
      <c r="Z92" s="278">
        <v>1</v>
      </c>
      <c r="AA92" s="278">
        <v>1</v>
      </c>
      <c r="AB92" s="278">
        <v>1</v>
      </c>
      <c r="AC92" s="278">
        <v>1</v>
      </c>
      <c r="AD92" s="278">
        <v>30</v>
      </c>
      <c r="AE92" s="278">
        <v>1</v>
      </c>
      <c r="AF92" s="278">
        <v>1</v>
      </c>
      <c r="AG92" s="278">
        <v>1</v>
      </c>
      <c r="AH92" s="278">
        <v>1</v>
      </c>
      <c r="AI92" s="278">
        <v>1</v>
      </c>
      <c r="AJ92" s="278">
        <v>1</v>
      </c>
      <c r="AK92" s="278">
        <v>1</v>
      </c>
    </row>
    <row r="93" spans="1:37">
      <c r="A93" s="1">
        <v>82</v>
      </c>
      <c r="B93" s="3" t="s">
        <v>203</v>
      </c>
      <c r="C93" t="s">
        <v>204</v>
      </c>
      <c r="D93" t="str">
        <f t="shared" si="4"/>
        <v>3.07.04 Convention on Climate Change (Kyoto)</v>
      </c>
      <c r="E93" t="str">
        <f t="shared" si="3"/>
        <v>3.07.04</v>
      </c>
      <c r="H93" s="278">
        <v>1</v>
      </c>
      <c r="I93" s="278">
        <v>1</v>
      </c>
      <c r="J93" s="278">
        <v>1</v>
      </c>
      <c r="K93" s="278">
        <v>1</v>
      </c>
      <c r="L93" s="278">
        <v>30</v>
      </c>
      <c r="M93" s="278">
        <v>1</v>
      </c>
      <c r="N93" s="278">
        <v>1</v>
      </c>
      <c r="O93" s="278">
        <v>1</v>
      </c>
      <c r="P93" s="278">
        <v>1</v>
      </c>
      <c r="Q93" s="278">
        <v>1</v>
      </c>
      <c r="R93" s="278">
        <v>1</v>
      </c>
      <c r="S93" s="278">
        <v>1</v>
      </c>
      <c r="T93" s="278">
        <v>1</v>
      </c>
      <c r="U93" s="278">
        <v>1</v>
      </c>
      <c r="V93" s="278">
        <v>1</v>
      </c>
      <c r="W93" s="278">
        <v>1</v>
      </c>
      <c r="X93" s="278">
        <v>1</v>
      </c>
      <c r="Y93" s="278">
        <v>1</v>
      </c>
      <c r="Z93" s="278">
        <v>1</v>
      </c>
      <c r="AA93" s="278">
        <v>1</v>
      </c>
      <c r="AB93" s="278">
        <v>1</v>
      </c>
      <c r="AC93" s="278">
        <v>1</v>
      </c>
      <c r="AD93" s="278">
        <v>1</v>
      </c>
      <c r="AE93" s="278">
        <v>1</v>
      </c>
      <c r="AF93" s="278">
        <v>1</v>
      </c>
      <c r="AG93" s="278">
        <v>1</v>
      </c>
      <c r="AH93" s="278">
        <v>1</v>
      </c>
      <c r="AI93" s="278">
        <v>1</v>
      </c>
      <c r="AJ93" s="278">
        <v>29</v>
      </c>
      <c r="AK93" s="278">
        <v>1</v>
      </c>
    </row>
    <row r="94" spans="1:37">
      <c r="A94" s="1">
        <v>83</v>
      </c>
      <c r="B94" s="3" t="s">
        <v>205</v>
      </c>
      <c r="C94" t="s">
        <v>206</v>
      </c>
      <c r="D94" t="str">
        <f t="shared" si="4"/>
        <v>3.07.05 The International Timber Agreement</v>
      </c>
      <c r="E94" t="str">
        <f t="shared" si="3"/>
        <v>3.07.05</v>
      </c>
      <c r="H94" s="278">
        <v>1</v>
      </c>
      <c r="I94" s="278">
        <v>23</v>
      </c>
      <c r="J94" s="278">
        <v>23</v>
      </c>
      <c r="K94" s="278">
        <v>1</v>
      </c>
      <c r="L94" s="278">
        <v>1</v>
      </c>
      <c r="M94" s="278">
        <v>23</v>
      </c>
      <c r="N94" s="278">
        <v>1</v>
      </c>
      <c r="O94" s="278">
        <v>1</v>
      </c>
      <c r="P94" s="278">
        <v>1</v>
      </c>
      <c r="Q94" s="278">
        <v>1</v>
      </c>
      <c r="R94" s="278">
        <v>1</v>
      </c>
      <c r="S94" s="278">
        <v>1</v>
      </c>
      <c r="T94" s="278">
        <v>1</v>
      </c>
      <c r="U94" s="278">
        <v>23</v>
      </c>
      <c r="V94" s="278">
        <v>1</v>
      </c>
      <c r="W94" s="278">
        <v>1</v>
      </c>
      <c r="X94" s="278">
        <v>1</v>
      </c>
      <c r="Y94" s="278">
        <v>1</v>
      </c>
      <c r="Z94" s="278">
        <v>23</v>
      </c>
      <c r="AA94" s="278">
        <v>1</v>
      </c>
      <c r="AB94" s="278">
        <v>1</v>
      </c>
      <c r="AC94" s="278">
        <v>1</v>
      </c>
      <c r="AD94" s="278">
        <v>23</v>
      </c>
      <c r="AE94" s="278">
        <v>23</v>
      </c>
      <c r="AF94" s="278">
        <v>21</v>
      </c>
      <c r="AG94" s="278">
        <v>23</v>
      </c>
      <c r="AH94" s="278">
        <v>1</v>
      </c>
      <c r="AI94" s="278">
        <v>1</v>
      </c>
      <c r="AJ94" s="278">
        <v>21</v>
      </c>
      <c r="AK94" s="278">
        <v>1</v>
      </c>
    </row>
    <row r="95" spans="1:37">
      <c r="A95" s="1">
        <v>84</v>
      </c>
      <c r="B95" s="3" t="s">
        <v>207</v>
      </c>
      <c r="C95" t="s">
        <v>208</v>
      </c>
      <c r="D95" t="str">
        <f t="shared" si="4"/>
        <v>3.07.06 Convention: International Trade in Endangered Species</v>
      </c>
      <c r="E95" t="str">
        <f t="shared" si="3"/>
        <v>3.07.06</v>
      </c>
      <c r="H95" s="278">
        <v>1</v>
      </c>
      <c r="I95" s="278">
        <v>1</v>
      </c>
      <c r="J95" s="278">
        <v>1</v>
      </c>
      <c r="K95" s="278">
        <v>1</v>
      </c>
      <c r="L95" s="278">
        <v>1</v>
      </c>
      <c r="M95" s="278">
        <v>1</v>
      </c>
      <c r="N95" s="278">
        <v>1</v>
      </c>
      <c r="O95" s="278">
        <v>1</v>
      </c>
      <c r="P95" s="278">
        <v>1</v>
      </c>
      <c r="Q95" s="278">
        <v>1</v>
      </c>
      <c r="R95" s="278">
        <v>1</v>
      </c>
      <c r="S95" s="278">
        <v>1</v>
      </c>
      <c r="T95" s="278">
        <v>1</v>
      </c>
      <c r="U95" s="278">
        <v>1</v>
      </c>
      <c r="V95" s="278">
        <v>1</v>
      </c>
      <c r="W95" s="278">
        <v>1</v>
      </c>
      <c r="X95" s="278">
        <v>1</v>
      </c>
      <c r="Y95" s="278">
        <v>1</v>
      </c>
      <c r="Z95" s="278">
        <v>1</v>
      </c>
      <c r="AA95" s="278">
        <v>1</v>
      </c>
      <c r="AB95" s="278">
        <v>1</v>
      </c>
      <c r="AC95" s="278">
        <v>1</v>
      </c>
      <c r="AD95" s="278">
        <v>28</v>
      </c>
      <c r="AE95" s="278">
        <v>28</v>
      </c>
      <c r="AF95" s="278">
        <v>28</v>
      </c>
      <c r="AG95" s="278">
        <v>1</v>
      </c>
      <c r="AH95" s="278">
        <v>1</v>
      </c>
      <c r="AI95" s="278">
        <v>1</v>
      </c>
      <c r="AJ95" s="278">
        <v>1</v>
      </c>
      <c r="AK95" s="278">
        <v>1</v>
      </c>
    </row>
    <row r="96" spans="1:37">
      <c r="A96" s="1">
        <v>85</v>
      </c>
      <c r="B96" s="3" t="s">
        <v>209</v>
      </c>
      <c r="C96" t="s">
        <v>210</v>
      </c>
      <c r="D96" t="str">
        <f t="shared" si="4"/>
        <v>3.07.07 Convention: Prior Informed Consent - Hazardous Chemicals (Rotterdam)</v>
      </c>
      <c r="E96" t="str">
        <f t="shared" si="3"/>
        <v>3.07.07</v>
      </c>
      <c r="H96" s="278">
        <v>1</v>
      </c>
      <c r="I96" s="278">
        <v>27</v>
      </c>
      <c r="J96" s="278">
        <v>27</v>
      </c>
      <c r="K96" s="278">
        <v>1</v>
      </c>
      <c r="L96" s="278">
        <v>1</v>
      </c>
      <c r="M96" s="278">
        <v>1</v>
      </c>
      <c r="N96" s="278">
        <v>25</v>
      </c>
      <c r="O96" s="278">
        <v>1</v>
      </c>
      <c r="P96" s="278">
        <v>1</v>
      </c>
      <c r="Q96" s="278">
        <v>1</v>
      </c>
      <c r="R96" s="278">
        <v>1</v>
      </c>
      <c r="S96" s="278">
        <v>1</v>
      </c>
      <c r="T96" s="278">
        <v>1</v>
      </c>
      <c r="U96" s="278">
        <v>1</v>
      </c>
      <c r="V96" s="278">
        <v>1</v>
      </c>
      <c r="W96" s="278">
        <v>1</v>
      </c>
      <c r="X96" s="278">
        <v>27</v>
      </c>
      <c r="Y96" s="278">
        <v>1</v>
      </c>
      <c r="Z96" s="278">
        <v>1</v>
      </c>
      <c r="AA96" s="278">
        <v>27</v>
      </c>
      <c r="AB96" s="278">
        <v>1</v>
      </c>
      <c r="AC96" s="278">
        <v>1</v>
      </c>
      <c r="AD96" s="278">
        <v>1</v>
      </c>
      <c r="AE96" s="278">
        <v>1</v>
      </c>
      <c r="AF96" s="278">
        <v>1</v>
      </c>
      <c r="AG96" s="278">
        <v>1</v>
      </c>
      <c r="AH96" s="278">
        <v>1</v>
      </c>
      <c r="AI96" s="278">
        <v>1</v>
      </c>
      <c r="AJ96" s="278">
        <v>25</v>
      </c>
      <c r="AK96" s="278">
        <v>1</v>
      </c>
    </row>
    <row r="97" spans="1:37">
      <c r="A97" s="1">
        <v>86</v>
      </c>
      <c r="B97" s="2" t="s">
        <v>211</v>
      </c>
      <c r="C97" t="s">
        <v>212</v>
      </c>
      <c r="D97" t="str">
        <f t="shared" si="4"/>
        <v>3.08 Transfer emissions</v>
      </c>
      <c r="E97" t="str">
        <f t="shared" si="3"/>
        <v>3.08</v>
      </c>
      <c r="H97" s="278">
        <v>24</v>
      </c>
      <c r="I97" s="278">
        <v>7</v>
      </c>
      <c r="J97" s="278">
        <v>21</v>
      </c>
      <c r="K97" s="278">
        <v>11</v>
      </c>
      <c r="L97" s="278">
        <v>23</v>
      </c>
      <c r="M97" s="278">
        <v>19</v>
      </c>
      <c r="N97" s="278">
        <v>28</v>
      </c>
      <c r="O97" s="278">
        <v>16</v>
      </c>
      <c r="P97" s="278">
        <v>17</v>
      </c>
      <c r="Q97" s="278">
        <v>6</v>
      </c>
      <c r="R97" s="278">
        <v>26</v>
      </c>
      <c r="S97" s="278">
        <v>14</v>
      </c>
      <c r="T97" s="278">
        <v>3</v>
      </c>
      <c r="U97" s="278">
        <v>20</v>
      </c>
      <c r="V97" s="278">
        <v>22</v>
      </c>
      <c r="W97" s="278">
        <v>9</v>
      </c>
      <c r="X97" s="278"/>
      <c r="Y97" s="278">
        <v>18</v>
      </c>
      <c r="Z97" s="278">
        <v>10</v>
      </c>
      <c r="AA97" s="278"/>
      <c r="AB97" s="278">
        <v>15</v>
      </c>
      <c r="AC97" s="278">
        <v>8</v>
      </c>
      <c r="AD97" s="278">
        <v>27</v>
      </c>
      <c r="AE97" s="278">
        <v>4</v>
      </c>
      <c r="AF97" s="278">
        <v>5</v>
      </c>
      <c r="AG97" s="278">
        <v>12</v>
      </c>
      <c r="AH97" s="278">
        <v>13</v>
      </c>
      <c r="AI97" s="278">
        <v>2</v>
      </c>
      <c r="AJ97" s="278">
        <v>1</v>
      </c>
      <c r="AK97" s="278">
        <v>25</v>
      </c>
    </row>
    <row r="98" spans="1:37">
      <c r="A98" s="1">
        <v>87</v>
      </c>
      <c r="B98" s="2" t="s">
        <v>213</v>
      </c>
      <c r="C98" t="s">
        <v>214</v>
      </c>
      <c r="D98" t="str">
        <f t="shared" si="4"/>
        <v>3.09 Share of natural resources in trade</v>
      </c>
      <c r="E98" t="str">
        <f t="shared" si="3"/>
        <v>3.09</v>
      </c>
      <c r="H98" s="278">
        <v>28</v>
      </c>
      <c r="I98" s="278">
        <v>1</v>
      </c>
      <c r="J98" s="278">
        <v>30</v>
      </c>
      <c r="K98" s="278">
        <v>2</v>
      </c>
      <c r="L98" s="278">
        <v>23</v>
      </c>
      <c r="M98" s="278">
        <v>25</v>
      </c>
      <c r="N98" s="278">
        <v>9</v>
      </c>
      <c r="O98" s="278">
        <v>10</v>
      </c>
      <c r="P98" s="278">
        <v>22</v>
      </c>
      <c r="Q98" s="278">
        <v>8</v>
      </c>
      <c r="R98" s="278">
        <v>21</v>
      </c>
      <c r="S98" s="278">
        <v>24</v>
      </c>
      <c r="T98" s="278">
        <v>13</v>
      </c>
      <c r="U98" s="278">
        <v>14</v>
      </c>
      <c r="V98" s="278">
        <v>19</v>
      </c>
      <c r="W98" s="278">
        <v>11</v>
      </c>
      <c r="X98" s="278">
        <v>17</v>
      </c>
      <c r="Y98" s="278">
        <v>3</v>
      </c>
      <c r="Z98" s="278">
        <v>4</v>
      </c>
      <c r="AA98" s="278">
        <v>26</v>
      </c>
      <c r="AB98" s="278">
        <v>27</v>
      </c>
      <c r="AC98" s="278">
        <v>7</v>
      </c>
      <c r="AD98" s="278">
        <v>29</v>
      </c>
      <c r="AE98" s="278">
        <v>16</v>
      </c>
      <c r="AF98" s="278">
        <v>15</v>
      </c>
      <c r="AG98" s="278">
        <v>5</v>
      </c>
      <c r="AH98" s="278">
        <v>12</v>
      </c>
      <c r="AI98" s="278">
        <v>20</v>
      </c>
      <c r="AJ98" s="278">
        <v>18</v>
      </c>
      <c r="AK98" s="278">
        <v>6</v>
      </c>
    </row>
    <row r="99" spans="1:37">
      <c r="A99" s="1">
        <v>88</v>
      </c>
      <c r="B99" s="2" t="s">
        <v>215</v>
      </c>
      <c r="C99" t="s">
        <v>216</v>
      </c>
      <c r="D99" t="str">
        <f t="shared" si="4"/>
        <v>3.10 Carbon</v>
      </c>
      <c r="E99" t="str">
        <f t="shared" si="3"/>
        <v>3.10</v>
      </c>
      <c r="H99" s="278">
        <v>15</v>
      </c>
      <c r="I99" s="278">
        <v>19</v>
      </c>
      <c r="J99" s="278">
        <v>27</v>
      </c>
      <c r="K99" s="278">
        <v>22</v>
      </c>
      <c r="L99" s="278">
        <v>16</v>
      </c>
      <c r="M99" s="278">
        <v>3</v>
      </c>
      <c r="N99" s="278">
        <v>7</v>
      </c>
      <c r="O99" s="278">
        <v>28</v>
      </c>
      <c r="P99" s="278">
        <v>24</v>
      </c>
      <c r="Q99" s="278">
        <v>26</v>
      </c>
      <c r="R99" s="278">
        <v>11</v>
      </c>
      <c r="S99" s="278">
        <v>1</v>
      </c>
      <c r="T99" s="278">
        <v>6</v>
      </c>
      <c r="U99" s="278">
        <v>25</v>
      </c>
      <c r="V99" s="278">
        <v>17</v>
      </c>
      <c r="W99" s="278">
        <v>2</v>
      </c>
      <c r="X99" s="278">
        <v>20</v>
      </c>
      <c r="Y99" s="278">
        <v>5</v>
      </c>
      <c r="Z99" s="278">
        <v>9</v>
      </c>
      <c r="AA99" s="278">
        <v>18</v>
      </c>
      <c r="AB99" s="278">
        <v>23</v>
      </c>
      <c r="AC99" s="278">
        <v>10</v>
      </c>
      <c r="AD99" s="278">
        <v>29</v>
      </c>
      <c r="AE99" s="278">
        <v>8</v>
      </c>
      <c r="AF99" s="278">
        <v>12</v>
      </c>
      <c r="AG99" s="278">
        <v>21</v>
      </c>
      <c r="AH99" s="278">
        <v>14</v>
      </c>
      <c r="AI99" s="278">
        <v>4</v>
      </c>
      <c r="AJ99" s="278">
        <v>30</v>
      </c>
      <c r="AK99" s="278">
        <v>13</v>
      </c>
    </row>
    <row r="100" spans="1:37">
      <c r="A100" s="1">
        <v>89</v>
      </c>
      <c r="B100" s="3" t="s">
        <v>217</v>
      </c>
      <c r="C100" t="s">
        <v>218</v>
      </c>
      <c r="D100" t="str">
        <f t="shared" si="4"/>
        <v>3.10.1 Carbon pricing</v>
      </c>
      <c r="E100" t="str">
        <f t="shared" si="3"/>
        <v>3.10.1</v>
      </c>
      <c r="H100" s="278">
        <v>1</v>
      </c>
      <c r="I100" s="278">
        <v>19</v>
      </c>
      <c r="J100" s="278">
        <v>12</v>
      </c>
      <c r="K100" s="278">
        <v>19</v>
      </c>
      <c r="L100" s="278">
        <v>1</v>
      </c>
      <c r="M100" s="278">
        <v>1</v>
      </c>
      <c r="N100" s="278">
        <v>1</v>
      </c>
      <c r="O100" s="278">
        <v>19</v>
      </c>
      <c r="P100" s="278">
        <v>19</v>
      </c>
      <c r="Q100" s="278">
        <v>19</v>
      </c>
      <c r="R100" s="278">
        <v>12</v>
      </c>
      <c r="S100" s="278">
        <v>1</v>
      </c>
      <c r="T100" s="278">
        <v>1</v>
      </c>
      <c r="U100" s="278">
        <v>19</v>
      </c>
      <c r="V100" s="278">
        <v>12</v>
      </c>
      <c r="W100" s="278">
        <v>1</v>
      </c>
      <c r="X100" s="278">
        <v>19</v>
      </c>
      <c r="Y100" s="278">
        <v>1</v>
      </c>
      <c r="Z100" s="278">
        <v>12</v>
      </c>
      <c r="AA100" s="278">
        <v>19</v>
      </c>
      <c r="AB100" s="278">
        <v>19</v>
      </c>
      <c r="AC100" s="278">
        <v>12</v>
      </c>
      <c r="AD100" s="278">
        <v>19</v>
      </c>
      <c r="AE100" s="278">
        <v>1</v>
      </c>
      <c r="AF100" s="278">
        <v>1</v>
      </c>
      <c r="AG100" s="278">
        <v>19</v>
      </c>
      <c r="AH100" s="278">
        <v>12</v>
      </c>
      <c r="AI100" s="278">
        <v>1</v>
      </c>
      <c r="AJ100" s="278">
        <v>19</v>
      </c>
      <c r="AK100" s="278">
        <v>12</v>
      </c>
    </row>
    <row r="101" spans="1:37">
      <c r="A101" s="1">
        <v>90</v>
      </c>
      <c r="B101" s="3" t="s">
        <v>219</v>
      </c>
      <c r="C101" t="s">
        <v>220</v>
      </c>
      <c r="D101" t="str">
        <f t="shared" si="4"/>
        <v>3.10.2 CO2 emissions per capita</v>
      </c>
      <c r="E101" t="str">
        <f t="shared" si="3"/>
        <v>3.10.2</v>
      </c>
      <c r="H101" s="278">
        <v>28</v>
      </c>
      <c r="I101" s="278">
        <v>2</v>
      </c>
      <c r="J101" s="278">
        <v>30</v>
      </c>
      <c r="K101" s="278">
        <v>6</v>
      </c>
      <c r="L101" s="278">
        <v>29</v>
      </c>
      <c r="M101" s="278">
        <v>17</v>
      </c>
      <c r="N101" s="278">
        <v>22</v>
      </c>
      <c r="O101" s="278">
        <v>24</v>
      </c>
      <c r="P101" s="278">
        <v>11</v>
      </c>
      <c r="Q101" s="278">
        <v>16</v>
      </c>
      <c r="R101" s="278">
        <v>9</v>
      </c>
      <c r="S101" s="278">
        <v>10</v>
      </c>
      <c r="T101" s="278">
        <v>21</v>
      </c>
      <c r="U101" s="278">
        <v>12</v>
      </c>
      <c r="V101" s="278">
        <v>20</v>
      </c>
      <c r="W101" s="278">
        <v>14</v>
      </c>
      <c r="X101" s="278">
        <v>3</v>
      </c>
      <c r="Y101" s="278">
        <v>19</v>
      </c>
      <c r="Z101" s="278">
        <v>5</v>
      </c>
      <c r="AA101" s="278">
        <v>1</v>
      </c>
      <c r="AB101" s="278">
        <v>8</v>
      </c>
      <c r="AC101" s="278">
        <v>7</v>
      </c>
      <c r="AD101" s="278">
        <v>26</v>
      </c>
      <c r="AE101" s="278">
        <v>23</v>
      </c>
      <c r="AF101" s="278">
        <v>25</v>
      </c>
      <c r="AG101" s="278">
        <v>4</v>
      </c>
      <c r="AH101" s="278">
        <v>15</v>
      </c>
      <c r="AI101" s="278">
        <v>18</v>
      </c>
      <c r="AJ101" s="278">
        <v>27</v>
      </c>
      <c r="AK101" s="278">
        <v>13</v>
      </c>
    </row>
    <row r="102" spans="1:37">
      <c r="B102" s="89" t="s">
        <v>413</v>
      </c>
      <c r="C102" s="89" t="s">
        <v>414</v>
      </c>
      <c r="D102" t="str">
        <f t="shared" si="4"/>
        <v>_None None</v>
      </c>
      <c r="E102" t="str">
        <f t="shared" si="3"/>
        <v>_None</v>
      </c>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7DF8B8-A047-47C9-9824-06775C5A36D4}">
  <sheetPr codeName="Sheet50"/>
  <dimension ref="A1:AM122"/>
  <sheetViews>
    <sheetView topLeftCell="C1" zoomScale="48" zoomScaleNormal="48" workbookViewId="0">
      <pane ySplit="1" topLeftCell="A2" activePane="bottomLeft" state="frozen"/>
      <selection pane="bottomLeft" activeCell="H76" sqref="H76"/>
      <selection activeCell="H76" sqref="H76"/>
    </sheetView>
  </sheetViews>
  <sheetFormatPr defaultColWidth="8.7109375" defaultRowHeight="12.75"/>
  <cols>
    <col min="1" max="2" width="8.7109375" style="289"/>
    <col min="3" max="3" width="16.140625" style="289" customWidth="1"/>
    <col min="4" max="4" width="77.5703125" style="289" bestFit="1" customWidth="1"/>
    <col min="5" max="5" width="8.7109375" style="289"/>
    <col min="6" max="7" width="0" style="289" hidden="1" customWidth="1"/>
    <col min="8" max="37" width="8.7109375" style="289"/>
    <col min="38" max="38" width="8.7109375" style="290"/>
    <col min="39" max="16384" width="8.7109375" style="289"/>
  </cols>
  <sheetData>
    <row r="1" spans="1:39">
      <c r="B1" s="289" t="s">
        <v>0</v>
      </c>
      <c r="C1" s="289" t="s">
        <v>1</v>
      </c>
      <c r="E1" s="289" t="s">
        <v>282</v>
      </c>
      <c r="F1" s="289" t="s">
        <v>283</v>
      </c>
      <c r="G1" s="289" t="s">
        <v>284</v>
      </c>
      <c r="H1" s="289" t="s">
        <v>2</v>
      </c>
      <c r="I1" s="289" t="s">
        <v>3</v>
      </c>
      <c r="J1" s="289" t="s">
        <v>4</v>
      </c>
      <c r="K1" s="289" t="s">
        <v>5</v>
      </c>
      <c r="L1" s="289" t="s">
        <v>6</v>
      </c>
      <c r="M1" s="289" t="s">
        <v>7</v>
      </c>
      <c r="N1" s="289" t="s">
        <v>8</v>
      </c>
      <c r="O1" s="289" t="s">
        <v>9</v>
      </c>
      <c r="P1" s="289" t="s">
        <v>10</v>
      </c>
      <c r="Q1" s="289" t="s">
        <v>11</v>
      </c>
      <c r="R1" s="289" t="s">
        <v>12</v>
      </c>
      <c r="S1" s="289" t="s">
        <v>13</v>
      </c>
      <c r="T1" s="289" t="s">
        <v>14</v>
      </c>
      <c r="U1" s="289" t="s">
        <v>15</v>
      </c>
      <c r="V1" s="289" t="s">
        <v>16</v>
      </c>
      <c r="W1" s="289" t="s">
        <v>17</v>
      </c>
      <c r="X1" s="289" t="s">
        <v>18</v>
      </c>
      <c r="Y1" s="289" t="s">
        <v>19</v>
      </c>
      <c r="Z1" s="289" t="s">
        <v>20</v>
      </c>
      <c r="AA1" s="289" t="s">
        <v>21</v>
      </c>
      <c r="AB1" s="289" t="s">
        <v>22</v>
      </c>
      <c r="AC1" s="289" t="s">
        <v>23</v>
      </c>
      <c r="AD1" s="289" t="s">
        <v>24</v>
      </c>
      <c r="AE1" s="289" t="s">
        <v>25</v>
      </c>
      <c r="AF1" s="289" t="s">
        <v>26</v>
      </c>
      <c r="AG1" s="289" t="s">
        <v>27</v>
      </c>
      <c r="AH1" s="289" t="s">
        <v>28</v>
      </c>
      <c r="AI1" s="289" t="s">
        <v>29</v>
      </c>
      <c r="AJ1" s="289" t="s">
        <v>30</v>
      </c>
      <c r="AK1" s="289" t="s">
        <v>31</v>
      </c>
      <c r="AL1" s="290" t="s">
        <v>285</v>
      </c>
      <c r="AM1" s="291" t="s">
        <v>286</v>
      </c>
    </row>
    <row r="2" spans="1:39">
      <c r="B2" s="289" t="s">
        <v>32</v>
      </c>
      <c r="C2" s="289" t="s">
        <v>32</v>
      </c>
      <c r="D2" s="289" t="str">
        <f>B2</f>
        <v>0verall STI</v>
      </c>
      <c r="H2" s="289" t="str">
        <f>IF([7]Calc2024!H2="","",[7]Calc2024!H2)</f>
        <v/>
      </c>
      <c r="I2" s="289" t="str">
        <f>IF([7]Calc2024!I2="","",[7]Calc2024!I2)</f>
        <v/>
      </c>
      <c r="J2" s="289" t="str">
        <f>IF([7]Calc2024!J2="","",[7]Calc2024!J2)</f>
        <v/>
      </c>
      <c r="K2" s="289" t="str">
        <f>IF([7]Calc2024!K2="","",[7]Calc2024!K2)</f>
        <v/>
      </c>
      <c r="L2" s="289" t="str">
        <f>IF([7]Calc2024!L2="","",[7]Calc2024!L2)</f>
        <v/>
      </c>
      <c r="M2" s="289" t="str">
        <f>IF([7]Calc2024!M2="","",[7]Calc2024!M2)</f>
        <v/>
      </c>
      <c r="N2" s="289" t="str">
        <f>IF([7]Calc2024!N2="","",[7]Calc2024!N2)</f>
        <v/>
      </c>
      <c r="O2" s="289" t="str">
        <f>IF([7]Calc2024!O2="","",[7]Calc2024!O2)</f>
        <v/>
      </c>
      <c r="P2" s="289" t="str">
        <f>IF([7]Calc2024!P2="","",[7]Calc2024!P2)</f>
        <v/>
      </c>
      <c r="Q2" s="289" t="str">
        <f>IF([7]Calc2024!Q2="","",[7]Calc2024!Q2)</f>
        <v/>
      </c>
      <c r="R2" s="289" t="str">
        <f>IF([7]Calc2024!R2="","",[7]Calc2024!R2)</f>
        <v/>
      </c>
      <c r="S2" s="289" t="str">
        <f>IF([7]Calc2024!S2="","",[7]Calc2024!S2)</f>
        <v/>
      </c>
      <c r="T2" s="289" t="str">
        <f>IF([7]Calc2024!T2="","",[7]Calc2024!T2)</f>
        <v/>
      </c>
      <c r="U2" s="289" t="str">
        <f>IF([7]Calc2024!U2="","",[7]Calc2024!U2)</f>
        <v/>
      </c>
      <c r="V2" s="289" t="str">
        <f>IF([7]Calc2024!V2="","",[7]Calc2024!V2)</f>
        <v/>
      </c>
      <c r="W2" s="289" t="str">
        <f>IF([7]Calc2024!W2="","",[7]Calc2024!W2)</f>
        <v/>
      </c>
      <c r="X2" s="289" t="str">
        <f>IF([7]Calc2024!X2="","",[7]Calc2024!X2)</f>
        <v/>
      </c>
      <c r="Y2" s="289" t="str">
        <f>IF([7]Calc2024!Y2="","",[7]Calc2024!Y2)</f>
        <v/>
      </c>
      <c r="Z2" s="289" t="str">
        <f>IF([7]Calc2024!Z2="","",[7]Calc2024!Z2)</f>
        <v/>
      </c>
      <c r="AA2" s="289" t="str">
        <f>IF([7]Calc2024!AA2="","",[7]Calc2024!AA2)</f>
        <v/>
      </c>
      <c r="AB2" s="289" t="str">
        <f>IF([7]Calc2024!AB2="","",[7]Calc2024!AB2)</f>
        <v/>
      </c>
      <c r="AC2" s="289" t="str">
        <f>IF([7]Calc2024!AC2="","",[7]Calc2024!AC2)</f>
        <v/>
      </c>
      <c r="AD2" s="289" t="str">
        <f>IF([7]Calc2024!AD2="","",[7]Calc2024!AD2)</f>
        <v/>
      </c>
      <c r="AE2" s="289" t="str">
        <f>IF([7]Calc2024!AE2="","",[7]Calc2024!AE2)</f>
        <v/>
      </c>
      <c r="AF2" s="289" t="str">
        <f>IF([7]Calc2024!AF2="","",[7]Calc2024!AF2)</f>
        <v/>
      </c>
      <c r="AG2" s="289" t="str">
        <f>IF([7]Calc2024!AG2="","",[7]Calc2024!AG2)</f>
        <v/>
      </c>
      <c r="AH2" s="289" t="str">
        <f>IF([7]Calc2024!AH2="","",[7]Calc2024!AH2)</f>
        <v/>
      </c>
      <c r="AI2" s="289" t="str">
        <f>IF([7]Calc2024!AI2="","",[7]Calc2024!AI2)</f>
        <v/>
      </c>
      <c r="AJ2" s="289" t="str">
        <f>IF([7]Calc2024!AJ2="","",[7]Calc2024!AJ2)</f>
        <v/>
      </c>
      <c r="AK2" s="289" t="str">
        <f>IF([7]Calc2024!AK2="","",[7]Calc2024!AK2)</f>
        <v/>
      </c>
    </row>
    <row r="3" spans="1:39">
      <c r="D3" s="289" t="str">
        <f>_xlfn.CONCAT(B3,C3)</f>
        <v/>
      </c>
      <c r="H3" s="289" t="str">
        <f>IF([7]Calc2024!H3="","",[7]Calc2024!H3)</f>
        <v/>
      </c>
      <c r="I3" s="289" t="str">
        <f>IF([7]Calc2024!I3="","",[7]Calc2024!I3)</f>
        <v/>
      </c>
      <c r="J3" s="289" t="str">
        <f>IF([7]Calc2024!J3="","",[7]Calc2024!J3)</f>
        <v/>
      </c>
      <c r="K3" s="289" t="str">
        <f>IF([7]Calc2024!K3="","",[7]Calc2024!K3)</f>
        <v/>
      </c>
      <c r="L3" s="289" t="str">
        <f>IF([7]Calc2024!L3="","",[7]Calc2024!L3)</f>
        <v/>
      </c>
      <c r="M3" s="289" t="str">
        <f>IF([7]Calc2024!M3="","",[7]Calc2024!M3)</f>
        <v/>
      </c>
      <c r="N3" s="289" t="str">
        <f>IF([7]Calc2024!N3="","",[7]Calc2024!N3)</f>
        <v/>
      </c>
      <c r="O3" s="289" t="str">
        <f>IF([7]Calc2024!O3="","",[7]Calc2024!O3)</f>
        <v/>
      </c>
      <c r="P3" s="289" t="str">
        <f>IF([7]Calc2024!P3="","",[7]Calc2024!P3)</f>
        <v/>
      </c>
      <c r="Q3" s="289" t="str">
        <f>IF([7]Calc2024!Q3="","",[7]Calc2024!Q3)</f>
        <v/>
      </c>
      <c r="R3" s="289" t="str">
        <f>IF([7]Calc2024!R3="","",[7]Calc2024!R3)</f>
        <v/>
      </c>
      <c r="S3" s="289" t="str">
        <f>IF([7]Calc2024!S3="","",[7]Calc2024!S3)</f>
        <v/>
      </c>
      <c r="T3" s="289" t="str">
        <f>IF([7]Calc2024!T3="","",[7]Calc2024!T3)</f>
        <v/>
      </c>
      <c r="U3" s="289" t="str">
        <f>IF([7]Calc2024!U3="","",[7]Calc2024!U3)</f>
        <v/>
      </c>
      <c r="V3" s="289" t="str">
        <f>IF([7]Calc2024!V3="","",[7]Calc2024!V3)</f>
        <v/>
      </c>
      <c r="W3" s="289" t="str">
        <f>IF([7]Calc2024!W3="","",[7]Calc2024!W3)</f>
        <v/>
      </c>
      <c r="X3" s="289" t="str">
        <f>IF([7]Calc2024!X3="","",[7]Calc2024!X3)</f>
        <v/>
      </c>
      <c r="Y3" s="289" t="str">
        <f>IF([7]Calc2024!Y3="","",[7]Calc2024!Y3)</f>
        <v/>
      </c>
      <c r="Z3" s="289" t="str">
        <f>IF([7]Calc2024!Z3="","",[7]Calc2024!Z3)</f>
        <v/>
      </c>
      <c r="AA3" s="289" t="str">
        <f>IF([7]Calc2024!AA3="","",[7]Calc2024!AA3)</f>
        <v/>
      </c>
      <c r="AB3" s="289" t="str">
        <f>IF([7]Calc2024!AB3="","",[7]Calc2024!AB3)</f>
        <v/>
      </c>
      <c r="AC3" s="289" t="str">
        <f>IF([7]Calc2024!AC3="","",[7]Calc2024!AC3)</f>
        <v/>
      </c>
      <c r="AD3" s="289" t="str">
        <f>IF([7]Calc2024!AD3="","",[7]Calc2024!AD3)</f>
        <v/>
      </c>
      <c r="AE3" s="289" t="str">
        <f>IF([7]Calc2024!AE3="","",[7]Calc2024!AE3)</f>
        <v/>
      </c>
      <c r="AF3" s="289" t="str">
        <f>IF([7]Calc2024!AF3="","",[7]Calc2024!AF3)</f>
        <v/>
      </c>
      <c r="AG3" s="289" t="str">
        <f>IF([7]Calc2024!AG3="","",[7]Calc2024!AG3)</f>
        <v/>
      </c>
      <c r="AH3" s="289" t="str">
        <f>IF([7]Calc2024!AH3="","",[7]Calc2024!AH3)</f>
        <v/>
      </c>
      <c r="AI3" s="289" t="str">
        <f>IF([7]Calc2024!AI3="","",[7]Calc2024!AI3)</f>
        <v/>
      </c>
      <c r="AJ3" s="289" t="str">
        <f>IF([7]Calc2024!AJ3="","",[7]Calc2024!AJ3)</f>
        <v/>
      </c>
      <c r="AK3" s="289" t="str">
        <f>IF([7]Calc2024!AK3="","",[7]Calc2024!AK3)</f>
        <v/>
      </c>
    </row>
    <row r="4" spans="1:39">
      <c r="B4" s="289" t="s">
        <v>242</v>
      </c>
      <c r="C4" s="289" t="s">
        <v>34</v>
      </c>
      <c r="D4" s="289" t="str">
        <f>B4</f>
        <v>1 Economic Pillar</v>
      </c>
      <c r="H4" s="289" t="str">
        <f>IF([7]Calc2024!H4="","",[7]Calc2024!H4)</f>
        <v/>
      </c>
      <c r="I4" s="289" t="str">
        <f>IF([7]Calc2024!I4="","",[7]Calc2024!I4)</f>
        <v/>
      </c>
      <c r="J4" s="289" t="str">
        <f>IF([7]Calc2024!J4="","",[7]Calc2024!J4)</f>
        <v/>
      </c>
      <c r="K4" s="289" t="str">
        <f>IF([7]Calc2024!K4="","",[7]Calc2024!K4)</f>
        <v/>
      </c>
      <c r="L4" s="289" t="str">
        <f>IF([7]Calc2024!L4="","",[7]Calc2024!L4)</f>
        <v/>
      </c>
      <c r="M4" s="289" t="str">
        <f>IF([7]Calc2024!M4="","",[7]Calc2024!M4)</f>
        <v/>
      </c>
      <c r="N4" s="289" t="str">
        <f>IF([7]Calc2024!N4="","",[7]Calc2024!N4)</f>
        <v/>
      </c>
      <c r="O4" s="289" t="str">
        <f>IF([7]Calc2024!O4="","",[7]Calc2024!O4)</f>
        <v/>
      </c>
      <c r="P4" s="289" t="str">
        <f>IF([7]Calc2024!P4="","",[7]Calc2024!P4)</f>
        <v/>
      </c>
      <c r="Q4" s="289" t="str">
        <f>IF([7]Calc2024!Q4="","",[7]Calc2024!Q4)</f>
        <v/>
      </c>
      <c r="R4" s="289" t="str">
        <f>IF([7]Calc2024!R4="","",[7]Calc2024!R4)</f>
        <v/>
      </c>
      <c r="S4" s="289" t="str">
        <f>IF([7]Calc2024!S4="","",[7]Calc2024!S4)</f>
        <v/>
      </c>
      <c r="T4" s="289" t="str">
        <f>IF([7]Calc2024!T4="","",[7]Calc2024!T4)</f>
        <v/>
      </c>
      <c r="U4" s="289" t="str">
        <f>IF([7]Calc2024!U4="","",[7]Calc2024!U4)</f>
        <v/>
      </c>
      <c r="V4" s="289" t="str">
        <f>IF([7]Calc2024!V4="","",[7]Calc2024!V4)</f>
        <v/>
      </c>
      <c r="W4" s="289" t="str">
        <f>IF([7]Calc2024!W4="","",[7]Calc2024!W4)</f>
        <v/>
      </c>
      <c r="X4" s="289" t="str">
        <f>IF([7]Calc2024!X4="","",[7]Calc2024!X4)</f>
        <v/>
      </c>
      <c r="Y4" s="289" t="str">
        <f>IF([7]Calc2024!Y4="","",[7]Calc2024!Y4)</f>
        <v/>
      </c>
      <c r="Z4" s="289" t="str">
        <f>IF([7]Calc2024!Z4="","",[7]Calc2024!Z4)</f>
        <v/>
      </c>
      <c r="AA4" s="289" t="str">
        <f>IF([7]Calc2024!AA4="","",[7]Calc2024!AA4)</f>
        <v/>
      </c>
      <c r="AB4" s="289" t="str">
        <f>IF([7]Calc2024!AB4="","",[7]Calc2024!AB4)</f>
        <v/>
      </c>
      <c r="AC4" s="289" t="str">
        <f>IF([7]Calc2024!AC4="","",[7]Calc2024!AC4)</f>
        <v/>
      </c>
      <c r="AD4" s="289" t="str">
        <f>IF([7]Calc2024!AD4="","",[7]Calc2024!AD4)</f>
        <v/>
      </c>
      <c r="AE4" s="289" t="str">
        <f>IF([7]Calc2024!AE4="","",[7]Calc2024!AE4)</f>
        <v/>
      </c>
      <c r="AF4" s="289" t="str">
        <f>IF([7]Calc2024!AF4="","",[7]Calc2024!AF4)</f>
        <v/>
      </c>
      <c r="AG4" s="289" t="str">
        <f>IF([7]Calc2024!AG4="","",[7]Calc2024!AG4)</f>
        <v/>
      </c>
      <c r="AH4" s="289" t="str">
        <f>IF([7]Calc2024!AH4="","",[7]Calc2024!AH4)</f>
        <v/>
      </c>
      <c r="AI4" s="289" t="str">
        <f>IF([7]Calc2024!AI4="","",[7]Calc2024!AI4)</f>
        <v/>
      </c>
      <c r="AJ4" s="289" t="str">
        <f>IF([7]Calc2024!AJ4="","",[7]Calc2024!AJ4)</f>
        <v/>
      </c>
      <c r="AK4" s="289" t="str">
        <f>IF([7]Calc2024!AK4="","",[7]Calc2024!AK4)</f>
        <v/>
      </c>
    </row>
    <row r="5" spans="1:39">
      <c r="A5" s="289">
        <v>1</v>
      </c>
      <c r="B5" s="289" t="s">
        <v>35</v>
      </c>
      <c r="C5" s="289" t="s">
        <v>36</v>
      </c>
      <c r="D5" s="289" t="str">
        <f>_xlfn.CONCAT(B5," ",C5)</f>
        <v>1.01 Consumer price inflation</v>
      </c>
      <c r="E5" s="289" t="s">
        <v>287</v>
      </c>
      <c r="F5" s="289" t="s">
        <v>288</v>
      </c>
      <c r="H5" s="289">
        <v>2.9</v>
      </c>
      <c r="I5" s="289">
        <v>10</v>
      </c>
      <c r="J5" s="289">
        <v>-0.3</v>
      </c>
      <c r="K5" s="289">
        <v>2.5</v>
      </c>
      <c r="L5" s="289">
        <v>2.1</v>
      </c>
      <c r="M5" s="289">
        <v>4.2</v>
      </c>
      <c r="N5" s="289">
        <v>0</v>
      </c>
      <c r="O5" s="289">
        <v>1.7</v>
      </c>
      <c r="P5" s="289">
        <v>0.7</v>
      </c>
      <c r="Q5" s="289">
        <v>1.4</v>
      </c>
      <c r="R5" s="289">
        <v>2.1</v>
      </c>
      <c r="S5" s="289">
        <v>1.9</v>
      </c>
      <c r="T5" s="289">
        <v>3.2</v>
      </c>
      <c r="U5" s="289">
        <v>7.7</v>
      </c>
      <c r="V5" s="289">
        <v>1.4</v>
      </c>
      <c r="W5" s="289">
        <v>3.8</v>
      </c>
      <c r="X5" s="289">
        <v>22</v>
      </c>
      <c r="Y5" s="289">
        <v>2.8</v>
      </c>
      <c r="Z5" s="289">
        <v>4.5</v>
      </c>
      <c r="AA5" s="289">
        <v>4.4000000000000004</v>
      </c>
      <c r="AB5" s="289">
        <v>1.5</v>
      </c>
      <c r="AC5" s="289">
        <v>1.7</v>
      </c>
      <c r="AD5" s="289">
        <v>8.6999999999999993</v>
      </c>
      <c r="AE5" s="289">
        <v>0.9</v>
      </c>
      <c r="AF5" s="289">
        <v>2.1</v>
      </c>
      <c r="AG5" s="289">
        <v>1.2</v>
      </c>
      <c r="AH5" s="289">
        <v>-0.1</v>
      </c>
      <c r="AI5" s="289">
        <v>3.4</v>
      </c>
      <c r="AJ5" s="289">
        <v>2.7</v>
      </c>
      <c r="AK5" s="289">
        <v>3.3</v>
      </c>
    </row>
    <row r="6" spans="1:39">
      <c r="A6" s="289">
        <v>2</v>
      </c>
      <c r="B6" s="289" t="s">
        <v>38</v>
      </c>
      <c r="C6" s="289" t="s">
        <v>39</v>
      </c>
      <c r="D6" s="289" t="str">
        <f>_xlfn.CONCAT(B6," ",C6)</f>
        <v>1.02 Real GDP Growth per capita, % GDP</v>
      </c>
      <c r="E6" s="289" t="s">
        <v>289</v>
      </c>
      <c r="F6" s="289" t="s">
        <v>290</v>
      </c>
      <c r="G6" s="289" t="s">
        <v>291</v>
      </c>
      <c r="H6" s="289">
        <v>0.71211038203571908</v>
      </c>
      <c r="I6" s="289">
        <v>2.4669390179804296</v>
      </c>
      <c r="J6" s="289">
        <v>-0.31912145327972602</v>
      </c>
      <c r="K6" s="289">
        <v>3.7820291263879988</v>
      </c>
      <c r="L6" s="289">
        <v>0.55958884016249921</v>
      </c>
      <c r="M6" s="289">
        <v>1.6159807683650114</v>
      </c>
      <c r="N6" s="289">
        <v>5.1978492303349091</v>
      </c>
      <c r="O6" s="289">
        <v>9.1476941397466867</v>
      </c>
      <c r="P6" s="289">
        <v>2.9405120595650462</v>
      </c>
      <c r="Q6" s="289">
        <v>3.3471080302258289</v>
      </c>
      <c r="R6" s="289">
        <v>6.66790639731982</v>
      </c>
      <c r="S6" s="289">
        <v>4.0604845981594462</v>
      </c>
      <c r="T6" s="289">
        <v>1.6852013806054187</v>
      </c>
      <c r="U6" s="289">
        <v>3.3965889136006164</v>
      </c>
      <c r="V6" s="289">
        <v>3.9544499285864796</v>
      </c>
      <c r="W6" s="289">
        <v>-0.26246947735090381</v>
      </c>
      <c r="X6" s="289">
        <v>-2.5901453581976721</v>
      </c>
      <c r="Y6" s="289">
        <v>-0.45767116321280138</v>
      </c>
      <c r="Z6" s="289">
        <v>1.1472523715718927</v>
      </c>
      <c r="AA6" s="289">
        <v>3.4646910395376151</v>
      </c>
      <c r="AB6" s="289">
        <v>2.415068842769986</v>
      </c>
      <c r="AC6" s="289">
        <v>3.3046224982567938</v>
      </c>
      <c r="AD6" s="289">
        <v>1.5581938090230958</v>
      </c>
      <c r="AE6" s="289">
        <v>4.3249357408374678</v>
      </c>
      <c r="AF6" s="289">
        <v>1.1369855160404978</v>
      </c>
      <c r="AG6" s="289">
        <v>5.5884946134038138</v>
      </c>
      <c r="AH6" s="289">
        <v>2.4814423179614664</v>
      </c>
      <c r="AI6" s="289">
        <v>1.0230019678804092</v>
      </c>
      <c r="AJ6" s="289">
        <v>1.5496306187444493</v>
      </c>
      <c r="AK6" s="289">
        <v>6.9629274488284141</v>
      </c>
    </row>
    <row r="7" spans="1:39">
      <c r="A7" s="289">
        <v>3</v>
      </c>
      <c r="B7" s="289" t="s">
        <v>40</v>
      </c>
      <c r="C7" s="289" t="s">
        <v>41</v>
      </c>
      <c r="D7" s="289" t="str">
        <f>_xlfn.CONCAT(B7," ",C7)</f>
        <v>1.03 Growth in labor force, %</v>
      </c>
      <c r="E7" s="289" t="s">
        <v>289</v>
      </c>
      <c r="F7" s="289" t="s">
        <v>292</v>
      </c>
      <c r="G7" s="289" t="s">
        <v>293</v>
      </c>
      <c r="H7" s="289">
        <v>0.84081261559680875</v>
      </c>
      <c r="I7" s="289">
        <v>1.5217308298100196</v>
      </c>
      <c r="J7" s="289">
        <v>0.60465273722782875</v>
      </c>
      <c r="K7" s="289">
        <v>1.6357373385687435</v>
      </c>
      <c r="L7" s="289">
        <v>0.6461354895157756</v>
      </c>
      <c r="M7" s="289">
        <v>1.0032365593385606</v>
      </c>
      <c r="N7" s="289">
        <v>-6.9885753273613016E-2</v>
      </c>
      <c r="O7" s="289">
        <v>0.22498125156236171</v>
      </c>
      <c r="P7" s="289">
        <v>1.5272157770338968</v>
      </c>
      <c r="Q7" s="289">
        <v>-0.65763894840478176</v>
      </c>
      <c r="R7" s="289">
        <v>1.4995100951427753</v>
      </c>
      <c r="S7" s="289">
        <v>1.3130058273406187</v>
      </c>
      <c r="T7" s="289">
        <v>-0.16563463536639622</v>
      </c>
      <c r="U7" s="289">
        <v>2.0005951574303182</v>
      </c>
      <c r="V7" s="289">
        <v>1.8190340950657635</v>
      </c>
      <c r="W7" s="289">
        <v>1.3459207343820667</v>
      </c>
      <c r="X7" s="289">
        <v>0.86316606339864599</v>
      </c>
      <c r="Y7" s="289">
        <v>0.67649345653650883</v>
      </c>
      <c r="Z7" s="289">
        <v>2.3321599015591055</v>
      </c>
      <c r="AA7" s="289">
        <v>2.4889028459101903</v>
      </c>
      <c r="AB7" s="289">
        <v>1.5891557502508702</v>
      </c>
      <c r="AC7" s="289">
        <v>1.7472061980893905</v>
      </c>
      <c r="AD7" s="289">
        <v>-1.387990194242017</v>
      </c>
      <c r="AE7" s="289">
        <v>1.2692225127824752</v>
      </c>
      <c r="AF7" s="289">
        <v>4.4081482770774727E-2</v>
      </c>
      <c r="AG7" s="289">
        <v>0.76205123104520212</v>
      </c>
      <c r="AH7" s="289">
        <v>-0.34816857836974524</v>
      </c>
      <c r="AI7" s="289">
        <v>0.51156802395937451</v>
      </c>
      <c r="AJ7" s="289">
        <v>0.35833371464890629</v>
      </c>
      <c r="AK7" s="289">
        <v>0.59499749717550898</v>
      </c>
    </row>
    <row r="8" spans="1:39">
      <c r="A8" s="289">
        <v>4</v>
      </c>
      <c r="B8" s="289" t="s">
        <v>42</v>
      </c>
      <c r="C8" s="289" t="s">
        <v>43</v>
      </c>
      <c r="D8" s="289" t="str">
        <f>_xlfn.CONCAT(B8," ",C8)</f>
        <v>1.04 Foreign direct investment, net inflows, % GDP</v>
      </c>
      <c r="E8" s="289" t="s">
        <v>289</v>
      </c>
      <c r="F8" s="289" t="s">
        <v>292</v>
      </c>
      <c r="G8" s="289" t="s">
        <v>294</v>
      </c>
      <c r="H8" s="289">
        <v>2.030634840302004</v>
      </c>
      <c r="I8" s="289">
        <v>0.40454431311754413</v>
      </c>
      <c r="J8" s="289">
        <v>0.41116248358633822</v>
      </c>
      <c r="K8" s="289">
        <v>9.9460968911305905</v>
      </c>
      <c r="L8" s="289">
        <v>2.975683781081417</v>
      </c>
      <c r="M8" s="289">
        <v>4.0611464488811828</v>
      </c>
      <c r="N8" s="289">
        <v>0.4101943998485742</v>
      </c>
      <c r="O8" s="289">
        <v>1.37</v>
      </c>
      <c r="P8" s="289">
        <v>0.99695043238739023</v>
      </c>
      <c r="Q8" s="289">
        <v>30.810633218895433</v>
      </c>
      <c r="R8" s="289">
        <v>0.98828538399524557</v>
      </c>
      <c r="S8" s="289">
        <v>1.5414067167043444</v>
      </c>
      <c r="T8" s="289">
        <v>1.0327855164454236</v>
      </c>
      <c r="U8" s="289">
        <v>5.9895886356739405</v>
      </c>
      <c r="V8" s="289">
        <v>3.6930953933026007</v>
      </c>
      <c r="W8" s="289">
        <v>2.350981802338477</v>
      </c>
      <c r="X8" s="289">
        <v>1.4787922331763401</v>
      </c>
      <c r="Y8" s="289">
        <v>1.3661000627986788</v>
      </c>
      <c r="Z8" s="289">
        <v>0.45469364012655311</v>
      </c>
      <c r="AA8" s="289">
        <v>-0.64380460730506017</v>
      </c>
      <c r="AB8" s="289">
        <v>3.0917683350360341</v>
      </c>
      <c r="AC8" s="289">
        <v>1.599582625976655</v>
      </c>
      <c r="AD8" s="289">
        <v>0.89527306275994678</v>
      </c>
      <c r="AE8" s="289">
        <v>26.344725438907101</v>
      </c>
      <c r="AF8" s="289">
        <v>0.84406704450322301</v>
      </c>
      <c r="AG8" s="289">
        <v>0.7640777541538617</v>
      </c>
      <c r="AH8" s="289">
        <v>3.265249028782629</v>
      </c>
      <c r="AI8" s="289">
        <v>1.9144716738240826</v>
      </c>
      <c r="AJ8" s="289">
        <v>1.3016668995797813</v>
      </c>
      <c r="AK8" s="289">
        <v>4.2345075506223573</v>
      </c>
    </row>
    <row r="9" spans="1:39">
      <c r="A9" s="289">
        <v>5</v>
      </c>
      <c r="B9" s="289" t="s">
        <v>44</v>
      </c>
      <c r="C9" s="289" t="s">
        <v>45</v>
      </c>
      <c r="D9" s="289" t="str">
        <f>_xlfn.CONCAT(B9," ",C9)</f>
        <v>1.05 Gross fixed capital formation, % GDP</v>
      </c>
      <c r="E9" s="289" t="s">
        <v>289</v>
      </c>
      <c r="F9" s="289" t="s">
        <v>292</v>
      </c>
      <c r="G9" s="289" t="s">
        <v>295</v>
      </c>
      <c r="H9" s="289">
        <v>24.328717473155717</v>
      </c>
      <c r="I9" s="289">
        <v>28.541100384980943</v>
      </c>
      <c r="J9" s="289">
        <v>26.914522711646331</v>
      </c>
      <c r="K9" s="289">
        <v>30.91073815501149</v>
      </c>
      <c r="L9" s="289">
        <v>22.902328219974628</v>
      </c>
      <c r="M9" s="289">
        <v>24.086966752206525</v>
      </c>
      <c r="N9" s="289">
        <v>39.651932523788517</v>
      </c>
      <c r="O9" s="289">
        <v>25.669024642581874</v>
      </c>
      <c r="P9" s="289">
        <v>19.936781518014403</v>
      </c>
      <c r="Q9" s="289">
        <v>16.939144131624776</v>
      </c>
      <c r="R9" s="289">
        <v>31.679097746016076</v>
      </c>
      <c r="S9" s="289">
        <v>28.767003993278884</v>
      </c>
      <c r="T9" s="289">
        <v>27.813618489308229</v>
      </c>
      <c r="V9" s="289">
        <v>21.333661715859193</v>
      </c>
      <c r="W9" s="289">
        <v>22.405764259562464</v>
      </c>
      <c r="X9" s="289" t="s">
        <v>221</v>
      </c>
      <c r="Y9" s="289">
        <v>23.373542495035572</v>
      </c>
      <c r="Z9" s="289">
        <v>12.572808182894182</v>
      </c>
      <c r="AA9" s="289" t="s">
        <v>221</v>
      </c>
      <c r="AB9" s="289">
        <v>20.515334279935164</v>
      </c>
      <c r="AC9" s="289">
        <v>22.736478643720112</v>
      </c>
      <c r="AD9" s="289">
        <v>23.089593804619181</v>
      </c>
      <c r="AE9" s="289">
        <v>22.084541015075821</v>
      </c>
      <c r="AF9" s="289">
        <v>28.329933970943127</v>
      </c>
      <c r="AG9" s="289">
        <v>20.772591921958803</v>
      </c>
      <c r="AH9" s="289">
        <v>22.66357094440523</v>
      </c>
      <c r="AI9" s="289">
        <v>18.883593690632566</v>
      </c>
      <c r="AJ9" s="289">
        <v>21.349833519426728</v>
      </c>
      <c r="AK9" s="289">
        <v>29.205497078016823</v>
      </c>
    </row>
    <row r="10" spans="1:39">
      <c r="B10" s="289" t="s">
        <v>46</v>
      </c>
      <c r="C10" s="289" t="s">
        <v>47</v>
      </c>
      <c r="D10" s="289" t="s">
        <v>540</v>
      </c>
    </row>
    <row r="11" spans="1:39">
      <c r="B11" s="289" t="s">
        <v>48</v>
      </c>
      <c r="C11" s="289" t="s">
        <v>49</v>
      </c>
      <c r="D11" s="289" t="s">
        <v>541</v>
      </c>
    </row>
    <row r="12" spans="1:39">
      <c r="A12" s="289">
        <v>8</v>
      </c>
      <c r="B12" s="289" t="s">
        <v>50</v>
      </c>
      <c r="C12" s="289" t="s">
        <v>51</v>
      </c>
      <c r="D12" s="289" t="str">
        <f>_xlfn.CONCAT(B12," ",C12)</f>
        <v>1.06.01.a Tariff barriers in force</v>
      </c>
      <c r="E12" s="289" t="s">
        <v>287</v>
      </c>
      <c r="F12" s="289" t="s">
        <v>296</v>
      </c>
      <c r="G12" s="289" t="s">
        <v>297</v>
      </c>
      <c r="H12" s="289">
        <v>6693</v>
      </c>
      <c r="I12" s="289">
        <v>251</v>
      </c>
      <c r="J12" s="289">
        <v>15</v>
      </c>
      <c r="K12" s="289">
        <v>4</v>
      </c>
      <c r="L12" s="289">
        <v>842</v>
      </c>
      <c r="M12" s="289">
        <v>94</v>
      </c>
      <c r="N12" s="289">
        <v>1924</v>
      </c>
      <c r="O12" s="289">
        <v>237</v>
      </c>
      <c r="P12" s="289">
        <v>361</v>
      </c>
      <c r="Q12" s="289">
        <v>0</v>
      </c>
      <c r="R12" s="289">
        <v>3945</v>
      </c>
      <c r="S12" s="289">
        <v>654</v>
      </c>
      <c r="T12" s="289">
        <v>4159</v>
      </c>
      <c r="U12" s="289">
        <v>8</v>
      </c>
      <c r="V12" s="289">
        <v>116</v>
      </c>
      <c r="W12" s="289">
        <v>1051</v>
      </c>
      <c r="X12" s="289">
        <v>35</v>
      </c>
      <c r="Y12" s="289">
        <v>1007</v>
      </c>
      <c r="Z12" s="289">
        <v>809</v>
      </c>
      <c r="AA12" s="289">
        <v>3</v>
      </c>
      <c r="AB12" s="289">
        <v>61</v>
      </c>
      <c r="AC12" s="289">
        <v>133</v>
      </c>
      <c r="AD12" s="289">
        <v>3064</v>
      </c>
      <c r="AE12" s="289">
        <v>123</v>
      </c>
      <c r="AF12" s="289">
        <v>927</v>
      </c>
      <c r="AG12" s="289">
        <v>764</v>
      </c>
      <c r="AH12" s="289">
        <v>314</v>
      </c>
      <c r="AI12" s="289">
        <v>3905</v>
      </c>
      <c r="AJ12" s="289">
        <v>9882</v>
      </c>
      <c r="AK12" s="289">
        <v>308</v>
      </c>
    </row>
    <row r="13" spans="1:39">
      <c r="A13" s="289">
        <v>9</v>
      </c>
      <c r="B13" s="289" t="s">
        <v>52</v>
      </c>
      <c r="C13" s="289" t="s">
        <v>542</v>
      </c>
      <c r="D13" s="289" t="str">
        <f>_xlfn.CONCAT(B13," ",C13)</f>
        <v>1.06.01.b New tariff barriers 2025</v>
      </c>
      <c r="E13" s="289" t="s">
        <v>287</v>
      </c>
      <c r="F13" s="289" t="s">
        <v>296</v>
      </c>
      <c r="G13" s="289" t="s">
        <v>299</v>
      </c>
      <c r="H13" s="289">
        <v>307</v>
      </c>
      <c r="I13" s="289">
        <v>44</v>
      </c>
      <c r="J13" s="289">
        <v>0</v>
      </c>
      <c r="K13" s="289">
        <v>0</v>
      </c>
      <c r="L13" s="289">
        <v>97</v>
      </c>
      <c r="M13" s="289">
        <v>14</v>
      </c>
      <c r="N13" s="289">
        <v>168</v>
      </c>
      <c r="O13" s="289">
        <v>0</v>
      </c>
      <c r="P13" s="289">
        <v>0</v>
      </c>
      <c r="Q13" s="289">
        <v>0</v>
      </c>
      <c r="R13" s="289">
        <v>147</v>
      </c>
      <c r="S13" s="289">
        <v>0</v>
      </c>
      <c r="T13" s="289">
        <v>0</v>
      </c>
      <c r="U13" s="289">
        <v>0</v>
      </c>
      <c r="V13" s="289">
        <v>0</v>
      </c>
      <c r="W13" s="289">
        <v>136</v>
      </c>
      <c r="X13" s="289">
        <v>0</v>
      </c>
      <c r="Y13" s="289">
        <v>109</v>
      </c>
      <c r="Z13" s="289">
        <v>51</v>
      </c>
      <c r="AA13" s="289">
        <v>0</v>
      </c>
      <c r="AB13" s="289">
        <v>24</v>
      </c>
      <c r="AC13" s="289">
        <v>9</v>
      </c>
      <c r="AD13" s="289">
        <v>735</v>
      </c>
      <c r="AE13" s="289">
        <v>0</v>
      </c>
      <c r="AF13" s="289">
        <v>77</v>
      </c>
      <c r="AG13" s="289">
        <v>0</v>
      </c>
      <c r="AH13" s="289">
        <v>42</v>
      </c>
      <c r="AI13" s="289">
        <v>0</v>
      </c>
      <c r="AJ13" s="289">
        <v>2122</v>
      </c>
      <c r="AK13" s="289">
        <v>19</v>
      </c>
    </row>
    <row r="14" spans="1:39">
      <c r="A14" s="289">
        <v>10</v>
      </c>
      <c r="B14" s="289" t="s">
        <v>54</v>
      </c>
      <c r="C14" s="289" t="s">
        <v>543</v>
      </c>
      <c r="D14" s="289" t="str">
        <f>_xlfn.CONCAT(B14," ",C14)</f>
        <v>1.06.01.c Net percentage of imports affected by new tariff barriers (2025)</v>
      </c>
      <c r="E14" s="289" t="s">
        <v>287</v>
      </c>
      <c r="F14" s="289" t="s">
        <v>296</v>
      </c>
      <c r="G14" s="289" t="s">
        <v>301</v>
      </c>
      <c r="H14" s="289">
        <v>1.0800000000000001E-2</v>
      </c>
      <c r="I14" s="289">
        <v>6.8999999999999999E-3</v>
      </c>
      <c r="J14" s="289">
        <v>0</v>
      </c>
      <c r="K14" s="289">
        <v>0</v>
      </c>
      <c r="L14" s="289">
        <v>8.2199999999999995E-2</v>
      </c>
      <c r="M14" s="289">
        <v>1.6000000000000001E-3</v>
      </c>
      <c r="N14" s="289">
        <v>5.0900000000000001E-2</v>
      </c>
      <c r="O14" s="289">
        <v>-0.01</v>
      </c>
      <c r="P14" s="289">
        <v>0</v>
      </c>
      <c r="Q14" s="289">
        <v>0</v>
      </c>
      <c r="R14" s="289">
        <v>2.7E-2</v>
      </c>
      <c r="S14" s="289">
        <v>0</v>
      </c>
      <c r="T14" s="289">
        <v>0</v>
      </c>
      <c r="U14" s="289">
        <v>0</v>
      </c>
      <c r="V14" s="289">
        <v>0</v>
      </c>
      <c r="W14" s="289">
        <v>3.0000000000000001E-3</v>
      </c>
      <c r="X14" s="289">
        <v>0</v>
      </c>
      <c r="Y14" s="289">
        <v>3.0200000000000001E-2</v>
      </c>
      <c r="Z14" s="289">
        <v>0.1431</v>
      </c>
      <c r="AA14" s="289">
        <v>0</v>
      </c>
      <c r="AB14" s="289">
        <v>1E-3</v>
      </c>
      <c r="AC14" s="289">
        <v>2.9100000000000001E-2</v>
      </c>
      <c r="AD14" s="289">
        <v>1.34E-2</v>
      </c>
      <c r="AE14" s="289">
        <v>0</v>
      </c>
      <c r="AF14" s="289">
        <v>3.49E-2</v>
      </c>
      <c r="AG14" s="289">
        <v>7.6E-3</v>
      </c>
      <c r="AH14" s="289">
        <v>6.6E-3</v>
      </c>
      <c r="AI14" s="289">
        <v>0</v>
      </c>
      <c r="AJ14" s="289">
        <v>0.5897</v>
      </c>
      <c r="AK14" s="289">
        <v>3.7000000000000002E-3</v>
      </c>
    </row>
    <row r="15" spans="1:39">
      <c r="B15" s="289" t="s">
        <v>56</v>
      </c>
      <c r="C15" s="289" t="s">
        <v>57</v>
      </c>
      <c r="D15" s="289" t="s">
        <v>544</v>
      </c>
    </row>
    <row r="16" spans="1:39">
      <c r="A16" s="289">
        <v>12</v>
      </c>
      <c r="B16" s="289" t="s">
        <v>58</v>
      </c>
      <c r="C16" s="289" t="s">
        <v>59</v>
      </c>
      <c r="D16" s="289" t="str">
        <f>_xlfn.CONCAT(B16," ",C16)</f>
        <v>1.06.02.a Non-tariff barriers in force</v>
      </c>
      <c r="E16" s="289" t="s">
        <v>287</v>
      </c>
      <c r="F16" s="289" t="s">
        <v>296</v>
      </c>
      <c r="G16" s="289" t="s">
        <v>302</v>
      </c>
      <c r="H16" s="289">
        <v>5133</v>
      </c>
      <c r="I16" s="289">
        <v>248</v>
      </c>
      <c r="J16" s="289">
        <v>4</v>
      </c>
      <c r="K16" s="289">
        <v>1</v>
      </c>
      <c r="L16" s="289">
        <v>17928</v>
      </c>
      <c r="M16" s="289">
        <v>912</v>
      </c>
      <c r="N16" s="289">
        <v>252636</v>
      </c>
      <c r="O16" s="289">
        <v>38</v>
      </c>
      <c r="P16" s="289">
        <v>216</v>
      </c>
      <c r="Q16" s="289">
        <v>107</v>
      </c>
      <c r="R16" s="289">
        <v>37511</v>
      </c>
      <c r="S16" s="289">
        <v>5205</v>
      </c>
      <c r="T16" s="289">
        <v>10066</v>
      </c>
      <c r="U16" s="289">
        <v>12</v>
      </c>
      <c r="V16" s="289">
        <v>1441</v>
      </c>
      <c r="W16" s="289">
        <v>3034</v>
      </c>
      <c r="X16" s="289">
        <v>22</v>
      </c>
      <c r="Y16" s="289">
        <v>566</v>
      </c>
      <c r="Z16" s="289">
        <v>2930</v>
      </c>
      <c r="AA16" s="289">
        <v>0</v>
      </c>
      <c r="AB16" s="289">
        <v>949</v>
      </c>
      <c r="AC16" s="289">
        <v>691</v>
      </c>
      <c r="AD16" s="289">
        <v>22109</v>
      </c>
      <c r="AE16" s="289">
        <v>227</v>
      </c>
      <c r="AF16" s="289">
        <v>4249</v>
      </c>
      <c r="AG16" s="289">
        <v>643</v>
      </c>
      <c r="AH16" s="289">
        <v>1649</v>
      </c>
      <c r="AI16" s="289">
        <v>18087</v>
      </c>
      <c r="AJ16" s="289">
        <v>168312</v>
      </c>
      <c r="AK16" s="289">
        <v>989</v>
      </c>
    </row>
    <row r="17" spans="1:37">
      <c r="A17" s="289">
        <v>13</v>
      </c>
      <c r="B17" s="289" t="s">
        <v>60</v>
      </c>
      <c r="C17" s="289" t="s">
        <v>545</v>
      </c>
      <c r="D17" s="289" t="str">
        <f>_xlfn.CONCAT(B17," ",C17)</f>
        <v>1.06.02.b New non-tariff barriers 2025</v>
      </c>
      <c r="E17" s="289" t="s">
        <v>287</v>
      </c>
      <c r="F17" s="289" t="s">
        <v>296</v>
      </c>
      <c r="G17" s="289" t="s">
        <v>304</v>
      </c>
      <c r="H17" s="289">
        <v>540</v>
      </c>
      <c r="I17" s="289">
        <v>63</v>
      </c>
      <c r="J17" s="289">
        <v>0</v>
      </c>
      <c r="K17" s="289">
        <v>1</v>
      </c>
      <c r="L17" s="289">
        <v>1395</v>
      </c>
      <c r="M17" s="289">
        <v>110</v>
      </c>
      <c r="N17" s="289">
        <v>8202</v>
      </c>
      <c r="O17" s="289">
        <v>2</v>
      </c>
      <c r="P17" s="289">
        <v>0</v>
      </c>
      <c r="Q17" s="289">
        <v>15</v>
      </c>
      <c r="R17" s="289">
        <v>4252</v>
      </c>
      <c r="S17" s="289">
        <v>56</v>
      </c>
      <c r="T17" s="289">
        <v>2316</v>
      </c>
      <c r="U17" s="289">
        <v>0</v>
      </c>
      <c r="V17" s="289">
        <v>62</v>
      </c>
      <c r="W17" s="289">
        <v>362</v>
      </c>
      <c r="X17" s="289">
        <v>0</v>
      </c>
      <c r="Y17" s="289">
        <v>16</v>
      </c>
      <c r="Z17" s="289">
        <v>195</v>
      </c>
      <c r="AA17" s="289">
        <v>0</v>
      </c>
      <c r="AB17" s="289">
        <v>123</v>
      </c>
      <c r="AC17" s="289">
        <v>124</v>
      </c>
      <c r="AD17" s="289">
        <v>968</v>
      </c>
      <c r="AE17" s="289">
        <v>1</v>
      </c>
      <c r="AF17" s="289">
        <v>1107</v>
      </c>
      <c r="AG17" s="289">
        <v>0</v>
      </c>
      <c r="AH17" s="289">
        <v>229</v>
      </c>
      <c r="AI17" s="289">
        <v>2062</v>
      </c>
      <c r="AJ17" s="289">
        <v>4647</v>
      </c>
      <c r="AK17" s="289">
        <v>118</v>
      </c>
    </row>
    <row r="18" spans="1:37">
      <c r="A18" s="289">
        <v>14</v>
      </c>
      <c r="B18" s="289" t="s">
        <v>62</v>
      </c>
      <c r="C18" s="289" t="s">
        <v>546</v>
      </c>
      <c r="D18" s="289" t="str">
        <f>_xlfn.CONCAT(B18," ",C18)</f>
        <v>1.06.02.c Net percentage of imports affected by new non-tariff barriers (2025)</v>
      </c>
      <c r="E18" s="289" t="s">
        <v>287</v>
      </c>
      <c r="F18" s="289" t="s">
        <v>296</v>
      </c>
      <c r="G18" s="289" t="s">
        <v>305</v>
      </c>
      <c r="H18" s="289">
        <v>0.62419999999999998</v>
      </c>
      <c r="I18" s="289">
        <v>0.29720000000000002</v>
      </c>
      <c r="J18" s="289">
        <v>5.45E-2</v>
      </c>
      <c r="K18" s="289">
        <v>0.13339999999999999</v>
      </c>
      <c r="L18" s="289">
        <v>0.48060000000000003</v>
      </c>
      <c r="M18" s="289">
        <v>0.24110000000000001</v>
      </c>
      <c r="N18" s="289">
        <v>0.53159999999999996</v>
      </c>
      <c r="O18" s="289">
        <v>0</v>
      </c>
      <c r="P18" s="289">
        <v>0.19600000000000001</v>
      </c>
      <c r="Q18" s="289">
        <v>0.55520000000000003</v>
      </c>
      <c r="R18" s="289">
        <v>0.28249999999999997</v>
      </c>
      <c r="S18" s="289">
        <v>0.26079999999999998</v>
      </c>
      <c r="T18" s="289">
        <v>0.42549999999999999</v>
      </c>
      <c r="U18" s="289">
        <v>0.1951</v>
      </c>
      <c r="V18" s="289">
        <v>0.3508</v>
      </c>
      <c r="W18" s="289">
        <v>0.47799999999999998</v>
      </c>
      <c r="X18" s="289">
        <v>0.22239999999999999</v>
      </c>
      <c r="Y18" s="289">
        <v>0.4546</v>
      </c>
      <c r="Z18" s="289">
        <v>0.35489999999999999</v>
      </c>
      <c r="AA18" s="289">
        <v>6.3299999999999995E-2</v>
      </c>
      <c r="AB18" s="289">
        <v>0.19439999999999999</v>
      </c>
      <c r="AC18" s="289">
        <v>0.29339999999999999</v>
      </c>
      <c r="AD18" s="289">
        <v>0.60140000000000005</v>
      </c>
      <c r="AE18" s="289">
        <v>0.58130000000000004</v>
      </c>
      <c r="AF18" s="289">
        <v>0.40300000000000002</v>
      </c>
      <c r="AG18" s="289">
        <v>0.24879999999999999</v>
      </c>
      <c r="AH18" s="289">
        <v>0.40649999999999997</v>
      </c>
      <c r="AI18" s="289">
        <v>0.44390000000000002</v>
      </c>
      <c r="AJ18" s="289">
        <v>0.13780000000000001</v>
      </c>
      <c r="AK18" s="289">
        <v>0.40839999999999999</v>
      </c>
    </row>
    <row r="19" spans="1:37">
      <c r="B19" s="289" t="s">
        <v>64</v>
      </c>
      <c r="C19" s="289" t="s">
        <v>65</v>
      </c>
      <c r="D19" s="289" t="s">
        <v>547</v>
      </c>
    </row>
    <row r="20" spans="1:37">
      <c r="A20" s="289">
        <v>16</v>
      </c>
      <c r="B20" s="289" t="s">
        <v>66</v>
      </c>
      <c r="C20" s="289" t="s">
        <v>67</v>
      </c>
      <c r="D20" s="289" t="str">
        <f>_xlfn.CONCAT(B20," ",C20)</f>
        <v>1.07.01 Regional Trade Agreements, number in force</v>
      </c>
      <c r="E20" s="289" t="s">
        <v>289</v>
      </c>
      <c r="F20" s="289" t="s">
        <v>306</v>
      </c>
      <c r="G20" s="289" t="s">
        <v>307</v>
      </c>
      <c r="H20" s="289">
        <v>19</v>
      </c>
      <c r="I20" s="289">
        <v>5</v>
      </c>
      <c r="J20" s="289">
        <v>11</v>
      </c>
      <c r="K20" s="289">
        <v>10</v>
      </c>
      <c r="L20" s="289">
        <v>15</v>
      </c>
      <c r="M20" s="289">
        <v>31</v>
      </c>
      <c r="N20" s="289">
        <v>23</v>
      </c>
      <c r="O20" s="289">
        <v>4</v>
      </c>
      <c r="P20" s="289">
        <v>9</v>
      </c>
      <c r="Q20" s="289">
        <v>8</v>
      </c>
      <c r="R20" s="289">
        <v>20</v>
      </c>
      <c r="S20" s="289">
        <v>17</v>
      </c>
      <c r="T20" s="289">
        <v>18</v>
      </c>
      <c r="U20" s="289">
        <v>10</v>
      </c>
      <c r="V20" s="289">
        <v>17</v>
      </c>
      <c r="W20" s="289">
        <v>23</v>
      </c>
      <c r="X20" s="289">
        <v>9</v>
      </c>
      <c r="Y20" s="289">
        <v>15</v>
      </c>
      <c r="Z20" s="289">
        <v>10</v>
      </c>
      <c r="AA20" s="289">
        <v>5</v>
      </c>
      <c r="AB20" s="289">
        <v>21</v>
      </c>
      <c r="AC20" s="289">
        <v>11</v>
      </c>
      <c r="AD20" s="289">
        <v>11</v>
      </c>
      <c r="AE20" s="289">
        <v>28</v>
      </c>
      <c r="AF20" s="289">
        <v>23</v>
      </c>
      <c r="AG20" s="289">
        <v>6</v>
      </c>
      <c r="AH20" s="289">
        <v>15</v>
      </c>
      <c r="AI20" s="289">
        <v>39</v>
      </c>
      <c r="AJ20" s="289">
        <v>14</v>
      </c>
      <c r="AK20" s="289">
        <v>17</v>
      </c>
    </row>
    <row r="21" spans="1:37">
      <c r="A21" s="289">
        <v>17</v>
      </c>
      <c r="B21" s="289" t="s">
        <v>68</v>
      </c>
      <c r="C21" s="289" t="s">
        <v>69</v>
      </c>
      <c r="D21" s="289" t="str">
        <f>_xlfn.CONCAT(B21," ",C21)</f>
        <v>1.07.02 Capital account liberalization, Index</v>
      </c>
      <c r="E21" s="289" t="s">
        <v>289</v>
      </c>
      <c r="F21" s="289" t="s">
        <v>308</v>
      </c>
      <c r="G21" s="289" t="s">
        <v>309</v>
      </c>
      <c r="H21" s="289">
        <v>2.2808303833007813</v>
      </c>
      <c r="I21" s="289">
        <v>-1.2538762092590332</v>
      </c>
      <c r="K21" s="289">
        <v>2.2808303833007813</v>
      </c>
      <c r="L21" s="289">
        <v>2.2808303833007813</v>
      </c>
      <c r="M21" s="289">
        <v>1.0219684839248657</v>
      </c>
      <c r="N21" s="289">
        <v>-1.2538762092590332</v>
      </c>
      <c r="P21" s="289">
        <v>1.0219684839248657</v>
      </c>
      <c r="Q21" s="289">
        <v>2.2808303833007813</v>
      </c>
      <c r="R21" s="289">
        <v>-1.2538762092590332</v>
      </c>
      <c r="S21" s="289">
        <v>-0.17476625740528107</v>
      </c>
      <c r="T21" s="289">
        <v>2.2808303833007813</v>
      </c>
      <c r="U21" s="289">
        <v>-1.2538762092590332</v>
      </c>
      <c r="V21" s="289">
        <v>-0.17476625740528107</v>
      </c>
      <c r="W21" s="289">
        <v>1.0219684839248657</v>
      </c>
      <c r="X21" s="289">
        <v>-1.2538762092590332</v>
      </c>
      <c r="Y21" s="289">
        <v>2.2808303833007813</v>
      </c>
      <c r="Z21" s="289">
        <v>-1.2538762092590332</v>
      </c>
      <c r="AA21" s="289">
        <v>-0.68051010370254517</v>
      </c>
      <c r="AB21" s="289">
        <v>2.2808303833007813</v>
      </c>
      <c r="AC21" s="289">
        <v>-5.7141531258821487E-2</v>
      </c>
      <c r="AD21" s="289">
        <v>-1.2538762092590332</v>
      </c>
      <c r="AE21" s="289">
        <v>2.2808303833007813</v>
      </c>
      <c r="AF21" s="289">
        <v>2.2808303833007813</v>
      </c>
      <c r="AG21" s="289">
        <v>-1.9393720626831055</v>
      </c>
      <c r="AH21" s="289">
        <v>-0.17476625740528107</v>
      </c>
      <c r="AI21" s="289">
        <v>2.2808303833007813</v>
      </c>
      <c r="AJ21" s="289">
        <v>2.2808303833007813</v>
      </c>
      <c r="AK21" s="289">
        <v>-0.17476625740528107</v>
      </c>
    </row>
    <row r="22" spans="1:37">
      <c r="A22" s="289">
        <v>18</v>
      </c>
      <c r="B22" s="289" t="s">
        <v>70</v>
      </c>
      <c r="C22" s="289" t="s">
        <v>71</v>
      </c>
      <c r="D22" s="289" t="str">
        <f>_xlfn.CONCAT(B22," ",C22)</f>
        <v>1.07.03 Investment Freedom, Index</v>
      </c>
      <c r="E22" s="289" t="s">
        <v>289</v>
      </c>
      <c r="F22" s="289" t="s">
        <v>310</v>
      </c>
      <c r="G22" s="289" t="s">
        <v>311</v>
      </c>
      <c r="H22" s="289">
        <v>80</v>
      </c>
      <c r="I22" s="289">
        <v>50</v>
      </c>
      <c r="J22" s="289">
        <v>65</v>
      </c>
      <c r="K22" s="289">
        <v>50</v>
      </c>
      <c r="L22" s="289">
        <v>60</v>
      </c>
      <c r="M22" s="289">
        <v>60</v>
      </c>
      <c r="N22" s="289">
        <v>20</v>
      </c>
      <c r="O22" s="289">
        <v>70</v>
      </c>
      <c r="P22" s="289">
        <v>30</v>
      </c>
      <c r="R22" s="289">
        <v>40</v>
      </c>
      <c r="S22" s="289">
        <v>50</v>
      </c>
      <c r="T22" s="289">
        <v>60</v>
      </c>
      <c r="U22" s="289">
        <v>35</v>
      </c>
      <c r="V22" s="289">
        <v>60</v>
      </c>
      <c r="W22" s="289">
        <v>75</v>
      </c>
      <c r="X22" s="289">
        <v>30</v>
      </c>
      <c r="Y22" s="289">
        <v>70</v>
      </c>
      <c r="Z22" s="289">
        <v>60</v>
      </c>
      <c r="AA22" s="289">
        <v>25</v>
      </c>
      <c r="AB22" s="289">
        <v>60</v>
      </c>
      <c r="AC22" s="289">
        <v>70</v>
      </c>
      <c r="AD22" s="289">
        <v>30</v>
      </c>
      <c r="AE22" s="289">
        <v>90</v>
      </c>
      <c r="AF22" s="289">
        <v>60</v>
      </c>
      <c r="AG22" s="289">
        <v>30</v>
      </c>
      <c r="AH22" s="289">
        <v>55</v>
      </c>
      <c r="AI22" s="289">
        <v>70</v>
      </c>
      <c r="AJ22" s="289">
        <v>80</v>
      </c>
      <c r="AK22" s="289">
        <v>60</v>
      </c>
    </row>
    <row r="23" spans="1:37">
      <c r="A23" s="289">
        <v>19</v>
      </c>
      <c r="B23" s="289" t="s">
        <v>72</v>
      </c>
      <c r="C23" s="289" t="s">
        <v>548</v>
      </c>
      <c r="D23" s="289" t="str">
        <f>_xlfn.CONCAT(B23," ",C23)</f>
        <v>1.08 Exchange rate stability, parity change from national currency to SDR, 2025/2023</v>
      </c>
      <c r="E23" s="289" t="s">
        <v>287</v>
      </c>
      <c r="F23" s="289" t="s">
        <v>313</v>
      </c>
      <c r="G23" s="289" t="s">
        <v>314</v>
      </c>
      <c r="H23" s="289">
        <v>4.3138279311129901E-2</v>
      </c>
      <c r="I23" s="289">
        <v>0.16024127608746319</v>
      </c>
      <c r="J23" s="289">
        <v>1.5050592405389862E-2</v>
      </c>
      <c r="K23" s="289">
        <v>6.0790432319141496E-2</v>
      </c>
      <c r="L23" s="289">
        <v>4.7799061775736007E-2</v>
      </c>
      <c r="M23" s="289">
        <v>0.14567029284690047</v>
      </c>
      <c r="N23" s="289">
        <v>2.6794667062430388E-2</v>
      </c>
      <c r="O23" s="289">
        <v>1.2803810625576562E-2</v>
      </c>
      <c r="P23" s="289">
        <v>1.1678193458355857E-2</v>
      </c>
      <c r="Q23" s="289">
        <v>7.4787948578414198E-3</v>
      </c>
      <c r="R23" s="289">
        <v>6.751905544512149E-2</v>
      </c>
      <c r="S23" s="289">
        <v>9.4075150326052848E-2</v>
      </c>
      <c r="T23" s="289">
        <v>7.768862971816537E-2</v>
      </c>
      <c r="U23" s="289">
        <v>0.42595053012366102</v>
      </c>
      <c r="V23" s="289">
        <v>4.9590796333178089E-2</v>
      </c>
      <c r="W23" s="289">
        <v>9.5921965681523558E-2</v>
      </c>
      <c r="Y23" s="289">
        <v>6.8632074516002284E-2</v>
      </c>
      <c r="Z23" s="289">
        <v>0.61165669254606381</v>
      </c>
      <c r="AA23" s="289">
        <v>0.16192424210994028</v>
      </c>
      <c r="AB23" s="289">
        <v>3.6087557896110289E-2</v>
      </c>
      <c r="AC23" s="289">
        <v>4.5771579181105526E-2</v>
      </c>
      <c r="AD23" s="289">
        <v>0.3411212717497627</v>
      </c>
      <c r="AE23" s="289">
        <v>1.4930377028821606E-2</v>
      </c>
      <c r="AF23" s="289">
        <v>0.10216259758400237</v>
      </c>
      <c r="AH23" s="289">
        <v>4.4116981794893984E-2</v>
      </c>
      <c r="AI23" s="289">
        <v>4.4989329029908376E-2</v>
      </c>
      <c r="AJ23" s="289">
        <v>1.1678193457732799E-2</v>
      </c>
      <c r="AK23" s="289">
        <v>3.0483854908793573E-2</v>
      </c>
    </row>
    <row r="24" spans="1:37">
      <c r="A24" s="289">
        <v>20</v>
      </c>
      <c r="B24" s="289" t="s">
        <v>74</v>
      </c>
      <c r="C24" s="289" t="s">
        <v>75</v>
      </c>
      <c r="D24" s="289" t="str">
        <f>_xlfn.CONCAT(B24," ",C24)</f>
        <v>1.09 Domestic credit to private sector, % of GDP</v>
      </c>
      <c r="E24" s="289" t="s">
        <v>289</v>
      </c>
      <c r="F24" s="289" t="s">
        <v>288</v>
      </c>
      <c r="G24" s="289" t="s">
        <v>315</v>
      </c>
      <c r="H24" s="289">
        <v>133.79263795507305</v>
      </c>
      <c r="I24" s="289">
        <v>34.504343787160977</v>
      </c>
      <c r="J24" s="289">
        <v>40.147667056657752</v>
      </c>
      <c r="K24" s="289">
        <v>121.4821513660239</v>
      </c>
      <c r="L24" s="289" t="s">
        <v>221</v>
      </c>
      <c r="M24" s="289">
        <v>102.08420900718951</v>
      </c>
      <c r="N24" s="289">
        <v>194.31252826456148</v>
      </c>
      <c r="O24" s="289" t="s">
        <v>221</v>
      </c>
      <c r="P24" s="289">
        <v>58.874262709715907</v>
      </c>
      <c r="Q24" s="289">
        <v>222.64691071483239</v>
      </c>
      <c r="R24" s="289">
        <v>44.025090335810376</v>
      </c>
      <c r="S24" s="289">
        <v>36.283298330556441</v>
      </c>
      <c r="T24" s="289">
        <v>187.40664697774324</v>
      </c>
      <c r="U24" s="289" t="s">
        <v>221</v>
      </c>
      <c r="V24" s="289">
        <v>117.93807706673664</v>
      </c>
      <c r="W24" s="289">
        <v>35.502112248756823</v>
      </c>
      <c r="X24" s="289" t="s">
        <v>221</v>
      </c>
      <c r="Y24" s="289">
        <v>143.37873597716327</v>
      </c>
      <c r="Z24" s="289">
        <v>10.726824649669481</v>
      </c>
      <c r="AA24" s="289">
        <v>16.293496463304695</v>
      </c>
      <c r="AB24" s="289">
        <v>39.618719627094336</v>
      </c>
      <c r="AC24" s="289">
        <v>52.109395224919886</v>
      </c>
      <c r="AD24" s="289">
        <v>54.642244776247885</v>
      </c>
      <c r="AE24" s="289" t="s">
        <v>221</v>
      </c>
      <c r="AF24" s="289">
        <v>160.34718267823618</v>
      </c>
      <c r="AG24" s="289" t="s">
        <v>221</v>
      </c>
      <c r="AH24" s="289">
        <v>143.0836521433103</v>
      </c>
      <c r="AI24" s="289">
        <v>112.37201896353517</v>
      </c>
      <c r="AJ24" s="289">
        <v>201.26613072967729</v>
      </c>
      <c r="AK24" s="289">
        <v>124.96147882254591</v>
      </c>
    </row>
    <row r="25" spans="1:37">
      <c r="B25" s="289" t="s">
        <v>76</v>
      </c>
      <c r="C25" s="289" t="s">
        <v>77</v>
      </c>
      <c r="D25" s="289" t="s">
        <v>549</v>
      </c>
    </row>
    <row r="26" spans="1:37">
      <c r="A26" s="289">
        <v>22</v>
      </c>
      <c r="B26" s="289" t="s">
        <v>78</v>
      </c>
      <c r="C26" s="289" t="s">
        <v>79</v>
      </c>
      <c r="D26" s="289" t="str">
        <f>_xlfn.CONCAT(B26," ",C26)</f>
        <v>1.10.01 Country credit rating</v>
      </c>
      <c r="E26" s="289" t="s">
        <v>289</v>
      </c>
      <c r="F26" s="289" t="s">
        <v>316</v>
      </c>
      <c r="G26" s="289" t="s">
        <v>317</v>
      </c>
      <c r="H26" s="289">
        <v>60</v>
      </c>
      <c r="I26" s="289">
        <v>21</v>
      </c>
      <c r="K26" s="289">
        <v>17.009999999999998</v>
      </c>
      <c r="L26" s="289">
        <v>59</v>
      </c>
      <c r="M26" s="289">
        <v>44</v>
      </c>
      <c r="N26" s="289">
        <v>46.67</v>
      </c>
      <c r="O26" s="289">
        <v>54</v>
      </c>
      <c r="P26" s="289">
        <v>8.3999999999999986</v>
      </c>
      <c r="Q26" s="289">
        <v>52.67</v>
      </c>
      <c r="R26" s="289">
        <v>40.799999999999997</v>
      </c>
      <c r="S26" s="289">
        <v>35.340000000000003</v>
      </c>
      <c r="T26" s="289">
        <v>47</v>
      </c>
      <c r="U26" s="289">
        <v>16.66</v>
      </c>
      <c r="V26" s="289">
        <v>41</v>
      </c>
      <c r="W26" s="289">
        <v>35</v>
      </c>
      <c r="Y26" s="289">
        <v>58</v>
      </c>
      <c r="Z26" s="289">
        <v>14.329999999999998</v>
      </c>
      <c r="AA26" s="289">
        <v>16.5</v>
      </c>
      <c r="AB26" s="289">
        <v>35.67</v>
      </c>
      <c r="AC26" s="289">
        <v>37.33</v>
      </c>
      <c r="AD26" s="289">
        <v>3</v>
      </c>
      <c r="AE26" s="289">
        <v>60</v>
      </c>
      <c r="AF26" s="289">
        <v>53</v>
      </c>
      <c r="AG26" s="289">
        <v>12.66</v>
      </c>
      <c r="AH26" s="289">
        <v>38.67</v>
      </c>
      <c r="AI26" s="289">
        <v>52</v>
      </c>
      <c r="AJ26" s="289">
        <v>57</v>
      </c>
      <c r="AK26" s="289">
        <v>29</v>
      </c>
    </row>
    <row r="27" spans="1:37">
      <c r="A27" s="289">
        <v>23</v>
      </c>
      <c r="B27" s="289" t="s">
        <v>80</v>
      </c>
      <c r="C27" s="289" t="s">
        <v>81</v>
      </c>
      <c r="D27" s="289" t="str">
        <f>_xlfn.CONCAT(B27," ",C27)</f>
        <v>1.10.02 Gross debt, % GDP</v>
      </c>
      <c r="E27" s="289" t="s">
        <v>287</v>
      </c>
      <c r="F27" s="289" t="s">
        <v>318</v>
      </c>
      <c r="G27" s="289" t="s">
        <v>319</v>
      </c>
      <c r="H27" s="289">
        <v>51</v>
      </c>
      <c r="I27" s="289">
        <v>42</v>
      </c>
      <c r="J27" s="289">
        <v>1.5</v>
      </c>
      <c r="K27" s="289">
        <v>26.5</v>
      </c>
      <c r="L27" s="289">
        <v>113.5</v>
      </c>
      <c r="M27" s="289">
        <v>41.8</v>
      </c>
      <c r="N27" s="289">
        <v>99.2</v>
      </c>
      <c r="O27" s="289">
        <v>22.4</v>
      </c>
      <c r="P27" s="289">
        <v>54.4</v>
      </c>
      <c r="Q27" s="289">
        <v>11.9</v>
      </c>
      <c r="R27" s="289">
        <v>84.1</v>
      </c>
      <c r="S27" s="289">
        <v>41</v>
      </c>
      <c r="T27" s="289">
        <v>206.5</v>
      </c>
      <c r="U27" s="289">
        <v>80.599999999999994</v>
      </c>
      <c r="V27" s="289">
        <v>70.7</v>
      </c>
      <c r="W27" s="289">
        <v>61.8</v>
      </c>
      <c r="X27" s="289">
        <v>51.9</v>
      </c>
      <c r="Y27" s="289">
        <v>54.7</v>
      </c>
      <c r="Z27" s="289">
        <v>72.8</v>
      </c>
      <c r="AA27" s="289">
        <v>52.1</v>
      </c>
      <c r="AB27" s="289">
        <v>30.2</v>
      </c>
      <c r="AC27" s="289">
        <v>59.4</v>
      </c>
      <c r="AD27" s="289">
        <v>17.2</v>
      </c>
      <c r="AE27" s="289">
        <v>171.3</v>
      </c>
      <c r="AF27" s="289">
        <v>52.3</v>
      </c>
      <c r="AG27" s="289">
        <v>100.8</v>
      </c>
      <c r="AH27" s="289">
        <v>64.7</v>
      </c>
      <c r="AI27" s="289">
        <v>102.3</v>
      </c>
      <c r="AJ27" s="289">
        <v>123.9</v>
      </c>
      <c r="AK27" s="289">
        <v>30.3</v>
      </c>
    </row>
    <row r="28" spans="1:37">
      <c r="B28" s="289" t="s">
        <v>82</v>
      </c>
      <c r="C28" s="289" t="s">
        <v>83</v>
      </c>
      <c r="D28" s="289" t="s">
        <v>550</v>
      </c>
    </row>
    <row r="29" spans="1:37">
      <c r="A29" s="289">
        <v>25</v>
      </c>
      <c r="B29" s="289" t="s">
        <v>84</v>
      </c>
      <c r="C29" s="289" t="s">
        <v>551</v>
      </c>
      <c r="D29" s="289" t="str">
        <f>_xlfn.CONCAT(B29," ",C29)</f>
        <v>1.11.01 Logistics performance indicators</v>
      </c>
      <c r="E29" s="289" t="s">
        <v>289</v>
      </c>
      <c r="F29" s="289" t="s">
        <v>338</v>
      </c>
      <c r="G29" s="289" t="s">
        <v>552</v>
      </c>
    </row>
    <row r="30" spans="1:37">
      <c r="B30" s="620" t="s">
        <v>320</v>
      </c>
      <c r="C30" s="631" t="s">
        <v>553</v>
      </c>
      <c r="D30" s="289" t="str">
        <f>_xlfn.CONCAT(B30," ",C30)</f>
        <v>1.11.01.a Aviation import dwell time (days)</v>
      </c>
      <c r="E30" s="289" t="s">
        <v>287</v>
      </c>
      <c r="H30" s="289">
        <v>0.8</v>
      </c>
      <c r="I30" s="289">
        <v>4.3</v>
      </c>
      <c r="J30" s="289">
        <v>1.5</v>
      </c>
      <c r="K30" s="289">
        <v>2.5</v>
      </c>
      <c r="L30" s="289">
        <v>1.1000000000000001</v>
      </c>
      <c r="M30" s="289">
        <v>1.8</v>
      </c>
      <c r="N30" s="289">
        <v>1.3</v>
      </c>
      <c r="O30" s="289">
        <v>1.4</v>
      </c>
      <c r="P30" s="289">
        <v>3.2</v>
      </c>
      <c r="Q30" s="289">
        <v>0.6</v>
      </c>
      <c r="R30" s="289">
        <v>1.8</v>
      </c>
      <c r="S30" s="289">
        <v>2.2000000000000002</v>
      </c>
      <c r="T30" s="289">
        <v>1.8</v>
      </c>
      <c r="V30" s="289">
        <v>0.9</v>
      </c>
      <c r="W30" s="289">
        <v>2</v>
      </c>
      <c r="X30" s="289">
        <v>4.8</v>
      </c>
      <c r="Y30" s="289">
        <v>1</v>
      </c>
      <c r="Z30" s="289">
        <v>4.9000000000000004</v>
      </c>
      <c r="AB30" s="289">
        <v>2.2999999999999998</v>
      </c>
      <c r="AC30" s="289">
        <v>2.6</v>
      </c>
      <c r="AD30" s="289">
        <v>2.2999999999999998</v>
      </c>
      <c r="AE30" s="289">
        <v>0.3</v>
      </c>
      <c r="AF30" s="289">
        <v>0.9</v>
      </c>
      <c r="AG30" s="289">
        <v>2.8</v>
      </c>
      <c r="AH30" s="289">
        <v>1.9</v>
      </c>
      <c r="AI30" s="289">
        <v>0.8</v>
      </c>
      <c r="AJ30" s="289">
        <v>1.1000000000000001</v>
      </c>
      <c r="AK30" s="289">
        <v>2.4</v>
      </c>
    </row>
    <row r="31" spans="1:37">
      <c r="B31" s="620" t="s">
        <v>323</v>
      </c>
      <c r="C31" s="619" t="s">
        <v>324</v>
      </c>
      <c r="D31" s="289" t="s">
        <v>325</v>
      </c>
      <c r="E31" s="289" t="s">
        <v>289</v>
      </c>
      <c r="H31" s="289">
        <v>114.5</v>
      </c>
      <c r="I31" s="289">
        <v>81.5</v>
      </c>
      <c r="J31" s="289">
        <v>25</v>
      </c>
      <c r="K31" s="289">
        <v>65</v>
      </c>
      <c r="L31" s="289">
        <v>154</v>
      </c>
      <c r="M31" s="289">
        <v>85</v>
      </c>
      <c r="N31" s="289">
        <v>144.5</v>
      </c>
      <c r="O31" s="289">
        <v>116</v>
      </c>
      <c r="P31" s="289">
        <v>88</v>
      </c>
      <c r="Q31" s="289">
        <v>143</v>
      </c>
      <c r="R31" s="289">
        <v>140.5</v>
      </c>
      <c r="S31" s="289">
        <v>107</v>
      </c>
      <c r="T31" s="289">
        <v>138.5</v>
      </c>
      <c r="V31" s="289">
        <v>116.5</v>
      </c>
      <c r="W31" s="289">
        <v>122.5</v>
      </c>
      <c r="X31" s="289">
        <v>28</v>
      </c>
      <c r="Y31" s="289">
        <v>93.5</v>
      </c>
      <c r="Z31" s="289">
        <v>105.5</v>
      </c>
      <c r="AB31" s="289">
        <v>77.5</v>
      </c>
      <c r="AC31" s="289">
        <v>104</v>
      </c>
      <c r="AD31" s="289">
        <v>92.5</v>
      </c>
      <c r="AE31" s="289">
        <v>138.5</v>
      </c>
      <c r="AF31" s="289">
        <v>137</v>
      </c>
      <c r="AG31" s="289">
        <v>92</v>
      </c>
      <c r="AH31" s="289">
        <v>122.5</v>
      </c>
      <c r="AI31" s="289">
        <v>159</v>
      </c>
      <c r="AJ31" s="289">
        <v>167</v>
      </c>
      <c r="AK31" s="289">
        <v>108</v>
      </c>
    </row>
    <row r="32" spans="1:37">
      <c r="B32" s="620" t="s">
        <v>326</v>
      </c>
      <c r="C32" s="619" t="s">
        <v>327</v>
      </c>
      <c r="D32" s="289" t="s">
        <v>328</v>
      </c>
      <c r="E32" s="289" t="s">
        <v>287</v>
      </c>
      <c r="H32" s="289">
        <v>2.2000000000000002</v>
      </c>
      <c r="I32" s="289">
        <v>8.3000000000000007</v>
      </c>
      <c r="J32" s="289">
        <v>2</v>
      </c>
      <c r="K32" s="289">
        <v>5</v>
      </c>
      <c r="L32" s="289">
        <v>5</v>
      </c>
      <c r="M32" s="289">
        <v>3.8</v>
      </c>
      <c r="N32" s="289">
        <v>5.9</v>
      </c>
      <c r="O32" s="289">
        <v>5.3</v>
      </c>
      <c r="P32" s="289">
        <v>7.8</v>
      </c>
      <c r="Q32" s="289">
        <v>3.4</v>
      </c>
      <c r="R32" s="289">
        <v>4.7</v>
      </c>
      <c r="S32" s="289">
        <v>3.1</v>
      </c>
      <c r="T32" s="289">
        <v>8</v>
      </c>
      <c r="V32" s="289">
        <v>5.5</v>
      </c>
      <c r="W32" s="289">
        <v>9.3000000000000007</v>
      </c>
      <c r="X32" s="289">
        <v>15.8</v>
      </c>
      <c r="Y32" s="289">
        <v>2.4</v>
      </c>
      <c r="Z32" s="289">
        <v>9.3000000000000007</v>
      </c>
      <c r="AA32" s="289">
        <v>3.8</v>
      </c>
      <c r="AB32" s="289">
        <v>3</v>
      </c>
      <c r="AC32" s="289">
        <v>6.6</v>
      </c>
      <c r="AE32" s="289">
        <v>2.1</v>
      </c>
      <c r="AF32" s="289">
        <v>5.9</v>
      </c>
      <c r="AG32" s="289">
        <v>4.5999999999999996</v>
      </c>
      <c r="AH32" s="289">
        <v>4</v>
      </c>
      <c r="AI32" s="289">
        <v>4.2</v>
      </c>
      <c r="AJ32" s="289">
        <v>4.2</v>
      </c>
      <c r="AK32" s="289">
        <v>6.2</v>
      </c>
    </row>
    <row r="33" spans="1:37">
      <c r="B33" s="620" t="s">
        <v>329</v>
      </c>
      <c r="C33" s="619" t="s">
        <v>330</v>
      </c>
      <c r="D33" s="289" t="s">
        <v>331</v>
      </c>
      <c r="E33" s="289" t="s">
        <v>289</v>
      </c>
      <c r="H33" s="289">
        <v>41</v>
      </c>
      <c r="I33" s="289">
        <v>13</v>
      </c>
      <c r="J33" s="289">
        <v>10</v>
      </c>
      <c r="K33" s="289">
        <v>11</v>
      </c>
      <c r="L33" s="289">
        <v>46</v>
      </c>
      <c r="M33" s="289">
        <v>22</v>
      </c>
      <c r="N33" s="289">
        <v>94</v>
      </c>
      <c r="O33" s="289">
        <v>61</v>
      </c>
      <c r="P33" s="289">
        <v>36</v>
      </c>
      <c r="Q33" s="289">
        <v>62</v>
      </c>
      <c r="R33" s="289">
        <v>64</v>
      </c>
      <c r="S33" s="289">
        <v>28</v>
      </c>
      <c r="T33" s="289">
        <v>48</v>
      </c>
      <c r="V33" s="289">
        <v>74</v>
      </c>
      <c r="W33" s="289">
        <v>52</v>
      </c>
      <c r="X33" s="289">
        <v>15</v>
      </c>
      <c r="Y33" s="289">
        <v>37</v>
      </c>
      <c r="Z33" s="289">
        <v>45</v>
      </c>
      <c r="AA33" s="289">
        <v>19</v>
      </c>
      <c r="AB33" s="289">
        <v>39</v>
      </c>
      <c r="AC33" s="289">
        <v>18</v>
      </c>
      <c r="AD33" s="289">
        <v>30</v>
      </c>
      <c r="AE33" s="289">
        <v>83</v>
      </c>
      <c r="AF33" s="289">
        <v>82</v>
      </c>
      <c r="AG33" s="289">
        <v>63</v>
      </c>
      <c r="AH33" s="289">
        <v>38</v>
      </c>
      <c r="AI33" s="289">
        <v>93</v>
      </c>
      <c r="AJ33" s="289">
        <v>97</v>
      </c>
      <c r="AK33" s="289">
        <v>48</v>
      </c>
    </row>
    <row r="34" spans="1:37">
      <c r="B34" s="620" t="s">
        <v>332</v>
      </c>
      <c r="C34" s="619" t="s">
        <v>333</v>
      </c>
      <c r="D34" s="289" t="s">
        <v>334</v>
      </c>
      <c r="E34" s="289" t="s">
        <v>287</v>
      </c>
      <c r="H34" s="289">
        <v>3.3</v>
      </c>
      <c r="I34" s="289">
        <v>16.899999999999999</v>
      </c>
      <c r="J34" s="289">
        <v>3.2</v>
      </c>
      <c r="K34" s="289">
        <v>6</v>
      </c>
      <c r="L34" s="289">
        <v>3.7</v>
      </c>
      <c r="M34" s="289">
        <v>9.5</v>
      </c>
      <c r="N34" s="289">
        <v>7</v>
      </c>
      <c r="O34" s="289">
        <v>1.9</v>
      </c>
      <c r="P34" s="289">
        <v>57.7</v>
      </c>
      <c r="Q34" s="289">
        <v>1.8</v>
      </c>
      <c r="R34" s="289">
        <v>7.9</v>
      </c>
      <c r="S34" s="289">
        <v>10.7</v>
      </c>
      <c r="T34" s="289">
        <v>1.9</v>
      </c>
      <c r="U34" s="289">
        <v>4.2</v>
      </c>
      <c r="V34" s="289">
        <v>4.7</v>
      </c>
      <c r="W34" s="289">
        <v>10.9</v>
      </c>
      <c r="X34" s="289">
        <v>2.7</v>
      </c>
      <c r="Y34" s="289">
        <v>1.9</v>
      </c>
      <c r="Z34" s="289">
        <v>9.3000000000000007</v>
      </c>
      <c r="AA34" s="289">
        <v>25.3</v>
      </c>
      <c r="AB34" s="289">
        <v>5.5</v>
      </c>
      <c r="AC34" s="289">
        <v>13.7</v>
      </c>
      <c r="AD34" s="289">
        <v>6.8</v>
      </c>
      <c r="AE34" s="289">
        <v>1.5</v>
      </c>
      <c r="AF34" s="289">
        <v>2.5</v>
      </c>
      <c r="AG34" s="289">
        <v>4.7</v>
      </c>
      <c r="AH34" s="289">
        <v>2.2000000000000002</v>
      </c>
      <c r="AI34" s="289">
        <v>2.2000000000000002</v>
      </c>
      <c r="AJ34" s="289">
        <v>4.5</v>
      </c>
      <c r="AK34" s="289">
        <v>6.4</v>
      </c>
    </row>
    <row r="35" spans="1:37">
      <c r="B35" s="620" t="s">
        <v>335</v>
      </c>
      <c r="C35" s="619" t="s">
        <v>336</v>
      </c>
      <c r="D35" s="289" t="s">
        <v>337</v>
      </c>
      <c r="E35" s="289" t="s">
        <v>289</v>
      </c>
      <c r="H35" s="289">
        <v>119</v>
      </c>
      <c r="I35" s="289">
        <v>55.5</v>
      </c>
      <c r="J35" s="289">
        <v>31</v>
      </c>
      <c r="K35" s="289">
        <v>59.5</v>
      </c>
      <c r="L35" s="289">
        <v>153</v>
      </c>
      <c r="M35" s="289">
        <v>58.5</v>
      </c>
      <c r="N35" s="289">
        <v>145</v>
      </c>
      <c r="O35" s="289">
        <v>57</v>
      </c>
      <c r="P35" s="289">
        <v>34.5</v>
      </c>
      <c r="Q35" s="289">
        <v>103.5</v>
      </c>
      <c r="R35" s="289">
        <v>126</v>
      </c>
      <c r="S35" s="289">
        <v>98.5</v>
      </c>
      <c r="T35" s="289">
        <v>135.5</v>
      </c>
      <c r="U35" s="289">
        <v>46</v>
      </c>
      <c r="V35" s="289">
        <v>110.5</v>
      </c>
      <c r="W35" s="289">
        <v>84</v>
      </c>
      <c r="X35" s="289">
        <v>35.5</v>
      </c>
      <c r="Y35" s="289">
        <v>108.5</v>
      </c>
      <c r="Z35" s="289">
        <v>81.5</v>
      </c>
      <c r="AA35" s="289">
        <v>10.5</v>
      </c>
      <c r="AB35" s="289">
        <v>58</v>
      </c>
      <c r="AC35" s="289">
        <v>76.5</v>
      </c>
      <c r="AD35" s="289">
        <v>105.5</v>
      </c>
      <c r="AE35" s="289">
        <v>127.5</v>
      </c>
      <c r="AF35" s="289">
        <v>121</v>
      </c>
      <c r="AG35" s="289">
        <v>63</v>
      </c>
      <c r="AH35" s="289">
        <v>101.5</v>
      </c>
      <c r="AI35" s="289">
        <v>175.5</v>
      </c>
      <c r="AJ35" s="289">
        <v>190</v>
      </c>
      <c r="AK35" s="289">
        <v>83</v>
      </c>
    </row>
    <row r="36" spans="1:37">
      <c r="A36" s="289">
        <v>26</v>
      </c>
      <c r="B36" s="289" t="s">
        <v>86</v>
      </c>
      <c r="C36" s="289" t="s">
        <v>87</v>
      </c>
      <c r="D36" s="289" t="str">
        <f>_xlfn.CONCAT(B36," ",C36)</f>
        <v>1.11.02 Corruption perceptions, index</v>
      </c>
      <c r="E36" s="289" t="s">
        <v>289</v>
      </c>
      <c r="F36" s="289" t="s">
        <v>292</v>
      </c>
      <c r="G36" s="289" t="s">
        <v>339</v>
      </c>
      <c r="H36" s="289">
        <v>76</v>
      </c>
      <c r="I36" s="289">
        <v>24</v>
      </c>
      <c r="J36" s="289">
        <v>63</v>
      </c>
      <c r="K36" s="289">
        <v>20</v>
      </c>
      <c r="L36" s="289">
        <v>75</v>
      </c>
      <c r="M36" s="289">
        <v>63</v>
      </c>
      <c r="N36" s="289">
        <v>43</v>
      </c>
      <c r="O36" s="289">
        <v>68</v>
      </c>
      <c r="P36" s="289">
        <v>33</v>
      </c>
      <c r="Q36" s="289">
        <v>76</v>
      </c>
      <c r="R36" s="289">
        <v>39</v>
      </c>
      <c r="S36" s="289">
        <v>34</v>
      </c>
      <c r="T36" s="289">
        <v>71</v>
      </c>
      <c r="U36" s="289">
        <v>34</v>
      </c>
      <c r="V36" s="289">
        <v>52</v>
      </c>
      <c r="W36" s="289">
        <v>27</v>
      </c>
      <c r="X36" s="289">
        <v>16</v>
      </c>
      <c r="Y36" s="289">
        <v>81</v>
      </c>
      <c r="Z36" s="289">
        <v>28</v>
      </c>
      <c r="AA36" s="289">
        <v>26</v>
      </c>
      <c r="AB36" s="289">
        <v>30</v>
      </c>
      <c r="AC36" s="289">
        <v>32</v>
      </c>
      <c r="AD36" s="289">
        <v>22</v>
      </c>
      <c r="AE36" s="289">
        <v>84</v>
      </c>
      <c r="AF36" s="289">
        <v>63</v>
      </c>
      <c r="AG36" s="289">
        <v>35</v>
      </c>
      <c r="AH36" s="289">
        <v>33</v>
      </c>
      <c r="AI36" s="289">
        <v>70</v>
      </c>
      <c r="AJ36" s="289">
        <v>64</v>
      </c>
      <c r="AK36" s="289">
        <v>41</v>
      </c>
    </row>
    <row r="37" spans="1:37">
      <c r="A37" s="289">
        <v>27</v>
      </c>
      <c r="B37" s="289" t="s">
        <v>88</v>
      </c>
      <c r="C37" s="89" t="s">
        <v>340</v>
      </c>
      <c r="D37" s="289" t="str">
        <f>_xlfn.CONCAT(B37," ",C37)</f>
        <v>1.11.03 Rule of law, Governance score</v>
      </c>
      <c r="E37" s="289" t="s">
        <v>289</v>
      </c>
      <c r="F37" s="289" t="s">
        <v>292</v>
      </c>
      <c r="G37" s="289" t="s">
        <v>341</v>
      </c>
      <c r="H37" s="289">
        <v>82.2713526</v>
      </c>
      <c r="I37" s="289">
        <v>40.441412899999996</v>
      </c>
      <c r="J37" s="289">
        <v>67.077853899999994</v>
      </c>
      <c r="K37" s="289">
        <v>38.7857123</v>
      </c>
      <c r="L37" s="289">
        <v>82.106620399999997</v>
      </c>
      <c r="M37" s="289">
        <v>68.8582581</v>
      </c>
      <c r="N37" s="289">
        <v>46.9942092</v>
      </c>
      <c r="O37" s="289">
        <v>79.1334765</v>
      </c>
      <c r="P37" s="289">
        <v>40.355746599999996</v>
      </c>
      <c r="Q37" s="289">
        <v>72.815430800000001</v>
      </c>
      <c r="R37" s="289">
        <v>56.289556900000001</v>
      </c>
      <c r="S37" s="289">
        <v>53.409011799999995</v>
      </c>
      <c r="T37" s="289">
        <v>82.979984399999992</v>
      </c>
      <c r="U37" s="289">
        <v>44.187196799999995</v>
      </c>
      <c r="V37" s="289">
        <v>62.904738500000001</v>
      </c>
      <c r="W37" s="289">
        <v>37.105890799999997</v>
      </c>
      <c r="X37" s="289">
        <v>25.7857658</v>
      </c>
      <c r="Y37" s="289">
        <v>85.662759600000001</v>
      </c>
      <c r="Z37" s="289">
        <v>39.459772899999997</v>
      </c>
      <c r="AA37" s="289">
        <v>47.131669299999999</v>
      </c>
      <c r="AB37" s="289">
        <v>48.259968600000001</v>
      </c>
      <c r="AC37" s="289">
        <v>47.0863157</v>
      </c>
      <c r="AD37" s="289">
        <v>37.060211899999999</v>
      </c>
      <c r="AE37" s="289">
        <v>81.596249</v>
      </c>
      <c r="AF37" s="289">
        <v>76.196889999999996</v>
      </c>
      <c r="AG37" s="289">
        <v>52.528718699999999</v>
      </c>
      <c r="AH37" s="289">
        <v>53.255638599999997</v>
      </c>
      <c r="AI37" s="289">
        <v>78.820823500000003</v>
      </c>
      <c r="AJ37" s="289">
        <v>73.517785799999999</v>
      </c>
      <c r="AK37" s="289">
        <v>51.561680299999999</v>
      </c>
    </row>
    <row r="38" spans="1:37">
      <c r="B38" s="289" t="s">
        <v>90</v>
      </c>
      <c r="C38" s="289" t="s">
        <v>91</v>
      </c>
      <c r="D38" s="289" t="s">
        <v>555</v>
      </c>
    </row>
    <row r="39" spans="1:37">
      <c r="A39" s="289">
        <v>29</v>
      </c>
      <c r="B39" s="289" t="s">
        <v>92</v>
      </c>
      <c r="C39" s="289" t="s">
        <v>93</v>
      </c>
      <c r="D39" s="289" t="str">
        <f>_xlfn.CONCAT(B39," ",C39)</f>
        <v>1.12.01 Current account balance, % GDP</v>
      </c>
      <c r="E39" s="289" t="s">
        <v>287</v>
      </c>
      <c r="F39" s="289" t="s">
        <v>288</v>
      </c>
      <c r="G39" s="289" t="s">
        <v>342</v>
      </c>
      <c r="H39" s="289">
        <v>-2.6</v>
      </c>
      <c r="I39" s="289">
        <v>0</v>
      </c>
      <c r="J39" s="289">
        <v>13.7</v>
      </c>
      <c r="K39" s="289">
        <v>-2.9</v>
      </c>
      <c r="L39" s="289">
        <v>-0.9</v>
      </c>
      <c r="M39" s="289">
        <v>-2.2999999999999998</v>
      </c>
      <c r="N39" s="289">
        <v>3.7</v>
      </c>
      <c r="O39" s="289">
        <v>17.399999999999999</v>
      </c>
      <c r="P39" s="289">
        <v>5.8</v>
      </c>
      <c r="Q39" s="289">
        <v>12.2</v>
      </c>
      <c r="R39" s="289">
        <v>-0.9</v>
      </c>
      <c r="S39" s="289">
        <v>-0.1</v>
      </c>
      <c r="T39" s="289">
        <v>4.8</v>
      </c>
      <c r="U39" s="289">
        <v>11.4</v>
      </c>
      <c r="V39" s="289">
        <v>1.6</v>
      </c>
      <c r="W39" s="289">
        <v>-0.4</v>
      </c>
      <c r="X39" s="289">
        <v>0.4</v>
      </c>
      <c r="Y39" s="289">
        <v>-3.7</v>
      </c>
      <c r="Z39" s="289">
        <v>0.5</v>
      </c>
      <c r="AA39" s="289">
        <v>14.7</v>
      </c>
      <c r="AB39" s="289">
        <v>3.1</v>
      </c>
      <c r="AC39" s="289">
        <v>-3.3</v>
      </c>
      <c r="AD39" s="289">
        <v>1.6</v>
      </c>
      <c r="AE39" s="289">
        <v>16.7</v>
      </c>
      <c r="AF39" s="289">
        <v>6.6</v>
      </c>
      <c r="AG39" s="289">
        <v>1.2</v>
      </c>
      <c r="AH39" s="289">
        <v>3.1</v>
      </c>
      <c r="AI39" s="289">
        <v>-3.1</v>
      </c>
      <c r="AJ39" s="289">
        <v>-3.6</v>
      </c>
      <c r="AK39" s="289">
        <v>6.7</v>
      </c>
    </row>
    <row r="40" spans="1:37">
      <c r="A40" s="289">
        <v>30</v>
      </c>
      <c r="B40" s="289" t="s">
        <v>94</v>
      </c>
      <c r="C40" s="289" t="s">
        <v>95</v>
      </c>
      <c r="D40" s="289" t="str">
        <f>_xlfn.CONCAT(B40," ",C40)</f>
        <v>1.12.02 Change (1-year) in total reserves (includes gold), % GDP</v>
      </c>
      <c r="E40" s="289" t="s">
        <v>287</v>
      </c>
      <c r="F40" s="289" t="s">
        <v>288</v>
      </c>
      <c r="G40" s="289" t="s">
        <v>343</v>
      </c>
      <c r="H40" s="289">
        <v>5.9064698303032404E-4</v>
      </c>
      <c r="I40" s="289">
        <v>1.4881608361892581E-3</v>
      </c>
      <c r="J40" s="289">
        <v>5.6412144044577783E-3</v>
      </c>
      <c r="K40" s="289">
        <v>7.0229425411001967E-3</v>
      </c>
      <c r="L40" s="289">
        <v>1.3877784618105283E-4</v>
      </c>
      <c r="M40" s="289">
        <v>4.6905017881697375E-4</v>
      </c>
      <c r="N40" s="289">
        <v>8.5836803581903348E-4</v>
      </c>
      <c r="O40" s="289">
        <v>-4.4251596947138955E-3</v>
      </c>
      <c r="P40" s="289">
        <v>1.9386345877323886E-3</v>
      </c>
      <c r="R40" s="289">
        <v>7.7734923135914027E-4</v>
      </c>
      <c r="S40" s="289">
        <v>-3.2289499707010422E-4</v>
      </c>
      <c r="T40" s="289">
        <v>1.549652410097975E-3</v>
      </c>
      <c r="U40" s="289">
        <v>2.2096171243231027E-3</v>
      </c>
      <c r="V40" s="289">
        <v>-9.2217050917501805E-4</v>
      </c>
      <c r="W40" s="289">
        <v>1.302518998511925E-3</v>
      </c>
      <c r="Y40" s="289">
        <v>2.3516859650745715E-3</v>
      </c>
      <c r="Z40" s="289">
        <v>1.542583855818948E-3</v>
      </c>
      <c r="AA40" s="289">
        <v>-1.2059133249386688E-2</v>
      </c>
      <c r="AB40" s="289">
        <v>-3.3656768679582102E-4</v>
      </c>
      <c r="AC40" s="289">
        <v>-2.3455699422877258E-4</v>
      </c>
      <c r="AD40" s="289">
        <v>-2.7831796533194529E-2</v>
      </c>
      <c r="AE40" s="289">
        <v>4.5367234499422565E-3</v>
      </c>
      <c r="AF40" s="289">
        <v>1.016145109239884E-3</v>
      </c>
      <c r="AG40" s="289">
        <v>8.962032835857052E-4</v>
      </c>
      <c r="AH40" s="289">
        <v>4.1615180123708781E-3</v>
      </c>
      <c r="AI40" s="289">
        <v>6.3004598605737126E-4</v>
      </c>
      <c r="AJ40" s="289">
        <v>1.3968824520009643E-3</v>
      </c>
      <c r="AK40" s="289">
        <v>-7.6062425973481493E-4</v>
      </c>
    </row>
    <row r="41" spans="1:37">
      <c r="B41" s="289" t="s">
        <v>96</v>
      </c>
      <c r="C41" s="289" t="s">
        <v>97</v>
      </c>
      <c r="D41" s="289" t="s">
        <v>556</v>
      </c>
    </row>
    <row r="42" spans="1:37">
      <c r="A42" s="289">
        <v>32</v>
      </c>
      <c r="B42" s="289" t="s">
        <v>98</v>
      </c>
      <c r="C42" s="289" t="s">
        <v>99</v>
      </c>
      <c r="D42" s="289" t="str">
        <f>_xlfn.CONCAT(B42," ",C42)</f>
        <v>1.13.01 Export market concentration, Top 5 as % total</v>
      </c>
      <c r="E42" s="289" t="s">
        <v>287</v>
      </c>
      <c r="F42" s="289" t="s">
        <v>344</v>
      </c>
      <c r="G42" s="289" t="s">
        <v>345</v>
      </c>
      <c r="H42" s="289">
        <v>66.986873901911054</v>
      </c>
      <c r="I42" s="289">
        <v>48.901635342933851</v>
      </c>
      <c r="J42" s="289">
        <v>73.935004288573339</v>
      </c>
      <c r="K42" s="289">
        <v>61.834868252750063</v>
      </c>
      <c r="L42" s="289">
        <v>86.000620594884523</v>
      </c>
      <c r="M42" s="289">
        <v>70.366060958648831</v>
      </c>
      <c r="N42" s="289">
        <v>40.142850061773935</v>
      </c>
      <c r="O42" s="289">
        <v>67.875492545738339</v>
      </c>
      <c r="P42" s="289">
        <v>61.312582586991624</v>
      </c>
      <c r="Q42" s="289">
        <v>75.521442301319013</v>
      </c>
      <c r="R42" s="289">
        <v>51.081439354914039</v>
      </c>
      <c r="S42" s="289">
        <v>52.422990366252776</v>
      </c>
      <c r="T42" s="289">
        <v>54.864099990110446</v>
      </c>
      <c r="U42" s="289">
        <v>88.952642637788912</v>
      </c>
      <c r="V42" s="289">
        <v>53.268727682916747</v>
      </c>
      <c r="W42" s="289">
        <v>91.232376188960018</v>
      </c>
      <c r="X42" s="289">
        <v>62.531877329497156</v>
      </c>
      <c r="Y42" s="289">
        <v>58.527572484366118</v>
      </c>
      <c r="Z42" s="289">
        <v>45.261788617886175</v>
      </c>
      <c r="AA42" s="289">
        <v>74.584781769022783</v>
      </c>
      <c r="AB42" s="289">
        <v>62.551565894500449</v>
      </c>
      <c r="AC42" s="289">
        <v>65.817356507197033</v>
      </c>
      <c r="AD42" s="289">
        <v>61.979819833618933</v>
      </c>
      <c r="AE42" s="289">
        <v>55.514774098807365</v>
      </c>
      <c r="AF42" s="289">
        <v>56.506864775491081</v>
      </c>
      <c r="AG42" s="289">
        <v>46.752641392169046</v>
      </c>
      <c r="AH42" s="289">
        <v>57.227143853946771</v>
      </c>
      <c r="AI42" s="289">
        <v>43.759763801508967</v>
      </c>
      <c r="AJ42" s="289">
        <v>44.387085335594421</v>
      </c>
      <c r="AK42" s="289">
        <v>72.577422683251868</v>
      </c>
    </row>
    <row r="43" spans="1:37">
      <c r="A43" s="289">
        <v>33</v>
      </c>
      <c r="B43" s="289" t="s">
        <v>100</v>
      </c>
      <c r="C43" s="289" t="s">
        <v>101</v>
      </c>
      <c r="D43" s="289" t="str">
        <f>_xlfn.CONCAT(B43," ",C43)</f>
        <v>1.13.02 Export product concentration, Top 5 as % total</v>
      </c>
      <c r="E43" s="289" t="s">
        <v>287</v>
      </c>
      <c r="F43" s="289" t="s">
        <v>344</v>
      </c>
      <c r="G43" s="289" t="s">
        <v>346</v>
      </c>
      <c r="H43" s="289">
        <v>71.408745832812272</v>
      </c>
      <c r="I43" s="289">
        <v>92.197360872059662</v>
      </c>
      <c r="J43" s="289">
        <v>97.465459742734637</v>
      </c>
      <c r="K43" s="289">
        <v>69.096045197740111</v>
      </c>
      <c r="L43" s="289">
        <v>46.783556024777972</v>
      </c>
      <c r="M43" s="289">
        <v>80.117691930474578</v>
      </c>
      <c r="N43" s="289">
        <v>47.074075417958085</v>
      </c>
      <c r="O43" s="289">
        <v>69.52413164505505</v>
      </c>
      <c r="P43" s="289">
        <v>86.374867631486055</v>
      </c>
      <c r="Q43" s="289">
        <v>83.311483502920936</v>
      </c>
      <c r="R43" s="289">
        <v>38.245733641952498</v>
      </c>
      <c r="S43" s="289">
        <v>43.972224885499564</v>
      </c>
      <c r="T43" s="289">
        <v>55.604993070268094</v>
      </c>
      <c r="U43" s="289">
        <v>49.196689386562802</v>
      </c>
      <c r="V43" s="289">
        <v>59.717398297737766</v>
      </c>
      <c r="W43" s="289">
        <v>63.875408447791713</v>
      </c>
      <c r="X43" s="289">
        <v>67.444488764791913</v>
      </c>
      <c r="Y43" s="289">
        <v>64.588987131226475</v>
      </c>
      <c r="Z43" s="289">
        <v>74.209848409788961</v>
      </c>
      <c r="AA43" s="289">
        <v>82.775489186405764</v>
      </c>
      <c r="AB43" s="289">
        <v>78.818166094240325</v>
      </c>
      <c r="AC43" s="289">
        <v>67.747048006194348</v>
      </c>
      <c r="AD43" s="289">
        <v>59.342433263147704</v>
      </c>
      <c r="AE43" s="289">
        <v>60.930766398856576</v>
      </c>
      <c r="AF43" s="289">
        <v>57.302329057955497</v>
      </c>
      <c r="AG43" s="289">
        <v>68.282988871224163</v>
      </c>
      <c r="AH43" s="289">
        <v>43.271290942948838</v>
      </c>
      <c r="AI43" s="289">
        <v>48.320534198020219</v>
      </c>
      <c r="AJ43" s="289">
        <v>37.890364646220718</v>
      </c>
      <c r="AK43" s="289">
        <v>55.580204221446515</v>
      </c>
    </row>
    <row r="44" spans="1:37">
      <c r="B44" s="289" t="s">
        <v>102</v>
      </c>
      <c r="C44" s="289" t="s">
        <v>103</v>
      </c>
      <c r="D44" s="289" t="s">
        <v>557</v>
      </c>
    </row>
    <row r="45" spans="1:37">
      <c r="A45" s="289">
        <v>35</v>
      </c>
      <c r="B45" s="289" t="s">
        <v>104</v>
      </c>
      <c r="C45" s="89" t="s">
        <v>558</v>
      </c>
      <c r="D45" s="289" t="s">
        <v>559</v>
      </c>
      <c r="E45" s="289" t="s">
        <v>289</v>
      </c>
      <c r="F45" s="289" t="s">
        <v>306</v>
      </c>
      <c r="G45" s="289" t="s">
        <v>347</v>
      </c>
      <c r="H45" s="289">
        <v>337582</v>
      </c>
      <c r="I45" s="289">
        <v>48167</v>
      </c>
      <c r="J45" s="289">
        <v>10498</v>
      </c>
      <c r="K45" s="289">
        <v>31274</v>
      </c>
      <c r="L45" s="289">
        <v>554676</v>
      </c>
      <c r="M45" s="289">
        <v>107005</v>
      </c>
      <c r="N45" s="289">
        <v>3771842</v>
      </c>
      <c r="O45" s="289">
        <v>640975</v>
      </c>
      <c r="P45" s="289">
        <v>37152</v>
      </c>
      <c r="Q45" s="289">
        <v>753582</v>
      </c>
      <c r="R45" s="289">
        <v>445278</v>
      </c>
      <c r="S45" s="289">
        <v>282909</v>
      </c>
      <c r="T45" s="289">
        <v>738337</v>
      </c>
      <c r="U45" s="289">
        <v>12377</v>
      </c>
      <c r="V45" s="289">
        <v>376041</v>
      </c>
      <c r="W45" s="289">
        <v>664837</v>
      </c>
      <c r="X45" s="289">
        <v>15298</v>
      </c>
      <c r="Y45" s="289">
        <v>46699</v>
      </c>
      <c r="Z45" s="289">
        <v>30545</v>
      </c>
      <c r="AA45" s="289">
        <v>15541</v>
      </c>
      <c r="AB45" s="289">
        <v>82692</v>
      </c>
      <c r="AC45" s="289">
        <v>83723</v>
      </c>
      <c r="AD45" s="289">
        <v>419398</v>
      </c>
      <c r="AE45" s="289">
        <v>566872</v>
      </c>
      <c r="AF45" s="289">
        <v>709330</v>
      </c>
      <c r="AG45" s="289">
        <v>13581</v>
      </c>
      <c r="AH45" s="289">
        <v>339635</v>
      </c>
      <c r="AI45" s="289">
        <v>555829</v>
      </c>
      <c r="AJ45" s="289">
        <v>2185220</v>
      </c>
      <c r="AK45" s="289">
        <v>472929</v>
      </c>
    </row>
    <row r="46" spans="1:37">
      <c r="A46" s="289">
        <v>36</v>
      </c>
      <c r="B46" s="289" t="s">
        <v>106</v>
      </c>
      <c r="C46" s="89" t="s">
        <v>560</v>
      </c>
      <c r="D46" s="289" t="s">
        <v>561</v>
      </c>
      <c r="E46" s="289" t="s">
        <v>289</v>
      </c>
      <c r="F46" s="289" t="s">
        <v>306</v>
      </c>
      <c r="G46" s="289" t="s">
        <v>348</v>
      </c>
      <c r="H46" s="289">
        <v>90833</v>
      </c>
      <c r="I46" s="289">
        <v>6965</v>
      </c>
      <c r="J46" s="289">
        <v>444</v>
      </c>
      <c r="K46" s="289">
        <v>5164</v>
      </c>
      <c r="L46" s="289">
        <v>170927</v>
      </c>
      <c r="M46" s="289">
        <v>13012</v>
      </c>
      <c r="N46" s="289">
        <v>506230</v>
      </c>
      <c r="O46" s="289">
        <v>63788</v>
      </c>
      <c r="P46" s="289">
        <v>4019</v>
      </c>
      <c r="Q46" s="289">
        <v>116538</v>
      </c>
      <c r="R46" s="289">
        <v>411648</v>
      </c>
      <c r="S46" s="289">
        <v>42280</v>
      </c>
      <c r="T46" s="289">
        <v>242521</v>
      </c>
      <c r="U46" s="289">
        <v>1710</v>
      </c>
      <c r="V46" s="289">
        <v>64211</v>
      </c>
      <c r="W46" s="289">
        <v>65629</v>
      </c>
      <c r="X46" s="289">
        <v>1295</v>
      </c>
      <c r="Y46" s="289">
        <v>19340</v>
      </c>
      <c r="Z46" s="289">
        <v>8191</v>
      </c>
      <c r="AA46" s="289">
        <v>56</v>
      </c>
      <c r="AB46" s="289">
        <v>7449</v>
      </c>
      <c r="AC46" s="289">
        <v>51454</v>
      </c>
      <c r="AD46" s="289">
        <v>45280</v>
      </c>
      <c r="AE46" s="289">
        <v>421978</v>
      </c>
      <c r="AF46" s="289">
        <v>149306</v>
      </c>
      <c r="AG46" s="289">
        <v>7053</v>
      </c>
      <c r="AH46" s="289">
        <v>75389</v>
      </c>
      <c r="AI46" s="289">
        <v>713396</v>
      </c>
      <c r="AJ46" s="289">
        <v>1212380</v>
      </c>
      <c r="AK46" s="289">
        <v>30079</v>
      </c>
    </row>
    <row r="47" spans="1:37">
      <c r="B47" s="289" t="s">
        <v>108</v>
      </c>
      <c r="C47" s="289" t="s">
        <v>109</v>
      </c>
      <c r="D47" s="289" t="s">
        <v>562</v>
      </c>
    </row>
    <row r="48" spans="1:37">
      <c r="A48" s="289">
        <v>38</v>
      </c>
      <c r="B48" s="289" t="s">
        <v>110</v>
      </c>
      <c r="C48" s="289" t="s">
        <v>111</v>
      </c>
      <c r="D48" s="289" t="str">
        <f>_xlfn.CONCAT(B48," ",C48)</f>
        <v>1.15.01 R&amp;D expenditure, % GDP</v>
      </c>
      <c r="E48" s="289" t="s">
        <v>289</v>
      </c>
      <c r="F48" s="289" t="s">
        <v>349</v>
      </c>
      <c r="G48" s="289" t="s">
        <v>350</v>
      </c>
      <c r="H48" s="289">
        <v>1.71</v>
      </c>
      <c r="I48" s="289" t="s">
        <v>221</v>
      </c>
      <c r="J48" s="289" t="s">
        <v>221</v>
      </c>
      <c r="K48" s="289" t="s">
        <v>221</v>
      </c>
      <c r="L48" s="289">
        <v>1.79</v>
      </c>
      <c r="M48" s="289">
        <v>0.39</v>
      </c>
      <c r="N48" s="289">
        <v>2.69</v>
      </c>
      <c r="O48" s="289">
        <v>4.08</v>
      </c>
      <c r="P48" s="289" t="s">
        <v>221</v>
      </c>
      <c r="Q48" s="289">
        <v>1.1299999999999999</v>
      </c>
      <c r="R48" s="289">
        <v>0.65</v>
      </c>
      <c r="S48" s="289">
        <v>0.28000000000000003</v>
      </c>
      <c r="T48" s="289">
        <v>3.44</v>
      </c>
      <c r="U48" s="289" t="s">
        <v>221</v>
      </c>
      <c r="V48" s="289">
        <v>1.01</v>
      </c>
      <c r="W48" s="289">
        <v>0.25</v>
      </c>
      <c r="X48" s="289">
        <v>0.02</v>
      </c>
      <c r="Y48" s="289">
        <v>1.55</v>
      </c>
      <c r="Z48" s="289">
        <v>0.16</v>
      </c>
      <c r="AA48" s="289" t="s">
        <v>221</v>
      </c>
      <c r="AB48" s="289">
        <v>0.18</v>
      </c>
      <c r="AC48" s="289">
        <v>0.28000000000000003</v>
      </c>
      <c r="AD48" s="289">
        <v>0.94</v>
      </c>
      <c r="AE48" s="289">
        <v>1.81</v>
      </c>
      <c r="AF48" s="289">
        <v>4.9400000000000004</v>
      </c>
      <c r="AG48" s="289">
        <v>0.11</v>
      </c>
      <c r="AH48" s="289">
        <v>0.94</v>
      </c>
      <c r="AI48" s="289">
        <v>2.68</v>
      </c>
      <c r="AJ48" s="289">
        <v>3.44</v>
      </c>
      <c r="AK48" s="289">
        <v>0.41</v>
      </c>
    </row>
    <row r="49" spans="1:39">
      <c r="A49" s="289">
        <v>39</v>
      </c>
      <c r="B49" s="289" t="s">
        <v>112</v>
      </c>
      <c r="C49" s="289" t="s">
        <v>351</v>
      </c>
      <c r="D49" s="289" t="str">
        <f>_xlfn.CONCAT(B49," ",C49)</f>
        <v>1.15.02 Researchers in R&amp;D, per 1,000 inhabitants</v>
      </c>
      <c r="E49" s="289" t="s">
        <v>289</v>
      </c>
      <c r="F49" s="289" t="s">
        <v>349</v>
      </c>
      <c r="G49" s="289" t="s">
        <v>352</v>
      </c>
      <c r="H49" s="289" t="s">
        <v>221</v>
      </c>
      <c r="I49" s="289" t="s">
        <v>221</v>
      </c>
      <c r="J49" s="289">
        <v>0.50617999999999996</v>
      </c>
      <c r="K49" s="289" t="s">
        <v>221</v>
      </c>
      <c r="L49" s="289">
        <v>5.6242700000000001</v>
      </c>
      <c r="M49" s="289">
        <v>0.70705999999999991</v>
      </c>
      <c r="N49" s="289">
        <v>2.1072700000000002</v>
      </c>
      <c r="O49" s="289">
        <v>7.7</v>
      </c>
      <c r="P49" s="289" t="s">
        <v>221</v>
      </c>
      <c r="Q49" s="289">
        <v>5.8737399999999997</v>
      </c>
      <c r="R49" s="289">
        <v>0.25925999999999999</v>
      </c>
      <c r="S49" s="289">
        <v>0.39533999999999997</v>
      </c>
      <c r="T49" s="289">
        <v>5.6086299999999998</v>
      </c>
      <c r="U49" s="289" t="s">
        <v>221</v>
      </c>
      <c r="V49" s="289">
        <v>1.2183299999999999</v>
      </c>
      <c r="W49" s="289">
        <v>0.43824000000000002</v>
      </c>
      <c r="X49" s="289">
        <v>2.801E-2</v>
      </c>
      <c r="Y49" s="289">
        <v>5.43546</v>
      </c>
      <c r="Z49" s="289">
        <v>0.47372000000000003</v>
      </c>
      <c r="AA49" s="289" t="s">
        <v>221</v>
      </c>
      <c r="AB49" s="289">
        <v>0.443</v>
      </c>
      <c r="AC49" s="289">
        <v>0.32027999999999995</v>
      </c>
      <c r="AD49" s="289">
        <v>2.63856</v>
      </c>
      <c r="AE49" s="289">
        <v>8.7817399999999992</v>
      </c>
      <c r="AF49" s="289">
        <v>9.4718300000000006</v>
      </c>
      <c r="AG49" s="289">
        <v>9.4489999999999991E-2</v>
      </c>
      <c r="AH49" s="289">
        <v>1.5919700000000001</v>
      </c>
      <c r="AI49" s="289" t="s">
        <v>221</v>
      </c>
      <c r="AJ49" s="289">
        <v>4.9374899999999995</v>
      </c>
      <c r="AK49" s="289">
        <v>0.83611000000000002</v>
      </c>
    </row>
    <row r="50" spans="1:39">
      <c r="A50" s="289">
        <v>40</v>
      </c>
      <c r="B50" s="289" t="s">
        <v>114</v>
      </c>
      <c r="C50" s="289" t="s">
        <v>115</v>
      </c>
      <c r="D50" s="289" t="str">
        <f>_xlfn.CONCAT(B50," ",C50)</f>
        <v>1.15.03 Patent applications, per million inhabitants</v>
      </c>
      <c r="E50" s="289" t="s">
        <v>289</v>
      </c>
      <c r="F50" s="289" t="s">
        <v>353</v>
      </c>
      <c r="G50" s="289" t="s">
        <v>354</v>
      </c>
      <c r="H50" s="289">
        <v>391.00536883135987</v>
      </c>
      <c r="I50" s="289">
        <v>0.66834906258282334</v>
      </c>
      <c r="J50" s="289">
        <v>6.4794816414686824</v>
      </c>
      <c r="K50" s="289">
        <v>0.62361811894098307</v>
      </c>
      <c r="L50" s="289">
        <v>585.67657245271141</v>
      </c>
      <c r="M50" s="289">
        <v>43.271420618452353</v>
      </c>
      <c r="N50" s="289">
        <v>1274.5805755957067</v>
      </c>
      <c r="O50" s="289">
        <v>3088.6266094420598</v>
      </c>
      <c r="P50" s="289">
        <v>3.7127341239055749</v>
      </c>
      <c r="Q50" s="289">
        <v>377.59170653907495</v>
      </c>
      <c r="R50" s="289">
        <v>52.703909752049711</v>
      </c>
      <c r="S50" s="289">
        <v>7.633480076758099</v>
      </c>
      <c r="T50" s="289">
        <v>3400.5185699746366</v>
      </c>
      <c r="U50" s="289">
        <v>0.38610038610038611</v>
      </c>
      <c r="V50" s="289">
        <v>50.15858099377423</v>
      </c>
      <c r="W50" s="289">
        <v>14.747261388077305</v>
      </c>
      <c r="X50" s="289" t="s">
        <v>221</v>
      </c>
      <c r="Y50" s="289">
        <v>447.8434353030591</v>
      </c>
      <c r="Z50" s="289">
        <v>2.1013336304916246</v>
      </c>
      <c r="AA50" s="289">
        <v>0.39204155640497895</v>
      </c>
      <c r="AB50" s="289">
        <v>7.922070301038671</v>
      </c>
      <c r="AC50" s="289">
        <v>9.1847657194157666</v>
      </c>
      <c r="AD50" s="289">
        <v>171.90283964365256</v>
      </c>
      <c r="AE50" s="289">
        <v>1711.6117276793109</v>
      </c>
      <c r="AF50" s="289">
        <v>5714.3381075551097</v>
      </c>
      <c r="AG50" s="289">
        <v>13.980263157894738</v>
      </c>
      <c r="AH50" s="289">
        <v>21.669364290896912</v>
      </c>
      <c r="AI50" s="289">
        <v>681.46369853048157</v>
      </c>
      <c r="AJ50" s="289">
        <v>1479.7257365977578</v>
      </c>
      <c r="AK50" s="289">
        <v>13.783815898918684</v>
      </c>
    </row>
    <row r="51" spans="1:39">
      <c r="A51" s="289">
        <v>41</v>
      </c>
      <c r="B51" s="289" t="s">
        <v>116</v>
      </c>
      <c r="C51" s="289" t="s">
        <v>117</v>
      </c>
      <c r="D51" s="289" t="str">
        <f>_xlfn.CONCAT(B51," ",C51)</f>
        <v>1.15.04 High-technology exports, % of manufactured exports</v>
      </c>
      <c r="E51" s="289" t="s">
        <v>289</v>
      </c>
      <c r="F51" s="289" t="s">
        <v>355</v>
      </c>
      <c r="G51" s="289" t="s">
        <v>356</v>
      </c>
      <c r="H51" s="289">
        <v>25.158641645708357</v>
      </c>
      <c r="J51" s="289">
        <v>1.0643345945348786</v>
      </c>
      <c r="K51" s="289">
        <v>5.2621414057421187</v>
      </c>
      <c r="L51" s="289">
        <v>16.777902982771057</v>
      </c>
      <c r="M51" s="289">
        <v>8.3165030745068833</v>
      </c>
      <c r="N51" s="289">
        <v>26.277738047922266</v>
      </c>
      <c r="O51" s="289">
        <v>65.95</v>
      </c>
      <c r="P51" s="289">
        <v>9.9983639067269863</v>
      </c>
      <c r="Q51" s="289">
        <v>75.570690834997919</v>
      </c>
      <c r="R51" s="289">
        <v>18.572394641104939</v>
      </c>
      <c r="S51" s="289">
        <v>8.711043757891602</v>
      </c>
      <c r="T51" s="289">
        <v>17.554741516306663</v>
      </c>
      <c r="U51" s="289">
        <v>7.4196372958345354</v>
      </c>
      <c r="V51" s="289">
        <v>58.627674854333101</v>
      </c>
      <c r="W51" s="289">
        <v>19.303759661398701</v>
      </c>
      <c r="X51" s="289">
        <v>5.1999199979097686</v>
      </c>
      <c r="Y51" s="289">
        <v>12.967075044943451</v>
      </c>
      <c r="Z51" s="289">
        <v>2.4381524801580827</v>
      </c>
      <c r="AA51" s="289">
        <v>10.248078468472276</v>
      </c>
      <c r="AB51" s="289">
        <v>5.2137237759641417</v>
      </c>
      <c r="AC51" s="289">
        <v>60.975307025874969</v>
      </c>
      <c r="AD51" s="289">
        <v>9.7298477270701493</v>
      </c>
      <c r="AE51" s="289">
        <v>59.42978293850296</v>
      </c>
      <c r="AF51" s="289">
        <v>36.258255936667425</v>
      </c>
      <c r="AG51" s="289">
        <v>1.5379397154043715</v>
      </c>
      <c r="AH51" s="289">
        <v>28.305776876225352</v>
      </c>
      <c r="AI51" s="289">
        <v>29.23326000907603</v>
      </c>
      <c r="AJ51" s="289">
        <v>24.322982844202045</v>
      </c>
      <c r="AK51" s="289">
        <v>44.256885251681958</v>
      </c>
    </row>
    <row r="52" spans="1:39">
      <c r="A52" s="289">
        <v>42</v>
      </c>
      <c r="B52" s="289" t="s">
        <v>118</v>
      </c>
      <c r="C52" s="289" t="s">
        <v>119</v>
      </c>
      <c r="D52" s="289" t="str">
        <f>_xlfn.CONCAT(B52," ",C52)</f>
        <v>1.15.05 Scientific articles, per million people</v>
      </c>
      <c r="E52" s="289" t="s">
        <v>289</v>
      </c>
      <c r="F52" s="289" t="s">
        <v>357</v>
      </c>
      <c r="G52" s="289" t="s">
        <v>358</v>
      </c>
      <c r="H52" s="289">
        <v>2047.6024006001501</v>
      </c>
      <c r="I52" s="289">
        <v>48.168076048288327</v>
      </c>
      <c r="J52" s="289">
        <v>1090.2173913043478</v>
      </c>
      <c r="K52" s="289">
        <v>11.525258323765787</v>
      </c>
      <c r="L52" s="289">
        <v>1589.8178642714572</v>
      </c>
      <c r="M52" s="289">
        <v>436.08443540183112</v>
      </c>
      <c r="N52" s="289">
        <v>660.6778324774217</v>
      </c>
      <c r="O52" s="289">
        <v>1191.4305973356254</v>
      </c>
      <c r="P52" s="289">
        <v>196.86558839933073</v>
      </c>
      <c r="Q52" s="289">
        <v>3126.2666666666669</v>
      </c>
      <c r="R52" s="289">
        <v>158.66703985202389</v>
      </c>
      <c r="S52" s="289">
        <v>138.66780468722217</v>
      </c>
      <c r="T52" s="289">
        <v>776.3847205468436</v>
      </c>
      <c r="U52" s="289">
        <v>9.4132985658409396</v>
      </c>
      <c r="V52" s="289">
        <v>709.30958083832331</v>
      </c>
      <c r="W52" s="289">
        <v>147.36332582873999</v>
      </c>
      <c r="X52" s="289">
        <v>4.5504765609803544</v>
      </c>
      <c r="Y52" s="289">
        <v>1581.2949218749998</v>
      </c>
      <c r="Z52" s="289">
        <v>82.902145367863923</v>
      </c>
      <c r="AA52" s="289">
        <v>6.7141482194417712</v>
      </c>
      <c r="AB52" s="289">
        <v>155.2167604382588</v>
      </c>
      <c r="AC52" s="289">
        <v>41.363129950387325</v>
      </c>
      <c r="AD52" s="289">
        <v>594.27734944780161</v>
      </c>
      <c r="AE52" s="289">
        <v>2009.0540540540542</v>
      </c>
      <c r="AF52" s="289">
        <v>1385.1743916570103</v>
      </c>
      <c r="AG52" s="289">
        <v>101.0822812363953</v>
      </c>
      <c r="AH52" s="289">
        <v>232.30334728033475</v>
      </c>
      <c r="AI52" s="289">
        <v>1428.6799472681998</v>
      </c>
      <c r="AJ52" s="289">
        <v>1279.1878804073515</v>
      </c>
      <c r="AK52" s="289">
        <v>106.07364225211759</v>
      </c>
    </row>
    <row r="53" spans="1:39">
      <c r="B53" s="289" t="s">
        <v>108</v>
      </c>
      <c r="C53" s="289" t="s">
        <v>121</v>
      </c>
      <c r="D53" s="289" t="s">
        <v>563</v>
      </c>
    </row>
    <row r="54" spans="1:39">
      <c r="A54" s="289">
        <v>44</v>
      </c>
      <c r="B54" s="289" t="s">
        <v>122</v>
      </c>
      <c r="C54" s="289" t="s">
        <v>123</v>
      </c>
      <c r="D54" s="289" t="str">
        <f t="shared" ref="D54:D87" si="0">_xlfn.CONCAT(B54," ",C54)</f>
        <v>1.16.01 Fixed internet speed, Mbps</v>
      </c>
      <c r="E54" s="289" t="s">
        <v>289</v>
      </c>
      <c r="F54" s="289" t="s">
        <v>359</v>
      </c>
      <c r="G54" s="289" t="s">
        <v>360</v>
      </c>
      <c r="H54" s="289">
        <v>132.9</v>
      </c>
      <c r="I54" s="289">
        <v>46.066666666666663</v>
      </c>
      <c r="J54" s="289">
        <v>78.199999999999989</v>
      </c>
      <c r="K54" s="289">
        <v>41.74</v>
      </c>
      <c r="L54" s="289">
        <v>228.76333333333332</v>
      </c>
      <c r="M54" s="289">
        <v>265.18333333333334</v>
      </c>
      <c r="N54" s="289">
        <v>157.79333333333332</v>
      </c>
      <c r="O54" s="289">
        <v>221.84333333333333</v>
      </c>
      <c r="P54" s="289">
        <v>117.46333333333332</v>
      </c>
      <c r="Q54" s="289">
        <v>241.755</v>
      </c>
      <c r="R54" s="289">
        <v>62.916666666666664</v>
      </c>
      <c r="S54" s="289">
        <v>36.04</v>
      </c>
      <c r="T54" s="289">
        <v>208.56333333333336</v>
      </c>
      <c r="U54" s="289">
        <v>44.086666666666666</v>
      </c>
      <c r="V54" s="289">
        <v>137</v>
      </c>
      <c r="W54" s="289">
        <v>76.83</v>
      </c>
      <c r="X54" s="289">
        <v>20.875</v>
      </c>
      <c r="Y54" s="289">
        <v>180.53666666666666</v>
      </c>
      <c r="Z54" s="289">
        <v>14.703333333333333</v>
      </c>
      <c r="AA54" s="289">
        <v>15.52</v>
      </c>
      <c r="AB54" s="289">
        <v>191.81666666666669</v>
      </c>
      <c r="AC54" s="289">
        <v>88.839999999999989</v>
      </c>
      <c r="AD54" s="289">
        <v>82.796666666666667</v>
      </c>
      <c r="AE54" s="289">
        <v>320.8</v>
      </c>
      <c r="AF54" s="289">
        <v>219.51666666666665</v>
      </c>
      <c r="AG54" s="289">
        <v>29.296666666666667</v>
      </c>
      <c r="AH54" s="289">
        <v>205.59666666666666</v>
      </c>
      <c r="AI54" s="289">
        <v>147.06666666666666</v>
      </c>
      <c r="AJ54" s="289">
        <v>257.58666666666664</v>
      </c>
      <c r="AK54" s="289">
        <v>202.77333333333331</v>
      </c>
    </row>
    <row r="55" spans="1:39">
      <c r="A55" s="289">
        <v>45</v>
      </c>
      <c r="B55" s="289" t="s">
        <v>124</v>
      </c>
      <c r="C55" s="289" t="s">
        <v>125</v>
      </c>
      <c r="D55" s="289" t="str">
        <f t="shared" si="0"/>
        <v>1.16.02 Internet users, % population</v>
      </c>
      <c r="E55" s="289" t="s">
        <v>289</v>
      </c>
      <c r="F55" s="289" t="s">
        <v>361</v>
      </c>
      <c r="G55" s="289" t="s">
        <v>362</v>
      </c>
      <c r="H55" s="289">
        <v>96.131401060000002</v>
      </c>
      <c r="I55" s="289">
        <v>53.421713160000003</v>
      </c>
      <c r="J55" s="289">
        <v>96.298288009999993</v>
      </c>
      <c r="K55" s="289">
        <v>68.475303650000001</v>
      </c>
      <c r="L55" s="289">
        <v>94.353301999999999</v>
      </c>
      <c r="M55" s="289">
        <v>95.590243000000001</v>
      </c>
      <c r="N55" s="289">
        <v>91.6</v>
      </c>
      <c r="O55" s="289">
        <v>91.5</v>
      </c>
      <c r="P55" s="289">
        <v>77.172731150000004</v>
      </c>
      <c r="Q55" s="289">
        <v>95.755369709999997</v>
      </c>
      <c r="R55" s="289">
        <v>70</v>
      </c>
      <c r="S55" s="289">
        <v>72.780755439999993</v>
      </c>
      <c r="T55" s="289">
        <v>85.541530809999998</v>
      </c>
      <c r="U55" s="289">
        <v>65.592697139999999</v>
      </c>
      <c r="V55" s="289">
        <v>98.020605900000007</v>
      </c>
      <c r="W55" s="289">
        <v>83.122337990000005</v>
      </c>
      <c r="X55" s="289">
        <v>45.447700500000003</v>
      </c>
      <c r="Y55" s="289">
        <v>93.519302370000005</v>
      </c>
      <c r="Z55" s="289">
        <v>57.253</v>
      </c>
      <c r="AA55" s="289">
        <v>18.811599730000001</v>
      </c>
      <c r="AB55" s="289">
        <v>81.957059920000006</v>
      </c>
      <c r="AC55" s="289">
        <v>67.263009139999994</v>
      </c>
      <c r="AD55" s="289">
        <v>94.364953679999999</v>
      </c>
      <c r="AE55" s="289">
        <v>94.377571779999997</v>
      </c>
      <c r="AF55" s="289">
        <v>97.895637769999993</v>
      </c>
      <c r="AG55" s="289">
        <v>54.59</v>
      </c>
      <c r="AH55" s="289">
        <v>90.867187889999997</v>
      </c>
      <c r="AI55" s="289">
        <v>95.472099299999996</v>
      </c>
      <c r="AJ55" s="289">
        <v>94.693801879999995</v>
      </c>
      <c r="AK55" s="289">
        <v>84.15</v>
      </c>
    </row>
    <row r="56" spans="1:39">
      <c r="A56" s="289">
        <v>46</v>
      </c>
      <c r="B56" s="289" t="s">
        <v>126</v>
      </c>
      <c r="C56" s="289" t="s">
        <v>252</v>
      </c>
      <c r="D56" s="289" t="str">
        <f t="shared" si="0"/>
        <v>1.16.03 Fixed broadband subscriptions (per 100 people)</v>
      </c>
      <c r="E56" s="289" t="s">
        <v>289</v>
      </c>
      <c r="F56" s="289" t="s">
        <v>363</v>
      </c>
      <c r="G56" s="289" t="s">
        <v>364</v>
      </c>
      <c r="H56" s="289">
        <v>36.478827606047297</v>
      </c>
      <c r="I56" s="289">
        <v>8.0893113440192597</v>
      </c>
      <c r="J56" s="289">
        <v>21.177124012093699</v>
      </c>
      <c r="K56" s="289">
        <v>4.1456616013752896</v>
      </c>
      <c r="L56" s="289">
        <v>42.523821517707901</v>
      </c>
      <c r="M56" s="289">
        <v>23.731405742065</v>
      </c>
      <c r="N56" s="289">
        <v>47.193395208156701</v>
      </c>
      <c r="O56" s="289">
        <v>31.33</v>
      </c>
      <c r="P56" s="289">
        <v>17.246394056997001</v>
      </c>
      <c r="Q56" s="289">
        <v>40.272402533867897</v>
      </c>
      <c r="R56" s="289">
        <v>3.1504625003767699</v>
      </c>
      <c r="S56" s="289">
        <v>4.92196685438436</v>
      </c>
      <c r="T56" s="289">
        <v>38.631238371128603</v>
      </c>
      <c r="U56" s="289">
        <v>2.7202112252418198</v>
      </c>
      <c r="V56" s="289">
        <v>13.546443266970799</v>
      </c>
      <c r="W56" s="289">
        <v>21.736722536454302</v>
      </c>
      <c r="X56" s="289">
        <v>2.8696575937827302</v>
      </c>
      <c r="Y56" s="289">
        <v>38.048298946057002</v>
      </c>
      <c r="Z56" s="289">
        <v>1.4655936850253499</v>
      </c>
      <c r="AA56" s="289">
        <v>0.23259107784407301</v>
      </c>
      <c r="AB56" s="289">
        <v>11.678867122210599</v>
      </c>
      <c r="AC56" s="289">
        <v>7.1389330120497698</v>
      </c>
      <c r="AD56" s="289">
        <v>27.133351212487501</v>
      </c>
      <c r="AE56" s="289">
        <v>27.813655026664001</v>
      </c>
      <c r="AF56" s="289">
        <v>47.801496550786702</v>
      </c>
      <c r="AG56" s="289">
        <v>8.4682688580745005</v>
      </c>
      <c r="AH56" s="289">
        <v>14.887049118748401</v>
      </c>
      <c r="AI56" s="289">
        <v>42.164828377346097</v>
      </c>
      <c r="AJ56" s="289">
        <v>38.857172918524597</v>
      </c>
      <c r="AK56" s="289">
        <v>23.711259212336</v>
      </c>
    </row>
    <row r="57" spans="1:39" s="290" customFormat="1">
      <c r="A57" s="289">
        <v>47</v>
      </c>
      <c r="B57" s="289" t="s">
        <v>128</v>
      </c>
      <c r="C57" s="289" t="s">
        <v>129</v>
      </c>
      <c r="D57" s="289" t="str">
        <f t="shared" si="0"/>
        <v>1.16.04 Mobile subscriptions (per 100 people)</v>
      </c>
      <c r="E57" s="289" t="s">
        <v>289</v>
      </c>
      <c r="F57" s="289" t="s">
        <v>363</v>
      </c>
      <c r="G57" s="289" t="s">
        <v>365</v>
      </c>
      <c r="H57" s="289">
        <v>112.581025002429</v>
      </c>
      <c r="I57" s="289">
        <v>108.077037369691</v>
      </c>
      <c r="J57" s="289">
        <v>118.130579766209</v>
      </c>
      <c r="K57" s="289">
        <v>116.091961125929</v>
      </c>
      <c r="L57" s="289">
        <v>94.105971879424601</v>
      </c>
      <c r="M57" s="289">
        <v>132.66040876466499</v>
      </c>
      <c r="N57" s="289">
        <v>131.75393203680301</v>
      </c>
      <c r="O57" s="289">
        <v>121.45922746781115</v>
      </c>
      <c r="P57" s="289">
        <v>101.59826501402399</v>
      </c>
      <c r="Q57" s="289">
        <v>364.84898196323098</v>
      </c>
      <c r="R57" s="289">
        <v>79.352692182641206</v>
      </c>
      <c r="S57" s="289">
        <v>122.51494650049101</v>
      </c>
      <c r="T57" s="289">
        <v>178.432441299977</v>
      </c>
      <c r="U57" s="289">
        <v>64.758806694278803</v>
      </c>
      <c r="V57" s="289">
        <v>139.66465128356401</v>
      </c>
      <c r="W57" s="289">
        <v>116.486713265167</v>
      </c>
      <c r="X57" s="289">
        <v>114.329042129489</v>
      </c>
      <c r="Y57" s="289">
        <v>130.093457083544</v>
      </c>
      <c r="Z57" s="289">
        <v>76.854455964998607</v>
      </c>
      <c r="AA57" s="289">
        <v>38.765179640678902</v>
      </c>
      <c r="AB57" s="289">
        <v>124.623544414599</v>
      </c>
      <c r="AC57" s="289">
        <v>115.29874959935201</v>
      </c>
      <c r="AD57" s="289">
        <v>186.10378730905899</v>
      </c>
      <c r="AE57" s="289">
        <v>170.78256295406999</v>
      </c>
      <c r="AF57" s="289">
        <v>172.52024117906501</v>
      </c>
      <c r="AG57" s="289">
        <v>132.548743018664</v>
      </c>
      <c r="AH57" s="289">
        <v>160.639312286761</v>
      </c>
      <c r="AI57" s="289">
        <v>121.64333137320099</v>
      </c>
      <c r="AJ57" s="289">
        <v>113.190481805755</v>
      </c>
      <c r="AK57" s="289">
        <v>127.606471743496</v>
      </c>
      <c r="AM57" s="289"/>
    </row>
    <row r="58" spans="1:39" s="290" customFormat="1">
      <c r="A58" s="289">
        <v>48</v>
      </c>
      <c r="B58" s="289">
        <v>1.17</v>
      </c>
      <c r="C58" s="289" t="s">
        <v>366</v>
      </c>
      <c r="D58" s="289" t="str">
        <f t="shared" si="0"/>
        <v>1.17 Digital readiness (e-commerce legislations)</v>
      </c>
      <c r="E58" s="289" t="s">
        <v>289</v>
      </c>
      <c r="F58" s="289"/>
      <c r="G58" s="289"/>
      <c r="H58" s="289">
        <v>87</v>
      </c>
      <c r="I58" s="289">
        <v>54</v>
      </c>
      <c r="J58" s="289">
        <v>66</v>
      </c>
      <c r="K58" s="289">
        <v>67</v>
      </c>
      <c r="L58" s="289">
        <v>89</v>
      </c>
      <c r="M58" s="289">
        <v>79</v>
      </c>
      <c r="N58" s="289">
        <v>71</v>
      </c>
      <c r="O58" s="289"/>
      <c r="P58" s="289">
        <v>65</v>
      </c>
      <c r="Q58" s="289">
        <v>70</v>
      </c>
      <c r="R58" s="289">
        <v>87</v>
      </c>
      <c r="S58" s="289">
        <v>66</v>
      </c>
      <c r="T58" s="289">
        <v>82</v>
      </c>
      <c r="U58" s="289">
        <v>42</v>
      </c>
      <c r="V58" s="289">
        <v>86</v>
      </c>
      <c r="W58" s="289">
        <v>70</v>
      </c>
      <c r="X58" s="289">
        <v>51</v>
      </c>
      <c r="Y58" s="289">
        <v>83</v>
      </c>
      <c r="Z58" s="289">
        <v>85</v>
      </c>
      <c r="AA58" s="289">
        <v>44</v>
      </c>
      <c r="AB58" s="289">
        <v>78</v>
      </c>
      <c r="AC58" s="289">
        <v>76</v>
      </c>
      <c r="AD58" s="289">
        <v>63</v>
      </c>
      <c r="AE58" s="289">
        <v>89</v>
      </c>
      <c r="AF58" s="289">
        <v>78</v>
      </c>
      <c r="AG58" s="289">
        <v>56</v>
      </c>
      <c r="AH58" s="289">
        <v>84</v>
      </c>
      <c r="AI58" s="289">
        <v>92</v>
      </c>
      <c r="AJ58" s="289">
        <v>84</v>
      </c>
      <c r="AK58" s="289">
        <v>61</v>
      </c>
      <c r="AM58" s="289"/>
    </row>
    <row r="59" spans="1:39">
      <c r="H59" s="289" t="s">
        <v>221</v>
      </c>
      <c r="I59" s="289" t="s">
        <v>221</v>
      </c>
      <c r="J59" s="289" t="s">
        <v>221</v>
      </c>
      <c r="K59" s="289" t="s">
        <v>221</v>
      </c>
      <c r="L59" s="289" t="s">
        <v>221</v>
      </c>
      <c r="M59" s="289" t="s">
        <v>221</v>
      </c>
      <c r="N59" s="289" t="s">
        <v>221</v>
      </c>
      <c r="O59" s="289" t="s">
        <v>221</v>
      </c>
      <c r="P59" s="289" t="s">
        <v>221</v>
      </c>
      <c r="Q59" s="289" t="s">
        <v>221</v>
      </c>
      <c r="R59" s="289" t="s">
        <v>221</v>
      </c>
      <c r="S59" s="289" t="s">
        <v>221</v>
      </c>
      <c r="T59" s="289" t="s">
        <v>221</v>
      </c>
      <c r="U59" s="289" t="s">
        <v>221</v>
      </c>
      <c r="V59" s="289" t="s">
        <v>221</v>
      </c>
      <c r="W59" s="289" t="s">
        <v>221</v>
      </c>
      <c r="X59" s="289" t="s">
        <v>221</v>
      </c>
      <c r="Y59" s="289" t="s">
        <v>221</v>
      </c>
      <c r="Z59" s="289" t="s">
        <v>221</v>
      </c>
      <c r="AA59" s="289" t="s">
        <v>221</v>
      </c>
      <c r="AB59" s="289" t="s">
        <v>221</v>
      </c>
      <c r="AC59" s="289" t="s">
        <v>221</v>
      </c>
      <c r="AD59" s="289" t="s">
        <v>221</v>
      </c>
      <c r="AE59" s="289" t="s">
        <v>221</v>
      </c>
      <c r="AF59" s="289" t="s">
        <v>221</v>
      </c>
      <c r="AG59" s="289" t="s">
        <v>221</v>
      </c>
      <c r="AH59" s="289" t="s">
        <v>221</v>
      </c>
      <c r="AI59" s="289" t="s">
        <v>221</v>
      </c>
      <c r="AJ59" s="289" t="s">
        <v>221</v>
      </c>
      <c r="AK59" s="289" t="s">
        <v>221</v>
      </c>
    </row>
    <row r="60" spans="1:39">
      <c r="H60" s="289" t="s">
        <v>221</v>
      </c>
      <c r="I60" s="289" t="s">
        <v>221</v>
      </c>
      <c r="J60" s="289" t="s">
        <v>221</v>
      </c>
      <c r="K60" s="289" t="s">
        <v>221</v>
      </c>
      <c r="L60" s="289" t="s">
        <v>221</v>
      </c>
      <c r="M60" s="289" t="s">
        <v>221</v>
      </c>
      <c r="N60" s="289" t="s">
        <v>221</v>
      </c>
      <c r="O60" s="289" t="s">
        <v>221</v>
      </c>
      <c r="P60" s="289" t="s">
        <v>221</v>
      </c>
      <c r="Q60" s="289" t="s">
        <v>221</v>
      </c>
      <c r="R60" s="289" t="s">
        <v>221</v>
      </c>
      <c r="S60" s="289" t="s">
        <v>221</v>
      </c>
      <c r="T60" s="289" t="s">
        <v>221</v>
      </c>
      <c r="U60" s="289" t="s">
        <v>221</v>
      </c>
      <c r="V60" s="289" t="s">
        <v>221</v>
      </c>
      <c r="W60" s="289" t="s">
        <v>221</v>
      </c>
      <c r="X60" s="289" t="s">
        <v>221</v>
      </c>
      <c r="Y60" s="289" t="s">
        <v>221</v>
      </c>
      <c r="Z60" s="289" t="s">
        <v>221</v>
      </c>
      <c r="AA60" s="289" t="s">
        <v>221</v>
      </c>
      <c r="AB60" s="289" t="s">
        <v>221</v>
      </c>
      <c r="AC60" s="289" t="s">
        <v>221</v>
      </c>
      <c r="AD60" s="289" t="s">
        <v>221</v>
      </c>
      <c r="AE60" s="289" t="s">
        <v>221</v>
      </c>
      <c r="AF60" s="289" t="s">
        <v>221</v>
      </c>
      <c r="AG60" s="289" t="s">
        <v>221</v>
      </c>
      <c r="AH60" s="289" t="s">
        <v>221</v>
      </c>
      <c r="AI60" s="289" t="s">
        <v>221</v>
      </c>
      <c r="AJ60" s="289" t="s">
        <v>221</v>
      </c>
      <c r="AK60" s="289" t="s">
        <v>221</v>
      </c>
    </row>
    <row r="61" spans="1:39" s="290" customFormat="1">
      <c r="A61" s="289"/>
      <c r="B61" s="289">
        <v>2</v>
      </c>
      <c r="C61" s="289" t="s">
        <v>131</v>
      </c>
      <c r="D61" s="289" t="str">
        <f t="shared" si="0"/>
        <v>2 Societal Pillar</v>
      </c>
      <c r="E61" s="289"/>
      <c r="F61" s="289"/>
      <c r="G61" s="289"/>
      <c r="H61" s="289" t="s">
        <v>221</v>
      </c>
      <c r="I61" s="289" t="s">
        <v>221</v>
      </c>
      <c r="J61" s="289" t="s">
        <v>221</v>
      </c>
      <c r="K61" s="289" t="s">
        <v>221</v>
      </c>
      <c r="L61" s="289" t="s">
        <v>221</v>
      </c>
      <c r="M61" s="289" t="s">
        <v>221</v>
      </c>
      <c r="N61" s="289" t="s">
        <v>221</v>
      </c>
      <c r="O61" s="289" t="s">
        <v>221</v>
      </c>
      <c r="P61" s="289" t="s">
        <v>221</v>
      </c>
      <c r="Q61" s="289" t="s">
        <v>221</v>
      </c>
      <c r="R61" s="289" t="s">
        <v>221</v>
      </c>
      <c r="S61" s="289" t="s">
        <v>221</v>
      </c>
      <c r="T61" s="289" t="s">
        <v>221</v>
      </c>
      <c r="U61" s="289" t="s">
        <v>221</v>
      </c>
      <c r="V61" s="289" t="s">
        <v>221</v>
      </c>
      <c r="W61" s="289" t="s">
        <v>221</v>
      </c>
      <c r="X61" s="289" t="s">
        <v>221</v>
      </c>
      <c r="Y61" s="289" t="s">
        <v>221</v>
      </c>
      <c r="Z61" s="289" t="s">
        <v>221</v>
      </c>
      <c r="AA61" s="289" t="s">
        <v>221</v>
      </c>
      <c r="AB61" s="289" t="s">
        <v>221</v>
      </c>
      <c r="AC61" s="289" t="s">
        <v>221</v>
      </c>
      <c r="AD61" s="289" t="s">
        <v>221</v>
      </c>
      <c r="AE61" s="289" t="s">
        <v>221</v>
      </c>
      <c r="AF61" s="289" t="s">
        <v>221</v>
      </c>
      <c r="AG61" s="289" t="s">
        <v>221</v>
      </c>
      <c r="AH61" s="289" t="s">
        <v>221</v>
      </c>
      <c r="AI61" s="289" t="s">
        <v>221</v>
      </c>
      <c r="AJ61" s="289" t="s">
        <v>221</v>
      </c>
      <c r="AK61" s="289" t="s">
        <v>221</v>
      </c>
      <c r="AM61" s="289"/>
    </row>
    <row r="62" spans="1:39" s="290" customFormat="1">
      <c r="A62" s="289">
        <v>49</v>
      </c>
      <c r="B62" s="289" t="s">
        <v>132</v>
      </c>
      <c r="C62" s="289" t="s">
        <v>133</v>
      </c>
      <c r="D62" s="289" t="str">
        <f t="shared" si="0"/>
        <v>2.01 Inequality (Gini coefficient)</v>
      </c>
      <c r="E62" s="289" t="s">
        <v>287</v>
      </c>
      <c r="F62" s="289" t="s">
        <v>292</v>
      </c>
      <c r="G62" s="289" t="s">
        <v>367</v>
      </c>
      <c r="H62" s="289">
        <v>33.799999999999997</v>
      </c>
      <c r="I62" s="289">
        <v>30.9</v>
      </c>
      <c r="J62" s="289" t="s">
        <v>221</v>
      </c>
      <c r="K62" s="289" t="s">
        <v>221</v>
      </c>
      <c r="L62" s="289">
        <v>30.6</v>
      </c>
      <c r="M62" s="289">
        <v>43</v>
      </c>
      <c r="N62" s="289">
        <v>36</v>
      </c>
      <c r="O62" s="289">
        <v>27.7</v>
      </c>
      <c r="P62" s="289">
        <v>45.9</v>
      </c>
      <c r="Q62" s="289" t="s">
        <v>221</v>
      </c>
      <c r="R62" s="289">
        <v>25.5</v>
      </c>
      <c r="S62" s="289">
        <v>34.4</v>
      </c>
      <c r="T62" s="289">
        <v>32.299999999999997</v>
      </c>
      <c r="U62" s="289">
        <v>34.700000000000003</v>
      </c>
      <c r="V62" s="289">
        <v>40.700000000000003</v>
      </c>
      <c r="W62" s="289">
        <v>42.6</v>
      </c>
      <c r="X62" s="289"/>
      <c r="Y62" s="289">
        <v>32.6</v>
      </c>
      <c r="Z62" s="289">
        <v>33.5</v>
      </c>
      <c r="AA62" s="289" t="s">
        <v>221</v>
      </c>
      <c r="AB62" s="289">
        <v>40.1</v>
      </c>
      <c r="AC62" s="289">
        <v>39.299999999999997</v>
      </c>
      <c r="AD62" s="289">
        <v>33</v>
      </c>
      <c r="AE62" s="289">
        <v>35.9</v>
      </c>
      <c r="AF62" s="289">
        <v>32.9</v>
      </c>
      <c r="AG62" s="289"/>
      <c r="AH62" s="289">
        <v>33.299999999999997</v>
      </c>
      <c r="AI62" s="289">
        <v>32.4</v>
      </c>
      <c r="AJ62" s="289">
        <v>41.8</v>
      </c>
      <c r="AK62" s="289">
        <v>36.1</v>
      </c>
      <c r="AM62" s="289"/>
    </row>
    <row r="63" spans="1:39" s="290" customFormat="1">
      <c r="A63" s="289">
        <v>50</v>
      </c>
      <c r="B63" s="289" t="s">
        <v>134</v>
      </c>
      <c r="C63" s="289" t="s">
        <v>135</v>
      </c>
      <c r="D63" s="289" t="str">
        <f t="shared" si="0"/>
        <v>2.02 Educational attainment</v>
      </c>
      <c r="E63" s="289" t="s">
        <v>231</v>
      </c>
      <c r="F63" s="289"/>
      <c r="G63" s="289"/>
      <c r="H63" s="289"/>
      <c r="I63" s="289"/>
      <c r="J63" s="289"/>
      <c r="K63" s="289"/>
      <c r="L63" s="289"/>
      <c r="M63" s="289"/>
      <c r="N63" s="289"/>
      <c r="O63" s="289"/>
      <c r="P63" s="289"/>
      <c r="Q63" s="289"/>
      <c r="R63" s="289"/>
      <c r="S63" s="289"/>
      <c r="T63" s="289"/>
      <c r="U63" s="289"/>
      <c r="V63" s="289"/>
      <c r="W63" s="289"/>
      <c r="X63" s="289"/>
      <c r="Y63" s="289"/>
      <c r="Z63" s="289"/>
      <c r="AA63" s="289"/>
      <c r="AB63" s="289"/>
      <c r="AC63" s="289"/>
      <c r="AD63" s="289"/>
      <c r="AE63" s="289"/>
      <c r="AF63" s="289"/>
      <c r="AG63" s="289"/>
      <c r="AH63" s="289"/>
      <c r="AI63" s="289"/>
      <c r="AJ63" s="289"/>
      <c r="AK63" s="289"/>
      <c r="AM63" s="289"/>
    </row>
    <row r="64" spans="1:39" s="290" customFormat="1">
      <c r="A64" s="289">
        <v>51</v>
      </c>
      <c r="B64" s="289" t="s">
        <v>136</v>
      </c>
      <c r="C64" s="289" t="s">
        <v>137</v>
      </c>
      <c r="D64" s="289" t="str">
        <f t="shared" si="0"/>
        <v>2.02.01 Mean years of schooling</v>
      </c>
      <c r="E64" s="289" t="s">
        <v>289</v>
      </c>
      <c r="F64" s="289" t="s">
        <v>368</v>
      </c>
      <c r="G64" s="289" t="s">
        <v>369</v>
      </c>
      <c r="H64" s="289">
        <v>12.87</v>
      </c>
      <c r="I64" s="289">
        <v>6.79</v>
      </c>
      <c r="J64" s="289">
        <v>9.282</v>
      </c>
      <c r="K64" s="289">
        <v>5.1970999999999998</v>
      </c>
      <c r="L64" s="289">
        <v>13.87</v>
      </c>
      <c r="M64" s="289">
        <v>11.2911</v>
      </c>
      <c r="N64" s="289">
        <v>8.0361999999999991</v>
      </c>
      <c r="O64" s="289">
        <v>12.7</v>
      </c>
      <c r="P64" s="289">
        <v>8.9700000000000006</v>
      </c>
      <c r="Q64" s="289">
        <v>12.35</v>
      </c>
      <c r="R64" s="289">
        <v>6.88</v>
      </c>
      <c r="S64" s="289">
        <v>8.6972000000000005</v>
      </c>
      <c r="T64" s="289">
        <v>12.683999999999999</v>
      </c>
      <c r="U64" s="289">
        <v>6.0602</v>
      </c>
      <c r="V64" s="289">
        <v>11.09</v>
      </c>
      <c r="W64" s="289">
        <v>9.3495000000000008</v>
      </c>
      <c r="X64" s="289">
        <v>6.38</v>
      </c>
      <c r="Y64" s="289">
        <v>12.882999999999999</v>
      </c>
      <c r="Z64" s="289">
        <v>4.3170000000000002</v>
      </c>
      <c r="AA64" s="289">
        <v>4.9625000000000004</v>
      </c>
      <c r="AB64" s="289">
        <v>10.1547</v>
      </c>
      <c r="AC64" s="289">
        <v>9.9771999999999998</v>
      </c>
      <c r="AD64" s="289">
        <v>12.41</v>
      </c>
      <c r="AE64" s="289">
        <v>11.99</v>
      </c>
      <c r="AF64" s="289">
        <v>12.722200000000001</v>
      </c>
      <c r="AG64" s="289">
        <v>10.77</v>
      </c>
      <c r="AH64" s="289">
        <v>9.0399999999999991</v>
      </c>
      <c r="AI64" s="289">
        <v>13.49</v>
      </c>
      <c r="AJ64" s="289">
        <v>13.91</v>
      </c>
      <c r="AK64" s="289">
        <v>8.98</v>
      </c>
      <c r="AM64" s="289"/>
    </row>
    <row r="65" spans="1:39" s="290" customFormat="1">
      <c r="A65" s="289">
        <v>52</v>
      </c>
      <c r="B65" s="289" t="s">
        <v>138</v>
      </c>
      <c r="C65" s="289" t="s">
        <v>139</v>
      </c>
      <c r="D65" s="289" t="str">
        <f t="shared" si="0"/>
        <v>2.02.02 University education Index</v>
      </c>
      <c r="E65" s="289" t="s">
        <v>289</v>
      </c>
      <c r="F65" s="289" t="s">
        <v>370</v>
      </c>
      <c r="G65" s="289" t="s">
        <v>371</v>
      </c>
      <c r="H65" s="289">
        <v>51.038510742643993</v>
      </c>
      <c r="I65" s="289">
        <v>4.5754604277774673</v>
      </c>
      <c r="J65" s="289">
        <v>0</v>
      </c>
      <c r="K65" s="289">
        <v>0</v>
      </c>
      <c r="L65" s="289">
        <v>37.373679951180506</v>
      </c>
      <c r="M65" s="289">
        <v>1.1738726811210161</v>
      </c>
      <c r="N65" s="289">
        <v>88.892386472238755</v>
      </c>
      <c r="O65" s="289">
        <v>16.146269142911386</v>
      </c>
      <c r="P65" s="289">
        <v>1.0386008366399755</v>
      </c>
      <c r="Q65" s="289">
        <v>13.502792998892414</v>
      </c>
      <c r="R65" s="289">
        <v>44.494168059008089</v>
      </c>
      <c r="S65" s="289">
        <v>0.94541107961121817</v>
      </c>
      <c r="T65" s="289">
        <v>20.832311599607046</v>
      </c>
      <c r="U65" s="289">
        <v>0</v>
      </c>
      <c r="V65" s="289">
        <v>15.32766376256556</v>
      </c>
      <c r="W65" s="289">
        <v>1.9741906905237767</v>
      </c>
      <c r="X65" s="289">
        <v>0</v>
      </c>
      <c r="Y65" s="289">
        <v>9.5579671501968075</v>
      </c>
      <c r="Z65" s="289">
        <v>23.115373623292435</v>
      </c>
      <c r="AA65" s="289">
        <v>0</v>
      </c>
      <c r="AB65" s="289">
        <v>0</v>
      </c>
      <c r="AC65" s="289">
        <v>0</v>
      </c>
      <c r="AD65" s="289">
        <v>15.552072554471383</v>
      </c>
      <c r="AE65" s="289">
        <v>4.2594780299119552</v>
      </c>
      <c r="AF65" s="289">
        <v>33.964744933125452</v>
      </c>
      <c r="AG65" s="289">
        <v>0</v>
      </c>
      <c r="AH65" s="289">
        <v>3.0578945739220691</v>
      </c>
      <c r="AI65" s="289">
        <v>115.47287501113328</v>
      </c>
      <c r="AJ65" s="289">
        <v>210.17442947761984</v>
      </c>
      <c r="AK65" s="289">
        <v>4.028704089180267</v>
      </c>
      <c r="AM65" s="289"/>
    </row>
    <row r="66" spans="1:39" s="290" customFormat="1">
      <c r="A66" s="289">
        <v>53</v>
      </c>
      <c r="B66" s="289" t="s">
        <v>140</v>
      </c>
      <c r="C66" s="289" t="s">
        <v>141</v>
      </c>
      <c r="D66" s="289" t="str">
        <f t="shared" si="0"/>
        <v>2.02.03 Tertiary enrollment</v>
      </c>
      <c r="E66" s="289" t="s">
        <v>289</v>
      </c>
      <c r="F66" s="289" t="s">
        <v>292</v>
      </c>
      <c r="G66" s="289" t="s">
        <v>372</v>
      </c>
      <c r="H66" s="289">
        <v>108.421989440918</v>
      </c>
      <c r="I66" s="289">
        <v>23.7295608009814</v>
      </c>
      <c r="J66" s="289">
        <v>36.4182725443167</v>
      </c>
      <c r="K66" s="289">
        <v>21.443742683666201</v>
      </c>
      <c r="L66" s="289">
        <v>76.266693115234403</v>
      </c>
      <c r="M66" s="289">
        <v>110.17690277099599</v>
      </c>
      <c r="N66" s="289">
        <v>76.875784312340301</v>
      </c>
      <c r="O66" s="289">
        <v>94.35</v>
      </c>
      <c r="P66" s="289">
        <v>67.885116196161803</v>
      </c>
      <c r="Q66" s="289">
        <v>120.08978583196</v>
      </c>
      <c r="R66" s="289">
        <v>34.446503969254302</v>
      </c>
      <c r="S66" s="289">
        <v>44.8813034886441</v>
      </c>
      <c r="T66" s="289">
        <v>64.490760803222699</v>
      </c>
      <c r="U66" s="289">
        <v>14.8841695785522</v>
      </c>
      <c r="V66" s="289">
        <v>38.501394544514199</v>
      </c>
      <c r="W66" s="289">
        <v>48.203441619872997</v>
      </c>
      <c r="X66" s="289"/>
      <c r="Y66" s="289">
        <v>77.240646362304702</v>
      </c>
      <c r="Z66" s="289">
        <v>10.8564126844434</v>
      </c>
      <c r="AA66" s="289" t="s">
        <v>221</v>
      </c>
      <c r="AB66" s="289"/>
      <c r="AC66" s="289">
        <v>47.413499615418601</v>
      </c>
      <c r="AD66" s="289">
        <v>60.3891235376867</v>
      </c>
      <c r="AE66" s="289">
        <v>97.288654686303701</v>
      </c>
      <c r="AF66" s="289">
        <v>111.853302001953</v>
      </c>
      <c r="AG66" s="289">
        <v>20.7412633848006</v>
      </c>
      <c r="AH66" s="289">
        <v>49.077644207456103</v>
      </c>
      <c r="AI66" s="289">
        <v>80.414649963378906</v>
      </c>
      <c r="AJ66" s="289">
        <v>79.361930847167997</v>
      </c>
      <c r="AK66" s="289">
        <v>37.592364201671799</v>
      </c>
      <c r="AM66" s="289"/>
    </row>
    <row r="67" spans="1:39" s="290" customFormat="1">
      <c r="A67" s="289">
        <v>54</v>
      </c>
      <c r="B67" s="289" t="s">
        <v>142</v>
      </c>
      <c r="C67" s="289" t="s">
        <v>143</v>
      </c>
      <c r="D67" s="289" t="str">
        <f t="shared" si="0"/>
        <v>2.03 Labor standards</v>
      </c>
      <c r="E67" s="289" t="s">
        <v>231</v>
      </c>
      <c r="F67" s="289"/>
      <c r="G67" s="289"/>
      <c r="H67" s="289"/>
      <c r="I67" s="289"/>
      <c r="J67" s="289"/>
      <c r="K67" s="289"/>
      <c r="L67" s="289"/>
      <c r="M67" s="289"/>
      <c r="N67" s="289"/>
      <c r="O67" s="289"/>
      <c r="P67" s="289"/>
      <c r="Q67" s="289"/>
      <c r="R67" s="289"/>
      <c r="S67" s="289"/>
      <c r="T67" s="289"/>
      <c r="U67" s="289"/>
      <c r="V67" s="289"/>
      <c r="W67" s="289"/>
      <c r="X67" s="289"/>
      <c r="Y67" s="289"/>
      <c r="Z67" s="289"/>
      <c r="AA67" s="289"/>
      <c r="AB67" s="289"/>
      <c r="AC67" s="289"/>
      <c r="AD67" s="289"/>
      <c r="AE67" s="289"/>
      <c r="AF67" s="289"/>
      <c r="AG67" s="289"/>
      <c r="AH67" s="289"/>
      <c r="AI67" s="289"/>
      <c r="AJ67" s="289"/>
      <c r="AK67" s="289"/>
      <c r="AM67" s="289"/>
    </row>
    <row r="68" spans="1:39" s="290" customFormat="1">
      <c r="A68" s="289">
        <v>55</v>
      </c>
      <c r="B68" s="289" t="s">
        <v>144</v>
      </c>
      <c r="C68" s="289" t="s">
        <v>145</v>
      </c>
      <c r="D68" s="289" t="str">
        <f t="shared" si="0"/>
        <v>2.03.01 Gender non-discrimination in hiring</v>
      </c>
      <c r="E68" s="289" t="s">
        <v>289</v>
      </c>
      <c r="F68" s="289" t="s">
        <v>373</v>
      </c>
      <c r="G68" s="289" t="s">
        <v>374</v>
      </c>
      <c r="H68" s="289">
        <v>100</v>
      </c>
      <c r="I68" s="289">
        <v>50</v>
      </c>
      <c r="J68" s="289">
        <v>25</v>
      </c>
      <c r="K68" s="289">
        <v>100</v>
      </c>
      <c r="L68" s="289">
        <v>100</v>
      </c>
      <c r="M68" s="289">
        <v>75</v>
      </c>
      <c r="N68" s="289">
        <v>100</v>
      </c>
      <c r="O68" s="289">
        <v>100</v>
      </c>
      <c r="P68" s="289">
        <v>100</v>
      </c>
      <c r="Q68" s="289">
        <v>100</v>
      </c>
      <c r="R68" s="289">
        <v>100</v>
      </c>
      <c r="S68" s="289">
        <v>100</v>
      </c>
      <c r="T68" s="289">
        <v>50</v>
      </c>
      <c r="U68" s="289">
        <v>75</v>
      </c>
      <c r="V68" s="289">
        <v>50</v>
      </c>
      <c r="W68" s="289">
        <v>100</v>
      </c>
      <c r="X68" s="289">
        <v>25</v>
      </c>
      <c r="Y68" s="289">
        <v>100</v>
      </c>
      <c r="Z68" s="289">
        <v>100</v>
      </c>
      <c r="AA68" s="289">
        <v>50</v>
      </c>
      <c r="AB68" s="289">
        <v>100</v>
      </c>
      <c r="AC68" s="289">
        <v>100</v>
      </c>
      <c r="AD68" s="289">
        <v>50</v>
      </c>
      <c r="AE68" s="289">
        <v>75</v>
      </c>
      <c r="AF68" s="289">
        <v>100</v>
      </c>
      <c r="AG68" s="289">
        <v>75</v>
      </c>
      <c r="AH68" s="289">
        <v>100</v>
      </c>
      <c r="AI68" s="289">
        <v>100</v>
      </c>
      <c r="AJ68" s="289">
        <v>100</v>
      </c>
      <c r="AK68" s="289">
        <v>100</v>
      </c>
      <c r="AM68" s="289"/>
    </row>
    <row r="69" spans="1:39" s="290" customFormat="1">
      <c r="A69" s="289">
        <v>56</v>
      </c>
      <c r="B69" s="289" t="s">
        <v>146</v>
      </c>
      <c r="C69" s="289" t="s">
        <v>147</v>
      </c>
      <c r="D69" s="289" t="str">
        <f t="shared" si="0"/>
        <v>2.03.02 Freedom of association and assembly</v>
      </c>
      <c r="E69" s="289" t="s">
        <v>289</v>
      </c>
      <c r="F69" s="289" t="s">
        <v>292</v>
      </c>
      <c r="G69" s="289"/>
      <c r="H69" s="289">
        <v>0.7250164297098185</v>
      </c>
      <c r="I69" s="289">
        <v>0.52409511251055929</v>
      </c>
      <c r="J69" s="289"/>
      <c r="K69" s="289">
        <v>0.29872180343391641</v>
      </c>
      <c r="L69" s="289">
        <v>0.75531755393046451</v>
      </c>
      <c r="M69" s="289">
        <v>0.77951055314088791</v>
      </c>
      <c r="N69" s="289">
        <v>0.18049764153447331</v>
      </c>
      <c r="O69" s="289">
        <v>0.77875283873661694</v>
      </c>
      <c r="P69" s="289">
        <v>0.5656593626207711</v>
      </c>
      <c r="Q69" s="289"/>
      <c r="R69" s="289">
        <v>0.45397217965514719</v>
      </c>
      <c r="S69" s="289">
        <v>0.51317384431742352</v>
      </c>
      <c r="T69" s="289">
        <v>0.85213792707377911</v>
      </c>
      <c r="U69" s="289">
        <v>0.14581038793685941</v>
      </c>
      <c r="V69" s="289">
        <v>0.51931427995342672</v>
      </c>
      <c r="W69" s="289">
        <v>0.57287581552225353</v>
      </c>
      <c r="X69" s="289">
        <v>0.18179391051801849</v>
      </c>
      <c r="Y69" s="289">
        <v>0.76309324487376595</v>
      </c>
      <c r="Z69" s="289">
        <v>0.4346441351991393</v>
      </c>
      <c r="AA69" s="289">
        <v>0.67653394478026119</v>
      </c>
      <c r="AB69" s="289">
        <v>0.56317677047904047</v>
      </c>
      <c r="AC69" s="289">
        <v>0.51825375404285756</v>
      </c>
      <c r="AD69" s="289">
        <v>0.14364915581521251</v>
      </c>
      <c r="AE69" s="289">
        <v>0.35897945386331609</v>
      </c>
      <c r="AF69" s="289">
        <v>0.69264362673806701</v>
      </c>
      <c r="AG69" s="289">
        <v>0.62221529554649857</v>
      </c>
      <c r="AH69" s="289">
        <v>0.38886866839918871</v>
      </c>
      <c r="AI69" s="289">
        <v>0.68060459890789937</v>
      </c>
      <c r="AJ69" s="289">
        <v>0.71232127696380532</v>
      </c>
      <c r="AK69" s="289">
        <v>0.2265403788257431</v>
      </c>
      <c r="AM69" s="289"/>
    </row>
    <row r="70" spans="1:39" s="290" customFormat="1">
      <c r="A70" s="289">
        <v>57</v>
      </c>
      <c r="B70" s="289" t="s">
        <v>148</v>
      </c>
      <c r="C70" s="289" t="s">
        <v>149</v>
      </c>
      <c r="D70" s="289" t="str">
        <f t="shared" si="0"/>
        <v>2.04 Political stability and absence of violence</v>
      </c>
      <c r="E70" s="289" t="s">
        <v>289</v>
      </c>
      <c r="F70" s="289" t="s">
        <v>375</v>
      </c>
      <c r="G70" s="289" t="s">
        <v>376</v>
      </c>
      <c r="H70" s="289">
        <v>79.444702499999991</v>
      </c>
      <c r="I70" s="289">
        <v>40.904850599999996</v>
      </c>
      <c r="J70" s="289">
        <v>86.43885259999999</v>
      </c>
      <c r="K70" s="289">
        <v>68.088067100000004</v>
      </c>
      <c r="L70" s="289">
        <v>76.117336499999993</v>
      </c>
      <c r="M70" s="289">
        <v>67.967358199999993</v>
      </c>
      <c r="N70" s="289">
        <v>63.275162199999997</v>
      </c>
      <c r="O70" s="289">
        <v>81.552609500000003</v>
      </c>
      <c r="P70" s="289">
        <v>53.577006699999998</v>
      </c>
      <c r="Q70" s="289">
        <v>76.674565700000002</v>
      </c>
      <c r="R70" s="289">
        <v>52.472312299999999</v>
      </c>
      <c r="S70" s="289">
        <v>55.4895207</v>
      </c>
      <c r="T70" s="289">
        <v>85.270442000000003</v>
      </c>
      <c r="U70" s="289">
        <v>75.420116800000002</v>
      </c>
      <c r="V70" s="289">
        <v>72.467049799999998</v>
      </c>
      <c r="W70" s="289">
        <v>53.6732923</v>
      </c>
      <c r="X70" s="289">
        <v>30.187041499999999</v>
      </c>
      <c r="Y70" s="289">
        <v>85.549444399999999</v>
      </c>
      <c r="Z70" s="289">
        <v>30.6476878</v>
      </c>
      <c r="AA70" s="289">
        <v>54.725161799999995</v>
      </c>
      <c r="AB70" s="289">
        <v>54.715813099999998</v>
      </c>
      <c r="AC70" s="289">
        <v>52.670711599999997</v>
      </c>
      <c r="AD70" s="289">
        <v>50.464844999999997</v>
      </c>
      <c r="AE70" s="289">
        <v>86.93683759999999</v>
      </c>
      <c r="AF70" s="289">
        <v>76.815505899999991</v>
      </c>
      <c r="AG70" s="289">
        <v>59.910667699999998</v>
      </c>
      <c r="AH70" s="289">
        <v>54.222004499999997</v>
      </c>
      <c r="AI70" s="289">
        <v>70.296466899999999</v>
      </c>
      <c r="AJ70" s="289">
        <v>64.269719600000002</v>
      </c>
      <c r="AK70" s="289">
        <v>65.991307399999997</v>
      </c>
      <c r="AM70" s="289"/>
    </row>
    <row r="71" spans="1:39" s="290" customFormat="1">
      <c r="A71" s="289">
        <v>58</v>
      </c>
      <c r="B71" s="289" t="s">
        <v>150</v>
      </c>
      <c r="C71" s="289" t="s">
        <v>151</v>
      </c>
      <c r="D71" s="289" t="str">
        <f t="shared" si="0"/>
        <v>2.05 Goods produced by forced labor or child labor</v>
      </c>
      <c r="E71" s="289" t="s">
        <v>231</v>
      </c>
      <c r="F71" s="289"/>
      <c r="G71" s="289"/>
      <c r="H71" s="289"/>
      <c r="I71" s="289"/>
      <c r="J71" s="289"/>
      <c r="K71" s="289"/>
      <c r="L71" s="289"/>
      <c r="M71" s="289"/>
      <c r="N71" s="289"/>
      <c r="O71" s="289"/>
      <c r="P71" s="289"/>
      <c r="Q71" s="289"/>
      <c r="R71" s="289"/>
      <c r="S71" s="289"/>
      <c r="T71" s="289"/>
      <c r="U71" s="289"/>
      <c r="V71" s="289"/>
      <c r="W71" s="289"/>
      <c r="X71" s="289"/>
      <c r="Y71" s="289"/>
      <c r="Z71" s="289"/>
      <c r="AA71" s="289"/>
      <c r="AB71" s="289"/>
      <c r="AC71" s="289"/>
      <c r="AD71" s="289"/>
      <c r="AE71" s="289"/>
      <c r="AF71" s="289"/>
      <c r="AG71" s="289"/>
      <c r="AH71" s="289"/>
      <c r="AI71" s="289"/>
      <c r="AJ71" s="289"/>
      <c r="AK71" s="289"/>
      <c r="AM71" s="289"/>
    </row>
    <row r="72" spans="1:39" s="290" customFormat="1">
      <c r="A72" s="289">
        <v>59</v>
      </c>
      <c r="B72" s="289" t="s">
        <v>152</v>
      </c>
      <c r="C72" s="289" t="s">
        <v>153</v>
      </c>
      <c r="D72" s="289" t="str">
        <f t="shared" si="0"/>
        <v>2.05.01 Goods produced by forced labor</v>
      </c>
      <c r="E72" s="289" t="s">
        <v>231</v>
      </c>
      <c r="F72" s="289"/>
      <c r="G72" s="289"/>
      <c r="H72" s="289"/>
      <c r="I72" s="289"/>
      <c r="J72" s="289"/>
      <c r="K72" s="289"/>
      <c r="L72" s="289"/>
      <c r="M72" s="289"/>
      <c r="N72" s="289"/>
      <c r="O72" s="289"/>
      <c r="P72" s="289"/>
      <c r="Q72" s="289"/>
      <c r="R72" s="289"/>
      <c r="S72" s="289"/>
      <c r="T72" s="289"/>
      <c r="U72" s="289"/>
      <c r="V72" s="289"/>
      <c r="W72" s="289"/>
      <c r="X72" s="289"/>
      <c r="Y72" s="289"/>
      <c r="Z72" s="289"/>
      <c r="AA72" s="289"/>
      <c r="AB72" s="289"/>
      <c r="AC72" s="289"/>
      <c r="AD72" s="289"/>
      <c r="AE72" s="289"/>
      <c r="AF72" s="289"/>
      <c r="AG72" s="289"/>
      <c r="AH72" s="289"/>
      <c r="AI72" s="289"/>
      <c r="AJ72" s="289"/>
      <c r="AK72" s="289"/>
      <c r="AM72" s="289"/>
    </row>
    <row r="73" spans="1:39" s="290" customFormat="1">
      <c r="A73" s="289">
        <v>60</v>
      </c>
      <c r="B73" s="289" t="s">
        <v>154</v>
      </c>
      <c r="C73" s="289" t="s">
        <v>155</v>
      </c>
      <c r="D73" s="289" t="str">
        <f t="shared" si="0"/>
        <v>2.05.01.a Goods produced by forced labor, number of goods categories</v>
      </c>
      <c r="E73" s="289" t="s">
        <v>287</v>
      </c>
      <c r="F73" s="289" t="s">
        <v>377</v>
      </c>
      <c r="G73" s="289" t="s">
        <v>378</v>
      </c>
      <c r="H73" s="289">
        <v>0</v>
      </c>
      <c r="I73" s="289">
        <v>2</v>
      </c>
      <c r="J73" s="289">
        <v>0</v>
      </c>
      <c r="K73" s="289">
        <v>1</v>
      </c>
      <c r="L73" s="289">
        <v>0</v>
      </c>
      <c r="M73" s="289">
        <v>0</v>
      </c>
      <c r="N73" s="289">
        <v>24</v>
      </c>
      <c r="O73" s="289">
        <v>1</v>
      </c>
      <c r="P73" s="289">
        <v>0</v>
      </c>
      <c r="Q73" s="289">
        <v>0</v>
      </c>
      <c r="R73" s="289">
        <v>12</v>
      </c>
      <c r="S73" s="289">
        <v>3</v>
      </c>
      <c r="T73" s="289">
        <v>0</v>
      </c>
      <c r="U73" s="289">
        <v>0</v>
      </c>
      <c r="V73" s="289">
        <v>4</v>
      </c>
      <c r="W73" s="289">
        <v>2</v>
      </c>
      <c r="X73" s="289">
        <v>15</v>
      </c>
      <c r="Y73" s="289">
        <v>0</v>
      </c>
      <c r="Z73" s="289">
        <v>6</v>
      </c>
      <c r="AA73" s="289">
        <v>0</v>
      </c>
      <c r="AB73" s="289">
        <v>3</v>
      </c>
      <c r="AC73" s="289">
        <v>0</v>
      </c>
      <c r="AD73" s="289">
        <v>3</v>
      </c>
      <c r="AE73" s="289">
        <v>0</v>
      </c>
      <c r="AF73" s="289">
        <v>0</v>
      </c>
      <c r="AG73" s="289"/>
      <c r="AH73" s="289">
        <v>3</v>
      </c>
      <c r="AI73" s="289">
        <v>0</v>
      </c>
      <c r="AJ73" s="289">
        <v>0</v>
      </c>
      <c r="AK73" s="289">
        <v>1</v>
      </c>
      <c r="AM73" s="289"/>
    </row>
    <row r="74" spans="1:39" s="290" customFormat="1">
      <c r="A74" s="289">
        <v>61</v>
      </c>
      <c r="B74" s="289" t="s">
        <v>156</v>
      </c>
      <c r="C74" s="289" t="s">
        <v>157</v>
      </c>
      <c r="D74" s="289" t="str">
        <f t="shared" si="0"/>
        <v>2.05.01.b % population in forced labor</v>
      </c>
      <c r="E74" s="289" t="s">
        <v>287</v>
      </c>
      <c r="F74" s="289" t="s">
        <v>379</v>
      </c>
      <c r="G74" s="289" t="s">
        <v>157</v>
      </c>
      <c r="H74" s="289">
        <v>0.16078431372549021</v>
      </c>
      <c r="I74" s="289">
        <v>0.70557232116291924</v>
      </c>
      <c r="J74" s="289"/>
      <c r="K74" s="289">
        <v>0.4964411747114062</v>
      </c>
      <c r="L74" s="289">
        <v>0.18282020030734991</v>
      </c>
      <c r="M74" s="289">
        <v>0.31910441514961291</v>
      </c>
      <c r="N74" s="289">
        <v>0.40095211363112127</v>
      </c>
      <c r="O74" s="289">
        <v>0.1679472645589285</v>
      </c>
      <c r="P74" s="289">
        <v>0.76517599047780993</v>
      </c>
      <c r="Q74" s="289">
        <v>0.28011204481792717</v>
      </c>
      <c r="R74" s="289">
        <v>0.80072231674690797</v>
      </c>
      <c r="S74" s="289">
        <v>0.67014229098726252</v>
      </c>
      <c r="T74" s="289">
        <v>0.11385559315601379</v>
      </c>
      <c r="U74" s="289">
        <v>0.52226498075865868</v>
      </c>
      <c r="V74" s="289">
        <v>0.62411172217759381</v>
      </c>
      <c r="W74" s="289">
        <v>0.65925713354998328</v>
      </c>
      <c r="X74" s="289">
        <v>1.2074986215769161</v>
      </c>
      <c r="Y74" s="289">
        <v>0.16590626296142677</v>
      </c>
      <c r="Z74" s="289">
        <v>1.063415605816417</v>
      </c>
      <c r="AA74" s="289">
        <v>1.039454565776238</v>
      </c>
      <c r="AB74" s="289">
        <v>0.70969307291034822</v>
      </c>
      <c r="AC74" s="289">
        <v>0.78389501829696751</v>
      </c>
      <c r="AD74" s="289">
        <v>1.3012731782860745</v>
      </c>
      <c r="AE74" s="289">
        <v>0.20512820512820512</v>
      </c>
      <c r="AF74" s="289">
        <v>0.35108935224014515</v>
      </c>
      <c r="AG74" s="289">
        <v>0.64913837388502305</v>
      </c>
      <c r="AH74" s="289">
        <v>0.57449856733524352</v>
      </c>
      <c r="AI74" s="289">
        <v>0.1797130483457561</v>
      </c>
      <c r="AJ74" s="289">
        <v>0.32960426340546761</v>
      </c>
      <c r="AK74" s="289">
        <v>0.40682563001469091</v>
      </c>
      <c r="AM74" s="289"/>
    </row>
    <row r="75" spans="1:39" s="290" customFormat="1">
      <c r="A75" s="289">
        <v>62</v>
      </c>
      <c r="B75" s="289" t="s">
        <v>158</v>
      </c>
      <c r="C75" s="289" t="s">
        <v>159</v>
      </c>
      <c r="D75" s="289" t="str">
        <f t="shared" si="0"/>
        <v>2.05.02 Goods produced by child labor, number of goods categories</v>
      </c>
      <c r="E75" s="289" t="s">
        <v>287</v>
      </c>
      <c r="F75" s="289" t="s">
        <v>380</v>
      </c>
      <c r="G75" s="289" t="s">
        <v>378</v>
      </c>
      <c r="H75" s="289">
        <v>0</v>
      </c>
      <c r="I75" s="289">
        <v>15</v>
      </c>
      <c r="J75" s="289">
        <v>0</v>
      </c>
      <c r="K75" s="289">
        <v>12</v>
      </c>
      <c r="L75" s="289">
        <v>0</v>
      </c>
      <c r="M75" s="289">
        <v>0</v>
      </c>
      <c r="N75" s="289">
        <v>6</v>
      </c>
      <c r="O75" s="289">
        <v>0</v>
      </c>
      <c r="P75" s="289">
        <v>8</v>
      </c>
      <c r="Q75" s="289">
        <v>0</v>
      </c>
      <c r="R75" s="289">
        <v>26</v>
      </c>
      <c r="S75" s="289">
        <v>7</v>
      </c>
      <c r="T75" s="289">
        <v>0</v>
      </c>
      <c r="U75" s="289">
        <v>0</v>
      </c>
      <c r="V75" s="289">
        <v>1</v>
      </c>
      <c r="W75" s="289">
        <v>15</v>
      </c>
      <c r="X75" s="289">
        <v>10</v>
      </c>
      <c r="Y75" s="289">
        <v>0</v>
      </c>
      <c r="Z75" s="289">
        <v>14</v>
      </c>
      <c r="AA75" s="289">
        <v>0</v>
      </c>
      <c r="AB75" s="289">
        <v>5</v>
      </c>
      <c r="AC75" s="289">
        <v>13</v>
      </c>
      <c r="AD75" s="289">
        <v>1</v>
      </c>
      <c r="AE75" s="289">
        <v>0</v>
      </c>
      <c r="AF75" s="289">
        <v>0</v>
      </c>
      <c r="AG75" s="289" t="s">
        <v>221</v>
      </c>
      <c r="AH75" s="289">
        <v>3</v>
      </c>
      <c r="AI75" s="289">
        <v>0</v>
      </c>
      <c r="AJ75" s="289">
        <v>0</v>
      </c>
      <c r="AK75" s="289">
        <v>16</v>
      </c>
      <c r="AM75" s="289"/>
    </row>
    <row r="76" spans="1:39" s="290" customFormat="1">
      <c r="A76" s="289">
        <v>63</v>
      </c>
      <c r="B76" s="289" t="s">
        <v>160</v>
      </c>
      <c r="C76" s="289" t="s">
        <v>161</v>
      </c>
      <c r="D76" s="289" t="str">
        <f t="shared" si="0"/>
        <v>2.06 Government response to human trafficking</v>
      </c>
      <c r="E76" s="289" t="s">
        <v>231</v>
      </c>
      <c r="F76" s="289"/>
      <c r="G76" s="289"/>
      <c r="H76" s="289"/>
      <c r="I76" s="289"/>
      <c r="J76" s="289"/>
      <c r="K76" s="289"/>
      <c r="L76" s="289"/>
      <c r="M76" s="289"/>
      <c r="N76" s="289"/>
      <c r="O76" s="289"/>
      <c r="P76" s="289"/>
      <c r="Q76" s="289"/>
      <c r="R76" s="289"/>
      <c r="S76" s="289"/>
      <c r="T76" s="289"/>
      <c r="U76" s="289"/>
      <c r="V76" s="289"/>
      <c r="W76" s="289"/>
      <c r="X76" s="289"/>
      <c r="Y76" s="289"/>
      <c r="Z76" s="289"/>
      <c r="AA76" s="289"/>
      <c r="AB76" s="289"/>
      <c r="AC76" s="289"/>
      <c r="AD76" s="289"/>
      <c r="AE76" s="289"/>
      <c r="AF76" s="289"/>
      <c r="AG76" s="289"/>
      <c r="AH76" s="289"/>
      <c r="AI76" s="289"/>
      <c r="AJ76" s="289"/>
      <c r="AK76" s="289"/>
      <c r="AM76" s="289"/>
    </row>
    <row r="77" spans="1:39" s="290" customFormat="1">
      <c r="A77" s="289">
        <v>64</v>
      </c>
      <c r="B77" s="289" t="s">
        <v>162</v>
      </c>
      <c r="C77" s="289" t="s">
        <v>163</v>
      </c>
      <c r="D77" s="289" t="str">
        <f t="shared" si="0"/>
        <v>2.06.01 Government response to human trafficking, Criminalization</v>
      </c>
      <c r="E77" s="289" t="s">
        <v>289</v>
      </c>
      <c r="F77" s="289" t="s">
        <v>381</v>
      </c>
      <c r="G77" s="289" t="s">
        <v>382</v>
      </c>
      <c r="H77" s="289">
        <v>7</v>
      </c>
      <c r="I77" s="289">
        <v>7</v>
      </c>
      <c r="J77" s="289">
        <v>5</v>
      </c>
      <c r="K77" s="289">
        <v>6</v>
      </c>
      <c r="L77" s="289">
        <v>7</v>
      </c>
      <c r="M77" s="289">
        <v>8</v>
      </c>
      <c r="N77" s="289">
        <v>6</v>
      </c>
      <c r="O77" s="289" t="s">
        <v>221</v>
      </c>
      <c r="P77" s="289">
        <v>7</v>
      </c>
      <c r="Q77" s="289" t="s">
        <v>221</v>
      </c>
      <c r="R77" s="289">
        <v>6</v>
      </c>
      <c r="S77" s="289">
        <v>6</v>
      </c>
      <c r="T77" s="289">
        <v>6</v>
      </c>
      <c r="U77" s="289">
        <v>5</v>
      </c>
      <c r="V77" s="289">
        <v>6</v>
      </c>
      <c r="W77" s="289">
        <v>8</v>
      </c>
      <c r="X77" s="289">
        <v>5</v>
      </c>
      <c r="Y77" s="289">
        <v>7</v>
      </c>
      <c r="Z77" s="289">
        <v>7</v>
      </c>
      <c r="AA77" s="289">
        <v>3</v>
      </c>
      <c r="AB77" s="289">
        <v>8</v>
      </c>
      <c r="AC77" s="289">
        <v>7</v>
      </c>
      <c r="AD77" s="289">
        <v>7</v>
      </c>
      <c r="AE77" s="289">
        <v>4</v>
      </c>
      <c r="AF77" s="289">
        <v>5</v>
      </c>
      <c r="AG77" s="289">
        <v>7</v>
      </c>
      <c r="AH77" s="289">
        <v>7</v>
      </c>
      <c r="AI77" s="289">
        <v>7</v>
      </c>
      <c r="AJ77" s="289">
        <v>5</v>
      </c>
      <c r="AK77" s="289">
        <v>6</v>
      </c>
      <c r="AM77" s="289"/>
    </row>
    <row r="78" spans="1:39" s="290" customFormat="1">
      <c r="A78" s="289">
        <v>65</v>
      </c>
      <c r="B78" s="289" t="s">
        <v>164</v>
      </c>
      <c r="C78" s="289" t="s">
        <v>165</v>
      </c>
      <c r="D78" s="289" t="str">
        <f t="shared" si="0"/>
        <v>2.06.02 Government response to human trafficking, Strategy</v>
      </c>
      <c r="E78" s="289" t="s">
        <v>289</v>
      </c>
      <c r="F78" s="289" t="s">
        <v>379</v>
      </c>
      <c r="G78" s="289" t="s">
        <v>383</v>
      </c>
      <c r="H78" s="289">
        <v>66.666664123535156</v>
      </c>
      <c r="I78" s="289">
        <v>48.717948913574219</v>
      </c>
      <c r="J78" s="289">
        <v>34.615383148193359</v>
      </c>
      <c r="K78" s="289">
        <v>42.307693481445313</v>
      </c>
      <c r="L78" s="289">
        <v>60.25640869140625</v>
      </c>
      <c r="M78" s="289">
        <v>55.128204345703132</v>
      </c>
      <c r="N78" s="289">
        <v>39.74359130859375</v>
      </c>
      <c r="O78" s="289">
        <v>47.297298431396477</v>
      </c>
      <c r="P78" s="289">
        <v>51.282051086425781</v>
      </c>
      <c r="Q78" s="289">
        <v>32.051280975341797</v>
      </c>
      <c r="R78" s="289">
        <v>46.153846740722663</v>
      </c>
      <c r="S78" s="289">
        <v>50</v>
      </c>
      <c r="T78" s="289">
        <v>43.589744567871087</v>
      </c>
      <c r="U78" s="289">
        <v>46.153846740722663</v>
      </c>
      <c r="V78" s="289">
        <v>44.871795654296882</v>
      </c>
      <c r="W78" s="289">
        <v>55.128204345703132</v>
      </c>
      <c r="X78" s="289">
        <v>42.307693481445313</v>
      </c>
      <c r="Y78" s="289">
        <v>53.846153259277337</v>
      </c>
      <c r="Z78" s="289">
        <v>37.179485321044922</v>
      </c>
      <c r="AA78" s="289">
        <v>30.769229888916019</v>
      </c>
      <c r="AB78" s="289">
        <v>55.128204345703132</v>
      </c>
      <c r="AC78" s="289">
        <v>58.974357604980469</v>
      </c>
      <c r="AD78" s="289">
        <v>24.358974456787109</v>
      </c>
      <c r="AE78" s="289">
        <v>47.435897827148438</v>
      </c>
      <c r="AF78" s="289">
        <v>38.461540222167969</v>
      </c>
      <c r="AG78" s="289">
        <v>48.717948913574219</v>
      </c>
      <c r="AH78" s="289">
        <v>55.128204345703132</v>
      </c>
      <c r="AI78" s="289">
        <v>67.948715209960938</v>
      </c>
      <c r="AJ78" s="289">
        <v>66.666664123535156</v>
      </c>
      <c r="AK78" s="289">
        <v>47.435897827148438</v>
      </c>
      <c r="AM78" s="289"/>
    </row>
    <row r="79" spans="1:39" s="290" customFormat="1">
      <c r="A79" s="289">
        <v>66</v>
      </c>
      <c r="B79" s="289" t="s">
        <v>166</v>
      </c>
      <c r="C79" s="289" t="s">
        <v>167</v>
      </c>
      <c r="D79" s="289" t="str">
        <f t="shared" si="0"/>
        <v>2.06.03 Government response to human trafficking, Action</v>
      </c>
      <c r="E79" s="289" t="s">
        <v>287</v>
      </c>
      <c r="F79" s="289" t="s">
        <v>381</v>
      </c>
      <c r="G79" s="289" t="s">
        <v>384</v>
      </c>
      <c r="H79" s="289">
        <v>1</v>
      </c>
      <c r="I79" s="289">
        <v>2</v>
      </c>
      <c r="J79" s="289">
        <v>3</v>
      </c>
      <c r="K79" s="289">
        <v>4</v>
      </c>
      <c r="L79" s="289">
        <v>1</v>
      </c>
      <c r="M79" s="289">
        <v>1</v>
      </c>
      <c r="N79" s="289">
        <v>4</v>
      </c>
      <c r="O79" s="289">
        <v>1</v>
      </c>
      <c r="P79" s="289">
        <v>2</v>
      </c>
      <c r="Q79" s="289">
        <v>3</v>
      </c>
      <c r="R79" s="289">
        <v>2</v>
      </c>
      <c r="S79" s="289">
        <v>2</v>
      </c>
      <c r="T79" s="289">
        <v>2</v>
      </c>
      <c r="U79" s="289">
        <v>4</v>
      </c>
      <c r="V79" s="289">
        <v>2</v>
      </c>
      <c r="W79" s="289">
        <v>2</v>
      </c>
      <c r="X79" s="289">
        <v>4</v>
      </c>
      <c r="Y79" s="289">
        <v>2</v>
      </c>
      <c r="Z79" s="289">
        <v>2</v>
      </c>
      <c r="AA79" s="289">
        <v>4</v>
      </c>
      <c r="AB79" s="289">
        <v>2</v>
      </c>
      <c r="AC79" s="289">
        <v>1</v>
      </c>
      <c r="AD79" s="289">
        <v>4</v>
      </c>
      <c r="AE79" s="289">
        <v>1</v>
      </c>
      <c r="AF79" s="289">
        <v>1</v>
      </c>
      <c r="AG79" s="289">
        <v>2</v>
      </c>
      <c r="AH79" s="289">
        <v>2</v>
      </c>
      <c r="AI79" s="289">
        <v>1</v>
      </c>
      <c r="AJ79" s="289">
        <v>1</v>
      </c>
      <c r="AK79" s="289">
        <v>2</v>
      </c>
      <c r="AM79" s="289"/>
    </row>
    <row r="80" spans="1:39" s="290" customFormat="1">
      <c r="A80" s="289">
        <v>67</v>
      </c>
      <c r="B80" s="289" t="s">
        <v>168</v>
      </c>
      <c r="C80" s="289" t="s">
        <v>169</v>
      </c>
      <c r="D80" s="289" t="str">
        <f t="shared" si="0"/>
        <v>2.07 Trade in goods at risk of modern slavery</v>
      </c>
      <c r="E80" s="289" t="s">
        <v>231</v>
      </c>
      <c r="F80" s="289"/>
      <c r="G80" s="289"/>
      <c r="H80" s="289"/>
      <c r="I80" s="289"/>
      <c r="J80" s="289"/>
      <c r="K80" s="289"/>
      <c r="L80" s="289"/>
      <c r="M80" s="289"/>
      <c r="N80" s="289"/>
      <c r="O80" s="289"/>
      <c r="P80" s="289"/>
      <c r="Q80" s="289"/>
      <c r="R80" s="289"/>
      <c r="S80" s="289"/>
      <c r="T80" s="289"/>
      <c r="U80" s="289"/>
      <c r="V80" s="289"/>
      <c r="W80" s="289"/>
      <c r="X80" s="289"/>
      <c r="Y80" s="289"/>
      <c r="Z80" s="289"/>
      <c r="AA80" s="289"/>
      <c r="AB80" s="289"/>
      <c r="AC80" s="289"/>
      <c r="AD80" s="289"/>
      <c r="AE80" s="289"/>
      <c r="AF80" s="289"/>
      <c r="AG80" s="289"/>
      <c r="AH80" s="289"/>
      <c r="AI80" s="289"/>
      <c r="AJ80" s="289"/>
      <c r="AK80" s="289"/>
      <c r="AM80" s="289"/>
    </row>
    <row r="81" spans="1:39" s="290" customFormat="1">
      <c r="A81" s="289">
        <v>68</v>
      </c>
      <c r="B81" s="289" t="s">
        <v>170</v>
      </c>
      <c r="C81" s="289" t="s">
        <v>171</v>
      </c>
      <c r="D81" s="289" t="str">
        <f t="shared" si="0"/>
        <v>2.07.01 Imports of goods at risk of modern slavery, US$ millions</v>
      </c>
      <c r="E81" s="289" t="s">
        <v>287</v>
      </c>
      <c r="F81" s="289" t="s">
        <v>385</v>
      </c>
      <c r="G81" s="289" t="s">
        <v>386</v>
      </c>
      <c r="H81" s="289">
        <v>10960.134459999999</v>
      </c>
      <c r="I81" s="289">
        <v>8038.6134599999996</v>
      </c>
      <c r="J81" s="289">
        <v>71.318543739999996</v>
      </c>
      <c r="K81" s="289">
        <v>1445.307155</v>
      </c>
      <c r="L81" s="289">
        <v>13619.948850000001</v>
      </c>
      <c r="M81" s="289">
        <v>4375.6444529999999</v>
      </c>
      <c r="N81" s="289">
        <v>15063.671770000001</v>
      </c>
      <c r="O81" s="289">
        <v>7612.265617</v>
      </c>
      <c r="P81" s="289">
        <v>361.2869579</v>
      </c>
      <c r="Q81" s="289">
        <v>30801.837780000002</v>
      </c>
      <c r="R81" s="289">
        <v>26868.830320000001</v>
      </c>
      <c r="S81" s="289">
        <v>7137.5214509999996</v>
      </c>
      <c r="T81" s="289">
        <v>27640.401389999999</v>
      </c>
      <c r="U81" s="289">
        <v>98.273706219999994</v>
      </c>
      <c r="V81" s="289">
        <v>11924.159449999999</v>
      </c>
      <c r="W81" s="289">
        <v>8133.5179390000003</v>
      </c>
      <c r="X81" s="289">
        <v>1187.5396519999999</v>
      </c>
      <c r="Y81" s="289">
        <v>1550.4307739999999</v>
      </c>
      <c r="Z81" s="289">
        <v>5093.9906760000003</v>
      </c>
      <c r="AA81" s="289">
        <v>147.98510440000001</v>
      </c>
      <c r="AB81" s="289">
        <v>1738.241802</v>
      </c>
      <c r="AC81" s="289">
        <v>5352.5610129999995</v>
      </c>
      <c r="AD81" s="289">
        <v>9644.5000749999999</v>
      </c>
      <c r="AE81" s="289">
        <v>9448.969873</v>
      </c>
      <c r="AF81" s="289">
        <v>14620.16246</v>
      </c>
      <c r="AG81" s="289">
        <v>1002.952821</v>
      </c>
      <c r="AH81" s="289">
        <v>5044.67</v>
      </c>
      <c r="AI81" s="289">
        <v>15640.71443</v>
      </c>
      <c r="AJ81" s="289">
        <v>109716.94040000001</v>
      </c>
      <c r="AK81" s="289">
        <v>10327.191140000001</v>
      </c>
      <c r="AM81" s="289"/>
    </row>
    <row r="82" spans="1:39" s="290" customFormat="1">
      <c r="A82" s="289">
        <v>69</v>
      </c>
      <c r="B82" s="289" t="s">
        <v>172</v>
      </c>
      <c r="C82" s="289" t="s">
        <v>173</v>
      </c>
      <c r="D82" s="289" t="str">
        <f t="shared" si="0"/>
        <v>2.07.02 Exports of goods at risk of modern slavery, US$ millions</v>
      </c>
      <c r="E82" s="289" t="s">
        <v>287</v>
      </c>
      <c r="F82" s="289" t="s">
        <v>385</v>
      </c>
      <c r="G82" s="289" t="s">
        <v>387</v>
      </c>
      <c r="H82" s="289">
        <v>0</v>
      </c>
      <c r="I82" s="289">
        <v>0</v>
      </c>
      <c r="J82" s="289">
        <v>0</v>
      </c>
      <c r="K82" s="289">
        <v>3.0000000000000001E-3</v>
      </c>
      <c r="L82" s="289">
        <v>0</v>
      </c>
      <c r="M82" s="289">
        <v>0</v>
      </c>
      <c r="N82" s="289">
        <v>358978.2</v>
      </c>
      <c r="O82" s="289">
        <v>1301.8</v>
      </c>
      <c r="P82" s="289">
        <v>0</v>
      </c>
      <c r="Q82" s="289">
        <v>0</v>
      </c>
      <c r="R82" s="289">
        <v>75131.8</v>
      </c>
      <c r="S82" s="289">
        <v>24410.799999999999</v>
      </c>
      <c r="T82" s="289">
        <v>0</v>
      </c>
      <c r="U82" s="289">
        <v>0</v>
      </c>
      <c r="V82" s="289">
        <v>26889.7</v>
      </c>
      <c r="W82" s="289">
        <v>0</v>
      </c>
      <c r="X82" s="289">
        <v>1343.7</v>
      </c>
      <c r="Y82" s="289">
        <v>0</v>
      </c>
      <c r="Z82" s="289">
        <v>62.9</v>
      </c>
      <c r="AA82" s="289">
        <v>0</v>
      </c>
      <c r="AB82" s="289">
        <v>25688.1</v>
      </c>
      <c r="AC82" s="289">
        <v>0</v>
      </c>
      <c r="AD82" s="289">
        <v>0</v>
      </c>
      <c r="AE82" s="289">
        <v>0</v>
      </c>
      <c r="AF82" s="289">
        <v>0</v>
      </c>
      <c r="AG82" s="289">
        <v>0</v>
      </c>
      <c r="AH82" s="289">
        <v>7370.9</v>
      </c>
      <c r="AI82" s="289">
        <v>0</v>
      </c>
      <c r="AJ82" s="289">
        <v>0</v>
      </c>
      <c r="AK82" s="289" t="s">
        <v>599</v>
      </c>
      <c r="AM82" s="289"/>
    </row>
    <row r="83" spans="1:39" s="290" customFormat="1">
      <c r="A83" s="289">
        <v>70</v>
      </c>
      <c r="B83" s="289" t="s">
        <v>174</v>
      </c>
      <c r="C83" s="289" t="s">
        <v>388</v>
      </c>
      <c r="D83" s="289" t="str">
        <f t="shared" si="0"/>
        <v>2.08 Legatum Prosperity Index</v>
      </c>
      <c r="E83" s="289" t="s">
        <v>289</v>
      </c>
      <c r="F83" s="289" t="s">
        <v>564</v>
      </c>
      <c r="G83" s="289"/>
      <c r="H83" s="289">
        <v>79.36</v>
      </c>
      <c r="I83" s="289">
        <v>47.87</v>
      </c>
      <c r="J83" s="289"/>
      <c r="K83" s="289">
        <v>49.19</v>
      </c>
      <c r="L83" s="289">
        <v>79.62</v>
      </c>
      <c r="M83" s="289">
        <v>70.180000000000007</v>
      </c>
      <c r="N83" s="289">
        <v>62.15</v>
      </c>
      <c r="O83" s="289">
        <v>77.36</v>
      </c>
      <c r="P83" s="289">
        <v>57.42</v>
      </c>
      <c r="Q83" s="289">
        <v>76.900000000000006</v>
      </c>
      <c r="R83" s="289">
        <v>53.66</v>
      </c>
      <c r="S83" s="289">
        <v>60.88</v>
      </c>
      <c r="T83" s="289">
        <v>78.22</v>
      </c>
      <c r="U83" s="289">
        <v>50.18</v>
      </c>
      <c r="V83" s="289">
        <v>66.84</v>
      </c>
      <c r="W83" s="289">
        <v>59.3</v>
      </c>
      <c r="X83" s="289">
        <v>43.66</v>
      </c>
      <c r="Y83" s="289">
        <v>80.47</v>
      </c>
      <c r="Z83" s="289">
        <v>45.1</v>
      </c>
      <c r="AA83" s="289">
        <v>46.64</v>
      </c>
      <c r="AB83" s="289">
        <v>61.27</v>
      </c>
      <c r="AC83" s="289">
        <v>57.53</v>
      </c>
      <c r="AD83" s="289">
        <v>58.5</v>
      </c>
      <c r="AE83" s="289">
        <v>78.209999999999994</v>
      </c>
      <c r="AF83" s="289">
        <v>74.069999999999993</v>
      </c>
      <c r="AG83" s="289">
        <v>56.34</v>
      </c>
      <c r="AH83" s="289">
        <v>60.79</v>
      </c>
      <c r="AI83" s="289">
        <v>79.95</v>
      </c>
      <c r="AJ83" s="289">
        <v>77.44</v>
      </c>
      <c r="AK83" s="289">
        <v>58.86</v>
      </c>
      <c r="AM83" s="289"/>
    </row>
    <row r="84" spans="1:39" s="290" customFormat="1">
      <c r="A84" s="289">
        <v>71</v>
      </c>
      <c r="B84" s="289" t="s">
        <v>176</v>
      </c>
      <c r="C84" s="289" t="s">
        <v>177</v>
      </c>
      <c r="D84" s="289" t="str">
        <f t="shared" si="0"/>
        <v>2.09 Life expectancy at birth</v>
      </c>
      <c r="E84" s="289" t="s">
        <v>289</v>
      </c>
      <c r="F84" s="289" t="s">
        <v>390</v>
      </c>
      <c r="G84" s="289"/>
      <c r="H84" s="289">
        <v>83.923000000000002</v>
      </c>
      <c r="I84" s="289">
        <v>74.671999999999997</v>
      </c>
      <c r="J84" s="289">
        <v>75.326999999999998</v>
      </c>
      <c r="K84" s="289">
        <v>70.668000000000006</v>
      </c>
      <c r="L84" s="289">
        <v>82.63</v>
      </c>
      <c r="M84" s="289">
        <v>81.167000000000002</v>
      </c>
      <c r="N84" s="289">
        <v>77.953000000000003</v>
      </c>
      <c r="O84" s="289">
        <v>80.86</v>
      </c>
      <c r="P84" s="289">
        <v>77.391999999999996</v>
      </c>
      <c r="Q84" s="289">
        <v>85.510999999999996</v>
      </c>
      <c r="R84" s="289">
        <v>72.003</v>
      </c>
      <c r="S84" s="289">
        <v>71.146000000000001</v>
      </c>
      <c r="T84" s="289">
        <v>84.712000000000003</v>
      </c>
      <c r="U84" s="289">
        <v>68.963999999999999</v>
      </c>
      <c r="V84" s="289">
        <v>76.656999999999996</v>
      </c>
      <c r="W84" s="289">
        <v>75.069000000000003</v>
      </c>
      <c r="X84" s="289">
        <v>66.888999999999996</v>
      </c>
      <c r="Y84" s="289">
        <v>82.087999999999994</v>
      </c>
      <c r="Z84" s="289">
        <v>67.649000000000001</v>
      </c>
      <c r="AA84" s="289">
        <v>66.134</v>
      </c>
      <c r="AB84" s="289">
        <v>77.739999999999995</v>
      </c>
      <c r="AC84" s="289">
        <v>69.832999999999998</v>
      </c>
      <c r="AD84" s="289">
        <v>73.153999999999996</v>
      </c>
      <c r="AE84" s="289">
        <v>83.736000000000004</v>
      </c>
      <c r="AF84" s="289">
        <v>84.328999999999994</v>
      </c>
      <c r="AG84" s="289">
        <v>77.483000000000004</v>
      </c>
      <c r="AH84" s="289">
        <v>76.412000000000006</v>
      </c>
      <c r="AI84" s="289">
        <v>81.302000000000007</v>
      </c>
      <c r="AJ84" s="289">
        <v>79.304000000000002</v>
      </c>
      <c r="AK84" s="289">
        <v>74.587999999999994</v>
      </c>
      <c r="AM84" s="289"/>
    </row>
    <row r="85" spans="1:39" s="290" customFormat="1">
      <c r="A85" s="289">
        <v>72</v>
      </c>
      <c r="B85" s="289" t="s">
        <v>178</v>
      </c>
      <c r="C85" s="289" t="s">
        <v>179</v>
      </c>
      <c r="D85" s="289" t="str">
        <f t="shared" si="0"/>
        <v>2.10 Uneven Economic Development</v>
      </c>
      <c r="E85" s="289" t="s">
        <v>287</v>
      </c>
      <c r="F85" s="289"/>
      <c r="G85" s="289"/>
      <c r="H85" s="289">
        <v>2.9</v>
      </c>
      <c r="I85" s="289">
        <v>5.8</v>
      </c>
      <c r="J85" s="289">
        <v>6.9</v>
      </c>
      <c r="K85" s="289">
        <v>6.3</v>
      </c>
      <c r="L85" s="289">
        <v>2.5</v>
      </c>
      <c r="M85" s="289">
        <v>4.7</v>
      </c>
      <c r="N85" s="289">
        <v>6.2</v>
      </c>
      <c r="O85" s="289" t="s">
        <v>221</v>
      </c>
      <c r="P85" s="289">
        <v>6</v>
      </c>
      <c r="Q85" s="289" t="s">
        <v>221</v>
      </c>
      <c r="R85" s="289">
        <v>5.7</v>
      </c>
      <c r="S85" s="289">
        <v>4.2</v>
      </c>
      <c r="T85" s="289">
        <v>3.2</v>
      </c>
      <c r="U85" s="289">
        <v>5.2</v>
      </c>
      <c r="V85" s="289">
        <v>3.8</v>
      </c>
      <c r="W85" s="289">
        <v>5.8</v>
      </c>
      <c r="X85" s="289">
        <v>7.2</v>
      </c>
      <c r="Y85" s="289">
        <v>2.8</v>
      </c>
      <c r="Z85" s="289">
        <v>5</v>
      </c>
      <c r="AA85" s="289">
        <v>7.9</v>
      </c>
      <c r="AB85" s="289">
        <v>5.9</v>
      </c>
      <c r="AC85" s="289">
        <v>4.8</v>
      </c>
      <c r="AD85" s="289">
        <v>5.0999999999999996</v>
      </c>
      <c r="AE85" s="289">
        <v>3.9</v>
      </c>
      <c r="AF85" s="289">
        <v>3.1</v>
      </c>
      <c r="AG85" s="289">
        <v>6.1</v>
      </c>
      <c r="AH85" s="289">
        <v>4</v>
      </c>
      <c r="AI85" s="289">
        <v>3.6</v>
      </c>
      <c r="AJ85" s="289">
        <v>3.9</v>
      </c>
      <c r="AK85" s="289">
        <v>3.6</v>
      </c>
      <c r="AM85" s="289"/>
    </row>
    <row r="86" spans="1:39" s="290" customFormat="1">
      <c r="A86" s="289">
        <v>73</v>
      </c>
      <c r="B86" s="617">
        <v>2.11</v>
      </c>
      <c r="C86" s="289" t="s">
        <v>180</v>
      </c>
      <c r="D86" s="289" t="str">
        <f t="shared" si="0"/>
        <v>2.11 Universal Health Coverage Index</v>
      </c>
      <c r="E86" s="289" t="s">
        <v>289</v>
      </c>
      <c r="F86" s="289"/>
      <c r="G86" s="289"/>
      <c r="H86" s="289">
        <v>89</v>
      </c>
      <c r="I86" s="289">
        <v>54</v>
      </c>
      <c r="J86" s="289">
        <v>84</v>
      </c>
      <c r="K86" s="289">
        <v>62</v>
      </c>
      <c r="L86" s="289">
        <v>92</v>
      </c>
      <c r="M86" s="289">
        <v>84</v>
      </c>
      <c r="N86" s="289">
        <v>85</v>
      </c>
      <c r="O86" s="289" t="s">
        <v>221</v>
      </c>
      <c r="P86" s="289">
        <v>78</v>
      </c>
      <c r="Q86" s="289" t="s">
        <v>221</v>
      </c>
      <c r="R86" s="289">
        <v>69</v>
      </c>
      <c r="S86" s="289">
        <v>67</v>
      </c>
      <c r="T86" s="289">
        <v>86</v>
      </c>
      <c r="U86" s="289">
        <v>64</v>
      </c>
      <c r="V86" s="289">
        <v>80</v>
      </c>
      <c r="W86" s="289">
        <v>79</v>
      </c>
      <c r="X86" s="289">
        <v>52</v>
      </c>
      <c r="Y86" s="289">
        <v>89</v>
      </c>
      <c r="Z86" s="289">
        <v>56</v>
      </c>
      <c r="AA86" s="289">
        <v>32</v>
      </c>
      <c r="AB86" s="289">
        <v>68</v>
      </c>
      <c r="AC86" s="289">
        <v>69</v>
      </c>
      <c r="AD86" s="289">
        <v>81</v>
      </c>
      <c r="AE86" s="289">
        <v>88</v>
      </c>
      <c r="AF86" s="289">
        <v>88</v>
      </c>
      <c r="AG86" s="289">
        <v>72</v>
      </c>
      <c r="AH86" s="289">
        <v>82</v>
      </c>
      <c r="AI86" s="289">
        <v>88</v>
      </c>
      <c r="AJ86" s="289">
        <v>88</v>
      </c>
      <c r="AK86" s="289">
        <v>71</v>
      </c>
      <c r="AM86" s="289"/>
    </row>
    <row r="87" spans="1:39">
      <c r="A87" s="289">
        <v>74</v>
      </c>
      <c r="B87" s="617">
        <v>2.12</v>
      </c>
      <c r="C87" s="289" t="s">
        <v>391</v>
      </c>
      <c r="D87" s="289" t="str">
        <f t="shared" si="0"/>
        <v>2.12 Equal distribution of resources index</v>
      </c>
      <c r="H87" s="289">
        <v>0.871</v>
      </c>
      <c r="I87" s="289">
        <v>0.156</v>
      </c>
      <c r="J87" s="289" t="s">
        <v>221</v>
      </c>
      <c r="K87" s="289">
        <v>0.248</v>
      </c>
      <c r="L87" s="289">
        <v>0.82499999999999996</v>
      </c>
      <c r="M87" s="289">
        <v>0.58899999999999997</v>
      </c>
      <c r="N87" s="289">
        <v>0.30399999999999999</v>
      </c>
      <c r="O87" s="289">
        <v>0.96399999999999997</v>
      </c>
      <c r="P87" s="289">
        <v>0.31900000000000001</v>
      </c>
      <c r="Q87" s="289">
        <v>0.874</v>
      </c>
      <c r="R87" s="289">
        <v>0.314</v>
      </c>
      <c r="S87" s="289">
        <v>0.54200000000000004</v>
      </c>
      <c r="T87" s="289">
        <v>0.97299999999999998</v>
      </c>
      <c r="U87" s="289">
        <v>0.317</v>
      </c>
      <c r="V87" s="289">
        <v>0.85599999999999998</v>
      </c>
      <c r="W87" s="289">
        <v>0.29799999999999999</v>
      </c>
      <c r="X87" s="289">
        <v>0.11</v>
      </c>
      <c r="Y87" s="289">
        <v>0.91200000000000003</v>
      </c>
      <c r="Z87" s="289">
        <v>0.15</v>
      </c>
      <c r="AA87" s="289">
        <v>0.19700000000000001</v>
      </c>
      <c r="AB87" s="289">
        <v>0.32600000000000001</v>
      </c>
      <c r="AC87" s="289">
        <v>0.24</v>
      </c>
      <c r="AD87" s="289">
        <v>0.621</v>
      </c>
      <c r="AE87" s="289">
        <v>0.96</v>
      </c>
      <c r="AF87" s="289">
        <v>0.95099999999999996</v>
      </c>
      <c r="AG87" s="289">
        <v>0.79100000000000004</v>
      </c>
      <c r="AH87" s="289">
        <v>0.60099999999999998</v>
      </c>
      <c r="AI87" s="289">
        <v>0.85399999999999998</v>
      </c>
      <c r="AJ87" s="289">
        <v>0.50900000000000001</v>
      </c>
      <c r="AK87" s="289">
        <v>0.73799999999999999</v>
      </c>
    </row>
    <row r="88" spans="1:39">
      <c r="H88" s="289" t="s">
        <v>221</v>
      </c>
      <c r="I88" s="289" t="s">
        <v>221</v>
      </c>
      <c r="J88" s="289" t="s">
        <v>221</v>
      </c>
      <c r="K88" s="289" t="s">
        <v>221</v>
      </c>
      <c r="L88" s="289" t="s">
        <v>221</v>
      </c>
      <c r="M88" s="289" t="s">
        <v>221</v>
      </c>
      <c r="N88" s="289" t="s">
        <v>221</v>
      </c>
      <c r="O88" s="289" t="s">
        <v>221</v>
      </c>
      <c r="P88" s="289" t="s">
        <v>221</v>
      </c>
      <c r="Q88" s="289" t="s">
        <v>221</v>
      </c>
      <c r="R88" s="289" t="s">
        <v>221</v>
      </c>
      <c r="S88" s="289" t="s">
        <v>221</v>
      </c>
      <c r="T88" s="289" t="s">
        <v>221</v>
      </c>
      <c r="U88" s="289" t="s">
        <v>221</v>
      </c>
      <c r="V88" s="289" t="s">
        <v>221</v>
      </c>
      <c r="W88" s="289" t="s">
        <v>221</v>
      </c>
      <c r="X88" s="289" t="s">
        <v>221</v>
      </c>
      <c r="Y88" s="289" t="s">
        <v>221</v>
      </c>
      <c r="Z88" s="289" t="s">
        <v>221</v>
      </c>
      <c r="AA88" s="289" t="s">
        <v>221</v>
      </c>
      <c r="AB88" s="289" t="s">
        <v>221</v>
      </c>
      <c r="AC88" s="289" t="s">
        <v>221</v>
      </c>
      <c r="AD88" s="289" t="s">
        <v>221</v>
      </c>
      <c r="AE88" s="289" t="s">
        <v>221</v>
      </c>
      <c r="AF88" s="289" t="s">
        <v>221</v>
      </c>
      <c r="AG88" s="289" t="s">
        <v>221</v>
      </c>
      <c r="AH88" s="289" t="s">
        <v>221</v>
      </c>
      <c r="AI88" s="289" t="s">
        <v>221</v>
      </c>
      <c r="AJ88" s="289" t="s">
        <v>221</v>
      </c>
      <c r="AK88" s="289" t="s">
        <v>221</v>
      </c>
    </row>
    <row r="89" spans="1:39">
      <c r="H89" s="289" t="s">
        <v>221</v>
      </c>
      <c r="I89" s="289" t="s">
        <v>221</v>
      </c>
      <c r="J89" s="289" t="s">
        <v>221</v>
      </c>
      <c r="K89" s="289" t="s">
        <v>221</v>
      </c>
      <c r="L89" s="289" t="s">
        <v>221</v>
      </c>
      <c r="M89" s="289" t="s">
        <v>221</v>
      </c>
      <c r="N89" s="289" t="s">
        <v>221</v>
      </c>
      <c r="O89" s="289" t="s">
        <v>221</v>
      </c>
      <c r="P89" s="289" t="s">
        <v>221</v>
      </c>
      <c r="Q89" s="289" t="s">
        <v>221</v>
      </c>
      <c r="R89" s="289" t="s">
        <v>221</v>
      </c>
      <c r="S89" s="289" t="s">
        <v>221</v>
      </c>
      <c r="T89" s="289" t="s">
        <v>221</v>
      </c>
      <c r="U89" s="289" t="s">
        <v>221</v>
      </c>
      <c r="V89" s="289" t="s">
        <v>221</v>
      </c>
      <c r="W89" s="289" t="s">
        <v>221</v>
      </c>
      <c r="X89" s="289" t="s">
        <v>221</v>
      </c>
      <c r="Y89" s="289" t="s">
        <v>221</v>
      </c>
      <c r="Z89" s="289" t="s">
        <v>221</v>
      </c>
      <c r="AA89" s="289" t="s">
        <v>221</v>
      </c>
      <c r="AB89" s="289" t="s">
        <v>221</v>
      </c>
      <c r="AC89" s="289" t="s">
        <v>221</v>
      </c>
      <c r="AD89" s="289" t="s">
        <v>221</v>
      </c>
      <c r="AE89" s="289" t="s">
        <v>221</v>
      </c>
      <c r="AF89" s="289" t="s">
        <v>221</v>
      </c>
      <c r="AG89" s="289" t="s">
        <v>221</v>
      </c>
      <c r="AH89" s="289" t="s">
        <v>221</v>
      </c>
      <c r="AI89" s="289" t="s">
        <v>221</v>
      </c>
      <c r="AJ89" s="289" t="s">
        <v>221</v>
      </c>
      <c r="AK89" s="289" t="s">
        <v>221</v>
      </c>
    </row>
    <row r="90" spans="1:39" s="290" customFormat="1">
      <c r="A90" s="289"/>
      <c r="B90" s="289" t="s">
        <v>262</v>
      </c>
      <c r="C90" s="289" t="s">
        <v>182</v>
      </c>
      <c r="D90" s="289" t="str">
        <f>B90</f>
        <v>3 Environmental Pillar</v>
      </c>
      <c r="E90" s="289" t="s">
        <v>231</v>
      </c>
      <c r="F90" s="289"/>
      <c r="G90" s="289"/>
      <c r="H90" s="289" t="s">
        <v>221</v>
      </c>
      <c r="I90" s="289" t="s">
        <v>221</v>
      </c>
      <c r="J90" s="289" t="s">
        <v>221</v>
      </c>
      <c r="K90" s="289" t="s">
        <v>221</v>
      </c>
      <c r="L90" s="289" t="s">
        <v>221</v>
      </c>
      <c r="M90" s="289" t="s">
        <v>221</v>
      </c>
      <c r="N90" s="289" t="s">
        <v>221</v>
      </c>
      <c r="O90" s="289" t="s">
        <v>221</v>
      </c>
      <c r="P90" s="289" t="s">
        <v>221</v>
      </c>
      <c r="Q90" s="289" t="s">
        <v>221</v>
      </c>
      <c r="R90" s="289" t="s">
        <v>221</v>
      </c>
      <c r="S90" s="289" t="s">
        <v>221</v>
      </c>
      <c r="T90" s="289" t="s">
        <v>221</v>
      </c>
      <c r="U90" s="289" t="s">
        <v>221</v>
      </c>
      <c r="V90" s="289" t="s">
        <v>221</v>
      </c>
      <c r="W90" s="289" t="s">
        <v>221</v>
      </c>
      <c r="X90" s="289" t="s">
        <v>221</v>
      </c>
      <c r="Y90" s="289" t="s">
        <v>221</v>
      </c>
      <c r="Z90" s="289" t="s">
        <v>221</v>
      </c>
      <c r="AA90" s="289" t="s">
        <v>221</v>
      </c>
      <c r="AB90" s="289" t="s">
        <v>221</v>
      </c>
      <c r="AC90" s="289" t="s">
        <v>221</v>
      </c>
      <c r="AD90" s="289" t="s">
        <v>221</v>
      </c>
      <c r="AE90" s="289" t="s">
        <v>221</v>
      </c>
      <c r="AF90" s="289" t="s">
        <v>221</v>
      </c>
      <c r="AG90" s="289" t="s">
        <v>221</v>
      </c>
      <c r="AH90" s="289" t="s">
        <v>221</v>
      </c>
      <c r="AI90" s="289" t="s">
        <v>221</v>
      </c>
      <c r="AJ90" s="289" t="s">
        <v>221</v>
      </c>
      <c r="AK90" s="289" t="s">
        <v>221</v>
      </c>
      <c r="AM90" s="289"/>
    </row>
    <row r="91" spans="1:39" s="290" customFormat="1" ht="15">
      <c r="A91" s="289">
        <v>75</v>
      </c>
      <c r="B91" s="289" t="s">
        <v>183</v>
      </c>
      <c r="C91" s="289" t="s">
        <v>184</v>
      </c>
      <c r="D91" s="89" t="s">
        <v>565</v>
      </c>
      <c r="E91" s="289" t="s">
        <v>287</v>
      </c>
      <c r="F91" s="289" t="s">
        <v>566</v>
      </c>
      <c r="G91" s="289" t="s">
        <v>393</v>
      </c>
      <c r="H91" s="289">
        <v>6.41</v>
      </c>
      <c r="I91" s="289">
        <v>69.3</v>
      </c>
      <c r="J91" s="289">
        <v>7.57</v>
      </c>
      <c r="K91" s="289">
        <v>19.399999999999999</v>
      </c>
      <c r="L91" s="289">
        <v>6.55</v>
      </c>
      <c r="M91" s="289">
        <v>23.1</v>
      </c>
      <c r="N91" s="289">
        <v>32</v>
      </c>
      <c r="O91" s="289">
        <v>16.3</v>
      </c>
      <c r="P91" s="289">
        <v>18.600000000000001</v>
      </c>
      <c r="Q91" s="289" t="s">
        <v>221</v>
      </c>
      <c r="R91" s="289">
        <v>54.1</v>
      </c>
      <c r="S91" s="289">
        <v>20.8</v>
      </c>
      <c r="T91" s="289">
        <v>11.5</v>
      </c>
      <c r="U91" s="289">
        <v>26</v>
      </c>
      <c r="V91" s="289">
        <v>15.9</v>
      </c>
      <c r="W91" s="289">
        <v>16.600000000000001</v>
      </c>
      <c r="X91" s="289">
        <v>35.1</v>
      </c>
      <c r="Y91" s="289">
        <v>6.88</v>
      </c>
      <c r="Z91" s="289">
        <v>58.4</v>
      </c>
      <c r="AA91" s="289">
        <v>14.1</v>
      </c>
      <c r="AB91" s="289">
        <v>31.1</v>
      </c>
      <c r="AC91" s="289">
        <v>22.2</v>
      </c>
      <c r="AD91" s="289">
        <v>11.6</v>
      </c>
      <c r="AE91" s="289">
        <v>15.1</v>
      </c>
      <c r="AF91" s="289">
        <v>21.9</v>
      </c>
      <c r="AG91" s="289">
        <v>22.7</v>
      </c>
      <c r="AH91" s="289">
        <v>23.5</v>
      </c>
      <c r="AI91" s="289">
        <v>9.4600000000000009</v>
      </c>
      <c r="AJ91" s="289">
        <v>6.97</v>
      </c>
      <c r="AK91" s="289">
        <v>24.8</v>
      </c>
      <c r="AM91" s="289"/>
    </row>
    <row r="92" spans="1:39" s="290" customFormat="1">
      <c r="A92" s="289">
        <v>76</v>
      </c>
      <c r="B92" s="289" t="s">
        <v>185</v>
      </c>
      <c r="C92" s="289" t="s">
        <v>186</v>
      </c>
      <c r="D92" s="289" t="str">
        <f t="shared" ref="D92:D110" si="1">_xlfn.CONCAT(B92," ",C92)</f>
        <v>3.02 Deforestation</v>
      </c>
      <c r="E92" s="289" t="s">
        <v>289</v>
      </c>
      <c r="F92" s="289" t="s">
        <v>394</v>
      </c>
      <c r="G92" s="289" t="s">
        <v>395</v>
      </c>
      <c r="H92" s="289">
        <v>1.47011670125963E-2</v>
      </c>
      <c r="I92" s="289">
        <v>8.9302469205930907E-3</v>
      </c>
      <c r="J92" s="289">
        <v>1.88771185581316E-3</v>
      </c>
      <c r="K92" s="289">
        <v>1.3728690902096E-2</v>
      </c>
      <c r="L92" s="289">
        <v>9.4511976654554405E-3</v>
      </c>
      <c r="M92" s="289">
        <v>3.79985318527687E-3</v>
      </c>
      <c r="N92" s="289">
        <v>3.49854359536403E-3</v>
      </c>
      <c r="O92" s="289">
        <v>8.6565901462043004E-4</v>
      </c>
      <c r="P92" s="289">
        <v>2.4885829033409199E-3</v>
      </c>
      <c r="Q92" s="289"/>
      <c r="R92" s="289">
        <v>3.8845719504322601E-3</v>
      </c>
      <c r="S92" s="289">
        <v>6.4787535894733602E-3</v>
      </c>
      <c r="T92" s="289">
        <v>1.9310241571994799E-3</v>
      </c>
      <c r="U92" s="289">
        <v>1.87611367663587E-2</v>
      </c>
      <c r="V92" s="289">
        <v>9.4121208491699006E-3</v>
      </c>
      <c r="W92" s="289">
        <v>4.6055938016254499E-3</v>
      </c>
      <c r="X92" s="289">
        <v>6.8088742587136698E-3</v>
      </c>
      <c r="Y92" s="289">
        <v>4.89777552157185E-3</v>
      </c>
      <c r="Z92" s="289">
        <v>1.2473131581228401E-4</v>
      </c>
      <c r="AA92" s="289">
        <v>2.1579814869666101E-3</v>
      </c>
      <c r="AB92" s="289">
        <v>3.1662669482669199E-3</v>
      </c>
      <c r="AC92" s="289">
        <v>3.2162186647196299E-3</v>
      </c>
      <c r="AD92" s="289">
        <v>6.5114938341133801E-3</v>
      </c>
      <c r="AE92" s="289">
        <v>7.6627386635692704E-3</v>
      </c>
      <c r="AF92" s="289">
        <v>3.7412615302901998E-3</v>
      </c>
      <c r="AG92" s="289">
        <v>2.8640232787942102E-3</v>
      </c>
      <c r="AH92" s="289">
        <v>6.3778169770217297E-3</v>
      </c>
      <c r="AI92" s="289">
        <v>6.8982816196905402E-3</v>
      </c>
      <c r="AJ92" s="289">
        <v>6.5718213343756897E-3</v>
      </c>
      <c r="AK92" s="289">
        <v>1.00257603469011E-2</v>
      </c>
      <c r="AM92" s="289"/>
    </row>
    <row r="93" spans="1:39" s="290" customFormat="1">
      <c r="A93" s="289">
        <v>77</v>
      </c>
      <c r="B93" s="289" t="s">
        <v>187</v>
      </c>
      <c r="C93" s="289" t="s">
        <v>188</v>
      </c>
      <c r="D93" s="289" t="str">
        <f t="shared" si="1"/>
        <v>3.03 % of wastewater treated</v>
      </c>
      <c r="E93" s="289" t="s">
        <v>289</v>
      </c>
      <c r="F93" s="289" t="s">
        <v>396</v>
      </c>
      <c r="G93" s="289" t="s">
        <v>188</v>
      </c>
      <c r="H93" s="289">
        <v>95.770988459999998</v>
      </c>
      <c r="I93" s="289">
        <v>16.341779710000001</v>
      </c>
      <c r="J93" s="289" t="s">
        <v>221</v>
      </c>
      <c r="K93" s="289">
        <v>46.79142761</v>
      </c>
      <c r="L93" s="289">
        <v>68.29610443</v>
      </c>
      <c r="M93" s="289">
        <v>87.887710569999996</v>
      </c>
      <c r="N93" s="289">
        <v>64.026321409999994</v>
      </c>
      <c r="O93" s="289" t="s">
        <v>221</v>
      </c>
      <c r="P93" s="289">
        <v>31.111709999999999</v>
      </c>
      <c r="Q93" s="289">
        <v>93.19579315</v>
      </c>
      <c r="R93" s="289">
        <v>28.834434510000001</v>
      </c>
      <c r="S93" s="289" t="s">
        <v>221</v>
      </c>
      <c r="T93" s="289">
        <v>98.577514649999998</v>
      </c>
      <c r="U93" s="289">
        <v>10.297828669999999</v>
      </c>
      <c r="V93" s="289">
        <v>90.606178279999995</v>
      </c>
      <c r="W93" s="289">
        <v>64.111968989999994</v>
      </c>
      <c r="X93" s="289">
        <v>15.18865585</v>
      </c>
      <c r="Y93" s="289">
        <v>84.531936650000006</v>
      </c>
      <c r="Z93" s="289">
        <v>38.109478000000003</v>
      </c>
      <c r="AA93" s="289">
        <v>7.2940611840000003</v>
      </c>
      <c r="AB93" s="289">
        <v>52.421028139999997</v>
      </c>
      <c r="AC93" s="289">
        <v>68.047744750000007</v>
      </c>
      <c r="AD93" s="289">
        <v>21.445804599999999</v>
      </c>
      <c r="AE93" s="289">
        <v>100</v>
      </c>
      <c r="AF93" s="289">
        <v>99.434310909999994</v>
      </c>
      <c r="AG93" s="289" t="s">
        <v>221</v>
      </c>
      <c r="AH93" s="289">
        <v>33.691944120000002</v>
      </c>
      <c r="AI93" s="289">
        <v>97.192672729999998</v>
      </c>
      <c r="AJ93" s="289">
        <v>98.061447139999999</v>
      </c>
      <c r="AK93" s="289">
        <v>40.755798339999998</v>
      </c>
      <c r="AM93" s="289"/>
    </row>
    <row r="94" spans="1:39" s="290" customFormat="1">
      <c r="A94" s="289">
        <v>78</v>
      </c>
      <c r="B94" s="289" t="s">
        <v>189</v>
      </c>
      <c r="C94" s="289" t="s">
        <v>567</v>
      </c>
      <c r="D94" s="289" t="str">
        <f t="shared" si="1"/>
        <v>3.04 Energy intensity (Energy use (kg of oil equivalent) per $1,000 GDP (constant 2021 PPP)</v>
      </c>
      <c r="E94" s="289" t="s">
        <v>287</v>
      </c>
      <c r="F94" s="289" t="s">
        <v>568</v>
      </c>
      <c r="G94" s="289" t="s">
        <v>397</v>
      </c>
      <c r="H94" s="289">
        <v>78.770228781397051</v>
      </c>
      <c r="I94" s="289">
        <v>34.911337418540498</v>
      </c>
      <c r="J94" s="289">
        <v>113.00417282707087</v>
      </c>
      <c r="K94" s="289">
        <v>82.879908337292377</v>
      </c>
      <c r="L94" s="289">
        <v>126.19495440410037</v>
      </c>
      <c r="M94" s="289">
        <v>67.224838683479206</v>
      </c>
      <c r="N94" s="289">
        <v>125.66368381278036</v>
      </c>
      <c r="O94" s="289" t="s">
        <v>221</v>
      </c>
      <c r="P94" s="289">
        <v>66.183687546083789</v>
      </c>
      <c r="Q94" s="289">
        <v>23.556546807417789</v>
      </c>
      <c r="R94" s="289">
        <v>82.048797748292301</v>
      </c>
      <c r="S94" s="289">
        <v>70.728344128162263</v>
      </c>
      <c r="T94" s="289">
        <v>65.194093157408162</v>
      </c>
      <c r="U94" s="289">
        <v>105.18186609406787</v>
      </c>
      <c r="V94" s="289">
        <v>91.571447806953643</v>
      </c>
      <c r="W94" s="289">
        <v>70.725234519746664</v>
      </c>
      <c r="X94" s="289">
        <v>76.594639582300189</v>
      </c>
      <c r="Y94" s="289">
        <v>72.169692599472668</v>
      </c>
      <c r="Z94" s="289">
        <v>76.576821374585549</v>
      </c>
      <c r="AA94" s="289" t="s">
        <v>221</v>
      </c>
      <c r="AB94" s="289">
        <v>53.718282131181383</v>
      </c>
      <c r="AC94" s="289">
        <v>58.608286559729954</v>
      </c>
      <c r="AD94" s="289">
        <v>135.51579287938637</v>
      </c>
      <c r="AE94" s="289">
        <v>40.776147003806621</v>
      </c>
      <c r="AF94" s="289">
        <v>98.759717996170053</v>
      </c>
      <c r="AG94" s="289">
        <v>35.832716168534972</v>
      </c>
      <c r="AH94" s="289">
        <v>87.359381359102287</v>
      </c>
      <c r="AI94" s="289">
        <v>39.357219539283292</v>
      </c>
      <c r="AJ94" s="289">
        <v>84.242967232464139</v>
      </c>
      <c r="AK94" s="289">
        <v>75.15682229754178</v>
      </c>
      <c r="AM94" s="289"/>
    </row>
    <row r="95" spans="1:39" s="290" customFormat="1">
      <c r="A95" s="289">
        <v>79</v>
      </c>
      <c r="B95" s="289" t="s">
        <v>191</v>
      </c>
      <c r="C95" s="528" t="s">
        <v>398</v>
      </c>
      <c r="D95" s="289" t="str">
        <f t="shared" si="1"/>
        <v>3.05 Ecological footprint (global hectares per person)</v>
      </c>
      <c r="E95" s="289" t="s">
        <v>287</v>
      </c>
      <c r="F95" s="289" t="s">
        <v>399</v>
      </c>
      <c r="G95" s="289" t="s">
        <v>400</v>
      </c>
      <c r="H95" s="289" t="s">
        <v>221</v>
      </c>
      <c r="I95" s="289">
        <v>0.90600000000000003</v>
      </c>
      <c r="J95" s="289" t="s">
        <v>221</v>
      </c>
      <c r="K95" s="289">
        <v>1.5840000000000001</v>
      </c>
      <c r="L95" s="289">
        <v>6.6219999999999999</v>
      </c>
      <c r="M95" s="289">
        <v>3.758</v>
      </c>
      <c r="N95" s="289">
        <v>3.7570000000000001</v>
      </c>
      <c r="O95" s="289" t="s">
        <v>221</v>
      </c>
      <c r="P95" s="289" t="s">
        <v>221</v>
      </c>
      <c r="Q95" s="289" t="s">
        <v>221</v>
      </c>
      <c r="R95" s="289">
        <v>1.1299999999999999</v>
      </c>
      <c r="S95" s="289">
        <v>1.659</v>
      </c>
      <c r="T95" s="289">
        <v>3.9359999999999999</v>
      </c>
      <c r="U95" s="289">
        <v>0.94</v>
      </c>
      <c r="V95" s="289">
        <v>4.1109999999999998</v>
      </c>
      <c r="W95" s="289">
        <v>2.6459999999999999</v>
      </c>
      <c r="X95" s="289">
        <v>1.1000000000000001</v>
      </c>
      <c r="Y95" s="289" t="s">
        <v>221</v>
      </c>
      <c r="Z95" s="289">
        <v>0.72199999999999998</v>
      </c>
      <c r="AA95" s="289" t="s">
        <v>221</v>
      </c>
      <c r="AB95" s="289">
        <v>2.319</v>
      </c>
      <c r="AC95" s="289">
        <v>1.37</v>
      </c>
      <c r="AD95" s="289">
        <v>5.3929999999999998</v>
      </c>
      <c r="AE95" s="289" t="s">
        <v>221</v>
      </c>
      <c r="AF95" s="289">
        <v>5.1059999999999999</v>
      </c>
      <c r="AG95" s="289">
        <v>1.272</v>
      </c>
      <c r="AH95" s="289">
        <v>2.4620000000000002</v>
      </c>
      <c r="AI95" s="289">
        <v>3.4089999999999998</v>
      </c>
      <c r="AJ95" s="289">
        <v>7.0529999999999999</v>
      </c>
      <c r="AK95" s="289">
        <v>2.298</v>
      </c>
      <c r="AM95" s="289"/>
    </row>
    <row r="96" spans="1:39" s="290" customFormat="1">
      <c r="A96" s="289">
        <v>80</v>
      </c>
      <c r="B96" s="289" t="s">
        <v>193</v>
      </c>
      <c r="C96" s="289" t="s">
        <v>569</v>
      </c>
      <c r="D96" s="89" t="s">
        <v>570</v>
      </c>
      <c r="E96" s="289" t="s">
        <v>289</v>
      </c>
      <c r="F96" s="289" t="s">
        <v>568</v>
      </c>
      <c r="G96" s="289" t="s">
        <v>401</v>
      </c>
      <c r="H96" s="289">
        <v>12.3</v>
      </c>
      <c r="I96" s="289">
        <v>25</v>
      </c>
      <c r="J96" s="289">
        <v>0</v>
      </c>
      <c r="K96" s="289">
        <v>52.4</v>
      </c>
      <c r="L96" s="289">
        <v>23.8</v>
      </c>
      <c r="M96" s="289">
        <v>24.2</v>
      </c>
      <c r="N96" s="289">
        <v>15.2</v>
      </c>
      <c r="O96" s="289">
        <v>4.29</v>
      </c>
      <c r="P96" s="289">
        <v>18.899999999999999</v>
      </c>
      <c r="Q96" s="289">
        <v>0.4</v>
      </c>
      <c r="R96" s="289">
        <v>34.9</v>
      </c>
      <c r="S96" s="289">
        <v>20.2</v>
      </c>
      <c r="T96" s="289">
        <v>8.8000000000000007</v>
      </c>
      <c r="U96" s="289">
        <v>49.2</v>
      </c>
      <c r="V96" s="289">
        <v>7.5</v>
      </c>
      <c r="W96" s="289">
        <v>13</v>
      </c>
      <c r="X96" s="289">
        <v>62.9</v>
      </c>
      <c r="Y96" s="289">
        <v>28.9</v>
      </c>
      <c r="Z96" s="289">
        <v>41.6</v>
      </c>
      <c r="AA96" s="289">
        <v>54.6</v>
      </c>
      <c r="AB96" s="289">
        <v>30.6</v>
      </c>
      <c r="AC96" s="289">
        <v>28</v>
      </c>
      <c r="AD96" s="289">
        <v>3.5</v>
      </c>
      <c r="AE96" s="289">
        <v>1.1000000000000001</v>
      </c>
      <c r="AF96" s="289">
        <v>3.6</v>
      </c>
      <c r="AG96" s="289">
        <v>48.8</v>
      </c>
      <c r="AH96" s="289">
        <v>19</v>
      </c>
      <c r="AI96" s="289">
        <v>12.2</v>
      </c>
      <c r="AJ96" s="289">
        <v>10.9</v>
      </c>
      <c r="AK96" s="289">
        <v>24.2</v>
      </c>
      <c r="AM96" s="289"/>
    </row>
    <row r="97" spans="1:39" s="290" customFormat="1">
      <c r="A97" s="289">
        <v>81</v>
      </c>
      <c r="B97" s="289" t="s">
        <v>195</v>
      </c>
      <c r="C97" s="289" t="s">
        <v>196</v>
      </c>
      <c r="D97" s="289" t="str">
        <f t="shared" si="1"/>
        <v>3.07 Environmental standards in trade</v>
      </c>
      <c r="E97" s="289" t="s">
        <v>231</v>
      </c>
      <c r="F97" s="289"/>
      <c r="G97" s="289"/>
      <c r="H97" s="289"/>
      <c r="I97" s="289"/>
      <c r="J97" s="289"/>
      <c r="K97" s="289"/>
      <c r="L97" s="289"/>
      <c r="M97" s="289"/>
      <c r="N97" s="289"/>
      <c r="O97" s="289"/>
      <c r="P97" s="289"/>
      <c r="Q97" s="289"/>
      <c r="R97" s="289"/>
      <c r="S97" s="289"/>
      <c r="T97" s="289"/>
      <c r="U97" s="289"/>
      <c r="V97" s="289"/>
      <c r="W97" s="289"/>
      <c r="X97" s="289"/>
      <c r="Y97" s="289"/>
      <c r="Z97" s="289"/>
      <c r="AA97" s="289"/>
      <c r="AB97" s="289"/>
      <c r="AC97" s="289"/>
      <c r="AD97" s="289"/>
      <c r="AE97" s="289"/>
      <c r="AF97" s="289"/>
      <c r="AG97" s="289"/>
      <c r="AH97" s="289"/>
      <c r="AI97" s="289"/>
      <c r="AJ97" s="289"/>
      <c r="AK97" s="289"/>
      <c r="AM97" s="289"/>
    </row>
    <row r="98" spans="1:39" s="290" customFormat="1">
      <c r="A98" s="289">
        <v>82</v>
      </c>
      <c r="B98" s="289" t="s">
        <v>197</v>
      </c>
      <c r="C98" s="289" t="s">
        <v>198</v>
      </c>
      <c r="D98" s="289" t="str">
        <f t="shared" si="1"/>
        <v>3.07.01 Convention: Hazardous Wastes</v>
      </c>
      <c r="E98" s="289" t="s">
        <v>289</v>
      </c>
      <c r="F98" s="289" t="s">
        <v>402</v>
      </c>
      <c r="G98" s="289" t="s">
        <v>403</v>
      </c>
      <c r="H98" s="289">
        <v>2</v>
      </c>
      <c r="I98" s="289">
        <v>2</v>
      </c>
      <c r="J98" s="289">
        <v>2</v>
      </c>
      <c r="K98" s="289">
        <v>2</v>
      </c>
      <c r="L98" s="289">
        <v>2</v>
      </c>
      <c r="M98" s="289">
        <v>2</v>
      </c>
      <c r="N98" s="289">
        <v>2</v>
      </c>
      <c r="O98" s="289">
        <v>2</v>
      </c>
      <c r="P98" s="289">
        <v>2</v>
      </c>
      <c r="Q98" s="289">
        <v>2</v>
      </c>
      <c r="R98" s="289">
        <v>2</v>
      </c>
      <c r="S98" s="289">
        <v>2</v>
      </c>
      <c r="T98" s="289">
        <v>2</v>
      </c>
      <c r="U98" s="289">
        <v>2</v>
      </c>
      <c r="V98" s="289">
        <v>2</v>
      </c>
      <c r="W98" s="289">
        <v>2</v>
      </c>
      <c r="X98" s="289">
        <v>2</v>
      </c>
      <c r="Y98" s="289">
        <v>2</v>
      </c>
      <c r="Z98" s="289">
        <v>2</v>
      </c>
      <c r="AA98" s="289">
        <v>2</v>
      </c>
      <c r="AB98" s="289">
        <v>2</v>
      </c>
      <c r="AC98" s="289">
        <v>2</v>
      </c>
      <c r="AD98" s="289">
        <v>2</v>
      </c>
      <c r="AE98" s="289">
        <v>2</v>
      </c>
      <c r="AF98" s="289">
        <v>2</v>
      </c>
      <c r="AG98" s="289">
        <v>2</v>
      </c>
      <c r="AH98" s="289">
        <v>2</v>
      </c>
      <c r="AI98" s="289">
        <v>2</v>
      </c>
      <c r="AJ98" s="289">
        <v>1</v>
      </c>
      <c r="AK98" s="289">
        <v>2</v>
      </c>
      <c r="AM98" s="289"/>
    </row>
    <row r="99" spans="1:39" s="290" customFormat="1">
      <c r="A99" s="289">
        <v>83</v>
      </c>
      <c r="B99" s="289" t="s">
        <v>199</v>
      </c>
      <c r="C99" s="289" t="s">
        <v>200</v>
      </c>
      <c r="D99" s="289" t="str">
        <f t="shared" si="1"/>
        <v>3.07.02 Convention: Prevention of Marine Pollution</v>
      </c>
      <c r="E99" s="289" t="s">
        <v>289</v>
      </c>
      <c r="F99" s="289" t="s">
        <v>404</v>
      </c>
      <c r="G99" s="289" t="s">
        <v>403</v>
      </c>
      <c r="H99" s="289">
        <v>2</v>
      </c>
      <c r="I99" s="289">
        <v>2</v>
      </c>
      <c r="J99" s="289">
        <v>2</v>
      </c>
      <c r="K99" s="289">
        <v>2</v>
      </c>
      <c r="L99" s="289">
        <v>2</v>
      </c>
      <c r="M99" s="289">
        <v>2</v>
      </c>
      <c r="N99" s="289">
        <v>2</v>
      </c>
      <c r="O99" s="289">
        <v>2</v>
      </c>
      <c r="P99" s="289">
        <v>2</v>
      </c>
      <c r="Q99" s="289">
        <v>2</v>
      </c>
      <c r="R99" s="289">
        <v>2</v>
      </c>
      <c r="S99" s="289">
        <v>2</v>
      </c>
      <c r="T99" s="289">
        <v>2</v>
      </c>
      <c r="U99" s="289">
        <v>0</v>
      </c>
      <c r="V99" s="289">
        <v>2</v>
      </c>
      <c r="W99" s="289">
        <v>2</v>
      </c>
      <c r="X99" s="289">
        <v>2</v>
      </c>
      <c r="Y99" s="289">
        <v>2</v>
      </c>
      <c r="Z99" s="289">
        <v>2</v>
      </c>
      <c r="AA99" s="289">
        <v>2</v>
      </c>
      <c r="AB99" s="289">
        <v>2</v>
      </c>
      <c r="AC99" s="289">
        <v>2</v>
      </c>
      <c r="AD99" s="289">
        <v>2</v>
      </c>
      <c r="AE99" s="289">
        <v>2</v>
      </c>
      <c r="AF99" s="289">
        <v>2</v>
      </c>
      <c r="AG99" s="289">
        <v>2</v>
      </c>
      <c r="AH99" s="289">
        <v>2</v>
      </c>
      <c r="AI99" s="289">
        <v>2</v>
      </c>
      <c r="AJ99" s="289">
        <v>2</v>
      </c>
      <c r="AK99" s="289">
        <v>2</v>
      </c>
      <c r="AM99" s="289"/>
    </row>
    <row r="100" spans="1:39" s="290" customFormat="1">
      <c r="A100" s="289">
        <v>84</v>
      </c>
      <c r="B100" s="289" t="s">
        <v>201</v>
      </c>
      <c r="C100" s="289" t="s">
        <v>202</v>
      </c>
      <c r="D100" s="289" t="str">
        <f t="shared" si="1"/>
        <v>3.07.03 Convention: Protection of the Ozone Layer (Vienna)</v>
      </c>
      <c r="E100" s="289" t="s">
        <v>289</v>
      </c>
      <c r="F100" s="289" t="s">
        <v>402</v>
      </c>
      <c r="G100" s="289" t="s">
        <v>403</v>
      </c>
      <c r="H100" s="289">
        <v>2</v>
      </c>
      <c r="I100" s="289">
        <v>2</v>
      </c>
      <c r="J100" s="289">
        <v>2</v>
      </c>
      <c r="K100" s="289">
        <v>2</v>
      </c>
      <c r="L100" s="289">
        <v>2</v>
      </c>
      <c r="M100" s="289">
        <v>2</v>
      </c>
      <c r="N100" s="289">
        <v>2</v>
      </c>
      <c r="O100" s="289">
        <v>2</v>
      </c>
      <c r="P100" s="289">
        <v>2</v>
      </c>
      <c r="Q100" s="289">
        <v>2</v>
      </c>
      <c r="R100" s="289">
        <v>2</v>
      </c>
      <c r="S100" s="289">
        <v>2</v>
      </c>
      <c r="T100" s="289">
        <v>2</v>
      </c>
      <c r="U100" s="289">
        <v>2</v>
      </c>
      <c r="V100" s="289">
        <v>2</v>
      </c>
      <c r="W100" s="289">
        <v>2</v>
      </c>
      <c r="X100" s="289">
        <v>2</v>
      </c>
      <c r="Y100" s="289">
        <v>2</v>
      </c>
      <c r="Z100" s="289">
        <v>2</v>
      </c>
      <c r="AA100" s="289">
        <v>2</v>
      </c>
      <c r="AB100" s="289">
        <v>2</v>
      </c>
      <c r="AC100" s="289">
        <v>2</v>
      </c>
      <c r="AD100" s="289">
        <v>2</v>
      </c>
      <c r="AE100" s="289">
        <v>2</v>
      </c>
      <c r="AF100" s="289">
        <v>2</v>
      </c>
      <c r="AG100" s="289">
        <v>2</v>
      </c>
      <c r="AH100" s="289">
        <v>2</v>
      </c>
      <c r="AI100" s="289">
        <v>2</v>
      </c>
      <c r="AJ100" s="289">
        <v>2</v>
      </c>
      <c r="AK100" s="289">
        <v>2</v>
      </c>
      <c r="AM100" s="289"/>
    </row>
    <row r="101" spans="1:39" s="290" customFormat="1">
      <c r="A101" s="289">
        <v>85</v>
      </c>
      <c r="B101" s="289" t="s">
        <v>203</v>
      </c>
      <c r="C101" s="289" t="s">
        <v>204</v>
      </c>
      <c r="D101" s="289" t="str">
        <f t="shared" si="1"/>
        <v>3.07.04 Convention on Climate Change (Kyoto)</v>
      </c>
      <c r="E101" s="289" t="s">
        <v>289</v>
      </c>
      <c r="F101" s="289" t="s">
        <v>402</v>
      </c>
      <c r="G101" s="289" t="s">
        <v>403</v>
      </c>
      <c r="H101" s="289">
        <v>2</v>
      </c>
      <c r="I101" s="289">
        <v>2</v>
      </c>
      <c r="J101" s="289">
        <v>2</v>
      </c>
      <c r="K101" s="289">
        <v>2</v>
      </c>
      <c r="L101" s="289">
        <v>2</v>
      </c>
      <c r="M101" s="289">
        <v>2</v>
      </c>
      <c r="N101" s="289">
        <v>2</v>
      </c>
      <c r="O101" s="289">
        <v>2</v>
      </c>
      <c r="P101" s="289">
        <v>2</v>
      </c>
      <c r="Q101" s="289">
        <v>2</v>
      </c>
      <c r="R101" s="289">
        <v>2</v>
      </c>
      <c r="S101" s="289">
        <v>2</v>
      </c>
      <c r="T101" s="289">
        <v>2</v>
      </c>
      <c r="U101" s="289">
        <v>2</v>
      </c>
      <c r="V101" s="289">
        <v>2</v>
      </c>
      <c r="W101" s="289">
        <v>2</v>
      </c>
      <c r="X101" s="289">
        <v>2</v>
      </c>
      <c r="Y101" s="289">
        <v>2</v>
      </c>
      <c r="Z101" s="289">
        <v>2</v>
      </c>
      <c r="AA101" s="289">
        <v>2</v>
      </c>
      <c r="AB101" s="289">
        <v>2</v>
      </c>
      <c r="AC101" s="289">
        <v>2</v>
      </c>
      <c r="AD101" s="289">
        <v>2</v>
      </c>
      <c r="AE101" s="289">
        <v>2</v>
      </c>
      <c r="AF101" s="289">
        <v>2</v>
      </c>
      <c r="AG101" s="289">
        <v>2</v>
      </c>
      <c r="AH101" s="289">
        <v>2</v>
      </c>
      <c r="AI101" s="289">
        <v>2</v>
      </c>
      <c r="AJ101" s="289">
        <v>1</v>
      </c>
      <c r="AK101" s="289">
        <v>2</v>
      </c>
      <c r="AM101" s="289"/>
    </row>
    <row r="102" spans="1:39" s="290" customFormat="1">
      <c r="A102" s="289">
        <v>86</v>
      </c>
      <c r="B102" s="289" t="s">
        <v>205</v>
      </c>
      <c r="C102" s="289" t="s">
        <v>206</v>
      </c>
      <c r="D102" s="289" t="str">
        <f t="shared" si="1"/>
        <v>3.07.05 The International Timber Agreement</v>
      </c>
      <c r="E102" s="289" t="s">
        <v>289</v>
      </c>
      <c r="F102" s="289" t="s">
        <v>402</v>
      </c>
      <c r="G102" s="289" t="s">
        <v>403</v>
      </c>
      <c r="H102" s="289">
        <v>2</v>
      </c>
      <c r="I102" s="289">
        <v>0</v>
      </c>
      <c r="J102" s="289">
        <v>0</v>
      </c>
      <c r="K102" s="289">
        <v>2</v>
      </c>
      <c r="L102" s="289">
        <v>2</v>
      </c>
      <c r="M102" s="289">
        <v>0</v>
      </c>
      <c r="N102" s="289">
        <v>2</v>
      </c>
      <c r="O102" s="289">
        <v>2</v>
      </c>
      <c r="P102" s="289">
        <v>2</v>
      </c>
      <c r="Q102" s="289">
        <v>2</v>
      </c>
      <c r="R102" s="289">
        <v>2</v>
      </c>
      <c r="S102" s="289">
        <v>2</v>
      </c>
      <c r="T102" s="289">
        <v>2</v>
      </c>
      <c r="U102" s="289">
        <v>0</v>
      </c>
      <c r="V102" s="289">
        <v>2</v>
      </c>
      <c r="W102" s="289">
        <v>2</v>
      </c>
      <c r="X102" s="289">
        <v>2</v>
      </c>
      <c r="Y102" s="289">
        <v>2</v>
      </c>
      <c r="Z102" s="289">
        <v>0</v>
      </c>
      <c r="AA102" s="289">
        <v>2</v>
      </c>
      <c r="AB102" s="289">
        <v>2</v>
      </c>
      <c r="AC102" s="289">
        <v>2</v>
      </c>
      <c r="AD102" s="289">
        <v>0</v>
      </c>
      <c r="AE102" s="289">
        <v>0</v>
      </c>
      <c r="AF102" s="289">
        <v>2</v>
      </c>
      <c r="AG102" s="289">
        <v>0</v>
      </c>
      <c r="AH102" s="289">
        <v>2</v>
      </c>
      <c r="AI102" s="289">
        <v>2</v>
      </c>
      <c r="AJ102" s="289">
        <v>2</v>
      </c>
      <c r="AK102" s="289">
        <v>2</v>
      </c>
      <c r="AM102" s="289"/>
    </row>
    <row r="103" spans="1:39" s="290" customFormat="1">
      <c r="A103" s="289">
        <v>87</v>
      </c>
      <c r="B103" s="289" t="s">
        <v>207</v>
      </c>
      <c r="C103" s="289" t="s">
        <v>208</v>
      </c>
      <c r="D103" s="289" t="str">
        <f t="shared" si="1"/>
        <v>3.07.06 Convention: International Trade in Endangered Species</v>
      </c>
      <c r="E103" s="289" t="s">
        <v>289</v>
      </c>
      <c r="F103" s="289" t="s">
        <v>405</v>
      </c>
      <c r="G103" s="289" t="s">
        <v>403</v>
      </c>
      <c r="H103" s="289">
        <v>2</v>
      </c>
      <c r="I103" s="289">
        <v>2</v>
      </c>
      <c r="J103" s="289">
        <v>2</v>
      </c>
      <c r="K103" s="289">
        <v>2</v>
      </c>
      <c r="L103" s="289">
        <v>2</v>
      </c>
      <c r="M103" s="289">
        <v>2</v>
      </c>
      <c r="N103" s="289">
        <v>2</v>
      </c>
      <c r="O103" s="289">
        <v>2</v>
      </c>
      <c r="P103" s="289">
        <v>2</v>
      </c>
      <c r="Q103" s="289">
        <v>2</v>
      </c>
      <c r="R103" s="289">
        <v>2</v>
      </c>
      <c r="S103" s="289">
        <v>2</v>
      </c>
      <c r="T103" s="289">
        <v>2</v>
      </c>
      <c r="U103" s="289">
        <v>2</v>
      </c>
      <c r="V103" s="289">
        <v>2</v>
      </c>
      <c r="W103" s="289">
        <v>2</v>
      </c>
      <c r="X103" s="289">
        <v>2</v>
      </c>
      <c r="Y103" s="289">
        <v>2</v>
      </c>
      <c r="Z103" s="289">
        <v>2</v>
      </c>
      <c r="AA103" s="289">
        <v>2</v>
      </c>
      <c r="AB103" s="289">
        <v>2</v>
      </c>
      <c r="AC103" s="289">
        <v>2</v>
      </c>
      <c r="AD103" s="289">
        <v>2</v>
      </c>
      <c r="AE103" s="289">
        <v>2</v>
      </c>
      <c r="AF103" s="289">
        <v>2</v>
      </c>
      <c r="AG103" s="289">
        <v>1</v>
      </c>
      <c r="AH103" s="289">
        <v>2</v>
      </c>
      <c r="AI103" s="289">
        <v>2</v>
      </c>
      <c r="AJ103" s="289">
        <v>2</v>
      </c>
      <c r="AK103" s="289">
        <v>2</v>
      </c>
      <c r="AM103" s="289"/>
    </row>
    <row r="104" spans="1:39" s="290" customFormat="1">
      <c r="A104" s="289">
        <v>88</v>
      </c>
      <c r="B104" s="289" t="s">
        <v>209</v>
      </c>
      <c r="C104" s="289" t="s">
        <v>210</v>
      </c>
      <c r="D104" s="289" t="str">
        <f t="shared" si="1"/>
        <v>3.07.07 Convention: Prior Informed Consent - Hazardous Chemicals (Rotterdam)</v>
      </c>
      <c r="E104" s="289" t="s">
        <v>289</v>
      </c>
      <c r="F104" s="289" t="s">
        <v>402</v>
      </c>
      <c r="G104" s="289" t="s">
        <v>403</v>
      </c>
      <c r="H104" s="289">
        <v>2</v>
      </c>
      <c r="I104" s="289">
        <v>0</v>
      </c>
      <c r="J104" s="289">
        <v>0</v>
      </c>
      <c r="K104" s="289">
        <v>2</v>
      </c>
      <c r="L104" s="289">
        <v>2</v>
      </c>
      <c r="M104" s="289">
        <v>2</v>
      </c>
      <c r="N104" s="289">
        <v>2</v>
      </c>
      <c r="O104" s="289">
        <v>2</v>
      </c>
      <c r="P104" s="289">
        <v>2</v>
      </c>
      <c r="Q104" s="289">
        <v>2</v>
      </c>
      <c r="R104" s="289">
        <v>2</v>
      </c>
      <c r="S104" s="289">
        <v>2</v>
      </c>
      <c r="T104" s="289">
        <v>2</v>
      </c>
      <c r="U104" s="289">
        <v>2</v>
      </c>
      <c r="V104" s="289">
        <v>2</v>
      </c>
      <c r="W104" s="289">
        <v>2</v>
      </c>
      <c r="X104" s="289">
        <v>0</v>
      </c>
      <c r="Y104" s="289">
        <v>2</v>
      </c>
      <c r="Z104" s="289">
        <v>2</v>
      </c>
      <c r="AA104" s="289">
        <v>0</v>
      </c>
      <c r="AB104" s="289">
        <v>2</v>
      </c>
      <c r="AC104" s="289">
        <v>2</v>
      </c>
      <c r="AD104" s="289">
        <v>2</v>
      </c>
      <c r="AE104" s="289">
        <v>2</v>
      </c>
      <c r="AF104" s="289">
        <v>2</v>
      </c>
      <c r="AG104" s="289">
        <v>2</v>
      </c>
      <c r="AH104" s="289">
        <v>2</v>
      </c>
      <c r="AI104" s="289">
        <v>2</v>
      </c>
      <c r="AJ104" s="289">
        <v>1</v>
      </c>
      <c r="AK104" s="289">
        <v>2</v>
      </c>
      <c r="AM104" s="289"/>
    </row>
    <row r="105" spans="1:39" s="290" customFormat="1">
      <c r="A105" s="289">
        <v>89</v>
      </c>
      <c r="B105" s="289" t="s">
        <v>211</v>
      </c>
      <c r="C105" s="289" t="s">
        <v>571</v>
      </c>
      <c r="D105" s="89" t="s">
        <v>572</v>
      </c>
      <c r="E105" s="289" t="s">
        <v>287</v>
      </c>
      <c r="F105" s="289" t="s">
        <v>406</v>
      </c>
      <c r="G105" s="289" t="s">
        <v>407</v>
      </c>
      <c r="H105" s="289">
        <v>3.3200481867560399</v>
      </c>
      <c r="I105" s="289">
        <v>-17.285042341188301</v>
      </c>
      <c r="J105" s="289">
        <v>0.98972257407022202</v>
      </c>
      <c r="K105" s="289">
        <v>-4.8178496214335098</v>
      </c>
      <c r="L105" s="289">
        <v>6.9694263914077199</v>
      </c>
      <c r="M105" s="289">
        <v>-2.8800035101167198</v>
      </c>
      <c r="N105" s="289">
        <v>358.89312036855102</v>
      </c>
      <c r="O105" s="289">
        <v>-7.5532173207205799</v>
      </c>
      <c r="P105" s="289">
        <v>-1.1730619632909201</v>
      </c>
      <c r="Q105" s="289">
        <v>-30.3511835621151</v>
      </c>
      <c r="R105" s="289">
        <v>141.79610619630901</v>
      </c>
      <c r="S105" s="289">
        <v>9.3315610783361898</v>
      </c>
      <c r="T105" s="289">
        <v>-42.409748045179697</v>
      </c>
      <c r="U105" s="289">
        <v>2.5469903773641702</v>
      </c>
      <c r="V105" s="289">
        <v>-2.7869582352694402</v>
      </c>
      <c r="W105" s="289">
        <v>-29.1253463602193</v>
      </c>
      <c r="X105" s="289" t="s">
        <v>221</v>
      </c>
      <c r="Y105" s="289">
        <v>-2.68451479485879</v>
      </c>
      <c r="Z105" s="289">
        <v>-9.0734379825033198</v>
      </c>
      <c r="AA105" s="289" t="s">
        <v>221</v>
      </c>
      <c r="AB105" s="289">
        <v>-3.49874031502222</v>
      </c>
      <c r="AC105" s="289">
        <v>-13.813341551317301</v>
      </c>
      <c r="AD105" s="289">
        <v>89.288482805731704</v>
      </c>
      <c r="AE105" s="289">
        <v>-37.079167876844203</v>
      </c>
      <c r="AF105" s="289">
        <v>-32.665394434077598</v>
      </c>
      <c r="AG105" s="289">
        <v>-7.4435691447268804</v>
      </c>
      <c r="AH105" s="289">
        <v>-11.144524866460101</v>
      </c>
      <c r="AI105" s="289">
        <v>-48.928383778021797</v>
      </c>
      <c r="AJ105" s="289">
        <v>-140.07975578540299</v>
      </c>
      <c r="AK105" s="289">
        <v>27.186488300828699</v>
      </c>
      <c r="AM105" s="289"/>
    </row>
    <row r="106" spans="1:39" s="290" customFormat="1">
      <c r="A106" s="289">
        <v>90</v>
      </c>
      <c r="B106" s="289" t="s">
        <v>213</v>
      </c>
      <c r="C106" s="289" t="s">
        <v>214</v>
      </c>
      <c r="D106" s="289" t="str">
        <f t="shared" si="1"/>
        <v>3.09 Share of natural resources in trade</v>
      </c>
      <c r="E106" s="289" t="s">
        <v>287</v>
      </c>
      <c r="F106" s="289" t="s">
        <v>344</v>
      </c>
      <c r="G106" s="289" t="s">
        <v>408</v>
      </c>
      <c r="H106" s="289">
        <v>72.925861422135739</v>
      </c>
      <c r="I106" s="289">
        <v>0.94459470535202028</v>
      </c>
      <c r="J106" s="289">
        <v>76.788947117675079</v>
      </c>
      <c r="K106" s="289">
        <v>7.1917580591558661</v>
      </c>
      <c r="L106" s="289">
        <v>43.613845088490052</v>
      </c>
      <c r="M106" s="289">
        <v>62.987885722588494</v>
      </c>
      <c r="N106" s="289">
        <v>12.62283060788968</v>
      </c>
      <c r="O106" s="289">
        <v>10.86201913763152</v>
      </c>
      <c r="P106" s="289">
        <v>45.252382633250974</v>
      </c>
      <c r="Q106" s="289">
        <v>15.835413181207317</v>
      </c>
      <c r="R106" s="289">
        <v>35.311547235657436</v>
      </c>
      <c r="S106" s="289">
        <v>38.524880336900488</v>
      </c>
      <c r="T106" s="289">
        <v>15.749418452013897</v>
      </c>
      <c r="U106" s="289">
        <v>24.894514767932488</v>
      </c>
      <c r="V106" s="289">
        <v>19.552570023391112</v>
      </c>
      <c r="W106" s="289">
        <v>9.3658658272596131</v>
      </c>
      <c r="X106" s="289">
        <v>26.685281212604707</v>
      </c>
      <c r="Y106" s="289">
        <v>7.5418016282937934</v>
      </c>
      <c r="Z106" s="289">
        <v>8.537270055153737</v>
      </c>
      <c r="AA106" s="289">
        <v>79.467044284243045</v>
      </c>
      <c r="AB106" s="289">
        <v>70.828494477527116</v>
      </c>
      <c r="AC106" s="289">
        <v>11.991869918699187</v>
      </c>
      <c r="AD106" s="289">
        <v>62.965705849609137</v>
      </c>
      <c r="AE106" s="289">
        <v>18.92879572081339</v>
      </c>
      <c r="AF106" s="289">
        <v>15.435920360965891</v>
      </c>
      <c r="AG106" s="289">
        <v>9.1653418124006354</v>
      </c>
      <c r="AH106" s="289">
        <v>13.567747303487561</v>
      </c>
      <c r="AI106" s="289">
        <v>33.186975076785195</v>
      </c>
      <c r="AJ106" s="289">
        <v>28.283613727226381</v>
      </c>
      <c r="AK106" s="289">
        <v>9.5884035276590662</v>
      </c>
      <c r="AM106" s="289"/>
    </row>
    <row r="107" spans="1:39" s="290" customFormat="1">
      <c r="A107" s="289">
        <v>91</v>
      </c>
      <c r="B107" s="289" t="s">
        <v>215</v>
      </c>
      <c r="C107" s="289" t="s">
        <v>216</v>
      </c>
      <c r="D107" s="289" t="str">
        <f t="shared" si="1"/>
        <v>3.10 Carbon</v>
      </c>
      <c r="E107" s="289" t="s">
        <v>231</v>
      </c>
      <c r="F107" s="289"/>
      <c r="G107" s="289"/>
      <c r="H107" s="289"/>
      <c r="I107" s="289"/>
      <c r="J107" s="289"/>
      <c r="K107" s="289"/>
      <c r="L107" s="289"/>
      <c r="M107" s="289"/>
      <c r="N107" s="289"/>
      <c r="O107" s="289"/>
      <c r="P107" s="289"/>
      <c r="Q107" s="289"/>
      <c r="R107" s="289"/>
      <c r="S107" s="289"/>
      <c r="T107" s="289"/>
      <c r="U107" s="289"/>
      <c r="V107" s="289"/>
      <c r="W107" s="289"/>
      <c r="X107" s="289"/>
      <c r="Y107" s="289"/>
      <c r="Z107" s="289"/>
      <c r="AA107" s="289"/>
      <c r="AB107" s="289"/>
      <c r="AC107" s="289"/>
      <c r="AD107" s="289"/>
      <c r="AE107" s="289"/>
      <c r="AF107" s="289"/>
      <c r="AG107" s="289"/>
      <c r="AH107" s="289"/>
      <c r="AI107" s="289"/>
      <c r="AJ107" s="289"/>
      <c r="AK107" s="289"/>
      <c r="AM107" s="289"/>
    </row>
    <row r="108" spans="1:39" s="290" customFormat="1">
      <c r="A108" s="289">
        <v>92</v>
      </c>
      <c r="B108" s="289" t="s">
        <v>217</v>
      </c>
      <c r="C108" s="289" t="s">
        <v>218</v>
      </c>
      <c r="D108" s="289" t="str">
        <f t="shared" si="1"/>
        <v>3.10.1 Carbon pricing</v>
      </c>
      <c r="E108" s="289" t="s">
        <v>289</v>
      </c>
      <c r="F108" s="289" t="s">
        <v>409</v>
      </c>
      <c r="G108" s="289" t="s">
        <v>410</v>
      </c>
      <c r="H108" s="289">
        <v>2</v>
      </c>
      <c r="I108" s="289">
        <v>0</v>
      </c>
      <c r="J108" s="289">
        <v>0</v>
      </c>
      <c r="K108" s="289">
        <v>0</v>
      </c>
      <c r="L108" s="289">
        <v>2</v>
      </c>
      <c r="M108" s="289">
        <v>2</v>
      </c>
      <c r="N108" s="289">
        <v>2</v>
      </c>
      <c r="O108" s="289">
        <v>2</v>
      </c>
      <c r="P108" s="289">
        <v>0</v>
      </c>
      <c r="Q108" s="289">
        <v>0</v>
      </c>
      <c r="R108" s="289">
        <v>2</v>
      </c>
      <c r="S108" s="289">
        <v>2</v>
      </c>
      <c r="T108" s="289">
        <v>2</v>
      </c>
      <c r="U108" s="289">
        <v>0</v>
      </c>
      <c r="V108" s="289">
        <v>1</v>
      </c>
      <c r="W108" s="289">
        <v>2</v>
      </c>
      <c r="X108" s="289">
        <v>0</v>
      </c>
      <c r="Y108" s="289">
        <v>2</v>
      </c>
      <c r="Z108" s="289">
        <v>0</v>
      </c>
      <c r="AA108" s="289">
        <v>0</v>
      </c>
      <c r="AB108" s="289">
        <v>0</v>
      </c>
      <c r="AC108" s="289">
        <v>0</v>
      </c>
      <c r="AD108" s="289">
        <v>0</v>
      </c>
      <c r="AE108" s="289">
        <v>2</v>
      </c>
      <c r="AF108" s="289">
        <v>2</v>
      </c>
      <c r="AG108" s="289">
        <v>0</v>
      </c>
      <c r="AH108" s="289">
        <v>1</v>
      </c>
      <c r="AI108" s="289">
        <v>2</v>
      </c>
      <c r="AJ108" s="289">
        <v>0</v>
      </c>
      <c r="AK108" s="289">
        <v>2</v>
      </c>
      <c r="AM108" s="289"/>
    </row>
    <row r="109" spans="1:39" s="290" customFormat="1">
      <c r="A109" s="289">
        <v>93</v>
      </c>
      <c r="B109" s="289" t="s">
        <v>219</v>
      </c>
      <c r="C109" s="289" t="s">
        <v>573</v>
      </c>
      <c r="D109" s="89" t="s">
        <v>574</v>
      </c>
      <c r="E109" s="289" t="s">
        <v>287</v>
      </c>
      <c r="F109" s="289" t="s">
        <v>411</v>
      </c>
      <c r="G109" s="289" t="s">
        <v>412</v>
      </c>
      <c r="H109" s="289">
        <v>14.428296046694999</v>
      </c>
      <c r="I109" s="289">
        <v>0.70310835998981003</v>
      </c>
      <c r="J109" s="289">
        <v>20.186829847681</v>
      </c>
      <c r="K109" s="289">
        <v>1.1045639041598001</v>
      </c>
      <c r="L109" s="289">
        <v>14.870140579974001</v>
      </c>
      <c r="M109" s="289">
        <v>4.1000250254081996</v>
      </c>
      <c r="N109" s="289">
        <v>9.1334541826154005</v>
      </c>
      <c r="O109" s="289">
        <v>11.682779606863001</v>
      </c>
      <c r="P109" s="289">
        <v>2.6274343308150998</v>
      </c>
      <c r="Q109" s="289">
        <v>4.4804768336091003</v>
      </c>
      <c r="R109" s="289">
        <v>2.1922371761921</v>
      </c>
      <c r="S109" s="289">
        <v>2.8763113115444998</v>
      </c>
      <c r="T109" s="289">
        <v>7.7908504511969996</v>
      </c>
      <c r="U109" s="289">
        <v>3.4561367237331999</v>
      </c>
      <c r="V109" s="289">
        <v>8.5672085826177007</v>
      </c>
      <c r="W109" s="289">
        <v>3.4061720801324</v>
      </c>
      <c r="X109" s="289">
        <v>0.55427030667815003</v>
      </c>
      <c r="Y109" s="289">
        <v>6.3705640565732002</v>
      </c>
      <c r="Z109" s="289">
        <v>0.91409790867980001</v>
      </c>
      <c r="AA109" s="289">
        <v>0.57914321483090003</v>
      </c>
      <c r="AB109" s="289">
        <v>1.9916387770619</v>
      </c>
      <c r="AC109" s="289">
        <v>1.4998734461289001</v>
      </c>
      <c r="AD109" s="289">
        <v>14.057499766067</v>
      </c>
      <c r="AE109" s="289">
        <v>9.6205344248699003</v>
      </c>
      <c r="AF109" s="289">
        <v>11.287675850673001</v>
      </c>
      <c r="AG109" s="289">
        <v>1.0951644060950001</v>
      </c>
      <c r="AH109" s="289">
        <v>4.0742043935516996</v>
      </c>
      <c r="AI109" s="289">
        <v>4.2536818482910004</v>
      </c>
      <c r="AJ109" s="289">
        <v>13.588245283365</v>
      </c>
      <c r="AK109" s="289">
        <v>4.226079542541</v>
      </c>
      <c r="AM109" s="289"/>
    </row>
    <row r="110" spans="1:39" s="290" customFormat="1">
      <c r="A110" s="289"/>
      <c r="B110" s="289" t="s">
        <v>413</v>
      </c>
      <c r="C110" s="289" t="s">
        <v>414</v>
      </c>
      <c r="D110" s="289" t="str">
        <f t="shared" si="1"/>
        <v>_None None</v>
      </c>
      <c r="E110" s="289" t="s">
        <v>231</v>
      </c>
      <c r="F110" s="289"/>
      <c r="G110" s="289"/>
      <c r="H110" s="289" t="s">
        <v>221</v>
      </c>
      <c r="I110" s="289" t="s">
        <v>221</v>
      </c>
      <c r="J110" s="289" t="s">
        <v>221</v>
      </c>
      <c r="K110" s="289" t="s">
        <v>221</v>
      </c>
      <c r="L110" s="289" t="s">
        <v>221</v>
      </c>
      <c r="M110" s="289" t="s">
        <v>221</v>
      </c>
      <c r="N110" s="289" t="s">
        <v>221</v>
      </c>
      <c r="O110" s="289" t="s">
        <v>221</v>
      </c>
      <c r="P110" s="289" t="s">
        <v>221</v>
      </c>
      <c r="Q110" s="289" t="s">
        <v>221</v>
      </c>
      <c r="R110" s="289" t="s">
        <v>221</v>
      </c>
      <c r="S110" s="289" t="s">
        <v>221</v>
      </c>
      <c r="T110" s="289" t="s">
        <v>221</v>
      </c>
      <c r="U110" s="289" t="s">
        <v>221</v>
      </c>
      <c r="V110" s="289" t="s">
        <v>221</v>
      </c>
      <c r="W110" s="289" t="s">
        <v>221</v>
      </c>
      <c r="X110" s="289" t="s">
        <v>221</v>
      </c>
      <c r="Y110" s="289" t="s">
        <v>221</v>
      </c>
      <c r="Z110" s="289" t="s">
        <v>221</v>
      </c>
      <c r="AA110" s="289" t="s">
        <v>221</v>
      </c>
      <c r="AB110" s="289" t="s">
        <v>221</v>
      </c>
      <c r="AC110" s="289" t="s">
        <v>221</v>
      </c>
      <c r="AD110" s="289" t="s">
        <v>221</v>
      </c>
      <c r="AE110" s="289" t="s">
        <v>221</v>
      </c>
      <c r="AF110" s="289" t="s">
        <v>221</v>
      </c>
      <c r="AG110" s="289" t="s">
        <v>221</v>
      </c>
      <c r="AH110" s="289" t="s">
        <v>221</v>
      </c>
      <c r="AI110" s="289" t="s">
        <v>221</v>
      </c>
      <c r="AJ110" s="289" t="s">
        <v>221</v>
      </c>
      <c r="AK110" s="289" t="s">
        <v>221</v>
      </c>
      <c r="AM110" s="289"/>
    </row>
    <row r="111" spans="1:39">
      <c r="H111" s="289" t="s">
        <v>221</v>
      </c>
      <c r="I111" s="289" t="s">
        <v>221</v>
      </c>
      <c r="J111" s="289" t="s">
        <v>221</v>
      </c>
      <c r="K111" s="289" t="s">
        <v>221</v>
      </c>
      <c r="L111" s="289" t="s">
        <v>221</v>
      </c>
      <c r="M111" s="289" t="s">
        <v>221</v>
      </c>
      <c r="N111" s="289" t="s">
        <v>221</v>
      </c>
      <c r="O111" s="289" t="s">
        <v>221</v>
      </c>
      <c r="P111" s="289" t="s">
        <v>221</v>
      </c>
      <c r="Q111" s="289" t="s">
        <v>221</v>
      </c>
      <c r="R111" s="289" t="s">
        <v>221</v>
      </c>
      <c r="S111" s="289" t="s">
        <v>221</v>
      </c>
      <c r="T111" s="289" t="s">
        <v>221</v>
      </c>
      <c r="U111" s="289" t="s">
        <v>221</v>
      </c>
      <c r="V111" s="289" t="s">
        <v>221</v>
      </c>
      <c r="W111" s="289" t="s">
        <v>221</v>
      </c>
      <c r="X111" s="289" t="s">
        <v>221</v>
      </c>
      <c r="Y111" s="289" t="s">
        <v>221</v>
      </c>
      <c r="Z111" s="289" t="s">
        <v>221</v>
      </c>
      <c r="AA111" s="289" t="s">
        <v>221</v>
      </c>
      <c r="AB111" s="289" t="s">
        <v>221</v>
      </c>
      <c r="AC111" s="289" t="s">
        <v>221</v>
      </c>
      <c r="AD111" s="289" t="s">
        <v>221</v>
      </c>
      <c r="AE111" s="289" t="s">
        <v>221</v>
      </c>
      <c r="AF111" s="289" t="s">
        <v>221</v>
      </c>
      <c r="AG111" s="289" t="s">
        <v>221</v>
      </c>
      <c r="AH111" s="289" t="s">
        <v>221</v>
      </c>
      <c r="AI111" s="289" t="s">
        <v>221</v>
      </c>
      <c r="AJ111" s="289" t="s">
        <v>221</v>
      </c>
      <c r="AK111" s="289" t="s">
        <v>221</v>
      </c>
    </row>
    <row r="112" spans="1:39">
      <c r="H112" s="289" t="s">
        <v>221</v>
      </c>
      <c r="I112" s="289" t="s">
        <v>221</v>
      </c>
      <c r="J112" s="289" t="s">
        <v>221</v>
      </c>
      <c r="K112" s="289" t="s">
        <v>221</v>
      </c>
      <c r="L112" s="289" t="s">
        <v>221</v>
      </c>
      <c r="M112" s="289" t="s">
        <v>221</v>
      </c>
      <c r="N112" s="289" t="s">
        <v>221</v>
      </c>
      <c r="O112" s="289" t="s">
        <v>221</v>
      </c>
      <c r="P112" s="289" t="s">
        <v>221</v>
      </c>
      <c r="Q112" s="289" t="s">
        <v>221</v>
      </c>
      <c r="R112" s="289" t="s">
        <v>221</v>
      </c>
      <c r="S112" s="289" t="s">
        <v>221</v>
      </c>
      <c r="T112" s="289" t="s">
        <v>221</v>
      </c>
      <c r="U112" s="289" t="s">
        <v>221</v>
      </c>
      <c r="V112" s="289" t="s">
        <v>221</v>
      </c>
      <c r="W112" s="289" t="s">
        <v>221</v>
      </c>
      <c r="X112" s="289" t="s">
        <v>221</v>
      </c>
      <c r="Y112" s="289" t="s">
        <v>221</v>
      </c>
      <c r="Z112" s="289" t="s">
        <v>221</v>
      </c>
      <c r="AA112" s="289" t="s">
        <v>221</v>
      </c>
      <c r="AB112" s="289" t="s">
        <v>221</v>
      </c>
      <c r="AC112" s="289" t="s">
        <v>221</v>
      </c>
      <c r="AD112" s="289" t="s">
        <v>221</v>
      </c>
      <c r="AE112" s="289" t="s">
        <v>221</v>
      </c>
      <c r="AF112" s="289" t="s">
        <v>221</v>
      </c>
      <c r="AG112" s="289" t="s">
        <v>221</v>
      </c>
      <c r="AH112" s="289" t="s">
        <v>221</v>
      </c>
      <c r="AI112" s="289" t="s">
        <v>221</v>
      </c>
      <c r="AJ112" s="289" t="s">
        <v>221</v>
      </c>
      <c r="AK112" s="289" t="s">
        <v>221</v>
      </c>
    </row>
    <row r="113" spans="8:37">
      <c r="H113" s="289" t="s">
        <v>221</v>
      </c>
      <c r="I113" s="289" t="s">
        <v>221</v>
      </c>
      <c r="J113" s="289" t="s">
        <v>221</v>
      </c>
      <c r="K113" s="289" t="s">
        <v>221</v>
      </c>
      <c r="L113" s="289" t="s">
        <v>221</v>
      </c>
      <c r="M113" s="289" t="s">
        <v>221</v>
      </c>
      <c r="N113" s="289" t="s">
        <v>221</v>
      </c>
      <c r="O113" s="289" t="s">
        <v>221</v>
      </c>
      <c r="P113" s="289" t="s">
        <v>221</v>
      </c>
      <c r="Q113" s="289" t="s">
        <v>221</v>
      </c>
      <c r="R113" s="289" t="s">
        <v>221</v>
      </c>
      <c r="S113" s="289" t="s">
        <v>221</v>
      </c>
      <c r="T113" s="289" t="s">
        <v>221</v>
      </c>
      <c r="U113" s="289" t="s">
        <v>221</v>
      </c>
      <c r="V113" s="289" t="s">
        <v>221</v>
      </c>
      <c r="W113" s="289" t="s">
        <v>221</v>
      </c>
      <c r="X113" s="289" t="s">
        <v>221</v>
      </c>
      <c r="Y113" s="289" t="s">
        <v>221</v>
      </c>
      <c r="Z113" s="289" t="s">
        <v>221</v>
      </c>
      <c r="AA113" s="289" t="s">
        <v>221</v>
      </c>
      <c r="AB113" s="289" t="s">
        <v>221</v>
      </c>
      <c r="AC113" s="289" t="s">
        <v>221</v>
      </c>
      <c r="AD113" s="289" t="s">
        <v>221</v>
      </c>
      <c r="AE113" s="289" t="s">
        <v>221</v>
      </c>
      <c r="AF113" s="289" t="s">
        <v>221</v>
      </c>
      <c r="AG113" s="289" t="s">
        <v>221</v>
      </c>
      <c r="AH113" s="289" t="s">
        <v>221</v>
      </c>
      <c r="AI113" s="289" t="s">
        <v>221</v>
      </c>
      <c r="AJ113" s="289" t="s">
        <v>221</v>
      </c>
      <c r="AK113" s="289" t="s">
        <v>221</v>
      </c>
    </row>
    <row r="114" spans="8:37">
      <c r="H114" s="289" t="s">
        <v>221</v>
      </c>
      <c r="I114" s="289" t="s">
        <v>221</v>
      </c>
      <c r="J114" s="289" t="s">
        <v>221</v>
      </c>
      <c r="K114" s="289" t="s">
        <v>221</v>
      </c>
      <c r="L114" s="289" t="s">
        <v>221</v>
      </c>
      <c r="M114" s="289" t="s">
        <v>221</v>
      </c>
      <c r="N114" s="289" t="s">
        <v>221</v>
      </c>
      <c r="O114" s="289" t="s">
        <v>221</v>
      </c>
      <c r="P114" s="289" t="s">
        <v>221</v>
      </c>
      <c r="Q114" s="289" t="s">
        <v>221</v>
      </c>
      <c r="R114" s="289" t="s">
        <v>221</v>
      </c>
      <c r="S114" s="289" t="s">
        <v>221</v>
      </c>
      <c r="T114" s="289" t="s">
        <v>221</v>
      </c>
      <c r="U114" s="289" t="s">
        <v>221</v>
      </c>
      <c r="V114" s="289" t="s">
        <v>221</v>
      </c>
      <c r="W114" s="289" t="s">
        <v>221</v>
      </c>
      <c r="X114" s="289" t="s">
        <v>221</v>
      </c>
      <c r="Y114" s="289" t="s">
        <v>221</v>
      </c>
      <c r="Z114" s="289" t="s">
        <v>221</v>
      </c>
      <c r="AA114" s="289" t="s">
        <v>221</v>
      </c>
      <c r="AB114" s="289" t="s">
        <v>221</v>
      </c>
      <c r="AC114" s="289" t="s">
        <v>221</v>
      </c>
      <c r="AD114" s="289" t="s">
        <v>221</v>
      </c>
      <c r="AE114" s="289" t="s">
        <v>221</v>
      </c>
      <c r="AF114" s="289" t="s">
        <v>221</v>
      </c>
      <c r="AG114" s="289" t="s">
        <v>221</v>
      </c>
      <c r="AH114" s="289" t="s">
        <v>221</v>
      </c>
      <c r="AI114" s="289" t="s">
        <v>221</v>
      </c>
      <c r="AJ114" s="289" t="s">
        <v>221</v>
      </c>
      <c r="AK114" s="289" t="s">
        <v>221</v>
      </c>
    </row>
    <row r="115" spans="8:37">
      <c r="H115" s="289" t="s">
        <v>221</v>
      </c>
      <c r="I115" s="289" t="s">
        <v>221</v>
      </c>
      <c r="J115" s="289" t="s">
        <v>221</v>
      </c>
      <c r="K115" s="289" t="s">
        <v>221</v>
      </c>
      <c r="L115" s="289" t="s">
        <v>221</v>
      </c>
      <c r="M115" s="289" t="s">
        <v>221</v>
      </c>
      <c r="N115" s="289" t="s">
        <v>221</v>
      </c>
      <c r="O115" s="289" t="s">
        <v>221</v>
      </c>
      <c r="P115" s="289" t="s">
        <v>221</v>
      </c>
      <c r="Q115" s="289" t="s">
        <v>221</v>
      </c>
      <c r="R115" s="289" t="s">
        <v>221</v>
      </c>
      <c r="S115" s="289" t="s">
        <v>221</v>
      </c>
      <c r="T115" s="289" t="s">
        <v>221</v>
      </c>
      <c r="U115" s="289" t="s">
        <v>221</v>
      </c>
      <c r="V115" s="289" t="s">
        <v>221</v>
      </c>
      <c r="W115" s="289" t="s">
        <v>221</v>
      </c>
      <c r="X115" s="289" t="s">
        <v>221</v>
      </c>
      <c r="Y115" s="289" t="s">
        <v>221</v>
      </c>
      <c r="Z115" s="289" t="s">
        <v>221</v>
      </c>
      <c r="AA115" s="289" t="s">
        <v>221</v>
      </c>
      <c r="AB115" s="289" t="s">
        <v>221</v>
      </c>
      <c r="AC115" s="289" t="s">
        <v>221</v>
      </c>
      <c r="AD115" s="289" t="s">
        <v>221</v>
      </c>
      <c r="AE115" s="289" t="s">
        <v>221</v>
      </c>
      <c r="AF115" s="289" t="s">
        <v>221</v>
      </c>
      <c r="AG115" s="289" t="s">
        <v>221</v>
      </c>
      <c r="AH115" s="289" t="s">
        <v>221</v>
      </c>
      <c r="AI115" s="289" t="s">
        <v>221</v>
      </c>
      <c r="AJ115" s="289" t="s">
        <v>221</v>
      </c>
      <c r="AK115" s="289" t="s">
        <v>221</v>
      </c>
    </row>
    <row r="116" spans="8:37">
      <c r="H116" s="289" t="s">
        <v>221</v>
      </c>
      <c r="I116" s="289" t="s">
        <v>221</v>
      </c>
      <c r="J116" s="289" t="s">
        <v>221</v>
      </c>
      <c r="K116" s="289" t="s">
        <v>221</v>
      </c>
      <c r="L116" s="289" t="s">
        <v>221</v>
      </c>
      <c r="M116" s="289" t="s">
        <v>221</v>
      </c>
      <c r="N116" s="289" t="s">
        <v>221</v>
      </c>
      <c r="O116" s="289" t="s">
        <v>221</v>
      </c>
      <c r="P116" s="289" t="s">
        <v>221</v>
      </c>
      <c r="Q116" s="289" t="s">
        <v>221</v>
      </c>
      <c r="R116" s="289" t="s">
        <v>221</v>
      </c>
      <c r="S116" s="289" t="s">
        <v>221</v>
      </c>
      <c r="T116" s="289" t="s">
        <v>221</v>
      </c>
      <c r="U116" s="289" t="s">
        <v>221</v>
      </c>
      <c r="V116" s="289" t="s">
        <v>221</v>
      </c>
      <c r="W116" s="289" t="s">
        <v>221</v>
      </c>
      <c r="X116" s="289" t="s">
        <v>221</v>
      </c>
      <c r="Y116" s="289" t="s">
        <v>221</v>
      </c>
      <c r="Z116" s="289" t="s">
        <v>221</v>
      </c>
      <c r="AA116" s="289" t="s">
        <v>221</v>
      </c>
      <c r="AB116" s="289" t="s">
        <v>221</v>
      </c>
      <c r="AC116" s="289" t="s">
        <v>221</v>
      </c>
      <c r="AD116" s="289" t="s">
        <v>221</v>
      </c>
      <c r="AE116" s="289" t="s">
        <v>221</v>
      </c>
      <c r="AF116" s="289" t="s">
        <v>221</v>
      </c>
      <c r="AG116" s="289" t="s">
        <v>221</v>
      </c>
      <c r="AH116" s="289" t="s">
        <v>221</v>
      </c>
      <c r="AI116" s="289" t="s">
        <v>221</v>
      </c>
      <c r="AJ116" s="289" t="s">
        <v>221</v>
      </c>
      <c r="AK116" s="289" t="s">
        <v>221</v>
      </c>
    </row>
    <row r="117" spans="8:37">
      <c r="H117" s="289" t="s">
        <v>221</v>
      </c>
      <c r="I117" s="289" t="s">
        <v>221</v>
      </c>
      <c r="J117" s="289" t="s">
        <v>221</v>
      </c>
      <c r="K117" s="289" t="s">
        <v>221</v>
      </c>
      <c r="L117" s="289" t="s">
        <v>221</v>
      </c>
      <c r="M117" s="289" t="s">
        <v>221</v>
      </c>
      <c r="N117" s="289" t="s">
        <v>221</v>
      </c>
      <c r="O117" s="289" t="s">
        <v>221</v>
      </c>
      <c r="P117" s="289" t="s">
        <v>221</v>
      </c>
      <c r="Q117" s="289" t="s">
        <v>221</v>
      </c>
      <c r="R117" s="289" t="s">
        <v>221</v>
      </c>
      <c r="S117" s="289" t="s">
        <v>221</v>
      </c>
      <c r="T117" s="289" t="s">
        <v>221</v>
      </c>
      <c r="U117" s="289" t="s">
        <v>221</v>
      </c>
      <c r="V117" s="289" t="s">
        <v>221</v>
      </c>
      <c r="W117" s="289" t="s">
        <v>221</v>
      </c>
      <c r="X117" s="289" t="s">
        <v>221</v>
      </c>
      <c r="Y117" s="289" t="s">
        <v>221</v>
      </c>
      <c r="Z117" s="289" t="s">
        <v>221</v>
      </c>
      <c r="AA117" s="289" t="s">
        <v>221</v>
      </c>
      <c r="AB117" s="289" t="s">
        <v>221</v>
      </c>
      <c r="AC117" s="289" t="s">
        <v>221</v>
      </c>
      <c r="AD117" s="289" t="s">
        <v>221</v>
      </c>
      <c r="AE117" s="289" t="s">
        <v>221</v>
      </c>
      <c r="AF117" s="289" t="s">
        <v>221</v>
      </c>
      <c r="AG117" s="289" t="s">
        <v>221</v>
      </c>
      <c r="AH117" s="289" t="s">
        <v>221</v>
      </c>
      <c r="AI117" s="289" t="s">
        <v>221</v>
      </c>
      <c r="AJ117" s="289" t="s">
        <v>221</v>
      </c>
      <c r="AK117" s="289" t="s">
        <v>221</v>
      </c>
    </row>
    <row r="118" spans="8:37">
      <c r="H118" s="289" t="str">
        <f>IF([7]Calc2024!H118="","",[7]Calc2024!H118)</f>
        <v/>
      </c>
      <c r="I118" s="289" t="str">
        <f>IF([7]Calc2024!I118="","",[7]Calc2024!I118)</f>
        <v/>
      </c>
      <c r="J118" s="289" t="str">
        <f>IF([7]Calc2024!J118="","",[7]Calc2024!J118)</f>
        <v/>
      </c>
      <c r="K118" s="289" t="str">
        <f>IF([7]Calc2024!K118="","",[7]Calc2024!K118)</f>
        <v/>
      </c>
      <c r="L118" s="289" t="str">
        <f>IF([7]Calc2024!L118="","",[7]Calc2024!L118)</f>
        <v/>
      </c>
      <c r="M118" s="289" t="str">
        <f>IF([7]Calc2024!M118="","",[7]Calc2024!M118)</f>
        <v/>
      </c>
      <c r="N118" s="289" t="str">
        <f>IF([7]Calc2024!N118="","",[7]Calc2024!N118)</f>
        <v/>
      </c>
      <c r="O118" s="289" t="str">
        <f>IF([7]Calc2024!O118="","",[7]Calc2024!O118)</f>
        <v/>
      </c>
      <c r="P118" s="289" t="str">
        <f>IF([7]Calc2024!P118="","",[7]Calc2024!P118)</f>
        <v/>
      </c>
      <c r="Q118" s="289" t="str">
        <f>IF([7]Calc2024!Q118="","",[7]Calc2024!Q118)</f>
        <v/>
      </c>
      <c r="R118" s="289" t="str">
        <f>IF([7]Calc2024!R118="","",[7]Calc2024!R118)</f>
        <v/>
      </c>
      <c r="S118" s="289" t="str">
        <f>IF([7]Calc2024!S118="","",[7]Calc2024!S118)</f>
        <v/>
      </c>
      <c r="T118" s="289" t="str">
        <f>IF([7]Calc2024!T118="","",[7]Calc2024!T118)</f>
        <v/>
      </c>
      <c r="U118" s="289" t="str">
        <f>IF([7]Calc2024!U118="","",[7]Calc2024!U118)</f>
        <v/>
      </c>
      <c r="V118" s="289" t="str">
        <f>IF([7]Calc2024!V118="","",[7]Calc2024!V118)</f>
        <v/>
      </c>
      <c r="W118" s="289" t="str">
        <f>IF([7]Calc2024!W118="","",[7]Calc2024!W118)</f>
        <v/>
      </c>
      <c r="X118" s="289" t="str">
        <f>IF([7]Calc2024!X118="","",[7]Calc2024!X118)</f>
        <v/>
      </c>
      <c r="Y118" s="289" t="str">
        <f>IF([7]Calc2024!Y118="","",[7]Calc2024!Y118)</f>
        <v/>
      </c>
      <c r="Z118" s="289" t="str">
        <f>IF([7]Calc2024!Z118="","",[7]Calc2024!Z118)</f>
        <v/>
      </c>
      <c r="AA118" s="289" t="str">
        <f>IF([7]Calc2024!AA118="","",[7]Calc2024!AA118)</f>
        <v/>
      </c>
      <c r="AB118" s="289" t="str">
        <f>IF([7]Calc2024!AB118="","",[7]Calc2024!AB118)</f>
        <v/>
      </c>
      <c r="AC118" s="289" t="str">
        <f>IF([7]Calc2024!AC118="","",[7]Calc2024!AC118)</f>
        <v/>
      </c>
      <c r="AD118" s="289" t="str">
        <f>IF([7]Calc2024!AD118="","",[7]Calc2024!AD118)</f>
        <v/>
      </c>
      <c r="AE118" s="289" t="str">
        <f>IF([7]Calc2024!AE118="","",[7]Calc2024!AE118)</f>
        <v/>
      </c>
      <c r="AF118" s="289" t="str">
        <f>IF([7]Calc2024!AF118="","",[7]Calc2024!AF118)</f>
        <v/>
      </c>
      <c r="AG118" s="289" t="str">
        <f>IF([7]Calc2024!AG118="","",[7]Calc2024!AG118)</f>
        <v/>
      </c>
      <c r="AH118" s="289" t="str">
        <f>IF([7]Calc2024!AH118="","",[7]Calc2024!AH118)</f>
        <v/>
      </c>
      <c r="AI118" s="289" t="str">
        <f>IF([7]Calc2024!AI118="","",[7]Calc2024!AI118)</f>
        <v/>
      </c>
      <c r="AJ118" s="289" t="str">
        <f>IF([7]Calc2024!AJ118="","",[7]Calc2024!AJ118)</f>
        <v/>
      </c>
      <c r="AK118" s="289" t="str">
        <f>IF([7]Calc2024!AK118="","",[7]Calc2024!AK118)</f>
        <v/>
      </c>
    </row>
    <row r="119" spans="8:37">
      <c r="H119" s="289" t="str">
        <f>IF([7]Calc2024!H119="","",[7]Calc2024!H119)</f>
        <v/>
      </c>
      <c r="I119" s="289" t="str">
        <f>IF([7]Calc2024!I119="","",[7]Calc2024!I119)</f>
        <v/>
      </c>
      <c r="J119" s="289" t="str">
        <f>IF([7]Calc2024!J119="","",[7]Calc2024!J119)</f>
        <v/>
      </c>
      <c r="K119" s="289" t="str">
        <f>IF([7]Calc2024!K119="","",[7]Calc2024!K119)</f>
        <v/>
      </c>
      <c r="L119" s="289" t="str">
        <f>IF([7]Calc2024!L119="","",[7]Calc2024!L119)</f>
        <v/>
      </c>
      <c r="M119" s="289" t="str">
        <f>IF([7]Calc2024!M119="","",[7]Calc2024!M119)</f>
        <v/>
      </c>
      <c r="N119" s="289" t="str">
        <f>IF([7]Calc2024!N119="","",[7]Calc2024!N119)</f>
        <v/>
      </c>
      <c r="O119" s="289" t="str">
        <f>IF([7]Calc2024!O119="","",[7]Calc2024!O119)</f>
        <v/>
      </c>
      <c r="P119" s="289" t="str">
        <f>IF([7]Calc2024!P119="","",[7]Calc2024!P119)</f>
        <v/>
      </c>
      <c r="Q119" s="289" t="str">
        <f>IF([7]Calc2024!Q119="","",[7]Calc2024!Q119)</f>
        <v/>
      </c>
      <c r="R119" s="289" t="str">
        <f>IF([7]Calc2024!R119="","",[7]Calc2024!R119)</f>
        <v/>
      </c>
      <c r="S119" s="289" t="str">
        <f>IF([7]Calc2024!S119="","",[7]Calc2024!S119)</f>
        <v/>
      </c>
      <c r="T119" s="289" t="str">
        <f>IF([7]Calc2024!T119="","",[7]Calc2024!T119)</f>
        <v/>
      </c>
      <c r="U119" s="289" t="str">
        <f>IF([7]Calc2024!U119="","",[7]Calc2024!U119)</f>
        <v/>
      </c>
      <c r="V119" s="289" t="str">
        <f>IF([7]Calc2024!V119="","",[7]Calc2024!V119)</f>
        <v/>
      </c>
      <c r="W119" s="289" t="str">
        <f>IF([7]Calc2024!W119="","",[7]Calc2024!W119)</f>
        <v/>
      </c>
      <c r="X119" s="289" t="str">
        <f>IF([7]Calc2024!X119="","",[7]Calc2024!X119)</f>
        <v/>
      </c>
      <c r="Y119" s="289" t="str">
        <f>IF([7]Calc2024!Y119="","",[7]Calc2024!Y119)</f>
        <v/>
      </c>
      <c r="Z119" s="289" t="str">
        <f>IF([7]Calc2024!Z119="","",[7]Calc2024!Z119)</f>
        <v/>
      </c>
      <c r="AA119" s="289" t="str">
        <f>IF([7]Calc2024!AA119="","",[7]Calc2024!AA119)</f>
        <v/>
      </c>
      <c r="AB119" s="289" t="str">
        <f>IF([7]Calc2024!AB119="","",[7]Calc2024!AB119)</f>
        <v/>
      </c>
      <c r="AC119" s="289" t="str">
        <f>IF([7]Calc2024!AC119="","",[7]Calc2024!AC119)</f>
        <v/>
      </c>
      <c r="AD119" s="289" t="str">
        <f>IF([7]Calc2024!AD119="","",[7]Calc2024!AD119)</f>
        <v/>
      </c>
      <c r="AE119" s="289" t="str">
        <f>IF([7]Calc2024!AE119="","",[7]Calc2024!AE119)</f>
        <v/>
      </c>
      <c r="AF119" s="289" t="str">
        <f>IF([7]Calc2024!AF119="","",[7]Calc2024!AF119)</f>
        <v/>
      </c>
      <c r="AG119" s="289" t="str">
        <f>IF([7]Calc2024!AG119="","",[7]Calc2024!AG119)</f>
        <v/>
      </c>
      <c r="AH119" s="289" t="str">
        <f>IF([7]Calc2024!AH119="","",[7]Calc2024!AH119)</f>
        <v/>
      </c>
      <c r="AI119" s="289" t="str">
        <f>IF([7]Calc2024!AI119="","",[7]Calc2024!AI119)</f>
        <v/>
      </c>
      <c r="AJ119" s="289" t="str">
        <f>IF([7]Calc2024!AJ119="","",[7]Calc2024!AJ119)</f>
        <v/>
      </c>
      <c r="AK119" s="289" t="str">
        <f>IF([7]Calc2024!AK119="","",[7]Calc2024!AK119)</f>
        <v/>
      </c>
    </row>
    <row r="120" spans="8:37">
      <c r="H120" s="289" t="str">
        <f>IF([7]Calc2024!H120="","",[7]Calc2024!H120)</f>
        <v/>
      </c>
      <c r="I120" s="289" t="str">
        <f>IF([7]Calc2024!I120="","",[7]Calc2024!I120)</f>
        <v/>
      </c>
      <c r="J120" s="289" t="str">
        <f>IF([7]Calc2024!J120="","",[7]Calc2024!J120)</f>
        <v/>
      </c>
      <c r="K120" s="289" t="str">
        <f>IF([7]Calc2024!K120="","",[7]Calc2024!K120)</f>
        <v/>
      </c>
      <c r="L120" s="289" t="str">
        <f>IF([7]Calc2024!L120="","",[7]Calc2024!L120)</f>
        <v/>
      </c>
      <c r="M120" s="289" t="str">
        <f>IF([7]Calc2024!M120="","",[7]Calc2024!M120)</f>
        <v/>
      </c>
      <c r="N120" s="289" t="str">
        <f>IF([7]Calc2024!N120="","",[7]Calc2024!N120)</f>
        <v/>
      </c>
      <c r="O120" s="289" t="str">
        <f>IF([7]Calc2024!O120="","",[7]Calc2024!O120)</f>
        <v/>
      </c>
      <c r="P120" s="289" t="str">
        <f>IF([7]Calc2024!P120="","",[7]Calc2024!P120)</f>
        <v/>
      </c>
      <c r="Q120" s="289" t="str">
        <f>IF([7]Calc2024!Q120="","",[7]Calc2024!Q120)</f>
        <v/>
      </c>
      <c r="R120" s="289" t="str">
        <f>IF([7]Calc2024!R120="","",[7]Calc2024!R120)</f>
        <v/>
      </c>
      <c r="S120" s="289" t="str">
        <f>IF([7]Calc2024!S120="","",[7]Calc2024!S120)</f>
        <v/>
      </c>
      <c r="T120" s="289" t="str">
        <f>IF([7]Calc2024!T120="","",[7]Calc2024!T120)</f>
        <v/>
      </c>
      <c r="U120" s="289" t="str">
        <f>IF([7]Calc2024!U120="","",[7]Calc2024!U120)</f>
        <v/>
      </c>
      <c r="V120" s="289" t="str">
        <f>IF([7]Calc2024!V120="","",[7]Calc2024!V120)</f>
        <v/>
      </c>
      <c r="W120" s="289" t="str">
        <f>IF([7]Calc2024!W120="","",[7]Calc2024!W120)</f>
        <v/>
      </c>
      <c r="X120" s="289" t="str">
        <f>IF([7]Calc2024!X120="","",[7]Calc2024!X120)</f>
        <v/>
      </c>
      <c r="Y120" s="289" t="str">
        <f>IF([7]Calc2024!Y120="","",[7]Calc2024!Y120)</f>
        <v/>
      </c>
      <c r="Z120" s="289" t="str">
        <f>IF([7]Calc2024!Z120="","",[7]Calc2024!Z120)</f>
        <v/>
      </c>
      <c r="AA120" s="289" t="str">
        <f>IF([7]Calc2024!AA120="","",[7]Calc2024!AA120)</f>
        <v/>
      </c>
      <c r="AB120" s="289" t="str">
        <f>IF([7]Calc2024!AB120="","",[7]Calc2024!AB120)</f>
        <v/>
      </c>
      <c r="AC120" s="289" t="str">
        <f>IF([7]Calc2024!AC120="","",[7]Calc2024!AC120)</f>
        <v/>
      </c>
      <c r="AD120" s="289" t="str">
        <f>IF([7]Calc2024!AD120="","",[7]Calc2024!AD120)</f>
        <v/>
      </c>
      <c r="AE120" s="289" t="str">
        <f>IF([7]Calc2024!AE120="","",[7]Calc2024!AE120)</f>
        <v/>
      </c>
      <c r="AF120" s="289" t="str">
        <f>IF([7]Calc2024!AF120="","",[7]Calc2024!AF120)</f>
        <v/>
      </c>
      <c r="AG120" s="289" t="str">
        <f>IF([7]Calc2024!AG120="","",[7]Calc2024!AG120)</f>
        <v/>
      </c>
      <c r="AH120" s="289" t="str">
        <f>IF([7]Calc2024!AH120="","",[7]Calc2024!AH120)</f>
        <v/>
      </c>
      <c r="AI120" s="289" t="str">
        <f>IF([7]Calc2024!AI120="","",[7]Calc2024!AI120)</f>
        <v/>
      </c>
      <c r="AJ120" s="289" t="str">
        <f>IF([7]Calc2024!AJ120="","",[7]Calc2024!AJ120)</f>
        <v/>
      </c>
      <c r="AK120" s="289" t="str">
        <f>IF([7]Calc2024!AK120="","",[7]Calc2024!AK120)</f>
        <v/>
      </c>
    </row>
    <row r="121" spans="8:37">
      <c r="H121" s="289" t="str">
        <f>IF([7]Calc2024!H121="","",[7]Calc2024!H121)</f>
        <v/>
      </c>
      <c r="I121" s="289" t="str">
        <f>IF([7]Calc2024!I121="","",[7]Calc2024!I121)</f>
        <v/>
      </c>
      <c r="J121" s="289" t="str">
        <f>IF([7]Calc2024!J121="","",[7]Calc2024!J121)</f>
        <v/>
      </c>
      <c r="K121" s="289" t="str">
        <f>IF([7]Calc2024!K121="","",[7]Calc2024!K121)</f>
        <v/>
      </c>
      <c r="L121" s="289" t="str">
        <f>IF([7]Calc2024!L121="","",[7]Calc2024!L121)</f>
        <v/>
      </c>
      <c r="M121" s="289" t="str">
        <f>IF([7]Calc2024!M121="","",[7]Calc2024!M121)</f>
        <v/>
      </c>
      <c r="N121" s="289" t="str">
        <f>IF([7]Calc2024!N121="","",[7]Calc2024!N121)</f>
        <v/>
      </c>
      <c r="O121" s="289" t="str">
        <f>IF([7]Calc2024!O121="","",[7]Calc2024!O121)</f>
        <v/>
      </c>
      <c r="P121" s="289" t="str">
        <f>IF([7]Calc2024!P121="","",[7]Calc2024!P121)</f>
        <v/>
      </c>
      <c r="Q121" s="289" t="str">
        <f>IF([7]Calc2024!Q121="","",[7]Calc2024!Q121)</f>
        <v/>
      </c>
      <c r="R121" s="289" t="str">
        <f>IF([7]Calc2024!R121="","",[7]Calc2024!R121)</f>
        <v/>
      </c>
      <c r="S121" s="289" t="str">
        <f>IF([7]Calc2024!S121="","",[7]Calc2024!S121)</f>
        <v/>
      </c>
      <c r="T121" s="289" t="str">
        <f>IF([7]Calc2024!T121="","",[7]Calc2024!T121)</f>
        <v/>
      </c>
      <c r="U121" s="289" t="str">
        <f>IF([7]Calc2024!U121="","",[7]Calc2024!U121)</f>
        <v/>
      </c>
      <c r="V121" s="289" t="str">
        <f>IF([7]Calc2024!V121="","",[7]Calc2024!V121)</f>
        <v/>
      </c>
      <c r="W121" s="289" t="str">
        <f>IF([7]Calc2024!W121="","",[7]Calc2024!W121)</f>
        <v/>
      </c>
      <c r="X121" s="289" t="str">
        <f>IF([7]Calc2024!X121="","",[7]Calc2024!X121)</f>
        <v/>
      </c>
      <c r="Y121" s="289" t="str">
        <f>IF([7]Calc2024!Y121="","",[7]Calc2024!Y121)</f>
        <v/>
      </c>
      <c r="Z121" s="289" t="str">
        <f>IF([7]Calc2024!Z121="","",[7]Calc2024!Z121)</f>
        <v/>
      </c>
      <c r="AA121" s="289" t="str">
        <f>IF([7]Calc2024!AA121="","",[7]Calc2024!AA121)</f>
        <v/>
      </c>
      <c r="AB121" s="289" t="str">
        <f>IF([7]Calc2024!AB121="","",[7]Calc2024!AB121)</f>
        <v/>
      </c>
      <c r="AC121" s="289" t="str">
        <f>IF([7]Calc2024!AC121="","",[7]Calc2024!AC121)</f>
        <v/>
      </c>
      <c r="AD121" s="289" t="str">
        <f>IF([7]Calc2024!AD121="","",[7]Calc2024!AD121)</f>
        <v/>
      </c>
      <c r="AE121" s="289" t="str">
        <f>IF([7]Calc2024!AE121="","",[7]Calc2024!AE121)</f>
        <v/>
      </c>
      <c r="AF121" s="289" t="str">
        <f>IF([7]Calc2024!AF121="","",[7]Calc2024!AF121)</f>
        <v/>
      </c>
      <c r="AG121" s="289" t="str">
        <f>IF([7]Calc2024!AG121="","",[7]Calc2024!AG121)</f>
        <v/>
      </c>
      <c r="AH121" s="289" t="str">
        <f>IF([7]Calc2024!AH121="","",[7]Calc2024!AH121)</f>
        <v/>
      </c>
      <c r="AI121" s="289" t="str">
        <f>IF([7]Calc2024!AI121="","",[7]Calc2024!AI121)</f>
        <v/>
      </c>
      <c r="AJ121" s="289" t="str">
        <f>IF([7]Calc2024!AJ121="","",[7]Calc2024!AJ121)</f>
        <v/>
      </c>
      <c r="AK121" s="289" t="str">
        <f>IF([7]Calc2024!AK121="","",[7]Calc2024!AK121)</f>
        <v/>
      </c>
    </row>
    <row r="122" spans="8:37">
      <c r="H122" s="289" t="str">
        <f>IF([7]Calc2024!H122="","",[7]Calc2024!H122)</f>
        <v/>
      </c>
      <c r="I122" s="289" t="str">
        <f>IF([7]Calc2024!I122="","",[7]Calc2024!I122)</f>
        <v/>
      </c>
      <c r="J122" s="289" t="str">
        <f>IF([7]Calc2024!J122="","",[7]Calc2024!J122)</f>
        <v/>
      </c>
      <c r="K122" s="289" t="str">
        <f>IF([7]Calc2024!K122="","",[7]Calc2024!K122)</f>
        <v/>
      </c>
      <c r="L122" s="289" t="str">
        <f>IF([7]Calc2024!L122="","",[7]Calc2024!L122)</f>
        <v/>
      </c>
      <c r="M122" s="289" t="str">
        <f>IF([7]Calc2024!M122="","",[7]Calc2024!M122)</f>
        <v/>
      </c>
      <c r="N122" s="289" t="str">
        <f>IF([7]Calc2024!N122="","",[7]Calc2024!N122)</f>
        <v/>
      </c>
      <c r="O122" s="289" t="str">
        <f>IF([7]Calc2024!O122="","",[7]Calc2024!O122)</f>
        <v/>
      </c>
      <c r="P122" s="289" t="str">
        <f>IF([7]Calc2024!P122="","",[7]Calc2024!P122)</f>
        <v/>
      </c>
      <c r="Q122" s="289" t="str">
        <f>IF([7]Calc2024!Q122="","",[7]Calc2024!Q122)</f>
        <v/>
      </c>
      <c r="R122" s="289" t="str">
        <f>IF([7]Calc2024!R122="","",[7]Calc2024!R122)</f>
        <v/>
      </c>
      <c r="S122" s="289" t="str">
        <f>IF([7]Calc2024!S122="","",[7]Calc2024!S122)</f>
        <v/>
      </c>
      <c r="T122" s="289" t="str">
        <f>IF([7]Calc2024!T122="","",[7]Calc2024!T122)</f>
        <v/>
      </c>
      <c r="U122" s="289" t="str">
        <f>IF([7]Calc2024!U122="","",[7]Calc2024!U122)</f>
        <v/>
      </c>
      <c r="V122" s="289" t="str">
        <f>IF([7]Calc2024!V122="","",[7]Calc2024!V122)</f>
        <v/>
      </c>
      <c r="W122" s="289" t="str">
        <f>IF([7]Calc2024!W122="","",[7]Calc2024!W122)</f>
        <v/>
      </c>
      <c r="X122" s="289" t="str">
        <f>IF([7]Calc2024!X122="","",[7]Calc2024!X122)</f>
        <v/>
      </c>
      <c r="Y122" s="289" t="str">
        <f>IF([7]Calc2024!Y122="","",[7]Calc2024!Y122)</f>
        <v/>
      </c>
      <c r="Z122" s="289" t="str">
        <f>IF([7]Calc2024!Z122="","",[7]Calc2024!Z122)</f>
        <v/>
      </c>
      <c r="AA122" s="289" t="str">
        <f>IF([7]Calc2024!AA122="","",[7]Calc2024!AA122)</f>
        <v/>
      </c>
      <c r="AB122" s="289" t="str">
        <f>IF([7]Calc2024!AB122="","",[7]Calc2024!AB122)</f>
        <v/>
      </c>
      <c r="AC122" s="289" t="str">
        <f>IF([7]Calc2024!AC122="","",[7]Calc2024!AC122)</f>
        <v/>
      </c>
      <c r="AD122" s="289" t="str">
        <f>IF([7]Calc2024!AD122="","",[7]Calc2024!AD122)</f>
        <v/>
      </c>
      <c r="AE122" s="289" t="str">
        <f>IF([7]Calc2024!AE122="","",[7]Calc2024!AE122)</f>
        <v/>
      </c>
      <c r="AF122" s="289" t="str">
        <f>IF([7]Calc2024!AF122="","",[7]Calc2024!AF122)</f>
        <v/>
      </c>
      <c r="AG122" s="289" t="str">
        <f>IF([7]Calc2024!AG122="","",[7]Calc2024!AG122)</f>
        <v/>
      </c>
      <c r="AH122" s="289" t="str">
        <f>IF([7]Calc2024!AH122="","",[7]Calc2024!AH122)</f>
        <v/>
      </c>
      <c r="AI122" s="289" t="str">
        <f>IF([7]Calc2024!AI122="","",[7]Calc2024!AI122)</f>
        <v/>
      </c>
      <c r="AJ122" s="289" t="str">
        <f>IF([7]Calc2024!AJ122="","",[7]Calc2024!AJ122)</f>
        <v/>
      </c>
      <c r="AK122" s="289" t="str">
        <f>IF([7]Calc2024!AK122="","",[7]Calc2024!AK122)</f>
        <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3C3836-63F1-45A6-ADB8-44ED5C0B2194}">
  <sheetPr codeName="Sheet34"/>
  <dimension ref="A1:AM102"/>
  <sheetViews>
    <sheetView zoomScale="38" zoomScaleNormal="38" workbookViewId="0">
      <pane ySplit="1" topLeftCell="A33" activePane="bottomLeft" state="frozen"/>
      <selection pane="bottomLeft" activeCell="H5" sqref="H5:AL105"/>
      <selection activeCell="T106" sqref="T106"/>
    </sheetView>
  </sheetViews>
  <sheetFormatPr defaultColWidth="8.7109375" defaultRowHeight="12.75"/>
  <cols>
    <col min="1" max="3" width="8.7109375" style="289"/>
    <col min="4" max="4" width="38.28515625" style="289" customWidth="1"/>
    <col min="5" max="37" width="8.7109375" style="289"/>
    <col min="38" max="38" width="8.7109375" style="290"/>
    <col min="39" max="16384" width="8.7109375" style="289"/>
  </cols>
  <sheetData>
    <row r="1" spans="1:39">
      <c r="B1" s="289" t="s">
        <v>0</v>
      </c>
      <c r="C1" s="289" t="s">
        <v>1</v>
      </c>
      <c r="E1" s="289" t="s">
        <v>282</v>
      </c>
      <c r="F1" s="289" t="s">
        <v>283</v>
      </c>
      <c r="G1" s="289" t="s">
        <v>284</v>
      </c>
      <c r="H1" s="289" t="s">
        <v>2</v>
      </c>
      <c r="I1" s="289" t="s">
        <v>3</v>
      </c>
      <c r="J1" s="289" t="s">
        <v>4</v>
      </c>
      <c r="K1" s="289" t="s">
        <v>5</v>
      </c>
      <c r="L1" s="289" t="s">
        <v>6</v>
      </c>
      <c r="M1" s="289" t="s">
        <v>7</v>
      </c>
      <c r="N1" s="289" t="s">
        <v>8</v>
      </c>
      <c r="O1" s="289" t="s">
        <v>9</v>
      </c>
      <c r="P1" s="289" t="s">
        <v>10</v>
      </c>
      <c r="Q1" s="289" t="s">
        <v>11</v>
      </c>
      <c r="R1" s="289" t="s">
        <v>12</v>
      </c>
      <c r="S1" s="289" t="s">
        <v>13</v>
      </c>
      <c r="T1" s="289" t="s">
        <v>14</v>
      </c>
      <c r="U1" s="289" t="s">
        <v>15</v>
      </c>
      <c r="V1" s="289" t="s">
        <v>16</v>
      </c>
      <c r="W1" s="289" t="s">
        <v>17</v>
      </c>
      <c r="X1" s="289" t="s">
        <v>18</v>
      </c>
      <c r="Y1" s="289" t="s">
        <v>19</v>
      </c>
      <c r="Z1" s="289" t="s">
        <v>20</v>
      </c>
      <c r="AA1" s="289" t="s">
        <v>21</v>
      </c>
      <c r="AB1" s="289" t="s">
        <v>22</v>
      </c>
      <c r="AC1" s="289" t="s">
        <v>23</v>
      </c>
      <c r="AD1" s="289" t="s">
        <v>24</v>
      </c>
      <c r="AE1" s="289" t="s">
        <v>25</v>
      </c>
      <c r="AF1" s="289" t="s">
        <v>26</v>
      </c>
      <c r="AG1" s="289" t="s">
        <v>27</v>
      </c>
      <c r="AH1" s="289" t="s">
        <v>28</v>
      </c>
      <c r="AI1" s="289" t="s">
        <v>29</v>
      </c>
      <c r="AJ1" s="289" t="s">
        <v>30</v>
      </c>
      <c r="AK1" s="289" t="s">
        <v>31</v>
      </c>
      <c r="AL1" s="290" t="s">
        <v>285</v>
      </c>
      <c r="AM1" s="291" t="s">
        <v>286</v>
      </c>
    </row>
    <row r="2" spans="1:39">
      <c r="B2" s="289" t="s">
        <v>32</v>
      </c>
      <c r="C2" s="289" t="s">
        <v>32</v>
      </c>
      <c r="D2" s="289" t="str">
        <f>B2</f>
        <v>0verall STI</v>
      </c>
    </row>
    <row r="3" spans="1:39">
      <c r="D3" s="289" t="str">
        <f>_xlfn.CONCAT(B3,C3)</f>
        <v/>
      </c>
    </row>
    <row r="4" spans="1:39">
      <c r="B4" s="289" t="s">
        <v>242</v>
      </c>
      <c r="C4" s="289" t="s">
        <v>34</v>
      </c>
      <c r="D4" s="289" t="str">
        <f>B4</f>
        <v>1 Economic Pillar</v>
      </c>
    </row>
    <row r="5" spans="1:39">
      <c r="A5" s="289">
        <v>1</v>
      </c>
      <c r="B5" s="289" t="s">
        <v>35</v>
      </c>
      <c r="C5" s="289" t="s">
        <v>36</v>
      </c>
      <c r="D5" s="289" t="str">
        <f>_xlfn.CONCAT(B5," ",C5)</f>
        <v>1.01 Consumer price inflation</v>
      </c>
      <c r="E5" s="289" t="s">
        <v>287</v>
      </c>
      <c r="F5" s="289" t="s">
        <v>288</v>
      </c>
      <c r="G5" s="289" t="s">
        <v>600</v>
      </c>
      <c r="H5" s="289">
        <v>2024</v>
      </c>
      <c r="I5" s="289">
        <v>2024</v>
      </c>
      <c r="J5" s="289">
        <v>2024</v>
      </c>
      <c r="K5" s="289">
        <v>2024</v>
      </c>
      <c r="L5" s="289">
        <v>2024</v>
      </c>
      <c r="M5" s="289">
        <v>2024</v>
      </c>
      <c r="N5" s="289">
        <v>2024</v>
      </c>
      <c r="O5" s="289">
        <v>2024</v>
      </c>
      <c r="P5" s="289">
        <v>2024</v>
      </c>
      <c r="Q5" s="289">
        <v>2024</v>
      </c>
      <c r="R5" s="289">
        <v>2024</v>
      </c>
      <c r="S5" s="289">
        <v>2024</v>
      </c>
      <c r="T5" s="289">
        <v>2024</v>
      </c>
      <c r="U5" s="289">
        <v>2024</v>
      </c>
      <c r="V5" s="289">
        <v>2024</v>
      </c>
      <c r="W5" s="289">
        <v>2024</v>
      </c>
      <c r="X5" s="289">
        <v>2024</v>
      </c>
      <c r="Y5" s="289">
        <v>2024</v>
      </c>
      <c r="Z5" s="289">
        <v>2024</v>
      </c>
      <c r="AA5" s="289">
        <v>2024</v>
      </c>
      <c r="AB5" s="289">
        <v>2024</v>
      </c>
      <c r="AC5" s="289">
        <v>2024</v>
      </c>
      <c r="AD5" s="289">
        <v>2024</v>
      </c>
      <c r="AE5" s="289">
        <v>2024</v>
      </c>
      <c r="AF5" s="289">
        <v>2024</v>
      </c>
      <c r="AG5" s="289">
        <v>2024</v>
      </c>
      <c r="AH5" s="289">
        <v>2024</v>
      </c>
      <c r="AI5" s="289">
        <v>2024</v>
      </c>
      <c r="AJ5" s="289">
        <v>2024</v>
      </c>
      <c r="AK5" s="289">
        <v>2024</v>
      </c>
    </row>
    <row r="6" spans="1:39">
      <c r="A6" s="289">
        <v>2</v>
      </c>
      <c r="B6" s="289" t="s">
        <v>38</v>
      </c>
      <c r="C6" s="289" t="s">
        <v>39</v>
      </c>
      <c r="D6" s="289" t="str">
        <f>_xlfn.CONCAT(B6," ",C6)</f>
        <v>1.02 Real GDP Growth per capita, % GDP</v>
      </c>
      <c r="E6" s="289" t="s">
        <v>289</v>
      </c>
      <c r="F6" s="289" t="s">
        <v>290</v>
      </c>
      <c r="G6" s="289" t="s">
        <v>291</v>
      </c>
      <c r="H6" s="289">
        <v>2025</v>
      </c>
      <c r="I6" s="289">
        <v>2025</v>
      </c>
      <c r="J6" s="289">
        <v>2025</v>
      </c>
      <c r="K6" s="289">
        <v>2025</v>
      </c>
      <c r="L6" s="289">
        <v>2025</v>
      </c>
      <c r="M6" s="289">
        <v>2025</v>
      </c>
      <c r="N6" s="289">
        <v>2025</v>
      </c>
      <c r="O6" s="289">
        <v>2025</v>
      </c>
      <c r="P6" s="289">
        <v>2025</v>
      </c>
      <c r="Q6" s="289">
        <v>2025</v>
      </c>
      <c r="R6" s="289">
        <v>2025</v>
      </c>
      <c r="S6" s="289">
        <v>2025</v>
      </c>
      <c r="T6" s="289">
        <v>2025</v>
      </c>
      <c r="U6" s="289">
        <v>2025</v>
      </c>
      <c r="V6" s="289">
        <v>2025</v>
      </c>
      <c r="W6" s="289">
        <v>2025</v>
      </c>
      <c r="X6" s="289">
        <v>2025</v>
      </c>
      <c r="Y6" s="289">
        <v>2025</v>
      </c>
      <c r="Z6" s="289">
        <v>2025</v>
      </c>
      <c r="AA6" s="289">
        <v>2025</v>
      </c>
      <c r="AB6" s="289">
        <v>2025</v>
      </c>
      <c r="AC6" s="289">
        <v>2025</v>
      </c>
      <c r="AD6" s="289">
        <v>2025</v>
      </c>
      <c r="AE6" s="289">
        <v>2025</v>
      </c>
      <c r="AF6" s="289">
        <v>2025</v>
      </c>
      <c r="AH6" s="289">
        <v>2025</v>
      </c>
      <c r="AI6" s="289">
        <v>2025</v>
      </c>
      <c r="AJ6" s="289">
        <v>2025</v>
      </c>
      <c r="AK6" s="289">
        <v>2025</v>
      </c>
    </row>
    <row r="7" spans="1:39">
      <c r="A7" s="289">
        <v>3</v>
      </c>
      <c r="B7" s="289" t="s">
        <v>40</v>
      </c>
      <c r="C7" s="289" t="s">
        <v>41</v>
      </c>
      <c r="D7" s="289" t="str">
        <f>_xlfn.CONCAT(B7," ",C7)</f>
        <v>1.03 Growth in labor force, %</v>
      </c>
      <c r="E7" s="289" t="s">
        <v>289</v>
      </c>
      <c r="F7" s="289" t="s">
        <v>292</v>
      </c>
      <c r="G7" s="289" t="s">
        <v>293</v>
      </c>
      <c r="H7" s="289">
        <v>2024</v>
      </c>
      <c r="I7" s="289">
        <v>2024</v>
      </c>
      <c r="J7" s="289">
        <v>2024</v>
      </c>
      <c r="K7" s="289">
        <v>2024</v>
      </c>
      <c r="L7" s="289">
        <v>2024</v>
      </c>
      <c r="M7" s="289">
        <v>2024</v>
      </c>
      <c r="N7" s="289">
        <v>2024</v>
      </c>
      <c r="O7" s="289">
        <v>2024</v>
      </c>
      <c r="P7" s="289">
        <v>2024</v>
      </c>
      <c r="Q7" s="289">
        <v>2024</v>
      </c>
      <c r="R7" s="289">
        <v>2024</v>
      </c>
      <c r="S7" s="289">
        <v>2024</v>
      </c>
      <c r="T7" s="289">
        <v>2024</v>
      </c>
      <c r="U7" s="289">
        <v>2024</v>
      </c>
      <c r="V7" s="289">
        <v>2024</v>
      </c>
      <c r="W7" s="289">
        <v>2024</v>
      </c>
      <c r="X7" s="289">
        <v>2024</v>
      </c>
      <c r="Y7" s="289">
        <v>2024</v>
      </c>
      <c r="Z7" s="289">
        <v>2024</v>
      </c>
      <c r="AA7" s="289">
        <v>2024</v>
      </c>
      <c r="AB7" s="289">
        <v>2024</v>
      </c>
      <c r="AC7" s="289">
        <v>2024</v>
      </c>
      <c r="AD7" s="289">
        <v>2024</v>
      </c>
      <c r="AE7" s="289">
        <v>2024</v>
      </c>
      <c r="AF7" s="289">
        <v>2024</v>
      </c>
      <c r="AG7" s="289">
        <v>2024</v>
      </c>
      <c r="AH7" s="289">
        <v>2024</v>
      </c>
      <c r="AI7" s="289">
        <v>2024</v>
      </c>
      <c r="AJ7" s="289">
        <v>2024</v>
      </c>
      <c r="AK7" s="289">
        <v>2024</v>
      </c>
    </row>
    <row r="8" spans="1:39">
      <c r="A8" s="289">
        <v>4</v>
      </c>
      <c r="B8" s="289" t="s">
        <v>42</v>
      </c>
      <c r="C8" s="289" t="s">
        <v>43</v>
      </c>
      <c r="D8" s="289" t="str">
        <f>_xlfn.CONCAT(B8," ",C8)</f>
        <v>1.04 Foreign direct investment, net inflows, % GDP</v>
      </c>
      <c r="E8" s="289" t="s">
        <v>289</v>
      </c>
      <c r="F8" s="289" t="s">
        <v>292</v>
      </c>
      <c r="G8" s="289" t="s">
        <v>294</v>
      </c>
      <c r="H8" s="289">
        <v>2024</v>
      </c>
      <c r="I8" s="289">
        <v>2024</v>
      </c>
      <c r="J8" s="289">
        <v>2024</v>
      </c>
      <c r="K8" s="289">
        <v>2024</v>
      </c>
      <c r="L8" s="289">
        <v>2024</v>
      </c>
      <c r="M8" s="289">
        <v>2024</v>
      </c>
      <c r="N8" s="289">
        <v>2024</v>
      </c>
      <c r="O8" s="289">
        <v>2024</v>
      </c>
      <c r="P8" s="289">
        <v>2024</v>
      </c>
      <c r="Q8" s="289">
        <v>2024</v>
      </c>
      <c r="R8" s="289">
        <v>2024</v>
      </c>
      <c r="S8" s="289">
        <v>2024</v>
      </c>
      <c r="T8" s="289">
        <v>2024</v>
      </c>
      <c r="U8" s="289">
        <v>2023</v>
      </c>
      <c r="V8" s="289">
        <v>2024</v>
      </c>
      <c r="W8" s="289">
        <v>2024</v>
      </c>
      <c r="X8" s="289">
        <v>2023</v>
      </c>
      <c r="Y8" s="289">
        <v>2024</v>
      </c>
      <c r="Z8" s="289">
        <v>2024</v>
      </c>
      <c r="AA8" s="289">
        <v>2023</v>
      </c>
      <c r="AB8" s="289">
        <v>2023</v>
      </c>
      <c r="AC8" s="289">
        <v>2024</v>
      </c>
      <c r="AD8" s="289">
        <v>2024</v>
      </c>
      <c r="AE8" s="289">
        <v>2024</v>
      </c>
      <c r="AF8" s="289">
        <v>2023</v>
      </c>
      <c r="AG8" s="289">
        <v>2023</v>
      </c>
      <c r="AH8" s="289">
        <v>2024</v>
      </c>
      <c r="AI8" s="289">
        <v>2024</v>
      </c>
      <c r="AJ8" s="289">
        <v>2024</v>
      </c>
      <c r="AK8" s="289">
        <v>2024</v>
      </c>
    </row>
    <row r="9" spans="1:39">
      <c r="A9" s="289">
        <v>5</v>
      </c>
      <c r="B9" s="289" t="s">
        <v>44</v>
      </c>
      <c r="C9" s="289" t="s">
        <v>45</v>
      </c>
      <c r="D9" s="289" t="str">
        <f>_xlfn.CONCAT(B9," ",C9)</f>
        <v>1.05 Gross fixed capital formation, % GDP</v>
      </c>
      <c r="E9" s="289" t="s">
        <v>289</v>
      </c>
      <c r="F9" s="289" t="s">
        <v>292</v>
      </c>
      <c r="G9" s="289" t="s">
        <v>295</v>
      </c>
      <c r="H9" s="289">
        <v>2024</v>
      </c>
      <c r="I9" s="289">
        <v>2024</v>
      </c>
      <c r="J9" s="289">
        <v>2024</v>
      </c>
      <c r="K9" s="289">
        <v>2024</v>
      </c>
      <c r="L9" s="289">
        <v>2024</v>
      </c>
      <c r="M9" s="289">
        <v>2024</v>
      </c>
      <c r="N9" s="289">
        <v>2023</v>
      </c>
      <c r="O9" s="289">
        <v>2024</v>
      </c>
      <c r="P9" s="289">
        <v>2024</v>
      </c>
      <c r="Q9" s="289">
        <v>2024</v>
      </c>
      <c r="R9" s="289">
        <v>2024</v>
      </c>
      <c r="S9" s="289">
        <v>2024</v>
      </c>
      <c r="T9" s="289">
        <v>2023</v>
      </c>
      <c r="V9" s="289">
        <v>2024</v>
      </c>
      <c r="W9" s="289">
        <v>2024</v>
      </c>
      <c r="X9" s="289">
        <v>2025</v>
      </c>
      <c r="Y9" s="289">
        <v>2023</v>
      </c>
      <c r="Z9" s="289">
        <v>2024</v>
      </c>
      <c r="AA9" s="289">
        <v>2025</v>
      </c>
      <c r="AB9" s="289">
        <v>2024</v>
      </c>
      <c r="AC9" s="289">
        <v>2024</v>
      </c>
      <c r="AD9" s="289">
        <v>2024</v>
      </c>
      <c r="AE9" s="289">
        <v>2024</v>
      </c>
      <c r="AF9" s="289">
        <v>2023</v>
      </c>
      <c r="AG9" s="289">
        <v>2024</v>
      </c>
      <c r="AH9" s="289">
        <v>2024</v>
      </c>
      <c r="AI9" s="289">
        <v>2024</v>
      </c>
      <c r="AJ9" s="289">
        <v>2024</v>
      </c>
      <c r="AK9" s="289">
        <v>2023</v>
      </c>
    </row>
    <row r="10" spans="1:39">
      <c r="B10" s="289" t="s">
        <v>46</v>
      </c>
    </row>
    <row r="11" spans="1:39" ht="15">
      <c r="B11" s="289" t="s">
        <v>48</v>
      </c>
      <c r="D11" t="s">
        <v>541</v>
      </c>
    </row>
    <row r="12" spans="1:39">
      <c r="A12" s="289">
        <v>8</v>
      </c>
      <c r="B12" s="289" t="s">
        <v>50</v>
      </c>
      <c r="C12" s="289" t="s">
        <v>51</v>
      </c>
      <c r="D12" s="289" t="str">
        <f>_xlfn.CONCAT(B12," ",C12)</f>
        <v>1.06.01.a Tariff barriers in force</v>
      </c>
      <c r="E12" s="289" t="s">
        <v>287</v>
      </c>
      <c r="F12" s="289" t="s">
        <v>296</v>
      </c>
      <c r="G12" s="289" t="s">
        <v>297</v>
      </c>
      <c r="H12" s="289">
        <v>2024</v>
      </c>
      <c r="I12" s="289">
        <v>2024</v>
      </c>
      <c r="J12" s="289">
        <v>2024</v>
      </c>
      <c r="K12" s="289">
        <v>2024</v>
      </c>
      <c r="L12" s="289">
        <v>2024</v>
      </c>
      <c r="M12" s="289">
        <v>2024</v>
      </c>
      <c r="N12" s="289">
        <v>2024</v>
      </c>
      <c r="O12" s="289">
        <v>2024</v>
      </c>
      <c r="P12" s="289">
        <v>2024</v>
      </c>
      <c r="Q12" s="289">
        <v>2024</v>
      </c>
      <c r="R12" s="289">
        <v>2024</v>
      </c>
      <c r="S12" s="289">
        <v>2024</v>
      </c>
      <c r="T12" s="289">
        <v>2024</v>
      </c>
      <c r="U12" s="289">
        <v>2024</v>
      </c>
      <c r="V12" s="289">
        <v>2024</v>
      </c>
      <c r="W12" s="289">
        <v>2024</v>
      </c>
      <c r="X12" s="289">
        <v>2024</v>
      </c>
      <c r="Y12" s="289">
        <v>2024</v>
      </c>
      <c r="Z12" s="289">
        <v>2024</v>
      </c>
      <c r="AA12" s="289">
        <v>2024</v>
      </c>
      <c r="AB12" s="289">
        <v>2024</v>
      </c>
      <c r="AC12" s="289">
        <v>2024</v>
      </c>
      <c r="AD12" s="289">
        <v>2024</v>
      </c>
      <c r="AE12" s="289">
        <v>2024</v>
      </c>
      <c r="AF12" s="289">
        <v>2024</v>
      </c>
      <c r="AG12" s="289">
        <v>2024</v>
      </c>
      <c r="AH12" s="289">
        <v>2024</v>
      </c>
      <c r="AI12" s="289">
        <v>2024</v>
      </c>
      <c r="AJ12" s="289">
        <v>2024</v>
      </c>
      <c r="AK12" s="289">
        <v>2024</v>
      </c>
    </row>
    <row r="13" spans="1:39" ht="15">
      <c r="A13" s="289">
        <v>9</v>
      </c>
      <c r="B13" s="289" t="s">
        <v>52</v>
      </c>
      <c r="C13" s="289" t="s">
        <v>298</v>
      </c>
      <c r="D13" s="289" t="str">
        <f>_xlfn.CONCAT(B13," ",C13)</f>
        <v>1.06.01.b New tariff barriers 2023</v>
      </c>
      <c r="E13" s="289" t="s">
        <v>287</v>
      </c>
      <c r="F13" s="289" t="s">
        <v>296</v>
      </c>
      <c r="G13" s="289" t="s">
        <v>299</v>
      </c>
      <c r="H13" s="289">
        <v>2024</v>
      </c>
      <c r="I13" s="289">
        <v>2024</v>
      </c>
      <c r="J13" s="289">
        <v>2024</v>
      </c>
      <c r="K13" s="289">
        <v>2024</v>
      </c>
      <c r="L13" s="289">
        <v>2024</v>
      </c>
      <c r="M13" s="289">
        <v>2024</v>
      </c>
      <c r="N13" s="289">
        <v>2024</v>
      </c>
      <c r="O13" s="289">
        <v>2024</v>
      </c>
      <c r="P13" s="289">
        <v>2024</v>
      </c>
      <c r="Q13" s="289">
        <v>2024</v>
      </c>
      <c r="R13" s="289">
        <v>2024</v>
      </c>
      <c r="S13" s="289">
        <v>2024</v>
      </c>
      <c r="T13" s="289">
        <v>2024</v>
      </c>
      <c r="U13" s="289">
        <v>2024</v>
      </c>
      <c r="V13" s="289">
        <v>2024</v>
      </c>
      <c r="W13" s="289">
        <v>2024</v>
      </c>
      <c r="X13" s="289">
        <v>2024</v>
      </c>
      <c r="Y13" s="289">
        <v>2024</v>
      </c>
      <c r="Z13" s="289">
        <v>2024</v>
      </c>
      <c r="AA13" s="289">
        <v>2024</v>
      </c>
      <c r="AB13" s="289">
        <v>2024</v>
      </c>
      <c r="AC13" s="289">
        <v>2024</v>
      </c>
      <c r="AD13" s="289">
        <v>2024</v>
      </c>
      <c r="AE13" s="289">
        <v>2024</v>
      </c>
      <c r="AF13" s="289">
        <v>2024</v>
      </c>
      <c r="AG13" s="289">
        <v>2024</v>
      </c>
      <c r="AH13" s="289">
        <v>2024</v>
      </c>
      <c r="AI13" s="289">
        <v>2024</v>
      </c>
      <c r="AJ13" s="289">
        <v>2024</v>
      </c>
      <c r="AK13" s="289">
        <v>2024</v>
      </c>
    </row>
    <row r="14" spans="1:39">
      <c r="A14" s="289">
        <v>10</v>
      </c>
      <c r="B14" s="289" t="s">
        <v>54</v>
      </c>
      <c r="C14" s="289" t="s">
        <v>55</v>
      </c>
      <c r="D14" s="289" t="str">
        <f>_xlfn.CONCAT(B14," ",C14)</f>
        <v>1.06.01.c Net percentage of imports affected by new tariff barriers (2023)</v>
      </c>
      <c r="E14" s="289" t="s">
        <v>287</v>
      </c>
      <c r="F14" s="289" t="s">
        <v>296</v>
      </c>
      <c r="G14" s="289" t="s">
        <v>301</v>
      </c>
      <c r="H14" s="289">
        <v>2023</v>
      </c>
      <c r="I14" s="289">
        <v>2023</v>
      </c>
      <c r="J14" s="289">
        <v>2023</v>
      </c>
      <c r="K14" s="289">
        <v>2023</v>
      </c>
      <c r="L14" s="289">
        <v>2023</v>
      </c>
      <c r="M14" s="289">
        <v>2023</v>
      </c>
      <c r="N14" s="289">
        <v>2023</v>
      </c>
      <c r="O14" s="289">
        <v>2023</v>
      </c>
      <c r="P14" s="289">
        <v>2023</v>
      </c>
      <c r="Q14" s="289">
        <v>2023</v>
      </c>
      <c r="R14" s="289">
        <v>2023</v>
      </c>
      <c r="S14" s="289">
        <v>2023</v>
      </c>
      <c r="T14" s="289">
        <v>2023</v>
      </c>
      <c r="U14" s="289">
        <v>2023</v>
      </c>
      <c r="V14" s="289">
        <v>2023</v>
      </c>
      <c r="W14" s="289">
        <v>2023</v>
      </c>
      <c r="X14" s="289">
        <v>2023</v>
      </c>
      <c r="Y14" s="289">
        <v>2023</v>
      </c>
      <c r="Z14" s="289">
        <v>2023</v>
      </c>
      <c r="AA14" s="289">
        <v>2023</v>
      </c>
      <c r="AB14" s="289">
        <v>2023</v>
      </c>
      <c r="AC14" s="289">
        <v>2023</v>
      </c>
      <c r="AD14" s="289">
        <v>2023</v>
      </c>
      <c r="AE14" s="289">
        <v>2023</v>
      </c>
      <c r="AF14" s="289">
        <v>2023</v>
      </c>
      <c r="AG14" s="289">
        <v>2023</v>
      </c>
      <c r="AH14" s="289">
        <v>2023</v>
      </c>
      <c r="AI14" s="289">
        <v>2023</v>
      </c>
      <c r="AJ14" s="289">
        <v>2023</v>
      </c>
      <c r="AK14" s="289">
        <v>2023</v>
      </c>
    </row>
    <row r="15" spans="1:39">
      <c r="B15" s="289" t="s">
        <v>56</v>
      </c>
      <c r="D15" s="289" t="s">
        <v>544</v>
      </c>
    </row>
    <row r="16" spans="1:39">
      <c r="A16" s="289">
        <v>12</v>
      </c>
      <c r="B16" s="289" t="s">
        <v>58</v>
      </c>
      <c r="C16" s="289" t="s">
        <v>59</v>
      </c>
      <c r="D16" s="289" t="str">
        <f>_xlfn.CONCAT(B16," ",C16)</f>
        <v>1.06.02.a Non-tariff barriers in force</v>
      </c>
      <c r="E16" s="289" t="s">
        <v>287</v>
      </c>
      <c r="F16" s="289" t="s">
        <v>296</v>
      </c>
      <c r="G16" s="289" t="s">
        <v>302</v>
      </c>
      <c r="H16" s="289">
        <v>2024</v>
      </c>
      <c r="I16" s="289">
        <v>2024</v>
      </c>
      <c r="J16" s="289">
        <v>2024</v>
      </c>
      <c r="K16" s="289">
        <v>2024</v>
      </c>
      <c r="L16" s="289">
        <v>2024</v>
      </c>
      <c r="M16" s="289">
        <v>2024</v>
      </c>
      <c r="N16" s="289">
        <v>2024</v>
      </c>
      <c r="O16" s="289">
        <v>2024</v>
      </c>
      <c r="P16" s="289">
        <v>2024</v>
      </c>
      <c r="Q16" s="289">
        <v>2024</v>
      </c>
      <c r="R16" s="289">
        <v>2024</v>
      </c>
      <c r="S16" s="289">
        <v>2024</v>
      </c>
      <c r="T16" s="289">
        <v>2024</v>
      </c>
      <c r="U16" s="289">
        <v>2024</v>
      </c>
      <c r="V16" s="289">
        <v>2024</v>
      </c>
      <c r="W16" s="289">
        <v>2024</v>
      </c>
      <c r="X16" s="289">
        <v>2024</v>
      </c>
      <c r="Y16" s="289">
        <v>2024</v>
      </c>
      <c r="Z16" s="289">
        <v>2024</v>
      </c>
      <c r="AA16" s="289">
        <v>2024</v>
      </c>
      <c r="AB16" s="289">
        <v>2024</v>
      </c>
      <c r="AC16" s="289">
        <v>2024</v>
      </c>
      <c r="AD16" s="289">
        <v>2024</v>
      </c>
      <c r="AE16" s="289">
        <v>2024</v>
      </c>
      <c r="AF16" s="289">
        <v>2024</v>
      </c>
      <c r="AG16" s="289">
        <v>2024</v>
      </c>
      <c r="AH16" s="289">
        <v>2024</v>
      </c>
      <c r="AI16" s="289">
        <v>2024</v>
      </c>
      <c r="AJ16" s="289">
        <v>2024</v>
      </c>
      <c r="AK16" s="289">
        <v>2024</v>
      </c>
    </row>
    <row r="17" spans="1:37" ht="15">
      <c r="A17" s="289">
        <v>13</v>
      </c>
      <c r="B17" s="289" t="s">
        <v>60</v>
      </c>
      <c r="C17" s="289" t="s">
        <v>303</v>
      </c>
      <c r="D17" s="289" t="str">
        <f>_xlfn.CONCAT(B17," ",C17)</f>
        <v>1.06.02.b New non-tariff barriers 2023</v>
      </c>
      <c r="E17" s="289" t="s">
        <v>287</v>
      </c>
      <c r="F17" s="289" t="s">
        <v>296</v>
      </c>
      <c r="G17" s="289" t="s">
        <v>304</v>
      </c>
      <c r="H17" s="289">
        <v>2024</v>
      </c>
      <c r="I17" s="289">
        <v>2024</v>
      </c>
      <c r="J17" s="289">
        <v>2024</v>
      </c>
      <c r="K17" s="289">
        <v>2024</v>
      </c>
      <c r="L17" s="289">
        <v>2024</v>
      </c>
      <c r="M17" s="289">
        <v>2024</v>
      </c>
      <c r="N17" s="289">
        <v>2024</v>
      </c>
      <c r="O17" s="289">
        <v>2024</v>
      </c>
      <c r="P17" s="289">
        <v>2024</v>
      </c>
      <c r="Q17" s="289">
        <v>2024</v>
      </c>
      <c r="R17" s="289">
        <v>2024</v>
      </c>
      <c r="S17" s="289">
        <v>2024</v>
      </c>
      <c r="T17" s="289">
        <v>2024</v>
      </c>
      <c r="U17" s="289">
        <v>2024</v>
      </c>
      <c r="V17" s="289">
        <v>2024</v>
      </c>
      <c r="W17" s="289">
        <v>2024</v>
      </c>
      <c r="X17" s="289">
        <v>2024</v>
      </c>
      <c r="Y17" s="289">
        <v>2024</v>
      </c>
      <c r="Z17" s="289">
        <v>2024</v>
      </c>
      <c r="AA17" s="289">
        <v>2024</v>
      </c>
      <c r="AB17" s="289">
        <v>2024</v>
      </c>
      <c r="AC17" s="289">
        <v>2024</v>
      </c>
      <c r="AD17" s="289">
        <v>2024</v>
      </c>
      <c r="AE17" s="289">
        <v>2024</v>
      </c>
      <c r="AF17" s="289">
        <v>2024</v>
      </c>
      <c r="AG17" s="289">
        <v>2024</v>
      </c>
      <c r="AH17" s="289">
        <v>2024</v>
      </c>
      <c r="AI17" s="289">
        <v>2024</v>
      </c>
      <c r="AJ17" s="289">
        <v>2024</v>
      </c>
      <c r="AK17" s="289">
        <v>2024</v>
      </c>
    </row>
    <row r="18" spans="1:37">
      <c r="A18" s="289">
        <v>14</v>
      </c>
      <c r="B18" s="289" t="s">
        <v>62</v>
      </c>
      <c r="C18" s="289" t="s">
        <v>63</v>
      </c>
      <c r="D18" s="289" t="str">
        <f>_xlfn.CONCAT(B18," ",C18)</f>
        <v>1.06.02.c Net percentage of imports affected by new non-tariff barriers (2023)</v>
      </c>
      <c r="E18" s="289" t="s">
        <v>287</v>
      </c>
      <c r="F18" s="289" t="s">
        <v>296</v>
      </c>
      <c r="G18" s="289" t="s">
        <v>305</v>
      </c>
      <c r="H18" s="289">
        <v>2023</v>
      </c>
      <c r="I18" s="289">
        <v>2023</v>
      </c>
      <c r="J18" s="289">
        <v>2023</v>
      </c>
      <c r="K18" s="289">
        <v>2023</v>
      </c>
      <c r="L18" s="289">
        <v>2023</v>
      </c>
      <c r="M18" s="289">
        <v>2023</v>
      </c>
      <c r="N18" s="289">
        <v>2023</v>
      </c>
      <c r="O18" s="289">
        <v>2023</v>
      </c>
      <c r="P18" s="289">
        <v>2023</v>
      </c>
      <c r="Q18" s="289">
        <v>2023</v>
      </c>
      <c r="R18" s="289">
        <v>2023</v>
      </c>
      <c r="S18" s="289">
        <v>2023</v>
      </c>
      <c r="T18" s="289">
        <v>2023</v>
      </c>
      <c r="U18" s="289">
        <v>2023</v>
      </c>
      <c r="V18" s="289">
        <v>2023</v>
      </c>
      <c r="W18" s="289">
        <v>2023</v>
      </c>
      <c r="X18" s="289">
        <v>2023</v>
      </c>
      <c r="Y18" s="289">
        <v>2023</v>
      </c>
      <c r="Z18" s="289">
        <v>2023</v>
      </c>
      <c r="AA18" s="289">
        <v>2023</v>
      </c>
      <c r="AB18" s="289">
        <v>2023</v>
      </c>
      <c r="AC18" s="289">
        <v>2023</v>
      </c>
      <c r="AD18" s="289">
        <v>2023</v>
      </c>
      <c r="AE18" s="289">
        <v>2023</v>
      </c>
      <c r="AF18" s="289">
        <v>2023</v>
      </c>
      <c r="AG18" s="289">
        <v>2023</v>
      </c>
      <c r="AH18" s="289">
        <v>2023</v>
      </c>
      <c r="AI18" s="289">
        <v>2023</v>
      </c>
      <c r="AJ18" s="289">
        <v>2023</v>
      </c>
      <c r="AK18" s="289">
        <v>2023</v>
      </c>
    </row>
    <row r="19" spans="1:37">
      <c r="B19" s="289" t="s">
        <v>64</v>
      </c>
      <c r="D19" s="289" t="s">
        <v>547</v>
      </c>
    </row>
    <row r="20" spans="1:37">
      <c r="A20" s="289">
        <v>16</v>
      </c>
      <c r="B20" s="289" t="s">
        <v>66</v>
      </c>
      <c r="C20" s="289" t="s">
        <v>67</v>
      </c>
      <c r="D20" s="289" t="str">
        <f>_xlfn.CONCAT(B20," ",C20)</f>
        <v>1.07.01 Regional Trade Agreements, number in force</v>
      </c>
      <c r="E20" s="289" t="s">
        <v>289</v>
      </c>
      <c r="F20" s="289" t="s">
        <v>306</v>
      </c>
      <c r="G20" s="289" t="s">
        <v>307</v>
      </c>
      <c r="H20" s="289">
        <v>2025</v>
      </c>
      <c r="I20" s="289">
        <v>2025</v>
      </c>
      <c r="J20" s="289">
        <v>2025</v>
      </c>
      <c r="K20" s="289">
        <v>2025</v>
      </c>
      <c r="L20" s="289">
        <v>2025</v>
      </c>
      <c r="M20" s="289">
        <v>2025</v>
      </c>
      <c r="N20" s="289">
        <v>2025</v>
      </c>
      <c r="O20" s="289">
        <v>2025</v>
      </c>
      <c r="P20" s="289">
        <v>2025</v>
      </c>
      <c r="Q20" s="289">
        <v>2025</v>
      </c>
      <c r="R20" s="289">
        <v>2025</v>
      </c>
      <c r="S20" s="289">
        <v>2025</v>
      </c>
      <c r="T20" s="289">
        <v>2025</v>
      </c>
      <c r="U20" s="289">
        <v>2025</v>
      </c>
      <c r="V20" s="289">
        <v>2025</v>
      </c>
      <c r="W20" s="289">
        <v>2025</v>
      </c>
      <c r="X20" s="289">
        <v>2025</v>
      </c>
      <c r="Y20" s="289">
        <v>2025</v>
      </c>
      <c r="Z20" s="289">
        <v>2025</v>
      </c>
      <c r="AA20" s="289">
        <v>2025</v>
      </c>
      <c r="AB20" s="289">
        <v>2025</v>
      </c>
      <c r="AC20" s="289">
        <v>2025</v>
      </c>
      <c r="AD20" s="289">
        <v>2025</v>
      </c>
      <c r="AE20" s="289">
        <v>2025</v>
      </c>
      <c r="AF20" s="289">
        <v>2025</v>
      </c>
      <c r="AG20" s="289">
        <v>2025</v>
      </c>
      <c r="AH20" s="289">
        <v>2025</v>
      </c>
      <c r="AI20" s="289">
        <v>2025</v>
      </c>
      <c r="AJ20" s="289">
        <v>2025</v>
      </c>
      <c r="AK20" s="289">
        <v>2025</v>
      </c>
    </row>
    <row r="21" spans="1:37">
      <c r="A21" s="289">
        <v>17</v>
      </c>
      <c r="B21" s="289" t="s">
        <v>68</v>
      </c>
      <c r="C21" s="289" t="s">
        <v>69</v>
      </c>
      <c r="D21" s="289" t="str">
        <f>_xlfn.CONCAT(B21," ",C21)</f>
        <v>1.07.02 Capital account liberalization, Index</v>
      </c>
      <c r="E21" s="289" t="s">
        <v>289</v>
      </c>
      <c r="F21" s="289" t="s">
        <v>308</v>
      </c>
      <c r="G21" s="289" t="s">
        <v>309</v>
      </c>
      <c r="H21" s="289">
        <v>2022</v>
      </c>
      <c r="I21" s="289">
        <v>2022</v>
      </c>
      <c r="K21" s="289">
        <v>2022</v>
      </c>
      <c r="L21" s="289">
        <v>2022</v>
      </c>
      <c r="M21" s="289">
        <v>2022</v>
      </c>
      <c r="N21" s="289">
        <v>2022</v>
      </c>
      <c r="P21" s="289">
        <v>2022</v>
      </c>
      <c r="Q21" s="289">
        <v>2022</v>
      </c>
      <c r="R21" s="289">
        <v>2022</v>
      </c>
      <c r="S21" s="289">
        <v>2022</v>
      </c>
      <c r="T21" s="289">
        <v>2022</v>
      </c>
      <c r="U21" s="289">
        <v>2022</v>
      </c>
      <c r="V21" s="289">
        <v>2022</v>
      </c>
      <c r="W21" s="289">
        <v>2022</v>
      </c>
      <c r="X21" s="289">
        <v>2022</v>
      </c>
      <c r="Y21" s="289">
        <v>2022</v>
      </c>
      <c r="Z21" s="289">
        <v>2022</v>
      </c>
      <c r="AA21" s="289">
        <v>2022</v>
      </c>
      <c r="AB21" s="289">
        <v>2022</v>
      </c>
      <c r="AC21" s="289">
        <v>2022</v>
      </c>
      <c r="AD21" s="289">
        <v>2022</v>
      </c>
      <c r="AE21" s="289">
        <v>2022</v>
      </c>
      <c r="AF21" s="289">
        <v>2022</v>
      </c>
      <c r="AG21" s="289">
        <v>2022</v>
      </c>
      <c r="AH21" s="289">
        <v>2022</v>
      </c>
      <c r="AI21" s="289">
        <v>2022</v>
      </c>
      <c r="AJ21" s="289">
        <v>2022</v>
      </c>
      <c r="AK21" s="289">
        <v>2022</v>
      </c>
    </row>
    <row r="22" spans="1:37">
      <c r="A22" s="289">
        <v>18</v>
      </c>
      <c r="B22" s="289" t="s">
        <v>70</v>
      </c>
      <c r="C22" s="289" t="s">
        <v>71</v>
      </c>
      <c r="D22" s="289" t="str">
        <f>_xlfn.CONCAT(B22," ",C22)</f>
        <v>1.07.03 Investment Freedom, Index</v>
      </c>
      <c r="E22" s="289" t="s">
        <v>289</v>
      </c>
      <c r="F22" s="289" t="s">
        <v>310</v>
      </c>
      <c r="G22" s="289" t="s">
        <v>311</v>
      </c>
      <c r="H22" s="289">
        <v>2025</v>
      </c>
      <c r="I22" s="289">
        <v>2025</v>
      </c>
      <c r="J22" s="289">
        <v>2025</v>
      </c>
      <c r="K22" s="289">
        <v>2025</v>
      </c>
      <c r="L22" s="289">
        <v>2025</v>
      </c>
      <c r="M22" s="289">
        <v>2025</v>
      </c>
      <c r="N22" s="289">
        <v>2025</v>
      </c>
      <c r="O22" s="289">
        <v>2025</v>
      </c>
      <c r="P22" s="289">
        <v>2025</v>
      </c>
      <c r="R22" s="289">
        <v>2025</v>
      </c>
      <c r="S22" s="289">
        <v>2025</v>
      </c>
      <c r="T22" s="289">
        <v>2025</v>
      </c>
      <c r="U22" s="289">
        <v>2025</v>
      </c>
      <c r="V22" s="289">
        <v>2025</v>
      </c>
      <c r="W22" s="289">
        <v>2025</v>
      </c>
      <c r="X22" s="289">
        <v>2025</v>
      </c>
      <c r="Y22" s="289">
        <v>2025</v>
      </c>
      <c r="Z22" s="289">
        <v>2025</v>
      </c>
      <c r="AA22" s="289">
        <v>2025</v>
      </c>
      <c r="AB22" s="289">
        <v>2025</v>
      </c>
      <c r="AC22" s="289">
        <v>2025</v>
      </c>
      <c r="AD22" s="289">
        <v>2025</v>
      </c>
      <c r="AE22" s="289">
        <v>2025</v>
      </c>
      <c r="AF22" s="289">
        <v>2025</v>
      </c>
      <c r="AG22" s="289">
        <v>2025</v>
      </c>
      <c r="AH22" s="289">
        <v>2025</v>
      </c>
      <c r="AI22" s="289">
        <v>2025</v>
      </c>
      <c r="AJ22" s="289">
        <v>2025</v>
      </c>
      <c r="AK22" s="289">
        <v>2025</v>
      </c>
    </row>
    <row r="23" spans="1:37" ht="15">
      <c r="A23" s="289">
        <v>19</v>
      </c>
      <c r="B23" s="289" t="s">
        <v>72</v>
      </c>
      <c r="C23" s="289" t="s">
        <v>601</v>
      </c>
      <c r="D23" s="289" t="str">
        <f>_xlfn.CONCAT(B23," ",C23)</f>
        <v>1.08 Exchange rate stability, parity change from national currency to SDR, 2024/2022</v>
      </c>
      <c r="E23" s="289" t="s">
        <v>287</v>
      </c>
      <c r="F23" s="289" t="s">
        <v>313</v>
      </c>
      <c r="G23" s="289" t="s">
        <v>314</v>
      </c>
      <c r="H23" s="289">
        <v>2024</v>
      </c>
      <c r="I23" s="289">
        <v>2024</v>
      </c>
      <c r="J23" s="289">
        <v>2024</v>
      </c>
      <c r="K23" s="289">
        <v>2024</v>
      </c>
      <c r="L23" s="289">
        <v>2024</v>
      </c>
      <c r="M23" s="289">
        <v>2024</v>
      </c>
      <c r="N23" s="289">
        <v>2024</v>
      </c>
      <c r="O23" s="289">
        <v>2024</v>
      </c>
      <c r="P23" s="289">
        <v>2024</v>
      </c>
      <c r="Q23" s="289">
        <v>2024</v>
      </c>
      <c r="R23" s="289">
        <v>2024</v>
      </c>
      <c r="S23" s="289">
        <v>2024</v>
      </c>
      <c r="T23" s="289">
        <v>2024</v>
      </c>
      <c r="V23" s="289">
        <v>2024</v>
      </c>
      <c r="W23" s="289">
        <v>2024</v>
      </c>
      <c r="Y23" s="289">
        <v>2024</v>
      </c>
      <c r="Z23" s="289">
        <v>2024</v>
      </c>
      <c r="AC23" s="289">
        <v>2024</v>
      </c>
      <c r="AE23" s="289">
        <v>2024</v>
      </c>
      <c r="AF23" s="289">
        <v>2024</v>
      </c>
      <c r="AH23" s="289">
        <v>2024</v>
      </c>
      <c r="AI23" s="289">
        <v>2024</v>
      </c>
      <c r="AJ23" s="289">
        <v>2024</v>
      </c>
      <c r="AK23" s="289">
        <v>2024</v>
      </c>
    </row>
    <row r="24" spans="1:37">
      <c r="A24" s="289">
        <v>20</v>
      </c>
      <c r="B24" s="289" t="s">
        <v>74</v>
      </c>
      <c r="C24" s="289" t="s">
        <v>75</v>
      </c>
      <c r="D24" s="289" t="str">
        <f>_xlfn.CONCAT(B24," ",C24)</f>
        <v>1.09 Domestic credit to private sector, % of GDP</v>
      </c>
      <c r="E24" s="289" t="s">
        <v>289</v>
      </c>
      <c r="F24" s="289" t="s">
        <v>288</v>
      </c>
      <c r="G24" s="289" t="s">
        <v>315</v>
      </c>
      <c r="H24" s="289">
        <v>2024</v>
      </c>
      <c r="I24" s="289">
        <v>2024</v>
      </c>
      <c r="J24" s="289">
        <v>2024</v>
      </c>
      <c r="K24" s="289">
        <v>2024</v>
      </c>
      <c r="M24" s="289">
        <v>2024</v>
      </c>
      <c r="N24" s="289">
        <v>2024</v>
      </c>
      <c r="P24" s="289">
        <v>2024</v>
      </c>
      <c r="Q24" s="289">
        <v>2024</v>
      </c>
      <c r="R24" s="289">
        <v>2021</v>
      </c>
      <c r="S24" s="289">
        <v>2024</v>
      </c>
      <c r="T24" s="289">
        <v>2024</v>
      </c>
      <c r="V24" s="289">
        <v>2024</v>
      </c>
      <c r="W24" s="289">
        <v>2024</v>
      </c>
      <c r="X24" s="289">
        <v>2020</v>
      </c>
      <c r="Y24" s="289">
        <v>2023</v>
      </c>
      <c r="Z24" s="289">
        <v>2024</v>
      </c>
      <c r="AA24" s="289">
        <v>2023</v>
      </c>
      <c r="AB24" s="289">
        <v>2022</v>
      </c>
      <c r="AC24" s="289">
        <v>2024</v>
      </c>
      <c r="AD24" s="289">
        <v>2021</v>
      </c>
      <c r="AE24" s="289">
        <v>2020</v>
      </c>
      <c r="AF24" s="289">
        <v>2023</v>
      </c>
      <c r="AH24" s="289">
        <v>2024</v>
      </c>
      <c r="AI24" s="289">
        <v>2024</v>
      </c>
      <c r="AJ24" s="289">
        <v>2024</v>
      </c>
      <c r="AK24" s="289">
        <v>2022</v>
      </c>
    </row>
    <row r="25" spans="1:37">
      <c r="B25" s="289" t="s">
        <v>76</v>
      </c>
      <c r="D25" s="289" t="s">
        <v>549</v>
      </c>
    </row>
    <row r="26" spans="1:37">
      <c r="A26" s="289">
        <v>22</v>
      </c>
      <c r="B26" s="289" t="s">
        <v>78</v>
      </c>
      <c r="C26" s="289" t="s">
        <v>79</v>
      </c>
      <c r="D26" s="289" t="str">
        <f>_xlfn.CONCAT(B26," ",C26)</f>
        <v>1.10.01 Country credit rating</v>
      </c>
      <c r="E26" s="289" t="s">
        <v>289</v>
      </c>
      <c r="F26" s="289" t="s">
        <v>316</v>
      </c>
      <c r="G26" s="289" t="s">
        <v>317</v>
      </c>
      <c r="H26" s="289">
        <v>2024</v>
      </c>
      <c r="I26" s="289">
        <v>2024</v>
      </c>
      <c r="K26" s="289">
        <v>2024</v>
      </c>
      <c r="L26" s="289">
        <v>2024</v>
      </c>
      <c r="M26" s="289">
        <v>2024</v>
      </c>
      <c r="N26" s="289">
        <v>2024</v>
      </c>
      <c r="O26" s="289">
        <v>2024</v>
      </c>
      <c r="P26" s="289">
        <v>2024</v>
      </c>
      <c r="Q26" s="289">
        <v>2024</v>
      </c>
      <c r="R26" s="289">
        <v>2024</v>
      </c>
      <c r="S26" s="289">
        <v>2024</v>
      </c>
      <c r="T26" s="289">
        <v>2024</v>
      </c>
      <c r="U26" s="289">
        <v>2024</v>
      </c>
      <c r="V26" s="289">
        <v>2024</v>
      </c>
      <c r="W26" s="289">
        <v>2024</v>
      </c>
      <c r="Y26" s="289">
        <v>2024</v>
      </c>
      <c r="Z26" s="289">
        <v>2024</v>
      </c>
      <c r="AA26" s="289">
        <v>2024</v>
      </c>
      <c r="AB26" s="289">
        <v>2024</v>
      </c>
      <c r="AC26" s="289">
        <v>2024</v>
      </c>
      <c r="AD26" s="289">
        <v>2024</v>
      </c>
      <c r="AE26" s="289">
        <v>2024</v>
      </c>
      <c r="AF26" s="289">
        <v>2024</v>
      </c>
      <c r="AG26" s="289">
        <v>2024</v>
      </c>
      <c r="AH26" s="289">
        <v>2024</v>
      </c>
      <c r="AI26" s="289">
        <v>2024</v>
      </c>
      <c r="AJ26" s="289">
        <v>2024</v>
      </c>
      <c r="AK26" s="289">
        <v>2024</v>
      </c>
    </row>
    <row r="27" spans="1:37">
      <c r="A27" s="289">
        <v>23</v>
      </c>
      <c r="B27" s="289" t="s">
        <v>80</v>
      </c>
      <c r="C27" s="289" t="s">
        <v>81</v>
      </c>
      <c r="D27" s="289" t="str">
        <f>_xlfn.CONCAT(B27," ",C27)</f>
        <v>1.10.02 Gross debt, % GDP</v>
      </c>
      <c r="E27" s="289" t="s">
        <v>287</v>
      </c>
      <c r="F27" s="289" t="s">
        <v>318</v>
      </c>
      <c r="G27" s="289" t="s">
        <v>319</v>
      </c>
      <c r="H27" s="289">
        <v>2024</v>
      </c>
      <c r="I27" s="289">
        <v>2024</v>
      </c>
      <c r="J27" s="289">
        <v>2024</v>
      </c>
      <c r="K27" s="289">
        <v>2024</v>
      </c>
      <c r="L27" s="289">
        <v>2024</v>
      </c>
      <c r="M27" s="289">
        <v>2024</v>
      </c>
      <c r="N27" s="289">
        <v>2024</v>
      </c>
      <c r="O27" s="289">
        <v>2024</v>
      </c>
      <c r="P27" s="289">
        <v>2023</v>
      </c>
      <c r="Q27" s="289">
        <v>2024</v>
      </c>
      <c r="R27" s="289">
        <v>2024</v>
      </c>
      <c r="S27" s="289">
        <v>2024</v>
      </c>
      <c r="T27" s="289">
        <v>2024</v>
      </c>
      <c r="U27" s="289">
        <v>2024</v>
      </c>
      <c r="V27" s="289">
        <v>2024</v>
      </c>
      <c r="W27" s="289">
        <v>2024</v>
      </c>
      <c r="X27" s="289">
        <v>2024</v>
      </c>
      <c r="Y27" s="289">
        <v>2024</v>
      </c>
      <c r="Z27" s="289">
        <v>2024</v>
      </c>
      <c r="AA27" s="289">
        <v>2024</v>
      </c>
      <c r="AB27" s="289">
        <v>2024</v>
      </c>
      <c r="AC27" s="289">
        <v>2024</v>
      </c>
      <c r="AD27" s="289">
        <v>2024</v>
      </c>
      <c r="AE27" s="289">
        <v>2024</v>
      </c>
      <c r="AF27" s="289">
        <v>2024</v>
      </c>
      <c r="AG27" s="289">
        <v>2022</v>
      </c>
      <c r="AH27" s="289">
        <v>2024</v>
      </c>
      <c r="AI27" s="289">
        <v>2024</v>
      </c>
      <c r="AJ27" s="289">
        <v>2024</v>
      </c>
      <c r="AK27" s="289">
        <v>2024</v>
      </c>
    </row>
    <row r="28" spans="1:37">
      <c r="B28" s="289" t="s">
        <v>82</v>
      </c>
      <c r="D28" s="289" t="s">
        <v>550</v>
      </c>
    </row>
    <row r="29" spans="1:37">
      <c r="A29" s="289">
        <v>25</v>
      </c>
      <c r="B29" s="289" t="s">
        <v>84</v>
      </c>
      <c r="C29" s="289" t="s">
        <v>85</v>
      </c>
      <c r="D29" s="289" t="str">
        <f>_xlfn.CONCAT(B29," ",C29)</f>
        <v>1.11.01 Logistics performance, index</v>
      </c>
      <c r="E29" s="289" t="s">
        <v>289</v>
      </c>
      <c r="F29" s="289" t="s">
        <v>338</v>
      </c>
      <c r="G29" s="289" t="s">
        <v>552</v>
      </c>
      <c r="H29" s="289">
        <v>2023</v>
      </c>
      <c r="I29" s="289">
        <v>2023</v>
      </c>
      <c r="J29" s="289">
        <v>2023</v>
      </c>
      <c r="K29" s="289">
        <v>2023</v>
      </c>
      <c r="L29" s="289">
        <v>2023</v>
      </c>
      <c r="M29" s="289">
        <v>2023</v>
      </c>
      <c r="N29" s="289">
        <v>2023</v>
      </c>
      <c r="O29" s="289">
        <v>2023</v>
      </c>
      <c r="Q29" s="289">
        <v>2023</v>
      </c>
      <c r="R29" s="289">
        <v>2023</v>
      </c>
      <c r="S29" s="289">
        <v>2023</v>
      </c>
      <c r="T29" s="289">
        <v>2023</v>
      </c>
      <c r="U29" s="289">
        <v>2023</v>
      </c>
      <c r="V29" s="289">
        <v>2023</v>
      </c>
      <c r="W29" s="289">
        <v>2023</v>
      </c>
      <c r="Y29" s="289">
        <v>2023</v>
      </c>
      <c r="AA29" s="289">
        <v>2023</v>
      </c>
      <c r="AB29" s="289">
        <v>2023</v>
      </c>
      <c r="AC29" s="289">
        <v>2023</v>
      </c>
      <c r="AD29" s="289">
        <v>2023</v>
      </c>
      <c r="AE29" s="289">
        <v>2023</v>
      </c>
      <c r="AF29" s="289">
        <v>2023</v>
      </c>
      <c r="AG29" s="289">
        <v>2023</v>
      </c>
      <c r="AH29" s="289">
        <v>2023</v>
      </c>
      <c r="AI29" s="289">
        <v>2023</v>
      </c>
      <c r="AJ29" s="289">
        <v>2023</v>
      </c>
      <c r="AK29" s="289">
        <v>2023</v>
      </c>
    </row>
    <row r="30" spans="1:37">
      <c r="A30" s="289">
        <v>26</v>
      </c>
      <c r="B30" s="289" t="s">
        <v>86</v>
      </c>
      <c r="C30" s="289" t="s">
        <v>87</v>
      </c>
      <c r="D30" s="289" t="str">
        <f>_xlfn.CONCAT(B30," ",C30)</f>
        <v>1.11.02 Corruption perceptions, index</v>
      </c>
      <c r="E30" s="289" t="s">
        <v>289</v>
      </c>
      <c r="F30" s="289" t="s">
        <v>292</v>
      </c>
      <c r="G30" s="289" t="s">
        <v>339</v>
      </c>
      <c r="H30" s="289">
        <v>2024</v>
      </c>
      <c r="I30" s="289">
        <v>2024</v>
      </c>
      <c r="J30" s="289">
        <v>2020</v>
      </c>
      <c r="K30" s="289">
        <v>2024</v>
      </c>
      <c r="L30" s="289">
        <v>2024</v>
      </c>
      <c r="M30" s="289">
        <v>2024</v>
      </c>
      <c r="N30" s="289">
        <v>2024</v>
      </c>
      <c r="O30" s="289">
        <v>2024</v>
      </c>
      <c r="P30" s="289">
        <v>2024</v>
      </c>
      <c r="Q30" s="289">
        <v>2024</v>
      </c>
      <c r="R30" s="289">
        <v>2024</v>
      </c>
      <c r="S30" s="289">
        <v>2024</v>
      </c>
      <c r="T30" s="289">
        <v>2024</v>
      </c>
      <c r="U30" s="289">
        <v>2024</v>
      </c>
      <c r="V30" s="289">
        <v>2024</v>
      </c>
      <c r="W30" s="289">
        <v>2024</v>
      </c>
      <c r="X30" s="289">
        <v>2024</v>
      </c>
      <c r="Y30" s="289">
        <v>2024</v>
      </c>
      <c r="Z30" s="289">
        <v>2024</v>
      </c>
      <c r="AA30" s="289">
        <v>2024</v>
      </c>
      <c r="AB30" s="289">
        <v>2024</v>
      </c>
      <c r="AC30" s="289">
        <v>2024</v>
      </c>
      <c r="AD30" s="289">
        <v>2024</v>
      </c>
      <c r="AE30" s="289">
        <v>2024</v>
      </c>
      <c r="AF30" s="289">
        <v>2024</v>
      </c>
      <c r="AG30" s="289">
        <v>2024</v>
      </c>
      <c r="AH30" s="289">
        <v>2024</v>
      </c>
      <c r="AI30" s="289">
        <v>2024</v>
      </c>
      <c r="AJ30" s="289">
        <v>2024</v>
      </c>
      <c r="AK30" s="289">
        <v>2024</v>
      </c>
    </row>
    <row r="31" spans="1:37">
      <c r="A31" s="289">
        <v>27</v>
      </c>
      <c r="B31" s="289" t="s">
        <v>88</v>
      </c>
      <c r="C31" s="289" t="s">
        <v>89</v>
      </c>
      <c r="D31" s="289" t="str">
        <f>_xlfn.CONCAT(B31," ",C31)</f>
        <v>1.11.03 Rule of law, index</v>
      </c>
      <c r="E31" s="289" t="s">
        <v>289</v>
      </c>
      <c r="F31" s="289" t="s">
        <v>292</v>
      </c>
      <c r="G31" s="289" t="s">
        <v>341</v>
      </c>
      <c r="H31" s="289">
        <v>2023</v>
      </c>
      <c r="I31" s="289">
        <v>2023</v>
      </c>
      <c r="J31" s="289">
        <v>2023</v>
      </c>
      <c r="K31" s="289">
        <v>2023</v>
      </c>
      <c r="L31" s="289">
        <v>2023</v>
      </c>
      <c r="M31" s="289">
        <v>2023</v>
      </c>
      <c r="N31" s="289">
        <v>2023</v>
      </c>
      <c r="O31" s="289">
        <v>2023</v>
      </c>
      <c r="P31" s="289">
        <v>2023</v>
      </c>
      <c r="Q31" s="289">
        <v>2023</v>
      </c>
      <c r="R31" s="289">
        <v>2023</v>
      </c>
      <c r="S31" s="289">
        <v>2023</v>
      </c>
      <c r="T31" s="289">
        <v>2023</v>
      </c>
      <c r="U31" s="289">
        <v>2023</v>
      </c>
      <c r="V31" s="289">
        <v>2023</v>
      </c>
      <c r="W31" s="289">
        <v>2023</v>
      </c>
      <c r="X31" s="289">
        <v>2023</v>
      </c>
      <c r="Y31" s="289">
        <v>2023</v>
      </c>
      <c r="Z31" s="289">
        <v>2023</v>
      </c>
      <c r="AA31" s="289">
        <v>2023</v>
      </c>
      <c r="AB31" s="289">
        <v>2023</v>
      </c>
      <c r="AC31" s="289">
        <v>2023</v>
      </c>
      <c r="AD31" s="289">
        <v>2023</v>
      </c>
      <c r="AE31" s="289">
        <v>2023</v>
      </c>
      <c r="AF31" s="289">
        <v>2023</v>
      </c>
      <c r="AG31" s="289">
        <v>2023</v>
      </c>
      <c r="AH31" s="289">
        <v>2023</v>
      </c>
      <c r="AI31" s="289">
        <v>2023</v>
      </c>
      <c r="AJ31" s="289">
        <v>2023</v>
      </c>
      <c r="AK31" s="289">
        <v>2023</v>
      </c>
    </row>
    <row r="32" spans="1:37">
      <c r="B32" s="289" t="s">
        <v>90</v>
      </c>
      <c r="D32" s="289" t="s">
        <v>555</v>
      </c>
    </row>
    <row r="33" spans="1:37">
      <c r="A33" s="289">
        <v>29</v>
      </c>
      <c r="B33" s="289" t="s">
        <v>92</v>
      </c>
      <c r="C33" s="289" t="s">
        <v>93</v>
      </c>
      <c r="D33" s="289" t="str">
        <f>_xlfn.CONCAT(B33," ",C33)</f>
        <v>1.12.01 Current account balance, % GDP</v>
      </c>
      <c r="E33" s="289" t="s">
        <v>287</v>
      </c>
      <c r="F33" s="289" t="s">
        <v>288</v>
      </c>
      <c r="G33" s="289" t="s">
        <v>342</v>
      </c>
      <c r="H33" s="289">
        <v>2024</v>
      </c>
      <c r="I33" s="289">
        <v>2024</v>
      </c>
      <c r="J33" s="289">
        <v>2024</v>
      </c>
      <c r="K33" s="289">
        <v>2024</v>
      </c>
      <c r="L33" s="289">
        <v>2024</v>
      </c>
      <c r="M33" s="289">
        <v>2024</v>
      </c>
      <c r="N33" s="289">
        <v>2024</v>
      </c>
      <c r="O33" s="289">
        <v>2024</v>
      </c>
      <c r="P33" s="289">
        <v>2024</v>
      </c>
      <c r="Q33" s="289">
        <v>2024</v>
      </c>
      <c r="R33" s="289">
        <v>2024</v>
      </c>
      <c r="S33" s="289">
        <v>2024</v>
      </c>
      <c r="T33" s="289">
        <v>2024</v>
      </c>
      <c r="U33" s="289">
        <v>2024</v>
      </c>
      <c r="V33" s="289">
        <v>2024</v>
      </c>
      <c r="W33" s="289">
        <v>2024</v>
      </c>
      <c r="X33" s="289">
        <v>2024</v>
      </c>
      <c r="Y33" s="289">
        <v>2024</v>
      </c>
      <c r="Z33" s="289">
        <v>2024</v>
      </c>
      <c r="AA33" s="289">
        <v>2024</v>
      </c>
      <c r="AB33" s="289">
        <v>2024</v>
      </c>
      <c r="AC33" s="289">
        <v>2024</v>
      </c>
      <c r="AD33" s="289">
        <v>2024</v>
      </c>
      <c r="AE33" s="289">
        <v>2024</v>
      </c>
      <c r="AF33" s="289">
        <v>2024</v>
      </c>
      <c r="AG33" s="289">
        <v>2022</v>
      </c>
      <c r="AH33" s="289">
        <v>2024</v>
      </c>
      <c r="AI33" s="289">
        <v>2024</v>
      </c>
      <c r="AJ33" s="289">
        <v>2024</v>
      </c>
      <c r="AK33" s="289">
        <v>2024</v>
      </c>
    </row>
    <row r="34" spans="1:37">
      <c r="A34" s="289">
        <v>30</v>
      </c>
      <c r="B34" s="289" t="s">
        <v>94</v>
      </c>
      <c r="C34" s="289" t="s">
        <v>95</v>
      </c>
      <c r="D34" s="289" t="str">
        <f>_xlfn.CONCAT(B34," ",C34)</f>
        <v>1.12.02 Change (1-year) in total reserves (includes gold), % GDP</v>
      </c>
      <c r="E34" s="289" t="s">
        <v>287</v>
      </c>
      <c r="F34" s="289" t="s">
        <v>288</v>
      </c>
      <c r="G34" s="289" t="s">
        <v>343</v>
      </c>
      <c r="H34" s="289">
        <v>2024</v>
      </c>
      <c r="I34" s="289">
        <v>2024</v>
      </c>
      <c r="J34" s="289">
        <v>2024</v>
      </c>
      <c r="K34" s="289">
        <v>2024</v>
      </c>
      <c r="L34" s="289">
        <v>2024</v>
      </c>
      <c r="M34" s="289">
        <v>2024</v>
      </c>
      <c r="N34" s="289">
        <v>2024</v>
      </c>
      <c r="O34" s="289">
        <v>2024</v>
      </c>
      <c r="P34" s="289">
        <v>2024</v>
      </c>
      <c r="Q34" s="289">
        <v>2023</v>
      </c>
      <c r="R34" s="289">
        <v>2024</v>
      </c>
      <c r="S34" s="289">
        <v>2024</v>
      </c>
      <c r="T34" s="289">
        <v>2024</v>
      </c>
      <c r="U34" s="289">
        <v>2023</v>
      </c>
      <c r="V34" s="289">
        <v>2024</v>
      </c>
      <c r="W34" s="289">
        <v>2024</v>
      </c>
      <c r="X34" s="289">
        <v>2020</v>
      </c>
      <c r="Y34" s="289">
        <v>2024</v>
      </c>
      <c r="Z34" s="289">
        <v>2023</v>
      </c>
      <c r="AA34" s="289">
        <v>2022</v>
      </c>
      <c r="AB34" s="289">
        <v>2024</v>
      </c>
      <c r="AC34" s="289">
        <v>2024</v>
      </c>
      <c r="AD34" s="289">
        <v>2023</v>
      </c>
      <c r="AE34" s="289">
        <v>2024</v>
      </c>
      <c r="AF34" s="289">
        <v>2024</v>
      </c>
      <c r="AG34" s="289">
        <v>2022</v>
      </c>
      <c r="AH34" s="289">
        <v>2024</v>
      </c>
      <c r="AI34" s="289">
        <v>2024</v>
      </c>
      <c r="AJ34" s="289">
        <v>2024</v>
      </c>
      <c r="AK34" s="289">
        <v>2024</v>
      </c>
    </row>
    <row r="35" spans="1:37">
      <c r="B35" s="289" t="s">
        <v>96</v>
      </c>
      <c r="D35" s="289" t="s">
        <v>556</v>
      </c>
    </row>
    <row r="36" spans="1:37">
      <c r="A36" s="289">
        <v>32</v>
      </c>
      <c r="B36" s="289" t="s">
        <v>98</v>
      </c>
      <c r="C36" s="289" t="s">
        <v>99</v>
      </c>
      <c r="D36" s="289" t="str">
        <f>_xlfn.CONCAT(B36," ",C36)</f>
        <v>1.13.01 Export market concentration, Top 5 as % total</v>
      </c>
      <c r="E36" s="289" t="s">
        <v>287</v>
      </c>
      <c r="F36" s="289" t="s">
        <v>344</v>
      </c>
      <c r="G36" s="289" t="s">
        <v>345</v>
      </c>
      <c r="H36" s="289">
        <v>2024</v>
      </c>
      <c r="I36" s="289">
        <v>2024</v>
      </c>
      <c r="J36" s="289">
        <v>2024</v>
      </c>
      <c r="K36" s="289">
        <v>2024</v>
      </c>
      <c r="L36" s="289">
        <v>2024</v>
      </c>
      <c r="M36" s="289">
        <v>2024</v>
      </c>
      <c r="N36" s="289">
        <v>2024</v>
      </c>
      <c r="O36" s="289">
        <v>2024</v>
      </c>
      <c r="P36" s="289">
        <v>2024</v>
      </c>
      <c r="Q36" s="289">
        <v>2024</v>
      </c>
      <c r="R36" s="289">
        <v>2024</v>
      </c>
      <c r="S36" s="289">
        <v>2024</v>
      </c>
      <c r="T36" s="289">
        <v>2024</v>
      </c>
      <c r="U36" s="289">
        <v>2024</v>
      </c>
      <c r="V36" s="289">
        <v>2024</v>
      </c>
      <c r="W36" s="289">
        <v>2024</v>
      </c>
      <c r="X36" s="289">
        <v>2024</v>
      </c>
      <c r="Y36" s="289">
        <v>2024</v>
      </c>
      <c r="Z36" s="289">
        <v>2024</v>
      </c>
      <c r="AA36" s="289">
        <v>2024</v>
      </c>
      <c r="AB36" s="289">
        <v>2024</v>
      </c>
      <c r="AC36" s="289">
        <v>2024</v>
      </c>
      <c r="AD36" s="289">
        <v>2024</v>
      </c>
      <c r="AE36" s="289">
        <v>2024</v>
      </c>
      <c r="AF36" s="289">
        <v>2024</v>
      </c>
      <c r="AG36" s="289">
        <v>2024</v>
      </c>
      <c r="AH36" s="289">
        <v>2024</v>
      </c>
      <c r="AI36" s="289">
        <v>2024</v>
      </c>
      <c r="AJ36" s="289">
        <v>2024</v>
      </c>
      <c r="AK36" s="289">
        <v>2024</v>
      </c>
    </row>
    <row r="37" spans="1:37">
      <c r="A37" s="289">
        <v>33</v>
      </c>
      <c r="B37" s="289" t="s">
        <v>100</v>
      </c>
      <c r="C37" s="289" t="s">
        <v>101</v>
      </c>
      <c r="D37" s="289" t="str">
        <f>_xlfn.CONCAT(B37," ",C37)</f>
        <v>1.13.02 Export product concentration, Top 5 as % total</v>
      </c>
      <c r="E37" s="289" t="s">
        <v>287</v>
      </c>
      <c r="F37" s="289" t="s">
        <v>344</v>
      </c>
      <c r="G37" s="289" t="s">
        <v>346</v>
      </c>
      <c r="H37" s="289">
        <v>2024</v>
      </c>
      <c r="I37" s="289">
        <v>2024</v>
      </c>
      <c r="J37" s="289">
        <v>2024</v>
      </c>
      <c r="K37" s="289">
        <v>2024</v>
      </c>
      <c r="L37" s="289">
        <v>2024</v>
      </c>
      <c r="M37" s="289">
        <v>2024</v>
      </c>
      <c r="N37" s="289">
        <v>2024</v>
      </c>
      <c r="O37" s="289">
        <v>2024</v>
      </c>
      <c r="P37" s="289">
        <v>2024</v>
      </c>
      <c r="Q37" s="289">
        <v>2024</v>
      </c>
      <c r="R37" s="289">
        <v>2024</v>
      </c>
      <c r="S37" s="289">
        <v>2024</v>
      </c>
      <c r="T37" s="289">
        <v>2024</v>
      </c>
      <c r="U37" s="289">
        <v>2024</v>
      </c>
      <c r="V37" s="289">
        <v>2024</v>
      </c>
      <c r="W37" s="289">
        <v>2024</v>
      </c>
      <c r="X37" s="289">
        <v>2024</v>
      </c>
      <c r="Y37" s="289">
        <v>2024</v>
      </c>
      <c r="Z37" s="289">
        <v>2024</v>
      </c>
      <c r="AA37" s="289">
        <v>2024</v>
      </c>
      <c r="AB37" s="289">
        <v>2024</v>
      </c>
      <c r="AC37" s="289">
        <v>2024</v>
      </c>
      <c r="AD37" s="289">
        <v>2024</v>
      </c>
      <c r="AE37" s="289">
        <v>2024</v>
      </c>
      <c r="AF37" s="289">
        <v>2024</v>
      </c>
      <c r="AG37" s="289">
        <v>2024</v>
      </c>
      <c r="AH37" s="289">
        <v>2024</v>
      </c>
      <c r="AI37" s="289">
        <v>2024</v>
      </c>
      <c r="AJ37" s="289">
        <v>2024</v>
      </c>
      <c r="AK37" s="289">
        <v>2024</v>
      </c>
    </row>
    <row r="38" spans="1:37">
      <c r="B38" s="289" t="s">
        <v>102</v>
      </c>
      <c r="D38" s="289" t="s">
        <v>557</v>
      </c>
    </row>
    <row r="39" spans="1:37">
      <c r="A39" s="289">
        <v>35</v>
      </c>
      <c r="B39" s="289" t="s">
        <v>104</v>
      </c>
      <c r="C39" s="289" t="s">
        <v>558</v>
      </c>
      <c r="D39" s="289" t="s">
        <v>559</v>
      </c>
      <c r="E39" s="289" t="s">
        <v>289</v>
      </c>
      <c r="F39" s="289" t="s">
        <v>306</v>
      </c>
      <c r="G39" s="289" t="s">
        <v>347</v>
      </c>
      <c r="H39" s="289">
        <v>2024</v>
      </c>
      <c r="I39" s="289">
        <v>2024</v>
      </c>
      <c r="J39" s="289">
        <v>2024</v>
      </c>
      <c r="K39" s="289">
        <v>2024</v>
      </c>
      <c r="L39" s="289">
        <v>2024</v>
      </c>
      <c r="M39" s="289">
        <v>2024</v>
      </c>
      <c r="N39" s="289">
        <v>2024</v>
      </c>
      <c r="O39" s="289">
        <v>2024</v>
      </c>
      <c r="P39" s="289">
        <v>2024</v>
      </c>
      <c r="Q39" s="289">
        <v>2024</v>
      </c>
      <c r="R39" s="289">
        <v>2024</v>
      </c>
      <c r="S39" s="289">
        <v>2024</v>
      </c>
      <c r="T39" s="289">
        <v>2024</v>
      </c>
      <c r="U39" s="289">
        <v>2024</v>
      </c>
      <c r="V39" s="289">
        <v>2024</v>
      </c>
      <c r="W39" s="289">
        <v>2024</v>
      </c>
      <c r="X39" s="289">
        <v>2024</v>
      </c>
      <c r="Y39" s="289">
        <v>2024</v>
      </c>
      <c r="Z39" s="289">
        <v>2024</v>
      </c>
      <c r="AA39" s="289">
        <v>2024</v>
      </c>
      <c r="AB39" s="289">
        <v>2024</v>
      </c>
      <c r="AC39" s="289">
        <v>2024</v>
      </c>
      <c r="AD39" s="289">
        <v>2024</v>
      </c>
      <c r="AE39" s="289">
        <v>2024</v>
      </c>
      <c r="AF39" s="289">
        <v>2024</v>
      </c>
      <c r="AG39" s="289">
        <v>2024</v>
      </c>
      <c r="AH39" s="289">
        <v>2024</v>
      </c>
      <c r="AI39" s="289">
        <v>2024</v>
      </c>
      <c r="AJ39" s="289">
        <v>2024</v>
      </c>
      <c r="AK39" s="289">
        <v>2024</v>
      </c>
    </row>
    <row r="40" spans="1:37">
      <c r="A40" s="289">
        <v>36</v>
      </c>
      <c r="B40" s="289" t="s">
        <v>106</v>
      </c>
      <c r="C40" s="289" t="s">
        <v>560</v>
      </c>
      <c r="D40" s="289" t="s">
        <v>561</v>
      </c>
      <c r="E40" s="289" t="s">
        <v>289</v>
      </c>
      <c r="F40" s="289" t="s">
        <v>306</v>
      </c>
      <c r="G40" s="289" t="s">
        <v>348</v>
      </c>
      <c r="H40" s="289">
        <v>2024</v>
      </c>
      <c r="I40" s="289">
        <v>2024</v>
      </c>
      <c r="J40" s="289">
        <v>2024</v>
      </c>
      <c r="K40" s="289">
        <v>2024</v>
      </c>
      <c r="L40" s="289">
        <v>2024</v>
      </c>
      <c r="M40" s="289">
        <v>2024</v>
      </c>
      <c r="N40" s="289">
        <v>2024</v>
      </c>
      <c r="O40" s="289">
        <v>2024</v>
      </c>
      <c r="P40" s="289">
        <v>2024</v>
      </c>
      <c r="Q40" s="289">
        <v>2024</v>
      </c>
      <c r="R40" s="289">
        <v>2024</v>
      </c>
      <c r="S40" s="289">
        <v>2024</v>
      </c>
      <c r="T40" s="289">
        <v>2024</v>
      </c>
      <c r="U40" s="289">
        <v>2024</v>
      </c>
      <c r="V40" s="289">
        <v>2024</v>
      </c>
      <c r="W40" s="289">
        <v>2024</v>
      </c>
      <c r="X40" s="289">
        <v>2023</v>
      </c>
      <c r="Y40" s="289">
        <v>2024</v>
      </c>
      <c r="Z40" s="289">
        <v>2024</v>
      </c>
      <c r="AA40" s="289">
        <v>2024</v>
      </c>
      <c r="AB40" s="289">
        <v>2024</v>
      </c>
      <c r="AC40" s="289">
        <v>2024</v>
      </c>
      <c r="AD40" s="289">
        <v>2024</v>
      </c>
      <c r="AE40" s="289">
        <v>2024</v>
      </c>
      <c r="AF40" s="289">
        <v>2024</v>
      </c>
      <c r="AG40" s="289">
        <v>2024</v>
      </c>
      <c r="AH40" s="289">
        <v>2024</v>
      </c>
      <c r="AI40" s="289">
        <v>2024</v>
      </c>
      <c r="AJ40" s="289">
        <v>2024</v>
      </c>
      <c r="AK40" s="289">
        <v>2024</v>
      </c>
    </row>
    <row r="41" spans="1:37">
      <c r="B41" s="289" t="s">
        <v>108</v>
      </c>
      <c r="D41" s="289" t="s">
        <v>562</v>
      </c>
    </row>
    <row r="42" spans="1:37">
      <c r="A42" s="289">
        <v>38</v>
      </c>
      <c r="B42" s="289" t="s">
        <v>110</v>
      </c>
      <c r="C42" s="289" t="s">
        <v>111</v>
      </c>
      <c r="D42" s="289" t="str">
        <f>_xlfn.CONCAT(B42," ",C42)</f>
        <v>1.15.01 R&amp;D expenditure, % GDP</v>
      </c>
      <c r="E42" s="289" t="s">
        <v>289</v>
      </c>
      <c r="F42" s="289" t="s">
        <v>349</v>
      </c>
      <c r="G42" s="289" t="s">
        <v>350</v>
      </c>
      <c r="H42" s="289">
        <v>2021</v>
      </c>
      <c r="L42" s="289">
        <v>2023</v>
      </c>
      <c r="M42" s="289">
        <v>2021</v>
      </c>
      <c r="N42" s="289">
        <v>2022</v>
      </c>
      <c r="O42" s="289">
        <v>2023</v>
      </c>
      <c r="Q42" s="289">
        <v>2023</v>
      </c>
      <c r="R42" s="289">
        <v>2020</v>
      </c>
      <c r="S42" s="289">
        <v>2020</v>
      </c>
      <c r="T42" s="289">
        <v>2022</v>
      </c>
      <c r="V42" s="289">
        <v>2020</v>
      </c>
      <c r="W42" s="289">
        <v>2023</v>
      </c>
      <c r="X42" s="289">
        <v>2023</v>
      </c>
      <c r="Y42" s="289">
        <v>2021</v>
      </c>
      <c r="Z42" s="289">
        <v>2023</v>
      </c>
      <c r="AB42" s="289">
        <v>2022</v>
      </c>
      <c r="AD42" s="289">
        <v>2022</v>
      </c>
      <c r="AE42" s="289">
        <v>2020</v>
      </c>
      <c r="AF42" s="289">
        <v>2022</v>
      </c>
      <c r="AG42" s="289">
        <v>2022</v>
      </c>
      <c r="AH42" s="289">
        <v>2022</v>
      </c>
      <c r="AI42" s="289">
        <v>2021</v>
      </c>
      <c r="AJ42" s="289">
        <v>2022</v>
      </c>
      <c r="AK42" s="289">
        <v>2021</v>
      </c>
    </row>
    <row r="43" spans="1:37">
      <c r="A43" s="289">
        <v>39</v>
      </c>
      <c r="B43" s="289" t="s">
        <v>112</v>
      </c>
      <c r="C43" s="289" t="s">
        <v>351</v>
      </c>
      <c r="D43" s="289" t="str">
        <f>_xlfn.CONCAT(B43," ",C43)</f>
        <v>1.15.02 Researchers in R&amp;D, per 1,000 inhabitants</v>
      </c>
      <c r="E43" s="289" t="s">
        <v>289</v>
      </c>
      <c r="F43" s="289" t="s">
        <v>349</v>
      </c>
      <c r="G43" s="289" t="s">
        <v>352</v>
      </c>
      <c r="J43" s="289">
        <v>2022</v>
      </c>
      <c r="L43" s="289">
        <v>2021</v>
      </c>
      <c r="M43" s="289">
        <v>2021</v>
      </c>
      <c r="N43" s="289">
        <v>2022</v>
      </c>
      <c r="O43" s="289">
        <v>2023</v>
      </c>
      <c r="Q43" s="289">
        <v>2023</v>
      </c>
      <c r="R43" s="289">
        <v>2020</v>
      </c>
      <c r="S43" s="289">
        <v>2020</v>
      </c>
      <c r="T43" s="289">
        <v>2022</v>
      </c>
      <c r="V43" s="289">
        <v>2020</v>
      </c>
      <c r="W43" s="289">
        <v>2023</v>
      </c>
      <c r="X43" s="289">
        <v>2023</v>
      </c>
      <c r="Y43" s="289">
        <v>2021</v>
      </c>
      <c r="Z43" s="289">
        <v>2023</v>
      </c>
      <c r="AD43" s="289">
        <v>2022</v>
      </c>
      <c r="AE43" s="289">
        <v>2021</v>
      </c>
      <c r="AF43" s="289">
        <v>2022</v>
      </c>
      <c r="AG43" s="289">
        <v>2022</v>
      </c>
      <c r="AH43" s="289">
        <v>2022</v>
      </c>
      <c r="AJ43" s="289">
        <v>2021</v>
      </c>
      <c r="AK43" s="289">
        <v>2021</v>
      </c>
    </row>
    <row r="44" spans="1:37">
      <c r="A44" s="289">
        <v>40</v>
      </c>
      <c r="B44" s="289" t="s">
        <v>114</v>
      </c>
      <c r="C44" s="289" t="s">
        <v>115</v>
      </c>
      <c r="D44" s="289" t="str">
        <f>_xlfn.CONCAT(B44," ",C44)</f>
        <v>1.15.03 Patent applications, per million inhabitants</v>
      </c>
      <c r="E44" s="289" t="s">
        <v>289</v>
      </c>
      <c r="F44" s="289" t="s">
        <v>353</v>
      </c>
      <c r="G44" s="289" t="s">
        <v>354</v>
      </c>
      <c r="H44" s="289">
        <v>2023</v>
      </c>
      <c r="I44" s="289">
        <v>2023</v>
      </c>
      <c r="J44" s="289">
        <v>2022</v>
      </c>
      <c r="K44" s="289">
        <v>2023</v>
      </c>
      <c r="L44" s="289">
        <v>2023</v>
      </c>
      <c r="M44" s="289">
        <v>2023</v>
      </c>
      <c r="N44" s="289">
        <v>2023</v>
      </c>
      <c r="O44" s="289">
        <v>2023</v>
      </c>
      <c r="P44" s="289">
        <v>2023</v>
      </c>
      <c r="Q44" s="289">
        <v>2023</v>
      </c>
      <c r="R44" s="289">
        <v>2023</v>
      </c>
      <c r="S44" s="289">
        <v>2023</v>
      </c>
      <c r="T44" s="289">
        <v>2023</v>
      </c>
      <c r="U44" s="289">
        <v>2023</v>
      </c>
      <c r="V44" s="289">
        <v>2023</v>
      </c>
      <c r="W44" s="289">
        <v>2023</v>
      </c>
      <c r="Y44" s="289">
        <v>2023</v>
      </c>
      <c r="Z44" s="289">
        <v>2023</v>
      </c>
      <c r="AA44" s="289">
        <v>2022</v>
      </c>
      <c r="AB44" s="289">
        <v>2023</v>
      </c>
      <c r="AC44" s="289">
        <v>2023</v>
      </c>
      <c r="AD44" s="289">
        <v>2023</v>
      </c>
      <c r="AE44" s="289">
        <v>2023</v>
      </c>
      <c r="AF44" s="289">
        <v>2023</v>
      </c>
      <c r="AG44" s="289">
        <v>2022</v>
      </c>
      <c r="AH44" s="289">
        <v>2023</v>
      </c>
      <c r="AI44" s="289">
        <v>2023</v>
      </c>
      <c r="AJ44" s="289">
        <v>2023</v>
      </c>
      <c r="AK44" s="289">
        <v>2023</v>
      </c>
    </row>
    <row r="45" spans="1:37">
      <c r="A45" s="289">
        <v>41</v>
      </c>
      <c r="B45" s="289" t="s">
        <v>116</v>
      </c>
      <c r="C45" s="289" t="s">
        <v>117</v>
      </c>
      <c r="D45" s="289" t="str">
        <f>_xlfn.CONCAT(B45," ",C45)</f>
        <v>1.15.04 High-technology exports, % of manufactured exports</v>
      </c>
      <c r="E45" s="289" t="s">
        <v>289</v>
      </c>
      <c r="F45" s="289" t="s">
        <v>355</v>
      </c>
      <c r="G45" s="289" t="s">
        <v>356</v>
      </c>
      <c r="H45" s="289">
        <v>2024</v>
      </c>
      <c r="J45" s="289">
        <v>2023</v>
      </c>
      <c r="K45" s="289">
        <v>2023</v>
      </c>
      <c r="L45" s="289">
        <v>2024</v>
      </c>
      <c r="M45" s="289">
        <v>2023</v>
      </c>
      <c r="N45" s="289">
        <v>2023</v>
      </c>
      <c r="P45" s="289">
        <v>2023</v>
      </c>
      <c r="Q45" s="289">
        <v>2023</v>
      </c>
      <c r="R45" s="289">
        <v>2023</v>
      </c>
      <c r="S45" s="289">
        <v>2023</v>
      </c>
      <c r="T45" s="289">
        <v>2024</v>
      </c>
      <c r="U45" s="289">
        <v>2021</v>
      </c>
      <c r="V45" s="289">
        <v>2023</v>
      </c>
      <c r="W45" s="289">
        <v>2023</v>
      </c>
      <c r="X45" s="289">
        <v>2023</v>
      </c>
      <c r="Y45" s="289">
        <v>2024</v>
      </c>
      <c r="Z45" s="289">
        <v>2023</v>
      </c>
      <c r="AA45" s="289">
        <v>2022</v>
      </c>
      <c r="AB45" s="289">
        <v>2023</v>
      </c>
      <c r="AC45" s="289">
        <v>2023</v>
      </c>
      <c r="AD45" s="289">
        <v>2021</v>
      </c>
      <c r="AE45" s="289">
        <v>2023</v>
      </c>
      <c r="AF45" s="289">
        <v>2023</v>
      </c>
      <c r="AG45" s="289">
        <v>2023</v>
      </c>
      <c r="AH45" s="289">
        <v>2024</v>
      </c>
      <c r="AI45" s="289">
        <v>2023</v>
      </c>
      <c r="AJ45" s="289">
        <v>2024</v>
      </c>
      <c r="AK45" s="289">
        <v>2022</v>
      </c>
    </row>
    <row r="46" spans="1:37">
      <c r="A46" s="289">
        <v>42</v>
      </c>
      <c r="B46" s="289" t="s">
        <v>118</v>
      </c>
      <c r="C46" s="289" t="s">
        <v>119</v>
      </c>
      <c r="D46" s="289" t="str">
        <f>_xlfn.CONCAT(B46," ",C46)</f>
        <v>1.15.05 Scientific articles, per million people</v>
      </c>
      <c r="E46" s="289" t="s">
        <v>289</v>
      </c>
      <c r="F46" s="289" t="s">
        <v>357</v>
      </c>
      <c r="G46" s="289" t="s">
        <v>358</v>
      </c>
      <c r="H46" s="289">
        <v>2022</v>
      </c>
      <c r="I46" s="289">
        <v>2022</v>
      </c>
      <c r="J46" s="289">
        <v>2022</v>
      </c>
      <c r="K46" s="289">
        <v>2022</v>
      </c>
      <c r="L46" s="289">
        <v>2022</v>
      </c>
      <c r="M46" s="289">
        <v>2022</v>
      </c>
      <c r="N46" s="289">
        <v>2022</v>
      </c>
      <c r="O46" s="289">
        <v>2022</v>
      </c>
      <c r="P46" s="289">
        <v>2022</v>
      </c>
      <c r="Q46" s="289">
        <v>2022</v>
      </c>
      <c r="R46" s="289">
        <v>2022</v>
      </c>
      <c r="S46" s="289">
        <v>2022</v>
      </c>
      <c r="T46" s="289">
        <v>2022</v>
      </c>
      <c r="U46" s="289">
        <v>2022</v>
      </c>
      <c r="V46" s="289">
        <v>2022</v>
      </c>
      <c r="W46" s="289">
        <v>2022</v>
      </c>
      <c r="X46" s="289">
        <v>2022</v>
      </c>
      <c r="Y46" s="289">
        <v>2022</v>
      </c>
      <c r="Z46" s="289">
        <v>2022</v>
      </c>
      <c r="AA46" s="289">
        <v>2022</v>
      </c>
      <c r="AB46" s="289">
        <v>2022</v>
      </c>
      <c r="AC46" s="289">
        <v>2022</v>
      </c>
      <c r="AD46" s="289">
        <v>2022</v>
      </c>
      <c r="AE46" s="289">
        <v>2022</v>
      </c>
      <c r="AF46" s="289">
        <v>2022</v>
      </c>
      <c r="AG46" s="289">
        <v>2022</v>
      </c>
      <c r="AH46" s="289">
        <v>2022</v>
      </c>
      <c r="AI46" s="289">
        <v>2022</v>
      </c>
      <c r="AJ46" s="289">
        <v>2022</v>
      </c>
      <c r="AK46" s="289">
        <v>2022</v>
      </c>
    </row>
    <row r="47" spans="1:37" ht="15">
      <c r="B47" s="289">
        <v>1.1599999999999999</v>
      </c>
      <c r="D47" t="s">
        <v>563</v>
      </c>
    </row>
    <row r="48" spans="1:37">
      <c r="A48" s="289">
        <v>44</v>
      </c>
      <c r="B48" s="289" t="s">
        <v>122</v>
      </c>
      <c r="C48" s="289" t="s">
        <v>123</v>
      </c>
      <c r="D48" s="289" t="str">
        <f t="shared" ref="D48:D79" si="0">_xlfn.CONCAT(B48," ",C48)</f>
        <v>1.16.01 Fixed internet speed, Mbps</v>
      </c>
      <c r="E48" s="289" t="s">
        <v>289</v>
      </c>
      <c r="F48" s="289" t="s">
        <v>359</v>
      </c>
      <c r="G48" s="289" t="s">
        <v>360</v>
      </c>
      <c r="H48" s="289">
        <v>2025</v>
      </c>
      <c r="I48" s="289">
        <v>2025</v>
      </c>
      <c r="J48" s="289">
        <v>2025</v>
      </c>
      <c r="K48" s="289">
        <v>2025</v>
      </c>
      <c r="L48" s="289">
        <v>2025</v>
      </c>
      <c r="M48" s="289">
        <v>2025</v>
      </c>
      <c r="N48" s="289">
        <v>2025</v>
      </c>
      <c r="O48" s="289">
        <v>2025</v>
      </c>
      <c r="P48" s="289">
        <v>2025</v>
      </c>
      <c r="Q48" s="289">
        <v>2025</v>
      </c>
      <c r="R48" s="289">
        <v>2025</v>
      </c>
      <c r="S48" s="289">
        <v>2025</v>
      </c>
      <c r="T48" s="289">
        <v>2025</v>
      </c>
      <c r="U48" s="289">
        <v>2025</v>
      </c>
      <c r="V48" s="289">
        <v>2025</v>
      </c>
      <c r="W48" s="289">
        <v>2025</v>
      </c>
      <c r="X48" s="289">
        <v>2025</v>
      </c>
      <c r="Y48" s="289">
        <v>2025</v>
      </c>
      <c r="Z48" s="289">
        <v>2025</v>
      </c>
      <c r="AA48" s="289">
        <v>2025</v>
      </c>
      <c r="AB48" s="289">
        <v>2025</v>
      </c>
      <c r="AC48" s="289">
        <v>2025</v>
      </c>
      <c r="AD48" s="289">
        <v>2025</v>
      </c>
      <c r="AE48" s="289">
        <v>2025</v>
      </c>
      <c r="AF48" s="289">
        <v>2025</v>
      </c>
      <c r="AG48" s="289">
        <v>2025</v>
      </c>
      <c r="AH48" s="289">
        <v>2025</v>
      </c>
      <c r="AI48" s="289">
        <v>2025</v>
      </c>
      <c r="AJ48" s="289">
        <v>2025</v>
      </c>
      <c r="AK48" s="289">
        <v>2025</v>
      </c>
    </row>
    <row r="49" spans="1:37">
      <c r="A49" s="289">
        <v>45</v>
      </c>
      <c r="B49" s="289" t="s">
        <v>124</v>
      </c>
      <c r="C49" s="289" t="s">
        <v>125</v>
      </c>
      <c r="D49" s="289" t="str">
        <f t="shared" si="0"/>
        <v>1.16.02 Internet users, % population</v>
      </c>
      <c r="E49" s="289" t="s">
        <v>289</v>
      </c>
      <c r="F49" s="289" t="s">
        <v>361</v>
      </c>
      <c r="G49" s="289" t="s">
        <v>362</v>
      </c>
      <c r="H49" s="289">
        <v>2023</v>
      </c>
      <c r="I49" s="289">
        <v>2023</v>
      </c>
      <c r="J49" s="289">
        <v>2023</v>
      </c>
      <c r="K49" s="289">
        <v>2023</v>
      </c>
      <c r="L49" s="289">
        <v>2023</v>
      </c>
      <c r="M49" s="289">
        <v>2023</v>
      </c>
      <c r="N49" s="289">
        <v>2023</v>
      </c>
      <c r="P49" s="289">
        <v>2024</v>
      </c>
      <c r="Q49" s="289">
        <v>2023</v>
      </c>
      <c r="R49" s="289">
        <v>2022</v>
      </c>
      <c r="S49" s="289">
        <v>2023</v>
      </c>
      <c r="T49" s="289">
        <v>2023</v>
      </c>
      <c r="U49" s="289">
        <v>2023</v>
      </c>
      <c r="V49" s="289">
        <v>2023</v>
      </c>
      <c r="W49" s="289">
        <v>2023</v>
      </c>
      <c r="X49" s="289">
        <v>2023</v>
      </c>
      <c r="Y49" s="289">
        <v>2023</v>
      </c>
      <c r="Z49" s="289">
        <v>2023</v>
      </c>
      <c r="AA49" s="289">
        <v>2023</v>
      </c>
      <c r="AB49" s="289">
        <v>2023</v>
      </c>
      <c r="AC49" s="289">
        <v>2023</v>
      </c>
      <c r="AD49" s="289">
        <v>2023</v>
      </c>
      <c r="AE49" s="289">
        <v>2023</v>
      </c>
      <c r="AF49" s="289">
        <v>2023</v>
      </c>
      <c r="AG49" s="289">
        <v>2023</v>
      </c>
      <c r="AH49" s="289">
        <v>2023</v>
      </c>
      <c r="AI49" s="289">
        <v>2023</v>
      </c>
      <c r="AJ49" s="289">
        <v>2023</v>
      </c>
      <c r="AK49" s="289">
        <v>2023</v>
      </c>
    </row>
    <row r="50" spans="1:37">
      <c r="A50" s="289">
        <v>46</v>
      </c>
      <c r="B50" s="289" t="s">
        <v>126</v>
      </c>
      <c r="C50" s="289" t="s">
        <v>252</v>
      </c>
      <c r="D50" s="289" t="str">
        <f t="shared" si="0"/>
        <v>1.16.03 Fixed broadband subscriptions (per 100 people)</v>
      </c>
      <c r="E50" s="289" t="s">
        <v>289</v>
      </c>
      <c r="F50" s="289" t="s">
        <v>363</v>
      </c>
      <c r="G50" s="289" t="s">
        <v>364</v>
      </c>
      <c r="H50" s="289">
        <v>2023</v>
      </c>
      <c r="I50" s="289">
        <v>2023</v>
      </c>
      <c r="J50" s="289">
        <v>2023</v>
      </c>
      <c r="K50" s="289">
        <v>2023</v>
      </c>
      <c r="L50" s="289">
        <v>2023</v>
      </c>
      <c r="M50" s="289">
        <v>2023</v>
      </c>
      <c r="N50" s="289">
        <v>2023</v>
      </c>
      <c r="O50" s="289">
        <v>2023</v>
      </c>
      <c r="P50" s="289">
        <v>2023</v>
      </c>
      <c r="Q50" s="289">
        <v>2023</v>
      </c>
      <c r="R50" s="289">
        <v>2023</v>
      </c>
      <c r="S50" s="289">
        <v>2023</v>
      </c>
      <c r="T50" s="289">
        <v>2023</v>
      </c>
      <c r="U50" s="289">
        <v>2023</v>
      </c>
      <c r="V50" s="289">
        <v>2023</v>
      </c>
      <c r="W50" s="289">
        <v>2023</v>
      </c>
      <c r="X50" s="289">
        <v>2023</v>
      </c>
      <c r="Y50" s="289">
        <v>2023</v>
      </c>
      <c r="Z50" s="289">
        <v>2023</v>
      </c>
      <c r="AA50" s="289">
        <v>2022</v>
      </c>
      <c r="AB50" s="289">
        <v>2023</v>
      </c>
      <c r="AC50" s="289">
        <v>2023</v>
      </c>
      <c r="AD50" s="289">
        <v>2023</v>
      </c>
      <c r="AE50" s="289">
        <v>2023</v>
      </c>
      <c r="AF50" s="289">
        <v>2023</v>
      </c>
      <c r="AG50" s="289">
        <v>2023</v>
      </c>
      <c r="AH50" s="289">
        <v>2023</v>
      </c>
      <c r="AI50" s="289">
        <v>2023</v>
      </c>
      <c r="AJ50" s="289">
        <v>2023</v>
      </c>
      <c r="AK50" s="289">
        <v>2023</v>
      </c>
    </row>
    <row r="51" spans="1:37">
      <c r="A51" s="289">
        <v>47</v>
      </c>
      <c r="B51" s="289" t="s">
        <v>128</v>
      </c>
      <c r="C51" s="289" t="s">
        <v>129</v>
      </c>
      <c r="D51" s="289" t="str">
        <f t="shared" si="0"/>
        <v>1.16.04 Mobile subscriptions (per 100 people)</v>
      </c>
      <c r="E51" s="289" t="s">
        <v>289</v>
      </c>
      <c r="F51" s="289" t="s">
        <v>363</v>
      </c>
      <c r="G51" s="289" t="s">
        <v>365</v>
      </c>
      <c r="H51" s="289">
        <v>2023</v>
      </c>
      <c r="I51" s="289">
        <v>2023</v>
      </c>
      <c r="J51" s="289">
        <v>2023</v>
      </c>
      <c r="K51" s="289">
        <v>2023</v>
      </c>
      <c r="L51" s="289">
        <v>2023</v>
      </c>
      <c r="M51" s="289">
        <v>2023</v>
      </c>
      <c r="N51" s="289">
        <v>2023</v>
      </c>
      <c r="O51" s="289">
        <v>2023</v>
      </c>
      <c r="P51" s="289">
        <v>2023</v>
      </c>
      <c r="Q51" s="289">
        <v>2023</v>
      </c>
      <c r="R51" s="289">
        <v>2023</v>
      </c>
      <c r="S51" s="289">
        <v>2023</v>
      </c>
      <c r="T51" s="289">
        <v>2023</v>
      </c>
      <c r="U51" s="289">
        <v>2023</v>
      </c>
      <c r="V51" s="289">
        <v>2023</v>
      </c>
      <c r="W51" s="289">
        <v>2023</v>
      </c>
      <c r="X51" s="289">
        <v>2023</v>
      </c>
      <c r="Y51" s="289">
        <v>2023</v>
      </c>
      <c r="Z51" s="289">
        <v>2023</v>
      </c>
      <c r="AA51" s="289">
        <v>2023</v>
      </c>
      <c r="AB51" s="289">
        <v>2023</v>
      </c>
      <c r="AC51" s="289">
        <v>2023</v>
      </c>
      <c r="AD51" s="289">
        <v>2023</v>
      </c>
      <c r="AE51" s="289">
        <v>2023</v>
      </c>
      <c r="AF51" s="289">
        <v>2023</v>
      </c>
      <c r="AG51" s="289">
        <v>2023</v>
      </c>
      <c r="AH51" s="289">
        <v>2023</v>
      </c>
      <c r="AI51" s="289">
        <v>2023</v>
      </c>
      <c r="AJ51" s="289">
        <v>2023</v>
      </c>
      <c r="AK51" s="289">
        <v>2023</v>
      </c>
    </row>
    <row r="54" spans="1:37">
      <c r="B54" s="289" t="s">
        <v>253</v>
      </c>
      <c r="C54" s="289" t="s">
        <v>131</v>
      </c>
      <c r="D54" s="289" t="str">
        <f t="shared" si="0"/>
        <v>2 Societal Pillar Societal Pillar</v>
      </c>
    </row>
    <row r="55" spans="1:37">
      <c r="A55" s="289">
        <v>48</v>
      </c>
      <c r="B55" s="289" t="s">
        <v>132</v>
      </c>
      <c r="C55" s="289" t="s">
        <v>133</v>
      </c>
      <c r="D55" s="289" t="str">
        <f t="shared" si="0"/>
        <v>2.01 Inequality (Gini coefficient)</v>
      </c>
      <c r="E55" s="289" t="s">
        <v>287</v>
      </c>
      <c r="F55" s="289" t="s">
        <v>292</v>
      </c>
      <c r="G55" s="289" t="s">
        <v>367</v>
      </c>
      <c r="I55" s="289">
        <v>2022</v>
      </c>
      <c r="L55" s="289">
        <v>2023</v>
      </c>
      <c r="M55" s="289">
        <v>2022</v>
      </c>
      <c r="N55" s="289">
        <v>2021</v>
      </c>
      <c r="O55" s="289">
        <v>2022</v>
      </c>
      <c r="P55" s="289">
        <v>2023</v>
      </c>
      <c r="R55" s="289">
        <v>2021</v>
      </c>
      <c r="S55" s="289">
        <v>2024</v>
      </c>
      <c r="T55" s="289">
        <v>2021</v>
      </c>
      <c r="V55" s="289">
        <v>2021</v>
      </c>
      <c r="W55" s="289">
        <v>2022</v>
      </c>
      <c r="AB55" s="289">
        <v>2023</v>
      </c>
      <c r="AC55" s="289">
        <v>2023</v>
      </c>
      <c r="AD55" s="289">
        <v>2021</v>
      </c>
      <c r="AF55" s="289">
        <v>2021</v>
      </c>
      <c r="AH55" s="289">
        <v>2023</v>
      </c>
      <c r="AI55" s="289">
        <v>2021</v>
      </c>
      <c r="AJ55" s="289">
        <v>2023</v>
      </c>
      <c r="AK55" s="289">
        <v>2022</v>
      </c>
    </row>
    <row r="56" spans="1:37">
      <c r="A56" s="289">
        <v>49</v>
      </c>
      <c r="B56" s="289" t="s">
        <v>134</v>
      </c>
      <c r="C56" s="289" t="s">
        <v>135</v>
      </c>
      <c r="D56" s="289" t="str">
        <f t="shared" si="0"/>
        <v>2.02 Educational attainment</v>
      </c>
      <c r="E56" s="289" t="s">
        <v>231</v>
      </c>
    </row>
    <row r="57" spans="1:37">
      <c r="A57" s="289">
        <v>50</v>
      </c>
      <c r="B57" s="289" t="s">
        <v>136</v>
      </c>
      <c r="C57" s="289" t="s">
        <v>137</v>
      </c>
      <c r="D57" s="289" t="str">
        <f t="shared" si="0"/>
        <v>2.02.01 Mean years of schooling</v>
      </c>
      <c r="E57" s="289" t="s">
        <v>289</v>
      </c>
      <c r="F57" s="289" t="s">
        <v>368</v>
      </c>
      <c r="G57" s="289" t="s">
        <v>369</v>
      </c>
      <c r="H57" s="289">
        <v>2023</v>
      </c>
      <c r="I57" s="289">
        <v>2023</v>
      </c>
      <c r="J57" s="289">
        <v>2023</v>
      </c>
      <c r="K57" s="289">
        <v>2023</v>
      </c>
      <c r="L57" s="289">
        <v>2023</v>
      </c>
      <c r="M57" s="289">
        <v>2023</v>
      </c>
      <c r="N57" s="289">
        <v>2023</v>
      </c>
      <c r="O57" s="289">
        <v>2024</v>
      </c>
      <c r="P57" s="289">
        <v>2023</v>
      </c>
      <c r="Q57" s="289">
        <v>2023</v>
      </c>
      <c r="R57" s="289">
        <v>2023</v>
      </c>
      <c r="S57" s="289">
        <v>2023</v>
      </c>
      <c r="T57" s="289">
        <v>2023</v>
      </c>
      <c r="U57" s="289">
        <v>2023</v>
      </c>
      <c r="V57" s="289">
        <v>2023</v>
      </c>
      <c r="W57" s="289">
        <v>2023</v>
      </c>
      <c r="X57" s="289">
        <v>2023</v>
      </c>
      <c r="Y57" s="289">
        <v>2023</v>
      </c>
      <c r="Z57" s="289">
        <v>2023</v>
      </c>
      <c r="AA57" s="289">
        <v>2023</v>
      </c>
      <c r="AB57" s="289">
        <v>2023</v>
      </c>
      <c r="AC57" s="289">
        <v>2023</v>
      </c>
      <c r="AD57" s="289">
        <v>2023</v>
      </c>
      <c r="AE57" s="289">
        <v>2023</v>
      </c>
      <c r="AF57" s="289">
        <v>2023</v>
      </c>
      <c r="AG57" s="289">
        <v>2023</v>
      </c>
      <c r="AH57" s="289">
        <v>2023</v>
      </c>
      <c r="AI57" s="289">
        <v>2023</v>
      </c>
      <c r="AJ57" s="289">
        <v>2023</v>
      </c>
      <c r="AK57" s="289">
        <v>2023</v>
      </c>
    </row>
    <row r="58" spans="1:37">
      <c r="A58" s="289">
        <v>51</v>
      </c>
      <c r="B58" s="289" t="s">
        <v>138</v>
      </c>
      <c r="C58" s="289" t="s">
        <v>139</v>
      </c>
      <c r="D58" s="289" t="str">
        <f t="shared" si="0"/>
        <v>2.02.02 University education Index</v>
      </c>
      <c r="E58" s="289" t="s">
        <v>289</v>
      </c>
      <c r="F58" s="289" t="s">
        <v>370</v>
      </c>
      <c r="G58" s="289" t="s">
        <v>371</v>
      </c>
      <c r="H58" s="289">
        <v>2024</v>
      </c>
      <c r="I58" s="289">
        <v>2024</v>
      </c>
      <c r="J58" s="289">
        <v>2024</v>
      </c>
      <c r="K58" s="289">
        <v>2024</v>
      </c>
      <c r="L58" s="289">
        <v>2024</v>
      </c>
      <c r="M58" s="289">
        <v>2024</v>
      </c>
      <c r="N58" s="289">
        <v>2024</v>
      </c>
      <c r="O58" s="289">
        <v>2024</v>
      </c>
      <c r="P58" s="289">
        <v>2024</v>
      </c>
      <c r="Q58" s="289">
        <v>2024</v>
      </c>
      <c r="R58" s="289">
        <v>2024</v>
      </c>
      <c r="S58" s="289">
        <v>2024</v>
      </c>
      <c r="T58" s="289">
        <v>2024</v>
      </c>
      <c r="U58" s="289">
        <v>2024</v>
      </c>
      <c r="V58" s="289">
        <v>2024</v>
      </c>
      <c r="W58" s="289">
        <v>2024</v>
      </c>
      <c r="X58" s="289">
        <v>2024</v>
      </c>
      <c r="Y58" s="289">
        <v>2024</v>
      </c>
      <c r="Z58" s="289">
        <v>2024</v>
      </c>
      <c r="AA58" s="289">
        <v>2024</v>
      </c>
      <c r="AB58" s="289">
        <v>2024</v>
      </c>
      <c r="AC58" s="289">
        <v>2024</v>
      </c>
      <c r="AD58" s="289">
        <v>2024</v>
      </c>
      <c r="AE58" s="289">
        <v>2024</v>
      </c>
      <c r="AF58" s="289">
        <v>2024</v>
      </c>
      <c r="AG58" s="289">
        <v>2024</v>
      </c>
      <c r="AH58" s="289">
        <v>2024</v>
      </c>
      <c r="AI58" s="289">
        <v>2024</v>
      </c>
      <c r="AJ58" s="289">
        <v>2024</v>
      </c>
      <c r="AK58" s="289">
        <v>2024</v>
      </c>
    </row>
    <row r="59" spans="1:37">
      <c r="A59" s="289">
        <v>52</v>
      </c>
      <c r="B59" s="289" t="s">
        <v>140</v>
      </c>
      <c r="C59" s="289" t="s">
        <v>141</v>
      </c>
      <c r="D59" s="289" t="str">
        <f t="shared" si="0"/>
        <v>2.02.03 Tertiary enrollment</v>
      </c>
      <c r="E59" s="289" t="s">
        <v>289</v>
      </c>
      <c r="F59" s="289" t="s">
        <v>292</v>
      </c>
      <c r="G59" s="289" t="s">
        <v>372</v>
      </c>
      <c r="H59" s="289">
        <v>2023</v>
      </c>
      <c r="I59" s="289">
        <v>2024</v>
      </c>
      <c r="J59" s="289">
        <v>2024</v>
      </c>
      <c r="K59" s="289">
        <v>2024</v>
      </c>
      <c r="L59" s="289">
        <v>2023</v>
      </c>
      <c r="M59" s="289">
        <v>2023</v>
      </c>
      <c r="N59" s="289">
        <v>2024</v>
      </c>
      <c r="O59" s="289">
        <v>2023</v>
      </c>
      <c r="P59" s="289">
        <v>2023</v>
      </c>
      <c r="Q59" s="289">
        <v>2024</v>
      </c>
      <c r="R59" s="289">
        <v>2024</v>
      </c>
      <c r="S59" s="289">
        <v>2024</v>
      </c>
      <c r="T59" s="289">
        <v>2023</v>
      </c>
      <c r="U59" s="289">
        <v>2024</v>
      </c>
      <c r="V59" s="289">
        <v>2024</v>
      </c>
      <c r="W59" s="289">
        <v>2023</v>
      </c>
      <c r="Y59" s="289">
        <v>2023</v>
      </c>
      <c r="Z59" s="289">
        <v>2024</v>
      </c>
      <c r="AC59" s="289">
        <v>2024</v>
      </c>
      <c r="AD59" s="289">
        <v>2023</v>
      </c>
      <c r="AE59" s="289">
        <v>2023</v>
      </c>
      <c r="AF59" s="289">
        <v>2023</v>
      </c>
      <c r="AG59" s="289">
        <v>2023</v>
      </c>
      <c r="AH59" s="289">
        <v>2024</v>
      </c>
      <c r="AI59" s="289">
        <v>2023</v>
      </c>
      <c r="AJ59" s="289">
        <v>2023</v>
      </c>
      <c r="AK59" s="289">
        <v>2023</v>
      </c>
    </row>
    <row r="60" spans="1:37">
      <c r="A60" s="289">
        <v>53</v>
      </c>
      <c r="B60" s="289" t="s">
        <v>142</v>
      </c>
      <c r="C60" s="289" t="s">
        <v>143</v>
      </c>
      <c r="D60" s="289" t="str">
        <f t="shared" si="0"/>
        <v>2.03 Labor standards</v>
      </c>
      <c r="E60" s="289" t="s">
        <v>231</v>
      </c>
    </row>
    <row r="61" spans="1:37">
      <c r="A61" s="289">
        <v>54</v>
      </c>
      <c r="B61" s="289" t="s">
        <v>144</v>
      </c>
      <c r="C61" s="289" t="s">
        <v>145</v>
      </c>
      <c r="D61" s="289" t="str">
        <f t="shared" si="0"/>
        <v>2.03.01 Gender non-discrimination in hiring</v>
      </c>
      <c r="E61" s="289" t="s">
        <v>289</v>
      </c>
      <c r="F61" s="289" t="s">
        <v>373</v>
      </c>
      <c r="G61" s="289" t="s">
        <v>374</v>
      </c>
      <c r="H61" s="289">
        <v>2024</v>
      </c>
      <c r="I61" s="289">
        <v>2024</v>
      </c>
      <c r="J61" s="289">
        <v>2024</v>
      </c>
      <c r="K61" s="289">
        <v>2024</v>
      </c>
      <c r="L61" s="289">
        <v>2024</v>
      </c>
      <c r="M61" s="289">
        <v>2024</v>
      </c>
      <c r="N61" s="289">
        <v>2024</v>
      </c>
      <c r="O61" s="289">
        <v>2024</v>
      </c>
      <c r="P61" s="289">
        <v>2024</v>
      </c>
      <c r="Q61" s="289">
        <v>2024</v>
      </c>
      <c r="R61" s="289">
        <v>2024</v>
      </c>
      <c r="S61" s="289">
        <v>2024</v>
      </c>
      <c r="T61" s="289">
        <v>2024</v>
      </c>
      <c r="U61" s="289">
        <v>2024</v>
      </c>
      <c r="V61" s="289">
        <v>2024</v>
      </c>
      <c r="W61" s="289">
        <v>2024</v>
      </c>
      <c r="X61" s="289">
        <v>2024</v>
      </c>
      <c r="Y61" s="289">
        <v>2024</v>
      </c>
      <c r="Z61" s="289">
        <v>2024</v>
      </c>
      <c r="AA61" s="289">
        <v>2024</v>
      </c>
      <c r="AB61" s="289">
        <v>2024</v>
      </c>
      <c r="AC61" s="289">
        <v>2024</v>
      </c>
      <c r="AD61" s="289">
        <v>2024</v>
      </c>
      <c r="AE61" s="289">
        <v>2024</v>
      </c>
      <c r="AF61" s="289">
        <v>2024</v>
      </c>
      <c r="AG61" s="289">
        <v>2024</v>
      </c>
      <c r="AH61" s="289">
        <v>2024</v>
      </c>
      <c r="AI61" s="289">
        <v>2024</v>
      </c>
      <c r="AJ61" s="289">
        <v>2024</v>
      </c>
      <c r="AK61" s="289">
        <v>2024</v>
      </c>
    </row>
    <row r="62" spans="1:37">
      <c r="A62" s="289">
        <v>55</v>
      </c>
      <c r="B62" s="289" t="s">
        <v>146</v>
      </c>
      <c r="C62" s="289" t="s">
        <v>147</v>
      </c>
      <c r="D62" s="289" t="str">
        <f t="shared" si="0"/>
        <v>2.03.02 Freedom of association and assembly</v>
      </c>
      <c r="E62" s="289" t="s">
        <v>289</v>
      </c>
      <c r="F62" s="289" t="s">
        <v>292</v>
      </c>
      <c r="H62" s="289">
        <v>2024</v>
      </c>
      <c r="I62" s="289">
        <v>2024</v>
      </c>
      <c r="K62" s="289">
        <v>2024</v>
      </c>
      <c r="L62" s="289">
        <v>2024</v>
      </c>
      <c r="M62" s="289">
        <v>2024</v>
      </c>
      <c r="N62" s="289">
        <v>2024</v>
      </c>
      <c r="O62" s="289">
        <v>2024</v>
      </c>
      <c r="P62" s="289">
        <v>2024</v>
      </c>
      <c r="R62" s="289">
        <v>2024</v>
      </c>
      <c r="S62" s="289">
        <v>2024</v>
      </c>
      <c r="T62" s="289">
        <v>2024</v>
      </c>
      <c r="U62" s="289">
        <v>2024</v>
      </c>
      <c r="V62" s="289">
        <v>2024</v>
      </c>
      <c r="W62" s="289">
        <v>2024</v>
      </c>
      <c r="X62" s="289">
        <v>2024</v>
      </c>
      <c r="Y62" s="289">
        <v>2024</v>
      </c>
      <c r="Z62" s="289">
        <v>2024</v>
      </c>
      <c r="AA62" s="289">
        <v>2024</v>
      </c>
      <c r="AB62" s="289">
        <v>2024</v>
      </c>
      <c r="AC62" s="289">
        <v>2024</v>
      </c>
      <c r="AD62" s="289">
        <v>2024</v>
      </c>
      <c r="AE62" s="289">
        <v>2024</v>
      </c>
      <c r="AF62" s="289">
        <v>2024</v>
      </c>
      <c r="AG62" s="289">
        <v>2024</v>
      </c>
      <c r="AH62" s="289">
        <v>2024</v>
      </c>
      <c r="AI62" s="289">
        <v>2024</v>
      </c>
      <c r="AJ62" s="289">
        <v>2024</v>
      </c>
      <c r="AK62" s="289">
        <v>2024</v>
      </c>
    </row>
    <row r="63" spans="1:37">
      <c r="A63" s="289">
        <v>56</v>
      </c>
      <c r="B63" s="289" t="s">
        <v>148</v>
      </c>
      <c r="C63" s="289" t="s">
        <v>149</v>
      </c>
      <c r="D63" s="289" t="str">
        <f t="shared" si="0"/>
        <v>2.04 Political stability and absence of violence</v>
      </c>
      <c r="E63" s="289" t="s">
        <v>289</v>
      </c>
      <c r="F63" s="289" t="s">
        <v>375</v>
      </c>
      <c r="G63" s="289" t="s">
        <v>376</v>
      </c>
      <c r="H63" s="289">
        <v>2023</v>
      </c>
      <c r="I63" s="289">
        <v>2023</v>
      </c>
      <c r="J63" s="289">
        <v>2023</v>
      </c>
      <c r="K63" s="289">
        <v>2023</v>
      </c>
      <c r="L63" s="289">
        <v>2023</v>
      </c>
      <c r="M63" s="289">
        <v>2023</v>
      </c>
      <c r="N63" s="289">
        <v>2023</v>
      </c>
      <c r="O63" s="289">
        <v>2023</v>
      </c>
      <c r="P63" s="289">
        <v>2023</v>
      </c>
      <c r="Q63" s="289">
        <v>2023</v>
      </c>
      <c r="R63" s="289">
        <v>2023</v>
      </c>
      <c r="S63" s="289">
        <v>2023</v>
      </c>
      <c r="T63" s="289">
        <v>2023</v>
      </c>
      <c r="U63" s="289">
        <v>2023</v>
      </c>
      <c r="V63" s="289">
        <v>2023</v>
      </c>
      <c r="W63" s="289">
        <v>2023</v>
      </c>
      <c r="X63" s="289">
        <v>2023</v>
      </c>
      <c r="Y63" s="289">
        <v>2023</v>
      </c>
      <c r="Z63" s="289">
        <v>2023</v>
      </c>
      <c r="AA63" s="289">
        <v>2023</v>
      </c>
      <c r="AB63" s="289">
        <v>2023</v>
      </c>
      <c r="AC63" s="289">
        <v>2023</v>
      </c>
      <c r="AD63" s="289">
        <v>2023</v>
      </c>
      <c r="AE63" s="289">
        <v>2023</v>
      </c>
      <c r="AF63" s="289">
        <v>2023</v>
      </c>
      <c r="AG63" s="289">
        <v>2023</v>
      </c>
      <c r="AH63" s="289">
        <v>2023</v>
      </c>
      <c r="AI63" s="289">
        <v>2023</v>
      </c>
      <c r="AJ63" s="289">
        <v>2023</v>
      </c>
      <c r="AK63" s="289">
        <v>2023</v>
      </c>
    </row>
    <row r="64" spans="1:37">
      <c r="A64" s="289">
        <v>57</v>
      </c>
      <c r="B64" s="289" t="s">
        <v>150</v>
      </c>
      <c r="C64" s="289" t="s">
        <v>151</v>
      </c>
      <c r="D64" s="289" t="str">
        <f t="shared" si="0"/>
        <v>2.05 Goods produced by forced labor or child labor</v>
      </c>
      <c r="E64" s="289" t="s">
        <v>231</v>
      </c>
    </row>
    <row r="65" spans="1:37">
      <c r="A65" s="289">
        <v>58</v>
      </c>
      <c r="B65" s="289" t="s">
        <v>152</v>
      </c>
      <c r="C65" s="289" t="s">
        <v>153</v>
      </c>
      <c r="D65" s="289" t="str">
        <f t="shared" si="0"/>
        <v>2.05.01 Goods produced by forced labor</v>
      </c>
      <c r="E65" s="289" t="s">
        <v>231</v>
      </c>
    </row>
    <row r="66" spans="1:37">
      <c r="A66" s="289">
        <v>59</v>
      </c>
      <c r="B66" s="289" t="s">
        <v>154</v>
      </c>
      <c r="C66" s="289" t="s">
        <v>155</v>
      </c>
      <c r="D66" s="289" t="str">
        <f t="shared" si="0"/>
        <v>2.05.01.a Goods produced by forced labor, number of goods categories</v>
      </c>
      <c r="E66" s="289" t="s">
        <v>287</v>
      </c>
      <c r="F66" s="289" t="s">
        <v>377</v>
      </c>
      <c r="G66" s="289" t="s">
        <v>378</v>
      </c>
      <c r="H66" s="289">
        <v>2024</v>
      </c>
      <c r="I66" s="289">
        <v>2024</v>
      </c>
      <c r="J66" s="289">
        <v>2024</v>
      </c>
      <c r="K66" s="289">
        <v>2024</v>
      </c>
      <c r="L66" s="289">
        <v>2024</v>
      </c>
      <c r="M66" s="289">
        <v>2024</v>
      </c>
      <c r="N66" s="289">
        <v>2024</v>
      </c>
      <c r="O66" s="289">
        <v>2024</v>
      </c>
      <c r="P66" s="289">
        <v>2024</v>
      </c>
      <c r="Q66" s="289">
        <v>2024</v>
      </c>
      <c r="R66" s="289">
        <v>2024</v>
      </c>
      <c r="S66" s="289">
        <v>2024</v>
      </c>
      <c r="T66" s="289">
        <v>2024</v>
      </c>
      <c r="U66" s="289">
        <v>2024</v>
      </c>
      <c r="V66" s="289">
        <v>2024</v>
      </c>
      <c r="W66" s="289">
        <v>2024</v>
      </c>
      <c r="X66" s="289">
        <v>2024</v>
      </c>
      <c r="Y66" s="289">
        <v>2024</v>
      </c>
      <c r="Z66" s="289">
        <v>2024</v>
      </c>
      <c r="AA66" s="289">
        <v>2024</v>
      </c>
      <c r="AB66" s="289">
        <v>2024</v>
      </c>
      <c r="AC66" s="289">
        <v>2024</v>
      </c>
      <c r="AD66" s="289">
        <v>2024</v>
      </c>
      <c r="AE66" s="289">
        <v>2024</v>
      </c>
      <c r="AF66" s="289">
        <v>2024</v>
      </c>
      <c r="AH66" s="289">
        <v>2024</v>
      </c>
      <c r="AI66" s="289">
        <v>2024</v>
      </c>
      <c r="AJ66" s="289">
        <v>2024</v>
      </c>
      <c r="AK66" s="289">
        <v>2024</v>
      </c>
    </row>
    <row r="67" spans="1:37">
      <c r="A67" s="289">
        <v>60</v>
      </c>
      <c r="B67" s="289" t="s">
        <v>156</v>
      </c>
      <c r="C67" s="289" t="s">
        <v>157</v>
      </c>
      <c r="D67" s="289" t="str">
        <f t="shared" si="0"/>
        <v>2.05.01.b % population in forced labor</v>
      </c>
      <c r="E67" s="289" t="s">
        <v>287</v>
      </c>
      <c r="F67" s="289" t="s">
        <v>379</v>
      </c>
      <c r="G67" s="289" t="s">
        <v>157</v>
      </c>
      <c r="H67" s="289">
        <v>2023</v>
      </c>
      <c r="I67" s="289">
        <v>2023</v>
      </c>
      <c r="K67" s="289">
        <v>2023</v>
      </c>
      <c r="L67" s="289">
        <v>2023</v>
      </c>
      <c r="M67" s="289">
        <v>2023</v>
      </c>
      <c r="N67" s="289">
        <v>2023</v>
      </c>
      <c r="O67" s="289">
        <v>2023</v>
      </c>
      <c r="P67" s="289">
        <v>2023</v>
      </c>
      <c r="Q67" s="289">
        <v>2023</v>
      </c>
      <c r="R67" s="289">
        <v>2023</v>
      </c>
      <c r="S67" s="289">
        <v>2023</v>
      </c>
      <c r="T67" s="289">
        <v>2023</v>
      </c>
      <c r="U67" s="289">
        <v>2023</v>
      </c>
      <c r="V67" s="289">
        <v>2023</v>
      </c>
      <c r="W67" s="289">
        <v>2023</v>
      </c>
      <c r="X67" s="289">
        <v>2023</v>
      </c>
      <c r="Y67" s="289">
        <v>2023</v>
      </c>
      <c r="Z67" s="289">
        <v>2023</v>
      </c>
      <c r="AA67" s="289">
        <v>2023</v>
      </c>
      <c r="AB67" s="289">
        <v>2023</v>
      </c>
      <c r="AC67" s="289">
        <v>2023</v>
      </c>
      <c r="AD67" s="289">
        <v>2023</v>
      </c>
      <c r="AE67" s="289">
        <v>2023</v>
      </c>
      <c r="AF67" s="289">
        <v>2023</v>
      </c>
      <c r="AG67" s="289">
        <v>2023</v>
      </c>
      <c r="AH67" s="289">
        <v>2023</v>
      </c>
      <c r="AI67" s="289">
        <v>2023</v>
      </c>
      <c r="AJ67" s="289">
        <v>2023</v>
      </c>
      <c r="AK67" s="289">
        <v>2023</v>
      </c>
    </row>
    <row r="68" spans="1:37">
      <c r="A68" s="289">
        <v>61</v>
      </c>
      <c r="B68" s="289" t="s">
        <v>158</v>
      </c>
      <c r="C68" s="289" t="s">
        <v>159</v>
      </c>
      <c r="D68" s="289" t="str">
        <f t="shared" si="0"/>
        <v>2.05.02 Goods produced by child labor, number of goods categories</v>
      </c>
      <c r="E68" s="289" t="s">
        <v>287</v>
      </c>
      <c r="F68" s="289" t="s">
        <v>380</v>
      </c>
      <c r="G68" s="289" t="s">
        <v>378</v>
      </c>
      <c r="H68" s="289">
        <v>2024</v>
      </c>
      <c r="I68" s="289">
        <v>2024</v>
      </c>
      <c r="J68" s="289">
        <v>2024</v>
      </c>
      <c r="K68" s="289">
        <v>2024</v>
      </c>
      <c r="L68" s="289">
        <v>2024</v>
      </c>
      <c r="M68" s="289">
        <v>2024</v>
      </c>
      <c r="N68" s="289">
        <v>2024</v>
      </c>
      <c r="O68" s="289">
        <v>2024</v>
      </c>
      <c r="P68" s="289">
        <v>2024</v>
      </c>
      <c r="Q68" s="289">
        <v>2024</v>
      </c>
      <c r="R68" s="289">
        <v>2024</v>
      </c>
      <c r="S68" s="289">
        <v>2024</v>
      </c>
      <c r="T68" s="289">
        <v>2024</v>
      </c>
      <c r="U68" s="289">
        <v>2024</v>
      </c>
      <c r="V68" s="289">
        <v>2024</v>
      </c>
      <c r="W68" s="289">
        <v>2024</v>
      </c>
      <c r="X68" s="289">
        <v>2024</v>
      </c>
      <c r="Y68" s="289">
        <v>2024</v>
      </c>
      <c r="Z68" s="289">
        <v>2024</v>
      </c>
      <c r="AA68" s="289">
        <v>2024</v>
      </c>
      <c r="AB68" s="289">
        <v>2024</v>
      </c>
      <c r="AC68" s="289">
        <v>2024</v>
      </c>
      <c r="AD68" s="289">
        <v>2024</v>
      </c>
      <c r="AE68" s="289">
        <v>2024</v>
      </c>
      <c r="AF68" s="289">
        <v>2024</v>
      </c>
      <c r="AH68" s="289">
        <v>2024</v>
      </c>
      <c r="AI68" s="289">
        <v>2024</v>
      </c>
      <c r="AJ68" s="289">
        <v>2024</v>
      </c>
      <c r="AK68" s="289">
        <v>2024</v>
      </c>
    </row>
    <row r="69" spans="1:37">
      <c r="A69" s="289">
        <v>62</v>
      </c>
      <c r="B69" s="289" t="s">
        <v>160</v>
      </c>
      <c r="C69" s="289" t="s">
        <v>161</v>
      </c>
      <c r="D69" s="289" t="str">
        <f t="shared" si="0"/>
        <v>2.06 Government response to human trafficking</v>
      </c>
      <c r="E69" s="289" t="s">
        <v>231</v>
      </c>
    </row>
    <row r="70" spans="1:37">
      <c r="A70" s="289">
        <v>63</v>
      </c>
      <c r="B70" s="289" t="s">
        <v>162</v>
      </c>
      <c r="C70" s="289" t="s">
        <v>163</v>
      </c>
      <c r="D70" s="289" t="str">
        <f t="shared" si="0"/>
        <v>2.06.01 Government response to human trafficking, Criminalization</v>
      </c>
      <c r="E70" s="289" t="s">
        <v>289</v>
      </c>
      <c r="F70" s="289" t="s">
        <v>381</v>
      </c>
      <c r="G70" s="289" t="s">
        <v>382</v>
      </c>
      <c r="H70" s="289">
        <v>2024</v>
      </c>
      <c r="I70" s="289">
        <v>2024</v>
      </c>
      <c r="J70" s="289">
        <v>2024</v>
      </c>
      <c r="K70" s="289">
        <v>2024</v>
      </c>
      <c r="L70" s="289">
        <v>2024</v>
      </c>
      <c r="M70" s="289">
        <v>2024</v>
      </c>
      <c r="N70" s="289">
        <v>2024</v>
      </c>
      <c r="P70" s="289">
        <v>2024</v>
      </c>
      <c r="R70" s="289">
        <v>2024</v>
      </c>
      <c r="S70" s="289">
        <v>2024</v>
      </c>
      <c r="T70" s="289">
        <v>2024</v>
      </c>
      <c r="U70" s="289">
        <v>2024</v>
      </c>
      <c r="V70" s="289">
        <v>2024</v>
      </c>
      <c r="W70" s="289">
        <v>2024</v>
      </c>
      <c r="X70" s="289">
        <v>2024</v>
      </c>
      <c r="Y70" s="289">
        <v>2024</v>
      </c>
      <c r="Z70" s="289">
        <v>2024</v>
      </c>
      <c r="AA70" s="289">
        <v>2024</v>
      </c>
      <c r="AB70" s="289">
        <v>2024</v>
      </c>
      <c r="AC70" s="289">
        <v>2024</v>
      </c>
      <c r="AD70" s="289">
        <v>2024</v>
      </c>
      <c r="AE70" s="289">
        <v>2024</v>
      </c>
      <c r="AF70" s="289">
        <v>2024</v>
      </c>
      <c r="AG70" s="289">
        <v>2024</v>
      </c>
      <c r="AH70" s="289">
        <v>2024</v>
      </c>
      <c r="AI70" s="289">
        <v>2024</v>
      </c>
      <c r="AJ70" s="289">
        <v>2024</v>
      </c>
      <c r="AK70" s="289">
        <v>2024</v>
      </c>
    </row>
    <row r="71" spans="1:37">
      <c r="A71" s="289">
        <v>64</v>
      </c>
      <c r="B71" s="289" t="s">
        <v>164</v>
      </c>
      <c r="C71" s="289" t="s">
        <v>165</v>
      </c>
      <c r="D71" s="289" t="str">
        <f t="shared" si="0"/>
        <v>2.06.02 Government response to human trafficking, Strategy</v>
      </c>
      <c r="E71" s="289" t="s">
        <v>289</v>
      </c>
      <c r="F71" s="289" t="s">
        <v>379</v>
      </c>
      <c r="G71" s="289" t="s">
        <v>383</v>
      </c>
      <c r="H71" s="289">
        <v>2023</v>
      </c>
      <c r="I71" s="289">
        <v>2023</v>
      </c>
      <c r="J71" s="289">
        <v>2023</v>
      </c>
      <c r="K71" s="289">
        <v>2023</v>
      </c>
      <c r="L71" s="289">
        <v>2023</v>
      </c>
      <c r="M71" s="289">
        <v>2023</v>
      </c>
      <c r="N71" s="289">
        <v>2023</v>
      </c>
      <c r="O71" s="289">
        <v>2023</v>
      </c>
      <c r="P71" s="289">
        <v>2023</v>
      </c>
      <c r="Q71" s="289">
        <v>2023</v>
      </c>
      <c r="R71" s="289">
        <v>2023</v>
      </c>
      <c r="S71" s="289">
        <v>2023</v>
      </c>
      <c r="T71" s="289">
        <v>2023</v>
      </c>
      <c r="U71" s="289">
        <v>2023</v>
      </c>
      <c r="V71" s="289">
        <v>2023</v>
      </c>
      <c r="W71" s="289">
        <v>2023</v>
      </c>
      <c r="X71" s="289">
        <v>2023</v>
      </c>
      <c r="Y71" s="289">
        <v>2023</v>
      </c>
      <c r="Z71" s="289">
        <v>2023</v>
      </c>
      <c r="AA71" s="289">
        <v>2023</v>
      </c>
      <c r="AB71" s="289">
        <v>2023</v>
      </c>
      <c r="AC71" s="289">
        <v>2023</v>
      </c>
      <c r="AD71" s="289">
        <v>2023</v>
      </c>
      <c r="AE71" s="289">
        <v>2023</v>
      </c>
      <c r="AF71" s="289">
        <v>2023</v>
      </c>
      <c r="AG71" s="289">
        <v>2023</v>
      </c>
      <c r="AH71" s="289">
        <v>2023</v>
      </c>
      <c r="AI71" s="289">
        <v>2023</v>
      </c>
      <c r="AJ71" s="289">
        <v>2023</v>
      </c>
      <c r="AK71" s="289">
        <v>2023</v>
      </c>
    </row>
    <row r="72" spans="1:37">
      <c r="A72" s="289">
        <v>65</v>
      </c>
      <c r="B72" s="289" t="s">
        <v>166</v>
      </c>
      <c r="C72" s="289" t="s">
        <v>167</v>
      </c>
      <c r="D72" s="289" t="str">
        <f t="shared" si="0"/>
        <v>2.06.03 Government response to human trafficking, Action</v>
      </c>
      <c r="E72" s="289" t="s">
        <v>287</v>
      </c>
      <c r="F72" s="289" t="s">
        <v>381</v>
      </c>
      <c r="G72" s="289" t="s">
        <v>384</v>
      </c>
      <c r="H72" s="289">
        <v>2024</v>
      </c>
      <c r="I72" s="289">
        <v>2024</v>
      </c>
      <c r="J72" s="289">
        <v>2024</v>
      </c>
      <c r="K72" s="289">
        <v>2024</v>
      </c>
      <c r="L72" s="289">
        <v>2024</v>
      </c>
      <c r="M72" s="289">
        <v>2024</v>
      </c>
      <c r="N72" s="289">
        <v>2024</v>
      </c>
      <c r="O72" s="289">
        <v>2024</v>
      </c>
      <c r="P72" s="289">
        <v>2024</v>
      </c>
      <c r="Q72" s="289">
        <v>2024</v>
      </c>
      <c r="R72" s="289">
        <v>2024</v>
      </c>
      <c r="S72" s="289">
        <v>2024</v>
      </c>
      <c r="T72" s="289">
        <v>2024</v>
      </c>
      <c r="U72" s="289">
        <v>2024</v>
      </c>
      <c r="V72" s="289">
        <v>2024</v>
      </c>
      <c r="W72" s="289">
        <v>2024</v>
      </c>
      <c r="X72" s="289">
        <v>2024</v>
      </c>
      <c r="Y72" s="289">
        <v>2024</v>
      </c>
      <c r="Z72" s="289">
        <v>2024</v>
      </c>
      <c r="AA72" s="289">
        <v>2024</v>
      </c>
      <c r="AB72" s="289">
        <v>2024</v>
      </c>
      <c r="AC72" s="289">
        <v>2024</v>
      </c>
      <c r="AD72" s="289">
        <v>2024</v>
      </c>
      <c r="AE72" s="289">
        <v>2024</v>
      </c>
      <c r="AF72" s="289">
        <v>2024</v>
      </c>
      <c r="AG72" s="289">
        <v>2024</v>
      </c>
      <c r="AH72" s="289">
        <v>2024</v>
      </c>
      <c r="AI72" s="289">
        <v>2024</v>
      </c>
      <c r="AJ72" s="289">
        <v>2024</v>
      </c>
      <c r="AK72" s="289">
        <v>2024</v>
      </c>
    </row>
    <row r="73" spans="1:37">
      <c r="A73" s="289">
        <v>66</v>
      </c>
      <c r="B73" s="289" t="s">
        <v>168</v>
      </c>
      <c r="C73" s="289" t="s">
        <v>169</v>
      </c>
      <c r="D73" s="289" t="str">
        <f t="shared" si="0"/>
        <v>2.07 Trade in goods at risk of modern slavery</v>
      </c>
      <c r="E73" s="289" t="s">
        <v>231</v>
      </c>
    </row>
    <row r="74" spans="1:37">
      <c r="A74" s="289">
        <v>67</v>
      </c>
      <c r="B74" s="289" t="s">
        <v>170</v>
      </c>
      <c r="C74" s="289" t="s">
        <v>171</v>
      </c>
      <c r="D74" s="289" t="str">
        <f t="shared" si="0"/>
        <v>2.07.01 Imports of goods at risk of modern slavery, US$ millions</v>
      </c>
      <c r="E74" s="289" t="s">
        <v>287</v>
      </c>
      <c r="F74" s="289" t="s">
        <v>385</v>
      </c>
      <c r="G74" s="289" t="s">
        <v>386</v>
      </c>
      <c r="H74" s="289">
        <v>2023</v>
      </c>
      <c r="I74" s="289">
        <v>2023</v>
      </c>
      <c r="J74" s="289">
        <v>2023</v>
      </c>
      <c r="K74" s="289">
        <v>2023</v>
      </c>
      <c r="L74" s="289">
        <v>2023</v>
      </c>
      <c r="M74" s="289">
        <v>2023</v>
      </c>
      <c r="N74" s="289">
        <v>2023</v>
      </c>
      <c r="O74" s="289">
        <v>2023</v>
      </c>
      <c r="P74" s="289">
        <v>2023</v>
      </c>
      <c r="Q74" s="289">
        <v>2023</v>
      </c>
      <c r="R74" s="289">
        <v>2023</v>
      </c>
      <c r="S74" s="289">
        <v>2023</v>
      </c>
      <c r="T74" s="289">
        <v>2023</v>
      </c>
      <c r="U74" s="289">
        <v>2023</v>
      </c>
      <c r="V74" s="289">
        <v>2023</v>
      </c>
      <c r="W74" s="289">
        <v>2023</v>
      </c>
      <c r="X74" s="289">
        <v>2023</v>
      </c>
      <c r="Y74" s="289">
        <v>2023</v>
      </c>
      <c r="Z74" s="289">
        <v>2023</v>
      </c>
      <c r="AA74" s="289">
        <v>2023</v>
      </c>
      <c r="AB74" s="289">
        <v>2023</v>
      </c>
      <c r="AC74" s="289">
        <v>2023</v>
      </c>
      <c r="AD74" s="289">
        <v>2023</v>
      </c>
      <c r="AE74" s="289">
        <v>2023</v>
      </c>
      <c r="AF74" s="289">
        <v>2023</v>
      </c>
      <c r="AG74" s="289">
        <v>2023</v>
      </c>
      <c r="AH74" s="289">
        <v>2023</v>
      </c>
      <c r="AI74" s="289">
        <v>2023</v>
      </c>
      <c r="AJ74" s="289">
        <v>2023</v>
      </c>
      <c r="AK74" s="289">
        <v>2023</v>
      </c>
    </row>
    <row r="75" spans="1:37">
      <c r="A75" s="289">
        <v>68</v>
      </c>
      <c r="B75" s="289" t="s">
        <v>172</v>
      </c>
      <c r="C75" s="289" t="s">
        <v>173</v>
      </c>
      <c r="D75" s="289" t="str">
        <f t="shared" si="0"/>
        <v>2.07.02 Exports of goods at risk of modern slavery, US$ millions</v>
      </c>
      <c r="E75" s="289" t="s">
        <v>287</v>
      </c>
      <c r="F75" s="289" t="s">
        <v>385</v>
      </c>
      <c r="G75" s="289" t="s">
        <v>387</v>
      </c>
      <c r="H75" s="289">
        <v>2023</v>
      </c>
      <c r="J75" s="289">
        <v>2023</v>
      </c>
      <c r="K75" s="289">
        <v>2023</v>
      </c>
      <c r="L75" s="289">
        <v>2023</v>
      </c>
      <c r="M75" s="289">
        <v>2023</v>
      </c>
      <c r="N75" s="289">
        <v>2023</v>
      </c>
      <c r="O75" s="289">
        <v>2023</v>
      </c>
      <c r="P75" s="289">
        <v>2023</v>
      </c>
      <c r="Q75" s="289">
        <v>2023</v>
      </c>
      <c r="R75" s="289">
        <v>2023</v>
      </c>
      <c r="S75" s="289">
        <v>2023</v>
      </c>
      <c r="T75" s="289">
        <v>2023</v>
      </c>
      <c r="U75" s="289">
        <v>2023</v>
      </c>
      <c r="V75" s="289">
        <v>2023</v>
      </c>
      <c r="W75" s="289">
        <v>2023</v>
      </c>
      <c r="X75" s="289">
        <v>2023</v>
      </c>
      <c r="Y75" s="289">
        <v>2023</v>
      </c>
      <c r="Z75" s="289">
        <v>2023</v>
      </c>
      <c r="AA75" s="289">
        <v>2023</v>
      </c>
      <c r="AB75" s="289">
        <v>2023</v>
      </c>
      <c r="AC75" s="289">
        <v>2023</v>
      </c>
      <c r="AE75" s="289">
        <v>2023</v>
      </c>
      <c r="AF75" s="289">
        <v>2023</v>
      </c>
      <c r="AG75" s="289">
        <v>2023</v>
      </c>
      <c r="AH75" s="289">
        <v>2023</v>
      </c>
      <c r="AI75" s="289">
        <v>2023</v>
      </c>
      <c r="AJ75" s="289">
        <v>2023</v>
      </c>
      <c r="AK75" s="289">
        <v>2023</v>
      </c>
    </row>
    <row r="76" spans="1:37">
      <c r="A76" s="289">
        <v>69</v>
      </c>
      <c r="B76" s="289" t="s">
        <v>174</v>
      </c>
      <c r="C76" s="289" t="s">
        <v>175</v>
      </c>
      <c r="D76" s="289" t="str">
        <f t="shared" si="0"/>
        <v>2.08 Social mobility, Index</v>
      </c>
      <c r="E76" s="289" t="s">
        <v>289</v>
      </c>
      <c r="F76" s="289" t="s">
        <v>564</v>
      </c>
      <c r="H76" s="289">
        <v>2020</v>
      </c>
      <c r="I76" s="289">
        <v>2020</v>
      </c>
      <c r="L76" s="289">
        <v>2020</v>
      </c>
      <c r="M76" s="289">
        <v>2020</v>
      </c>
      <c r="N76" s="289">
        <v>2020</v>
      </c>
      <c r="P76" s="289">
        <v>2020</v>
      </c>
      <c r="R76" s="289">
        <v>2020</v>
      </c>
      <c r="S76" s="289">
        <v>2020</v>
      </c>
      <c r="T76" s="289">
        <v>2020</v>
      </c>
      <c r="U76" s="289">
        <v>2020</v>
      </c>
      <c r="V76" s="289">
        <v>2020</v>
      </c>
      <c r="W76" s="289">
        <v>2020</v>
      </c>
      <c r="Y76" s="289">
        <v>2020</v>
      </c>
      <c r="Z76" s="289">
        <v>2020</v>
      </c>
      <c r="AB76" s="289">
        <v>2020</v>
      </c>
      <c r="AC76" s="289">
        <v>2020</v>
      </c>
      <c r="AD76" s="289">
        <v>2020</v>
      </c>
      <c r="AE76" s="289">
        <v>2020</v>
      </c>
      <c r="AF76" s="289">
        <v>2020</v>
      </c>
      <c r="AG76" s="289">
        <v>2020</v>
      </c>
      <c r="AH76" s="289">
        <v>2020</v>
      </c>
      <c r="AI76" s="289">
        <v>2020</v>
      </c>
      <c r="AJ76" s="289">
        <v>2020</v>
      </c>
      <c r="AK76" s="289">
        <v>2020</v>
      </c>
    </row>
    <row r="77" spans="1:37">
      <c r="A77" s="289">
        <v>70</v>
      </c>
      <c r="B77" s="289" t="s">
        <v>176</v>
      </c>
      <c r="C77" s="289" t="s">
        <v>177</v>
      </c>
      <c r="D77" s="289" t="str">
        <f t="shared" si="0"/>
        <v>2.09 Life expectancy at birth</v>
      </c>
      <c r="E77" s="289" t="s">
        <v>289</v>
      </c>
      <c r="F77" s="289" t="s">
        <v>390</v>
      </c>
      <c r="H77" s="289">
        <v>2023</v>
      </c>
      <c r="I77" s="289">
        <v>2023</v>
      </c>
      <c r="J77" s="289">
        <v>2023</v>
      </c>
      <c r="K77" s="289">
        <v>2023</v>
      </c>
      <c r="L77" s="289">
        <v>2023</v>
      </c>
      <c r="M77" s="289">
        <v>2023</v>
      </c>
      <c r="N77" s="289">
        <v>2023</v>
      </c>
      <c r="P77" s="289">
        <v>2023</v>
      </c>
      <c r="Q77" s="289">
        <v>2023</v>
      </c>
      <c r="R77" s="289">
        <v>2023</v>
      </c>
      <c r="S77" s="289">
        <v>2023</v>
      </c>
      <c r="T77" s="289">
        <v>2023</v>
      </c>
      <c r="U77" s="289">
        <v>2023</v>
      </c>
      <c r="V77" s="289">
        <v>2023</v>
      </c>
      <c r="W77" s="289">
        <v>2023</v>
      </c>
      <c r="X77" s="289">
        <v>2023</v>
      </c>
      <c r="Y77" s="289">
        <v>2023</v>
      </c>
      <c r="Z77" s="289">
        <v>2023</v>
      </c>
      <c r="AA77" s="289">
        <v>2023</v>
      </c>
      <c r="AB77" s="289">
        <v>2023</v>
      </c>
      <c r="AC77" s="289">
        <v>2023</v>
      </c>
      <c r="AD77" s="289">
        <v>2023</v>
      </c>
      <c r="AE77" s="289">
        <v>2023</v>
      </c>
      <c r="AF77" s="289">
        <v>2023</v>
      </c>
      <c r="AG77" s="289">
        <v>2023</v>
      </c>
      <c r="AH77" s="289">
        <v>2023</v>
      </c>
      <c r="AI77" s="289">
        <v>2023</v>
      </c>
      <c r="AJ77" s="289">
        <v>2023</v>
      </c>
      <c r="AK77" s="289">
        <v>2023</v>
      </c>
    </row>
    <row r="78" spans="1:37">
      <c r="A78" s="289">
        <v>71</v>
      </c>
      <c r="B78" s="289" t="s">
        <v>178</v>
      </c>
      <c r="C78" s="289" t="s">
        <v>179</v>
      </c>
      <c r="D78" s="289" t="str">
        <f t="shared" si="0"/>
        <v>2.10 Uneven Economic Development</v>
      </c>
      <c r="E78" s="289" t="s">
        <v>287</v>
      </c>
      <c r="H78" s="289">
        <v>2024</v>
      </c>
      <c r="I78" s="289">
        <v>2024</v>
      </c>
      <c r="J78" s="289">
        <v>2024</v>
      </c>
      <c r="K78" s="289">
        <v>2024</v>
      </c>
      <c r="L78" s="289">
        <v>2024</v>
      </c>
      <c r="M78" s="289">
        <v>2024</v>
      </c>
      <c r="N78" s="289">
        <v>2024</v>
      </c>
      <c r="P78" s="289">
        <v>2024</v>
      </c>
      <c r="R78" s="289">
        <v>2024</v>
      </c>
      <c r="S78" s="289">
        <v>2024</v>
      </c>
      <c r="T78" s="289">
        <v>2024</v>
      </c>
      <c r="U78" s="289">
        <v>2024</v>
      </c>
      <c r="V78" s="289">
        <v>2024</v>
      </c>
      <c r="W78" s="289">
        <v>2024</v>
      </c>
      <c r="X78" s="289">
        <v>2024</v>
      </c>
      <c r="Y78" s="289">
        <v>2024</v>
      </c>
      <c r="Z78" s="289">
        <v>2024</v>
      </c>
      <c r="AA78" s="289">
        <v>2024</v>
      </c>
      <c r="AB78" s="289">
        <v>2024</v>
      </c>
      <c r="AC78" s="289">
        <v>2024</v>
      </c>
      <c r="AD78" s="289">
        <v>2024</v>
      </c>
      <c r="AE78" s="289">
        <v>2024</v>
      </c>
      <c r="AF78" s="289">
        <v>2024</v>
      </c>
      <c r="AG78" s="289">
        <v>2024</v>
      </c>
      <c r="AH78" s="289">
        <v>2024</v>
      </c>
      <c r="AI78" s="289">
        <v>2024</v>
      </c>
      <c r="AJ78" s="289">
        <v>2024</v>
      </c>
      <c r="AK78" s="289">
        <v>2024</v>
      </c>
    </row>
    <row r="79" spans="1:37">
      <c r="A79" s="289">
        <v>72</v>
      </c>
      <c r="B79" s="289">
        <v>2.11</v>
      </c>
      <c r="C79" s="289" t="s">
        <v>180</v>
      </c>
      <c r="D79" s="289" t="str">
        <f t="shared" si="0"/>
        <v>2.11 Universal Health Coverage Index</v>
      </c>
      <c r="E79" s="289" t="s">
        <v>289</v>
      </c>
      <c r="H79" s="289">
        <v>2021</v>
      </c>
      <c r="I79" s="289">
        <v>2021</v>
      </c>
      <c r="J79" s="289">
        <v>2021</v>
      </c>
      <c r="K79" s="289">
        <v>2021</v>
      </c>
      <c r="L79" s="289">
        <v>2021</v>
      </c>
      <c r="M79" s="289">
        <v>2021</v>
      </c>
      <c r="N79" s="289">
        <v>2021</v>
      </c>
      <c r="P79" s="289">
        <v>2021</v>
      </c>
      <c r="R79" s="289">
        <v>2021</v>
      </c>
      <c r="S79" s="289">
        <v>2021</v>
      </c>
      <c r="T79" s="289">
        <v>2021</v>
      </c>
      <c r="U79" s="289">
        <v>2021</v>
      </c>
      <c r="V79" s="289">
        <v>2021</v>
      </c>
      <c r="W79" s="289">
        <v>2021</v>
      </c>
      <c r="X79" s="289">
        <v>2021</v>
      </c>
      <c r="Y79" s="289">
        <v>2021</v>
      </c>
      <c r="Z79" s="289">
        <v>2021</v>
      </c>
      <c r="AA79" s="289">
        <v>2021</v>
      </c>
      <c r="AB79" s="289">
        <v>2021</v>
      </c>
      <c r="AC79" s="289">
        <v>2021</v>
      </c>
      <c r="AD79" s="289">
        <v>2021</v>
      </c>
      <c r="AE79" s="289">
        <v>2021</v>
      </c>
      <c r="AF79" s="289">
        <v>2021</v>
      </c>
      <c r="AG79" s="289">
        <v>2021</v>
      </c>
      <c r="AH79" s="289">
        <v>2021</v>
      </c>
      <c r="AI79" s="289">
        <v>2021</v>
      </c>
      <c r="AJ79" s="289">
        <v>2021</v>
      </c>
      <c r="AK79" s="289">
        <v>2021</v>
      </c>
    </row>
    <row r="82" spans="1:37">
      <c r="B82" s="289" t="s">
        <v>262</v>
      </c>
      <c r="C82" s="289" t="s">
        <v>182</v>
      </c>
      <c r="D82" s="289" t="str">
        <f>B82</f>
        <v>3 Environmental Pillar</v>
      </c>
      <c r="E82" s="289" t="s">
        <v>231</v>
      </c>
    </row>
    <row r="83" spans="1:37" ht="15">
      <c r="A83" s="289">
        <v>73</v>
      </c>
      <c r="B83" s="289" t="s">
        <v>183</v>
      </c>
      <c r="C83" s="289" t="s">
        <v>184</v>
      </c>
      <c r="D83" s="89" t="s">
        <v>565</v>
      </c>
      <c r="E83" s="289" t="s">
        <v>287</v>
      </c>
      <c r="F83" s="289" t="s">
        <v>566</v>
      </c>
      <c r="G83" s="289" t="s">
        <v>393</v>
      </c>
      <c r="H83" s="289">
        <v>2020</v>
      </c>
      <c r="I83" s="289">
        <v>2020</v>
      </c>
      <c r="J83" s="289">
        <v>2020</v>
      </c>
      <c r="K83" s="289">
        <v>2020</v>
      </c>
      <c r="L83" s="289">
        <v>2020</v>
      </c>
      <c r="M83" s="289">
        <v>2020</v>
      </c>
      <c r="N83" s="289">
        <v>2020</v>
      </c>
      <c r="O83" s="289">
        <v>2020</v>
      </c>
      <c r="P83" s="289">
        <v>2020</v>
      </c>
      <c r="Q83" s="289">
        <v>2020</v>
      </c>
      <c r="R83" s="289">
        <v>2020</v>
      </c>
      <c r="S83" s="289">
        <v>2020</v>
      </c>
      <c r="T83" s="289">
        <v>2020</v>
      </c>
      <c r="U83" s="289">
        <v>2020</v>
      </c>
      <c r="V83" s="289">
        <v>2020</v>
      </c>
      <c r="W83" s="289">
        <v>2020</v>
      </c>
      <c r="X83" s="289">
        <v>2020</v>
      </c>
      <c r="Y83" s="289">
        <v>2020</v>
      </c>
      <c r="Z83" s="289">
        <v>2020</v>
      </c>
      <c r="AA83" s="289">
        <v>2020</v>
      </c>
      <c r="AB83" s="289">
        <v>2020</v>
      </c>
      <c r="AC83" s="289">
        <v>2020</v>
      </c>
      <c r="AD83" s="289">
        <v>2020</v>
      </c>
      <c r="AE83" s="289">
        <v>2020</v>
      </c>
      <c r="AF83" s="289">
        <v>2020</v>
      </c>
      <c r="AG83" s="289">
        <v>2020</v>
      </c>
      <c r="AH83" s="289">
        <v>2020</v>
      </c>
      <c r="AI83" s="289">
        <v>2020</v>
      </c>
      <c r="AJ83" s="289">
        <v>2020</v>
      </c>
      <c r="AK83" s="289">
        <v>2020</v>
      </c>
    </row>
    <row r="84" spans="1:37">
      <c r="A84" s="289">
        <v>74</v>
      </c>
      <c r="B84" s="289" t="s">
        <v>185</v>
      </c>
      <c r="C84" s="289" t="s">
        <v>186</v>
      </c>
      <c r="D84" s="289" t="str">
        <f t="shared" ref="D84:D102" si="1">_xlfn.CONCAT(B84," ",C84)</f>
        <v>3.02 Deforestation</v>
      </c>
      <c r="E84" s="289" t="s">
        <v>289</v>
      </c>
      <c r="F84" s="289" t="s">
        <v>394</v>
      </c>
      <c r="G84" s="289" t="s">
        <v>395</v>
      </c>
      <c r="H84" s="289">
        <v>2022</v>
      </c>
      <c r="I84" s="289">
        <v>2022</v>
      </c>
      <c r="J84" s="289">
        <v>2022</v>
      </c>
      <c r="K84" s="289">
        <v>2022</v>
      </c>
      <c r="L84" s="289">
        <v>2022</v>
      </c>
      <c r="M84" s="289">
        <v>2022</v>
      </c>
      <c r="N84" s="289">
        <v>2022</v>
      </c>
      <c r="O84" s="289">
        <v>2022</v>
      </c>
      <c r="P84" s="289">
        <v>2022</v>
      </c>
      <c r="Q84" s="289">
        <v>2022</v>
      </c>
      <c r="R84" s="289">
        <v>2022</v>
      </c>
      <c r="S84" s="289">
        <v>2022</v>
      </c>
      <c r="T84" s="289">
        <v>2022</v>
      </c>
      <c r="U84" s="289">
        <v>2022</v>
      </c>
      <c r="V84" s="289">
        <v>2022</v>
      </c>
      <c r="W84" s="289">
        <v>2022</v>
      </c>
      <c r="X84" s="289">
        <v>2022</v>
      </c>
      <c r="Y84" s="289">
        <v>2022</v>
      </c>
      <c r="AA84" s="289">
        <v>2022</v>
      </c>
      <c r="AB84" s="289">
        <v>2022</v>
      </c>
      <c r="AC84" s="289">
        <v>2022</v>
      </c>
      <c r="AD84" s="289">
        <v>2022</v>
      </c>
      <c r="AE84" s="289">
        <v>2022</v>
      </c>
      <c r="AF84" s="289">
        <v>2022</v>
      </c>
      <c r="AG84" s="289">
        <v>2022</v>
      </c>
      <c r="AH84" s="289">
        <v>2022</v>
      </c>
      <c r="AI84" s="289">
        <v>2022</v>
      </c>
      <c r="AJ84" s="289">
        <v>2022</v>
      </c>
      <c r="AK84" s="289">
        <v>2022</v>
      </c>
    </row>
    <row r="85" spans="1:37">
      <c r="A85" s="289">
        <v>75</v>
      </c>
      <c r="B85" s="289" t="s">
        <v>187</v>
      </c>
      <c r="C85" s="289" t="s">
        <v>188</v>
      </c>
      <c r="D85" s="289" t="str">
        <f t="shared" si="1"/>
        <v>3.03 % of wastewater treated</v>
      </c>
      <c r="E85" s="289" t="s">
        <v>289</v>
      </c>
      <c r="F85" s="289" t="s">
        <v>396</v>
      </c>
      <c r="G85" s="289" t="s">
        <v>188</v>
      </c>
      <c r="H85" s="289">
        <v>2024</v>
      </c>
      <c r="I85" s="289">
        <v>2024</v>
      </c>
      <c r="K85" s="289">
        <v>2022</v>
      </c>
      <c r="L85" s="289">
        <v>2024</v>
      </c>
      <c r="M85" s="289">
        <v>2024</v>
      </c>
      <c r="N85" s="289">
        <v>2024</v>
      </c>
      <c r="Q85" s="289">
        <v>2024</v>
      </c>
      <c r="R85" s="289">
        <v>2024</v>
      </c>
      <c r="T85" s="289">
        <v>2024</v>
      </c>
      <c r="U85" s="289">
        <v>2024</v>
      </c>
      <c r="V85" s="289">
        <v>2024</v>
      </c>
      <c r="W85" s="289">
        <v>2024</v>
      </c>
      <c r="X85" s="289">
        <v>2024</v>
      </c>
      <c r="Y85" s="289">
        <v>2024</v>
      </c>
      <c r="Z85" s="289">
        <v>2022</v>
      </c>
      <c r="AA85" s="289">
        <v>2024</v>
      </c>
      <c r="AB85" s="289">
        <v>2024</v>
      </c>
      <c r="AC85" s="289">
        <v>2024</v>
      </c>
      <c r="AD85" s="289">
        <v>2024</v>
      </c>
      <c r="AE85" s="289">
        <v>2024</v>
      </c>
      <c r="AF85" s="289">
        <v>2024</v>
      </c>
      <c r="AH85" s="289">
        <v>2024</v>
      </c>
      <c r="AI85" s="289">
        <v>2024</v>
      </c>
      <c r="AJ85" s="289">
        <v>2024</v>
      </c>
      <c r="AK85" s="289">
        <v>2024</v>
      </c>
    </row>
    <row r="86" spans="1:37">
      <c r="A86" s="289">
        <v>76</v>
      </c>
      <c r="B86" s="289" t="s">
        <v>189</v>
      </c>
      <c r="C86" s="289" t="s">
        <v>190</v>
      </c>
      <c r="D86" s="89" t="s">
        <v>602</v>
      </c>
      <c r="E86" s="289" t="s">
        <v>287</v>
      </c>
      <c r="F86" s="289" t="s">
        <v>568</v>
      </c>
      <c r="G86" s="289" t="s">
        <v>397</v>
      </c>
      <c r="H86" s="289">
        <v>2022</v>
      </c>
      <c r="I86" s="289">
        <v>2022</v>
      </c>
      <c r="J86" s="289">
        <v>2022</v>
      </c>
      <c r="K86" s="289">
        <v>2022</v>
      </c>
      <c r="L86" s="289">
        <v>2022</v>
      </c>
      <c r="M86" s="289">
        <v>2022</v>
      </c>
      <c r="N86" s="289">
        <v>2022</v>
      </c>
      <c r="O86" s="289">
        <v>2022</v>
      </c>
      <c r="P86" s="289">
        <v>2022</v>
      </c>
      <c r="Q86" s="289">
        <v>2022</v>
      </c>
      <c r="R86" s="289">
        <v>2022</v>
      </c>
      <c r="S86" s="289">
        <v>2022</v>
      </c>
      <c r="T86" s="289">
        <v>2022</v>
      </c>
      <c r="U86" s="289">
        <v>2022</v>
      </c>
      <c r="V86" s="289">
        <v>2022</v>
      </c>
      <c r="W86" s="289">
        <v>2022</v>
      </c>
      <c r="X86" s="289">
        <v>2022</v>
      </c>
      <c r="Y86" s="289">
        <v>2022</v>
      </c>
      <c r="Z86" s="289">
        <v>2022</v>
      </c>
      <c r="AB86" s="289">
        <v>2022</v>
      </c>
      <c r="AC86" s="289">
        <v>2022</v>
      </c>
      <c r="AD86" s="289">
        <v>2022</v>
      </c>
      <c r="AE86" s="289">
        <v>2022</v>
      </c>
      <c r="AF86" s="289">
        <v>2022</v>
      </c>
      <c r="AG86" s="289">
        <v>2022</v>
      </c>
      <c r="AH86" s="289">
        <v>2022</v>
      </c>
      <c r="AI86" s="289">
        <v>2022</v>
      </c>
      <c r="AJ86" s="289">
        <v>2022</v>
      </c>
      <c r="AK86" s="289">
        <v>2022</v>
      </c>
    </row>
    <row r="87" spans="1:37">
      <c r="A87" s="289">
        <v>77</v>
      </c>
      <c r="B87" s="289" t="s">
        <v>191</v>
      </c>
      <c r="C87" s="289" t="s">
        <v>192</v>
      </c>
      <c r="D87" s="289" t="str">
        <f t="shared" si="1"/>
        <v>3.05 Ecological footprint</v>
      </c>
      <c r="E87" s="289" t="s">
        <v>287</v>
      </c>
      <c r="F87" s="289" t="s">
        <v>399</v>
      </c>
      <c r="G87" s="289" t="s">
        <v>400</v>
      </c>
      <c r="H87" s="289">
        <v>2024</v>
      </c>
      <c r="I87" s="289">
        <v>2024</v>
      </c>
      <c r="K87" s="289">
        <v>2024</v>
      </c>
      <c r="L87" s="289">
        <v>2024</v>
      </c>
      <c r="M87" s="289">
        <v>2024</v>
      </c>
      <c r="N87" s="289">
        <v>2024</v>
      </c>
      <c r="P87" s="289">
        <v>2024</v>
      </c>
      <c r="R87" s="289">
        <v>2024</v>
      </c>
      <c r="S87" s="289">
        <v>2024</v>
      </c>
      <c r="T87" s="289">
        <v>2024</v>
      </c>
      <c r="U87" s="289">
        <v>2024</v>
      </c>
      <c r="V87" s="289">
        <v>2024</v>
      </c>
      <c r="W87" s="289">
        <v>2024</v>
      </c>
      <c r="X87" s="289">
        <v>2024</v>
      </c>
      <c r="Y87" s="289">
        <v>2024</v>
      </c>
      <c r="Z87" s="289">
        <v>2024</v>
      </c>
      <c r="AA87" s="289">
        <v>2024</v>
      </c>
      <c r="AB87" s="289">
        <v>2024</v>
      </c>
      <c r="AC87" s="289">
        <v>2024</v>
      </c>
      <c r="AD87" s="289">
        <v>2024</v>
      </c>
      <c r="AE87" s="289">
        <v>2024</v>
      </c>
      <c r="AF87" s="289">
        <v>2024</v>
      </c>
      <c r="AG87" s="289">
        <v>2018</v>
      </c>
      <c r="AH87" s="289">
        <v>2024</v>
      </c>
      <c r="AI87" s="289">
        <v>2024</v>
      </c>
      <c r="AJ87" s="289">
        <v>2024</v>
      </c>
      <c r="AK87" s="289">
        <v>2024</v>
      </c>
    </row>
    <row r="88" spans="1:37">
      <c r="A88" s="289">
        <v>78</v>
      </c>
      <c r="B88" s="289" t="s">
        <v>193</v>
      </c>
      <c r="C88" s="289" t="s">
        <v>194</v>
      </c>
      <c r="D88" s="89" t="s">
        <v>570</v>
      </c>
      <c r="E88" s="289" t="s">
        <v>289</v>
      </c>
      <c r="F88" s="289" t="s">
        <v>568</v>
      </c>
      <c r="G88" s="289" t="s">
        <v>401</v>
      </c>
      <c r="H88" s="289">
        <v>2023</v>
      </c>
      <c r="I88" s="289">
        <v>2022</v>
      </c>
      <c r="J88" s="289">
        <v>2022</v>
      </c>
      <c r="K88" s="289">
        <v>2022</v>
      </c>
      <c r="L88" s="289">
        <v>2023</v>
      </c>
      <c r="M88" s="289">
        <v>2023</v>
      </c>
      <c r="N88" s="289">
        <v>2022</v>
      </c>
      <c r="O88" s="289">
        <v>2022</v>
      </c>
      <c r="P88" s="289">
        <v>2022</v>
      </c>
      <c r="Q88" s="289">
        <v>2022</v>
      </c>
      <c r="R88" s="289">
        <v>2022</v>
      </c>
      <c r="S88" s="289">
        <v>2022</v>
      </c>
      <c r="T88" s="289">
        <v>2023</v>
      </c>
      <c r="U88" s="289">
        <v>2022</v>
      </c>
      <c r="V88" s="289">
        <v>2022</v>
      </c>
      <c r="W88" s="289">
        <v>2023</v>
      </c>
      <c r="X88" s="289">
        <v>2022</v>
      </c>
      <c r="Y88" s="289">
        <v>2023</v>
      </c>
      <c r="Z88" s="289">
        <v>2022</v>
      </c>
      <c r="AA88" s="289">
        <v>2022</v>
      </c>
      <c r="AB88" s="289">
        <v>2022</v>
      </c>
      <c r="AC88" s="289">
        <v>2022</v>
      </c>
      <c r="AD88" s="289">
        <v>2022</v>
      </c>
      <c r="AE88" s="289">
        <v>2022</v>
      </c>
      <c r="AF88" s="289">
        <v>2023</v>
      </c>
      <c r="AG88" s="289">
        <v>2022</v>
      </c>
      <c r="AH88" s="289">
        <v>2022</v>
      </c>
      <c r="AI88" s="289">
        <v>2023</v>
      </c>
      <c r="AJ88" s="289">
        <v>2023</v>
      </c>
      <c r="AK88" s="289">
        <v>2022</v>
      </c>
    </row>
    <row r="89" spans="1:37">
      <c r="A89" s="289">
        <v>79</v>
      </c>
      <c r="B89" s="289" t="s">
        <v>195</v>
      </c>
      <c r="C89" s="289" t="s">
        <v>196</v>
      </c>
      <c r="D89" s="289" t="str">
        <f t="shared" si="1"/>
        <v>3.07 Environmental standards in trade</v>
      </c>
      <c r="E89" s="289" t="s">
        <v>231</v>
      </c>
    </row>
    <row r="90" spans="1:37">
      <c r="A90" s="289">
        <v>80</v>
      </c>
      <c r="B90" s="289" t="s">
        <v>197</v>
      </c>
      <c r="C90" s="289" t="s">
        <v>198</v>
      </c>
      <c r="D90" s="289" t="str">
        <f t="shared" si="1"/>
        <v>3.07.01 Convention: Hazardous Wastes</v>
      </c>
      <c r="E90" s="289" t="s">
        <v>289</v>
      </c>
      <c r="F90" s="289" t="s">
        <v>402</v>
      </c>
      <c r="G90" s="289" t="s">
        <v>403</v>
      </c>
      <c r="H90" s="289">
        <v>2024</v>
      </c>
      <c r="I90" s="289">
        <v>2024</v>
      </c>
      <c r="J90" s="289">
        <v>2024</v>
      </c>
      <c r="K90" s="289">
        <v>2024</v>
      </c>
      <c r="L90" s="289">
        <v>2024</v>
      </c>
      <c r="M90" s="289">
        <v>2024</v>
      </c>
      <c r="N90" s="289">
        <v>2024</v>
      </c>
      <c r="O90" s="289">
        <v>2024</v>
      </c>
      <c r="P90" s="289">
        <v>2024</v>
      </c>
      <c r="Q90" s="289">
        <v>2024</v>
      </c>
      <c r="R90" s="289">
        <v>2024</v>
      </c>
      <c r="S90" s="289">
        <v>2024</v>
      </c>
      <c r="T90" s="289">
        <v>2024</v>
      </c>
      <c r="U90" s="289">
        <v>2024</v>
      </c>
      <c r="V90" s="289">
        <v>2024</v>
      </c>
      <c r="W90" s="289">
        <v>2024</v>
      </c>
      <c r="X90" s="289">
        <v>2024</v>
      </c>
      <c r="Y90" s="289">
        <v>2024</v>
      </c>
      <c r="Z90" s="289">
        <v>2024</v>
      </c>
      <c r="AA90" s="289">
        <v>2024</v>
      </c>
      <c r="AB90" s="289">
        <v>2024</v>
      </c>
      <c r="AC90" s="289">
        <v>2024</v>
      </c>
      <c r="AD90" s="289">
        <v>2024</v>
      </c>
      <c r="AE90" s="289">
        <v>2024</v>
      </c>
      <c r="AF90" s="289">
        <v>2024</v>
      </c>
      <c r="AG90" s="289">
        <v>2024</v>
      </c>
      <c r="AH90" s="289">
        <v>2024</v>
      </c>
      <c r="AI90" s="289">
        <v>2024</v>
      </c>
      <c r="AJ90" s="289">
        <v>2024</v>
      </c>
      <c r="AK90" s="289">
        <v>2024</v>
      </c>
    </row>
    <row r="91" spans="1:37">
      <c r="A91" s="289">
        <v>81</v>
      </c>
      <c r="B91" s="289" t="s">
        <v>199</v>
      </c>
      <c r="C91" s="289" t="s">
        <v>200</v>
      </c>
      <c r="D91" s="289" t="str">
        <f t="shared" si="1"/>
        <v>3.07.02 Convention: Prevention of Marine Pollution</v>
      </c>
      <c r="E91" s="289" t="s">
        <v>289</v>
      </c>
      <c r="F91" s="289" t="s">
        <v>404</v>
      </c>
      <c r="G91" s="289" t="s">
        <v>403</v>
      </c>
      <c r="H91" s="289">
        <v>2024</v>
      </c>
      <c r="I91" s="289">
        <v>2024</v>
      </c>
      <c r="J91" s="289">
        <v>2024</v>
      </c>
      <c r="K91" s="289">
        <v>2024</v>
      </c>
      <c r="L91" s="289">
        <v>2024</v>
      </c>
      <c r="M91" s="289">
        <v>2024</v>
      </c>
      <c r="N91" s="289">
        <v>2024</v>
      </c>
      <c r="O91" s="289">
        <v>2024</v>
      </c>
      <c r="Q91" s="289">
        <v>2024</v>
      </c>
      <c r="T91" s="289">
        <v>2024</v>
      </c>
      <c r="W91" s="289">
        <v>2024</v>
      </c>
      <c r="Y91" s="289">
        <v>2024</v>
      </c>
      <c r="AA91" s="289">
        <v>2024</v>
      </c>
      <c r="AC91" s="289">
        <v>2024</v>
      </c>
      <c r="AD91" s="289">
        <v>2024</v>
      </c>
      <c r="AF91" s="289">
        <v>2024</v>
      </c>
      <c r="AI91" s="289">
        <v>2024</v>
      </c>
      <c r="AJ91" s="289">
        <v>2024</v>
      </c>
    </row>
    <row r="92" spans="1:37">
      <c r="A92" s="289">
        <v>82</v>
      </c>
      <c r="B92" s="289" t="s">
        <v>201</v>
      </c>
      <c r="C92" s="289" t="s">
        <v>202</v>
      </c>
      <c r="D92" s="289" t="str">
        <f t="shared" si="1"/>
        <v>3.07.03 Convention: Protection of the Ozone Layer (Vienna)</v>
      </c>
      <c r="E92" s="289" t="s">
        <v>289</v>
      </c>
      <c r="F92" s="289" t="s">
        <v>402</v>
      </c>
      <c r="G92" s="289" t="s">
        <v>403</v>
      </c>
      <c r="H92" s="289">
        <v>2024</v>
      </c>
      <c r="I92" s="289">
        <v>2024</v>
      </c>
      <c r="J92" s="289">
        <v>2024</v>
      </c>
      <c r="K92" s="289">
        <v>2024</v>
      </c>
      <c r="L92" s="289">
        <v>2024</v>
      </c>
      <c r="M92" s="289">
        <v>2024</v>
      </c>
      <c r="N92" s="289">
        <v>2024</v>
      </c>
      <c r="O92" s="289">
        <v>2022</v>
      </c>
      <c r="P92" s="289">
        <v>2024</v>
      </c>
      <c r="Q92" s="289">
        <v>2022</v>
      </c>
      <c r="R92" s="289">
        <v>2024</v>
      </c>
      <c r="S92" s="289">
        <v>2024</v>
      </c>
      <c r="T92" s="289">
        <v>2024</v>
      </c>
      <c r="U92" s="289">
        <v>2024</v>
      </c>
      <c r="V92" s="289">
        <v>2024</v>
      </c>
      <c r="W92" s="289">
        <v>2024</v>
      </c>
      <c r="X92" s="289">
        <v>2024</v>
      </c>
      <c r="Y92" s="289">
        <v>2024</v>
      </c>
      <c r="Z92" s="289">
        <v>2024</v>
      </c>
      <c r="AA92" s="289">
        <v>2024</v>
      </c>
      <c r="AB92" s="289">
        <v>2024</v>
      </c>
      <c r="AC92" s="289">
        <v>2024</v>
      </c>
      <c r="AD92" s="289">
        <v>2024</v>
      </c>
      <c r="AE92" s="289">
        <v>2024</v>
      </c>
      <c r="AF92" s="289">
        <v>2024</v>
      </c>
      <c r="AG92" s="289">
        <v>2024</v>
      </c>
      <c r="AH92" s="289">
        <v>2024</v>
      </c>
      <c r="AI92" s="289">
        <v>2024</v>
      </c>
      <c r="AJ92" s="289">
        <v>2024</v>
      </c>
      <c r="AK92" s="289">
        <v>2024</v>
      </c>
    </row>
    <row r="93" spans="1:37">
      <c r="A93" s="289">
        <v>83</v>
      </c>
      <c r="B93" s="289" t="s">
        <v>203</v>
      </c>
      <c r="C93" s="289" t="s">
        <v>204</v>
      </c>
      <c r="D93" s="289" t="str">
        <f t="shared" si="1"/>
        <v>3.07.04 Convention on Climate Change (Kyoto)</v>
      </c>
      <c r="E93" s="289" t="s">
        <v>289</v>
      </c>
      <c r="F93" s="289" t="s">
        <v>402</v>
      </c>
      <c r="G93" s="289" t="s">
        <v>403</v>
      </c>
      <c r="H93" s="289">
        <v>2023</v>
      </c>
      <c r="I93" s="289">
        <v>2023</v>
      </c>
      <c r="J93" s="289">
        <v>2023</v>
      </c>
      <c r="K93" s="289">
        <v>2024</v>
      </c>
      <c r="L93" s="289">
        <v>2024</v>
      </c>
      <c r="M93" s="289">
        <v>2024</v>
      </c>
      <c r="N93" s="289">
        <v>2024</v>
      </c>
      <c r="O93" s="289">
        <v>2022</v>
      </c>
      <c r="P93" s="289">
        <v>2024</v>
      </c>
      <c r="Q93" s="289">
        <v>2022</v>
      </c>
      <c r="R93" s="289">
        <v>2024</v>
      </c>
      <c r="S93" s="289">
        <v>2024</v>
      </c>
      <c r="T93" s="289">
        <v>2024</v>
      </c>
      <c r="U93" s="289">
        <v>2024</v>
      </c>
      <c r="V93" s="289">
        <v>2024</v>
      </c>
      <c r="W93" s="289">
        <v>2024</v>
      </c>
      <c r="X93" s="289">
        <v>2024</v>
      </c>
      <c r="Y93" s="289">
        <v>2024</v>
      </c>
      <c r="Z93" s="289">
        <v>2024</v>
      </c>
      <c r="AA93" s="289">
        <v>2024</v>
      </c>
      <c r="AB93" s="289">
        <v>2024</v>
      </c>
      <c r="AC93" s="289">
        <v>2024</v>
      </c>
      <c r="AD93" s="289">
        <v>2024</v>
      </c>
      <c r="AE93" s="289">
        <v>2024</v>
      </c>
      <c r="AF93" s="289">
        <v>2024</v>
      </c>
      <c r="AG93" s="289">
        <v>2024</v>
      </c>
      <c r="AH93" s="289">
        <v>2024</v>
      </c>
      <c r="AI93" s="289">
        <v>2024</v>
      </c>
      <c r="AJ93" s="289">
        <v>2024</v>
      </c>
      <c r="AK93" s="289">
        <v>2024</v>
      </c>
    </row>
    <row r="94" spans="1:37">
      <c r="A94" s="289">
        <v>84</v>
      </c>
      <c r="B94" s="289" t="s">
        <v>205</v>
      </c>
      <c r="C94" s="289" t="s">
        <v>206</v>
      </c>
      <c r="D94" s="289" t="str">
        <f t="shared" si="1"/>
        <v>3.07.05 The International Timber Agreement</v>
      </c>
      <c r="E94" s="289" t="s">
        <v>289</v>
      </c>
      <c r="F94" s="289" t="s">
        <v>402</v>
      </c>
      <c r="G94" s="289" t="s">
        <v>403</v>
      </c>
      <c r="H94" s="289">
        <v>2024</v>
      </c>
      <c r="I94" s="289">
        <v>2024</v>
      </c>
      <c r="J94" s="289">
        <v>2024</v>
      </c>
      <c r="K94" s="289">
        <v>2024</v>
      </c>
      <c r="L94" s="289">
        <v>2024</v>
      </c>
      <c r="M94" s="289">
        <v>2024</v>
      </c>
      <c r="N94" s="289">
        <v>2024</v>
      </c>
      <c r="O94" s="289">
        <v>2022</v>
      </c>
      <c r="P94" s="289">
        <v>2024</v>
      </c>
      <c r="Q94" s="289">
        <v>2022</v>
      </c>
      <c r="R94" s="289">
        <v>2024</v>
      </c>
      <c r="S94" s="289">
        <v>2024</v>
      </c>
      <c r="T94" s="289">
        <v>2024</v>
      </c>
      <c r="U94" s="289">
        <v>2024</v>
      </c>
      <c r="V94" s="289">
        <v>2024</v>
      </c>
      <c r="W94" s="289">
        <v>2024</v>
      </c>
      <c r="X94" s="289">
        <v>2024</v>
      </c>
      <c r="Y94" s="289">
        <v>2024</v>
      </c>
      <c r="Z94" s="289">
        <v>2024</v>
      </c>
      <c r="AA94" s="289">
        <v>2024</v>
      </c>
      <c r="AB94" s="289">
        <v>2024</v>
      </c>
      <c r="AC94" s="289">
        <v>2024</v>
      </c>
      <c r="AD94" s="289">
        <v>2024</v>
      </c>
      <c r="AE94" s="289">
        <v>2024</v>
      </c>
      <c r="AF94" s="289">
        <v>2024</v>
      </c>
      <c r="AG94" s="289">
        <v>2024</v>
      </c>
      <c r="AH94" s="289">
        <v>2024</v>
      </c>
      <c r="AI94" s="289">
        <v>2024</v>
      </c>
      <c r="AJ94" s="289">
        <v>2024</v>
      </c>
      <c r="AK94" s="289">
        <v>2024</v>
      </c>
    </row>
    <row r="95" spans="1:37">
      <c r="A95" s="289">
        <v>85</v>
      </c>
      <c r="B95" s="289" t="s">
        <v>207</v>
      </c>
      <c r="C95" s="289" t="s">
        <v>208</v>
      </c>
      <c r="D95" s="289" t="str">
        <f t="shared" si="1"/>
        <v>3.07.06 Convention: International Trade in Endangered Species</v>
      </c>
      <c r="E95" s="289" t="s">
        <v>289</v>
      </c>
      <c r="F95" s="289" t="s">
        <v>405</v>
      </c>
      <c r="G95" s="289" t="s">
        <v>403</v>
      </c>
      <c r="H95" s="289">
        <v>2024</v>
      </c>
      <c r="I95" s="289">
        <v>2024</v>
      </c>
      <c r="J95" s="289">
        <v>2024</v>
      </c>
      <c r="K95" s="289">
        <v>2024</v>
      </c>
      <c r="L95" s="289">
        <v>2024</v>
      </c>
      <c r="M95" s="289">
        <v>2024</v>
      </c>
      <c r="N95" s="289">
        <v>2024</v>
      </c>
      <c r="O95" s="289">
        <v>2022</v>
      </c>
      <c r="P95" s="289">
        <v>2024</v>
      </c>
      <c r="Q95" s="289">
        <v>2022</v>
      </c>
      <c r="R95" s="289">
        <v>2024</v>
      </c>
      <c r="S95" s="289">
        <v>2024</v>
      </c>
      <c r="T95" s="289">
        <v>2024</v>
      </c>
      <c r="U95" s="289">
        <v>2024</v>
      </c>
      <c r="V95" s="289">
        <v>2024</v>
      </c>
      <c r="W95" s="289">
        <v>2024</v>
      </c>
      <c r="X95" s="289">
        <v>2024</v>
      </c>
      <c r="Y95" s="289">
        <v>2024</v>
      </c>
      <c r="Z95" s="289">
        <v>2024</v>
      </c>
      <c r="AA95" s="289">
        <v>2024</v>
      </c>
      <c r="AB95" s="289">
        <v>2024</v>
      </c>
      <c r="AC95" s="289">
        <v>2024</v>
      </c>
      <c r="AD95" s="289">
        <v>2024</v>
      </c>
      <c r="AE95" s="289">
        <v>2024</v>
      </c>
      <c r="AF95" s="289">
        <v>2024</v>
      </c>
      <c r="AG95" s="289">
        <v>2024</v>
      </c>
      <c r="AH95" s="289">
        <v>2024</v>
      </c>
      <c r="AI95" s="289">
        <v>2024</v>
      </c>
      <c r="AJ95" s="289">
        <v>2024</v>
      </c>
      <c r="AK95" s="289">
        <v>2024</v>
      </c>
    </row>
    <row r="96" spans="1:37">
      <c r="A96" s="289">
        <v>86</v>
      </c>
      <c r="B96" s="289" t="s">
        <v>209</v>
      </c>
      <c r="C96" s="289" t="s">
        <v>210</v>
      </c>
      <c r="D96" s="289" t="str">
        <f t="shared" si="1"/>
        <v>3.07.07 Convention: Prior Informed Consent - Hazardous Chemicals (Rotterdam)</v>
      </c>
      <c r="E96" s="289" t="s">
        <v>289</v>
      </c>
      <c r="F96" s="289" t="s">
        <v>402</v>
      </c>
      <c r="G96" s="289" t="s">
        <v>403</v>
      </c>
      <c r="H96" s="289">
        <v>2024</v>
      </c>
      <c r="I96" s="289">
        <v>2024</v>
      </c>
      <c r="J96" s="289">
        <v>2024</v>
      </c>
      <c r="K96" s="289">
        <v>2024</v>
      </c>
      <c r="L96" s="289">
        <v>2024</v>
      </c>
      <c r="M96" s="289">
        <v>2024</v>
      </c>
      <c r="N96" s="289">
        <v>2024</v>
      </c>
      <c r="O96" s="289">
        <v>2022</v>
      </c>
      <c r="P96" s="289">
        <v>2024</v>
      </c>
      <c r="Q96" s="289">
        <v>2022</v>
      </c>
      <c r="R96" s="289">
        <v>2024</v>
      </c>
      <c r="S96" s="289">
        <v>2024</v>
      </c>
      <c r="T96" s="289">
        <v>2024</v>
      </c>
      <c r="U96" s="289">
        <v>2024</v>
      </c>
      <c r="V96" s="289">
        <v>2024</v>
      </c>
      <c r="W96" s="289">
        <v>2024</v>
      </c>
      <c r="X96" s="289">
        <v>2024</v>
      </c>
      <c r="Y96" s="289">
        <v>2024</v>
      </c>
      <c r="Z96" s="289">
        <v>2024</v>
      </c>
      <c r="AA96" s="289">
        <v>2024</v>
      </c>
      <c r="AB96" s="289">
        <v>2024</v>
      </c>
      <c r="AC96" s="289">
        <v>2024</v>
      </c>
      <c r="AD96" s="289">
        <v>2024</v>
      </c>
      <c r="AE96" s="289">
        <v>2024</v>
      </c>
      <c r="AF96" s="289">
        <v>2024</v>
      </c>
      <c r="AG96" s="289">
        <v>2024</v>
      </c>
      <c r="AH96" s="289">
        <v>2024</v>
      </c>
      <c r="AI96" s="289">
        <v>2024</v>
      </c>
      <c r="AJ96" s="289">
        <v>2024</v>
      </c>
      <c r="AK96" s="289">
        <v>2024</v>
      </c>
    </row>
    <row r="97" spans="1:37">
      <c r="A97" s="289">
        <v>87</v>
      </c>
      <c r="B97" s="289" t="s">
        <v>211</v>
      </c>
      <c r="C97" s="289" t="s">
        <v>212</v>
      </c>
      <c r="D97" s="89" t="s">
        <v>572</v>
      </c>
      <c r="E97" s="289" t="s">
        <v>287</v>
      </c>
      <c r="F97" s="289" t="s">
        <v>406</v>
      </c>
      <c r="G97" s="289" t="s">
        <v>407</v>
      </c>
      <c r="H97" s="289">
        <v>2021</v>
      </c>
      <c r="I97" s="289">
        <v>2021</v>
      </c>
      <c r="J97" s="289">
        <v>2021</v>
      </c>
      <c r="K97" s="289">
        <v>2021</v>
      </c>
      <c r="L97" s="289">
        <v>2021</v>
      </c>
      <c r="M97" s="289">
        <v>2021</v>
      </c>
      <c r="N97" s="289">
        <v>2021</v>
      </c>
      <c r="O97" s="289">
        <v>2021</v>
      </c>
      <c r="P97" s="289">
        <v>2021</v>
      </c>
      <c r="Q97" s="289">
        <v>2021</v>
      </c>
      <c r="R97" s="289">
        <v>2021</v>
      </c>
      <c r="S97" s="289">
        <v>2021</v>
      </c>
      <c r="T97" s="289">
        <v>2021</v>
      </c>
      <c r="U97" s="289">
        <v>2021</v>
      </c>
      <c r="V97" s="289">
        <v>2021</v>
      </c>
      <c r="W97" s="289">
        <v>2021</v>
      </c>
      <c r="Y97" s="289">
        <v>2021</v>
      </c>
      <c r="Z97" s="289">
        <v>2021</v>
      </c>
      <c r="AB97" s="289">
        <v>2021</v>
      </c>
      <c r="AC97" s="289">
        <v>2021</v>
      </c>
      <c r="AD97" s="289">
        <v>2021</v>
      </c>
      <c r="AE97" s="289">
        <v>2021</v>
      </c>
      <c r="AF97" s="289">
        <v>2021</v>
      </c>
      <c r="AG97" s="289">
        <v>2021</v>
      </c>
      <c r="AH97" s="289">
        <v>2021</v>
      </c>
      <c r="AI97" s="289">
        <v>2021</v>
      </c>
      <c r="AJ97" s="289">
        <v>2021</v>
      </c>
      <c r="AK97" s="289">
        <v>2021</v>
      </c>
    </row>
    <row r="98" spans="1:37">
      <c r="A98" s="289">
        <v>88</v>
      </c>
      <c r="B98" s="289" t="s">
        <v>213</v>
      </c>
      <c r="C98" s="289" t="s">
        <v>214</v>
      </c>
      <c r="D98" s="289" t="str">
        <f t="shared" si="1"/>
        <v>3.09 Share of natural resources in trade</v>
      </c>
      <c r="E98" s="289" t="s">
        <v>287</v>
      </c>
      <c r="F98" s="289" t="s">
        <v>344</v>
      </c>
      <c r="G98" s="289" t="s">
        <v>408</v>
      </c>
      <c r="H98" s="289">
        <v>2024</v>
      </c>
      <c r="I98" s="289">
        <v>2024</v>
      </c>
      <c r="J98" s="289">
        <v>2024</v>
      </c>
      <c r="K98" s="289">
        <v>2024</v>
      </c>
      <c r="L98" s="289">
        <v>2024</v>
      </c>
      <c r="M98" s="289">
        <v>2024</v>
      </c>
      <c r="N98" s="289">
        <v>2024</v>
      </c>
      <c r="O98" s="289">
        <v>2024</v>
      </c>
      <c r="P98" s="289">
        <v>2024</v>
      </c>
      <c r="Q98" s="289">
        <v>2024</v>
      </c>
      <c r="R98" s="289">
        <v>2024</v>
      </c>
      <c r="S98" s="289">
        <v>2024</v>
      </c>
      <c r="T98" s="289">
        <v>2024</v>
      </c>
      <c r="U98" s="289">
        <v>2024</v>
      </c>
      <c r="V98" s="289">
        <v>2024</v>
      </c>
      <c r="W98" s="289">
        <v>2024</v>
      </c>
      <c r="X98" s="289">
        <v>2024</v>
      </c>
      <c r="Y98" s="289">
        <v>2024</v>
      </c>
      <c r="Z98" s="289">
        <v>2024</v>
      </c>
      <c r="AA98" s="289">
        <v>2024</v>
      </c>
      <c r="AB98" s="289">
        <v>2024</v>
      </c>
      <c r="AC98" s="289">
        <v>2024</v>
      </c>
      <c r="AD98" s="289">
        <v>2024</v>
      </c>
      <c r="AE98" s="289">
        <v>2024</v>
      </c>
      <c r="AF98" s="289">
        <v>2024</v>
      </c>
      <c r="AG98" s="289">
        <v>2024</v>
      </c>
      <c r="AH98" s="289">
        <v>2024</v>
      </c>
      <c r="AI98" s="289">
        <v>2024</v>
      </c>
      <c r="AJ98" s="289">
        <v>2024</v>
      </c>
      <c r="AK98" s="289">
        <v>2024</v>
      </c>
    </row>
    <row r="99" spans="1:37">
      <c r="A99" s="289">
        <v>89</v>
      </c>
      <c r="B99" s="289" t="s">
        <v>215</v>
      </c>
      <c r="C99" s="289" t="s">
        <v>216</v>
      </c>
      <c r="D99" s="289" t="str">
        <f t="shared" si="1"/>
        <v>3.10 Carbon</v>
      </c>
      <c r="E99" s="289" t="s">
        <v>231</v>
      </c>
    </row>
    <row r="100" spans="1:37">
      <c r="A100" s="289">
        <v>90</v>
      </c>
      <c r="B100" s="289" t="s">
        <v>217</v>
      </c>
      <c r="C100" s="289" t="s">
        <v>218</v>
      </c>
      <c r="D100" s="289" t="str">
        <f t="shared" si="1"/>
        <v>3.10.1 Carbon pricing</v>
      </c>
      <c r="E100" s="289" t="s">
        <v>289</v>
      </c>
      <c r="F100" s="289" t="s">
        <v>409</v>
      </c>
      <c r="G100" s="289" t="s">
        <v>410</v>
      </c>
      <c r="H100" s="289">
        <v>2025</v>
      </c>
      <c r="I100" s="289">
        <v>2025</v>
      </c>
      <c r="J100" s="289">
        <v>2025</v>
      </c>
      <c r="K100" s="289">
        <v>2025</v>
      </c>
      <c r="L100" s="289">
        <v>2025</v>
      </c>
      <c r="M100" s="289">
        <v>2025</v>
      </c>
      <c r="N100" s="289">
        <v>2025</v>
      </c>
      <c r="O100" s="289">
        <v>2025</v>
      </c>
      <c r="P100" s="289">
        <v>2025</v>
      </c>
      <c r="Q100" s="289">
        <v>2025</v>
      </c>
      <c r="R100" s="289">
        <v>2025</v>
      </c>
      <c r="S100" s="289">
        <v>2025</v>
      </c>
      <c r="T100" s="289">
        <v>2025</v>
      </c>
      <c r="U100" s="289">
        <v>2025</v>
      </c>
      <c r="V100" s="289">
        <v>2025</v>
      </c>
      <c r="W100" s="289">
        <v>2025</v>
      </c>
      <c r="X100" s="289">
        <v>2025</v>
      </c>
      <c r="Y100" s="289">
        <v>2025</v>
      </c>
      <c r="Z100" s="289">
        <v>2025</v>
      </c>
      <c r="AA100" s="289">
        <v>2025</v>
      </c>
      <c r="AB100" s="289">
        <v>2025</v>
      </c>
      <c r="AC100" s="289">
        <v>2025</v>
      </c>
      <c r="AD100" s="289">
        <v>2025</v>
      </c>
      <c r="AE100" s="289">
        <v>2025</v>
      </c>
      <c r="AF100" s="289">
        <v>2025</v>
      </c>
      <c r="AG100" s="289">
        <v>2025</v>
      </c>
      <c r="AH100" s="289">
        <v>2025</v>
      </c>
      <c r="AI100" s="289">
        <v>2025</v>
      </c>
      <c r="AJ100" s="289">
        <v>2025</v>
      </c>
      <c r="AK100" s="289">
        <v>2025</v>
      </c>
    </row>
    <row r="101" spans="1:37">
      <c r="A101" s="289">
        <v>91</v>
      </c>
      <c r="B101" s="289" t="s">
        <v>219</v>
      </c>
      <c r="C101" s="289" t="s">
        <v>220</v>
      </c>
      <c r="D101" s="89" t="s">
        <v>574</v>
      </c>
      <c r="E101" s="289" t="s">
        <v>287</v>
      </c>
      <c r="F101" s="289" t="s">
        <v>411</v>
      </c>
      <c r="G101" s="289" t="s">
        <v>412</v>
      </c>
      <c r="H101" s="289">
        <v>2023</v>
      </c>
      <c r="I101" s="289">
        <v>2023</v>
      </c>
      <c r="J101" s="289">
        <v>2023</v>
      </c>
      <c r="K101" s="289">
        <v>2023</v>
      </c>
      <c r="L101" s="289">
        <v>2023</v>
      </c>
      <c r="M101" s="289">
        <v>2023</v>
      </c>
      <c r="N101" s="289">
        <v>2023</v>
      </c>
      <c r="O101" s="289">
        <v>2023</v>
      </c>
      <c r="P101" s="289">
        <v>2023</v>
      </c>
      <c r="Q101" s="289">
        <v>2023</v>
      </c>
      <c r="R101" s="289">
        <v>2023</v>
      </c>
      <c r="S101" s="289">
        <v>2023</v>
      </c>
      <c r="T101" s="289">
        <v>2023</v>
      </c>
      <c r="U101" s="289">
        <v>2023</v>
      </c>
      <c r="V101" s="289">
        <v>2023</v>
      </c>
      <c r="W101" s="289">
        <v>2023</v>
      </c>
      <c r="X101" s="289">
        <v>2023</v>
      </c>
      <c r="Y101" s="289">
        <v>2023</v>
      </c>
      <c r="Z101" s="289">
        <v>2023</v>
      </c>
      <c r="AA101" s="289">
        <v>2023</v>
      </c>
      <c r="AB101" s="289">
        <v>2023</v>
      </c>
      <c r="AC101" s="289">
        <v>2023</v>
      </c>
      <c r="AD101" s="289">
        <v>2023</v>
      </c>
      <c r="AE101" s="289">
        <v>2023</v>
      </c>
      <c r="AF101" s="289">
        <v>2023</v>
      </c>
      <c r="AG101" s="289">
        <v>2023</v>
      </c>
      <c r="AH101" s="289">
        <v>2023</v>
      </c>
      <c r="AI101" s="289">
        <v>2023</v>
      </c>
      <c r="AJ101" s="289">
        <v>2023</v>
      </c>
      <c r="AK101" s="289">
        <v>2023</v>
      </c>
    </row>
    <row r="102" spans="1:37">
      <c r="B102" s="289" t="s">
        <v>413</v>
      </c>
      <c r="C102" s="289" t="s">
        <v>414</v>
      </c>
      <c r="D102" s="289" t="str">
        <f t="shared" si="1"/>
        <v>_None None</v>
      </c>
      <c r="E102" s="289" t="s">
        <v>231</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14719F-D57A-493C-8DC6-B35FD2EF98F9}">
  <sheetPr codeName="Sheet36"/>
  <dimension ref="A1:BL102"/>
  <sheetViews>
    <sheetView zoomScale="76" zoomScaleNormal="76" workbookViewId="0">
      <pane ySplit="1" topLeftCell="A26" activePane="bottomLeft" state="frozen"/>
      <selection pane="bottomLeft" activeCell="AR39" sqref="AR39"/>
      <selection activeCell="T106" sqref="T106"/>
    </sheetView>
  </sheetViews>
  <sheetFormatPr defaultColWidth="8.85546875" defaultRowHeight="12.75"/>
  <cols>
    <col min="1" max="5" width="8.85546875" style="289"/>
    <col min="6" max="6" width="8.140625" style="289" customWidth="1"/>
    <col min="7" max="37" width="8.85546875" style="289"/>
    <col min="38" max="38" width="8.85546875" style="290"/>
    <col min="39" max="16384" width="8.85546875" style="289"/>
  </cols>
  <sheetData>
    <row r="1" spans="1:41">
      <c r="B1" s="289" t="s">
        <v>0</v>
      </c>
      <c r="C1" s="289" t="s">
        <v>1</v>
      </c>
      <c r="E1" s="289" t="s">
        <v>282</v>
      </c>
      <c r="F1" s="289" t="s">
        <v>283</v>
      </c>
      <c r="G1" s="289" t="s">
        <v>284</v>
      </c>
      <c r="H1" s="289" t="s">
        <v>2</v>
      </c>
      <c r="I1" s="289" t="s">
        <v>3</v>
      </c>
      <c r="J1" s="289" t="s">
        <v>4</v>
      </c>
      <c r="K1" s="289" t="s">
        <v>5</v>
      </c>
      <c r="L1" s="289" t="s">
        <v>6</v>
      </c>
      <c r="M1" s="289" t="s">
        <v>7</v>
      </c>
      <c r="N1" s="289" t="s">
        <v>8</v>
      </c>
      <c r="O1" s="289" t="s">
        <v>9</v>
      </c>
      <c r="P1" s="289" t="s">
        <v>10</v>
      </c>
      <c r="Q1" s="289" t="s">
        <v>11</v>
      </c>
      <c r="R1" s="289" t="s">
        <v>12</v>
      </c>
      <c r="S1" s="289" t="s">
        <v>13</v>
      </c>
      <c r="T1" s="289" t="s">
        <v>14</v>
      </c>
      <c r="U1" s="289" t="s">
        <v>15</v>
      </c>
      <c r="V1" s="289" t="s">
        <v>16</v>
      </c>
      <c r="W1" s="289" t="s">
        <v>17</v>
      </c>
      <c r="X1" s="289" t="s">
        <v>18</v>
      </c>
      <c r="Y1" s="289" t="s">
        <v>19</v>
      </c>
      <c r="Z1" s="289" t="s">
        <v>20</v>
      </c>
      <c r="AA1" s="289" t="s">
        <v>21</v>
      </c>
      <c r="AB1" s="289" t="s">
        <v>22</v>
      </c>
      <c r="AC1" s="289" t="s">
        <v>23</v>
      </c>
      <c r="AD1" s="289" t="s">
        <v>24</v>
      </c>
      <c r="AE1" s="289" t="s">
        <v>25</v>
      </c>
      <c r="AF1" s="289" t="s">
        <v>26</v>
      </c>
      <c r="AG1" s="289" t="s">
        <v>27</v>
      </c>
      <c r="AH1" s="289" t="s">
        <v>28</v>
      </c>
      <c r="AI1" s="289" t="s">
        <v>29</v>
      </c>
      <c r="AJ1" s="289" t="s">
        <v>30</v>
      </c>
      <c r="AK1" s="289" t="s">
        <v>31</v>
      </c>
      <c r="AL1" s="290" t="s">
        <v>285</v>
      </c>
      <c r="AM1" s="291" t="s">
        <v>286</v>
      </c>
      <c r="AN1" s="291"/>
    </row>
    <row r="2" spans="1:41" ht="15">
      <c r="B2" s="289" t="s">
        <v>32</v>
      </c>
      <c r="C2" s="289" t="s">
        <v>32</v>
      </c>
      <c r="D2" s="289" t="s">
        <v>32</v>
      </c>
      <c r="H2" s="238">
        <v>93.255507925061437</v>
      </c>
      <c r="I2" s="238">
        <v>23.853883019701389</v>
      </c>
      <c r="J2" s="238">
        <v>31.652626983834566</v>
      </c>
      <c r="K2" s="238">
        <v>50.753212215548281</v>
      </c>
      <c r="L2" s="238">
        <v>80.445910750068975</v>
      </c>
      <c r="M2" s="238">
        <v>67.662388063089509</v>
      </c>
      <c r="N2" s="238">
        <v>57.51099970910149</v>
      </c>
      <c r="O2" s="238">
        <v>77.896204119619242</v>
      </c>
      <c r="P2" s="238">
        <v>34.795670592165017</v>
      </c>
      <c r="Q2" s="238">
        <v>83.785632757643199</v>
      </c>
      <c r="R2" s="238">
        <v>33.154310672023534</v>
      </c>
      <c r="S2" s="238">
        <v>56.320494852846345</v>
      </c>
      <c r="T2" s="238">
        <v>83.478423654241638</v>
      </c>
      <c r="U2" s="238">
        <v>29.60524081626356</v>
      </c>
      <c r="V2" s="238">
        <v>64.251811715002503</v>
      </c>
      <c r="W2" s="238">
        <v>52.900769524199099</v>
      </c>
      <c r="X2" s="238">
        <v>0</v>
      </c>
      <c r="Y2" s="238">
        <v>97.007438823741438</v>
      </c>
      <c r="Z2" s="238">
        <v>12.531034358313979</v>
      </c>
      <c r="AA2" s="238">
        <v>8.4971154897131385</v>
      </c>
      <c r="AB2" s="238">
        <v>39.651793023611582</v>
      </c>
      <c r="AC2" s="238">
        <v>61.683624997575343</v>
      </c>
      <c r="AD2" s="238">
        <v>1.6098941350995499</v>
      </c>
      <c r="AE2" s="238">
        <v>90.006830389949727</v>
      </c>
      <c r="AF2" s="238">
        <v>87.221600355127563</v>
      </c>
      <c r="AG2" s="238">
        <v>41.085449430854219</v>
      </c>
      <c r="AH2" s="238">
        <v>58.16719345326851</v>
      </c>
      <c r="AI2" s="238">
        <v>100</v>
      </c>
      <c r="AJ2" s="238">
        <v>79.539077009673207</v>
      </c>
      <c r="AK2" s="238">
        <v>58.427051506928713</v>
      </c>
      <c r="AL2" s="1"/>
    </row>
    <row r="3" spans="1:41" ht="15">
      <c r="D3" s="289" t="s">
        <v>221</v>
      </c>
      <c r="H3" s="238"/>
      <c r="I3" s="238"/>
      <c r="J3" s="238"/>
      <c r="K3" s="238"/>
      <c r="L3" s="238"/>
      <c r="M3" s="238"/>
      <c r="N3" s="238"/>
      <c r="O3" s="238"/>
      <c r="P3" s="238"/>
      <c r="Q3" s="238"/>
      <c r="R3" s="238"/>
      <c r="S3" s="238"/>
      <c r="T3" s="238"/>
      <c r="U3" s="238"/>
      <c r="V3" s="238"/>
      <c r="W3" s="238"/>
      <c r="X3" s="238"/>
      <c r="Y3" s="238"/>
      <c r="Z3" s="238"/>
      <c r="AA3" s="238"/>
      <c r="AB3" s="238"/>
      <c r="AC3" s="238"/>
      <c r="AD3" s="238"/>
      <c r="AE3" s="238"/>
      <c r="AF3" s="238"/>
      <c r="AG3" s="238"/>
      <c r="AH3" s="238"/>
      <c r="AI3" s="238"/>
      <c r="AJ3" s="238"/>
      <c r="AK3" s="238"/>
      <c r="AL3" s="1"/>
    </row>
    <row r="4" spans="1:41" ht="15">
      <c r="B4" s="289" t="s">
        <v>242</v>
      </c>
      <c r="C4" s="289" t="s">
        <v>34</v>
      </c>
      <c r="D4" s="289" t="s">
        <v>242</v>
      </c>
      <c r="H4" s="238">
        <v>80.264254695992719</v>
      </c>
      <c r="I4" s="238">
        <v>23.443317772996206</v>
      </c>
      <c r="J4" s="238">
        <v>51.69409380532273</v>
      </c>
      <c r="K4" s="238">
        <v>66.648991455251334</v>
      </c>
      <c r="L4" s="238">
        <v>74.399883964635009</v>
      </c>
      <c r="M4" s="238">
        <v>65.07573236994169</v>
      </c>
      <c r="N4" s="238">
        <v>90.949323021235585</v>
      </c>
      <c r="O4" s="238">
        <v>75.226421875736349</v>
      </c>
      <c r="P4" s="238">
        <v>22.88829223839058</v>
      </c>
      <c r="Q4" s="238">
        <v>100</v>
      </c>
      <c r="R4" s="238">
        <v>60.039775362284622</v>
      </c>
      <c r="S4" s="238">
        <v>57.094827808980412</v>
      </c>
      <c r="T4" s="238">
        <v>67.808546177106962</v>
      </c>
      <c r="U4" s="238">
        <v>17.224422743583471</v>
      </c>
      <c r="V4" s="238">
        <v>75.745892228331428</v>
      </c>
      <c r="W4" s="238">
        <v>40.621199735053885</v>
      </c>
      <c r="X4" s="238">
        <v>1.4930349421164064</v>
      </c>
      <c r="Y4" s="238">
        <v>77.263397626650246</v>
      </c>
      <c r="Z4" s="238">
        <v>0</v>
      </c>
      <c r="AA4" s="238">
        <v>12.000806693828721</v>
      </c>
      <c r="AB4" s="238">
        <v>45.203550372071739</v>
      </c>
      <c r="AC4" s="238">
        <v>62.683299538922242</v>
      </c>
      <c r="AD4" s="238">
        <v>12.186074906011696</v>
      </c>
      <c r="AE4" s="238">
        <v>99.513843461699793</v>
      </c>
      <c r="AF4" s="238">
        <v>95.842742752620296</v>
      </c>
      <c r="AG4" s="238">
        <v>29.638400307603625</v>
      </c>
      <c r="AH4" s="238">
        <v>66.649430602873224</v>
      </c>
      <c r="AI4" s="238">
        <v>86.450607004164894</v>
      </c>
      <c r="AJ4" s="238">
        <v>94.071466427113194</v>
      </c>
      <c r="AK4" s="238">
        <v>74.237230159526973</v>
      </c>
      <c r="AL4" s="1"/>
      <c r="AN4" s="289">
        <v>1</v>
      </c>
      <c r="AO4" s="292">
        <f>AVERAGE(H4:AK4)</f>
        <v>57.545295335001533</v>
      </c>
    </row>
    <row r="5" spans="1:41" ht="15">
      <c r="A5" s="289">
        <v>1</v>
      </c>
      <c r="B5" s="289" t="s">
        <v>35</v>
      </c>
      <c r="C5" s="289" t="s">
        <v>36</v>
      </c>
      <c r="D5" s="289" t="s">
        <v>603</v>
      </c>
      <c r="E5" s="289" t="s">
        <v>287</v>
      </c>
      <c r="F5" s="289" t="s">
        <v>288</v>
      </c>
      <c r="H5" s="238">
        <v>78.629551951606857</v>
      </c>
      <c r="I5" s="238">
        <v>39.713531139757414</v>
      </c>
      <c r="J5" s="238">
        <v>100</v>
      </c>
      <c r="K5" s="238">
        <v>92.481319922756569</v>
      </c>
      <c r="L5" s="238">
        <v>83.395751683615373</v>
      </c>
      <c r="M5" s="238">
        <v>74.286352445814103</v>
      </c>
      <c r="N5" s="238">
        <v>96.419392451328605</v>
      </c>
      <c r="O5" s="238">
        <v>84.688583360922678</v>
      </c>
      <c r="P5" s="238">
        <v>88.46579664853941</v>
      </c>
      <c r="Q5" s="238">
        <v>87.375528459842485</v>
      </c>
      <c r="R5" s="238">
        <v>69.871659944041227</v>
      </c>
      <c r="S5" s="238">
        <v>83.979611150786397</v>
      </c>
      <c r="T5" s="238">
        <v>81.364159047846741</v>
      </c>
      <c r="U5" s="238">
        <v>3.8892405092674549</v>
      </c>
      <c r="V5" s="238">
        <v>86.755922494681357</v>
      </c>
      <c r="W5" s="238">
        <v>69.543983712465632</v>
      </c>
      <c r="X5" s="238">
        <v>0</v>
      </c>
      <c r="Y5" s="238">
        <v>80.267933109484787</v>
      </c>
      <c r="Z5" s="238">
        <v>3.7507146633145592</v>
      </c>
      <c r="AA5" s="238">
        <v>94.191194076614636</v>
      </c>
      <c r="AB5" s="238">
        <v>83.675765917870876</v>
      </c>
      <c r="AC5" s="238">
        <v>78.540185706631718</v>
      </c>
      <c r="AD5" s="238">
        <v>47.375197208961076</v>
      </c>
      <c r="AE5" s="238">
        <v>83.44341368093545</v>
      </c>
      <c r="AF5" s="238">
        <v>83.848540658156182</v>
      </c>
      <c r="AG5" s="238">
        <v>90.282910296367675</v>
      </c>
      <c r="AH5" s="238">
        <v>95.311251013636621</v>
      </c>
      <c r="AI5" s="238">
        <v>82.609328727833955</v>
      </c>
      <c r="AJ5" s="238">
        <v>80.095158369199467</v>
      </c>
      <c r="AK5" s="238">
        <v>76.091550594312338</v>
      </c>
      <c r="AL5" s="1" t="s">
        <v>37</v>
      </c>
      <c r="AM5" s="289">
        <v>2023</v>
      </c>
      <c r="AN5" s="289">
        <v>2</v>
      </c>
      <c r="AO5" s="292">
        <f t="shared" ref="AO5:AO68" si="0">AVERAGE(H5:AK5)</f>
        <v>73.344784298219722</v>
      </c>
    </row>
    <row r="6" spans="1:41" ht="15">
      <c r="A6" s="289">
        <v>2</v>
      </c>
      <c r="B6" s="289" t="s">
        <v>38</v>
      </c>
      <c r="C6" s="289" t="s">
        <v>39</v>
      </c>
      <c r="D6" s="289" t="s">
        <v>604</v>
      </c>
      <c r="E6" s="289" t="s">
        <v>289</v>
      </c>
      <c r="F6" s="289" t="s">
        <v>290</v>
      </c>
      <c r="G6" s="289" t="s">
        <v>291</v>
      </c>
      <c r="H6" s="238">
        <v>35.302909806999097</v>
      </c>
      <c r="I6" s="238">
        <v>67.041829256840202</v>
      </c>
      <c r="J6" s="238">
        <v>65.802458548779484</v>
      </c>
      <c r="K6" s="238">
        <v>87.668809206129396</v>
      </c>
      <c r="L6" s="238">
        <v>14.965211370462338</v>
      </c>
      <c r="M6" s="238">
        <v>53.672981090353062</v>
      </c>
      <c r="N6" s="238">
        <v>89.255392243623859</v>
      </c>
      <c r="O6" s="238">
        <v>81.036616962478675</v>
      </c>
      <c r="P6" s="238">
        <v>0</v>
      </c>
      <c r="Q6" s="238">
        <v>58.860122337749083</v>
      </c>
      <c r="R6" s="238">
        <v>93.692744995173342</v>
      </c>
      <c r="S6" s="238">
        <v>75.94900042230806</v>
      </c>
      <c r="T6" s="238">
        <v>37.14903550572717</v>
      </c>
      <c r="U6" s="238">
        <v>63.877822519464004</v>
      </c>
      <c r="V6" s="238">
        <v>74.892753881533665</v>
      </c>
      <c r="W6" s="238">
        <v>37.361205299972639</v>
      </c>
      <c r="X6" s="238">
        <v>12.187263529181466</v>
      </c>
      <c r="Y6" s="238">
        <v>5.4332647164993224</v>
      </c>
      <c r="Z6" s="238">
        <v>36.919046794241808</v>
      </c>
      <c r="AA6" s="238">
        <v>49.164629352724532</v>
      </c>
      <c r="AB6" s="238">
        <v>57.192466837753457</v>
      </c>
      <c r="AC6" s="238">
        <v>82.478640368812052</v>
      </c>
      <c r="AD6" s="238">
        <v>79.507332439975869</v>
      </c>
      <c r="AE6" s="238">
        <v>57.383147042654109</v>
      </c>
      <c r="AF6" s="238">
        <v>53.057198103302987</v>
      </c>
      <c r="AG6" s="238">
        <v>75.256239947931604</v>
      </c>
      <c r="AH6" s="238">
        <v>58.321051587897749</v>
      </c>
      <c r="AI6" s="238">
        <v>31.165830859526316</v>
      </c>
      <c r="AJ6" s="238">
        <v>52.065311877532487</v>
      </c>
      <c r="AK6" s="238">
        <v>100</v>
      </c>
      <c r="AL6" s="1"/>
      <c r="AM6" s="289">
        <v>2023</v>
      </c>
      <c r="AN6" s="289">
        <v>3</v>
      </c>
      <c r="AO6" s="292">
        <f t="shared" si="0"/>
        <v>56.222010563520918</v>
      </c>
    </row>
    <row r="7" spans="1:41" ht="15">
      <c r="A7" s="289">
        <v>3</v>
      </c>
      <c r="B7" s="289" t="s">
        <v>40</v>
      </c>
      <c r="C7" s="289" t="s">
        <v>41</v>
      </c>
      <c r="D7" s="289" t="s">
        <v>605</v>
      </c>
      <c r="E7" s="289" t="s">
        <v>289</v>
      </c>
      <c r="F7" s="289" t="s">
        <v>292</v>
      </c>
      <c r="G7" s="289" t="s">
        <v>293</v>
      </c>
      <c r="H7" s="238">
        <v>51.945080091533193</v>
      </c>
      <c r="I7" s="238">
        <v>72.997711670480555</v>
      </c>
      <c r="J7" s="238">
        <v>43.020594965675066</v>
      </c>
      <c r="K7" s="238">
        <v>65.675057208237988</v>
      </c>
      <c r="L7" s="238">
        <v>50.800915331807779</v>
      </c>
      <c r="M7" s="238">
        <v>49.427917620137308</v>
      </c>
      <c r="N7" s="238">
        <v>22.883295194508015</v>
      </c>
      <c r="O7" s="238">
        <v>38.443935926773463</v>
      </c>
      <c r="P7" s="238">
        <v>59.954233409610985</v>
      </c>
      <c r="Q7" s="238">
        <v>3.6613272311212848</v>
      </c>
      <c r="R7" s="238">
        <v>100</v>
      </c>
      <c r="S7" s="238">
        <v>56.292906178489702</v>
      </c>
      <c r="T7" s="238">
        <v>29.519450800915337</v>
      </c>
      <c r="U7" s="238">
        <v>74.828375286041208</v>
      </c>
      <c r="V7" s="238">
        <v>70.709382151029743</v>
      </c>
      <c r="W7" s="238">
        <v>58.123569794050333</v>
      </c>
      <c r="X7" s="238">
        <v>45.080091533180784</v>
      </c>
      <c r="Y7" s="238">
        <v>49.65675057208238</v>
      </c>
      <c r="Z7" s="238">
        <v>75.286041189931353</v>
      </c>
      <c r="AA7" s="238">
        <v>81.922196796338667</v>
      </c>
      <c r="AB7" s="238">
        <v>65.217391304347828</v>
      </c>
      <c r="AC7" s="238">
        <v>55.606407322654469</v>
      </c>
      <c r="AD7" s="238">
        <v>0</v>
      </c>
      <c r="AE7" s="238">
        <v>59.496567505720826</v>
      </c>
      <c r="AF7" s="238">
        <v>31.807780320366131</v>
      </c>
      <c r="AG7" s="238">
        <v>45.308924485125864</v>
      </c>
      <c r="AH7" s="238">
        <v>21.28146453089245</v>
      </c>
      <c r="AI7" s="238">
        <v>43.478260869565226</v>
      </c>
      <c r="AJ7" s="238">
        <v>41.876430205949653</v>
      </c>
      <c r="AK7" s="238">
        <v>40.732265446224261</v>
      </c>
      <c r="AL7" s="1"/>
      <c r="AM7" s="289">
        <v>2023</v>
      </c>
      <c r="AN7" s="289">
        <v>4</v>
      </c>
      <c r="AO7" s="292">
        <f t="shared" si="0"/>
        <v>50.167810831426394</v>
      </c>
    </row>
    <row r="8" spans="1:41" ht="15">
      <c r="A8" s="289">
        <v>4</v>
      </c>
      <c r="B8" s="289" t="s">
        <v>42</v>
      </c>
      <c r="C8" s="289" t="s">
        <v>43</v>
      </c>
      <c r="D8" s="289" t="s">
        <v>606</v>
      </c>
      <c r="E8" s="289" t="s">
        <v>289</v>
      </c>
      <c r="F8" s="289" t="s">
        <v>292</v>
      </c>
      <c r="G8" s="289" t="s">
        <v>294</v>
      </c>
      <c r="H8" s="238">
        <v>17.495761008801697</v>
      </c>
      <c r="I8" s="238">
        <v>3.5245974534762938</v>
      </c>
      <c r="J8" s="238">
        <v>2.7971239294821748</v>
      </c>
      <c r="K8" s="238">
        <v>48.880132283106072</v>
      </c>
      <c r="L8" s="238">
        <v>15.614984519784697</v>
      </c>
      <c r="M8" s="238">
        <v>20.665811260502139</v>
      </c>
      <c r="N8" s="238">
        <v>2.3560200055577933</v>
      </c>
      <c r="O8" s="238">
        <v>8.8075840588904324</v>
      </c>
      <c r="P8" s="238">
        <v>2.7883139921319158</v>
      </c>
      <c r="Q8" s="238">
        <v>100</v>
      </c>
      <c r="R8" s="238">
        <v>5.3642890467163626</v>
      </c>
      <c r="S8" s="238">
        <v>10.434806478402322</v>
      </c>
      <c r="T8" s="238">
        <v>3.9803774770402427</v>
      </c>
      <c r="U8" s="238">
        <v>57.616091332104936</v>
      </c>
      <c r="V8" s="238">
        <v>20.189929228145786</v>
      </c>
      <c r="W8" s="238">
        <v>13.603639334473211</v>
      </c>
      <c r="X8" s="238">
        <v>13.157309430273033</v>
      </c>
      <c r="Y8" s="238">
        <v>7.8627847908624693</v>
      </c>
      <c r="Z8" s="238">
        <v>5.2785135581719445</v>
      </c>
      <c r="AA8" s="238">
        <v>3.1939059416476048</v>
      </c>
      <c r="AB8" s="238">
        <v>9.1434892231136704</v>
      </c>
      <c r="AC8" s="238">
        <v>11.457963525024436</v>
      </c>
      <c r="AD8" s="238">
        <v>0</v>
      </c>
      <c r="AE8" s="238">
        <v>99.950138178490391</v>
      </c>
      <c r="AF8" s="238">
        <v>7.3782688827390714</v>
      </c>
      <c r="AG8" s="238">
        <v>6.0815923513387515</v>
      </c>
      <c r="AH8" s="238">
        <v>11.502210552095239</v>
      </c>
      <c r="AI8" s="238">
        <v>2.3420527590900355</v>
      </c>
      <c r="AJ8" s="238">
        <v>8.457587308177537</v>
      </c>
      <c r="AK8" s="238">
        <v>22.860881284978468</v>
      </c>
      <c r="AL8" s="1" t="s">
        <v>37</v>
      </c>
      <c r="AM8" s="289">
        <v>2022</v>
      </c>
      <c r="AN8" s="289">
        <v>5</v>
      </c>
      <c r="AO8" s="292">
        <f t="shared" si="0"/>
        <v>18.092871973153951</v>
      </c>
    </row>
    <row r="9" spans="1:41" ht="15">
      <c r="A9" s="289">
        <v>5</v>
      </c>
      <c r="B9" s="289" t="s">
        <v>44</v>
      </c>
      <c r="C9" s="289" t="s">
        <v>45</v>
      </c>
      <c r="D9" s="289" t="s">
        <v>607</v>
      </c>
      <c r="E9" s="289" t="s">
        <v>289</v>
      </c>
      <c r="F9" s="289" t="s">
        <v>292</v>
      </c>
      <c r="G9" s="289" t="s">
        <v>295</v>
      </c>
      <c r="H9" s="238">
        <v>44.626967830253243</v>
      </c>
      <c r="I9" s="238">
        <v>66.632443531827491</v>
      </c>
      <c r="J9" s="238">
        <v>57.939767282683079</v>
      </c>
      <c r="K9" s="238">
        <v>69.678302532511964</v>
      </c>
      <c r="L9" s="238">
        <v>39.117043121149884</v>
      </c>
      <c r="M9" s="238">
        <v>41.957563312799444</v>
      </c>
      <c r="N9" s="238">
        <v>100</v>
      </c>
      <c r="O9" s="238">
        <v>49.418206707734427</v>
      </c>
      <c r="P9" s="238">
        <v>24.572210814510605</v>
      </c>
      <c r="Q9" s="238">
        <v>17.043121149897328</v>
      </c>
      <c r="R9" s="238">
        <v>62.902121834360017</v>
      </c>
      <c r="S9" s="238">
        <v>61.327857631759052</v>
      </c>
      <c r="T9" s="238">
        <v>50.581793292265559</v>
      </c>
      <c r="U9" s="238" t="s">
        <v>221</v>
      </c>
      <c r="V9" s="238">
        <v>31.930184804928118</v>
      </c>
      <c r="W9" s="238">
        <v>44.250513347022576</v>
      </c>
      <c r="X9" s="238" t="s">
        <v>221</v>
      </c>
      <c r="Y9" s="238">
        <v>46.098562628336744</v>
      </c>
      <c r="Z9" s="238">
        <v>0</v>
      </c>
      <c r="AA9" s="238" t="s">
        <v>221</v>
      </c>
      <c r="AB9" s="238">
        <v>32.683093771389451</v>
      </c>
      <c r="AC9" s="238">
        <v>42.231348391512661</v>
      </c>
      <c r="AD9" s="238">
        <v>37.303216974674861</v>
      </c>
      <c r="AE9" s="238">
        <v>36.516084873374382</v>
      </c>
      <c r="AF9" s="238">
        <v>71.629021218343567</v>
      </c>
      <c r="AG9" s="238">
        <v>25.872689938398349</v>
      </c>
      <c r="AH9" s="238">
        <v>37.713894592744687</v>
      </c>
      <c r="AI9" s="238">
        <v>21.11567419575632</v>
      </c>
      <c r="AJ9" s="238">
        <v>35.386721423682403</v>
      </c>
      <c r="AK9" s="238">
        <v>64.613278576317569</v>
      </c>
      <c r="AL9" s="1"/>
      <c r="AM9" s="289">
        <v>2022</v>
      </c>
      <c r="AN9" s="289">
        <v>6</v>
      </c>
      <c r="AO9" s="292">
        <f t="shared" si="0"/>
        <v>44.931173473267911</v>
      </c>
    </row>
    <row r="10" spans="1:41" ht="15">
      <c r="B10" s="289" t="s">
        <v>46</v>
      </c>
      <c r="C10" s="289" t="s">
        <v>47</v>
      </c>
      <c r="D10" s="289" t="s">
        <v>540</v>
      </c>
      <c r="H10" s="238">
        <v>59.57802672089462</v>
      </c>
      <c r="I10" s="238">
        <v>83.360457055007046</v>
      </c>
      <c r="J10" s="238">
        <v>90.189005281741117</v>
      </c>
      <c r="K10" s="238">
        <v>89.396458642877803</v>
      </c>
      <c r="L10" s="238">
        <v>63.393921091142182</v>
      </c>
      <c r="M10" s="238">
        <v>89.077729757752181</v>
      </c>
      <c r="N10" s="238">
        <v>44.083442400255485</v>
      </c>
      <c r="O10" s="238">
        <v>88.990550172134121</v>
      </c>
      <c r="P10" s="238">
        <v>83.748623165813243</v>
      </c>
      <c r="Q10" s="238">
        <v>89.172129188963083</v>
      </c>
      <c r="R10" s="238">
        <v>11.646464205728023</v>
      </c>
      <c r="S10" s="238">
        <v>83.83603504796605</v>
      </c>
      <c r="T10" s="238">
        <v>64.53185368557557</v>
      </c>
      <c r="U10" s="238">
        <v>88.266077229768555</v>
      </c>
      <c r="V10" s="238">
        <v>83.970213254849824</v>
      </c>
      <c r="W10" s="238">
        <v>70.172638291888333</v>
      </c>
      <c r="X10" s="238">
        <v>85.824772149134958</v>
      </c>
      <c r="Y10" s="238">
        <v>90.086098617417008</v>
      </c>
      <c r="Z10" s="238">
        <v>86.682902248583673</v>
      </c>
      <c r="AA10" s="238">
        <v>89.269775340864058</v>
      </c>
      <c r="AB10" s="238">
        <v>89.803104394123707</v>
      </c>
      <c r="AC10" s="238">
        <v>86.840711776862861</v>
      </c>
      <c r="AD10" s="238">
        <v>74.202891529315622</v>
      </c>
      <c r="AE10" s="238">
        <v>75.62843449689376</v>
      </c>
      <c r="AF10" s="238">
        <v>75.028963669368892</v>
      </c>
      <c r="AG10" s="238">
        <v>99.999999999999986</v>
      </c>
      <c r="AH10" s="238">
        <v>84.145634592986042</v>
      </c>
      <c r="AI10" s="238">
        <v>59.515681486407637</v>
      </c>
      <c r="AJ10" s="238">
        <v>0</v>
      </c>
      <c r="AK10" s="238">
        <v>92.466290161525961</v>
      </c>
      <c r="AL10" s="1"/>
      <c r="AN10" s="289">
        <v>7</v>
      </c>
      <c r="AO10" s="292">
        <f t="shared" si="0"/>
        <v>75.763629521861375</v>
      </c>
    </row>
    <row r="11" spans="1:41" ht="15">
      <c r="B11" s="289" t="s">
        <v>48</v>
      </c>
      <c r="C11" s="289" t="s">
        <v>49</v>
      </c>
      <c r="D11" s="289" t="s">
        <v>541</v>
      </c>
      <c r="H11" s="238">
        <v>49.352075715479756</v>
      </c>
      <c r="I11" s="238">
        <v>74.819191483117379</v>
      </c>
      <c r="J11" s="238">
        <v>86.219127950578624</v>
      </c>
      <c r="K11" s="238">
        <v>84.737749944803255</v>
      </c>
      <c r="L11" s="238">
        <v>87.856526489024446</v>
      </c>
      <c r="M11" s="238">
        <v>84.705846837522316</v>
      </c>
      <c r="N11" s="238">
        <v>78.17246760371782</v>
      </c>
      <c r="O11" s="238">
        <v>84.341818298908834</v>
      </c>
      <c r="P11" s="238">
        <v>66.871556858969825</v>
      </c>
      <c r="Q11" s="238">
        <v>84.641717643880909</v>
      </c>
      <c r="R11" s="238">
        <v>7.2994222457599696</v>
      </c>
      <c r="S11" s="238">
        <v>60.906481065250539</v>
      </c>
      <c r="T11" s="238">
        <v>65.603471952861753</v>
      </c>
      <c r="U11" s="238">
        <v>83.735245923165749</v>
      </c>
      <c r="V11" s="238">
        <v>80.414381192463168</v>
      </c>
      <c r="W11" s="238">
        <v>48.677911721470309</v>
      </c>
      <c r="X11" s="238">
        <v>78.4405188202945</v>
      </c>
      <c r="Y11" s="238">
        <v>86.243061555821583</v>
      </c>
      <c r="Z11" s="238">
        <v>84.516530002772228</v>
      </c>
      <c r="AA11" s="238">
        <v>84.485034944256824</v>
      </c>
      <c r="AB11" s="238">
        <v>86.819100881325568</v>
      </c>
      <c r="AC11" s="238">
        <v>82.784740001423643</v>
      </c>
      <c r="AD11" s="238">
        <v>100</v>
      </c>
      <c r="AE11" s="238">
        <v>82.302240606954911</v>
      </c>
      <c r="AF11" s="238">
        <v>72.008941749834477</v>
      </c>
      <c r="AG11" s="238">
        <v>87.844082583771964</v>
      </c>
      <c r="AH11" s="238">
        <v>87.651523907821911</v>
      </c>
      <c r="AI11" s="238">
        <v>73.993005680118173</v>
      </c>
      <c r="AJ11" s="238">
        <v>0</v>
      </c>
      <c r="AK11" s="238">
        <v>83.581528746523588</v>
      </c>
      <c r="AL11" s="1"/>
      <c r="AN11" s="289">
        <v>8</v>
      </c>
      <c r="AO11" s="292">
        <f t="shared" si="0"/>
        <v>73.967510080263125</v>
      </c>
    </row>
    <row r="12" spans="1:41" ht="15">
      <c r="A12" s="289">
        <v>8</v>
      </c>
      <c r="B12" s="289" t="s">
        <v>50</v>
      </c>
      <c r="C12" s="289" t="s">
        <v>51</v>
      </c>
      <c r="D12" s="289" t="s">
        <v>608</v>
      </c>
      <c r="E12" s="289" t="s">
        <v>287</v>
      </c>
      <c r="F12" s="289" t="s">
        <v>296</v>
      </c>
      <c r="G12" s="289" t="s">
        <v>297</v>
      </c>
      <c r="H12" s="238">
        <v>51.256454388984508</v>
      </c>
      <c r="I12" s="238">
        <v>98.330464716006887</v>
      </c>
      <c r="J12" s="238">
        <v>99.879518072289159</v>
      </c>
      <c r="K12" s="238">
        <v>99.982788296041306</v>
      </c>
      <c r="L12" s="238">
        <v>98.141135972461271</v>
      </c>
      <c r="M12" s="238">
        <v>99.363166953528392</v>
      </c>
      <c r="N12" s="238">
        <v>83.063683304647171</v>
      </c>
      <c r="O12" s="238">
        <v>97.934595524956961</v>
      </c>
      <c r="P12" s="238">
        <v>96.333907056798623</v>
      </c>
      <c r="Q12" s="238">
        <v>100</v>
      </c>
      <c r="R12" s="238">
        <v>44.044750430292609</v>
      </c>
      <c r="S12" s="238">
        <v>90</v>
      </c>
      <c r="T12" s="238">
        <v>56.041308089500859</v>
      </c>
      <c r="U12" s="238">
        <v>99.913941480206546</v>
      </c>
      <c r="V12" s="238">
        <v>98.261617900172112</v>
      </c>
      <c r="W12" s="238">
        <v>88.846815834767639</v>
      </c>
      <c r="X12" s="238">
        <v>99.672977624784849</v>
      </c>
      <c r="Y12" s="238">
        <v>93.304647160068853</v>
      </c>
      <c r="Z12" s="238">
        <v>82.891566265060248</v>
      </c>
      <c r="AA12" s="238">
        <v>99.948364888123919</v>
      </c>
      <c r="AB12" s="238">
        <v>99.139414802065403</v>
      </c>
      <c r="AC12" s="238">
        <v>98.691910499139411</v>
      </c>
      <c r="AD12" s="238">
        <v>77.796901893287441</v>
      </c>
      <c r="AE12" s="238">
        <v>98.588640275387263</v>
      </c>
      <c r="AF12" s="238">
        <v>93.872633390705687</v>
      </c>
      <c r="AG12" s="238">
        <v>95.783132530120469</v>
      </c>
      <c r="AH12" s="238">
        <v>97.865748709122201</v>
      </c>
      <c r="AI12" s="238">
        <v>77.228915662650607</v>
      </c>
      <c r="AJ12" s="238">
        <v>0</v>
      </c>
      <c r="AK12" s="238">
        <v>96.953528399311551</v>
      </c>
      <c r="AL12" s="1"/>
      <c r="AM12" s="289">
        <v>2023</v>
      </c>
      <c r="AN12" s="289">
        <v>9</v>
      </c>
      <c r="AO12" s="292">
        <f t="shared" si="0"/>
        <v>87.104417670682722</v>
      </c>
    </row>
    <row r="13" spans="1:41" ht="15">
      <c r="A13" s="289">
        <v>9</v>
      </c>
      <c r="B13" s="289" t="s">
        <v>52</v>
      </c>
      <c r="C13" s="289" t="s">
        <v>609</v>
      </c>
      <c r="D13" s="289" t="s">
        <v>610</v>
      </c>
      <c r="E13" s="289" t="s">
        <v>287</v>
      </c>
      <c r="F13" s="289" t="s">
        <v>296</v>
      </c>
      <c r="G13" s="289" t="s">
        <v>299</v>
      </c>
      <c r="H13" s="238">
        <v>53.050896011713348</v>
      </c>
      <c r="I13" s="238">
        <v>88.063787121622056</v>
      </c>
      <c r="J13" s="238">
        <v>100</v>
      </c>
      <c r="K13" s="238">
        <v>100</v>
      </c>
      <c r="L13" s="238">
        <v>98.408504949549595</v>
      </c>
      <c r="M13" s="238">
        <v>100</v>
      </c>
      <c r="N13" s="238">
        <v>57.029633637839304</v>
      </c>
      <c r="O13" s="238">
        <v>100</v>
      </c>
      <c r="P13" s="238">
        <v>100</v>
      </c>
      <c r="Q13" s="238">
        <v>100</v>
      </c>
      <c r="R13" s="238">
        <v>0</v>
      </c>
      <c r="S13" s="238">
        <v>94.429767323423604</v>
      </c>
      <c r="T13" s="238">
        <v>100</v>
      </c>
      <c r="U13" s="238">
        <v>100</v>
      </c>
      <c r="V13" s="238">
        <v>84.880797020721232</v>
      </c>
      <c r="W13" s="238">
        <v>6.8975395486518876</v>
      </c>
      <c r="X13" s="238">
        <v>100</v>
      </c>
      <c r="Y13" s="238">
        <v>65.782856415316488</v>
      </c>
      <c r="Z13" s="238">
        <v>95.225514848648828</v>
      </c>
      <c r="AA13" s="238">
        <v>100</v>
      </c>
      <c r="AB13" s="238">
        <v>100</v>
      </c>
      <c r="AC13" s="238">
        <v>100</v>
      </c>
      <c r="AD13" s="238">
        <v>98.408504949549595</v>
      </c>
      <c r="AE13" s="238">
        <v>100</v>
      </c>
      <c r="AF13" s="238">
        <v>71.353089091892883</v>
      </c>
      <c r="AG13" s="238">
        <v>100</v>
      </c>
      <c r="AH13" s="238">
        <v>100</v>
      </c>
      <c r="AI13" s="238">
        <v>100</v>
      </c>
      <c r="AJ13" s="238">
        <v>6.1757193326617275</v>
      </c>
      <c r="AK13" s="238">
        <v>92.042524747748004</v>
      </c>
      <c r="AL13" s="1" t="s">
        <v>37</v>
      </c>
      <c r="AM13" s="289">
        <v>2023</v>
      </c>
      <c r="AN13" s="289">
        <v>10</v>
      </c>
      <c r="AO13" s="292">
        <f t="shared" si="0"/>
        <v>83.724971166644607</v>
      </c>
    </row>
    <row r="14" spans="1:41" ht="15">
      <c r="A14" s="289">
        <v>10</v>
      </c>
      <c r="B14" s="289" t="s">
        <v>54</v>
      </c>
      <c r="C14" s="289" t="s">
        <v>55</v>
      </c>
      <c r="D14" s="289" t="s">
        <v>611</v>
      </c>
      <c r="E14" s="289" t="s">
        <v>287</v>
      </c>
      <c r="F14" s="289" t="s">
        <v>296</v>
      </c>
      <c r="G14" s="289" t="s">
        <v>301</v>
      </c>
      <c r="H14" s="238">
        <v>52.997385225996986</v>
      </c>
      <c r="I14" s="238">
        <v>30.696885729269269</v>
      </c>
      <c r="J14" s="238">
        <v>43.974021250465221</v>
      </c>
      <c r="K14" s="238">
        <v>40.393079597928526</v>
      </c>
      <c r="L14" s="238">
        <v>51.147842412661177</v>
      </c>
      <c r="M14" s="238">
        <v>40.937805455124497</v>
      </c>
      <c r="N14" s="238">
        <v>84.869945437911952</v>
      </c>
      <c r="O14" s="238">
        <v>41.511786331478476</v>
      </c>
      <c r="P14" s="238">
        <v>2.0994255804586999</v>
      </c>
      <c r="Q14" s="238">
        <v>40.150423214856147</v>
      </c>
      <c r="R14" s="238">
        <v>14.537504569536466</v>
      </c>
      <c r="S14" s="238">
        <v>0</v>
      </c>
      <c r="T14" s="238">
        <v>39.415078332778258</v>
      </c>
      <c r="U14" s="238">
        <v>38.108455807545113</v>
      </c>
      <c r="V14" s="238">
        <v>47.083946278974054</v>
      </c>
      <c r="W14" s="238">
        <v>59.977718119805473</v>
      </c>
      <c r="X14" s="238">
        <v>25.919559696719347</v>
      </c>
      <c r="Y14" s="238">
        <v>84.822222091986575</v>
      </c>
      <c r="Z14" s="238">
        <v>61.739452573272828</v>
      </c>
      <c r="AA14" s="238">
        <v>39.834231245633958</v>
      </c>
      <c r="AB14" s="238">
        <v>46.122616283877207</v>
      </c>
      <c r="AC14" s="238">
        <v>37.099086515322142</v>
      </c>
      <c r="AD14" s="238">
        <v>100</v>
      </c>
      <c r="AE14" s="238">
        <v>36.069644931549171</v>
      </c>
      <c r="AF14" s="238">
        <v>45.26809477369315</v>
      </c>
      <c r="AG14" s="238">
        <v>51.885137589835047</v>
      </c>
      <c r="AH14" s="238">
        <v>49.350472168097582</v>
      </c>
      <c r="AI14" s="238">
        <v>37.922674570105869</v>
      </c>
      <c r="AJ14" s="238">
        <v>35.270469050984957</v>
      </c>
      <c r="AK14" s="238">
        <v>48.665478898169425</v>
      </c>
      <c r="AL14" s="1"/>
      <c r="AM14" s="289">
        <v>2020</v>
      </c>
      <c r="AN14" s="289">
        <v>11</v>
      </c>
      <c r="AO14" s="292">
        <f t="shared" si="0"/>
        <v>44.262348124467913</v>
      </c>
    </row>
    <row r="15" spans="1:41" ht="15">
      <c r="B15" s="289" t="s">
        <v>56</v>
      </c>
      <c r="C15" s="289" t="s">
        <v>57</v>
      </c>
      <c r="D15" s="289" t="s">
        <v>544</v>
      </c>
      <c r="H15" s="238">
        <v>62.56172199989927</v>
      </c>
      <c r="I15" s="238">
        <v>81.768494309499843</v>
      </c>
      <c r="J15" s="238">
        <v>83.195581612337605</v>
      </c>
      <c r="K15" s="238">
        <v>83.188207655291706</v>
      </c>
      <c r="L15" s="238">
        <v>31.225202998511921</v>
      </c>
      <c r="M15" s="238">
        <v>82.621397412378926</v>
      </c>
      <c r="N15" s="238">
        <v>4.6356703443876484</v>
      </c>
      <c r="O15" s="238">
        <v>82.821664258187809</v>
      </c>
      <c r="P15" s="238">
        <v>90.445276003392408</v>
      </c>
      <c r="Q15" s="238">
        <v>82.862850351542761</v>
      </c>
      <c r="R15" s="238">
        <v>14.577771594937223</v>
      </c>
      <c r="S15" s="238">
        <v>96.574549845210811</v>
      </c>
      <c r="T15" s="238">
        <v>55.615796577109741</v>
      </c>
      <c r="U15" s="238">
        <v>82.067357081776649</v>
      </c>
      <c r="V15" s="238">
        <v>77.318695539746386</v>
      </c>
      <c r="W15" s="238">
        <v>83.137236902756015</v>
      </c>
      <c r="X15" s="238">
        <v>82.776237052860679</v>
      </c>
      <c r="Y15" s="238">
        <v>82.978343927577455</v>
      </c>
      <c r="Z15" s="238">
        <v>78.312172483067613</v>
      </c>
      <c r="AA15" s="238">
        <v>83.20295556938359</v>
      </c>
      <c r="AB15" s="238">
        <v>81.870716699563147</v>
      </c>
      <c r="AC15" s="238">
        <v>80.340398345042047</v>
      </c>
      <c r="AD15" s="238">
        <v>39.385740843874387</v>
      </c>
      <c r="AE15" s="238">
        <v>59.761298346204114</v>
      </c>
      <c r="AF15" s="238">
        <v>68.928526727003103</v>
      </c>
      <c r="AG15" s="238">
        <v>100</v>
      </c>
      <c r="AH15" s="238">
        <v>70.411071427665803</v>
      </c>
      <c r="AI15" s="238">
        <v>37.803680201504079</v>
      </c>
      <c r="AJ15" s="238">
        <v>0</v>
      </c>
      <c r="AK15" s="238">
        <v>90.110925706643457</v>
      </c>
      <c r="AL15" s="1"/>
      <c r="AN15" s="289">
        <v>12</v>
      </c>
      <c r="AO15" s="292">
        <f t="shared" si="0"/>
        <v>68.3499847272452</v>
      </c>
    </row>
    <row r="16" spans="1:41" ht="15">
      <c r="A16" s="289">
        <v>12</v>
      </c>
      <c r="B16" s="289" t="s">
        <v>58</v>
      </c>
      <c r="C16" s="289" t="s">
        <v>59</v>
      </c>
      <c r="D16" s="289" t="s">
        <v>612</v>
      </c>
      <c r="E16" s="289" t="s">
        <v>287</v>
      </c>
      <c r="F16" s="289" t="s">
        <v>296</v>
      </c>
      <c r="G16" s="289" t="s">
        <v>302</v>
      </c>
      <c r="H16" s="238">
        <v>84.433724775486311</v>
      </c>
      <c r="I16" s="238">
        <v>99.276901889473478</v>
      </c>
      <c r="J16" s="238">
        <v>99.984872424465919</v>
      </c>
      <c r="K16" s="238">
        <v>99.969744848931953</v>
      </c>
      <c r="L16" s="238">
        <v>29.137191818139559</v>
      </c>
      <c r="M16" s="238">
        <v>99.942515212970719</v>
      </c>
      <c r="N16" s="238">
        <v>0</v>
      </c>
      <c r="O16" s="238">
        <v>99.570376854833654</v>
      </c>
      <c r="P16" s="238">
        <v>99.116549588812816</v>
      </c>
      <c r="Q16" s="238">
        <v>99.779137397203257</v>
      </c>
      <c r="R16" s="238">
        <v>49.425489474641381</v>
      </c>
      <c r="S16" s="238">
        <v>82.579084015014629</v>
      </c>
      <c r="T16" s="238">
        <v>72.328638833158038</v>
      </c>
      <c r="U16" s="238">
        <v>99.984872424465919</v>
      </c>
      <c r="V16" s="238">
        <v>96.257437812881761</v>
      </c>
      <c r="W16" s="238">
        <v>96.538810717814684</v>
      </c>
      <c r="X16" s="238">
        <v>99.760984306562378</v>
      </c>
      <c r="Y16" s="238">
        <v>99.561300309513214</v>
      </c>
      <c r="Z16" s="238">
        <v>93.967122877030107</v>
      </c>
      <c r="AA16" s="238">
        <v>99.999999999999986</v>
      </c>
      <c r="AB16" s="238">
        <v>99.301106010327985</v>
      </c>
      <c r="AC16" s="238">
        <v>98.87753389537518</v>
      </c>
      <c r="AD16" s="238">
        <v>41.129527051781061</v>
      </c>
      <c r="AE16" s="238">
        <v>98.581033414908276</v>
      </c>
      <c r="AF16" s="238">
        <v>85.311124156459869</v>
      </c>
      <c r="AG16" s="238">
        <v>98.998554499647454</v>
      </c>
      <c r="AH16" s="238">
        <v>96.926076651485729</v>
      </c>
      <c r="AI16" s="238">
        <v>53.558343110537571</v>
      </c>
      <c r="AJ16" s="238">
        <v>19.881035507663945</v>
      </c>
      <c r="AK16" s="238">
        <v>97.54630724838087</v>
      </c>
      <c r="AL16" s="1" t="s">
        <v>37</v>
      </c>
      <c r="AM16" s="289">
        <v>2023</v>
      </c>
      <c r="AN16" s="289">
        <v>13</v>
      </c>
      <c r="AO16" s="292">
        <f t="shared" si="0"/>
        <v>83.057513237598911</v>
      </c>
    </row>
    <row r="17" spans="1:41" ht="15">
      <c r="A17" s="289">
        <v>13</v>
      </c>
      <c r="B17" s="289" t="s">
        <v>60</v>
      </c>
      <c r="C17" s="289" t="s">
        <v>613</v>
      </c>
      <c r="D17" s="289" t="s">
        <v>614</v>
      </c>
      <c r="E17" s="289" t="s">
        <v>287</v>
      </c>
      <c r="F17" s="289" t="s">
        <v>296</v>
      </c>
      <c r="G17" s="289" t="s">
        <v>304</v>
      </c>
      <c r="H17" s="238">
        <v>85.534391916372243</v>
      </c>
      <c r="I17" s="238">
        <v>99.732613528953252</v>
      </c>
      <c r="J17" s="238">
        <v>100</v>
      </c>
      <c r="K17" s="238">
        <v>100</v>
      </c>
      <c r="L17" s="238">
        <v>79.83906008307703</v>
      </c>
      <c r="M17" s="238">
        <v>100</v>
      </c>
      <c r="N17" s="238">
        <v>28.741505466048082</v>
      </c>
      <c r="O17" s="238">
        <v>99.759352176057945</v>
      </c>
      <c r="P17" s="238">
        <v>100</v>
      </c>
      <c r="Q17" s="238">
        <v>100</v>
      </c>
      <c r="R17" s="238">
        <v>51.282184975286945</v>
      </c>
      <c r="S17" s="238">
        <v>91.416894279400168</v>
      </c>
      <c r="T17" s="238">
        <v>72.780057247443523</v>
      </c>
      <c r="U17" s="238">
        <v>100</v>
      </c>
      <c r="V17" s="238">
        <v>98.903715468708455</v>
      </c>
      <c r="W17" s="238">
        <v>99.385011116592509</v>
      </c>
      <c r="X17" s="238">
        <v>100</v>
      </c>
      <c r="Y17" s="238">
        <v>99.78609082316261</v>
      </c>
      <c r="Z17" s="238">
        <v>99.679136234743908</v>
      </c>
      <c r="AA17" s="238">
        <v>100</v>
      </c>
      <c r="AB17" s="238">
        <v>98.395681173719638</v>
      </c>
      <c r="AC17" s="238">
        <v>99.491965705011197</v>
      </c>
      <c r="AD17" s="238">
        <v>85.908732975837665</v>
      </c>
      <c r="AE17" s="238">
        <v>99.893045411581298</v>
      </c>
      <c r="AF17" s="238">
        <v>72.165068364036017</v>
      </c>
      <c r="AG17" s="238">
        <v>99.973261352895335</v>
      </c>
      <c r="AH17" s="238">
        <v>95.507907286415033</v>
      </c>
      <c r="AI17" s="238">
        <v>55.961448218604545</v>
      </c>
      <c r="AJ17" s="238">
        <v>0</v>
      </c>
      <c r="AK17" s="238">
        <v>98.475897115033675</v>
      </c>
      <c r="AL17" s="1" t="s">
        <v>37</v>
      </c>
      <c r="AM17" s="289">
        <v>2023</v>
      </c>
      <c r="AN17" s="289">
        <v>14</v>
      </c>
      <c r="AO17" s="292">
        <f t="shared" si="0"/>
        <v>87.087100697299348</v>
      </c>
    </row>
    <row r="18" spans="1:41" ht="15">
      <c r="A18" s="289">
        <v>14</v>
      </c>
      <c r="B18" s="289" t="s">
        <v>62</v>
      </c>
      <c r="C18" s="289" t="s">
        <v>63</v>
      </c>
      <c r="D18" s="289" t="s">
        <v>615</v>
      </c>
      <c r="E18" s="289" t="s">
        <v>287</v>
      </c>
      <c r="F18" s="289" t="s">
        <v>296</v>
      </c>
      <c r="G18" s="289" t="s">
        <v>305</v>
      </c>
      <c r="H18" s="238">
        <v>34.250994290991144</v>
      </c>
      <c r="I18" s="238">
        <v>44.612035403460858</v>
      </c>
      <c r="J18" s="238">
        <v>46.56432915980475</v>
      </c>
      <c r="K18" s="238">
        <v>46.56432915980475</v>
      </c>
      <c r="L18" s="238">
        <v>30.956404032658188</v>
      </c>
      <c r="M18" s="238">
        <v>45.428755065055</v>
      </c>
      <c r="N18" s="238">
        <v>56.643075243934263</v>
      </c>
      <c r="O18" s="238">
        <v>46.4523860375309</v>
      </c>
      <c r="P18" s="238">
        <v>62.305304333412714</v>
      </c>
      <c r="Q18" s="238">
        <v>46.087470398027534</v>
      </c>
      <c r="R18" s="238">
        <v>5.072995727027541</v>
      </c>
      <c r="S18" s="238">
        <v>100</v>
      </c>
      <c r="T18" s="238">
        <v>44.86094059254826</v>
      </c>
      <c r="U18" s="238">
        <v>44.249791429374433</v>
      </c>
      <c r="V18" s="238">
        <v>39.331694107217452</v>
      </c>
      <c r="W18" s="238">
        <v>50.505686348382063</v>
      </c>
      <c r="X18" s="238">
        <v>45.927937449829138</v>
      </c>
      <c r="Y18" s="238">
        <v>46.756150209126332</v>
      </c>
      <c r="Z18" s="238">
        <v>42.88469311108318</v>
      </c>
      <c r="AA18" s="238">
        <v>46.56432915980475</v>
      </c>
      <c r="AB18" s="238">
        <v>46.134471521587791</v>
      </c>
      <c r="AC18" s="238">
        <v>42.322331203120278</v>
      </c>
      <c r="AD18" s="238">
        <v>29.635631566417494</v>
      </c>
      <c r="AE18" s="238">
        <v>0</v>
      </c>
      <c r="AF18" s="238">
        <v>59.804334309992782</v>
      </c>
      <c r="AG18" s="238">
        <v>82.05142821407243</v>
      </c>
      <c r="AH18" s="238">
        <v>27.887963774499838</v>
      </c>
      <c r="AI18" s="238">
        <v>43.908523742307501</v>
      </c>
      <c r="AJ18" s="238">
        <v>55.993528687620362</v>
      </c>
      <c r="AK18" s="238">
        <v>64.713734338884635</v>
      </c>
      <c r="AL18" s="1"/>
      <c r="AM18" s="289">
        <v>2020</v>
      </c>
      <c r="AN18" s="289">
        <v>15</v>
      </c>
      <c r="AO18" s="292">
        <f t="shared" si="0"/>
        <v>45.949041620585881</v>
      </c>
    </row>
    <row r="19" spans="1:41" ht="15">
      <c r="B19" s="289" t="s">
        <v>64</v>
      </c>
      <c r="C19" s="289" t="s">
        <v>65</v>
      </c>
      <c r="D19" s="289" t="s">
        <v>547</v>
      </c>
      <c r="H19" s="238">
        <v>82.954545454545453</v>
      </c>
      <c r="I19" s="238">
        <v>10.227272727272725</v>
      </c>
      <c r="J19" s="238">
        <v>42.32954545454546</v>
      </c>
      <c r="K19" s="238">
        <v>55.681818181818187</v>
      </c>
      <c r="L19" s="238">
        <v>67.045454545454547</v>
      </c>
      <c r="M19" s="238">
        <v>71.070878274268097</v>
      </c>
      <c r="N19" s="238">
        <v>10.22727272727273</v>
      </c>
      <c r="O19" s="238">
        <v>34.659090909090907</v>
      </c>
      <c r="P19" s="238">
        <v>29.025423728813568</v>
      </c>
      <c r="Q19" s="238">
        <v>58.52272727272728</v>
      </c>
      <c r="R19" s="238">
        <v>20.454545454545453</v>
      </c>
      <c r="S19" s="238">
        <v>34.861325115562408</v>
      </c>
      <c r="T19" s="238">
        <v>70.454545454545453</v>
      </c>
      <c r="U19" s="238">
        <v>7.3863636363636349</v>
      </c>
      <c r="V19" s="238">
        <v>41.679506933744229</v>
      </c>
      <c r="W19" s="238">
        <v>70.502696456086284</v>
      </c>
      <c r="X19" s="238">
        <v>3.4090909090909083</v>
      </c>
      <c r="Y19" s="238">
        <v>72.72727272727272</v>
      </c>
      <c r="Z19" s="238">
        <v>21.59090909090909</v>
      </c>
      <c r="AA19" s="238">
        <v>3.6755264509501795</v>
      </c>
      <c r="AB19" s="238">
        <v>73.863636363636374</v>
      </c>
      <c r="AC19" s="238">
        <v>36.209553158705702</v>
      </c>
      <c r="AD19" s="238">
        <v>5.6818181818181817</v>
      </c>
      <c r="AE19" s="238">
        <v>98.863636363636346</v>
      </c>
      <c r="AF19" s="238">
        <v>76.13636363636364</v>
      </c>
      <c r="AG19" s="238">
        <v>0</v>
      </c>
      <c r="AH19" s="238">
        <v>36.565870570107855</v>
      </c>
      <c r="AI19" s="238">
        <v>100.00000000000001</v>
      </c>
      <c r="AJ19" s="238">
        <v>71.590909090909108</v>
      </c>
      <c r="AK19" s="238">
        <v>40.543143297380588</v>
      </c>
      <c r="AL19" s="1"/>
      <c r="AN19" s="289">
        <v>16</v>
      </c>
      <c r="AO19" s="292">
        <f t="shared" si="0"/>
        <v>44.931358072247903</v>
      </c>
    </row>
    <row r="20" spans="1:41" ht="15">
      <c r="A20" s="289">
        <v>16</v>
      </c>
      <c r="B20" s="289" t="s">
        <v>66</v>
      </c>
      <c r="C20" s="289" t="s">
        <v>67</v>
      </c>
      <c r="D20" s="289" t="s">
        <v>616</v>
      </c>
      <c r="E20" s="289" t="s">
        <v>289</v>
      </c>
      <c r="F20" s="289" t="s">
        <v>306</v>
      </c>
      <c r="G20" s="289" t="s">
        <v>307</v>
      </c>
      <c r="H20" s="238">
        <v>42.857142857142854</v>
      </c>
      <c r="I20" s="238">
        <v>2.8571428571428572</v>
      </c>
      <c r="J20" s="238">
        <v>20</v>
      </c>
      <c r="K20" s="238">
        <v>17.142857142857142</v>
      </c>
      <c r="L20" s="238">
        <v>31.428571428571427</v>
      </c>
      <c r="M20" s="238">
        <v>77.142857142857139</v>
      </c>
      <c r="N20" s="238">
        <v>45.714285714285715</v>
      </c>
      <c r="O20" s="238">
        <v>0</v>
      </c>
      <c r="P20" s="238">
        <v>14.285714285714286</v>
      </c>
      <c r="Q20" s="238">
        <v>11.428571428571429</v>
      </c>
      <c r="R20" s="238">
        <v>42.857142857142854</v>
      </c>
      <c r="S20" s="238">
        <v>34.285714285714285</v>
      </c>
      <c r="T20" s="238">
        <v>40</v>
      </c>
      <c r="U20" s="238">
        <v>17.142857142857142</v>
      </c>
      <c r="V20" s="238">
        <v>37.142857142857146</v>
      </c>
      <c r="W20" s="238">
        <v>54.285714285714285</v>
      </c>
      <c r="X20" s="238">
        <v>14.285714285714286</v>
      </c>
      <c r="Y20" s="238">
        <v>31.428571428571427</v>
      </c>
      <c r="Z20" s="238">
        <v>17.142857142857142</v>
      </c>
      <c r="AA20" s="238">
        <v>5.7142857142857144</v>
      </c>
      <c r="AB20" s="238">
        <v>48.571428571428569</v>
      </c>
      <c r="AC20" s="238">
        <v>20</v>
      </c>
      <c r="AD20" s="238">
        <v>20</v>
      </c>
      <c r="AE20" s="238">
        <v>68.571428571428569</v>
      </c>
      <c r="AF20" s="238">
        <v>54.285714285714285</v>
      </c>
      <c r="AG20" s="238">
        <v>5.7142857142857144</v>
      </c>
      <c r="AH20" s="238">
        <v>31.428571428571427</v>
      </c>
      <c r="AI20" s="238">
        <v>100</v>
      </c>
      <c r="AJ20" s="238">
        <v>28.571428571428573</v>
      </c>
      <c r="AK20" s="238">
        <v>34.285714285714285</v>
      </c>
      <c r="AL20" s="1"/>
      <c r="AM20" s="289">
        <v>2023</v>
      </c>
      <c r="AN20" s="289">
        <v>17</v>
      </c>
      <c r="AO20" s="292">
        <f t="shared" si="0"/>
        <v>32.285714285714285</v>
      </c>
    </row>
    <row r="21" spans="1:41" ht="15">
      <c r="A21" s="289">
        <v>17</v>
      </c>
      <c r="B21" s="289" t="s">
        <v>68</v>
      </c>
      <c r="C21" s="289" t="s">
        <v>69</v>
      </c>
      <c r="D21" s="289" t="s">
        <v>617</v>
      </c>
      <c r="E21" s="289" t="s">
        <v>289</v>
      </c>
      <c r="F21" s="289" t="s">
        <v>308</v>
      </c>
      <c r="G21" s="289" t="s">
        <v>309</v>
      </c>
      <c r="H21" s="238">
        <v>100</v>
      </c>
      <c r="I21" s="238">
        <v>0</v>
      </c>
      <c r="J21" s="238" t="s">
        <v>221</v>
      </c>
      <c r="K21" s="238">
        <v>100</v>
      </c>
      <c r="L21" s="238">
        <v>100</v>
      </c>
      <c r="M21" s="238">
        <v>64.406779661016955</v>
      </c>
      <c r="N21" s="238">
        <v>0</v>
      </c>
      <c r="O21" s="238" t="s">
        <v>221</v>
      </c>
      <c r="P21" s="238">
        <v>64.406779661016955</v>
      </c>
      <c r="Q21" s="238">
        <v>100</v>
      </c>
      <c r="R21" s="238">
        <v>0</v>
      </c>
      <c r="S21" s="238">
        <v>30.508474576271187</v>
      </c>
      <c r="T21" s="238">
        <v>100</v>
      </c>
      <c r="U21" s="238">
        <v>0</v>
      </c>
      <c r="V21" s="238">
        <v>30.508474576271187</v>
      </c>
      <c r="W21" s="238">
        <v>64.406779661016955</v>
      </c>
      <c r="X21" s="238">
        <v>0</v>
      </c>
      <c r="Y21" s="238">
        <v>100</v>
      </c>
      <c r="Z21" s="238">
        <v>0</v>
      </c>
      <c r="AA21" s="238">
        <v>16.38418079096045</v>
      </c>
      <c r="AB21" s="238">
        <v>100</v>
      </c>
      <c r="AC21" s="238">
        <v>33.898305084745765</v>
      </c>
      <c r="AD21" s="238">
        <v>0</v>
      </c>
      <c r="AE21" s="238">
        <v>100</v>
      </c>
      <c r="AF21" s="238">
        <v>100</v>
      </c>
      <c r="AG21" s="238">
        <v>0</v>
      </c>
      <c r="AH21" s="238">
        <v>30.508474576271187</v>
      </c>
      <c r="AI21" s="238">
        <v>100</v>
      </c>
      <c r="AJ21" s="238">
        <v>100</v>
      </c>
      <c r="AK21" s="238">
        <v>30.508474576271187</v>
      </c>
      <c r="AL21" s="1"/>
      <c r="AM21" s="289">
        <v>2021</v>
      </c>
      <c r="AN21" s="289">
        <v>18</v>
      </c>
      <c r="AO21" s="292">
        <f t="shared" si="0"/>
        <v>52.340597255851499</v>
      </c>
    </row>
    <row r="22" spans="1:41" ht="15">
      <c r="A22" s="289">
        <v>18</v>
      </c>
      <c r="B22" s="289" t="s">
        <v>70</v>
      </c>
      <c r="C22" s="289" t="s">
        <v>71</v>
      </c>
      <c r="D22" s="289" t="s">
        <v>618</v>
      </c>
      <c r="E22" s="289" t="s">
        <v>289</v>
      </c>
      <c r="F22" s="289" t="s">
        <v>310</v>
      </c>
      <c r="G22" s="289" t="s">
        <v>311</v>
      </c>
      <c r="H22" s="238">
        <v>85.714285714285708</v>
      </c>
      <c r="I22" s="238">
        <v>42.857142857142854</v>
      </c>
      <c r="J22" s="238">
        <v>64.285714285714292</v>
      </c>
      <c r="K22" s="238">
        <v>42.857142857142854</v>
      </c>
      <c r="L22" s="238">
        <v>57.142857142857146</v>
      </c>
      <c r="M22" s="238">
        <v>57.142857142857146</v>
      </c>
      <c r="N22" s="238">
        <v>0</v>
      </c>
      <c r="O22" s="238">
        <v>71.428571428571431</v>
      </c>
      <c r="P22" s="238">
        <v>14.285714285714286</v>
      </c>
      <c r="Q22" s="238" t="s">
        <v>221</v>
      </c>
      <c r="R22" s="238">
        <v>28.571428571428573</v>
      </c>
      <c r="S22" s="238">
        <v>42.857142857142854</v>
      </c>
      <c r="T22" s="238">
        <v>57.142857142857146</v>
      </c>
      <c r="U22" s="238">
        <v>21.428571428571427</v>
      </c>
      <c r="V22" s="238">
        <v>57.142857142857146</v>
      </c>
      <c r="W22" s="238">
        <v>78.571428571428569</v>
      </c>
      <c r="X22" s="238">
        <v>14.285714285714286</v>
      </c>
      <c r="Y22" s="238">
        <v>71.428571428571431</v>
      </c>
      <c r="Z22" s="238">
        <v>57.142857142857146</v>
      </c>
      <c r="AA22" s="238">
        <v>7.1428571428571432</v>
      </c>
      <c r="AB22" s="238">
        <v>57.142857142857146</v>
      </c>
      <c r="AC22" s="238">
        <v>57.142857142857146</v>
      </c>
      <c r="AD22" s="238">
        <v>14.285714285714286</v>
      </c>
      <c r="AE22" s="238">
        <v>100</v>
      </c>
      <c r="AF22" s="238">
        <v>57.142857142857146</v>
      </c>
      <c r="AG22" s="238">
        <v>14.285714285714286</v>
      </c>
      <c r="AH22" s="238">
        <v>50</v>
      </c>
      <c r="AI22" s="238">
        <v>71.428571428571431</v>
      </c>
      <c r="AJ22" s="238">
        <v>71.428571428571431</v>
      </c>
      <c r="AK22" s="238">
        <v>57.142857142857146</v>
      </c>
      <c r="AL22" s="1"/>
      <c r="AM22" s="289">
        <v>2023</v>
      </c>
      <c r="AN22" s="289">
        <v>19</v>
      </c>
      <c r="AO22" s="292">
        <f t="shared" si="0"/>
        <v>49.014778325123139</v>
      </c>
    </row>
    <row r="23" spans="1:41" ht="15">
      <c r="A23" s="289">
        <v>19</v>
      </c>
      <c r="B23" s="289" t="s">
        <v>72</v>
      </c>
      <c r="C23" s="289" t="s">
        <v>73</v>
      </c>
      <c r="D23" s="289" t="s">
        <v>619</v>
      </c>
      <c r="E23" s="289" t="s">
        <v>287</v>
      </c>
      <c r="F23" s="289" t="s">
        <v>313</v>
      </c>
      <c r="G23" s="289" t="s">
        <v>314</v>
      </c>
      <c r="H23" s="238">
        <v>84.44487653120747</v>
      </c>
      <c r="I23" s="238">
        <v>2.780478320046714</v>
      </c>
      <c r="J23" s="238">
        <v>84.44487653120747</v>
      </c>
      <c r="K23" s="238">
        <v>96.111219132801864</v>
      </c>
      <c r="L23" s="238">
        <v>84.44487653120747</v>
      </c>
      <c r="M23" s="238">
        <v>72.778533929613076</v>
      </c>
      <c r="N23" s="238">
        <v>76.667314796811198</v>
      </c>
      <c r="O23" s="238">
        <v>72.778533929613076</v>
      </c>
      <c r="P23" s="238">
        <v>96.111219132801864</v>
      </c>
      <c r="Q23" s="238">
        <v>96.111219132801864</v>
      </c>
      <c r="R23" s="238">
        <v>76.667314796811198</v>
      </c>
      <c r="S23" s="238">
        <v>76.667314796811198</v>
      </c>
      <c r="T23" s="238">
        <v>45.557067859226152</v>
      </c>
      <c r="U23" s="238" t="s">
        <v>221</v>
      </c>
      <c r="V23" s="238">
        <v>88.333657398405592</v>
      </c>
      <c r="W23" s="238">
        <v>61.112191328018689</v>
      </c>
      <c r="X23" s="238" t="s">
        <v>221</v>
      </c>
      <c r="Y23" s="238">
        <v>84.44487653120747</v>
      </c>
      <c r="Z23" s="238">
        <v>0</v>
      </c>
      <c r="AA23" s="238" t="s">
        <v>221</v>
      </c>
      <c r="AB23" s="238" t="s">
        <v>221</v>
      </c>
      <c r="AC23" s="238">
        <v>84.44487653120747</v>
      </c>
      <c r="AD23" s="238" t="s">
        <v>221</v>
      </c>
      <c r="AE23" s="238">
        <v>84.44487653120747</v>
      </c>
      <c r="AF23" s="238">
        <v>80.556095664009334</v>
      </c>
      <c r="AG23" s="238" t="s">
        <v>221</v>
      </c>
      <c r="AH23" s="238">
        <v>100</v>
      </c>
      <c r="AI23" s="238">
        <v>84.44487653120747</v>
      </c>
      <c r="AJ23" s="238">
        <v>96.111219132801864</v>
      </c>
      <c r="AK23" s="238">
        <v>88.333657398405592</v>
      </c>
      <c r="AL23" s="1" t="s">
        <v>37</v>
      </c>
      <c r="AM23" s="289">
        <v>2023</v>
      </c>
      <c r="AN23" s="289">
        <v>20</v>
      </c>
      <c r="AO23" s="292">
        <f t="shared" si="0"/>
        <v>75.741298852809649</v>
      </c>
    </row>
    <row r="24" spans="1:41" ht="15">
      <c r="A24" s="289">
        <v>20</v>
      </c>
      <c r="B24" s="289" t="s">
        <v>74</v>
      </c>
      <c r="C24" s="289" t="s">
        <v>75</v>
      </c>
      <c r="D24" s="289" t="s">
        <v>620</v>
      </c>
      <c r="E24" s="289" t="s">
        <v>289</v>
      </c>
      <c r="F24" s="289" t="s">
        <v>288</v>
      </c>
      <c r="G24" s="289" t="s">
        <v>315</v>
      </c>
      <c r="H24" s="238">
        <v>53.877346455257886</v>
      </c>
      <c r="I24" s="238">
        <v>11.112629852378349</v>
      </c>
      <c r="J24" s="238">
        <v>11.841625660652451</v>
      </c>
      <c r="K24" s="238">
        <v>51.594678330599599</v>
      </c>
      <c r="L24" s="238" t="s">
        <v>221</v>
      </c>
      <c r="M24" s="238">
        <v>41.903590304355752</v>
      </c>
      <c r="N24" s="238">
        <v>83.264989976307632</v>
      </c>
      <c r="O24" s="238" t="s">
        <v>221</v>
      </c>
      <c r="P24" s="238">
        <v>20.393657736468018</v>
      </c>
      <c r="Q24" s="238">
        <v>100</v>
      </c>
      <c r="R24" s="238">
        <v>17.64169856023328</v>
      </c>
      <c r="S24" s="238">
        <v>11.376890832877711</v>
      </c>
      <c r="T24" s="238">
        <v>84.495170402770171</v>
      </c>
      <c r="U24" s="238" t="s">
        <v>221</v>
      </c>
      <c r="V24" s="238">
        <v>47.726444322945149</v>
      </c>
      <c r="W24" s="238">
        <v>10.584107891379624</v>
      </c>
      <c r="X24" s="238">
        <v>8.0007289958082755</v>
      </c>
      <c r="Y24" s="238">
        <v>59.139784946236567</v>
      </c>
      <c r="Z24" s="238">
        <v>0</v>
      </c>
      <c r="AA24" s="238">
        <v>2.3191179150719892</v>
      </c>
      <c r="AB24" s="238">
        <v>15.605066520867506</v>
      </c>
      <c r="AC24" s="238">
        <v>17.491343174776745</v>
      </c>
      <c r="AD24" s="238">
        <v>19.691999271004192</v>
      </c>
      <c r="AE24" s="238">
        <v>53.658647712775654</v>
      </c>
      <c r="AF24" s="238">
        <v>75.041006014215426</v>
      </c>
      <c r="AG24" s="238" t="s">
        <v>221</v>
      </c>
      <c r="AH24" s="238">
        <v>62.233460907599785</v>
      </c>
      <c r="AI24" s="238">
        <v>46.724075086568256</v>
      </c>
      <c r="AJ24" s="238">
        <v>84.964461454346647</v>
      </c>
      <c r="AK24" s="238">
        <v>51.732039365773645</v>
      </c>
      <c r="AL24" s="1"/>
      <c r="AM24" s="289">
        <v>2022</v>
      </c>
      <c r="AN24" s="289">
        <v>21</v>
      </c>
      <c r="AO24" s="292">
        <f t="shared" si="0"/>
        <v>40.092867757356544</v>
      </c>
    </row>
    <row r="25" spans="1:41" ht="15">
      <c r="B25" s="289" t="s">
        <v>76</v>
      </c>
      <c r="C25" s="289" t="s">
        <v>77</v>
      </c>
      <c r="D25" s="289" t="s">
        <v>549</v>
      </c>
      <c r="H25" s="238">
        <v>84.704513037868409</v>
      </c>
      <c r="I25" s="238">
        <v>39.239250050432013</v>
      </c>
      <c r="J25" s="238">
        <v>100</v>
      </c>
      <c r="K25" s="238">
        <v>37.664532760014644</v>
      </c>
      <c r="L25" s="238">
        <v>63.828977821419755</v>
      </c>
      <c r="M25" s="238">
        <v>66.529484372685843</v>
      </c>
      <c r="N25" s="238">
        <v>56.269599766292231</v>
      </c>
      <c r="O25" s="238">
        <v>84.712581846469263</v>
      </c>
      <c r="P25" s="238">
        <v>23.1973838249301</v>
      </c>
      <c r="Q25" s="238">
        <v>88.461408128689783</v>
      </c>
      <c r="R25" s="238">
        <v>40.776058267594586</v>
      </c>
      <c r="S25" s="238">
        <v>57.3836132730777</v>
      </c>
      <c r="T25" s="238">
        <v>8.1120520973041099</v>
      </c>
      <c r="U25" s="238">
        <v>0</v>
      </c>
      <c r="V25" s="238">
        <v>54.004007769503254</v>
      </c>
      <c r="W25" s="238">
        <v>50.248533496862734</v>
      </c>
      <c r="X25" s="238">
        <v>62.029946224049212</v>
      </c>
      <c r="Y25" s="238">
        <v>81.742679135888167</v>
      </c>
      <c r="Z25" s="238">
        <v>17.346397388185931</v>
      </c>
      <c r="AA25" s="238">
        <v>28.318311693904658</v>
      </c>
      <c r="AB25" s="238">
        <v>59.784660623439642</v>
      </c>
      <c r="AC25" s="238">
        <v>53.222915759975614</v>
      </c>
      <c r="AD25" s="238">
        <v>18.795050570834821</v>
      </c>
      <c r="AE25" s="238">
        <v>44.655614100944696</v>
      </c>
      <c r="AF25" s="238">
        <v>74.975486775905409</v>
      </c>
      <c r="AG25" s="238">
        <v>5.8709385207841054</v>
      </c>
      <c r="AH25" s="238">
        <v>53.782221134330875</v>
      </c>
      <c r="AI25" s="238">
        <v>58.025979829723276</v>
      </c>
      <c r="AJ25" s="238">
        <v>58.920078427822254</v>
      </c>
      <c r="AK25" s="238">
        <v>50.868576225316652</v>
      </c>
      <c r="AL25" s="1"/>
      <c r="AN25" s="289">
        <v>22</v>
      </c>
      <c r="AO25" s="292">
        <f t="shared" si="0"/>
        <v>50.782361764141655</v>
      </c>
    </row>
    <row r="26" spans="1:41" ht="15">
      <c r="A26" s="289">
        <v>22</v>
      </c>
      <c r="B26" s="289" t="s">
        <v>78</v>
      </c>
      <c r="C26" s="289" t="s">
        <v>79</v>
      </c>
      <c r="D26" s="289" t="s">
        <v>621</v>
      </c>
      <c r="E26" s="289" t="s">
        <v>289</v>
      </c>
      <c r="F26" s="289" t="s">
        <v>316</v>
      </c>
      <c r="G26" s="289" t="s">
        <v>317</v>
      </c>
      <c r="H26" s="238">
        <v>100</v>
      </c>
      <c r="I26" s="238">
        <v>35.569003193814083</v>
      </c>
      <c r="J26" s="238" t="s">
        <v>221</v>
      </c>
      <c r="K26" s="238">
        <v>27.718944360396698</v>
      </c>
      <c r="L26" s="238">
        <v>98.319045217683637</v>
      </c>
      <c r="M26" s="238">
        <v>72.550008404773905</v>
      </c>
      <c r="N26" s="238">
        <v>78.719112455874949</v>
      </c>
      <c r="O26" s="238">
        <v>89.914271306101867</v>
      </c>
      <c r="P26" s="238">
        <v>20.65893427466801</v>
      </c>
      <c r="Q26" s="238">
        <v>87.678601445621112</v>
      </c>
      <c r="R26" s="238">
        <v>55.168935955622793</v>
      </c>
      <c r="S26" s="238">
        <v>59.657085224407453</v>
      </c>
      <c r="T26" s="238">
        <v>78.147587829887371</v>
      </c>
      <c r="U26" s="238">
        <v>7.5642965204236008</v>
      </c>
      <c r="V26" s="238">
        <v>68.061859135989238</v>
      </c>
      <c r="W26" s="238">
        <v>57.976130442091105</v>
      </c>
      <c r="X26" s="238" t="s">
        <v>221</v>
      </c>
      <c r="Y26" s="238">
        <v>96.638090435367289</v>
      </c>
      <c r="Z26" s="238">
        <v>19.314170448814927</v>
      </c>
      <c r="AA26" s="238">
        <v>26.878466969238524</v>
      </c>
      <c r="AB26" s="238">
        <v>59.673894772230639</v>
      </c>
      <c r="AC26" s="238">
        <v>61.338040006723816</v>
      </c>
      <c r="AD26" s="238">
        <v>0</v>
      </c>
      <c r="AE26" s="238">
        <v>100</v>
      </c>
      <c r="AF26" s="238">
        <v>88.233316523785504</v>
      </c>
      <c r="AG26" s="238">
        <v>16.624642797108756</v>
      </c>
      <c r="AH26" s="238">
        <v>64.699949571356527</v>
      </c>
      <c r="AI26" s="238">
        <v>86.552361741469156</v>
      </c>
      <c r="AJ26" s="238">
        <v>96.083375357202883</v>
      </c>
      <c r="AK26" s="238">
        <v>47.890401748192971</v>
      </c>
      <c r="AL26" s="1"/>
      <c r="AM26" s="289">
        <v>2023</v>
      </c>
      <c r="AN26" s="289">
        <v>23</v>
      </c>
      <c r="AO26" s="292">
        <f t="shared" si="0"/>
        <v>60.772518790673082</v>
      </c>
    </row>
    <row r="27" spans="1:41" ht="15">
      <c r="A27" s="289">
        <v>23</v>
      </c>
      <c r="B27" s="289" t="s">
        <v>80</v>
      </c>
      <c r="C27" s="289" t="s">
        <v>81</v>
      </c>
      <c r="D27" s="289" t="s">
        <v>622</v>
      </c>
      <c r="E27" s="289" t="s">
        <v>287</v>
      </c>
      <c r="F27" s="289" t="s">
        <v>318</v>
      </c>
      <c r="G27" s="289" t="s">
        <v>319</v>
      </c>
      <c r="H27" s="238">
        <v>79.716687289328831</v>
      </c>
      <c r="I27" s="238">
        <v>83.856295600972828</v>
      </c>
      <c r="J27" s="238">
        <v>100</v>
      </c>
      <c r="K27" s="238">
        <v>89.618125186670653</v>
      </c>
      <c r="L27" s="238">
        <v>53.714639245637244</v>
      </c>
      <c r="M27" s="238">
        <v>83.06481204932372</v>
      </c>
      <c r="N27" s="238">
        <v>63.29009685539959</v>
      </c>
      <c r="O27" s="238">
        <v>89.81311601314161</v>
      </c>
      <c r="P27" s="238">
        <v>77.493279856636946</v>
      </c>
      <c r="Q27" s="238">
        <v>97.020096428723804</v>
      </c>
      <c r="R27" s="238">
        <v>66.294320945513505</v>
      </c>
      <c r="S27" s="238">
        <v>83.829415027520596</v>
      </c>
      <c r="T27" s="238">
        <v>0</v>
      </c>
      <c r="U27" s="238">
        <v>59.825916286214103</v>
      </c>
      <c r="V27" s="238">
        <v>70.942953449673595</v>
      </c>
      <c r="W27" s="238">
        <v>76.048555702521654</v>
      </c>
      <c r="X27" s="238">
        <v>74.823996245253227</v>
      </c>
      <c r="Y27" s="238">
        <v>79.150915219524677</v>
      </c>
      <c r="Z27" s="238">
        <v>71.079063020011091</v>
      </c>
      <c r="AA27" s="238">
        <v>78.064598711439174</v>
      </c>
      <c r="AB27" s="238">
        <v>86.996629261424246</v>
      </c>
      <c r="AC27" s="238">
        <v>76.630968127320045</v>
      </c>
      <c r="AD27" s="238">
        <v>92.31428937150659</v>
      </c>
      <c r="AE27" s="238">
        <v>26.607927635789565</v>
      </c>
      <c r="AF27" s="238">
        <v>78.581729743567863</v>
      </c>
      <c r="AG27" s="238">
        <v>58.551009088193886</v>
      </c>
      <c r="AH27" s="238">
        <v>74.010752229380898</v>
      </c>
      <c r="AI27" s="238">
        <v>57.785979434227926</v>
      </c>
      <c r="AJ27" s="238">
        <v>49.440628066732089</v>
      </c>
      <c r="AK27" s="238">
        <v>86.956521739130437</v>
      </c>
      <c r="AL27" s="1"/>
      <c r="AM27" s="289">
        <v>2023</v>
      </c>
      <c r="AN27" s="289">
        <v>24</v>
      </c>
      <c r="AO27" s="292">
        <f t="shared" si="0"/>
        <v>72.184110594359353</v>
      </c>
    </row>
    <row r="28" spans="1:41" ht="15">
      <c r="B28" s="289" t="s">
        <v>82</v>
      </c>
      <c r="C28" s="289" t="s">
        <v>83</v>
      </c>
      <c r="D28" s="289" t="s">
        <v>550</v>
      </c>
      <c r="H28" s="238">
        <v>83.82081423452982</v>
      </c>
      <c r="I28" s="238">
        <v>16.855343435139019</v>
      </c>
      <c r="J28" s="238">
        <v>68.695139675673204</v>
      </c>
      <c r="K28" s="238">
        <v>8.7748189077761989</v>
      </c>
      <c r="L28" s="238">
        <v>87.418648465554611</v>
      </c>
      <c r="M28" s="238">
        <v>57.15761671166905</v>
      </c>
      <c r="N28" s="238">
        <v>52.966280640270213</v>
      </c>
      <c r="O28" s="238">
        <v>80.376454835719429</v>
      </c>
      <c r="P28" s="238">
        <v>18.945614775590602</v>
      </c>
      <c r="Q28" s="238">
        <v>86.076817973844996</v>
      </c>
      <c r="R28" s="238">
        <v>46.448054508192769</v>
      </c>
      <c r="S28" s="238">
        <v>35.522904988319134</v>
      </c>
      <c r="T28" s="238">
        <v>84.558736576421794</v>
      </c>
      <c r="U28" s="238">
        <v>14.316518083641371</v>
      </c>
      <c r="V28" s="238">
        <v>59.941520467836256</v>
      </c>
      <c r="W28" s="238">
        <v>20.171679983376833</v>
      </c>
      <c r="X28" s="238">
        <v>0</v>
      </c>
      <c r="Y28" s="238">
        <v>86.373843777677678</v>
      </c>
      <c r="Z28" s="238">
        <v>16.296541447629281</v>
      </c>
      <c r="AA28" s="238">
        <v>21.165058990030367</v>
      </c>
      <c r="AB28" s="238">
        <v>26.598543767422854</v>
      </c>
      <c r="AC28" s="238">
        <v>35.404245011310621</v>
      </c>
      <c r="AD28" s="238">
        <v>8.6714458273896806</v>
      </c>
      <c r="AE28" s="238">
        <v>100</v>
      </c>
      <c r="AF28" s="238">
        <v>76.981153752857395</v>
      </c>
      <c r="AG28" s="238">
        <v>30.75906482115397</v>
      </c>
      <c r="AH28" s="238">
        <v>46.756260783573225</v>
      </c>
      <c r="AI28" s="238">
        <v>79.85405249178099</v>
      </c>
      <c r="AJ28" s="238">
        <v>78.496935103449388</v>
      </c>
      <c r="AK28" s="238">
        <v>43.622890155822006</v>
      </c>
      <c r="AL28" s="1"/>
      <c r="AN28" s="289">
        <v>25</v>
      </c>
      <c r="AO28" s="292">
        <f t="shared" si="0"/>
        <v>49.100900006455092</v>
      </c>
    </row>
    <row r="29" spans="1:41" ht="15">
      <c r="A29" s="289">
        <v>25</v>
      </c>
      <c r="B29" s="289" t="s">
        <v>84</v>
      </c>
      <c r="C29" s="289" t="s">
        <v>85</v>
      </c>
      <c r="D29" s="289" t="s">
        <v>623</v>
      </c>
      <c r="E29" s="289" t="s">
        <v>289</v>
      </c>
      <c r="F29" s="289" t="s">
        <v>338</v>
      </c>
      <c r="G29" s="289" t="s">
        <v>552</v>
      </c>
      <c r="H29" s="238">
        <v>68.421052631578959</v>
      </c>
      <c r="I29" s="238">
        <v>10.526315789473694</v>
      </c>
      <c r="J29" s="238">
        <v>57.894736842105274</v>
      </c>
      <c r="K29" s="238">
        <v>0</v>
      </c>
      <c r="L29" s="238">
        <v>84.21052631578948</v>
      </c>
      <c r="M29" s="238">
        <v>31.578947368421058</v>
      </c>
      <c r="N29" s="238">
        <v>68.421052631578959</v>
      </c>
      <c r="O29" s="238">
        <v>78.94736842105263</v>
      </c>
      <c r="P29" s="238" t="s">
        <v>221</v>
      </c>
      <c r="Q29" s="238">
        <v>84.21052631578948</v>
      </c>
      <c r="R29" s="238">
        <v>52.631578947368425</v>
      </c>
      <c r="S29" s="238">
        <v>31.578947368421058</v>
      </c>
      <c r="T29" s="238">
        <v>78.94736842105263</v>
      </c>
      <c r="U29" s="238">
        <v>0</v>
      </c>
      <c r="V29" s="238">
        <v>63.157894736842117</v>
      </c>
      <c r="W29" s="238">
        <v>26.315789473684212</v>
      </c>
      <c r="X29" s="238" t="s">
        <v>221</v>
      </c>
      <c r="Y29" s="238">
        <v>63.157894736842117</v>
      </c>
      <c r="Z29" s="238" t="s">
        <v>221</v>
      </c>
      <c r="AA29" s="238">
        <v>15.789473684210542</v>
      </c>
      <c r="AB29" s="238">
        <v>31.578947368421058</v>
      </c>
      <c r="AC29" s="238">
        <v>47.368421052631575</v>
      </c>
      <c r="AD29" s="238">
        <v>10.526315789473694</v>
      </c>
      <c r="AE29" s="238">
        <v>100</v>
      </c>
      <c r="AF29" s="238">
        <v>73.684210526315795</v>
      </c>
      <c r="AG29" s="238">
        <v>21.052631578947366</v>
      </c>
      <c r="AH29" s="238">
        <v>57.894736842105274</v>
      </c>
      <c r="AI29" s="238">
        <v>68.421052631578959</v>
      </c>
      <c r="AJ29" s="238">
        <v>73.684210526315795</v>
      </c>
      <c r="AK29" s="238">
        <v>47.368421052631575</v>
      </c>
      <c r="AL29" s="1"/>
      <c r="AM29" s="289">
        <v>2023</v>
      </c>
      <c r="AN29" s="289">
        <v>26</v>
      </c>
      <c r="AO29" s="292">
        <f t="shared" si="0"/>
        <v>49.902534113060426</v>
      </c>
    </row>
    <row r="30" spans="1:41" ht="15">
      <c r="A30" s="289">
        <v>26</v>
      </c>
      <c r="B30" s="289" t="s">
        <v>86</v>
      </c>
      <c r="C30" s="289" t="s">
        <v>87</v>
      </c>
      <c r="D30" s="289" t="s">
        <v>624</v>
      </c>
      <c r="E30" s="289" t="s">
        <v>289</v>
      </c>
      <c r="F30" s="289" t="s">
        <v>292</v>
      </c>
      <c r="G30" s="289" t="s">
        <v>339</v>
      </c>
      <c r="H30" s="238">
        <v>89.705882352941174</v>
      </c>
      <c r="I30" s="238">
        <v>10.294117647058824</v>
      </c>
      <c r="J30" s="238" t="s">
        <v>221</v>
      </c>
      <c r="K30" s="238">
        <v>7.3529411764705879</v>
      </c>
      <c r="L30" s="238">
        <v>86.764705882352942</v>
      </c>
      <c r="M30" s="238">
        <v>69.117647058823536</v>
      </c>
      <c r="N30" s="238">
        <v>39.705882352941174</v>
      </c>
      <c r="O30" s="238">
        <v>75</v>
      </c>
      <c r="P30" s="238">
        <v>23.529411764705884</v>
      </c>
      <c r="Q30" s="238">
        <v>85.294117647058826</v>
      </c>
      <c r="R30" s="238">
        <v>32.352941176470587</v>
      </c>
      <c r="S30" s="238">
        <v>30.882352941176475</v>
      </c>
      <c r="T30" s="238">
        <v>80.882352941176464</v>
      </c>
      <c r="U30" s="238">
        <v>25</v>
      </c>
      <c r="V30" s="238">
        <v>50</v>
      </c>
      <c r="W30" s="238">
        <v>14.705882352941176</v>
      </c>
      <c r="X30" s="238">
        <v>0</v>
      </c>
      <c r="Y30" s="238">
        <v>98.529411764705898</v>
      </c>
      <c r="Z30" s="238">
        <v>16.176470588235293</v>
      </c>
      <c r="AA30" s="238">
        <v>22.058823529411764</v>
      </c>
      <c r="AB30" s="238">
        <v>22.058823529411764</v>
      </c>
      <c r="AC30" s="238">
        <v>25</v>
      </c>
      <c r="AD30" s="238">
        <v>8.8235294117647065</v>
      </c>
      <c r="AE30" s="238">
        <v>100</v>
      </c>
      <c r="AF30" s="238">
        <v>70.588235294117652</v>
      </c>
      <c r="AG30" s="238">
        <v>23.529411764705884</v>
      </c>
      <c r="AH30" s="238">
        <v>26.470588235294116</v>
      </c>
      <c r="AI30" s="238">
        <v>80.882352941176464</v>
      </c>
      <c r="AJ30" s="238">
        <v>72.058823529411768</v>
      </c>
      <c r="AK30" s="238">
        <v>35.294117647058826</v>
      </c>
      <c r="AL30" s="1"/>
      <c r="AM30" s="289">
        <v>2023</v>
      </c>
      <c r="AN30" s="289">
        <v>27</v>
      </c>
      <c r="AO30" s="292">
        <f t="shared" si="0"/>
        <v>45.588235294117638</v>
      </c>
    </row>
    <row r="31" spans="1:41" ht="15">
      <c r="A31" s="289">
        <v>27</v>
      </c>
      <c r="B31" s="289" t="s">
        <v>88</v>
      </c>
      <c r="C31" s="289" t="s">
        <v>89</v>
      </c>
      <c r="D31" s="289" t="s">
        <v>625</v>
      </c>
      <c r="E31" s="289" t="s">
        <v>289</v>
      </c>
      <c r="F31" s="289" t="s">
        <v>292</v>
      </c>
      <c r="G31" s="289" t="s">
        <v>341</v>
      </c>
      <c r="H31" s="238">
        <v>93.335507719069355</v>
      </c>
      <c r="I31" s="238">
        <v>29.745596868884544</v>
      </c>
      <c r="J31" s="238">
        <v>79.495542509241133</v>
      </c>
      <c r="K31" s="238">
        <v>18.971515546858011</v>
      </c>
      <c r="L31" s="238">
        <v>91.280713198521411</v>
      </c>
      <c r="M31" s="238">
        <v>70.776255707762559</v>
      </c>
      <c r="N31" s="238">
        <v>50.771906936290499</v>
      </c>
      <c r="O31" s="238">
        <v>87.18199608610567</v>
      </c>
      <c r="P31" s="238">
        <v>14.361817786475321</v>
      </c>
      <c r="Q31" s="238">
        <v>88.725809958686654</v>
      </c>
      <c r="R31" s="238">
        <v>54.359643400739287</v>
      </c>
      <c r="S31" s="238">
        <v>44.107414655359861</v>
      </c>
      <c r="T31" s="238">
        <v>93.846488367036315</v>
      </c>
      <c r="U31" s="238">
        <v>17.949554250924116</v>
      </c>
      <c r="V31" s="238">
        <v>66.666666666666657</v>
      </c>
      <c r="W31" s="238">
        <v>19.49336812350511</v>
      </c>
      <c r="X31" s="238">
        <v>0</v>
      </c>
      <c r="Y31" s="238">
        <v>97.434224831485096</v>
      </c>
      <c r="Z31" s="238">
        <v>16.416612307023268</v>
      </c>
      <c r="AA31" s="238">
        <v>25.646879756468799</v>
      </c>
      <c r="AB31" s="238">
        <v>26.157860404435745</v>
      </c>
      <c r="AC31" s="238">
        <v>33.844313981300282</v>
      </c>
      <c r="AD31" s="238">
        <v>6.6644922809306362</v>
      </c>
      <c r="AE31" s="238">
        <v>100</v>
      </c>
      <c r="AF31" s="238">
        <v>86.671015438138724</v>
      </c>
      <c r="AG31" s="238">
        <v>47.695151119808649</v>
      </c>
      <c r="AH31" s="238">
        <v>55.903457273320285</v>
      </c>
      <c r="AI31" s="238">
        <v>90.258751902587534</v>
      </c>
      <c r="AJ31" s="238">
        <v>89.747771254620588</v>
      </c>
      <c r="AK31" s="238">
        <v>48.206131767775602</v>
      </c>
      <c r="AL31" s="1"/>
      <c r="AM31" s="289">
        <v>2022</v>
      </c>
      <c r="AN31" s="289">
        <v>28</v>
      </c>
      <c r="AO31" s="292">
        <f t="shared" si="0"/>
        <v>54.857215336667394</v>
      </c>
    </row>
    <row r="32" spans="1:41" ht="15">
      <c r="B32" s="289" t="s">
        <v>90</v>
      </c>
      <c r="C32" s="289" t="s">
        <v>91</v>
      </c>
      <c r="D32" s="289" t="s">
        <v>555</v>
      </c>
      <c r="H32" s="238">
        <v>84.373833051731225</v>
      </c>
      <c r="I32" s="238">
        <v>81.065826623903419</v>
      </c>
      <c r="J32" s="238">
        <v>6.1440466900855437</v>
      </c>
      <c r="K32" s="238">
        <v>64.417375592091588</v>
      </c>
      <c r="L32" s="238">
        <v>76.119385110928519</v>
      </c>
      <c r="M32" s="238">
        <v>84.4296515592183</v>
      </c>
      <c r="N32" s="238">
        <v>67.215468038091601</v>
      </c>
      <c r="O32" s="238">
        <v>6.0403002408968582</v>
      </c>
      <c r="P32" s="238">
        <v>20.774215950595856</v>
      </c>
      <c r="Q32" s="238">
        <v>73.270261944247366</v>
      </c>
      <c r="R32" s="238">
        <v>86.294323994456406</v>
      </c>
      <c r="S32" s="238">
        <v>70.290784575163158</v>
      </c>
      <c r="T32" s="238">
        <v>51.542162565374731</v>
      </c>
      <c r="U32" s="238">
        <v>42.110173578673894</v>
      </c>
      <c r="V32" s="238">
        <v>72.805779332272408</v>
      </c>
      <c r="W32" s="238">
        <v>67.605591997613388</v>
      </c>
      <c r="X32" s="238">
        <v>62.101735125798115</v>
      </c>
      <c r="Y32" s="238">
        <v>73.041720546108564</v>
      </c>
      <c r="Z32" s="238">
        <v>64.766220049468444</v>
      </c>
      <c r="AA32" s="238">
        <v>0</v>
      </c>
      <c r="AB32" s="238">
        <v>53.655135664864893</v>
      </c>
      <c r="AC32" s="238">
        <v>99.999999999999986</v>
      </c>
      <c r="AD32" s="238">
        <v>7.7402880860180616</v>
      </c>
      <c r="AE32" s="238">
        <v>0.2155152257225087</v>
      </c>
      <c r="AF32" s="238">
        <v>53.353613657776044</v>
      </c>
      <c r="AG32" s="238">
        <v>53.672976737440649</v>
      </c>
      <c r="AH32" s="238">
        <v>44.840333272733183</v>
      </c>
      <c r="AI32" s="238">
        <v>95.016131148797427</v>
      </c>
      <c r="AJ32" s="238">
        <v>87.843622084705274</v>
      </c>
      <c r="AK32" s="238">
        <v>81.511746066135629</v>
      </c>
      <c r="AL32" s="1"/>
      <c r="AN32" s="289">
        <v>29</v>
      </c>
      <c r="AO32" s="292">
        <f t="shared" si="0"/>
        <v>57.741940617030444</v>
      </c>
    </row>
    <row r="33" spans="1:41" ht="15">
      <c r="A33" s="289">
        <v>29</v>
      </c>
      <c r="B33" s="289" t="s">
        <v>92</v>
      </c>
      <c r="C33" s="289" t="s">
        <v>93</v>
      </c>
      <c r="D33" s="289" t="s">
        <v>626</v>
      </c>
      <c r="E33" s="289" t="s">
        <v>287</v>
      </c>
      <c r="F33" s="289" t="s">
        <v>288</v>
      </c>
      <c r="G33" s="289" t="s">
        <v>342</v>
      </c>
      <c r="H33" s="238">
        <v>82.593016842730478</v>
      </c>
      <c r="I33" s="238">
        <v>80.543888676763828</v>
      </c>
      <c r="J33" s="238">
        <v>4.1576513512367077</v>
      </c>
      <c r="K33" s="238">
        <v>81.600271520088242</v>
      </c>
      <c r="L33" s="238">
        <v>76.572907386194899</v>
      </c>
      <c r="M33" s="238">
        <v>80.649951211234139</v>
      </c>
      <c r="N33" s="238">
        <v>64.825421068261846</v>
      </c>
      <c r="O33" s="238">
        <v>7.7637775232277146</v>
      </c>
      <c r="P33" s="238">
        <v>49.734843663824194</v>
      </c>
      <c r="Q33" s="238">
        <v>19.456111323236197</v>
      </c>
      <c r="R33" s="238">
        <v>77.782020279156598</v>
      </c>
      <c r="S33" s="238">
        <v>77.107462559925324</v>
      </c>
      <c r="T33" s="238">
        <v>54.083407577107472</v>
      </c>
      <c r="U33" s="238">
        <v>60.218064570870993</v>
      </c>
      <c r="V33" s="238">
        <v>67.205464341775922</v>
      </c>
      <c r="W33" s="238">
        <v>75.788044631114502</v>
      </c>
      <c r="X33" s="238">
        <v>79.462050825166514</v>
      </c>
      <c r="Y33" s="238">
        <v>100</v>
      </c>
      <c r="Z33" s="238">
        <v>76.343812311739001</v>
      </c>
      <c r="AA33" s="238">
        <v>12.706291629544806</v>
      </c>
      <c r="AB33" s="238">
        <v>65.118153663399937</v>
      </c>
      <c r="AC33" s="238">
        <v>90.513766916974248</v>
      </c>
      <c r="AD33" s="238">
        <v>62.190827712019008</v>
      </c>
      <c r="AE33" s="238">
        <v>0</v>
      </c>
      <c r="AF33" s="238">
        <v>51.945186882185745</v>
      </c>
      <c r="AG33" s="238">
        <v>66.933944253531877</v>
      </c>
      <c r="AH33" s="238">
        <v>65.478766280599046</v>
      </c>
      <c r="AI33" s="238">
        <v>88.697976326842308</v>
      </c>
      <c r="AJ33" s="238">
        <v>90.895592041067417</v>
      </c>
      <c r="AK33" s="238">
        <v>48.521488269483697</v>
      </c>
      <c r="AL33" s="1"/>
      <c r="AM33" s="289">
        <v>2023</v>
      </c>
      <c r="AN33" s="289">
        <v>30</v>
      </c>
      <c r="AO33" s="292">
        <f t="shared" si="0"/>
        <v>61.963005387976743</v>
      </c>
    </row>
    <row r="34" spans="1:41" ht="15">
      <c r="A34" s="289">
        <v>30</v>
      </c>
      <c r="B34" s="289" t="s">
        <v>94</v>
      </c>
      <c r="C34" s="289" t="s">
        <v>95</v>
      </c>
      <c r="D34" s="289" t="s">
        <v>627</v>
      </c>
      <c r="E34" s="289" t="s">
        <v>287</v>
      </c>
      <c r="F34" s="289" t="s">
        <v>288</v>
      </c>
      <c r="G34" s="289" t="s">
        <v>343</v>
      </c>
      <c r="H34" s="238">
        <v>46.566274737268962</v>
      </c>
      <c r="I34" s="238">
        <v>45.724604767299837</v>
      </c>
      <c r="J34" s="238">
        <v>56.638254146288517</v>
      </c>
      <c r="K34" s="238">
        <v>30.119486224999704</v>
      </c>
      <c r="L34" s="238">
        <v>45.372993518466522</v>
      </c>
      <c r="M34" s="238">
        <v>48.558119003545734</v>
      </c>
      <c r="N34" s="238">
        <v>49.339531570955799</v>
      </c>
      <c r="O34" s="238">
        <v>52.941466106351399</v>
      </c>
      <c r="P34" s="238">
        <v>23.846062996615782</v>
      </c>
      <c r="Q34" s="238">
        <v>100</v>
      </c>
      <c r="R34" s="238">
        <v>53.055548462159301</v>
      </c>
      <c r="S34" s="238">
        <v>39.744945350839842</v>
      </c>
      <c r="T34" s="238">
        <v>46.384968821104067</v>
      </c>
      <c r="U34" s="238">
        <v>32.007892480282152</v>
      </c>
      <c r="V34" s="238">
        <v>51.844745270515475</v>
      </c>
      <c r="W34" s="238">
        <v>38.717829236515037</v>
      </c>
      <c r="X34" s="238">
        <v>30.234116794114385</v>
      </c>
      <c r="Y34" s="238">
        <v>19.256393740414708</v>
      </c>
      <c r="Z34" s="238">
        <v>35.680793361887808</v>
      </c>
      <c r="AA34" s="238">
        <v>42.720459029165774</v>
      </c>
      <c r="AB34" s="238">
        <v>37.196706056580574</v>
      </c>
      <c r="AC34" s="238">
        <v>52.30090752621345</v>
      </c>
      <c r="AD34" s="238">
        <v>0</v>
      </c>
      <c r="AE34" s="238">
        <v>55.615084939908911</v>
      </c>
      <c r="AF34" s="238">
        <v>50.106179016046546</v>
      </c>
      <c r="AG34" s="238">
        <v>35.396506409353478</v>
      </c>
      <c r="AH34" s="238">
        <v>29.133020643193149</v>
      </c>
      <c r="AI34" s="238">
        <v>49.761398603138197</v>
      </c>
      <c r="AJ34" s="238">
        <v>41.295876134549509</v>
      </c>
      <c r="AK34" s="238">
        <v>78.13668491689802</v>
      </c>
      <c r="AL34" s="1"/>
      <c r="AM34" s="289">
        <v>2023</v>
      </c>
      <c r="AN34" s="289">
        <v>31</v>
      </c>
      <c r="AO34" s="292">
        <f t="shared" si="0"/>
        <v>43.923228328822418</v>
      </c>
    </row>
    <row r="35" spans="1:41" ht="15">
      <c r="B35" s="289" t="s">
        <v>96</v>
      </c>
      <c r="C35" s="289" t="s">
        <v>97</v>
      </c>
      <c r="D35" s="289" t="s">
        <v>556</v>
      </c>
      <c r="H35" s="238">
        <v>36.709198091242193</v>
      </c>
      <c r="I35" s="238">
        <v>35.242784707579141</v>
      </c>
      <c r="J35" s="238">
        <v>0</v>
      </c>
      <c r="K35" s="238">
        <v>41.803659028280173</v>
      </c>
      <c r="L35" s="238">
        <v>41.985252402105864</v>
      </c>
      <c r="M35" s="238">
        <v>24.184539494147685</v>
      </c>
      <c r="N35" s="238">
        <v>98.510753103485527</v>
      </c>
      <c r="O35" s="238">
        <v>41.650396089960779</v>
      </c>
      <c r="P35" s="238">
        <v>30.516981965931578</v>
      </c>
      <c r="Q35" s="238">
        <v>19.661804353910579</v>
      </c>
      <c r="R35" s="238">
        <v>100</v>
      </c>
      <c r="S35" s="238">
        <v>78.977916143785194</v>
      </c>
      <c r="T35" s="238">
        <v>65.07223151999051</v>
      </c>
      <c r="U35" s="238">
        <v>38.961954041550094</v>
      </c>
      <c r="V35" s="238">
        <v>66.728794266663613</v>
      </c>
      <c r="W35" s="238">
        <v>23.575194414383155</v>
      </c>
      <c r="X35" s="238">
        <v>40.649626892978695</v>
      </c>
      <c r="Y35" s="238">
        <v>54.174193657050978</v>
      </c>
      <c r="Z35" s="238">
        <v>60.543455061469437</v>
      </c>
      <c r="AA35" s="238">
        <v>20.688340671468968</v>
      </c>
      <c r="AB35" s="238">
        <v>35.950345736457678</v>
      </c>
      <c r="AC35" s="238">
        <v>48.19886336786805</v>
      </c>
      <c r="AD35" s="238">
        <v>54.625496901137524</v>
      </c>
      <c r="AE35" s="238">
        <v>66.48829369472034</v>
      </c>
      <c r="AF35" s="238">
        <v>64.456379824398624</v>
      </c>
      <c r="AG35" s="238">
        <v>59.414416803247384</v>
      </c>
      <c r="AH35" s="238">
        <v>90.172912234510235</v>
      </c>
      <c r="AI35" s="238">
        <v>86.197062679963153</v>
      </c>
      <c r="AJ35" s="238">
        <v>89.651153509420965</v>
      </c>
      <c r="AK35" s="238">
        <v>57.212546482420173</v>
      </c>
      <c r="AL35" s="1"/>
      <c r="AN35" s="289">
        <v>32</v>
      </c>
      <c r="AO35" s="292">
        <f t="shared" si="0"/>
        <v>52.400151571337616</v>
      </c>
    </row>
    <row r="36" spans="1:41" ht="15">
      <c r="A36" s="289">
        <v>32</v>
      </c>
      <c r="B36" s="289" t="s">
        <v>98</v>
      </c>
      <c r="C36" s="289" t="s">
        <v>99</v>
      </c>
      <c r="D36" s="289" t="s">
        <v>628</v>
      </c>
      <c r="E36" s="289" t="s">
        <v>287</v>
      </c>
      <c r="F36" s="289" t="s">
        <v>344</v>
      </c>
      <c r="G36" s="289" t="s">
        <v>345</v>
      </c>
      <c r="H36" s="238">
        <v>42.262700208201288</v>
      </c>
      <c r="I36" s="238">
        <v>76.374798293590615</v>
      </c>
      <c r="J36" s="238">
        <v>24.520921663862296</v>
      </c>
      <c r="K36" s="238">
        <v>52.601779906977647</v>
      </c>
      <c r="L36" s="238">
        <v>7.6644343128314176</v>
      </c>
      <c r="M36" s="238">
        <v>34.092450061026824</v>
      </c>
      <c r="N36" s="238">
        <v>100</v>
      </c>
      <c r="O36" s="238">
        <v>42.039793167055819</v>
      </c>
      <c r="P36" s="238">
        <v>56.074318049023198</v>
      </c>
      <c r="Q36" s="238">
        <v>30.338192402050367</v>
      </c>
      <c r="R36" s="238">
        <v>92.665283630573242</v>
      </c>
      <c r="S36" s="238">
        <v>67.386818402772022</v>
      </c>
      <c r="T36" s="238">
        <v>63.922708320538383</v>
      </c>
      <c r="U36" s="238">
        <v>8.986681339124857</v>
      </c>
      <c r="V36" s="238">
        <v>69.967905267518091</v>
      </c>
      <c r="W36" s="238">
        <v>0</v>
      </c>
      <c r="X36" s="238">
        <v>49.091782189663235</v>
      </c>
      <c r="Y36" s="238">
        <v>56.151182577510589</v>
      </c>
      <c r="Z36" s="238">
        <v>88.594450192091202</v>
      </c>
      <c r="AA36" s="238">
        <v>32.536030924055623</v>
      </c>
      <c r="AB36" s="238">
        <v>52.720124779842706</v>
      </c>
      <c r="AC36" s="238">
        <v>53.224315528146818</v>
      </c>
      <c r="AD36" s="238">
        <v>51.728937757689643</v>
      </c>
      <c r="AE36" s="238">
        <v>70.681795124951051</v>
      </c>
      <c r="AF36" s="238">
        <v>61.731775324307243</v>
      </c>
      <c r="AG36" s="238">
        <v>79.024292169131314</v>
      </c>
      <c r="AH36" s="238">
        <v>81.296510378537818</v>
      </c>
      <c r="AI36" s="238">
        <v>82.852288491993008</v>
      </c>
      <c r="AJ36" s="238">
        <v>77.311310834591083</v>
      </c>
      <c r="AK36" s="238">
        <v>53.760114149715108</v>
      </c>
      <c r="AL36" s="1"/>
      <c r="AM36" s="289">
        <v>2022</v>
      </c>
      <c r="AN36" s="289">
        <v>33</v>
      </c>
      <c r="AO36" s="292">
        <f t="shared" si="0"/>
        <v>55.320123181579085</v>
      </c>
    </row>
    <row r="37" spans="1:41" ht="15">
      <c r="A37" s="289">
        <v>33</v>
      </c>
      <c r="B37" s="289" t="s">
        <v>100</v>
      </c>
      <c r="C37" s="289" t="s">
        <v>101</v>
      </c>
      <c r="D37" s="289" t="s">
        <v>629</v>
      </c>
      <c r="E37" s="289" t="s">
        <v>287</v>
      </c>
      <c r="F37" s="289" t="s">
        <v>344</v>
      </c>
      <c r="G37" s="289" t="s">
        <v>346</v>
      </c>
      <c r="H37" s="238">
        <v>43.982668369276233</v>
      </c>
      <c r="I37" s="238">
        <v>7.4048788561322132</v>
      </c>
      <c r="J37" s="238">
        <v>0</v>
      </c>
      <c r="K37" s="238">
        <v>42.209637508725699</v>
      </c>
      <c r="L37" s="238">
        <v>87.452322122664967</v>
      </c>
      <c r="M37" s="238">
        <v>31.093411229857324</v>
      </c>
      <c r="N37" s="238">
        <v>90.161198938319956</v>
      </c>
      <c r="O37" s="238">
        <v>52.513921258878966</v>
      </c>
      <c r="P37" s="238">
        <v>19.759188232951004</v>
      </c>
      <c r="Q37" s="238">
        <v>27.242944743837867</v>
      </c>
      <c r="R37" s="238">
        <v>100</v>
      </c>
      <c r="S37" s="238">
        <v>89.93101645566189</v>
      </c>
      <c r="T37" s="238">
        <v>70.013501850112931</v>
      </c>
      <c r="U37" s="238">
        <v>81.046569357664993</v>
      </c>
      <c r="V37" s="238">
        <v>66.753721764104924</v>
      </c>
      <c r="W37" s="238">
        <v>64.161281894338529</v>
      </c>
      <c r="X37" s="238">
        <v>43.779195255246641</v>
      </c>
      <c r="Y37" s="238">
        <v>59.460591361610483</v>
      </c>
      <c r="Z37" s="238">
        <v>37.726877697481257</v>
      </c>
      <c r="AA37" s="238">
        <v>26.771169163347736</v>
      </c>
      <c r="AB37" s="238">
        <v>32.24927634741303</v>
      </c>
      <c r="AC37" s="238">
        <v>52.340277420824002</v>
      </c>
      <c r="AD37" s="238">
        <v>64.641677141735798</v>
      </c>
      <c r="AE37" s="238">
        <v>65.6354437544517</v>
      </c>
      <c r="AF37" s="238">
        <v>71.168914942129945</v>
      </c>
      <c r="AG37" s="238">
        <v>45.398621544793599</v>
      </c>
      <c r="AH37" s="238">
        <v>94.845079228843986</v>
      </c>
      <c r="AI37" s="238">
        <v>86.604134249139278</v>
      </c>
      <c r="AJ37" s="238">
        <v>97.952970893483709</v>
      </c>
      <c r="AK37" s="238">
        <v>66.960478761920513</v>
      </c>
      <c r="AL37" s="1"/>
      <c r="AM37" s="289">
        <v>2022</v>
      </c>
      <c r="AN37" s="289">
        <v>34</v>
      </c>
      <c r="AO37" s="292">
        <f t="shared" si="0"/>
        <v>57.308699011498305</v>
      </c>
    </row>
    <row r="38" spans="1:41" ht="15">
      <c r="B38" s="289" t="s">
        <v>102</v>
      </c>
      <c r="C38" s="289" t="s">
        <v>103</v>
      </c>
      <c r="D38" s="289" t="s">
        <v>557</v>
      </c>
      <c r="H38" s="238">
        <v>11.552423907651711</v>
      </c>
      <c r="I38" s="238">
        <v>0.95954485176123805</v>
      </c>
      <c r="J38" s="238">
        <v>0</v>
      </c>
      <c r="K38" s="238">
        <v>0.56748970921203412</v>
      </c>
      <c r="L38" s="238">
        <v>20.752418797506618</v>
      </c>
      <c r="M38" s="238">
        <v>2.3250362240975684</v>
      </c>
      <c r="N38" s="238">
        <v>93.456813596442615</v>
      </c>
      <c r="O38" s="238">
        <v>12.281462514522392</v>
      </c>
      <c r="P38" s="238">
        <v>0.62375409068377941</v>
      </c>
      <c r="Q38" s="238">
        <v>18.786385181720391</v>
      </c>
      <c r="R38" s="238">
        <v>33.296835504957585</v>
      </c>
      <c r="S38" s="238">
        <v>7.1697517149716203</v>
      </c>
      <c r="T38" s="238">
        <v>27.679088596264556</v>
      </c>
      <c r="U38" s="238">
        <v>5.7736377174343802E-2</v>
      </c>
      <c r="V38" s="238">
        <v>9.347148202814056</v>
      </c>
      <c r="W38" s="238">
        <v>15.09238531453812</v>
      </c>
      <c r="X38" s="238">
        <v>0.14851014163455228</v>
      </c>
      <c r="Y38" s="238">
        <v>1.7826996339666947</v>
      </c>
      <c r="Z38" s="238">
        <v>0.83430359653826491</v>
      </c>
      <c r="AA38" s="238">
        <v>1.4207896354409295E-2</v>
      </c>
      <c r="AB38" s="238">
        <v>1.4990902525891463</v>
      </c>
      <c r="AC38" s="238">
        <v>4.6306015567928993</v>
      </c>
      <c r="AD38" s="238">
        <v>10.077029449973125</v>
      </c>
      <c r="AE38" s="238">
        <v>35.868843854021165</v>
      </c>
      <c r="AF38" s="238">
        <v>21.486838208837309</v>
      </c>
      <c r="AG38" s="238">
        <v>0.46910095651884376</v>
      </c>
      <c r="AH38" s="238">
        <v>10.042656291701315</v>
      </c>
      <c r="AI38" s="238">
        <v>53.051709240081635</v>
      </c>
      <c r="AJ38" s="238">
        <v>100</v>
      </c>
      <c r="AK38" s="238">
        <v>8.6082616434420949</v>
      </c>
      <c r="AL38" s="1"/>
      <c r="AN38" s="289">
        <v>35</v>
      </c>
      <c r="AO38" s="292">
        <f t="shared" si="0"/>
        <v>16.748737576892335</v>
      </c>
    </row>
    <row r="39" spans="1:41" ht="15">
      <c r="A39" s="289">
        <v>35</v>
      </c>
      <c r="B39" s="289" t="s">
        <v>104</v>
      </c>
      <c r="C39" s="89" t="s">
        <v>558</v>
      </c>
      <c r="D39" s="289" t="s">
        <v>559</v>
      </c>
      <c r="E39" s="289" t="s">
        <v>289</v>
      </c>
      <c r="F39" s="289" t="s">
        <v>306</v>
      </c>
      <c r="G39" s="289" t="s">
        <v>347</v>
      </c>
      <c r="H39" s="238">
        <v>9.4384316841783953</v>
      </c>
      <c r="I39" s="238">
        <v>1.0749710400411281</v>
      </c>
      <c r="J39" s="238">
        <v>5.3169937971193425E-2</v>
      </c>
      <c r="K39" s="238">
        <v>0.48970365865126431</v>
      </c>
      <c r="L39" s="238">
        <v>15.881149643947731</v>
      </c>
      <c r="M39" s="238">
        <v>2.5795665521382629</v>
      </c>
      <c r="N39" s="238">
        <v>100</v>
      </c>
      <c r="O39" s="238">
        <v>13.219439802612261</v>
      </c>
      <c r="P39" s="238">
        <v>0.68899141011655551</v>
      </c>
      <c r="Q39" s="238">
        <v>18.08628041365677</v>
      </c>
      <c r="R39" s="238">
        <v>12.316147952662078</v>
      </c>
      <c r="S39" s="238">
        <v>7.2580661636527282</v>
      </c>
      <c r="T39" s="238">
        <v>19.834661513007926</v>
      </c>
      <c r="U39" s="238">
        <v>0</v>
      </c>
      <c r="V39" s="238">
        <v>9.1266909355601253</v>
      </c>
      <c r="W39" s="238">
        <v>17.277727725909806</v>
      </c>
      <c r="X39" s="238">
        <v>0.11063327735075594</v>
      </c>
      <c r="Y39" s="238">
        <v>0.93749689560758787</v>
      </c>
      <c r="Z39" s="238">
        <v>0.65063512866033102</v>
      </c>
      <c r="AA39" s="238">
        <v>0.10889885691426246</v>
      </c>
      <c r="AB39" s="238">
        <v>1.7290750095744458</v>
      </c>
      <c r="AC39" s="238">
        <v>1.8063846680469997</v>
      </c>
      <c r="AD39" s="238">
        <v>11.593093662497667</v>
      </c>
      <c r="AE39" s="238">
        <v>14.109083754045775</v>
      </c>
      <c r="AF39" s="238">
        <v>19.168786231003978</v>
      </c>
      <c r="AG39" s="238">
        <v>9.4796028447036829E-2</v>
      </c>
      <c r="AH39" s="238">
        <v>8.2766258898249543</v>
      </c>
      <c r="AI39" s="238">
        <v>14.31329043560145</v>
      </c>
      <c r="AJ39" s="238">
        <v>58.451162900950322</v>
      </c>
      <c r="AK39" s="238">
        <v>11.19704870741705</v>
      </c>
      <c r="AL39" s="1" t="s">
        <v>37</v>
      </c>
      <c r="AM39" s="289">
        <v>2023</v>
      </c>
      <c r="AN39" s="289">
        <v>36</v>
      </c>
      <c r="AO39" s="292">
        <f t="shared" si="0"/>
        <v>12.329066996001627</v>
      </c>
    </row>
    <row r="40" spans="1:41" ht="15">
      <c r="A40" s="289">
        <v>36</v>
      </c>
      <c r="B40" s="289" t="s">
        <v>106</v>
      </c>
      <c r="C40" s="89" t="s">
        <v>560</v>
      </c>
      <c r="D40" s="289" t="s">
        <v>561</v>
      </c>
      <c r="E40" s="289" t="s">
        <v>289</v>
      </c>
      <c r="F40" s="289" t="s">
        <v>306</v>
      </c>
      <c r="G40" s="289" t="s">
        <v>348</v>
      </c>
      <c r="H40" s="238">
        <v>8.9429357687149924</v>
      </c>
      <c r="I40" s="238">
        <v>0.53100845857518097</v>
      </c>
      <c r="J40" s="238">
        <v>3.3228617362939375E-2</v>
      </c>
      <c r="K40" s="238">
        <v>0.49539863736212869</v>
      </c>
      <c r="L40" s="238">
        <v>17.069768036073103</v>
      </c>
      <c r="M40" s="238">
        <v>1.1888701404381956</v>
      </c>
      <c r="N40" s="238">
        <v>48.089061172262248</v>
      </c>
      <c r="O40" s="238">
        <v>6.3164679220404416</v>
      </c>
      <c r="P40" s="238">
        <v>0.38521384102508544</v>
      </c>
      <c r="Q40" s="238">
        <v>11.751132763768615</v>
      </c>
      <c r="R40" s="238">
        <v>40.500705684645588</v>
      </c>
      <c r="S40" s="238">
        <v>4.182692799261984</v>
      </c>
      <c r="T40" s="238">
        <v>24.085660470814894</v>
      </c>
      <c r="U40" s="238">
        <v>0.17783263298797847</v>
      </c>
      <c r="V40" s="238">
        <v>5.7622968441959816</v>
      </c>
      <c r="W40" s="238">
        <v>6.7096912669249988</v>
      </c>
      <c r="X40" s="238">
        <v>0.21095301381227635</v>
      </c>
      <c r="Y40" s="238">
        <v>1.9720697340480631</v>
      </c>
      <c r="Z40" s="238">
        <v>0.75700635125862525</v>
      </c>
      <c r="AA40" s="238">
        <v>0</v>
      </c>
      <c r="AB40" s="238">
        <v>0.73135429160059073</v>
      </c>
      <c r="AC40" s="238">
        <v>5.6132551304866407</v>
      </c>
      <c r="AD40" s="238">
        <v>4.4517688343247439</v>
      </c>
      <c r="AE40" s="238">
        <v>42.780924844205991</v>
      </c>
      <c r="AF40" s="238">
        <v>14.94519301907917</v>
      </c>
      <c r="AG40" s="238">
        <v>0.73449315122119418</v>
      </c>
      <c r="AH40" s="238">
        <v>7.7138016359021604</v>
      </c>
      <c r="AI40" s="238">
        <v>69.788322439109436</v>
      </c>
      <c r="AJ40" s="238">
        <v>99.999999999999986</v>
      </c>
      <c r="AK40" s="238">
        <v>2.5218031138082226</v>
      </c>
      <c r="AL40" s="1" t="s">
        <v>37</v>
      </c>
      <c r="AM40" s="289">
        <v>2023</v>
      </c>
      <c r="AN40" s="289">
        <v>37</v>
      </c>
      <c r="AO40" s="292">
        <f t="shared" si="0"/>
        <v>14.281430353843717</v>
      </c>
    </row>
    <row r="41" spans="1:41" ht="15">
      <c r="B41" s="289" t="s">
        <v>108</v>
      </c>
      <c r="C41" s="289" t="s">
        <v>109</v>
      </c>
      <c r="D41" s="289" t="s">
        <v>562</v>
      </c>
      <c r="H41" s="238">
        <v>57.983584035808029</v>
      </c>
      <c r="I41" s="238">
        <v>0.15249393588429527</v>
      </c>
      <c r="J41" s="238">
        <v>13.140624310756355</v>
      </c>
      <c r="K41" s="238">
        <v>6.7963820557694286</v>
      </c>
      <c r="L41" s="238">
        <v>48.132270806329757</v>
      </c>
      <c r="M41" s="238">
        <v>11.038572508850285</v>
      </c>
      <c r="N41" s="238">
        <v>39.881927671452601</v>
      </c>
      <c r="O41" s="238">
        <v>97.016144473102287</v>
      </c>
      <c r="P41" s="238">
        <v>6.6271102898419629</v>
      </c>
      <c r="Q41" s="238">
        <v>71.179879892213904</v>
      </c>
      <c r="R41" s="238">
        <v>9.9572519102341488</v>
      </c>
      <c r="S41" s="238">
        <v>5.5348654276722424</v>
      </c>
      <c r="T41" s="238">
        <v>64.243458529885871</v>
      </c>
      <c r="U41" s="238">
        <v>3.1947170240954361</v>
      </c>
      <c r="V41" s="238">
        <v>36.619964772077701</v>
      </c>
      <c r="W41" s="238">
        <v>8.9822448978383616</v>
      </c>
      <c r="X41" s="238">
        <v>0</v>
      </c>
      <c r="Y41" s="238">
        <v>44.412533508933912</v>
      </c>
      <c r="Z41" s="238">
        <v>2.1509786317173751</v>
      </c>
      <c r="AA41" s="238">
        <v>23.787121924235802</v>
      </c>
      <c r="AB41" s="238">
        <v>3.7765962865924338</v>
      </c>
      <c r="AC41" s="238">
        <v>39.489774985218077</v>
      </c>
      <c r="AD41" s="238">
        <v>19.9003489834462</v>
      </c>
      <c r="AE41" s="238">
        <v>81.797176079442153</v>
      </c>
      <c r="AF41" s="238">
        <v>100</v>
      </c>
      <c r="AG41" s="238">
        <v>1.09372109455917</v>
      </c>
      <c r="AH41" s="238">
        <v>22.15655515571823</v>
      </c>
      <c r="AI41" s="238">
        <v>57.574631118781838</v>
      </c>
      <c r="AJ41" s="238">
        <v>60.922476311718412</v>
      </c>
      <c r="AK41" s="238">
        <v>19.685637201558059</v>
      </c>
      <c r="AL41" s="1"/>
      <c r="AN41" s="289">
        <v>38</v>
      </c>
      <c r="AO41" s="292">
        <f t="shared" si="0"/>
        <v>31.907634794124476</v>
      </c>
    </row>
    <row r="42" spans="1:41" ht="15">
      <c r="A42" s="289">
        <v>38</v>
      </c>
      <c r="B42" s="289" t="s">
        <v>110</v>
      </c>
      <c r="C42" s="289" t="s">
        <v>111</v>
      </c>
      <c r="D42" s="289" t="s">
        <v>630</v>
      </c>
      <c r="E42" s="289" t="s">
        <v>289</v>
      </c>
      <c r="F42" s="289" t="s">
        <v>349</v>
      </c>
      <c r="G42" s="289" t="s">
        <v>350</v>
      </c>
      <c r="H42" s="238">
        <v>35.452793834296727</v>
      </c>
      <c r="I42" s="238" t="s">
        <v>221</v>
      </c>
      <c r="J42" s="238" t="s">
        <v>221</v>
      </c>
      <c r="K42" s="238" t="s">
        <v>221</v>
      </c>
      <c r="L42" s="238">
        <v>32.369942196531795</v>
      </c>
      <c r="M42" s="238">
        <v>6.5510597302504818</v>
      </c>
      <c r="N42" s="238">
        <v>48.940269749518308</v>
      </c>
      <c r="O42" s="238">
        <v>76.107899807321786</v>
      </c>
      <c r="P42" s="238" t="s">
        <v>221</v>
      </c>
      <c r="Q42" s="238">
        <v>20.809248554913296</v>
      </c>
      <c r="R42" s="238">
        <v>12.138728323699423</v>
      </c>
      <c r="S42" s="238">
        <v>5.0096339113680157</v>
      </c>
      <c r="T42" s="238">
        <v>65.317919075144516</v>
      </c>
      <c r="U42" s="238" t="s">
        <v>221</v>
      </c>
      <c r="V42" s="238">
        <v>17.919075144508671</v>
      </c>
      <c r="W42" s="238">
        <v>4.8169556840077075</v>
      </c>
      <c r="X42" s="238">
        <v>0</v>
      </c>
      <c r="Y42" s="238">
        <v>27.938342967244708</v>
      </c>
      <c r="Z42" s="238">
        <v>2.6974951830443166</v>
      </c>
      <c r="AA42" s="238" t="s">
        <v>221</v>
      </c>
      <c r="AB42" s="238">
        <v>2.6974951830443166</v>
      </c>
      <c r="AC42" s="238" t="s">
        <v>221</v>
      </c>
      <c r="AD42" s="238">
        <v>17.533718689788053</v>
      </c>
      <c r="AE42" s="238">
        <v>41.233140655105977</v>
      </c>
      <c r="AF42" s="238">
        <v>100</v>
      </c>
      <c r="AG42" s="238">
        <v>1.7341040462427748</v>
      </c>
      <c r="AH42" s="238">
        <v>21.965317919075144</v>
      </c>
      <c r="AI42" s="238">
        <v>55.491329479768794</v>
      </c>
      <c r="AJ42" s="238">
        <v>68.78612716763007</v>
      </c>
      <c r="AK42" s="238">
        <v>7.7071290944123314</v>
      </c>
      <c r="AL42" s="1"/>
      <c r="AM42" s="289">
        <v>2022</v>
      </c>
      <c r="AN42" s="289">
        <v>39</v>
      </c>
      <c r="AO42" s="292">
        <f t="shared" si="0"/>
        <v>29.27033593030075</v>
      </c>
    </row>
    <row r="43" spans="1:41" ht="15">
      <c r="A43" s="289">
        <v>39</v>
      </c>
      <c r="B43" s="289" t="s">
        <v>112</v>
      </c>
      <c r="C43" s="289" t="s">
        <v>351</v>
      </c>
      <c r="D43" s="289" t="s">
        <v>631</v>
      </c>
      <c r="E43" s="289" t="s">
        <v>289</v>
      </c>
      <c r="F43" s="289" t="s">
        <v>349</v>
      </c>
      <c r="G43" s="289" t="s">
        <v>352</v>
      </c>
      <c r="H43" s="238" t="s">
        <v>221</v>
      </c>
      <c r="I43" s="238" t="s">
        <v>221</v>
      </c>
      <c r="J43" s="238">
        <v>3.7075596141416036</v>
      </c>
      <c r="K43" s="238" t="s">
        <v>221</v>
      </c>
      <c r="L43" s="238">
        <v>41.743999355981686</v>
      </c>
      <c r="M43" s="238">
        <v>4.7361278558648117</v>
      </c>
      <c r="N43" s="238">
        <v>14.121081460464172</v>
      </c>
      <c r="O43" s="238">
        <v>100</v>
      </c>
      <c r="P43" s="238" t="s">
        <v>221</v>
      </c>
      <c r="Q43" s="238">
        <v>40.67335726032583</v>
      </c>
      <c r="R43" s="238">
        <v>1.7930548880743948</v>
      </c>
      <c r="S43" s="238">
        <v>2.8481533310830285</v>
      </c>
      <c r="T43" s="238">
        <v>43.434043720164894</v>
      </c>
      <c r="U43" s="238" t="s">
        <v>221</v>
      </c>
      <c r="V43" s="238">
        <v>5.2996004226250957</v>
      </c>
      <c r="W43" s="238">
        <v>1.8942806095498339</v>
      </c>
      <c r="X43" s="238">
        <v>0</v>
      </c>
      <c r="Y43" s="238">
        <v>39.285600692026087</v>
      </c>
      <c r="Z43" s="238">
        <v>3.4558393591725807</v>
      </c>
      <c r="AA43" s="238" t="s">
        <v>221</v>
      </c>
      <c r="AB43" s="238" t="s">
        <v>221</v>
      </c>
      <c r="AC43" s="238" t="s">
        <v>221</v>
      </c>
      <c r="AD43" s="238">
        <v>20.593117496740412</v>
      </c>
      <c r="AE43" s="238">
        <v>61.168117792034643</v>
      </c>
      <c r="AF43" s="238">
        <v>72.936245666978593</v>
      </c>
      <c r="AG43" s="238">
        <v>0.51544177290853999</v>
      </c>
      <c r="AH43" s="238">
        <v>14.22838484549402</v>
      </c>
      <c r="AI43" s="238" t="s">
        <v>221</v>
      </c>
      <c r="AJ43" s="238">
        <v>37.195374534703333</v>
      </c>
      <c r="AK43" s="238">
        <v>5.7367201590488381</v>
      </c>
      <c r="AL43" s="1"/>
      <c r="AM43" s="289">
        <v>2022</v>
      </c>
      <c r="AN43" s="289">
        <v>40</v>
      </c>
      <c r="AO43" s="292">
        <f t="shared" si="0"/>
        <v>24.541242897018211</v>
      </c>
    </row>
    <row r="44" spans="1:41" ht="15">
      <c r="A44" s="289">
        <v>40</v>
      </c>
      <c r="B44" s="289" t="s">
        <v>114</v>
      </c>
      <c r="C44" s="289" t="s">
        <v>115</v>
      </c>
      <c r="D44" s="289" t="s">
        <v>632</v>
      </c>
      <c r="E44" s="289" t="s">
        <v>289</v>
      </c>
      <c r="F44" s="289" t="s">
        <v>353</v>
      </c>
      <c r="G44" s="289" t="s">
        <v>354</v>
      </c>
      <c r="H44" s="238">
        <v>9.2953471417707618</v>
      </c>
      <c r="I44" s="238">
        <v>4.3051847913035254E-3</v>
      </c>
      <c r="J44" s="238">
        <v>4.3731613932714741E-2</v>
      </c>
      <c r="K44" s="238">
        <v>2.3112044669103132E-2</v>
      </c>
      <c r="L44" s="238">
        <v>13.563144801991914</v>
      </c>
      <c r="M44" s="238">
        <v>0.97999601170461814</v>
      </c>
      <c r="N44" s="238">
        <v>26.521071257795846</v>
      </c>
      <c r="O44" s="238">
        <v>57.998089976401722</v>
      </c>
      <c r="P44" s="238">
        <v>6.707024727504439E-2</v>
      </c>
      <c r="Q44" s="238">
        <v>5.5706825312735351</v>
      </c>
      <c r="R44" s="238">
        <v>1.0153438447279524</v>
      </c>
      <c r="S44" s="238">
        <v>0.13346072853040927</v>
      </c>
      <c r="T44" s="238">
        <v>75.941193831861909</v>
      </c>
      <c r="U44" s="238">
        <v>4.5317734645300266E-3</v>
      </c>
      <c r="V44" s="238">
        <v>1.1098313214634035</v>
      </c>
      <c r="W44" s="238">
        <v>0.29479186386767819</v>
      </c>
      <c r="X44" s="238" t="s">
        <v>221</v>
      </c>
      <c r="Y44" s="238">
        <v>11.159718745078417</v>
      </c>
      <c r="Z44" s="238">
        <v>4.214549322012924E-2</v>
      </c>
      <c r="AA44" s="238">
        <v>0</v>
      </c>
      <c r="AB44" s="238">
        <v>0.14637628290431984</v>
      </c>
      <c r="AC44" s="238">
        <v>0.17877846317570953</v>
      </c>
      <c r="AD44" s="238">
        <v>3.5916570593132722</v>
      </c>
      <c r="AE44" s="238">
        <v>35.428045413656385</v>
      </c>
      <c r="AF44" s="238">
        <v>100</v>
      </c>
      <c r="AG44" s="238">
        <v>0.25151342728141646</v>
      </c>
      <c r="AH44" s="238">
        <v>0.41148503057932628</v>
      </c>
      <c r="AI44" s="238">
        <v>15.705540707348485</v>
      </c>
      <c r="AJ44" s="238">
        <v>34.908704174621242</v>
      </c>
      <c r="AK44" s="238">
        <v>0.24698165381688644</v>
      </c>
      <c r="AL44" s="1" t="s">
        <v>37</v>
      </c>
      <c r="AM44" s="289">
        <v>2022</v>
      </c>
      <c r="AN44" s="289">
        <v>41</v>
      </c>
      <c r="AO44" s="292">
        <f t="shared" si="0"/>
        <v>13.608160366431655</v>
      </c>
    </row>
    <row r="45" spans="1:41" ht="15">
      <c r="A45" s="289">
        <v>41</v>
      </c>
      <c r="B45" s="289" t="s">
        <v>116</v>
      </c>
      <c r="C45" s="289" t="s">
        <v>117</v>
      </c>
      <c r="D45" s="289" t="s">
        <v>633</v>
      </c>
      <c r="E45" s="289" t="s">
        <v>289</v>
      </c>
      <c r="F45" s="289" t="s">
        <v>355</v>
      </c>
      <c r="G45" s="289" t="s">
        <v>356</v>
      </c>
      <c r="H45" s="238">
        <v>33.856942496493687</v>
      </c>
      <c r="I45" s="238" t="s">
        <v>221</v>
      </c>
      <c r="J45" s="238">
        <v>0</v>
      </c>
      <c r="K45" s="238">
        <v>16.74614305750351</v>
      </c>
      <c r="L45" s="238">
        <v>22.075736325385698</v>
      </c>
      <c r="M45" s="238">
        <v>13.604488078541376</v>
      </c>
      <c r="N45" s="238">
        <v>35.834502103786818</v>
      </c>
      <c r="O45" s="238" t="s">
        <v>221</v>
      </c>
      <c r="P45" s="238">
        <v>8.7657784011220201</v>
      </c>
      <c r="Q45" s="238">
        <v>100</v>
      </c>
      <c r="R45" s="238">
        <v>19.509116409537167</v>
      </c>
      <c r="S45" s="238">
        <v>11.304347826086957</v>
      </c>
      <c r="T45" s="238">
        <v>23.183730715287517</v>
      </c>
      <c r="U45" s="238">
        <v>8.7938288920056102</v>
      </c>
      <c r="V45" s="238">
        <v>81.907433380084157</v>
      </c>
      <c r="W45" s="238">
        <v>23.211781206171107</v>
      </c>
      <c r="X45" s="238">
        <v>2.7068723702664799</v>
      </c>
      <c r="Y45" s="238">
        <v>16.732117812061713</v>
      </c>
      <c r="Z45" s="238">
        <v>1.2342215988779801</v>
      </c>
      <c r="AA45" s="238">
        <v>54.740532959326785</v>
      </c>
      <c r="AB45" s="238">
        <v>5.6100981767180933</v>
      </c>
      <c r="AC45" s="238">
        <v>88.302945301542763</v>
      </c>
      <c r="AD45" s="238">
        <v>12.215988779803649</v>
      </c>
      <c r="AE45" s="238">
        <v>77.307152875175319</v>
      </c>
      <c r="AF45" s="238">
        <v>40.61711079943899</v>
      </c>
      <c r="AG45" s="238">
        <v>0.56100981767180913</v>
      </c>
      <c r="AH45" s="238">
        <v>38.274894810659191</v>
      </c>
      <c r="AI45" s="238">
        <v>39.088359046283308</v>
      </c>
      <c r="AJ45" s="238">
        <v>32.678821879382888</v>
      </c>
      <c r="AK45" s="238">
        <v>58.443197755960718</v>
      </c>
      <c r="AL45" s="1"/>
      <c r="AM45" s="289">
        <v>2022</v>
      </c>
      <c r="AN45" s="289">
        <v>42</v>
      </c>
      <c r="AO45" s="292">
        <f t="shared" si="0"/>
        <v>30.975255459827697</v>
      </c>
    </row>
    <row r="46" spans="1:41" ht="15">
      <c r="A46" s="289">
        <v>42</v>
      </c>
      <c r="B46" s="289" t="s">
        <v>118</v>
      </c>
      <c r="C46" s="289" t="s">
        <v>119</v>
      </c>
      <c r="D46" s="289" t="s">
        <v>634</v>
      </c>
      <c r="E46" s="289" t="s">
        <v>289</v>
      </c>
      <c r="F46" s="289" t="s">
        <v>357</v>
      </c>
      <c r="G46" s="289" t="s">
        <v>358</v>
      </c>
      <c r="H46" s="238">
        <v>95.931402637829621</v>
      </c>
      <c r="I46" s="238">
        <v>1.5750826600783194</v>
      </c>
      <c r="J46" s="238">
        <v>37.896747632123962</v>
      </c>
      <c r="K46" s="238">
        <v>0.36629136832418668</v>
      </c>
      <c r="L46" s="238">
        <v>71.925832640850516</v>
      </c>
      <c r="M46" s="238">
        <v>18.401803440435913</v>
      </c>
      <c r="N46" s="238">
        <v>25.700208516997133</v>
      </c>
      <c r="O46" s="238">
        <v>56.100300026390698</v>
      </c>
      <c r="P46" s="238">
        <v>7.9264805361201862</v>
      </c>
      <c r="Q46" s="238">
        <v>100</v>
      </c>
      <c r="R46" s="238">
        <v>5.811725094913343</v>
      </c>
      <c r="S46" s="238">
        <v>4.5906465015231079</v>
      </c>
      <c r="T46" s="238">
        <v>33.482003545552381</v>
      </c>
      <c r="U46" s="238">
        <v>0.33225576959196679</v>
      </c>
      <c r="V46" s="238">
        <v>32.797992152945952</v>
      </c>
      <c r="W46" s="238">
        <v>6.4384671745237201</v>
      </c>
      <c r="X46" s="238">
        <v>0</v>
      </c>
      <c r="Y46" s="238">
        <v>72.783953154810746</v>
      </c>
      <c r="Z46" s="238">
        <v>3.9217006151913769</v>
      </c>
      <c r="AA46" s="238">
        <v>0.15801553974265234</v>
      </c>
      <c r="AB46" s="238">
        <v>5.4445372560348213</v>
      </c>
      <c r="AC46" s="238">
        <v>1.3169717548097077</v>
      </c>
      <c r="AD46" s="238">
        <v>23.165431254683945</v>
      </c>
      <c r="AE46" s="238">
        <v>91.246193816084499</v>
      </c>
      <c r="AF46" s="238">
        <v>60.257520868701079</v>
      </c>
      <c r="AG46" s="238">
        <v>4.3729627752539582</v>
      </c>
      <c r="AH46" s="238">
        <v>10.57743398471397</v>
      </c>
      <c r="AI46" s="238">
        <v>63.039358320890052</v>
      </c>
      <c r="AJ46" s="238">
        <v>55.488038803404955</v>
      </c>
      <c r="AK46" s="238">
        <v>4.170533588847178</v>
      </c>
      <c r="AL46" s="1"/>
      <c r="AM46" s="289">
        <v>2021</v>
      </c>
      <c r="AN46" s="289">
        <v>43</v>
      </c>
      <c r="AO46" s="292">
        <f t="shared" si="0"/>
        <v>29.840663047712336</v>
      </c>
    </row>
    <row r="47" spans="1:41" ht="15">
      <c r="B47" s="289" t="s">
        <v>108</v>
      </c>
      <c r="C47" s="289" t="s">
        <v>121</v>
      </c>
      <c r="D47" t="s">
        <v>563</v>
      </c>
      <c r="H47" s="238">
        <v>67.683338983516208</v>
      </c>
      <c r="I47" s="238">
        <v>23.297599558372823</v>
      </c>
      <c r="J47" s="238">
        <v>57.526346578299879</v>
      </c>
      <c r="K47" s="238">
        <v>27.081864304110297</v>
      </c>
      <c r="L47" s="238">
        <v>83.276562766862966</v>
      </c>
      <c r="M47" s="238">
        <v>73.205262411162863</v>
      </c>
      <c r="N47" s="238">
        <v>73.961199336118952</v>
      </c>
      <c r="O47" s="238">
        <v>64.593542884958396</v>
      </c>
      <c r="P47" s="238">
        <v>44.732977242836292</v>
      </c>
      <c r="Q47" s="238">
        <v>100</v>
      </c>
      <c r="R47" s="238">
        <v>24.888231286480138</v>
      </c>
      <c r="S47" s="238">
        <v>30.524503040518656</v>
      </c>
      <c r="T47" s="238">
        <v>83.217642082064259</v>
      </c>
      <c r="U47" s="238">
        <v>21.862156772683708</v>
      </c>
      <c r="V47" s="238">
        <v>59.712611710126239</v>
      </c>
      <c r="W47" s="238">
        <v>48.600841165374</v>
      </c>
      <c r="X47" s="238">
        <v>23.392497404211287</v>
      </c>
      <c r="Y47" s="238">
        <v>78.290904836793487</v>
      </c>
      <c r="Z47" s="238">
        <v>5.3662636152165044</v>
      </c>
      <c r="AA47" s="238">
        <v>0</v>
      </c>
      <c r="AB47" s="238">
        <v>48.078705133531933</v>
      </c>
      <c r="AC47" s="238">
        <v>41.402003698228597</v>
      </c>
      <c r="AD47" s="238">
        <v>65.139752684095399</v>
      </c>
      <c r="AE47" s="238">
        <v>86.508431593033819</v>
      </c>
      <c r="AF47" s="238">
        <v>94.535425383205606</v>
      </c>
      <c r="AG47" s="238">
        <v>27.238702974393743</v>
      </c>
      <c r="AH47" s="238">
        <v>69.451088884909097</v>
      </c>
      <c r="AI47" s="238">
        <v>76.100765183585082</v>
      </c>
      <c r="AJ47" s="238">
        <v>81.998245722945668</v>
      </c>
      <c r="AK47" s="238">
        <v>56.336345848387353</v>
      </c>
      <c r="AL47" s="1"/>
      <c r="AN47" s="289">
        <v>44</v>
      </c>
      <c r="AO47" s="292">
        <f t="shared" si="0"/>
        <v>54.600127102867447</v>
      </c>
    </row>
    <row r="48" spans="1:41" ht="15">
      <c r="A48" s="289">
        <v>44</v>
      </c>
      <c r="B48" s="289" t="s">
        <v>122</v>
      </c>
      <c r="C48" s="289" t="s">
        <v>123</v>
      </c>
      <c r="D48" s="289" t="s">
        <v>635</v>
      </c>
      <c r="E48" s="289" t="s">
        <v>289</v>
      </c>
      <c r="F48" s="289" t="s">
        <v>359</v>
      </c>
      <c r="G48" s="289" t="s">
        <v>360</v>
      </c>
      <c r="H48" s="238">
        <v>32.7434910474486</v>
      </c>
      <c r="I48" s="238">
        <v>11.658275134443933</v>
      </c>
      <c r="J48" s="238">
        <v>25.625973641983929</v>
      </c>
      <c r="K48" s="238">
        <v>9.9758807689132922</v>
      </c>
      <c r="L48" s="238">
        <v>84.073925777797243</v>
      </c>
      <c r="M48" s="238">
        <v>76.458579543702712</v>
      </c>
      <c r="N48" s="238">
        <v>57.518489293675749</v>
      </c>
      <c r="O48" s="238">
        <v>73.853488558517967</v>
      </c>
      <c r="P48" s="238">
        <v>28.659928515567149</v>
      </c>
      <c r="Q48" s="238">
        <v>65.374114898077451</v>
      </c>
      <c r="R48" s="238">
        <v>24.678678176268708</v>
      </c>
      <c r="S48" s="238">
        <v>6.3868433175135637</v>
      </c>
      <c r="T48" s="238">
        <v>72.464274163756798</v>
      </c>
      <c r="U48" s="238">
        <v>9.5239549374218484</v>
      </c>
      <c r="V48" s="238">
        <v>44.929987213135711</v>
      </c>
      <c r="W48" s="238">
        <v>24.30526109411548</v>
      </c>
      <c r="X48" s="238">
        <v>1.9648126626863791</v>
      </c>
      <c r="Y48" s="238">
        <v>62.759642385875679</v>
      </c>
      <c r="Z48" s="238">
        <v>0</v>
      </c>
      <c r="AA48" s="238">
        <v>3.1259297392474341</v>
      </c>
      <c r="AB48" s="238">
        <v>41.994464153276759</v>
      </c>
      <c r="AC48" s="238">
        <v>23.335432939400697</v>
      </c>
      <c r="AD48" s="238">
        <v>30.16590878673378</v>
      </c>
      <c r="AE48" s="238">
        <v>100</v>
      </c>
      <c r="AF48" s="238">
        <v>86.006743909218017</v>
      </c>
      <c r="AG48" s="238">
        <v>4.7097604384079945</v>
      </c>
      <c r="AH48" s="238">
        <v>74.533186479324215</v>
      </c>
      <c r="AI48" s="238">
        <v>48.7559663212906</v>
      </c>
      <c r="AJ48" s="238">
        <v>83.992226043524667</v>
      </c>
      <c r="AK48" s="238">
        <v>42.734721254562913</v>
      </c>
      <c r="AL48" s="1"/>
      <c r="AM48" s="289">
        <v>2023</v>
      </c>
      <c r="AN48" s="289">
        <v>45</v>
      </c>
      <c r="AO48" s="292">
        <f t="shared" si="0"/>
        <v>41.743664706529643</v>
      </c>
    </row>
    <row r="49" spans="1:41" ht="15">
      <c r="A49" s="289">
        <v>45</v>
      </c>
      <c r="B49" s="289" t="s">
        <v>124</v>
      </c>
      <c r="C49" s="289" t="s">
        <v>125</v>
      </c>
      <c r="D49" s="289" t="s">
        <v>636</v>
      </c>
      <c r="E49" s="289" t="s">
        <v>289</v>
      </c>
      <c r="F49" s="289" t="s">
        <v>361</v>
      </c>
      <c r="G49" s="289" t="s">
        <v>362</v>
      </c>
      <c r="H49" s="238">
        <v>97.463284379172222</v>
      </c>
      <c r="I49" s="238">
        <v>27.236315086782373</v>
      </c>
      <c r="J49" s="238">
        <v>100</v>
      </c>
      <c r="K49" s="238">
        <v>48.865153538050734</v>
      </c>
      <c r="L49" s="238">
        <v>93.324432576769027</v>
      </c>
      <c r="M49" s="238">
        <v>93.991989319092141</v>
      </c>
      <c r="N49" s="238">
        <v>71.295060080106808</v>
      </c>
      <c r="O49" s="238" t="s">
        <v>221</v>
      </c>
      <c r="P49" s="238">
        <v>70.894526034712939</v>
      </c>
      <c r="Q49" s="238">
        <v>95.994659546061413</v>
      </c>
      <c r="R49" s="238">
        <v>42.456608811748993</v>
      </c>
      <c r="S49" s="238">
        <v>60.213618157543387</v>
      </c>
      <c r="T49" s="238">
        <v>83.978638184245654</v>
      </c>
      <c r="U49" s="238">
        <v>52.736982643524698</v>
      </c>
      <c r="V49" s="238">
        <v>98.264352469959917</v>
      </c>
      <c r="W49" s="238">
        <v>76.234979973297726</v>
      </c>
      <c r="X49" s="238">
        <v>45.927903871829102</v>
      </c>
      <c r="Y49" s="238">
        <v>96.261682242990631</v>
      </c>
      <c r="Z49" s="238">
        <v>4.4058744993324392</v>
      </c>
      <c r="AA49" s="238">
        <v>0</v>
      </c>
      <c r="AB49" s="238">
        <v>73.965287049399194</v>
      </c>
      <c r="AC49" s="238">
        <v>79.706275033377835</v>
      </c>
      <c r="AD49" s="238">
        <v>90.921228304405844</v>
      </c>
      <c r="AE49" s="238">
        <v>93.724966622162867</v>
      </c>
      <c r="AF49" s="238">
        <v>97.863818424566091</v>
      </c>
      <c r="AG49" s="238">
        <v>36.181575433911881</v>
      </c>
      <c r="AH49" s="238">
        <v>87.316421895861154</v>
      </c>
      <c r="AI49" s="238">
        <v>96.395193591455239</v>
      </c>
      <c r="AJ49" s="238">
        <v>92.122830440587464</v>
      </c>
      <c r="AK49" s="238">
        <v>72.096128170894502</v>
      </c>
      <c r="AL49" s="1"/>
      <c r="AM49" s="289">
        <v>2022</v>
      </c>
      <c r="AN49" s="289">
        <v>46</v>
      </c>
      <c r="AO49" s="292">
        <f t="shared" si="0"/>
        <v>71.718613323511789</v>
      </c>
    </row>
    <row r="50" spans="1:41" ht="15">
      <c r="A50" s="289">
        <v>46</v>
      </c>
      <c r="B50" s="289" t="s">
        <v>126</v>
      </c>
      <c r="C50" s="289" t="s">
        <v>252</v>
      </c>
      <c r="D50" s="289" t="s">
        <v>637</v>
      </c>
      <c r="E50" s="289" t="s">
        <v>289</v>
      </c>
      <c r="F50" s="289" t="s">
        <v>363</v>
      </c>
      <c r="G50" s="289" t="s">
        <v>364</v>
      </c>
      <c r="H50" s="238">
        <v>78.494391716997413</v>
      </c>
      <c r="I50" s="238">
        <v>16.566005176876619</v>
      </c>
      <c r="J50" s="238">
        <v>43.140638481449535</v>
      </c>
      <c r="K50" s="238">
        <v>7.3986194995685937</v>
      </c>
      <c r="L50" s="238">
        <v>91.264020707506475</v>
      </c>
      <c r="M50" s="238">
        <v>49.158757549611735</v>
      </c>
      <c r="N50" s="238">
        <v>96.031061259706632</v>
      </c>
      <c r="O50" s="238">
        <v>62.553925798101815</v>
      </c>
      <c r="P50" s="238">
        <v>34.210526315789473</v>
      </c>
      <c r="Q50" s="238">
        <v>85.569456427955132</v>
      </c>
      <c r="R50" s="238">
        <v>5.4788610871440895</v>
      </c>
      <c r="S50" s="238">
        <v>9.9439171699741173</v>
      </c>
      <c r="T50" s="238">
        <v>82.873166522864537</v>
      </c>
      <c r="U50" s="238">
        <v>5.4141501294219161</v>
      </c>
      <c r="V50" s="238">
        <v>27.653149266609137</v>
      </c>
      <c r="W50" s="238">
        <v>42.881794650560821</v>
      </c>
      <c r="X50" s="238">
        <v>5.5867126833477139</v>
      </c>
      <c r="Y50" s="238">
        <v>81.190681622088007</v>
      </c>
      <c r="Z50" s="238">
        <v>2.4805867126833481</v>
      </c>
      <c r="AA50" s="238">
        <v>0</v>
      </c>
      <c r="AB50" s="238">
        <v>22.066436583261428</v>
      </c>
      <c r="AC50" s="238">
        <v>13.654012079378777</v>
      </c>
      <c r="AD50" s="238">
        <v>55.241587575496126</v>
      </c>
      <c r="AE50" s="238">
        <v>58.714408973252802</v>
      </c>
      <c r="AF50" s="238">
        <v>100</v>
      </c>
      <c r="AG50" s="238">
        <v>18.464193270060395</v>
      </c>
      <c r="AH50" s="238">
        <v>33.520276100086285</v>
      </c>
      <c r="AI50" s="238">
        <v>88.934426229508205</v>
      </c>
      <c r="AJ50" s="238">
        <v>81.837791199309748</v>
      </c>
      <c r="AK50" s="238">
        <v>48.468507333908541</v>
      </c>
      <c r="AL50" s="1"/>
      <c r="AM50" s="289">
        <v>2023</v>
      </c>
      <c r="AN50" s="289">
        <v>47</v>
      </c>
      <c r="AO50" s="292">
        <f t="shared" si="0"/>
        <v>44.959735404083979</v>
      </c>
    </row>
    <row r="51" spans="1:41" ht="15">
      <c r="A51" s="289">
        <v>47</v>
      </c>
      <c r="B51" s="289" t="s">
        <v>128</v>
      </c>
      <c r="C51" s="289" t="s">
        <v>129</v>
      </c>
      <c r="D51" s="289" t="s">
        <v>638</v>
      </c>
      <c r="E51" s="289" t="s">
        <v>289</v>
      </c>
      <c r="F51" s="289" t="s">
        <v>363</v>
      </c>
      <c r="G51" s="289" t="s">
        <v>365</v>
      </c>
      <c r="H51" s="238">
        <v>27.12840783840123</v>
      </c>
      <c r="I51" s="238">
        <v>27.76534749150202</v>
      </c>
      <c r="J51" s="238">
        <v>32.141973544323285</v>
      </c>
      <c r="K51" s="238">
        <v>29.997056786351386</v>
      </c>
      <c r="L51" s="238">
        <v>20.778617430265594</v>
      </c>
      <c r="M51" s="238">
        <v>35.205300572998603</v>
      </c>
      <c r="N51" s="238">
        <v>32.56902048872039</v>
      </c>
      <c r="O51" s="238">
        <v>32.497442579821438</v>
      </c>
      <c r="P51" s="238">
        <v>23.158427297005876</v>
      </c>
      <c r="Q51" s="238">
        <v>99.999999999999986</v>
      </c>
      <c r="R51" s="238">
        <v>16.08058236139809</v>
      </c>
      <c r="S51" s="238">
        <v>31.528547407189286</v>
      </c>
      <c r="T51" s="238">
        <v>49.922341059221679</v>
      </c>
      <c r="U51" s="238">
        <v>10.615626306313292</v>
      </c>
      <c r="V51" s="238">
        <v>37.57774517664928</v>
      </c>
      <c r="W51" s="238">
        <v>26.799564401865471</v>
      </c>
      <c r="X51" s="238">
        <v>30.072784139244472</v>
      </c>
      <c r="Y51" s="238">
        <v>32.087684985399918</v>
      </c>
      <c r="Z51" s="238">
        <v>14.689342947562189</v>
      </c>
      <c r="AA51" s="238">
        <v>0</v>
      </c>
      <c r="AB51" s="238">
        <v>30.40024442778218</v>
      </c>
      <c r="AC51" s="238">
        <v>28.775391317076078</v>
      </c>
      <c r="AD51" s="238">
        <v>50.755687728045196</v>
      </c>
      <c r="AE51" s="238">
        <v>48.11318347777577</v>
      </c>
      <c r="AF51" s="238">
        <v>44.279788801187607</v>
      </c>
      <c r="AG51" s="238">
        <v>37.420412091871398</v>
      </c>
      <c r="AH51" s="238">
        <v>46.537432121000357</v>
      </c>
      <c r="AI51" s="238">
        <v>30.684135554381392</v>
      </c>
      <c r="AJ51" s="238">
        <v>27.093137564451023</v>
      </c>
      <c r="AK51" s="238">
        <v>33.517860015380869</v>
      </c>
      <c r="AL51" s="1"/>
      <c r="AM51" s="289">
        <v>2022</v>
      </c>
      <c r="AN51" s="289">
        <v>48</v>
      </c>
      <c r="AO51" s="292">
        <f t="shared" si="0"/>
        <v>32.93976953043952</v>
      </c>
    </row>
    <row r="52" spans="1:41" ht="15">
      <c r="H52" s="238">
        <v>0</v>
      </c>
      <c r="I52" s="238">
        <v>0</v>
      </c>
      <c r="J52" s="238">
        <v>0</v>
      </c>
      <c r="K52" s="238">
        <v>0</v>
      </c>
      <c r="L52" s="238">
        <v>0</v>
      </c>
      <c r="M52" s="238">
        <v>0</v>
      </c>
      <c r="N52" s="238">
        <v>0</v>
      </c>
      <c r="O52" s="238">
        <v>0</v>
      </c>
      <c r="P52" s="238">
        <v>0</v>
      </c>
      <c r="Q52" s="238">
        <v>0</v>
      </c>
      <c r="R52" s="238">
        <v>0</v>
      </c>
      <c r="S52" s="238">
        <v>0</v>
      </c>
      <c r="T52" s="238">
        <v>0</v>
      </c>
      <c r="U52" s="238">
        <v>0</v>
      </c>
      <c r="V52" s="238">
        <v>0</v>
      </c>
      <c r="W52" s="238">
        <v>0</v>
      </c>
      <c r="X52" s="238">
        <v>0</v>
      </c>
      <c r="Y52" s="238">
        <v>0</v>
      </c>
      <c r="Z52" s="238">
        <v>0</v>
      </c>
      <c r="AA52" s="238">
        <v>0</v>
      </c>
      <c r="AB52" s="238">
        <v>0</v>
      </c>
      <c r="AC52" s="238">
        <v>0</v>
      </c>
      <c r="AD52" s="238">
        <v>0</v>
      </c>
      <c r="AE52" s="238">
        <v>0</v>
      </c>
      <c r="AF52" s="238">
        <v>0</v>
      </c>
      <c r="AG52" s="238">
        <v>0</v>
      </c>
      <c r="AH52" s="238">
        <v>0</v>
      </c>
      <c r="AI52" s="238">
        <v>0</v>
      </c>
      <c r="AJ52" s="238">
        <v>0</v>
      </c>
      <c r="AK52" s="238">
        <v>0</v>
      </c>
      <c r="AL52" s="1"/>
      <c r="AN52" s="289">
        <v>3</v>
      </c>
      <c r="AO52" s="292">
        <f t="shared" si="0"/>
        <v>0</v>
      </c>
    </row>
    <row r="53" spans="1:41" ht="15">
      <c r="H53" s="238">
        <v>0</v>
      </c>
      <c r="I53" s="238">
        <v>0</v>
      </c>
      <c r="J53" s="238">
        <v>0</v>
      </c>
      <c r="K53" s="238">
        <v>0</v>
      </c>
      <c r="L53" s="238">
        <v>0</v>
      </c>
      <c r="M53" s="238">
        <v>0</v>
      </c>
      <c r="N53" s="238">
        <v>0</v>
      </c>
      <c r="O53" s="238">
        <v>0</v>
      </c>
      <c r="P53" s="238">
        <v>0</v>
      </c>
      <c r="Q53" s="238">
        <v>0</v>
      </c>
      <c r="R53" s="238">
        <v>0</v>
      </c>
      <c r="S53" s="238">
        <v>0</v>
      </c>
      <c r="T53" s="238">
        <v>0</v>
      </c>
      <c r="U53" s="238">
        <v>0</v>
      </c>
      <c r="V53" s="238">
        <v>0</v>
      </c>
      <c r="W53" s="238">
        <v>0</v>
      </c>
      <c r="X53" s="238">
        <v>0</v>
      </c>
      <c r="Y53" s="238">
        <v>0</v>
      </c>
      <c r="Z53" s="238">
        <v>0</v>
      </c>
      <c r="AA53" s="238">
        <v>0</v>
      </c>
      <c r="AB53" s="238">
        <v>0</v>
      </c>
      <c r="AC53" s="238">
        <v>0</v>
      </c>
      <c r="AD53" s="238">
        <v>0</v>
      </c>
      <c r="AE53" s="238">
        <v>0</v>
      </c>
      <c r="AF53" s="238">
        <v>0</v>
      </c>
      <c r="AG53" s="238">
        <v>0</v>
      </c>
      <c r="AH53" s="238">
        <v>0</v>
      </c>
      <c r="AI53" s="238">
        <v>0</v>
      </c>
      <c r="AJ53" s="238">
        <v>0</v>
      </c>
      <c r="AK53" s="238">
        <v>0</v>
      </c>
      <c r="AL53" s="1"/>
      <c r="AN53" s="289">
        <v>3</v>
      </c>
      <c r="AO53" s="292">
        <f t="shared" si="0"/>
        <v>0</v>
      </c>
    </row>
    <row r="54" spans="1:41" ht="15">
      <c r="B54" s="289" t="s">
        <v>253</v>
      </c>
      <c r="C54" s="289" t="s">
        <v>131</v>
      </c>
      <c r="D54" s="289" t="s">
        <v>253</v>
      </c>
      <c r="H54" s="238">
        <v>100</v>
      </c>
      <c r="I54" s="238">
        <v>25.214536016331046</v>
      </c>
      <c r="J54" s="238">
        <v>47.077443284226945</v>
      </c>
      <c r="K54" s="238">
        <v>29.289251412330149</v>
      </c>
      <c r="L54" s="238">
        <v>96.748262493675966</v>
      </c>
      <c r="M54" s="238">
        <v>66.900257754640663</v>
      </c>
      <c r="N54" s="238">
        <v>30.822794378215271</v>
      </c>
      <c r="O54" s="238">
        <v>80.54960078824692</v>
      </c>
      <c r="P54" s="238">
        <v>44.334443779737406</v>
      </c>
      <c r="Q54" s="238">
        <v>65.492912572058174</v>
      </c>
      <c r="R54" s="238">
        <v>23.442442346928225</v>
      </c>
      <c r="S54" s="238">
        <v>40.519551389434113</v>
      </c>
      <c r="T54" s="238">
        <v>78.538232868087348</v>
      </c>
      <c r="U54" s="238">
        <v>32.910780272072266</v>
      </c>
      <c r="V54" s="238">
        <v>47.526830479881973</v>
      </c>
      <c r="W54" s="238">
        <v>38.130677232833911</v>
      </c>
      <c r="X54" s="238">
        <v>0</v>
      </c>
      <c r="Y54" s="238">
        <v>92.718509527620142</v>
      </c>
      <c r="Z54" s="238">
        <v>15.712789446041253</v>
      </c>
      <c r="AA54" s="238">
        <v>5.6416187553369692</v>
      </c>
      <c r="AB54" s="238">
        <v>42.633145213551877</v>
      </c>
      <c r="AC54" s="238">
        <v>37.343523861234644</v>
      </c>
      <c r="AD54" s="238">
        <v>35.528511620916476</v>
      </c>
      <c r="AE54" s="238">
        <v>86.629235882306375</v>
      </c>
      <c r="AF54" s="238">
        <v>84.470645651681068</v>
      </c>
      <c r="AG54" s="238">
        <v>39.245967246091382</v>
      </c>
      <c r="AH54" s="238">
        <v>56.986660820109186</v>
      </c>
      <c r="AI54" s="238">
        <v>89.422372121465983</v>
      </c>
      <c r="AJ54" s="238">
        <v>67.712005014386889</v>
      </c>
      <c r="AK54" s="238">
        <v>38.49265545612117</v>
      </c>
      <c r="AL54" s="1"/>
      <c r="AN54" s="289">
        <v>3</v>
      </c>
      <c r="AO54" s="292">
        <f t="shared" si="0"/>
        <v>51.334521922852126</v>
      </c>
    </row>
    <row r="55" spans="1:41" ht="15">
      <c r="A55" s="289">
        <v>48</v>
      </c>
      <c r="B55" s="289" t="s">
        <v>132</v>
      </c>
      <c r="C55" s="289" t="s">
        <v>133</v>
      </c>
      <c r="D55" s="289" t="s">
        <v>639</v>
      </c>
      <c r="E55" s="289" t="s">
        <v>287</v>
      </c>
      <c r="F55" s="289" t="s">
        <v>292</v>
      </c>
      <c r="G55" s="289" t="s">
        <v>367</v>
      </c>
      <c r="H55" s="238" t="s">
        <v>221</v>
      </c>
      <c r="I55" s="238">
        <v>58.638743455497391</v>
      </c>
      <c r="J55" s="238" t="s">
        <v>221</v>
      </c>
      <c r="K55" s="238" t="s">
        <v>221</v>
      </c>
      <c r="L55" s="238">
        <v>73.298429319371721</v>
      </c>
      <c r="M55" s="238">
        <v>8.3769633507853456</v>
      </c>
      <c r="N55" s="238">
        <v>46.596858638743448</v>
      </c>
      <c r="O55" s="238">
        <v>48.167539267015719</v>
      </c>
      <c r="P55" s="238">
        <v>0</v>
      </c>
      <c r="Q55" s="238" t="s">
        <v>221</v>
      </c>
      <c r="R55" s="238">
        <v>100</v>
      </c>
      <c r="S55" s="238">
        <v>50.785340314136135</v>
      </c>
      <c r="T55" s="238">
        <v>56.544502617801065</v>
      </c>
      <c r="U55" s="238" t="s">
        <v>221</v>
      </c>
      <c r="V55" s="238">
        <v>20.418848167539267</v>
      </c>
      <c r="W55" s="238">
        <v>5.7591623036649233</v>
      </c>
      <c r="X55" s="238" t="s">
        <v>221</v>
      </c>
      <c r="Y55" s="238">
        <v>60.732984293193724</v>
      </c>
      <c r="Z55" s="238" t="s">
        <v>221</v>
      </c>
      <c r="AA55" s="238" t="s">
        <v>221</v>
      </c>
      <c r="AB55" s="238">
        <v>20.418848167539267</v>
      </c>
      <c r="AC55" s="238">
        <v>27.74869109947646</v>
      </c>
      <c r="AD55" s="238">
        <v>49.738219895287955</v>
      </c>
      <c r="AE55" s="238" t="s">
        <v>221</v>
      </c>
      <c r="AF55" s="238">
        <v>61.256544502617807</v>
      </c>
      <c r="AG55" s="238" t="s">
        <v>221</v>
      </c>
      <c r="AH55" s="238">
        <v>58.1151832460733</v>
      </c>
      <c r="AI55" s="238">
        <v>63.87434554973823</v>
      </c>
      <c r="AJ55" s="238">
        <v>14.659685863874358</v>
      </c>
      <c r="AK55" s="238">
        <v>44.502617801047116</v>
      </c>
      <c r="AL55" s="1"/>
      <c r="AM55" s="289">
        <v>2023</v>
      </c>
      <c r="AN55" s="289">
        <v>3</v>
      </c>
      <c r="AO55" s="292">
        <f t="shared" si="0"/>
        <v>43.481675392670162</v>
      </c>
    </row>
    <row r="56" spans="1:41" ht="15">
      <c r="A56" s="289">
        <v>49</v>
      </c>
      <c r="B56" s="289" t="s">
        <v>134</v>
      </c>
      <c r="C56" s="289" t="s">
        <v>135</v>
      </c>
      <c r="D56" s="289" t="s">
        <v>640</v>
      </c>
      <c r="E56" s="289" t="s">
        <v>231</v>
      </c>
      <c r="H56" s="238">
        <v>82.953614798294126</v>
      </c>
      <c r="I56" s="238">
        <v>12.119279401923444</v>
      </c>
      <c r="J56" s="238">
        <v>41.254271401549254</v>
      </c>
      <c r="K56" s="238">
        <v>2.3946963444368419</v>
      </c>
      <c r="L56" s="238">
        <v>70.414704616342362</v>
      </c>
      <c r="M56" s="238">
        <v>59.763360288548725</v>
      </c>
      <c r="N56" s="238">
        <v>52.816243156033529</v>
      </c>
      <c r="O56" s="238">
        <v>66.417386386375981</v>
      </c>
      <c r="P56" s="238">
        <v>34.643148347451358</v>
      </c>
      <c r="Q56" s="238">
        <v>69.896784341747875</v>
      </c>
      <c r="R56" s="238">
        <v>24.140963062818649</v>
      </c>
      <c r="S56" s="238">
        <v>27.472507908581818</v>
      </c>
      <c r="T56" s="238">
        <v>55.811252608615511</v>
      </c>
      <c r="U56" s="238">
        <v>4.5881250423927913</v>
      </c>
      <c r="V56" s="238">
        <v>39.050728349604128</v>
      </c>
      <c r="W56" s="238">
        <v>30.800494506328629</v>
      </c>
      <c r="X56" s="238">
        <v>8.4869928801809014</v>
      </c>
      <c r="Y56" s="238">
        <v>63.989664703379297</v>
      </c>
      <c r="Z56" s="238">
        <v>0.817796832255962</v>
      </c>
      <c r="AA56" s="238">
        <v>0</v>
      </c>
      <c r="AB56" s="238">
        <v>31.019361301506255</v>
      </c>
      <c r="AC56" s="238">
        <v>32.424570308832351</v>
      </c>
      <c r="AD56" s="238">
        <v>49.07676511759454</v>
      </c>
      <c r="AE56" s="238">
        <v>64.439393216192315</v>
      </c>
      <c r="AF56" s="238">
        <v>74.670176409058598</v>
      </c>
      <c r="AG56" s="238">
        <v>26.597696589405714</v>
      </c>
      <c r="AH56" s="238">
        <v>29.769285306533003</v>
      </c>
      <c r="AI56" s="238">
        <v>86.75986768485113</v>
      </c>
      <c r="AJ56" s="238">
        <v>100</v>
      </c>
      <c r="AK56" s="238">
        <v>28.149197159558291</v>
      </c>
      <c r="AL56" s="1"/>
      <c r="AN56" s="289">
        <v>3</v>
      </c>
      <c r="AO56" s="292">
        <f t="shared" si="0"/>
        <v>42.357944269013117</v>
      </c>
    </row>
    <row r="57" spans="1:41" ht="15">
      <c r="A57" s="289">
        <v>50</v>
      </c>
      <c r="B57" s="289" t="s">
        <v>136</v>
      </c>
      <c r="C57" s="289" t="s">
        <v>137</v>
      </c>
      <c r="D57" s="289" t="s">
        <v>641</v>
      </c>
      <c r="E57" s="289" t="s">
        <v>289</v>
      </c>
      <c r="F57" s="289" t="s">
        <v>368</v>
      </c>
      <c r="G57" s="289" t="s">
        <v>369</v>
      </c>
      <c r="H57" s="238">
        <v>89.155370177267983</v>
      </c>
      <c r="I57" s="238">
        <v>25.755995828988532</v>
      </c>
      <c r="J57" s="238">
        <v>51.720542231491123</v>
      </c>
      <c r="K57" s="238">
        <v>9.1762252346193947</v>
      </c>
      <c r="L57" s="238">
        <v>99.582898852971823</v>
      </c>
      <c r="M57" s="238">
        <v>72.679874869655876</v>
      </c>
      <c r="N57" s="238">
        <v>38.790406673618342</v>
      </c>
      <c r="O57" s="238">
        <v>87.382690302398316</v>
      </c>
      <c r="P57" s="238">
        <v>48.488008342022937</v>
      </c>
      <c r="Q57" s="238">
        <v>83.733055265901967</v>
      </c>
      <c r="R57" s="238">
        <v>26.694473409801873</v>
      </c>
      <c r="S57" s="238">
        <v>45.672575599582885</v>
      </c>
      <c r="T57" s="238">
        <v>87.174139728884256</v>
      </c>
      <c r="U57" s="238">
        <v>18.143899895724708</v>
      </c>
      <c r="V57" s="238">
        <v>70.594369134515119</v>
      </c>
      <c r="W57" s="238">
        <v>52.450469238790404</v>
      </c>
      <c r="X57" s="238">
        <v>21.480709071949946</v>
      </c>
      <c r="Y57" s="238">
        <v>89.259645464025027</v>
      </c>
      <c r="Z57" s="238">
        <v>0</v>
      </c>
      <c r="AA57" s="238">
        <v>6.6736183524504664</v>
      </c>
      <c r="AB57" s="238">
        <v>60.792492179353495</v>
      </c>
      <c r="AC57" s="238">
        <v>59.019812304483843</v>
      </c>
      <c r="AD57" s="238">
        <v>84.358706986444219</v>
      </c>
      <c r="AE57" s="238">
        <v>79.979144942648588</v>
      </c>
      <c r="AF57" s="238">
        <v>87.591240875912405</v>
      </c>
      <c r="AG57" s="238">
        <v>67.257559958289875</v>
      </c>
      <c r="AH57" s="238">
        <v>49.217935349322197</v>
      </c>
      <c r="AI57" s="238">
        <v>95.620437956204384</v>
      </c>
      <c r="AJ57" s="238">
        <v>100</v>
      </c>
      <c r="AK57" s="238">
        <v>48.592283628779981</v>
      </c>
      <c r="AL57" s="1"/>
      <c r="AM57" s="289">
        <v>2022</v>
      </c>
      <c r="AN57" s="289">
        <v>3</v>
      </c>
      <c r="AO57" s="292">
        <f t="shared" si="0"/>
        <v>58.567952728536667</v>
      </c>
    </row>
    <row r="58" spans="1:41" ht="15">
      <c r="A58" s="289">
        <v>51</v>
      </c>
      <c r="B58" s="289" t="s">
        <v>138</v>
      </c>
      <c r="C58" s="289" t="s">
        <v>139</v>
      </c>
      <c r="D58" s="289" t="s">
        <v>642</v>
      </c>
      <c r="E58" s="289" t="s">
        <v>289</v>
      </c>
      <c r="F58" s="289" t="s">
        <v>370</v>
      </c>
      <c r="G58" s="289" t="s">
        <v>371</v>
      </c>
      <c r="H58" s="238">
        <v>37.94638472198767</v>
      </c>
      <c r="I58" s="238">
        <v>2.7592119996244859</v>
      </c>
      <c r="J58" s="238">
        <v>37.782771566931338</v>
      </c>
      <c r="K58" s="238">
        <v>0</v>
      </c>
      <c r="L58" s="238">
        <v>25.147283692643509</v>
      </c>
      <c r="M58" s="238">
        <v>0.99778364488805238</v>
      </c>
      <c r="N58" s="238">
        <v>42.504900758651701</v>
      </c>
      <c r="O58" s="238">
        <v>13.219600490938456</v>
      </c>
      <c r="P58" s="238">
        <v>0.97493402278813823</v>
      </c>
      <c r="Q58" s="238">
        <v>15.28128506850215</v>
      </c>
      <c r="R58" s="238">
        <v>23.449903843716598</v>
      </c>
      <c r="S58" s="238">
        <v>0.54194094203539811</v>
      </c>
      <c r="T58" s="238">
        <v>12.688230247880131</v>
      </c>
      <c r="U58" s="238">
        <v>0</v>
      </c>
      <c r="V58" s="238">
        <v>9.9969576938136164</v>
      </c>
      <c r="W58" s="238">
        <v>1.1359467212239251</v>
      </c>
      <c r="X58" s="238">
        <v>0</v>
      </c>
      <c r="Y58" s="238">
        <v>18.975260891635727</v>
      </c>
      <c r="Z58" s="238">
        <v>12.150618770077193</v>
      </c>
      <c r="AA58" s="238">
        <v>0</v>
      </c>
      <c r="AB58" s="238">
        <v>0</v>
      </c>
      <c r="AC58" s="238">
        <v>0</v>
      </c>
      <c r="AD58" s="238">
        <v>9.1544910293745865</v>
      </c>
      <c r="AE58" s="238">
        <v>7.3197561259717778</v>
      </c>
      <c r="AF58" s="238">
        <v>20.952681805884563</v>
      </c>
      <c r="AG58" s="238">
        <v>0</v>
      </c>
      <c r="AH58" s="238">
        <v>1.9128097266469479</v>
      </c>
      <c r="AI58" s="238">
        <v>68.89933337171162</v>
      </c>
      <c r="AJ58" s="238">
        <v>100</v>
      </c>
      <c r="AK58" s="238">
        <v>2.456690290775811</v>
      </c>
      <c r="AL58" s="1"/>
      <c r="AM58" s="289">
        <v>2023</v>
      </c>
      <c r="AN58" s="289">
        <v>3</v>
      </c>
      <c r="AO58" s="292">
        <f t="shared" si="0"/>
        <v>15.54162591425678</v>
      </c>
    </row>
    <row r="59" spans="1:41" ht="15">
      <c r="A59" s="289">
        <v>52</v>
      </c>
      <c r="B59" s="289" t="s">
        <v>140</v>
      </c>
      <c r="C59" s="289" t="s">
        <v>141</v>
      </c>
      <c r="D59" s="289" t="s">
        <v>643</v>
      </c>
      <c r="E59" s="289" t="s">
        <v>289</v>
      </c>
      <c r="F59" s="289" t="s">
        <v>292</v>
      </c>
      <c r="G59" s="289" t="s">
        <v>372</v>
      </c>
      <c r="H59" s="238">
        <v>100</v>
      </c>
      <c r="I59" s="238">
        <v>13.211624808337636</v>
      </c>
      <c r="J59" s="238">
        <v>28.470396102520077</v>
      </c>
      <c r="K59" s="238">
        <v>7.1011722064266625</v>
      </c>
      <c r="L59" s="238">
        <v>69.556984806138189</v>
      </c>
      <c r="M59" s="238">
        <v>92.734720209561189</v>
      </c>
      <c r="N59" s="238">
        <v>66.936321925291054</v>
      </c>
      <c r="O59" s="238">
        <v>83.223811991476808</v>
      </c>
      <c r="P59" s="238">
        <v>51.209321629112743</v>
      </c>
      <c r="Q59" s="238">
        <v>93.917418935890339</v>
      </c>
      <c r="R59" s="238">
        <v>23.0434504168472</v>
      </c>
      <c r="S59" s="238">
        <v>35.692032965281662</v>
      </c>
      <c r="T59" s="238">
        <v>56.207261125861443</v>
      </c>
      <c r="U59" s="238">
        <v>3.8737458598742656</v>
      </c>
      <c r="V59" s="238">
        <v>31.615665284267084</v>
      </c>
      <c r="W59" s="238">
        <v>37.029543374692331</v>
      </c>
      <c r="X59" s="238" t="s">
        <v>221</v>
      </c>
      <c r="Y59" s="238">
        <v>69.237798522026011</v>
      </c>
      <c r="Z59" s="238">
        <v>0</v>
      </c>
      <c r="AA59" s="238" t="s">
        <v>221</v>
      </c>
      <c r="AB59" s="238" t="s">
        <v>221</v>
      </c>
      <c r="AC59" s="238">
        <v>35.846387029688437</v>
      </c>
      <c r="AD59" s="238">
        <v>44.932139894265241</v>
      </c>
      <c r="AE59" s="238">
        <v>91.35075263812432</v>
      </c>
      <c r="AF59" s="238">
        <v>96.879902455336492</v>
      </c>
      <c r="AG59" s="238">
        <v>12.359590214529996</v>
      </c>
      <c r="AH59" s="238">
        <v>36.786518433067599</v>
      </c>
      <c r="AI59" s="238">
        <v>72.543026178825329</v>
      </c>
      <c r="AJ59" s="238">
        <v>71.71249789468493</v>
      </c>
      <c r="AK59" s="238">
        <v>32.628485367093823</v>
      </c>
      <c r="AL59" s="1"/>
      <c r="AM59" s="289">
        <v>2022</v>
      </c>
      <c r="AN59" s="289">
        <v>3</v>
      </c>
      <c r="AO59" s="292">
        <f t="shared" si="0"/>
        <v>50.300021121082267</v>
      </c>
    </row>
    <row r="60" spans="1:41" ht="15">
      <c r="A60" s="289">
        <v>53</v>
      </c>
      <c r="B60" s="289" t="s">
        <v>142</v>
      </c>
      <c r="C60" s="289" t="s">
        <v>143</v>
      </c>
      <c r="D60" s="289" t="s">
        <v>644</v>
      </c>
      <c r="E60" s="289" t="s">
        <v>231</v>
      </c>
      <c r="H60" s="238">
        <v>89.171066261322551</v>
      </c>
      <c r="I60" s="238">
        <v>35.576688173812251</v>
      </c>
      <c r="J60" s="238">
        <v>0</v>
      </c>
      <c r="K60" s="238">
        <v>60.346705605779228</v>
      </c>
      <c r="L60" s="238">
        <v>89.320343166303033</v>
      </c>
      <c r="M60" s="238">
        <v>74.685237977066009</v>
      </c>
      <c r="N60" s="238">
        <v>52.439222500331915</v>
      </c>
      <c r="O60" s="238">
        <v>91.552834684639279</v>
      </c>
      <c r="P60" s="238">
        <v>79.505895990742928</v>
      </c>
      <c r="Q60" s="238">
        <v>100</v>
      </c>
      <c r="R60" s="238">
        <v>70.316734607689483</v>
      </c>
      <c r="S60" s="238">
        <v>75.990684626886619</v>
      </c>
      <c r="T60" s="238">
        <v>66.666666666666671</v>
      </c>
      <c r="U60" s="238">
        <v>33.525098707676598</v>
      </c>
      <c r="V60" s="238">
        <v>40.520661726736854</v>
      </c>
      <c r="W60" s="238">
        <v>77.723684883836597</v>
      </c>
      <c r="X60" s="238">
        <v>5.5882789618804471</v>
      </c>
      <c r="Y60" s="238">
        <v>88.900199904594118</v>
      </c>
      <c r="Z60" s="238">
        <v>69.356845756630349</v>
      </c>
      <c r="AA60" s="238">
        <v>51.294551107089035</v>
      </c>
      <c r="AB60" s="238">
        <v>76.618333464815862</v>
      </c>
      <c r="AC60" s="238">
        <v>75.628184670439666</v>
      </c>
      <c r="AD60" s="238">
        <v>16.666666666666668</v>
      </c>
      <c r="AE60" s="238">
        <v>46.960462316870711</v>
      </c>
      <c r="AF60" s="238">
        <v>80.595058156451188</v>
      </c>
      <c r="AG60" s="238">
        <v>58.969522729135804</v>
      </c>
      <c r="AH60" s="238">
        <v>65.872587479613927</v>
      </c>
      <c r="AI60" s="238">
        <v>85.959489723118566</v>
      </c>
      <c r="AJ60" s="238">
        <v>92.586569355201135</v>
      </c>
      <c r="AK60" s="238">
        <v>55.898475281863632</v>
      </c>
      <c r="AL60" s="1"/>
      <c r="AN60" s="289">
        <v>3</v>
      </c>
      <c r="AO60" s="292">
        <f t="shared" si="0"/>
        <v>63.607891705128708</v>
      </c>
    </row>
    <row r="61" spans="1:41" ht="15">
      <c r="A61" s="289">
        <v>54</v>
      </c>
      <c r="B61" s="289" t="s">
        <v>144</v>
      </c>
      <c r="C61" s="289" t="s">
        <v>145</v>
      </c>
      <c r="D61" s="289" t="s">
        <v>645</v>
      </c>
      <c r="E61" s="289" t="s">
        <v>289</v>
      </c>
      <c r="F61" s="289" t="s">
        <v>373</v>
      </c>
      <c r="G61" s="289" t="s">
        <v>374</v>
      </c>
      <c r="H61" s="238">
        <v>100</v>
      </c>
      <c r="I61" s="238">
        <v>33.333333333333336</v>
      </c>
      <c r="J61" s="238">
        <v>0</v>
      </c>
      <c r="K61" s="238">
        <v>100</v>
      </c>
      <c r="L61" s="238">
        <v>100</v>
      </c>
      <c r="M61" s="238">
        <v>66.666666666666671</v>
      </c>
      <c r="N61" s="238">
        <v>100</v>
      </c>
      <c r="O61" s="238">
        <v>100</v>
      </c>
      <c r="P61" s="238">
        <v>100</v>
      </c>
      <c r="Q61" s="238">
        <v>100</v>
      </c>
      <c r="R61" s="238">
        <v>100</v>
      </c>
      <c r="S61" s="238">
        <v>100</v>
      </c>
      <c r="T61" s="238">
        <v>33.333333333333336</v>
      </c>
      <c r="U61" s="238">
        <v>66.666666666666671</v>
      </c>
      <c r="V61" s="238">
        <v>33.333333333333336</v>
      </c>
      <c r="W61" s="238">
        <v>100</v>
      </c>
      <c r="X61" s="238">
        <v>0</v>
      </c>
      <c r="Y61" s="238">
        <v>100</v>
      </c>
      <c r="Z61" s="238">
        <v>100</v>
      </c>
      <c r="AA61" s="238">
        <v>33.333333333333336</v>
      </c>
      <c r="AB61" s="238">
        <v>100</v>
      </c>
      <c r="AC61" s="238">
        <v>100</v>
      </c>
      <c r="AD61" s="238">
        <v>33.333333333333336</v>
      </c>
      <c r="AE61" s="238">
        <v>66.666666666666671</v>
      </c>
      <c r="AF61" s="238">
        <v>100</v>
      </c>
      <c r="AG61" s="238">
        <v>66.666666666666671</v>
      </c>
      <c r="AH61" s="238">
        <v>100</v>
      </c>
      <c r="AI61" s="238">
        <v>100</v>
      </c>
      <c r="AJ61" s="238">
        <v>100</v>
      </c>
      <c r="AK61" s="238">
        <v>100</v>
      </c>
      <c r="AL61" s="1"/>
      <c r="AM61" s="289">
        <v>2023</v>
      </c>
      <c r="AN61" s="289">
        <v>3</v>
      </c>
      <c r="AO61" s="292">
        <f t="shared" si="0"/>
        <v>77.777777777777771</v>
      </c>
    </row>
    <row r="62" spans="1:41" ht="15">
      <c r="A62" s="289">
        <v>55</v>
      </c>
      <c r="B62" s="289" t="s">
        <v>146</v>
      </c>
      <c r="C62" s="289" t="s">
        <v>147</v>
      </c>
      <c r="D62" s="289" t="s">
        <v>646</v>
      </c>
      <c r="E62" s="289" t="s">
        <v>289</v>
      </c>
      <c r="F62" s="289" t="s">
        <v>292</v>
      </c>
      <c r="H62" s="238">
        <v>78.34213252264513</v>
      </c>
      <c r="I62" s="238">
        <v>37.820043014291166</v>
      </c>
      <c r="J62" s="238" t="s">
        <v>221</v>
      </c>
      <c r="K62" s="238">
        <v>20.693411211558455</v>
      </c>
      <c r="L62" s="238">
        <v>78.640686332606037</v>
      </c>
      <c r="M62" s="238">
        <v>82.703809287465361</v>
      </c>
      <c r="N62" s="238">
        <v>4.8784450006638282</v>
      </c>
      <c r="O62" s="238">
        <v>83.10566936927853</v>
      </c>
      <c r="P62" s="238">
        <v>59.011791981485864</v>
      </c>
      <c r="Q62" s="238" t="s">
        <v>221</v>
      </c>
      <c r="R62" s="238">
        <v>40.633469215378952</v>
      </c>
      <c r="S62" s="238">
        <v>51.981369253773238</v>
      </c>
      <c r="T62" s="238">
        <v>100</v>
      </c>
      <c r="U62" s="238">
        <v>0.38353074868653003</v>
      </c>
      <c r="V62" s="238">
        <v>47.707990120140373</v>
      </c>
      <c r="W62" s="238">
        <v>55.447369767673209</v>
      </c>
      <c r="X62" s="238">
        <v>11.176557923760894</v>
      </c>
      <c r="Y62" s="238">
        <v>77.800399809188235</v>
      </c>
      <c r="Z62" s="238">
        <v>38.713691513260692</v>
      </c>
      <c r="AA62" s="238">
        <v>69.255768880844741</v>
      </c>
      <c r="AB62" s="238">
        <v>53.236666929631731</v>
      </c>
      <c r="AC62" s="238">
        <v>51.256369340879338</v>
      </c>
      <c r="AD62" s="238">
        <v>0</v>
      </c>
      <c r="AE62" s="238">
        <v>27.254257967074729</v>
      </c>
      <c r="AF62" s="238">
        <v>61.190116312902362</v>
      </c>
      <c r="AG62" s="238">
        <v>51.272378791604936</v>
      </c>
      <c r="AH62" s="238">
        <v>31.745174959227842</v>
      </c>
      <c r="AI62" s="238">
        <v>71.918979446237145</v>
      </c>
      <c r="AJ62" s="238">
        <v>85.17313871040227</v>
      </c>
      <c r="AK62" s="238">
        <v>11.796950563727265</v>
      </c>
      <c r="AL62" s="1"/>
      <c r="AM62" s="289">
        <v>2022</v>
      </c>
      <c r="AN62" s="289">
        <v>3</v>
      </c>
      <c r="AO62" s="292">
        <f t="shared" si="0"/>
        <v>49.397863177656745</v>
      </c>
    </row>
    <row r="63" spans="1:41" ht="15">
      <c r="A63" s="289">
        <v>56</v>
      </c>
      <c r="B63" s="289" t="s">
        <v>148</v>
      </c>
      <c r="C63" s="289" t="s">
        <v>149</v>
      </c>
      <c r="D63" s="289" t="s">
        <v>647</v>
      </c>
      <c r="E63" s="289" t="s">
        <v>289</v>
      </c>
      <c r="F63" s="289" t="s">
        <v>375</v>
      </c>
      <c r="G63" s="289" t="s">
        <v>376</v>
      </c>
      <c r="H63" s="238">
        <v>81.021423934213388</v>
      </c>
      <c r="I63" s="238">
        <v>11.793983986150186</v>
      </c>
      <c r="J63" s="238">
        <v>99.48063189785762</v>
      </c>
      <c r="K63" s="238">
        <v>46.667388011252982</v>
      </c>
      <c r="L63" s="238">
        <v>77.429127894395151</v>
      </c>
      <c r="M63" s="238">
        <v>49.231768015581039</v>
      </c>
      <c r="N63" s="238">
        <v>22.051504003462455</v>
      </c>
      <c r="O63" s="238">
        <v>75.384115992209473</v>
      </c>
      <c r="P63" s="238">
        <v>30.253191949794417</v>
      </c>
      <c r="Q63" s="238">
        <v>70.255355983553358</v>
      </c>
      <c r="R63" s="238">
        <v>17.950660030296469</v>
      </c>
      <c r="S63" s="238">
        <v>26.152347976628434</v>
      </c>
      <c r="T63" s="238">
        <v>83.077256005193661</v>
      </c>
      <c r="U63" s="238">
        <v>76.412032027699624</v>
      </c>
      <c r="V63" s="238">
        <v>49.740315948928803</v>
      </c>
      <c r="W63" s="238">
        <v>19.487123999134383</v>
      </c>
      <c r="X63" s="238">
        <v>0</v>
      </c>
      <c r="Y63" s="238">
        <v>98.972083964509864</v>
      </c>
      <c r="Z63" s="238">
        <v>2.0558320709803066</v>
      </c>
      <c r="AA63" s="238">
        <v>24.096515905648133</v>
      </c>
      <c r="AB63" s="238">
        <v>21.023587967972297</v>
      </c>
      <c r="AC63" s="238">
        <v>20.515040034624541</v>
      </c>
      <c r="AD63" s="238">
        <v>9.2296039818221143</v>
      </c>
      <c r="AE63" s="238">
        <v>100</v>
      </c>
      <c r="AF63" s="238">
        <v>68.718892014715422</v>
      </c>
      <c r="AG63" s="238">
        <v>22.560051936810215</v>
      </c>
      <c r="AH63" s="238">
        <v>33.845487989612636</v>
      </c>
      <c r="AI63" s="238">
        <v>62.053668037221378</v>
      </c>
      <c r="AJ63" s="238">
        <v>46.14801990911058</v>
      </c>
      <c r="AK63" s="238">
        <v>43.583639904782515</v>
      </c>
      <c r="AL63" s="1"/>
      <c r="AM63" s="289">
        <v>2022</v>
      </c>
      <c r="AN63" s="289">
        <v>3</v>
      </c>
      <c r="AO63" s="292">
        <f t="shared" si="0"/>
        <v>46.30635504580539</v>
      </c>
    </row>
    <row r="64" spans="1:41" ht="15">
      <c r="A64" s="289">
        <v>57</v>
      </c>
      <c r="B64" s="289" t="s">
        <v>150</v>
      </c>
      <c r="C64" s="289" t="s">
        <v>151</v>
      </c>
      <c r="D64" s="289" t="s">
        <v>648</v>
      </c>
      <c r="E64" s="289" t="s">
        <v>231</v>
      </c>
      <c r="H64" s="238">
        <v>99.081120839649756</v>
      </c>
      <c r="I64" s="238">
        <v>43.937557647481299</v>
      </c>
      <c r="J64" s="238">
        <v>100</v>
      </c>
      <c r="K64" s="238">
        <v>57.592745996760499</v>
      </c>
      <c r="L64" s="238">
        <v>98.649651225430546</v>
      </c>
      <c r="M64" s="238">
        <v>95.981163284919688</v>
      </c>
      <c r="N64" s="238">
        <v>54.224699714725631</v>
      </c>
      <c r="O64" s="238">
        <v>97.832457861955106</v>
      </c>
      <c r="P64" s="238">
        <v>64.708476100983063</v>
      </c>
      <c r="Q64" s="238">
        <v>96.744646202750403</v>
      </c>
      <c r="R64" s="238">
        <v>0</v>
      </c>
      <c r="S64" s="238">
        <v>66.061343631410068</v>
      </c>
      <c r="T64" s="238">
        <v>100</v>
      </c>
      <c r="U64" s="238">
        <v>92.003215288942513</v>
      </c>
      <c r="V64" s="238">
        <v>82.758075269948179</v>
      </c>
      <c r="W64" s="238">
        <v>44.844423638899769</v>
      </c>
      <c r="X64" s="238">
        <v>33.786891046842264</v>
      </c>
      <c r="Y64" s="238">
        <v>98.980831457025175</v>
      </c>
      <c r="Z64" s="238">
        <v>35.314540752136089</v>
      </c>
      <c r="AA64" s="238">
        <v>81.876479979394148</v>
      </c>
      <c r="AB64" s="238">
        <v>70.921543075951291</v>
      </c>
      <c r="AC64" s="238">
        <v>50.255411034259275</v>
      </c>
      <c r="AD64" s="238">
        <v>70.607450373876134</v>
      </c>
      <c r="AE64" s="238">
        <v>98.212853450206111</v>
      </c>
      <c r="AF64" s="238">
        <v>95.354888121630466</v>
      </c>
      <c r="AG64" s="238">
        <v>37.113965247183572</v>
      </c>
      <c r="AH64" s="238">
        <v>79.203310402655063</v>
      </c>
      <c r="AI64" s="238">
        <v>98.710490241515032</v>
      </c>
      <c r="AJ64" s="238">
        <v>95.775572942117563</v>
      </c>
      <c r="AK64" s="238">
        <v>48.078214171144708</v>
      </c>
      <c r="AL64" s="1"/>
      <c r="AN64" s="289">
        <v>3</v>
      </c>
      <c r="AO64" s="292">
        <f t="shared" si="0"/>
        <v>72.953733966659769</v>
      </c>
    </row>
    <row r="65" spans="1:64" ht="15">
      <c r="A65" s="289">
        <v>58</v>
      </c>
      <c r="B65" s="289" t="s">
        <v>152</v>
      </c>
      <c r="C65" s="289" t="s">
        <v>153</v>
      </c>
      <c r="D65" s="289" t="s">
        <v>649</v>
      </c>
      <c r="E65" s="289" t="s">
        <v>231</v>
      </c>
      <c r="H65" s="238">
        <v>98.162241679299512</v>
      </c>
      <c r="I65" s="238">
        <v>45.567422987270298</v>
      </c>
      <c r="J65" s="238">
        <v>100</v>
      </c>
      <c r="K65" s="238">
        <v>61.339338147367158</v>
      </c>
      <c r="L65" s="238">
        <v>97.299302450861106</v>
      </c>
      <c r="M65" s="238">
        <v>91.962326569839391</v>
      </c>
      <c r="N65" s="238">
        <v>31.526322506374335</v>
      </c>
      <c r="O65" s="238">
        <v>95.664915723910227</v>
      </c>
      <c r="P65" s="238">
        <v>60.186182971196907</v>
      </c>
      <c r="Q65" s="238">
        <v>93.489292405500805</v>
      </c>
      <c r="R65" s="238">
        <v>0</v>
      </c>
      <c r="S65" s="238">
        <v>59.045764185897056</v>
      </c>
      <c r="T65" s="238">
        <v>100</v>
      </c>
      <c r="U65" s="238">
        <v>84.00643057788507</v>
      </c>
      <c r="V65" s="238">
        <v>69.362304386050255</v>
      </c>
      <c r="W65" s="238">
        <v>47.381154970107239</v>
      </c>
      <c r="X65" s="238">
        <v>6.0353205552229943</v>
      </c>
      <c r="Y65" s="238">
        <v>97.961662914050351</v>
      </c>
      <c r="Z65" s="238">
        <v>24.475235350426026</v>
      </c>
      <c r="AA65" s="238">
        <v>63.752959958788303</v>
      </c>
      <c r="AB65" s="238">
        <v>61.073855382671809</v>
      </c>
      <c r="AC65" s="238">
        <v>50.51082206851855</v>
      </c>
      <c r="AD65" s="238">
        <v>45.061054593906107</v>
      </c>
      <c r="AE65" s="238">
        <v>96.425706900412223</v>
      </c>
      <c r="AF65" s="238">
        <v>90.709776243260933</v>
      </c>
      <c r="AG65" s="238">
        <v>37.113965247183572</v>
      </c>
      <c r="AH65" s="238">
        <v>69.945082343771631</v>
      </c>
      <c r="AI65" s="238">
        <v>97.42098048303005</v>
      </c>
      <c r="AJ65" s="238">
        <v>91.551145884235126</v>
      </c>
      <c r="AK65" s="238">
        <v>57.694889880750956</v>
      </c>
      <c r="AL65" s="1"/>
      <c r="AN65" s="289">
        <v>3</v>
      </c>
      <c r="AO65" s="292">
        <f t="shared" si="0"/>
        <v>67.490848578926276</v>
      </c>
    </row>
    <row r="66" spans="1:64" ht="15">
      <c r="A66" s="289">
        <v>59</v>
      </c>
      <c r="B66" s="289" t="s">
        <v>154</v>
      </c>
      <c r="C66" s="289" t="s">
        <v>155</v>
      </c>
      <c r="D66" s="289" t="s">
        <v>650</v>
      </c>
      <c r="E66" s="289" t="s">
        <v>287</v>
      </c>
      <c r="F66" s="289" t="s">
        <v>377</v>
      </c>
      <c r="G66" s="289" t="s">
        <v>378</v>
      </c>
      <c r="H66" s="238">
        <v>100</v>
      </c>
      <c r="I66" s="238">
        <v>90.465293668954999</v>
      </c>
      <c r="J66" s="238">
        <v>100</v>
      </c>
      <c r="K66" s="238">
        <v>95.232646834477492</v>
      </c>
      <c r="L66" s="238">
        <v>100</v>
      </c>
      <c r="M66" s="238">
        <v>100</v>
      </c>
      <c r="N66" s="238">
        <v>0</v>
      </c>
      <c r="O66" s="238">
        <v>95.232646834477492</v>
      </c>
      <c r="P66" s="238">
        <v>100</v>
      </c>
      <c r="Q66" s="238">
        <v>100</v>
      </c>
      <c r="R66" s="238">
        <v>42.791762013729972</v>
      </c>
      <c r="S66" s="238">
        <v>85.697940503432505</v>
      </c>
      <c r="T66" s="238">
        <v>100</v>
      </c>
      <c r="U66" s="238">
        <v>100</v>
      </c>
      <c r="V66" s="238">
        <v>80.930587337909984</v>
      </c>
      <c r="W66" s="238">
        <v>90.465293668954999</v>
      </c>
      <c r="X66" s="238">
        <v>28.48970251716247</v>
      </c>
      <c r="Y66" s="238">
        <v>100</v>
      </c>
      <c r="Z66" s="238">
        <v>71.395881006864983</v>
      </c>
      <c r="AA66" s="238">
        <v>100</v>
      </c>
      <c r="AB66" s="238">
        <v>85.697940503432505</v>
      </c>
      <c r="AC66" s="238">
        <v>100</v>
      </c>
      <c r="AD66" s="238">
        <v>85.697940503432505</v>
      </c>
      <c r="AE66" s="238">
        <v>100</v>
      </c>
      <c r="AF66" s="238">
        <v>100</v>
      </c>
      <c r="AG66" s="238" t="s">
        <v>221</v>
      </c>
      <c r="AH66" s="238">
        <v>85.697940503432505</v>
      </c>
      <c r="AI66" s="238">
        <v>100</v>
      </c>
      <c r="AJ66" s="238">
        <v>100</v>
      </c>
      <c r="AK66" s="238">
        <v>95.232646834477492</v>
      </c>
      <c r="AL66" s="1" t="s">
        <v>37</v>
      </c>
      <c r="AM66" s="289">
        <v>2023</v>
      </c>
      <c r="AN66" s="289">
        <v>3</v>
      </c>
      <c r="AO66" s="292">
        <f t="shared" si="0"/>
        <v>87.345800783818632</v>
      </c>
    </row>
    <row r="67" spans="1:64" ht="15">
      <c r="A67" s="289">
        <v>60</v>
      </c>
      <c r="B67" s="289" t="s">
        <v>156</v>
      </c>
      <c r="C67" s="289" t="s">
        <v>157</v>
      </c>
      <c r="D67" s="289" t="s">
        <v>651</v>
      </c>
      <c r="E67" s="289" t="s">
        <v>287</v>
      </c>
      <c r="F67" s="289" t="s">
        <v>379</v>
      </c>
      <c r="G67" s="289" t="s">
        <v>157</v>
      </c>
      <c r="H67" s="238">
        <v>96.047833453271949</v>
      </c>
      <c r="I67" s="238">
        <v>50.167764448082245</v>
      </c>
      <c r="J67" s="238" t="s">
        <v>221</v>
      </c>
      <c r="K67" s="238">
        <v>67.780030686215014</v>
      </c>
      <c r="L67" s="238">
        <v>94.192051051376154</v>
      </c>
      <c r="M67" s="238">
        <v>82.714689039145597</v>
      </c>
      <c r="N67" s="238">
        <v>75.82177289014453</v>
      </c>
      <c r="O67" s="238">
        <v>95.444595727711928</v>
      </c>
      <c r="P67" s="238">
        <v>45.148159714136661</v>
      </c>
      <c r="Q67" s="238">
        <v>85.998484969068159</v>
      </c>
      <c r="R67" s="238">
        <v>42.15457710981601</v>
      </c>
      <c r="S67" s="238">
        <v>53.151553017440186</v>
      </c>
      <c r="T67" s="238">
        <v>100</v>
      </c>
      <c r="U67" s="238">
        <v>65.605243452924697</v>
      </c>
      <c r="V67" s="238">
        <v>57.02808048226013</v>
      </c>
      <c r="W67" s="238">
        <v>54.068261475660201</v>
      </c>
      <c r="X67" s="238">
        <v>7.8973528675581406</v>
      </c>
      <c r="Y67" s="238">
        <v>95.616481475662852</v>
      </c>
      <c r="Z67" s="238">
        <v>20.031501592054028</v>
      </c>
      <c r="AA67" s="238">
        <v>22.049413432020131</v>
      </c>
      <c r="AB67" s="238">
        <v>49.820729689709722</v>
      </c>
      <c r="AC67" s="238">
        <v>43.571711120686949</v>
      </c>
      <c r="AD67" s="238">
        <v>0</v>
      </c>
      <c r="AE67" s="238">
        <v>92.313351838882028</v>
      </c>
      <c r="AF67" s="238">
        <v>80.021033707518612</v>
      </c>
      <c r="AG67" s="238">
        <v>54.920426694676379</v>
      </c>
      <c r="AH67" s="238">
        <v>61.206320341906142</v>
      </c>
      <c r="AI67" s="238">
        <v>94.453724114037882</v>
      </c>
      <c r="AJ67" s="238">
        <v>81.830429921936656</v>
      </c>
      <c r="AK67" s="238">
        <v>75.327126654723799</v>
      </c>
      <c r="AL67" s="1"/>
      <c r="AM67" s="289">
        <v>2023</v>
      </c>
      <c r="AN67" s="289">
        <v>3</v>
      </c>
      <c r="AO67" s="292">
        <f t="shared" si="0"/>
        <v>63.599403481676774</v>
      </c>
    </row>
    <row r="68" spans="1:64" ht="15">
      <c r="A68" s="289">
        <v>61</v>
      </c>
      <c r="B68" s="289" t="s">
        <v>158</v>
      </c>
      <c r="C68" s="289" t="s">
        <v>159</v>
      </c>
      <c r="D68" s="289" t="s">
        <v>652</v>
      </c>
      <c r="E68" s="289" t="s">
        <v>287</v>
      </c>
      <c r="F68" s="289" t="s">
        <v>380</v>
      </c>
      <c r="G68" s="289" t="s">
        <v>378</v>
      </c>
      <c r="H68" s="238">
        <v>100</v>
      </c>
      <c r="I68" s="238">
        <v>42.307692307692307</v>
      </c>
      <c r="J68" s="238">
        <v>100</v>
      </c>
      <c r="K68" s="238">
        <v>53.846153846153847</v>
      </c>
      <c r="L68" s="238">
        <v>100</v>
      </c>
      <c r="M68" s="238">
        <v>100</v>
      </c>
      <c r="N68" s="238">
        <v>76.92307692307692</v>
      </c>
      <c r="O68" s="238">
        <v>100</v>
      </c>
      <c r="P68" s="238">
        <v>69.230769230769226</v>
      </c>
      <c r="Q68" s="238">
        <v>100</v>
      </c>
      <c r="R68" s="238">
        <v>0</v>
      </c>
      <c r="S68" s="238">
        <v>73.07692307692308</v>
      </c>
      <c r="T68" s="238">
        <v>100</v>
      </c>
      <c r="U68" s="238">
        <v>100</v>
      </c>
      <c r="V68" s="238">
        <v>96.153846153846146</v>
      </c>
      <c r="W68" s="238">
        <v>42.307692307692307</v>
      </c>
      <c r="X68" s="238">
        <v>61.53846153846154</v>
      </c>
      <c r="Y68" s="238">
        <v>100</v>
      </c>
      <c r="Z68" s="238">
        <v>46.153846153846153</v>
      </c>
      <c r="AA68" s="238">
        <v>100</v>
      </c>
      <c r="AB68" s="238">
        <v>80.769230769230774</v>
      </c>
      <c r="AC68" s="238">
        <v>50</v>
      </c>
      <c r="AD68" s="238">
        <v>96.153846153846146</v>
      </c>
      <c r="AE68" s="238">
        <v>100</v>
      </c>
      <c r="AF68" s="238">
        <v>100</v>
      </c>
      <c r="AG68" s="238" t="s">
        <v>221</v>
      </c>
      <c r="AH68" s="238">
        <v>88.461538461538481</v>
      </c>
      <c r="AI68" s="238">
        <v>100</v>
      </c>
      <c r="AJ68" s="238">
        <v>100</v>
      </c>
      <c r="AK68" s="238">
        <v>38.46153846153846</v>
      </c>
      <c r="AL68" s="1"/>
      <c r="AM68" s="289">
        <v>2023</v>
      </c>
      <c r="AN68" s="289">
        <v>3</v>
      </c>
      <c r="AO68" s="292">
        <f t="shared" si="0"/>
        <v>79.840848806366054</v>
      </c>
    </row>
    <row r="69" spans="1:64" ht="15">
      <c r="A69" s="289">
        <v>62</v>
      </c>
      <c r="B69" s="289" t="s">
        <v>160</v>
      </c>
      <c r="C69" s="289" t="s">
        <v>161</v>
      </c>
      <c r="D69" s="289" t="s">
        <v>653</v>
      </c>
      <c r="E69" s="289" t="s">
        <v>231</v>
      </c>
      <c r="H69" s="238">
        <v>98.893135711938569</v>
      </c>
      <c r="I69" s="238">
        <v>70.806454402379757</v>
      </c>
      <c r="J69" s="238">
        <v>18.406807215371575</v>
      </c>
      <c r="K69" s="238">
        <v>32.595423807959058</v>
      </c>
      <c r="L69" s="238">
        <v>93.350166894380962</v>
      </c>
      <c r="M69" s="238">
        <v>96.452845851853141</v>
      </c>
      <c r="N69" s="238">
        <v>30.373047854585707</v>
      </c>
      <c r="O69" s="238">
        <v>80.753532453606823</v>
      </c>
      <c r="P69" s="238">
        <v>73.020182978502632</v>
      </c>
      <c r="Q69" s="238">
        <v>23.278739558291967</v>
      </c>
      <c r="R69" s="238">
        <v>61.045294962038014</v>
      </c>
      <c r="S69" s="238">
        <v>64.374535203472789</v>
      </c>
      <c r="T69" s="238">
        <v>58.831566385915153</v>
      </c>
      <c r="U69" s="238">
        <v>40.94187233012228</v>
      </c>
      <c r="V69" s="238">
        <v>67.477214160944968</v>
      </c>
      <c r="W69" s="238">
        <v>83.888206706905805</v>
      </c>
      <c r="X69" s="238">
        <v>25.056640320990653</v>
      </c>
      <c r="Y69" s="238">
        <v>75.242558931875962</v>
      </c>
      <c r="Z69" s="238">
        <v>60.82738105532593</v>
      </c>
      <c r="AA69" s="238">
        <v>0</v>
      </c>
      <c r="AB69" s="238">
        <v>83.888206706905805</v>
      </c>
      <c r="AC69" s="238">
        <v>84.695871742100636</v>
      </c>
      <c r="AD69" s="238">
        <v>24.612165130315976</v>
      </c>
      <c r="AE69" s="238">
        <v>67.186662285328865</v>
      </c>
      <c r="AF69" s="238">
        <v>59.421317514397892</v>
      </c>
      <c r="AG69" s="238">
        <v>70.806454402379757</v>
      </c>
      <c r="AH69" s="238">
        <v>76.349423219937393</v>
      </c>
      <c r="AI69" s="238">
        <v>100</v>
      </c>
      <c r="AJ69" s="238">
        <v>83.815568738001772</v>
      </c>
      <c r="AK69" s="238">
        <v>62.160806627349935</v>
      </c>
      <c r="AL69" s="1"/>
      <c r="AN69" s="289">
        <v>3</v>
      </c>
      <c r="AO69" s="292">
        <f t="shared" ref="AO69:AO101" si="1">AVERAGE(H69:AK69)</f>
        <v>62.285069438439329</v>
      </c>
    </row>
    <row r="70" spans="1:64" ht="15">
      <c r="A70" s="289">
        <v>63</v>
      </c>
      <c r="B70" s="289" t="s">
        <v>162</v>
      </c>
      <c r="C70" s="289" t="s">
        <v>163</v>
      </c>
      <c r="D70" s="289" t="s">
        <v>654</v>
      </c>
      <c r="E70" s="289" t="s">
        <v>289</v>
      </c>
      <c r="F70" s="289" t="s">
        <v>381</v>
      </c>
      <c r="G70" s="289" t="s">
        <v>382</v>
      </c>
      <c r="H70" s="238">
        <v>80</v>
      </c>
      <c r="I70" s="238">
        <v>80</v>
      </c>
      <c r="J70" s="238">
        <v>40</v>
      </c>
      <c r="K70" s="238">
        <v>60</v>
      </c>
      <c r="L70" s="238">
        <v>80</v>
      </c>
      <c r="M70" s="238">
        <v>100</v>
      </c>
      <c r="N70" s="238">
        <v>60</v>
      </c>
      <c r="O70" s="238" t="s">
        <v>221</v>
      </c>
      <c r="P70" s="238">
        <v>80</v>
      </c>
      <c r="Q70" s="238" t="s">
        <v>221</v>
      </c>
      <c r="R70" s="238">
        <v>60</v>
      </c>
      <c r="S70" s="238">
        <v>60</v>
      </c>
      <c r="T70" s="238">
        <v>60</v>
      </c>
      <c r="U70" s="238">
        <v>40</v>
      </c>
      <c r="V70" s="238">
        <v>80</v>
      </c>
      <c r="W70" s="238">
        <v>100</v>
      </c>
      <c r="X70" s="238">
        <v>40</v>
      </c>
      <c r="Y70" s="238">
        <v>80</v>
      </c>
      <c r="Z70" s="238">
        <v>80</v>
      </c>
      <c r="AA70" s="238">
        <v>0</v>
      </c>
      <c r="AB70" s="238">
        <v>100</v>
      </c>
      <c r="AC70" s="238">
        <v>60</v>
      </c>
      <c r="AD70" s="238">
        <v>80</v>
      </c>
      <c r="AE70" s="238">
        <v>40</v>
      </c>
      <c r="AF70" s="238">
        <v>40</v>
      </c>
      <c r="AG70" s="238">
        <v>80</v>
      </c>
      <c r="AH70" s="238">
        <v>80</v>
      </c>
      <c r="AI70" s="238">
        <v>80</v>
      </c>
      <c r="AJ70" s="238">
        <v>40</v>
      </c>
      <c r="AK70" s="238">
        <v>60</v>
      </c>
      <c r="AL70" s="1"/>
      <c r="AM70" s="289">
        <v>2023</v>
      </c>
      <c r="AN70" s="289">
        <v>3</v>
      </c>
      <c r="AO70" s="292">
        <f t="shared" si="1"/>
        <v>65.714285714285708</v>
      </c>
    </row>
    <row r="71" spans="1:64" ht="15">
      <c r="A71" s="289">
        <v>64</v>
      </c>
      <c r="B71" s="289" t="s">
        <v>164</v>
      </c>
      <c r="C71" s="289" t="s">
        <v>165</v>
      </c>
      <c r="D71" s="289" t="s">
        <v>655</v>
      </c>
      <c r="E71" s="289" t="s">
        <v>289</v>
      </c>
      <c r="F71" s="289" t="s">
        <v>379</v>
      </c>
      <c r="G71" s="289" t="s">
        <v>383</v>
      </c>
      <c r="H71" s="238">
        <v>97.063546685019503</v>
      </c>
      <c r="I71" s="238">
        <v>55.884377150722649</v>
      </c>
      <c r="J71" s="238">
        <v>23.537508602890568</v>
      </c>
      <c r="K71" s="238">
        <v>41.179169534296868</v>
      </c>
      <c r="L71" s="238">
        <v>82.358339068593722</v>
      </c>
      <c r="M71" s="238">
        <v>70.589584767148452</v>
      </c>
      <c r="N71" s="238">
        <v>35.283321862812578</v>
      </c>
      <c r="O71" s="238">
        <v>52.626749254416154</v>
      </c>
      <c r="P71" s="238">
        <v>61.757283780683643</v>
      </c>
      <c r="Q71" s="238">
        <v>17.641660931406278</v>
      </c>
      <c r="R71" s="238">
        <v>49.988529479238359</v>
      </c>
      <c r="S71" s="238">
        <v>58.820830465703146</v>
      </c>
      <c r="T71" s="238">
        <v>44.115622849277365</v>
      </c>
      <c r="U71" s="238">
        <v>49.988529479238359</v>
      </c>
      <c r="V71" s="238">
        <v>47.052076164257855</v>
      </c>
      <c r="W71" s="238">
        <v>70.589584767148452</v>
      </c>
      <c r="X71" s="238">
        <v>41.179169534296868</v>
      </c>
      <c r="Y71" s="238">
        <v>67.653131452167941</v>
      </c>
      <c r="Z71" s="238">
        <v>29.410415232851573</v>
      </c>
      <c r="AA71" s="238">
        <v>14.705207616425787</v>
      </c>
      <c r="AB71" s="238">
        <v>70.589584767148452</v>
      </c>
      <c r="AC71" s="238">
        <v>79.398944712089929</v>
      </c>
      <c r="AD71" s="238">
        <v>0</v>
      </c>
      <c r="AE71" s="238">
        <v>52.947923835742145</v>
      </c>
      <c r="AF71" s="238">
        <v>32.346868547832081</v>
      </c>
      <c r="AG71" s="238">
        <v>55.884377150722649</v>
      </c>
      <c r="AH71" s="238">
        <v>70.589584767148452</v>
      </c>
      <c r="AI71" s="238">
        <v>100</v>
      </c>
      <c r="AJ71" s="238">
        <v>97.063546685019503</v>
      </c>
      <c r="AK71" s="238">
        <v>52.947923835742145</v>
      </c>
      <c r="AL71" s="1"/>
      <c r="AM71" s="289">
        <v>2024</v>
      </c>
      <c r="AN71" s="289">
        <v>3</v>
      </c>
      <c r="AO71" s="292">
        <f t="shared" si="1"/>
        <v>54.106446432668037</v>
      </c>
    </row>
    <row r="72" spans="1:64" ht="15">
      <c r="A72" s="289">
        <v>65</v>
      </c>
      <c r="B72" s="289" t="s">
        <v>166</v>
      </c>
      <c r="C72" s="289" t="s">
        <v>167</v>
      </c>
      <c r="D72" s="289" t="s">
        <v>656</v>
      </c>
      <c r="E72" s="289" t="s">
        <v>287</v>
      </c>
      <c r="F72" s="289" t="s">
        <v>381</v>
      </c>
      <c r="G72" s="289" t="s">
        <v>384</v>
      </c>
      <c r="H72" s="238">
        <v>100</v>
      </c>
      <c r="I72" s="238">
        <v>66.666666666666657</v>
      </c>
      <c r="J72" s="238">
        <v>0</v>
      </c>
      <c r="K72" s="238">
        <v>0</v>
      </c>
      <c r="L72" s="238">
        <v>100</v>
      </c>
      <c r="M72" s="238">
        <v>100</v>
      </c>
      <c r="N72" s="238">
        <v>0</v>
      </c>
      <c r="O72" s="238">
        <v>100</v>
      </c>
      <c r="P72" s="238">
        <v>66.666666666666657</v>
      </c>
      <c r="Q72" s="238">
        <v>33.333333333333329</v>
      </c>
      <c r="R72" s="238">
        <v>66.666666666666657</v>
      </c>
      <c r="S72" s="238">
        <v>66.666666666666657</v>
      </c>
      <c r="T72" s="238">
        <v>66.666666666666657</v>
      </c>
      <c r="U72" s="238">
        <v>33.333333333333329</v>
      </c>
      <c r="V72" s="238">
        <v>66.666666666666657</v>
      </c>
      <c r="W72" s="238">
        <v>66.666666666666657</v>
      </c>
      <c r="X72" s="238">
        <v>0</v>
      </c>
      <c r="Y72" s="238">
        <v>66.666666666666657</v>
      </c>
      <c r="Z72" s="238">
        <v>66.666666666666657</v>
      </c>
      <c r="AA72" s="238">
        <v>0</v>
      </c>
      <c r="AB72" s="238">
        <v>66.666666666666657</v>
      </c>
      <c r="AC72" s="238">
        <v>100</v>
      </c>
      <c r="AD72" s="238">
        <v>0</v>
      </c>
      <c r="AE72" s="238">
        <v>100</v>
      </c>
      <c r="AF72" s="238">
        <v>100</v>
      </c>
      <c r="AG72" s="238">
        <v>66.666666666666657</v>
      </c>
      <c r="AH72" s="238">
        <v>66.666666666666657</v>
      </c>
      <c r="AI72" s="238">
        <v>100</v>
      </c>
      <c r="AJ72" s="238">
        <v>100</v>
      </c>
      <c r="AK72" s="238">
        <v>66.666666666666657</v>
      </c>
      <c r="AL72" s="1"/>
      <c r="AN72" s="289">
        <v>3</v>
      </c>
      <c r="AO72" s="292">
        <f t="shared" si="1"/>
        <v>61.111111111111114</v>
      </c>
    </row>
    <row r="73" spans="1:64" ht="15">
      <c r="A73" s="289">
        <v>66</v>
      </c>
      <c r="B73" s="289" t="s">
        <v>168</v>
      </c>
      <c r="C73" s="289" t="s">
        <v>169</v>
      </c>
      <c r="D73" s="289" t="s">
        <v>657</v>
      </c>
      <c r="E73" s="289" t="s">
        <v>231</v>
      </c>
      <c r="H73" s="238">
        <v>83.250046622220808</v>
      </c>
      <c r="I73" s="238">
        <v>95.968164777974408</v>
      </c>
      <c r="J73" s="238">
        <v>100</v>
      </c>
      <c r="K73" s="238">
        <v>99.416608127885496</v>
      </c>
      <c r="L73" s="238">
        <v>89.396038553532946</v>
      </c>
      <c r="M73" s="238">
        <v>93.435646162421733</v>
      </c>
      <c r="N73" s="238">
        <v>0</v>
      </c>
      <c r="O73" s="238">
        <v>86.643670040488388</v>
      </c>
      <c r="P73" s="238">
        <v>99.676157457796322</v>
      </c>
      <c r="Q73" s="238">
        <v>16.891641400349549</v>
      </c>
      <c r="R73" s="238">
        <v>30.043414141700428</v>
      </c>
      <c r="S73" s="238">
        <v>89.866872343188135</v>
      </c>
      <c r="T73" s="238">
        <v>53.822664221830316</v>
      </c>
      <c r="U73" s="238">
        <v>99.942686199073691</v>
      </c>
      <c r="V73" s="238">
        <v>49.192125967052988</v>
      </c>
      <c r="W73" s="238">
        <v>89.048233167679271</v>
      </c>
      <c r="X73" s="238">
        <v>97.815543165945428</v>
      </c>
      <c r="Y73" s="238">
        <v>98.489903860604741</v>
      </c>
      <c r="Z73" s="238">
        <v>97.912462351438421</v>
      </c>
      <c r="AA73" s="238">
        <v>99.961922856314047</v>
      </c>
      <c r="AB73" s="238">
        <v>81.884553152592247</v>
      </c>
      <c r="AC73" s="238">
        <v>93.215090253929006</v>
      </c>
      <c r="AD73" s="238">
        <v>72.347326106211128</v>
      </c>
      <c r="AE73" s="238">
        <v>86.64255449481756</v>
      </c>
      <c r="AF73" s="238">
        <v>80.099762536601673</v>
      </c>
      <c r="AG73" s="238">
        <v>99.789591397501766</v>
      </c>
      <c r="AH73" s="238">
        <v>86.685267102475819</v>
      </c>
      <c r="AI73" s="238">
        <v>77.677607978695775</v>
      </c>
      <c r="AJ73" s="238">
        <v>13.453010635159842</v>
      </c>
      <c r="AK73" s="238">
        <v>31.829990869618907</v>
      </c>
      <c r="AL73" s="1"/>
      <c r="AM73" s="289">
        <v>1</v>
      </c>
      <c r="AN73" s="289">
        <v>3</v>
      </c>
      <c r="AO73" s="292">
        <f t="shared" si="1"/>
        <v>76.479951864836693</v>
      </c>
    </row>
    <row r="74" spans="1:64" ht="15">
      <c r="A74" s="289">
        <v>67</v>
      </c>
      <c r="B74" s="289" t="s">
        <v>170</v>
      </c>
      <c r="C74" s="289" t="s">
        <v>171</v>
      </c>
      <c r="D74" s="289" t="s">
        <v>658</v>
      </c>
      <c r="E74" s="289" t="s">
        <v>287</v>
      </c>
      <c r="F74" s="289" t="s">
        <v>385</v>
      </c>
      <c r="G74" s="289" t="s">
        <v>386</v>
      </c>
      <c r="H74" s="238">
        <v>80.646405495205045</v>
      </c>
      <c r="I74" s="238">
        <v>97.67072474062077</v>
      </c>
      <c r="J74" s="238">
        <v>100</v>
      </c>
      <c r="K74" s="238">
        <v>99.325940994483631</v>
      </c>
      <c r="L74" s="238">
        <v>87.747740823466557</v>
      </c>
      <c r="M74" s="238">
        <v>92.415271882068453</v>
      </c>
      <c r="N74" s="238">
        <v>84.455830602670105</v>
      </c>
      <c r="O74" s="238">
        <v>87.598566973464443</v>
      </c>
      <c r="P74" s="238">
        <v>99.625818824455578</v>
      </c>
      <c r="Q74" s="238">
        <v>3.9731373562794912</v>
      </c>
      <c r="R74" s="238">
        <v>79.932587755377583</v>
      </c>
      <c r="S74" s="238">
        <v>92.589417424642576</v>
      </c>
      <c r="T74" s="238">
        <v>46.644780925297802</v>
      </c>
      <c r="U74" s="238">
        <v>99.933777244769672</v>
      </c>
      <c r="V74" s="238">
        <v>84.919840662968141</v>
      </c>
      <c r="W74" s="238">
        <v>87.345871979262739</v>
      </c>
      <c r="X74" s="238">
        <v>99.134853109304501</v>
      </c>
      <c r="Y74" s="238">
        <v>98.25517195863462</v>
      </c>
      <c r="Z74" s="238">
        <v>97.864412379497054</v>
      </c>
      <c r="AA74" s="238">
        <v>99.95600408059785</v>
      </c>
      <c r="AB74" s="238">
        <v>97.98865003785609</v>
      </c>
      <c r="AC74" s="238">
        <v>92.160432389543786</v>
      </c>
      <c r="AD74" s="238">
        <v>84.024473816634682</v>
      </c>
      <c r="AE74" s="238">
        <v>84.566250538335979</v>
      </c>
      <c r="AF74" s="238">
        <v>77.006435914820116</v>
      </c>
      <c r="AG74" s="238">
        <v>99.756885127902876</v>
      </c>
      <c r="AH74" s="238">
        <v>91.829827182274855</v>
      </c>
      <c r="AI74" s="238">
        <v>74.207777549368188</v>
      </c>
      <c r="AJ74" s="238">
        <v>0</v>
      </c>
      <c r="AK74" s="238">
        <v>88.343400554040855</v>
      </c>
      <c r="AL74" s="1" t="s">
        <v>37</v>
      </c>
      <c r="AM74" s="289">
        <v>2022</v>
      </c>
      <c r="AN74" s="289">
        <v>3</v>
      </c>
      <c r="AO74" s="292">
        <f t="shared" si="1"/>
        <v>83.664009610794821</v>
      </c>
      <c r="BL74" s="289" t="s">
        <v>659</v>
      </c>
    </row>
    <row r="75" spans="1:64" ht="15">
      <c r="A75" s="289">
        <v>68</v>
      </c>
      <c r="B75" s="289" t="s">
        <v>172</v>
      </c>
      <c r="C75" s="289" t="s">
        <v>173</v>
      </c>
      <c r="D75" s="289" t="s">
        <v>660</v>
      </c>
      <c r="E75" s="289" t="s">
        <v>287</v>
      </c>
      <c r="F75" s="289" t="s">
        <v>385</v>
      </c>
      <c r="G75" s="289" t="s">
        <v>387</v>
      </c>
      <c r="H75" s="238">
        <v>100</v>
      </c>
      <c r="I75" s="238" t="s">
        <v>221</v>
      </c>
      <c r="J75" s="238">
        <v>100</v>
      </c>
      <c r="K75" s="238">
        <v>99.999983712550119</v>
      </c>
      <c r="L75" s="238">
        <v>100</v>
      </c>
      <c r="M75" s="238">
        <v>100</v>
      </c>
      <c r="N75" s="238">
        <v>0</v>
      </c>
      <c r="O75" s="238">
        <v>96.968972512851138</v>
      </c>
      <c r="P75" s="238">
        <v>100</v>
      </c>
      <c r="Q75" s="238">
        <v>100</v>
      </c>
      <c r="R75" s="238">
        <v>39.236656175920238</v>
      </c>
      <c r="S75" s="238">
        <v>95.702344390323034</v>
      </c>
      <c r="T75" s="238">
        <v>100</v>
      </c>
      <c r="U75" s="238">
        <v>100</v>
      </c>
      <c r="V75" s="238">
        <v>56.374623297221568</v>
      </c>
      <c r="W75" s="238">
        <v>100</v>
      </c>
      <c r="X75" s="238">
        <v>98.341134385943917</v>
      </c>
      <c r="Y75" s="238">
        <v>100</v>
      </c>
      <c r="Z75" s="238">
        <v>99.723559583615909</v>
      </c>
      <c r="AA75" s="238">
        <v>100</v>
      </c>
      <c r="AB75" s="238">
        <v>81.080007369691842</v>
      </c>
      <c r="AC75" s="238">
        <v>100</v>
      </c>
      <c r="AD75" s="238" t="s">
        <v>221</v>
      </c>
      <c r="AE75" s="238">
        <v>100</v>
      </c>
      <c r="AF75" s="238">
        <v>100</v>
      </c>
      <c r="AG75" s="238">
        <v>100</v>
      </c>
      <c r="AH75" s="238">
        <v>92.785775283807808</v>
      </c>
      <c r="AI75" s="238">
        <v>100</v>
      </c>
      <c r="AJ75" s="238">
        <v>100</v>
      </c>
      <c r="AK75" s="238">
        <v>32.890128618176362</v>
      </c>
      <c r="AL75" s="1" t="s">
        <v>37</v>
      </c>
      <c r="AM75" s="289">
        <v>2022</v>
      </c>
      <c r="AN75" s="289">
        <v>3</v>
      </c>
      <c r="AO75" s="292">
        <f t="shared" si="1"/>
        <v>89.039399476075047</v>
      </c>
    </row>
    <row r="76" spans="1:64" ht="15">
      <c r="A76" s="289">
        <v>69</v>
      </c>
      <c r="B76" s="289" t="s">
        <v>174</v>
      </c>
      <c r="C76" s="289" t="s">
        <v>175</v>
      </c>
      <c r="D76" s="289" t="s">
        <v>661</v>
      </c>
      <c r="E76" s="289" t="s">
        <v>289</v>
      </c>
      <c r="F76" s="289" t="s">
        <v>564</v>
      </c>
      <c r="H76" s="238">
        <v>97.461928934010132</v>
      </c>
      <c r="I76" s="238">
        <v>8.8832487309644694</v>
      </c>
      <c r="J76" s="238" t="s">
        <v>221</v>
      </c>
      <c r="K76" s="238" t="s">
        <v>221</v>
      </c>
      <c r="L76" s="238">
        <v>100</v>
      </c>
      <c r="M76" s="238">
        <v>59.898477157360411</v>
      </c>
      <c r="N76" s="238">
        <v>62.944162436548226</v>
      </c>
      <c r="O76" s="238" t="s">
        <v>221</v>
      </c>
      <c r="P76" s="238">
        <v>43.654822335025386</v>
      </c>
      <c r="Q76" s="238" t="s">
        <v>221</v>
      </c>
      <c r="R76" s="238">
        <v>15.22842639593909</v>
      </c>
      <c r="S76" s="238">
        <v>31.979695431472077</v>
      </c>
      <c r="T76" s="238">
        <v>100</v>
      </c>
      <c r="U76" s="238">
        <v>18.020304568527909</v>
      </c>
      <c r="V76" s="238">
        <v>64.213197969543145</v>
      </c>
      <c r="W76" s="238">
        <v>40.35532994923858</v>
      </c>
      <c r="X76" s="238" t="s">
        <v>221</v>
      </c>
      <c r="Y76" s="238">
        <v>95.431472081218288</v>
      </c>
      <c r="Z76" s="238">
        <v>0</v>
      </c>
      <c r="AA76" s="238" t="s">
        <v>221</v>
      </c>
      <c r="AB76" s="238">
        <v>33.502538071065985</v>
      </c>
      <c r="AC76" s="238">
        <v>38.071065989847725</v>
      </c>
      <c r="AD76" s="238">
        <v>71.065989847715755</v>
      </c>
      <c r="AE76" s="238">
        <v>96.192893401015226</v>
      </c>
      <c r="AF76" s="238">
        <v>88.071065989847753</v>
      </c>
      <c r="AG76" s="238">
        <v>39.593908629441621</v>
      </c>
      <c r="AH76" s="238">
        <v>47.46192893401016</v>
      </c>
      <c r="AI76" s="238">
        <v>95.685279187817287</v>
      </c>
      <c r="AJ76" s="238">
        <v>85.532994923857899</v>
      </c>
      <c r="AK76" s="238">
        <v>53.553299492385783</v>
      </c>
      <c r="AL76" s="1"/>
      <c r="AM76" s="289">
        <v>2021</v>
      </c>
      <c r="AN76" s="289">
        <v>3</v>
      </c>
      <c r="AO76" s="292">
        <f t="shared" si="1"/>
        <v>57.783417935702197</v>
      </c>
    </row>
    <row r="77" spans="1:64" ht="15">
      <c r="A77" s="289">
        <v>70</v>
      </c>
      <c r="B77" s="289" t="s">
        <v>176</v>
      </c>
      <c r="C77" s="289" t="s">
        <v>177</v>
      </c>
      <c r="D77" s="289" t="s">
        <v>662</v>
      </c>
      <c r="E77" s="289" t="s">
        <v>289</v>
      </c>
      <c r="F77" s="289" t="s">
        <v>390</v>
      </c>
      <c r="H77" s="238">
        <v>91.804716932445714</v>
      </c>
      <c r="I77" s="238">
        <v>44.062548382102499</v>
      </c>
      <c r="J77" s="238">
        <v>47.442844609588683</v>
      </c>
      <c r="K77" s="238">
        <v>23.398874954843407</v>
      </c>
      <c r="L77" s="238">
        <v>85.13185735665995</v>
      </c>
      <c r="M77" s="238">
        <v>77.581668989007611</v>
      </c>
      <c r="N77" s="238">
        <v>60.994994065128793</v>
      </c>
      <c r="O77" s="238" t="s">
        <v>221</v>
      </c>
      <c r="P77" s="238">
        <v>58.099809051968826</v>
      </c>
      <c r="Q77" s="238">
        <v>100</v>
      </c>
      <c r="R77" s="238">
        <v>30.288486349796152</v>
      </c>
      <c r="S77" s="238">
        <v>25.865717087268418</v>
      </c>
      <c r="T77" s="238">
        <v>95.876554678226796</v>
      </c>
      <c r="U77" s="238">
        <v>14.604944005780045</v>
      </c>
      <c r="V77" s="238">
        <v>54.306652216545388</v>
      </c>
      <c r="W77" s="238">
        <v>46.111369148991095</v>
      </c>
      <c r="X77" s="238">
        <v>3.8963719874077287</v>
      </c>
      <c r="Y77" s="238">
        <v>82.334726737885106</v>
      </c>
      <c r="Z77" s="238">
        <v>7.8185477628115851</v>
      </c>
      <c r="AA77" s="238">
        <v>0</v>
      </c>
      <c r="AB77" s="238">
        <v>59.89575269649584</v>
      </c>
      <c r="AC77" s="238">
        <v>19.08964235949837</v>
      </c>
      <c r="AD77" s="238">
        <v>36.228518346493253</v>
      </c>
      <c r="AE77" s="238">
        <v>90.839655261392394</v>
      </c>
      <c r="AF77" s="238">
        <v>93.899984517727191</v>
      </c>
      <c r="AG77" s="238">
        <v>58.569437993497473</v>
      </c>
      <c r="AH77" s="238">
        <v>53.042266604737613</v>
      </c>
      <c r="AI77" s="238">
        <v>78.278371264901736</v>
      </c>
      <c r="AJ77" s="238">
        <v>67.96717758166902</v>
      </c>
      <c r="AK77" s="238">
        <v>43.629044743768375</v>
      </c>
      <c r="AL77" s="1"/>
      <c r="AM77" s="289">
        <v>2022</v>
      </c>
      <c r="AN77" s="289">
        <v>3</v>
      </c>
      <c r="AO77" s="292">
        <f t="shared" si="1"/>
        <v>53.484846058159974</v>
      </c>
    </row>
    <row r="78" spans="1:64" ht="15">
      <c r="A78" s="289">
        <v>71</v>
      </c>
      <c r="B78" s="289" t="s">
        <v>178</v>
      </c>
      <c r="C78" s="289" t="s">
        <v>179</v>
      </c>
      <c r="D78" s="289" t="s">
        <v>663</v>
      </c>
      <c r="E78" s="289" t="s">
        <v>287</v>
      </c>
      <c r="H78" s="238">
        <v>92.592592592592595</v>
      </c>
      <c r="I78" s="238">
        <v>38.888888888888893</v>
      </c>
      <c r="J78" s="238">
        <v>18.518518518518519</v>
      </c>
      <c r="K78" s="238">
        <v>29.629629629629633</v>
      </c>
      <c r="L78" s="238">
        <v>100</v>
      </c>
      <c r="M78" s="238">
        <v>59.25925925925926</v>
      </c>
      <c r="N78" s="238">
        <v>31.481481481481481</v>
      </c>
      <c r="O78" s="238" t="s">
        <v>221</v>
      </c>
      <c r="P78" s="238">
        <v>35.18518518518519</v>
      </c>
      <c r="Q78" s="238" t="s">
        <v>221</v>
      </c>
      <c r="R78" s="238">
        <v>40.740740740740748</v>
      </c>
      <c r="S78" s="238">
        <v>68.518518518518519</v>
      </c>
      <c r="T78" s="238">
        <v>87.037037037037038</v>
      </c>
      <c r="U78" s="238">
        <v>50</v>
      </c>
      <c r="V78" s="238">
        <v>75.925925925925938</v>
      </c>
      <c r="W78" s="238">
        <v>38.888888888888893</v>
      </c>
      <c r="X78" s="238">
        <v>12.96296296296296</v>
      </c>
      <c r="Y78" s="238">
        <v>94.444444444444429</v>
      </c>
      <c r="Z78" s="238">
        <v>53.703703703703717</v>
      </c>
      <c r="AA78" s="238">
        <v>0</v>
      </c>
      <c r="AB78" s="238">
        <v>37.037037037037031</v>
      </c>
      <c r="AC78" s="238">
        <v>57.407407407407419</v>
      </c>
      <c r="AD78" s="238">
        <v>51.851851851851869</v>
      </c>
      <c r="AE78" s="238">
        <v>74.074074074074076</v>
      </c>
      <c r="AF78" s="238">
        <v>88.888888888888886</v>
      </c>
      <c r="AG78" s="238">
        <v>33.333333333333343</v>
      </c>
      <c r="AH78" s="238">
        <v>72.222222222222229</v>
      </c>
      <c r="AI78" s="238">
        <v>79.629629629629633</v>
      </c>
      <c r="AJ78" s="238">
        <v>74.074074074074076</v>
      </c>
      <c r="AK78" s="238">
        <v>79.629629629629633</v>
      </c>
      <c r="AL78" s="1"/>
      <c r="AM78" s="289">
        <v>2023</v>
      </c>
      <c r="AN78" s="289">
        <v>3</v>
      </c>
      <c r="AO78" s="292">
        <f t="shared" si="1"/>
        <v>56.283068783068778</v>
      </c>
    </row>
    <row r="79" spans="1:64" ht="15">
      <c r="A79" s="289">
        <v>72</v>
      </c>
      <c r="B79" s="289">
        <v>2.11</v>
      </c>
      <c r="C79" s="289" t="s">
        <v>180</v>
      </c>
      <c r="D79" s="289" t="s">
        <v>664</v>
      </c>
      <c r="E79" s="289" t="s">
        <v>289</v>
      </c>
      <c r="H79" s="238">
        <v>93.442622950819683</v>
      </c>
      <c r="I79" s="238">
        <v>36.065573770491802</v>
      </c>
      <c r="J79" s="238">
        <v>78.688524590163937</v>
      </c>
      <c r="K79" s="238">
        <v>45.901639344262293</v>
      </c>
      <c r="L79" s="238">
        <v>100</v>
      </c>
      <c r="M79" s="238">
        <v>85.245901639344268</v>
      </c>
      <c r="N79" s="238">
        <v>83.606557377049199</v>
      </c>
      <c r="O79" s="238" t="s">
        <v>221</v>
      </c>
      <c r="P79" s="238">
        <v>77.049180327868854</v>
      </c>
      <c r="Q79" s="238" t="s">
        <v>221</v>
      </c>
      <c r="R79" s="238">
        <v>54.098360655737707</v>
      </c>
      <c r="S79" s="238">
        <v>40.983606557377051</v>
      </c>
      <c r="T79" s="238">
        <v>86.885245901639351</v>
      </c>
      <c r="U79" s="238">
        <v>36.065573770491802</v>
      </c>
      <c r="V79" s="238">
        <v>75.409836065573771</v>
      </c>
      <c r="W79" s="238">
        <v>73.770491803278688</v>
      </c>
      <c r="X79" s="238">
        <v>36.065573770491802</v>
      </c>
      <c r="Y79" s="238">
        <v>90.163934426229503</v>
      </c>
      <c r="Z79" s="238">
        <v>24.590163934426229</v>
      </c>
      <c r="AA79" s="238">
        <v>0</v>
      </c>
      <c r="AB79" s="238">
        <v>67.213114754098356</v>
      </c>
      <c r="AC79" s="238">
        <v>45.901639344262293</v>
      </c>
      <c r="AD79" s="238">
        <v>80.327868852459019</v>
      </c>
      <c r="AE79" s="238">
        <v>96.721311475409834</v>
      </c>
      <c r="AF79" s="238">
        <v>96.721311475409834</v>
      </c>
      <c r="AG79" s="238">
        <v>60.655737704918032</v>
      </c>
      <c r="AH79" s="238">
        <v>85.245901639344268</v>
      </c>
      <c r="AI79" s="238">
        <v>95.081967213114751</v>
      </c>
      <c r="AJ79" s="238">
        <v>91.803278688524586</v>
      </c>
      <c r="AK79" s="238">
        <v>62.295081967213122</v>
      </c>
      <c r="AL79" s="1"/>
      <c r="AN79" s="289">
        <v>3</v>
      </c>
      <c r="AO79" s="292">
        <f t="shared" si="1"/>
        <v>67.857142857142861</v>
      </c>
    </row>
    <row r="80" spans="1:64" ht="15">
      <c r="H80" s="238">
        <v>0</v>
      </c>
      <c r="I80" s="238">
        <v>0</v>
      </c>
      <c r="J80" s="238">
        <v>0</v>
      </c>
      <c r="K80" s="238">
        <v>0</v>
      </c>
      <c r="L80" s="238">
        <v>0</v>
      </c>
      <c r="M80" s="238">
        <v>0</v>
      </c>
      <c r="N80" s="238">
        <v>0</v>
      </c>
      <c r="O80" s="238">
        <v>0</v>
      </c>
      <c r="P80" s="238">
        <v>0</v>
      </c>
      <c r="Q80" s="238">
        <v>0</v>
      </c>
      <c r="R80" s="238">
        <v>0</v>
      </c>
      <c r="S80" s="238">
        <v>0</v>
      </c>
      <c r="T80" s="238">
        <v>0</v>
      </c>
      <c r="U80" s="238">
        <v>0</v>
      </c>
      <c r="V80" s="238">
        <v>0</v>
      </c>
      <c r="W80" s="238">
        <v>0</v>
      </c>
      <c r="X80" s="238">
        <v>0</v>
      </c>
      <c r="Y80" s="238">
        <v>0</v>
      </c>
      <c r="Z80" s="238">
        <v>0</v>
      </c>
      <c r="AA80" s="238">
        <v>0</v>
      </c>
      <c r="AB80" s="238">
        <v>0</v>
      </c>
      <c r="AC80" s="238">
        <v>0</v>
      </c>
      <c r="AD80" s="238">
        <v>0</v>
      </c>
      <c r="AE80" s="238">
        <v>0</v>
      </c>
      <c r="AF80" s="238">
        <v>0</v>
      </c>
      <c r="AG80" s="238">
        <v>0</v>
      </c>
      <c r="AH80" s="238">
        <v>0</v>
      </c>
      <c r="AI80" s="238">
        <v>0</v>
      </c>
      <c r="AJ80" s="238">
        <v>0</v>
      </c>
      <c r="AK80" s="238">
        <v>0</v>
      </c>
      <c r="AL80" s="1"/>
      <c r="AN80" s="289">
        <v>3</v>
      </c>
      <c r="AO80" s="292">
        <f t="shared" si="1"/>
        <v>0</v>
      </c>
    </row>
    <row r="81" spans="1:41" ht="15">
      <c r="H81" s="238">
        <v>0</v>
      </c>
      <c r="I81" s="238">
        <v>0</v>
      </c>
      <c r="J81" s="238">
        <v>0</v>
      </c>
      <c r="K81" s="238">
        <v>0</v>
      </c>
      <c r="L81" s="238">
        <v>0</v>
      </c>
      <c r="M81" s="238">
        <v>0</v>
      </c>
      <c r="N81" s="238">
        <v>0</v>
      </c>
      <c r="O81" s="238">
        <v>0</v>
      </c>
      <c r="P81" s="238">
        <v>0</v>
      </c>
      <c r="Q81" s="238">
        <v>0</v>
      </c>
      <c r="R81" s="238">
        <v>0</v>
      </c>
      <c r="S81" s="238">
        <v>0</v>
      </c>
      <c r="T81" s="238">
        <v>0</v>
      </c>
      <c r="U81" s="238">
        <v>0</v>
      </c>
      <c r="V81" s="238">
        <v>0</v>
      </c>
      <c r="W81" s="238">
        <v>0</v>
      </c>
      <c r="X81" s="238">
        <v>0</v>
      </c>
      <c r="Y81" s="238">
        <v>0</v>
      </c>
      <c r="Z81" s="238">
        <v>0</v>
      </c>
      <c r="AA81" s="238">
        <v>0</v>
      </c>
      <c r="AB81" s="238">
        <v>0</v>
      </c>
      <c r="AC81" s="238">
        <v>0</v>
      </c>
      <c r="AD81" s="238">
        <v>0</v>
      </c>
      <c r="AE81" s="238">
        <v>0</v>
      </c>
      <c r="AF81" s="238">
        <v>0</v>
      </c>
      <c r="AG81" s="238">
        <v>0</v>
      </c>
      <c r="AH81" s="238">
        <v>0</v>
      </c>
      <c r="AI81" s="238">
        <v>0</v>
      </c>
      <c r="AJ81" s="238">
        <v>0</v>
      </c>
      <c r="AK81" s="238">
        <v>0</v>
      </c>
      <c r="AL81" s="1"/>
      <c r="AN81" s="289">
        <v>3</v>
      </c>
      <c r="AO81" s="292">
        <f t="shared" si="1"/>
        <v>0</v>
      </c>
    </row>
    <row r="82" spans="1:41" ht="15">
      <c r="B82" s="289" t="s">
        <v>262</v>
      </c>
      <c r="C82" s="289" t="s">
        <v>182</v>
      </c>
      <c r="D82" s="289" t="s">
        <v>262</v>
      </c>
      <c r="E82" s="289" t="s">
        <v>231</v>
      </c>
      <c r="H82" s="238">
        <v>79.968813717217387</v>
      </c>
      <c r="I82" s="238">
        <v>50.638674887992167</v>
      </c>
      <c r="J82" s="238">
        <v>18.609623894077931</v>
      </c>
      <c r="K82" s="238">
        <v>65.735571181652503</v>
      </c>
      <c r="L82" s="238">
        <v>59.38054186920013</v>
      </c>
      <c r="M82" s="238">
        <v>68.908782665169667</v>
      </c>
      <c r="N82" s="238">
        <v>55.572438321408377</v>
      </c>
      <c r="O82" s="238">
        <v>68.840110114492774</v>
      </c>
      <c r="P82" s="238">
        <v>57.44687913719212</v>
      </c>
      <c r="Q82" s="238">
        <v>72.780310617738081</v>
      </c>
      <c r="R82" s="238">
        <v>37.38122163438868</v>
      </c>
      <c r="S82" s="238">
        <v>76.969495740607883</v>
      </c>
      <c r="T82" s="238">
        <v>91.214052033549322</v>
      </c>
      <c r="U82" s="238">
        <v>62.498241386964899</v>
      </c>
      <c r="V82" s="238">
        <v>69.703209954024558</v>
      </c>
      <c r="W82" s="238">
        <v>87.901942126042073</v>
      </c>
      <c r="X82" s="238">
        <v>42.488342286076517</v>
      </c>
      <c r="Y82" s="238">
        <v>98.951573921973718</v>
      </c>
      <c r="Z82" s="238">
        <v>57.327004089964291</v>
      </c>
      <c r="AA82" s="238">
        <v>46.043049003198355</v>
      </c>
      <c r="AB82" s="238">
        <v>48.093859666078743</v>
      </c>
      <c r="AC82" s="238">
        <v>86.993699943321943</v>
      </c>
      <c r="AD82" s="238">
        <v>0</v>
      </c>
      <c r="AE82" s="238">
        <v>66.556578692551184</v>
      </c>
      <c r="AF82" s="238">
        <v>65.927555087978305</v>
      </c>
      <c r="AG82" s="238">
        <v>70.370716506467573</v>
      </c>
      <c r="AH82" s="238">
        <v>55.230122482776494</v>
      </c>
      <c r="AI82" s="238">
        <v>100</v>
      </c>
      <c r="AJ82" s="238">
        <v>66.642345598860828</v>
      </c>
      <c r="AK82" s="238">
        <v>66.738917293402949</v>
      </c>
      <c r="AL82" s="1"/>
      <c r="AM82" s="289">
        <v>2021</v>
      </c>
      <c r="AN82" s="289">
        <v>3</v>
      </c>
      <c r="AO82" s="292">
        <f t="shared" si="1"/>
        <v>63.163789128478975</v>
      </c>
    </row>
    <row r="83" spans="1:41" ht="15.75">
      <c r="A83" s="289">
        <v>73</v>
      </c>
      <c r="B83" s="289" t="s">
        <v>183</v>
      </c>
      <c r="C83" s="289" t="s">
        <v>184</v>
      </c>
      <c r="D83" s="89" t="s">
        <v>565</v>
      </c>
      <c r="E83" s="289" t="s">
        <v>287</v>
      </c>
      <c r="F83" s="289" t="s">
        <v>566</v>
      </c>
      <c r="G83" s="289" t="s">
        <v>393</v>
      </c>
      <c r="H83" s="238">
        <v>95.712743533573445</v>
      </c>
      <c r="I83" s="238">
        <v>14.04148563865475</v>
      </c>
      <c r="J83" s="238">
        <v>97.319870254224796</v>
      </c>
      <c r="K83" s="238">
        <v>58.821880173167408</v>
      </c>
      <c r="L83" s="238">
        <v>99.998414788643728</v>
      </c>
      <c r="M83" s="238">
        <v>59.065384221750953</v>
      </c>
      <c r="N83" s="238">
        <v>31.525076326952789</v>
      </c>
      <c r="O83" s="238">
        <v>76.573325314907351</v>
      </c>
      <c r="P83" s="238">
        <v>75.185352237981192</v>
      </c>
      <c r="Q83" s="238">
        <v>72.302183946416065</v>
      </c>
      <c r="R83" s="238">
        <v>0</v>
      </c>
      <c r="S83" s="238">
        <v>72.889518146640043</v>
      </c>
      <c r="T83" s="238">
        <v>84.738722225654286</v>
      </c>
      <c r="U83" s="238">
        <v>63.862942382632092</v>
      </c>
      <c r="V83" s="238">
        <v>76.78106105379446</v>
      </c>
      <c r="W83" s="238">
        <v>80.28857129088729</v>
      </c>
      <c r="X83" s="238">
        <v>37.658315070326772</v>
      </c>
      <c r="Y83" s="238">
        <v>100</v>
      </c>
      <c r="Z83" s="238">
        <v>10.334321562047295</v>
      </c>
      <c r="AA83" s="238">
        <v>80.089097644368621</v>
      </c>
      <c r="AB83" s="238">
        <v>52.102485789164604</v>
      </c>
      <c r="AC83" s="238">
        <v>67.640150398814583</v>
      </c>
      <c r="AD83" s="238">
        <v>89.615733322547726</v>
      </c>
      <c r="AE83" s="238">
        <v>81.109408828419475</v>
      </c>
      <c r="AF83" s="238">
        <v>52.149869241978472</v>
      </c>
      <c r="AG83" s="238">
        <v>67.872063654685547</v>
      </c>
      <c r="AH83" s="238">
        <v>41.297638918998842</v>
      </c>
      <c r="AI83" s="238">
        <v>91.828392031485862</v>
      </c>
      <c r="AJ83" s="238">
        <v>96.717805520085804</v>
      </c>
      <c r="AK83" s="238">
        <v>66.253538509519998</v>
      </c>
      <c r="AL83" s="1"/>
      <c r="AM83" s="289">
        <v>2021</v>
      </c>
      <c r="AN83" s="289">
        <v>3</v>
      </c>
      <c r="AO83" s="292">
        <f t="shared" si="1"/>
        <v>66.459178400944154</v>
      </c>
    </row>
    <row r="84" spans="1:41" ht="15">
      <c r="A84" s="289">
        <v>74</v>
      </c>
      <c r="B84" s="289" t="s">
        <v>185</v>
      </c>
      <c r="C84" s="289" t="s">
        <v>186</v>
      </c>
      <c r="D84" s="289" t="s">
        <v>665</v>
      </c>
      <c r="E84" s="289" t="s">
        <v>289</v>
      </c>
      <c r="F84" s="289" t="s">
        <v>394</v>
      </c>
      <c r="G84" s="289" t="s">
        <v>395</v>
      </c>
      <c r="H84" s="238">
        <v>100</v>
      </c>
      <c r="I84" s="238">
        <v>42.490739438270737</v>
      </c>
      <c r="J84" s="238">
        <v>5.7767149622544194</v>
      </c>
      <c r="K84" s="238">
        <v>20.082524499460778</v>
      </c>
      <c r="L84" s="238">
        <v>20.082524499460778</v>
      </c>
      <c r="M84" s="238">
        <v>14.671543114362075</v>
      </c>
      <c r="N84" s="238">
        <v>12.087963614197964</v>
      </c>
      <c r="O84" s="238">
        <v>0</v>
      </c>
      <c r="P84" s="238">
        <v>7.052093590284616</v>
      </c>
      <c r="Q84" s="238">
        <v>2.4335349556899715</v>
      </c>
      <c r="R84" s="238">
        <v>12.505275003516669</v>
      </c>
      <c r="S84" s="238">
        <v>26.567262155952552</v>
      </c>
      <c r="T84" s="238">
        <v>5.8517372344914893</v>
      </c>
      <c r="U84" s="238">
        <v>78.084118722745828</v>
      </c>
      <c r="V84" s="238">
        <v>48.755099170066117</v>
      </c>
      <c r="W84" s="238">
        <v>19.149434988512219</v>
      </c>
      <c r="X84" s="238">
        <v>28.902330379331364</v>
      </c>
      <c r="Y84" s="238">
        <v>24.912083274722185</v>
      </c>
      <c r="Z84" s="238" t="s">
        <v>221</v>
      </c>
      <c r="AA84" s="238">
        <v>8.0367609133961668</v>
      </c>
      <c r="AB84" s="238">
        <v>11.098607399071602</v>
      </c>
      <c r="AC84" s="238">
        <v>13.616542411028274</v>
      </c>
      <c r="AD84" s="238">
        <v>28.302152201434797</v>
      </c>
      <c r="AE84" s="238">
        <v>49.116143855207021</v>
      </c>
      <c r="AF84" s="238">
        <v>15.360810240540161</v>
      </c>
      <c r="AG84" s="238">
        <v>10.315562432597178</v>
      </c>
      <c r="AH84" s="238">
        <v>25.840483893655932</v>
      </c>
      <c r="AI84" s="238">
        <v>31.832887888591927</v>
      </c>
      <c r="AJ84" s="238">
        <v>31.809443428517842</v>
      </c>
      <c r="AK84" s="238">
        <v>53.992591550616588</v>
      </c>
      <c r="AL84" s="1"/>
      <c r="AM84" s="289">
        <v>2022</v>
      </c>
      <c r="AN84" s="289">
        <v>3</v>
      </c>
      <c r="AO84" s="292">
        <f t="shared" si="1"/>
        <v>25.818171235102668</v>
      </c>
    </row>
    <row r="85" spans="1:41" ht="15">
      <c r="A85" s="289">
        <v>75</v>
      </c>
      <c r="B85" s="289" t="s">
        <v>187</v>
      </c>
      <c r="C85" s="289" t="s">
        <v>188</v>
      </c>
      <c r="D85" s="289" t="s">
        <v>666</v>
      </c>
      <c r="E85" s="289" t="s">
        <v>289</v>
      </c>
      <c r="F85" s="289" t="s">
        <v>396</v>
      </c>
      <c r="G85" s="289" t="s">
        <v>188</v>
      </c>
      <c r="H85" s="238">
        <v>95.437385395318728</v>
      </c>
      <c r="I85" s="238">
        <v>9.7616222629705547</v>
      </c>
      <c r="J85" s="238" t="s">
        <v>221</v>
      </c>
      <c r="K85" s="238">
        <v>42.605975622910158</v>
      </c>
      <c r="L85" s="238">
        <v>65.807356272246793</v>
      </c>
      <c r="M85" s="238">
        <v>86.937762916621722</v>
      </c>
      <c r="N85" s="238">
        <v>61.201596375795496</v>
      </c>
      <c r="O85" s="238" t="s">
        <v>221</v>
      </c>
      <c r="P85" s="238" t="s">
        <v>221</v>
      </c>
      <c r="Q85" s="238">
        <v>92.665300399093951</v>
      </c>
      <c r="R85" s="238">
        <v>23.233739618164169</v>
      </c>
      <c r="S85" s="238" t="s">
        <v>221</v>
      </c>
      <c r="T85" s="238">
        <v>98.468342142163749</v>
      </c>
      <c r="U85" s="238">
        <v>3.2466832056951795</v>
      </c>
      <c r="V85" s="238">
        <v>89.871642756984144</v>
      </c>
      <c r="W85" s="238">
        <v>61.287886959335566</v>
      </c>
      <c r="X85" s="238">
        <v>8.5211951245820305</v>
      </c>
      <c r="Y85" s="238">
        <v>83.313558407938729</v>
      </c>
      <c r="Z85" s="238">
        <v>33.243447308812428</v>
      </c>
      <c r="AA85" s="238">
        <v>0</v>
      </c>
      <c r="AB85" s="238">
        <v>48.678675439542666</v>
      </c>
      <c r="AC85" s="238">
        <v>65.537698198684069</v>
      </c>
      <c r="AD85" s="238">
        <v>15.273433286592601</v>
      </c>
      <c r="AE85" s="238">
        <v>100</v>
      </c>
      <c r="AF85" s="238">
        <v>99.385179592276998</v>
      </c>
      <c r="AG85" s="238" t="s">
        <v>221</v>
      </c>
      <c r="AH85" s="238">
        <v>28.475892568223493</v>
      </c>
      <c r="AI85" s="238">
        <v>96.969043253155007</v>
      </c>
      <c r="AJ85" s="238">
        <v>97.907453349153286</v>
      </c>
      <c r="AK85" s="238">
        <v>36.101822888577288</v>
      </c>
      <c r="AL85" s="1"/>
      <c r="AM85" s="289">
        <v>2021</v>
      </c>
      <c r="AN85" s="289">
        <v>3</v>
      </c>
      <c r="AO85" s="292">
        <f t="shared" si="1"/>
        <v>57.757307733793553</v>
      </c>
    </row>
    <row r="86" spans="1:41" ht="15">
      <c r="A86" s="289">
        <v>76</v>
      </c>
      <c r="B86" s="289" t="s">
        <v>189</v>
      </c>
      <c r="C86" s="289" t="s">
        <v>667</v>
      </c>
      <c r="D86" s="89" t="s">
        <v>602</v>
      </c>
      <c r="E86" s="289" t="s">
        <v>287</v>
      </c>
      <c r="F86" s="289" t="s">
        <v>568</v>
      </c>
      <c r="G86" s="289" t="s">
        <v>397</v>
      </c>
      <c r="H86" s="238">
        <v>90.56588551620041</v>
      </c>
      <c r="I86" s="238">
        <v>81.36627620188807</v>
      </c>
      <c r="J86" s="238">
        <v>76.471406577897341</v>
      </c>
      <c r="K86" s="238">
        <v>38.857853172688692</v>
      </c>
      <c r="L86" s="238">
        <v>74.644603368435767</v>
      </c>
      <c r="M86" s="238">
        <v>71.975521125662794</v>
      </c>
      <c r="N86" s="238">
        <v>61.775301876246118</v>
      </c>
      <c r="O86" s="238">
        <v>73.044660946802679</v>
      </c>
      <c r="P86" s="238">
        <v>66.311920604868476</v>
      </c>
      <c r="Q86" s="238">
        <v>100</v>
      </c>
      <c r="R86" s="238">
        <v>36.62635255483093</v>
      </c>
      <c r="S86" s="238">
        <v>63.569947061179079</v>
      </c>
      <c r="T86" s="238">
        <v>85.353914956842345</v>
      </c>
      <c r="U86" s="238">
        <v>24.735479707549899</v>
      </c>
      <c r="V86" s="238">
        <v>55.552886229655734</v>
      </c>
      <c r="W86" s="238">
        <v>80.615417764867644</v>
      </c>
      <c r="X86" s="238">
        <v>0</v>
      </c>
      <c r="Y86" s="238">
        <v>87.498794826548789</v>
      </c>
      <c r="Z86" s="238">
        <v>23.014649361286132</v>
      </c>
      <c r="AA86" s="238" t="s">
        <v>221</v>
      </c>
      <c r="AB86" s="238">
        <v>74.980742849400926</v>
      </c>
      <c r="AC86" s="238">
        <v>75.591230967088478</v>
      </c>
      <c r="AD86" s="238">
        <v>24.965316446463561</v>
      </c>
      <c r="AE86" s="238">
        <v>93.685897218008918</v>
      </c>
      <c r="AF86" s="238">
        <v>68.783328170195944</v>
      </c>
      <c r="AG86" s="238">
        <v>64.874533563416065</v>
      </c>
      <c r="AH86" s="238">
        <v>37.382704121489681</v>
      </c>
      <c r="AI86" s="238">
        <v>93.763496148181076</v>
      </c>
      <c r="AJ86" s="238">
        <v>85.155170509482502</v>
      </c>
      <c r="AK86" s="238">
        <v>44.424972447136113</v>
      </c>
      <c r="AL86" s="1"/>
      <c r="AM86" s="289">
        <v>2020</v>
      </c>
      <c r="AN86" s="289">
        <v>3</v>
      </c>
      <c r="AO86" s="292">
        <f t="shared" si="1"/>
        <v>63.985802217045311</v>
      </c>
    </row>
    <row r="87" spans="1:41" ht="15">
      <c r="A87" s="289">
        <v>77</v>
      </c>
      <c r="B87" s="289" t="s">
        <v>191</v>
      </c>
      <c r="C87" s="289" t="s">
        <v>192</v>
      </c>
      <c r="D87" s="289" t="s">
        <v>668</v>
      </c>
      <c r="E87" s="289" t="s">
        <v>287</v>
      </c>
      <c r="F87" s="289" t="s">
        <v>399</v>
      </c>
      <c r="G87" s="289" t="s">
        <v>400</v>
      </c>
      <c r="H87" s="238">
        <v>29.726275428693157</v>
      </c>
      <c r="I87" s="238">
        <v>100</v>
      </c>
      <c r="J87" s="238" t="s">
        <v>221</v>
      </c>
      <c r="K87" s="238">
        <v>89.743316647140276</v>
      </c>
      <c r="L87" s="238">
        <v>20.928746405367974</v>
      </c>
      <c r="M87" s="238">
        <v>61.806369155394606</v>
      </c>
      <c r="N87" s="238">
        <v>68.111619980828635</v>
      </c>
      <c r="O87" s="238" t="s">
        <v>221</v>
      </c>
      <c r="P87" s="238">
        <v>89.040366386196595</v>
      </c>
      <c r="Q87" s="238" t="s">
        <v>221</v>
      </c>
      <c r="R87" s="238">
        <v>95.398871019277891</v>
      </c>
      <c r="S87" s="238">
        <v>87.485355202897011</v>
      </c>
      <c r="T87" s="238">
        <v>64.266695068697416</v>
      </c>
      <c r="U87" s="238">
        <v>95.303014165512835</v>
      </c>
      <c r="V87" s="238">
        <v>62.179145808925334</v>
      </c>
      <c r="W87" s="238">
        <v>80.136329747576951</v>
      </c>
      <c r="X87" s="238">
        <v>95.484077111513471</v>
      </c>
      <c r="Y87" s="238">
        <v>49.419533496645009</v>
      </c>
      <c r="Z87" s="238">
        <v>99.43550963893918</v>
      </c>
      <c r="AA87" s="238">
        <v>94.802428373628715</v>
      </c>
      <c r="AB87" s="238">
        <v>81.563531792523165</v>
      </c>
      <c r="AC87" s="238">
        <v>92.384705506443709</v>
      </c>
      <c r="AD87" s="238">
        <v>41.111939503674513</v>
      </c>
      <c r="AE87" s="238">
        <v>0</v>
      </c>
      <c r="AF87" s="238">
        <v>49.046756843114281</v>
      </c>
      <c r="AG87" s="238">
        <v>94.514857812333588</v>
      </c>
      <c r="AH87" s="238">
        <v>81.094898285227387</v>
      </c>
      <c r="AI87" s="238">
        <v>66.673767174352975</v>
      </c>
      <c r="AJ87" s="238">
        <v>27.617424645862176</v>
      </c>
      <c r="AK87" s="238">
        <v>78.464160187453402</v>
      </c>
      <c r="AL87" s="1"/>
      <c r="AM87" s="289">
        <v>2022</v>
      </c>
      <c r="AN87" s="289">
        <v>3</v>
      </c>
      <c r="AO87" s="292">
        <f t="shared" si="1"/>
        <v>70.212581310674835</v>
      </c>
    </row>
    <row r="88" spans="1:41" ht="15">
      <c r="A88" s="289">
        <v>78</v>
      </c>
      <c r="B88" s="289" t="s">
        <v>193</v>
      </c>
      <c r="C88" s="289" t="s">
        <v>569</v>
      </c>
      <c r="D88" s="89" t="s">
        <v>570</v>
      </c>
      <c r="E88" s="289" t="s">
        <v>289</v>
      </c>
      <c r="F88" s="289" t="s">
        <v>568</v>
      </c>
      <c r="G88" s="289" t="s">
        <v>401</v>
      </c>
      <c r="H88" s="238">
        <v>12.231713699307031</v>
      </c>
      <c r="I88" s="238">
        <v>19.510104492769962</v>
      </c>
      <c r="J88" s="238">
        <v>0</v>
      </c>
      <c r="K88" s="238">
        <v>50.562251580654696</v>
      </c>
      <c r="L88" s="238">
        <v>20.169674891532591</v>
      </c>
      <c r="M88" s="238">
        <v>41.848138237332741</v>
      </c>
      <c r="N88" s="238">
        <v>12.981379408792003</v>
      </c>
      <c r="O88" s="238">
        <v>2.9476180276082804</v>
      </c>
      <c r="P88" s="238">
        <v>19.925763148972194</v>
      </c>
      <c r="Q88" s="238">
        <v>1.6278839497209687</v>
      </c>
      <c r="R88" s="238">
        <v>29.907509821016596</v>
      </c>
      <c r="S88" s="238">
        <v>28.597942019971597</v>
      </c>
      <c r="T88" s="238">
        <v>9.7256239325253109</v>
      </c>
      <c r="U88" s="238">
        <v>100</v>
      </c>
      <c r="V88" s="238">
        <v>5.1532316075914775</v>
      </c>
      <c r="W88" s="238">
        <v>11.16064262102169</v>
      </c>
      <c r="X88" s="238">
        <v>68.971829006521688</v>
      </c>
      <c r="Y88" s="238">
        <v>55.761437322205481</v>
      </c>
      <c r="Z88" s="238">
        <v>37.547213127102637</v>
      </c>
      <c r="AA88" s="238">
        <v>68.536725626159537</v>
      </c>
      <c r="AB88" s="238">
        <v>29.036682661675282</v>
      </c>
      <c r="AC88" s="238">
        <v>42.409812757429599</v>
      </c>
      <c r="AD88" s="238">
        <v>3.160291642650003</v>
      </c>
      <c r="AE88" s="238">
        <v>1.5662301526153177</v>
      </c>
      <c r="AF88" s="238">
        <v>3.3005667270800241</v>
      </c>
      <c r="AG88" s="238">
        <v>57.821165549888818</v>
      </c>
      <c r="AH88" s="238">
        <v>22.83201710017698</v>
      </c>
      <c r="AI88" s="238">
        <v>18.553713370075219</v>
      </c>
      <c r="AJ88" s="238">
        <v>10.496342981617039</v>
      </c>
      <c r="AK88" s="238">
        <v>25.672314264768694</v>
      </c>
      <c r="AL88" s="1"/>
      <c r="AN88" s="289">
        <v>3</v>
      </c>
      <c r="AO88" s="292">
        <f t="shared" si="1"/>
        <v>27.067193990959446</v>
      </c>
    </row>
    <row r="89" spans="1:41" ht="15">
      <c r="A89" s="289">
        <v>79</v>
      </c>
      <c r="B89" s="289" t="s">
        <v>195</v>
      </c>
      <c r="C89" s="289" t="s">
        <v>196</v>
      </c>
      <c r="D89" s="289" t="s">
        <v>669</v>
      </c>
      <c r="E89" s="289" t="s">
        <v>231</v>
      </c>
      <c r="H89" s="238">
        <v>100</v>
      </c>
      <c r="I89" s="238">
        <v>25.000000000000007</v>
      </c>
      <c r="J89" s="238">
        <v>25.000000000000007</v>
      </c>
      <c r="K89" s="238">
        <v>74.999999999999986</v>
      </c>
      <c r="L89" s="238">
        <v>74.999999999999986</v>
      </c>
      <c r="M89" s="238">
        <v>74.999999999999986</v>
      </c>
      <c r="N89" s="238">
        <v>87.500000000000014</v>
      </c>
      <c r="O89" s="238">
        <v>100</v>
      </c>
      <c r="P89" s="238">
        <v>74.999999999999986</v>
      </c>
      <c r="Q89" s="238">
        <v>100</v>
      </c>
      <c r="R89" s="238">
        <v>74.999999999999986</v>
      </c>
      <c r="S89" s="238">
        <v>74.999999999999986</v>
      </c>
      <c r="T89" s="238">
        <v>100</v>
      </c>
      <c r="U89" s="238">
        <v>50.000000000000007</v>
      </c>
      <c r="V89" s="238">
        <v>74.999999999999986</v>
      </c>
      <c r="W89" s="238">
        <v>100</v>
      </c>
      <c r="X89" s="238">
        <v>50.000000000000007</v>
      </c>
      <c r="Y89" s="238">
        <v>100</v>
      </c>
      <c r="Z89" s="238">
        <v>50.000000000000007</v>
      </c>
      <c r="AA89" s="238">
        <v>74.999999999999986</v>
      </c>
      <c r="AB89" s="238">
        <v>74.999999999999986</v>
      </c>
      <c r="AC89" s="238">
        <v>100</v>
      </c>
      <c r="AD89" s="238">
        <v>0</v>
      </c>
      <c r="AE89" s="238">
        <v>25.000000000000007</v>
      </c>
      <c r="AF89" s="238">
        <v>62.5</v>
      </c>
      <c r="AG89" s="238">
        <v>50.000000000000007</v>
      </c>
      <c r="AH89" s="238">
        <v>74.999999999999986</v>
      </c>
      <c r="AI89" s="238">
        <v>100</v>
      </c>
      <c r="AJ89" s="238">
        <v>37.500000000000007</v>
      </c>
      <c r="AK89" s="238">
        <v>74.999999999999986</v>
      </c>
      <c r="AL89" s="1"/>
      <c r="AM89" s="289">
        <v>2023</v>
      </c>
      <c r="AN89" s="289">
        <v>3</v>
      </c>
      <c r="AO89" s="292">
        <f t="shared" si="1"/>
        <v>69.583333333333329</v>
      </c>
    </row>
    <row r="90" spans="1:41" ht="15">
      <c r="A90" s="289">
        <v>80</v>
      </c>
      <c r="B90" s="289" t="s">
        <v>197</v>
      </c>
      <c r="C90" s="289" t="s">
        <v>198</v>
      </c>
      <c r="D90" s="289" t="s">
        <v>670</v>
      </c>
      <c r="E90" s="289" t="s">
        <v>289</v>
      </c>
      <c r="F90" s="289" t="s">
        <v>402</v>
      </c>
      <c r="G90" s="289" t="s">
        <v>403</v>
      </c>
      <c r="H90" s="238">
        <v>100</v>
      </c>
      <c r="I90" s="238">
        <v>100</v>
      </c>
      <c r="J90" s="238">
        <v>100</v>
      </c>
      <c r="K90" s="238">
        <v>100</v>
      </c>
      <c r="L90" s="238">
        <v>100</v>
      </c>
      <c r="M90" s="238">
        <v>100</v>
      </c>
      <c r="N90" s="238">
        <v>100</v>
      </c>
      <c r="O90" s="238">
        <v>100</v>
      </c>
      <c r="P90" s="238">
        <v>100</v>
      </c>
      <c r="Q90" s="238">
        <v>100</v>
      </c>
      <c r="R90" s="238">
        <v>100</v>
      </c>
      <c r="S90" s="238">
        <v>100</v>
      </c>
      <c r="T90" s="238">
        <v>100</v>
      </c>
      <c r="U90" s="238">
        <v>100</v>
      </c>
      <c r="V90" s="238">
        <v>100</v>
      </c>
      <c r="W90" s="238">
        <v>100</v>
      </c>
      <c r="X90" s="238">
        <v>100</v>
      </c>
      <c r="Y90" s="238">
        <v>100</v>
      </c>
      <c r="Z90" s="238">
        <v>100</v>
      </c>
      <c r="AA90" s="238">
        <v>100</v>
      </c>
      <c r="AB90" s="238">
        <v>100</v>
      </c>
      <c r="AC90" s="238">
        <v>100</v>
      </c>
      <c r="AD90" s="238">
        <v>100</v>
      </c>
      <c r="AE90" s="238">
        <v>100</v>
      </c>
      <c r="AF90" s="238">
        <v>100</v>
      </c>
      <c r="AG90" s="238">
        <v>100</v>
      </c>
      <c r="AH90" s="238">
        <v>100</v>
      </c>
      <c r="AI90" s="238">
        <v>100</v>
      </c>
      <c r="AJ90" s="238">
        <v>0</v>
      </c>
      <c r="AK90" s="238">
        <v>100</v>
      </c>
      <c r="AL90" s="1"/>
      <c r="AM90" s="289">
        <v>2023</v>
      </c>
      <c r="AN90" s="289">
        <v>3</v>
      </c>
      <c r="AO90" s="292">
        <f t="shared" si="1"/>
        <v>96.666666666666671</v>
      </c>
    </row>
    <row r="91" spans="1:41" ht="15">
      <c r="A91" s="289">
        <v>81</v>
      </c>
      <c r="B91" s="289" t="s">
        <v>199</v>
      </c>
      <c r="C91" s="289" t="s">
        <v>200</v>
      </c>
      <c r="D91" s="289" t="s">
        <v>671</v>
      </c>
      <c r="E91" s="289" t="s">
        <v>289</v>
      </c>
      <c r="F91" s="289" t="s">
        <v>404</v>
      </c>
      <c r="G91" s="289" t="s">
        <v>403</v>
      </c>
      <c r="H91" s="238">
        <v>100</v>
      </c>
      <c r="I91" s="238">
        <v>0</v>
      </c>
      <c r="J91" s="238">
        <v>0</v>
      </c>
      <c r="K91" s="238">
        <v>0</v>
      </c>
      <c r="L91" s="238">
        <v>100</v>
      </c>
      <c r="M91" s="238">
        <v>100</v>
      </c>
      <c r="N91" s="238">
        <v>100</v>
      </c>
      <c r="O91" s="238">
        <v>100</v>
      </c>
      <c r="P91" s="238">
        <v>0</v>
      </c>
      <c r="Q91" s="238">
        <v>100</v>
      </c>
      <c r="R91" s="238">
        <v>0</v>
      </c>
      <c r="S91" s="238">
        <v>0</v>
      </c>
      <c r="T91" s="238">
        <v>100</v>
      </c>
      <c r="U91" s="238">
        <v>0</v>
      </c>
      <c r="V91" s="238">
        <v>0</v>
      </c>
      <c r="W91" s="238">
        <v>100</v>
      </c>
      <c r="X91" s="238">
        <v>0</v>
      </c>
      <c r="Y91" s="238">
        <v>100</v>
      </c>
      <c r="Z91" s="238">
        <v>0</v>
      </c>
      <c r="AA91" s="238">
        <v>100</v>
      </c>
      <c r="AB91" s="238">
        <v>0</v>
      </c>
      <c r="AC91" s="238">
        <v>100</v>
      </c>
      <c r="AD91" s="238">
        <v>0</v>
      </c>
      <c r="AE91" s="238">
        <v>0</v>
      </c>
      <c r="AF91" s="238">
        <v>100</v>
      </c>
      <c r="AG91" s="238">
        <v>0</v>
      </c>
      <c r="AH91" s="238">
        <v>0</v>
      </c>
      <c r="AI91" s="238">
        <v>100</v>
      </c>
      <c r="AJ91" s="238">
        <v>100</v>
      </c>
      <c r="AK91" s="238">
        <v>0</v>
      </c>
      <c r="AL91" s="1"/>
      <c r="AM91" s="289">
        <v>2023</v>
      </c>
      <c r="AN91" s="289">
        <v>3</v>
      </c>
      <c r="AO91" s="292">
        <f t="shared" si="1"/>
        <v>46.666666666666664</v>
      </c>
    </row>
    <row r="92" spans="1:41" ht="15">
      <c r="A92" s="289">
        <v>82</v>
      </c>
      <c r="B92" s="289" t="s">
        <v>201</v>
      </c>
      <c r="C92" s="289" t="s">
        <v>202</v>
      </c>
      <c r="D92" s="289" t="s">
        <v>672</v>
      </c>
      <c r="E92" s="289" t="s">
        <v>289</v>
      </c>
      <c r="F92" s="289" t="s">
        <v>402</v>
      </c>
      <c r="G92" s="289" t="s">
        <v>403</v>
      </c>
      <c r="H92" s="238">
        <v>100</v>
      </c>
      <c r="I92" s="238">
        <v>100</v>
      </c>
      <c r="J92" s="238">
        <v>100</v>
      </c>
      <c r="K92" s="238">
        <v>100</v>
      </c>
      <c r="L92" s="238">
        <v>100</v>
      </c>
      <c r="M92" s="238">
        <v>100</v>
      </c>
      <c r="N92" s="238">
        <v>100</v>
      </c>
      <c r="O92" s="238">
        <v>100</v>
      </c>
      <c r="P92" s="238">
        <v>100</v>
      </c>
      <c r="Q92" s="238">
        <v>100</v>
      </c>
      <c r="R92" s="238">
        <v>100</v>
      </c>
      <c r="S92" s="238">
        <v>100</v>
      </c>
      <c r="T92" s="238">
        <v>100</v>
      </c>
      <c r="U92" s="238">
        <v>100</v>
      </c>
      <c r="V92" s="238">
        <v>100</v>
      </c>
      <c r="W92" s="238">
        <v>100</v>
      </c>
      <c r="X92" s="238">
        <v>100</v>
      </c>
      <c r="Y92" s="238">
        <v>100</v>
      </c>
      <c r="Z92" s="238">
        <v>100</v>
      </c>
      <c r="AA92" s="238">
        <v>100</v>
      </c>
      <c r="AB92" s="238">
        <v>100</v>
      </c>
      <c r="AC92" s="238">
        <v>100</v>
      </c>
      <c r="AD92" s="238">
        <v>0</v>
      </c>
      <c r="AE92" s="238">
        <v>100</v>
      </c>
      <c r="AF92" s="238">
        <v>100</v>
      </c>
      <c r="AG92" s="238">
        <v>100</v>
      </c>
      <c r="AH92" s="238">
        <v>100</v>
      </c>
      <c r="AI92" s="238">
        <v>100</v>
      </c>
      <c r="AJ92" s="238">
        <v>100</v>
      </c>
      <c r="AK92" s="238">
        <v>100</v>
      </c>
      <c r="AL92" s="1"/>
      <c r="AM92" s="289">
        <v>2023</v>
      </c>
      <c r="AN92" s="289">
        <v>3</v>
      </c>
      <c r="AO92" s="292">
        <f t="shared" si="1"/>
        <v>96.666666666666671</v>
      </c>
    </row>
    <row r="93" spans="1:41" ht="15">
      <c r="A93" s="289">
        <v>83</v>
      </c>
      <c r="B93" s="289" t="s">
        <v>203</v>
      </c>
      <c r="C93" s="289" t="s">
        <v>204</v>
      </c>
      <c r="D93" s="289" t="s">
        <v>673</v>
      </c>
      <c r="E93" s="289" t="s">
        <v>289</v>
      </c>
      <c r="F93" s="289" t="s">
        <v>402</v>
      </c>
      <c r="G93" s="289" t="s">
        <v>403</v>
      </c>
      <c r="H93" s="238">
        <v>100</v>
      </c>
      <c r="I93" s="238">
        <v>100</v>
      </c>
      <c r="J93" s="238">
        <v>100</v>
      </c>
      <c r="K93" s="238">
        <v>100</v>
      </c>
      <c r="L93" s="238">
        <v>0</v>
      </c>
      <c r="M93" s="238">
        <v>100</v>
      </c>
      <c r="N93" s="238">
        <v>100</v>
      </c>
      <c r="O93" s="238">
        <v>100</v>
      </c>
      <c r="P93" s="238">
        <v>100</v>
      </c>
      <c r="Q93" s="238">
        <v>100</v>
      </c>
      <c r="R93" s="238">
        <v>100</v>
      </c>
      <c r="S93" s="238">
        <v>100</v>
      </c>
      <c r="T93" s="238">
        <v>100</v>
      </c>
      <c r="U93" s="238">
        <v>100</v>
      </c>
      <c r="V93" s="238">
        <v>100</v>
      </c>
      <c r="W93" s="238">
        <v>100</v>
      </c>
      <c r="X93" s="238">
        <v>100</v>
      </c>
      <c r="Y93" s="238">
        <v>100</v>
      </c>
      <c r="Z93" s="238">
        <v>100</v>
      </c>
      <c r="AA93" s="238">
        <v>100</v>
      </c>
      <c r="AB93" s="238">
        <v>100</v>
      </c>
      <c r="AC93" s="238">
        <v>100</v>
      </c>
      <c r="AD93" s="238">
        <v>100</v>
      </c>
      <c r="AE93" s="238">
        <v>100</v>
      </c>
      <c r="AF93" s="238">
        <v>100</v>
      </c>
      <c r="AG93" s="238">
        <v>100</v>
      </c>
      <c r="AH93" s="238">
        <v>100</v>
      </c>
      <c r="AI93" s="238">
        <v>100</v>
      </c>
      <c r="AJ93" s="238">
        <v>50</v>
      </c>
      <c r="AK93" s="238">
        <v>100</v>
      </c>
      <c r="AL93" s="1"/>
      <c r="AM93" s="289">
        <v>2023</v>
      </c>
      <c r="AN93" s="289">
        <v>3</v>
      </c>
      <c r="AO93" s="292">
        <f t="shared" si="1"/>
        <v>95</v>
      </c>
    </row>
    <row r="94" spans="1:41" ht="15">
      <c r="A94" s="289">
        <v>84</v>
      </c>
      <c r="B94" s="289" t="s">
        <v>205</v>
      </c>
      <c r="C94" s="289" t="s">
        <v>206</v>
      </c>
      <c r="D94" s="289" t="s">
        <v>674</v>
      </c>
      <c r="E94" s="289" t="s">
        <v>289</v>
      </c>
      <c r="F94" s="289" t="s">
        <v>402</v>
      </c>
      <c r="G94" s="289" t="s">
        <v>403</v>
      </c>
      <c r="H94" s="238">
        <v>100</v>
      </c>
      <c r="I94" s="238">
        <v>0</v>
      </c>
      <c r="J94" s="238">
        <v>0</v>
      </c>
      <c r="K94" s="238">
        <v>100</v>
      </c>
      <c r="L94" s="238">
        <v>100</v>
      </c>
      <c r="M94" s="238">
        <v>0</v>
      </c>
      <c r="N94" s="238">
        <v>100</v>
      </c>
      <c r="O94" s="238">
        <v>100</v>
      </c>
      <c r="P94" s="238">
        <v>100</v>
      </c>
      <c r="Q94" s="238">
        <v>100</v>
      </c>
      <c r="R94" s="238">
        <v>100</v>
      </c>
      <c r="S94" s="238">
        <v>100</v>
      </c>
      <c r="T94" s="238">
        <v>100</v>
      </c>
      <c r="U94" s="238">
        <v>0</v>
      </c>
      <c r="V94" s="238">
        <v>100</v>
      </c>
      <c r="W94" s="238">
        <v>100</v>
      </c>
      <c r="X94" s="238">
        <v>100</v>
      </c>
      <c r="Y94" s="238">
        <v>100</v>
      </c>
      <c r="Z94" s="238">
        <v>0</v>
      </c>
      <c r="AA94" s="238">
        <v>100</v>
      </c>
      <c r="AB94" s="238">
        <v>100</v>
      </c>
      <c r="AC94" s="238">
        <v>100</v>
      </c>
      <c r="AD94" s="238">
        <v>0</v>
      </c>
      <c r="AE94" s="238">
        <v>0</v>
      </c>
      <c r="AF94" s="238">
        <v>50</v>
      </c>
      <c r="AG94" s="238">
        <v>0</v>
      </c>
      <c r="AH94" s="238">
        <v>100</v>
      </c>
      <c r="AI94" s="238">
        <v>100</v>
      </c>
      <c r="AJ94" s="238">
        <v>50</v>
      </c>
      <c r="AK94" s="238">
        <v>100</v>
      </c>
      <c r="AL94" s="1"/>
      <c r="AM94" s="289">
        <v>2023</v>
      </c>
      <c r="AN94" s="289">
        <v>3</v>
      </c>
      <c r="AO94" s="292">
        <f t="shared" si="1"/>
        <v>70</v>
      </c>
    </row>
    <row r="95" spans="1:41" ht="15">
      <c r="A95" s="289">
        <v>85</v>
      </c>
      <c r="B95" s="289" t="s">
        <v>207</v>
      </c>
      <c r="C95" s="289" t="s">
        <v>208</v>
      </c>
      <c r="D95" s="289" t="s">
        <v>675</v>
      </c>
      <c r="E95" s="289" t="s">
        <v>289</v>
      </c>
      <c r="F95" s="289" t="s">
        <v>405</v>
      </c>
      <c r="G95" s="289" t="s">
        <v>403</v>
      </c>
      <c r="H95" s="238">
        <v>100</v>
      </c>
      <c r="I95" s="238">
        <v>100</v>
      </c>
      <c r="J95" s="238">
        <v>100</v>
      </c>
      <c r="K95" s="238">
        <v>100</v>
      </c>
      <c r="L95" s="238">
        <v>100</v>
      </c>
      <c r="M95" s="238">
        <v>100</v>
      </c>
      <c r="N95" s="238">
        <v>100</v>
      </c>
      <c r="O95" s="238">
        <v>100</v>
      </c>
      <c r="P95" s="238">
        <v>100</v>
      </c>
      <c r="Q95" s="238">
        <v>100</v>
      </c>
      <c r="R95" s="238">
        <v>100</v>
      </c>
      <c r="S95" s="238">
        <v>100</v>
      </c>
      <c r="T95" s="238">
        <v>100</v>
      </c>
      <c r="U95" s="238">
        <v>100</v>
      </c>
      <c r="V95" s="238">
        <v>100</v>
      </c>
      <c r="W95" s="238">
        <v>100</v>
      </c>
      <c r="X95" s="238">
        <v>100</v>
      </c>
      <c r="Y95" s="238">
        <v>100</v>
      </c>
      <c r="Z95" s="238">
        <v>100</v>
      </c>
      <c r="AA95" s="238">
        <v>100</v>
      </c>
      <c r="AB95" s="238">
        <v>100</v>
      </c>
      <c r="AC95" s="238">
        <v>100</v>
      </c>
      <c r="AD95" s="238">
        <v>0</v>
      </c>
      <c r="AE95" s="238">
        <v>0</v>
      </c>
      <c r="AF95" s="238">
        <v>0</v>
      </c>
      <c r="AG95" s="238">
        <v>100</v>
      </c>
      <c r="AH95" s="238">
        <v>100</v>
      </c>
      <c r="AI95" s="238">
        <v>100</v>
      </c>
      <c r="AJ95" s="238">
        <v>100</v>
      </c>
      <c r="AK95" s="238">
        <v>100</v>
      </c>
      <c r="AL95" s="1"/>
      <c r="AM95" s="289">
        <v>2023</v>
      </c>
      <c r="AN95" s="289">
        <v>3</v>
      </c>
      <c r="AO95" s="292">
        <f t="shared" si="1"/>
        <v>90</v>
      </c>
    </row>
    <row r="96" spans="1:41" ht="15">
      <c r="A96" s="289">
        <v>86</v>
      </c>
      <c r="B96" s="289" t="s">
        <v>209</v>
      </c>
      <c r="C96" s="289" t="s">
        <v>210</v>
      </c>
      <c r="D96" s="289" t="s">
        <v>676</v>
      </c>
      <c r="E96" s="289" t="s">
        <v>289</v>
      </c>
      <c r="F96" s="289" t="s">
        <v>402</v>
      </c>
      <c r="G96" s="289" t="s">
        <v>403</v>
      </c>
      <c r="H96" s="238">
        <v>100</v>
      </c>
      <c r="I96" s="238">
        <v>0</v>
      </c>
      <c r="J96" s="238">
        <v>0</v>
      </c>
      <c r="K96" s="238">
        <v>100</v>
      </c>
      <c r="L96" s="238">
        <v>100</v>
      </c>
      <c r="M96" s="238">
        <v>100</v>
      </c>
      <c r="N96" s="238">
        <v>50</v>
      </c>
      <c r="O96" s="238">
        <v>100</v>
      </c>
      <c r="P96" s="238">
        <v>100</v>
      </c>
      <c r="Q96" s="238">
        <v>100</v>
      </c>
      <c r="R96" s="238">
        <v>100</v>
      </c>
      <c r="S96" s="238">
        <v>100</v>
      </c>
      <c r="T96" s="238">
        <v>100</v>
      </c>
      <c r="U96" s="238">
        <v>100</v>
      </c>
      <c r="V96" s="238">
        <v>100</v>
      </c>
      <c r="W96" s="238">
        <v>100</v>
      </c>
      <c r="X96" s="238">
        <v>0</v>
      </c>
      <c r="Y96" s="238">
        <v>100</v>
      </c>
      <c r="Z96" s="238">
        <v>100</v>
      </c>
      <c r="AA96" s="238">
        <v>0</v>
      </c>
      <c r="AB96" s="238">
        <v>100</v>
      </c>
      <c r="AC96" s="238">
        <v>100</v>
      </c>
      <c r="AD96" s="238">
        <v>100</v>
      </c>
      <c r="AE96" s="238">
        <v>100</v>
      </c>
      <c r="AF96" s="238">
        <v>100</v>
      </c>
      <c r="AG96" s="238">
        <v>100</v>
      </c>
      <c r="AH96" s="238">
        <v>100</v>
      </c>
      <c r="AI96" s="238">
        <v>100</v>
      </c>
      <c r="AJ96" s="238">
        <v>50</v>
      </c>
      <c r="AK96" s="238">
        <v>100</v>
      </c>
      <c r="AL96" s="1"/>
      <c r="AM96" s="289">
        <v>2021</v>
      </c>
      <c r="AN96" s="289">
        <v>3</v>
      </c>
      <c r="AO96" s="292">
        <f t="shared" si="1"/>
        <v>83.333333333333329</v>
      </c>
    </row>
    <row r="97" spans="1:41" ht="15">
      <c r="A97" s="289">
        <v>87</v>
      </c>
      <c r="B97" s="289" t="s">
        <v>211</v>
      </c>
      <c r="C97" s="289" t="s">
        <v>571</v>
      </c>
      <c r="D97" s="89" t="s">
        <v>572</v>
      </c>
      <c r="E97" s="289" t="s">
        <v>287</v>
      </c>
      <c r="F97" s="289" t="s">
        <v>406</v>
      </c>
      <c r="G97" s="289" t="s">
        <v>407</v>
      </c>
      <c r="H97" s="238">
        <v>35.335982549115606</v>
      </c>
      <c r="I97" s="238">
        <v>49.448793104884345</v>
      </c>
      <c r="J97" s="238">
        <v>41.958347428691788</v>
      </c>
      <c r="K97" s="238">
        <v>45.283380879902253</v>
      </c>
      <c r="L97" s="238">
        <v>37.196898268808155</v>
      </c>
      <c r="M97" s="238">
        <v>42.99276706058793</v>
      </c>
      <c r="N97" s="238">
        <v>0</v>
      </c>
      <c r="O97" s="238">
        <v>43.268265756520073</v>
      </c>
      <c r="P97" s="238">
        <v>43.143511630060225</v>
      </c>
      <c r="Q97" s="238">
        <v>50.33246816730815</v>
      </c>
      <c r="R97" s="238">
        <v>10.052479586589303</v>
      </c>
      <c r="S97" s="238">
        <v>43.403416060184888</v>
      </c>
      <c r="T97" s="238">
        <v>65.282170988078235</v>
      </c>
      <c r="U97" s="238">
        <v>42.368996428288746</v>
      </c>
      <c r="V97" s="238">
        <v>39.541236228532533</v>
      </c>
      <c r="W97" s="238">
        <v>47.572283119384345</v>
      </c>
      <c r="X97" s="238" t="s">
        <v>221</v>
      </c>
      <c r="Y97" s="238">
        <v>43.117521187047778</v>
      </c>
      <c r="Z97" s="238">
        <v>45.430670615157176</v>
      </c>
      <c r="AA97" s="238" t="s">
        <v>221</v>
      </c>
      <c r="AB97" s="238">
        <v>43.387821794377409</v>
      </c>
      <c r="AC97" s="238">
        <v>47.894564612738876</v>
      </c>
      <c r="AD97" s="238">
        <v>8.0393366508466695</v>
      </c>
      <c r="AE97" s="238">
        <v>57.635782653810935</v>
      </c>
      <c r="AF97" s="238">
        <v>52.552052000572701</v>
      </c>
      <c r="AG97" s="238">
        <v>44.780909539845545</v>
      </c>
      <c r="AH97" s="238">
        <v>43.684112844719515</v>
      </c>
      <c r="AI97" s="238">
        <v>65.72920660789265</v>
      </c>
      <c r="AJ97" s="238">
        <v>100</v>
      </c>
      <c r="AK97" s="238">
        <v>24.404402218072686</v>
      </c>
      <c r="AL97" s="1" t="s">
        <v>37</v>
      </c>
      <c r="AM97" s="289">
        <v>2022</v>
      </c>
      <c r="AN97" s="289">
        <v>3</v>
      </c>
      <c r="AO97" s="292">
        <f t="shared" si="1"/>
        <v>43.351334927929237</v>
      </c>
    </row>
    <row r="98" spans="1:41" ht="15">
      <c r="A98" s="289">
        <v>88</v>
      </c>
      <c r="B98" s="289" t="s">
        <v>213</v>
      </c>
      <c r="C98" s="289" t="s">
        <v>214</v>
      </c>
      <c r="D98" s="289" t="s">
        <v>677</v>
      </c>
      <c r="E98" s="289" t="s">
        <v>287</v>
      </c>
      <c r="F98" s="289" t="s">
        <v>344</v>
      </c>
      <c r="G98" s="289" t="s">
        <v>408</v>
      </c>
      <c r="H98" s="238">
        <v>6.0445369781292451</v>
      </c>
      <c r="I98" s="238">
        <v>100</v>
      </c>
      <c r="J98" s="238">
        <v>2.7885464010525851</v>
      </c>
      <c r="K98" s="238">
        <v>96.289351299821575</v>
      </c>
      <c r="L98" s="238">
        <v>51.57898017424148</v>
      </c>
      <c r="M98" s="238">
        <v>26.105652142869943</v>
      </c>
      <c r="N98" s="238">
        <v>93.986835943080564</v>
      </c>
      <c r="O98" s="238">
        <v>91.6680335331111</v>
      </c>
      <c r="P98" s="238">
        <v>53.402267426119053</v>
      </c>
      <c r="Q98" s="238">
        <v>84.073606947061549</v>
      </c>
      <c r="R98" s="238">
        <v>66.003600935125263</v>
      </c>
      <c r="S98" s="238">
        <v>55.082106243441984</v>
      </c>
      <c r="T98" s="238">
        <v>86.48924452253452</v>
      </c>
      <c r="U98" s="238">
        <v>51.191625944414206</v>
      </c>
      <c r="V98" s="238">
        <v>74.834224248515369</v>
      </c>
      <c r="W98" s="238">
        <v>91.246859413009332</v>
      </c>
      <c r="X98" s="238">
        <v>67.063714104883815</v>
      </c>
      <c r="Y98" s="238">
        <v>93.428385274772864</v>
      </c>
      <c r="Z98" s="238">
        <v>93.092795469309209</v>
      </c>
      <c r="AA98" s="238">
        <v>0</v>
      </c>
      <c r="AB98" s="238">
        <v>16.22750960541984</v>
      </c>
      <c r="AC98" s="238">
        <v>86.930392125175402</v>
      </c>
      <c r="AD98" s="238">
        <v>22.959284880096462</v>
      </c>
      <c r="AE98" s="238">
        <v>75.796079291038879</v>
      </c>
      <c r="AF98" s="238">
        <v>82.817552996447262</v>
      </c>
      <c r="AG98" s="238">
        <v>91.664402210482038</v>
      </c>
      <c r="AH98" s="238">
        <v>87.113570839920655</v>
      </c>
      <c r="AI98" s="238">
        <v>68.687771340084808</v>
      </c>
      <c r="AJ98" s="238">
        <v>73.82631332941736</v>
      </c>
      <c r="AK98" s="238">
        <v>94.543962651909155</v>
      </c>
      <c r="AL98" s="1"/>
      <c r="AN98" s="289">
        <v>3</v>
      </c>
      <c r="AO98" s="292">
        <f t="shared" si="1"/>
        <v>66.16457354238284</v>
      </c>
    </row>
    <row r="99" spans="1:41" ht="15">
      <c r="A99" s="289">
        <v>89</v>
      </c>
      <c r="B99" s="289" t="s">
        <v>215</v>
      </c>
      <c r="C99" s="289" t="s">
        <v>216</v>
      </c>
      <c r="D99" s="289" t="s">
        <v>678</v>
      </c>
      <c r="E99" s="289" t="s">
        <v>231</v>
      </c>
      <c r="H99" s="238">
        <v>63.770340804421245</v>
      </c>
      <c r="I99" s="238">
        <v>42.186060792140026</v>
      </c>
      <c r="J99" s="238">
        <v>11.037764814246238</v>
      </c>
      <c r="K99" s="238">
        <v>41.203561559717535</v>
      </c>
      <c r="L99" s="238">
        <v>61.621123733497086</v>
      </c>
      <c r="M99" s="238">
        <v>93.736567393306728</v>
      </c>
      <c r="N99" s="238">
        <v>79.029782007982817</v>
      </c>
      <c r="O99" s="238">
        <v>71.538225360761459</v>
      </c>
      <c r="P99" s="238">
        <v>36.659502609763599</v>
      </c>
      <c r="Q99" s="238">
        <v>30.518882407123122</v>
      </c>
      <c r="R99" s="238">
        <v>69.527172244396695</v>
      </c>
      <c r="S99" s="238">
        <v>100</v>
      </c>
      <c r="T99" s="238">
        <v>84.249309180227215</v>
      </c>
      <c r="U99" s="238">
        <v>33.650598710469765</v>
      </c>
      <c r="V99" s="238">
        <v>50.39914031317165</v>
      </c>
      <c r="W99" s="238">
        <v>96.591955787534545</v>
      </c>
      <c r="X99" s="238">
        <v>42.554498004298438</v>
      </c>
      <c r="Y99" s="238">
        <v>85.231808412649684</v>
      </c>
      <c r="Z99" s="238">
        <v>73.088731961928161</v>
      </c>
      <c r="AA99" s="238">
        <v>42.400982499232434</v>
      </c>
      <c r="AB99" s="238">
        <v>39.146453791832982</v>
      </c>
      <c r="AC99" s="238">
        <v>71.553576911268067</v>
      </c>
      <c r="AD99" s="238">
        <v>0</v>
      </c>
      <c r="AE99" s="238">
        <v>78.599938593797987</v>
      </c>
      <c r="AF99" s="238">
        <v>73.503223825606412</v>
      </c>
      <c r="AG99" s="238">
        <v>41.387780165796755</v>
      </c>
      <c r="AH99" s="238">
        <v>63.785692354927853</v>
      </c>
      <c r="AI99" s="238">
        <v>93.828676696346335</v>
      </c>
      <c r="AJ99" s="238">
        <v>1.9035922628185458</v>
      </c>
      <c r="AK99" s="238">
        <v>64.553269880257915</v>
      </c>
      <c r="AL99" s="1"/>
      <c r="AM99" s="289">
        <v>2023</v>
      </c>
      <c r="AN99" s="289">
        <v>3</v>
      </c>
      <c r="AO99" s="292">
        <f t="shared" si="1"/>
        <v>57.908607102650727</v>
      </c>
    </row>
    <row r="100" spans="1:41" ht="15">
      <c r="A100" s="289">
        <v>90</v>
      </c>
      <c r="B100" s="289" t="s">
        <v>217</v>
      </c>
      <c r="C100" s="289" t="s">
        <v>218</v>
      </c>
      <c r="D100" s="289" t="s">
        <v>679</v>
      </c>
      <c r="E100" s="289" t="s">
        <v>289</v>
      </c>
      <c r="F100" s="289" t="s">
        <v>409</v>
      </c>
      <c r="G100" s="289" t="s">
        <v>410</v>
      </c>
      <c r="H100" s="238">
        <v>100</v>
      </c>
      <c r="I100" s="238">
        <v>0</v>
      </c>
      <c r="J100" s="238">
        <v>50</v>
      </c>
      <c r="K100" s="238">
        <v>0</v>
      </c>
      <c r="L100" s="238">
        <v>100</v>
      </c>
      <c r="M100" s="238">
        <v>100</v>
      </c>
      <c r="N100" s="238">
        <v>100</v>
      </c>
      <c r="O100" s="238">
        <v>100</v>
      </c>
      <c r="P100" s="238">
        <v>0</v>
      </c>
      <c r="Q100" s="238">
        <v>0</v>
      </c>
      <c r="R100" s="238">
        <v>50</v>
      </c>
      <c r="S100" s="238">
        <v>100</v>
      </c>
      <c r="T100" s="238">
        <v>100</v>
      </c>
      <c r="U100" s="238">
        <v>0</v>
      </c>
      <c r="V100" s="238">
        <v>50</v>
      </c>
      <c r="W100" s="238">
        <v>100</v>
      </c>
      <c r="X100" s="238">
        <v>0</v>
      </c>
      <c r="Y100" s="238">
        <v>100</v>
      </c>
      <c r="Z100" s="238">
        <v>50</v>
      </c>
      <c r="AA100" s="238">
        <v>0</v>
      </c>
      <c r="AB100" s="238">
        <v>0</v>
      </c>
      <c r="AC100" s="238">
        <v>50</v>
      </c>
      <c r="AD100" s="238">
        <v>0</v>
      </c>
      <c r="AE100" s="238">
        <v>100</v>
      </c>
      <c r="AF100" s="238">
        <v>100</v>
      </c>
      <c r="AG100" s="238">
        <v>0</v>
      </c>
      <c r="AH100" s="238">
        <v>50</v>
      </c>
      <c r="AI100" s="238">
        <v>100</v>
      </c>
      <c r="AJ100" s="238">
        <v>0</v>
      </c>
      <c r="AK100" s="238">
        <v>50</v>
      </c>
      <c r="AL100" s="1"/>
      <c r="AM100" s="289">
        <v>2022</v>
      </c>
      <c r="AN100" s="289">
        <v>3</v>
      </c>
      <c r="AO100" s="292">
        <f t="shared" si="1"/>
        <v>51.666666666666664</v>
      </c>
    </row>
    <row r="101" spans="1:41" ht="15">
      <c r="A101" s="289">
        <v>91</v>
      </c>
      <c r="B101" s="289" t="s">
        <v>219</v>
      </c>
      <c r="C101" s="289" t="s">
        <v>573</v>
      </c>
      <c r="D101" s="89" t="s">
        <v>574</v>
      </c>
      <c r="E101" s="289" t="s">
        <v>287</v>
      </c>
      <c r="F101" s="289" t="s">
        <v>411</v>
      </c>
      <c r="G101" s="289" t="s">
        <v>412</v>
      </c>
      <c r="H101" s="238">
        <v>33.658061373599608</v>
      </c>
      <c r="I101" s="238">
        <v>99.41548952752072</v>
      </c>
      <c r="J101" s="238">
        <v>0</v>
      </c>
      <c r="K101" s="238">
        <v>97.856794934242572</v>
      </c>
      <c r="L101" s="238">
        <v>30.248416950803701</v>
      </c>
      <c r="M101" s="238">
        <v>81.198246468582568</v>
      </c>
      <c r="N101" s="238">
        <v>57.866536775450555</v>
      </c>
      <c r="O101" s="238">
        <v>45.981490501704826</v>
      </c>
      <c r="P101" s="238">
        <v>90.647832440331229</v>
      </c>
      <c r="Q101" s="238">
        <v>80.905991232342913</v>
      </c>
      <c r="R101" s="238">
        <v>92.791037506088657</v>
      </c>
      <c r="S101" s="238">
        <v>91.134924500730634</v>
      </c>
      <c r="T101" s="238">
        <v>66.147101802240627</v>
      </c>
      <c r="U101" s="238">
        <v>85.874330248416953</v>
      </c>
      <c r="V101" s="238">
        <v>62.445202143205073</v>
      </c>
      <c r="W101" s="238">
        <v>85.728202630297133</v>
      </c>
      <c r="X101" s="238">
        <v>100</v>
      </c>
      <c r="Y101" s="238">
        <v>67.705796395518746</v>
      </c>
      <c r="Z101" s="238">
        <v>98.441305406721852</v>
      </c>
      <c r="AA101" s="238">
        <v>99.75645396980029</v>
      </c>
      <c r="AB101" s="238">
        <v>94.593278129566485</v>
      </c>
      <c r="AC101" s="238">
        <v>96.005845104724798</v>
      </c>
      <c r="AD101" s="238">
        <v>32.489040428641019</v>
      </c>
      <c r="AE101" s="238">
        <v>57.184607890891378</v>
      </c>
      <c r="AF101" s="238">
        <v>49.098879688261086</v>
      </c>
      <c r="AG101" s="238">
        <v>98.149050170482226</v>
      </c>
      <c r="AH101" s="238">
        <v>83.682415976619581</v>
      </c>
      <c r="AI101" s="238">
        <v>81.344374086702388</v>
      </c>
      <c r="AJ101" s="238">
        <v>35.509011203117396</v>
      </c>
      <c r="AK101" s="238">
        <v>84.900146127618115</v>
      </c>
      <c r="AL101" s="1"/>
      <c r="AM101" s="289">
        <v>2023</v>
      </c>
      <c r="AN101" s="289">
        <v>3</v>
      </c>
      <c r="AO101" s="292">
        <f t="shared" si="1"/>
        <v>72.691995453807436</v>
      </c>
    </row>
    <row r="102" spans="1:41">
      <c r="B102" s="289" t="s">
        <v>413</v>
      </c>
      <c r="C102" s="289" t="s">
        <v>414</v>
      </c>
      <c r="D102" s="289" t="s">
        <v>680</v>
      </c>
      <c r="E102" s="289" t="s">
        <v>231</v>
      </c>
      <c r="AN102" s="289">
        <v>3</v>
      </c>
    </row>
  </sheetData>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908CA1-003C-4BB3-8523-D3999D24F27A}">
  <sheetPr codeName="Sheet37"/>
  <dimension ref="A1:AM102"/>
  <sheetViews>
    <sheetView zoomScale="47" zoomScaleNormal="47" workbookViewId="0">
      <pane ySplit="1" topLeftCell="A2" activePane="bottomLeft" state="frozen"/>
      <selection pane="bottomLeft" activeCell="D41" sqref="D41"/>
      <selection activeCell="T106" sqref="T106"/>
    </sheetView>
  </sheetViews>
  <sheetFormatPr defaultColWidth="8.7109375" defaultRowHeight="12.75"/>
  <cols>
    <col min="1" max="2" width="8.7109375" style="289"/>
    <col min="3" max="3" width="16.140625" style="289" customWidth="1"/>
    <col min="4" max="4" width="77.5703125" style="289" bestFit="1" customWidth="1"/>
    <col min="5" max="5" width="8.7109375" style="289"/>
    <col min="6" max="7" width="0" style="289" hidden="1" customWidth="1"/>
    <col min="8" max="37" width="8.7109375" style="289"/>
    <col min="38" max="38" width="8.7109375" style="290"/>
    <col min="39" max="16384" width="8.7109375" style="289"/>
  </cols>
  <sheetData>
    <row r="1" spans="1:39">
      <c r="B1" s="289" t="s">
        <v>0</v>
      </c>
      <c r="C1" s="289" t="s">
        <v>1</v>
      </c>
      <c r="E1" s="289" t="s">
        <v>282</v>
      </c>
      <c r="F1" s="289" t="s">
        <v>283</v>
      </c>
      <c r="G1" s="289" t="s">
        <v>284</v>
      </c>
      <c r="H1" s="289" t="s">
        <v>2</v>
      </c>
      <c r="I1" s="289" t="s">
        <v>3</v>
      </c>
      <c r="J1" s="289" t="s">
        <v>4</v>
      </c>
      <c r="K1" s="289" t="s">
        <v>5</v>
      </c>
      <c r="L1" s="289" t="s">
        <v>6</v>
      </c>
      <c r="M1" s="289" t="s">
        <v>7</v>
      </c>
      <c r="N1" s="289" t="s">
        <v>8</v>
      </c>
      <c r="O1" s="289" t="s">
        <v>9</v>
      </c>
      <c r="P1" s="289" t="s">
        <v>10</v>
      </c>
      <c r="Q1" s="289" t="s">
        <v>11</v>
      </c>
      <c r="R1" s="289" t="s">
        <v>12</v>
      </c>
      <c r="S1" s="289" t="s">
        <v>13</v>
      </c>
      <c r="T1" s="289" t="s">
        <v>14</v>
      </c>
      <c r="U1" s="289" t="s">
        <v>15</v>
      </c>
      <c r="V1" s="289" t="s">
        <v>16</v>
      </c>
      <c r="W1" s="289" t="s">
        <v>17</v>
      </c>
      <c r="X1" s="289" t="s">
        <v>18</v>
      </c>
      <c r="Y1" s="289" t="s">
        <v>19</v>
      </c>
      <c r="Z1" s="289" t="s">
        <v>20</v>
      </c>
      <c r="AA1" s="289" t="s">
        <v>21</v>
      </c>
      <c r="AB1" s="289" t="s">
        <v>22</v>
      </c>
      <c r="AC1" s="289" t="s">
        <v>23</v>
      </c>
      <c r="AD1" s="289" t="s">
        <v>24</v>
      </c>
      <c r="AE1" s="289" t="s">
        <v>25</v>
      </c>
      <c r="AF1" s="289" t="s">
        <v>26</v>
      </c>
      <c r="AG1" s="289" t="s">
        <v>27</v>
      </c>
      <c r="AH1" s="289" t="s">
        <v>28</v>
      </c>
      <c r="AI1" s="289" t="s">
        <v>29</v>
      </c>
      <c r="AJ1" s="289" t="s">
        <v>30</v>
      </c>
      <c r="AK1" s="289" t="s">
        <v>31</v>
      </c>
      <c r="AL1" s="290" t="s">
        <v>285</v>
      </c>
      <c r="AM1" s="291" t="s">
        <v>286</v>
      </c>
    </row>
    <row r="2" spans="1:39">
      <c r="B2" s="289" t="s">
        <v>32</v>
      </c>
      <c r="C2" s="289" t="s">
        <v>32</v>
      </c>
      <c r="D2" s="289" t="str">
        <f>B2</f>
        <v>0verall STI</v>
      </c>
    </row>
    <row r="3" spans="1:39">
      <c r="D3" s="289" t="str">
        <f>_xlfn.CONCAT(B3,C3)</f>
        <v/>
      </c>
    </row>
    <row r="4" spans="1:39">
      <c r="B4" s="289" t="s">
        <v>242</v>
      </c>
      <c r="C4" s="289" t="s">
        <v>34</v>
      </c>
      <c r="D4" s="289" t="str">
        <f>B4</f>
        <v>1 Economic Pillar</v>
      </c>
    </row>
    <row r="5" spans="1:39">
      <c r="A5" s="289">
        <v>1</v>
      </c>
      <c r="B5" s="289" t="s">
        <v>35</v>
      </c>
      <c r="C5" s="289" t="s">
        <v>36</v>
      </c>
      <c r="D5" s="289" t="str">
        <f>_xlfn.CONCAT(B5," ",C5)</f>
        <v>1.01 Consumer price inflation</v>
      </c>
      <c r="E5" s="289" t="s">
        <v>287</v>
      </c>
      <c r="F5" s="289" t="s">
        <v>288</v>
      </c>
      <c r="H5" s="289">
        <v>3.198</v>
      </c>
      <c r="I5" s="289">
        <v>9.73</v>
      </c>
      <c r="J5" s="289">
        <v>-0.38900000000000001</v>
      </c>
      <c r="K5" s="289">
        <v>0.873</v>
      </c>
      <c r="L5" s="289">
        <v>2.3980000000000001</v>
      </c>
      <c r="M5" s="289">
        <v>3.927</v>
      </c>
      <c r="N5" s="289">
        <v>0.21199999999999999</v>
      </c>
      <c r="O5" s="289">
        <v>2.181</v>
      </c>
      <c r="P5" s="289">
        <v>1.5469999999999999</v>
      </c>
      <c r="Q5" s="289">
        <v>1.73</v>
      </c>
      <c r="R5" s="289">
        <v>4.6680000000000001</v>
      </c>
      <c r="S5" s="289">
        <v>2.2999999999999998</v>
      </c>
      <c r="T5" s="289">
        <v>2.7389999999999999</v>
      </c>
      <c r="U5" s="289">
        <v>23.132000000000001</v>
      </c>
      <c r="V5" s="289">
        <v>1.8340000000000001</v>
      </c>
      <c r="W5" s="289">
        <v>4.7229999999999999</v>
      </c>
      <c r="X5" s="289">
        <v>26.5</v>
      </c>
      <c r="Y5" s="289">
        <v>2.923</v>
      </c>
      <c r="Z5" s="289">
        <v>23.411000000000001</v>
      </c>
      <c r="AA5" s="289">
        <v>0.58599999999999997</v>
      </c>
      <c r="AB5" s="289">
        <v>2.351</v>
      </c>
      <c r="AC5" s="289">
        <v>3.2130000000000001</v>
      </c>
      <c r="AD5" s="289">
        <v>8.4440000000000008</v>
      </c>
      <c r="AE5" s="289">
        <v>2.39</v>
      </c>
      <c r="AF5" s="289">
        <v>2.3220000000000001</v>
      </c>
      <c r="AG5" s="289">
        <v>1.242</v>
      </c>
      <c r="AH5" s="289">
        <v>0.39800000000000002</v>
      </c>
      <c r="AI5" s="289">
        <v>2.5299999999999998</v>
      </c>
      <c r="AJ5" s="289">
        <v>2.952</v>
      </c>
      <c r="AK5" s="289">
        <v>3.6240000000000001</v>
      </c>
    </row>
    <row r="6" spans="1:39">
      <c r="A6" s="289">
        <v>2</v>
      </c>
      <c r="B6" s="289" t="s">
        <v>38</v>
      </c>
      <c r="C6" s="289" t="s">
        <v>39</v>
      </c>
      <c r="D6" s="289" t="str">
        <f>_xlfn.CONCAT(B6," ",C6)</f>
        <v>1.02 Real GDP Growth per capita, % GDP</v>
      </c>
      <c r="E6" s="289" t="s">
        <v>289</v>
      </c>
      <c r="F6" s="289" t="s">
        <v>290</v>
      </c>
      <c r="G6" s="289" t="s">
        <v>291</v>
      </c>
      <c r="H6" s="289">
        <v>0.40087466400808847</v>
      </c>
      <c r="I6" s="289">
        <v>3.1690344952345351</v>
      </c>
      <c r="J6" s="289">
        <v>3.0609408276011996</v>
      </c>
      <c r="K6" s="289">
        <v>4.9680490277038025</v>
      </c>
      <c r="L6" s="289">
        <v>-1.372909725866589</v>
      </c>
      <c r="M6" s="289">
        <v>2.003049353783215</v>
      </c>
      <c r="N6" s="289">
        <v>5.1064253653178904</v>
      </c>
      <c r="O6" s="289">
        <v>4.389611939104765</v>
      </c>
      <c r="P6" s="289">
        <v>-2.6781241975500136</v>
      </c>
      <c r="Q6" s="289">
        <v>2.4554540445803186</v>
      </c>
      <c r="R6" s="289">
        <v>5.4934360719436581</v>
      </c>
      <c r="S6" s="289">
        <v>3.9458874523452092</v>
      </c>
      <c r="T6" s="289">
        <v>0.56188742345915088</v>
      </c>
      <c r="U6" s="289">
        <v>2.8930806660572017</v>
      </c>
      <c r="V6" s="289">
        <v>3.8537652472819817</v>
      </c>
      <c r="W6" s="289">
        <v>0.58039214611544931</v>
      </c>
      <c r="X6" s="289">
        <v>-1.6151928205897281</v>
      </c>
      <c r="Y6" s="289">
        <v>-2.2042534608854525</v>
      </c>
      <c r="Z6" s="289">
        <v>0.5418285958807445</v>
      </c>
      <c r="AA6" s="289">
        <v>1.6098463588020584</v>
      </c>
      <c r="AB6" s="289">
        <v>2.3100068445044863</v>
      </c>
      <c r="AC6" s="289">
        <v>4.5153802808849175</v>
      </c>
      <c r="AD6" s="289">
        <v>4.2562329816894451</v>
      </c>
      <c r="AE6" s="289">
        <v>2.3266373187917466</v>
      </c>
      <c r="AF6" s="289">
        <v>1.9493428710468219</v>
      </c>
      <c r="AG6" s="289">
        <v>3.8854672568542803</v>
      </c>
      <c r="AH6" s="289">
        <v>2.4084381403909561</v>
      </c>
      <c r="AI6" s="289">
        <v>4.005280997159133E-2</v>
      </c>
      <c r="AJ6" s="289">
        <v>1.8628339521888915</v>
      </c>
      <c r="AK6" s="289">
        <v>6.0435332476605375</v>
      </c>
    </row>
    <row r="7" spans="1:39">
      <c r="A7" s="289">
        <v>3</v>
      </c>
      <c r="B7" s="289" t="s">
        <v>40</v>
      </c>
      <c r="C7" s="289" t="s">
        <v>41</v>
      </c>
      <c r="D7" s="289" t="str">
        <f>_xlfn.CONCAT(B7," ",C7)</f>
        <v>1.03 Growth in labor force, %</v>
      </c>
      <c r="E7" s="289" t="s">
        <v>289</v>
      </c>
      <c r="F7" s="289" t="s">
        <v>292</v>
      </c>
      <c r="G7" s="289" t="s">
        <v>293</v>
      </c>
      <c r="H7" s="289">
        <v>1.08</v>
      </c>
      <c r="I7" s="289">
        <v>2</v>
      </c>
      <c r="J7" s="289">
        <v>0.69</v>
      </c>
      <c r="K7" s="289">
        <v>1.68</v>
      </c>
      <c r="L7" s="289">
        <v>1.03</v>
      </c>
      <c r="M7" s="289">
        <v>0.97</v>
      </c>
      <c r="N7" s="289">
        <v>-0.19</v>
      </c>
      <c r="O7" s="289">
        <v>0.49</v>
      </c>
      <c r="P7" s="289">
        <v>1.43</v>
      </c>
      <c r="Q7" s="289">
        <v>-1.03</v>
      </c>
      <c r="R7" s="289">
        <v>3.18</v>
      </c>
      <c r="S7" s="289">
        <v>1.27</v>
      </c>
      <c r="T7" s="289">
        <v>0.1</v>
      </c>
      <c r="U7" s="289">
        <v>2.08</v>
      </c>
      <c r="V7" s="289">
        <v>1.9</v>
      </c>
      <c r="W7" s="289">
        <v>1.35</v>
      </c>
      <c r="X7" s="289">
        <v>0.77999999999999992</v>
      </c>
      <c r="Y7" s="289">
        <v>0.98</v>
      </c>
      <c r="Z7" s="289">
        <v>2.1</v>
      </c>
      <c r="AA7" s="289">
        <v>2.39</v>
      </c>
      <c r="AB7" s="289">
        <v>1.66</v>
      </c>
      <c r="AC7" s="289">
        <v>1.24</v>
      </c>
      <c r="AD7" s="289">
        <v>-1.1900000000000002</v>
      </c>
      <c r="AE7" s="289">
        <v>1.41</v>
      </c>
      <c r="AF7" s="289">
        <v>0.2</v>
      </c>
      <c r="AG7" s="289">
        <v>0.79</v>
      </c>
      <c r="AH7" s="289">
        <v>-0.26</v>
      </c>
      <c r="AI7" s="289">
        <v>0.71000000000000008</v>
      </c>
      <c r="AJ7" s="289">
        <v>0.64</v>
      </c>
      <c r="AK7" s="289">
        <v>0.59</v>
      </c>
    </row>
    <row r="8" spans="1:39">
      <c r="A8" s="289">
        <v>4</v>
      </c>
      <c r="B8" s="289" t="s">
        <v>42</v>
      </c>
      <c r="C8" s="289" t="s">
        <v>43</v>
      </c>
      <c r="D8" s="289" t="str">
        <f>_xlfn.CONCAT(B8," ",C8)</f>
        <v>1.04 Foreign direct investment, net inflows, % GDP</v>
      </c>
      <c r="E8" s="289" t="s">
        <v>289</v>
      </c>
      <c r="F8" s="289" t="s">
        <v>292</v>
      </c>
      <c r="G8" s="289" t="s">
        <v>294</v>
      </c>
      <c r="H8" s="289">
        <v>3.1520291980000001</v>
      </c>
      <c r="I8" s="289">
        <v>0.33465029099999999</v>
      </c>
      <c r="J8" s="289">
        <v>0.187950372</v>
      </c>
      <c r="K8" s="289">
        <v>9.4808983209999997</v>
      </c>
      <c r="L8" s="289">
        <v>2.7727579950000001</v>
      </c>
      <c r="M8" s="289">
        <v>3.7912911089999999</v>
      </c>
      <c r="N8" s="289">
        <v>9.8998804999999995E-2</v>
      </c>
      <c r="O8" s="289">
        <v>1.4</v>
      </c>
      <c r="P8" s="289">
        <v>0.18617378900000001</v>
      </c>
      <c r="Q8" s="289">
        <v>28.745901530000001</v>
      </c>
      <c r="R8" s="289">
        <v>0.705636449</v>
      </c>
      <c r="S8" s="289">
        <v>1.7281403230000001</v>
      </c>
      <c r="T8" s="289">
        <v>0.42656139199999998</v>
      </c>
      <c r="U8" s="289">
        <v>11.2425631</v>
      </c>
      <c r="V8" s="289">
        <v>3.6953263029999999</v>
      </c>
      <c r="W8" s="289">
        <v>2.3671567379999998</v>
      </c>
      <c r="X8" s="289">
        <v>2.277151317</v>
      </c>
      <c r="Y8" s="289">
        <v>1.209474886</v>
      </c>
      <c r="Z8" s="289">
        <v>0.68833924599999996</v>
      </c>
      <c r="AA8" s="289">
        <v>0.26796412800000002</v>
      </c>
      <c r="AB8" s="289">
        <v>1.467737531</v>
      </c>
      <c r="AC8" s="289">
        <v>1.9344668089999999</v>
      </c>
      <c r="AD8" s="289">
        <v>-0.37610844300000001</v>
      </c>
      <c r="AE8" s="289">
        <v>27.75756479</v>
      </c>
      <c r="AF8" s="289">
        <v>1.1117690010000001</v>
      </c>
      <c r="AG8" s="289">
        <v>0.85028547499999996</v>
      </c>
      <c r="AH8" s="289">
        <v>1.9433895189999999</v>
      </c>
      <c r="AI8" s="289">
        <v>9.6182216000000001E-2</v>
      </c>
      <c r="AJ8" s="289">
        <v>1.3294208059999999</v>
      </c>
      <c r="AK8" s="289">
        <v>4.2339417130000001</v>
      </c>
    </row>
    <row r="9" spans="1:39">
      <c r="A9" s="289">
        <v>5</v>
      </c>
      <c r="B9" s="289" t="s">
        <v>44</v>
      </c>
      <c r="C9" s="289" t="s">
        <v>45</v>
      </c>
      <c r="D9" s="289" t="str">
        <f>_xlfn.CONCAT(B9," ",C9)</f>
        <v>1.05 Gross fixed capital formation, % GDP</v>
      </c>
      <c r="E9" s="289" t="s">
        <v>289</v>
      </c>
      <c r="F9" s="289" t="s">
        <v>292</v>
      </c>
      <c r="G9" s="289" t="s">
        <v>295</v>
      </c>
      <c r="H9" s="289">
        <v>24.27</v>
      </c>
      <c r="I9" s="289">
        <v>30.7</v>
      </c>
      <c r="J9" s="289">
        <v>28.16</v>
      </c>
      <c r="K9" s="289">
        <v>31.59</v>
      </c>
      <c r="L9" s="289">
        <v>22.66</v>
      </c>
      <c r="M9" s="289">
        <v>23.49</v>
      </c>
      <c r="N9" s="289">
        <v>40.450000000000003</v>
      </c>
      <c r="O9" s="289">
        <v>25.67</v>
      </c>
      <c r="P9" s="289">
        <v>18.41</v>
      </c>
      <c r="Q9" s="289">
        <v>16.21</v>
      </c>
      <c r="R9" s="289">
        <v>29.61</v>
      </c>
      <c r="S9" s="289">
        <v>29.15</v>
      </c>
      <c r="T9" s="289">
        <v>26.01</v>
      </c>
      <c r="V9" s="289">
        <v>20.56</v>
      </c>
      <c r="W9" s="289">
        <v>24.16</v>
      </c>
      <c r="Y9" s="289">
        <v>24.7</v>
      </c>
      <c r="Z9" s="289">
        <v>11.23</v>
      </c>
      <c r="AB9" s="289">
        <v>20.78</v>
      </c>
      <c r="AC9" s="289">
        <v>23.57</v>
      </c>
      <c r="AD9" s="289">
        <v>22.13</v>
      </c>
      <c r="AE9" s="289">
        <v>21.9</v>
      </c>
      <c r="AF9" s="289">
        <v>32.159999999999997</v>
      </c>
      <c r="AG9" s="289">
        <v>18.79</v>
      </c>
      <c r="AH9" s="289">
        <v>22.25</v>
      </c>
      <c r="AI9" s="289">
        <v>17.399999999999999</v>
      </c>
      <c r="AJ9" s="289">
        <v>21.57</v>
      </c>
      <c r="AK9" s="289">
        <v>30.11</v>
      </c>
    </row>
    <row r="10" spans="1:39">
      <c r="B10" s="289" t="s">
        <v>46</v>
      </c>
      <c r="C10" s="289" t="s">
        <v>47</v>
      </c>
      <c r="D10" s="289" t="s">
        <v>540</v>
      </c>
    </row>
    <row r="11" spans="1:39">
      <c r="B11" s="289" t="s">
        <v>48</v>
      </c>
      <c r="C11" s="289" t="s">
        <v>49</v>
      </c>
      <c r="D11" s="289" t="s">
        <v>541</v>
      </c>
    </row>
    <row r="12" spans="1:39">
      <c r="A12" s="289">
        <v>8</v>
      </c>
      <c r="B12" s="289" t="s">
        <v>50</v>
      </c>
      <c r="C12" s="289" t="s">
        <v>51</v>
      </c>
      <c r="D12" s="289" t="str">
        <f>_xlfn.CONCAT(B12," ",C12)</f>
        <v>1.06.01.a Tariff barriers in force</v>
      </c>
      <c r="E12" s="289" t="s">
        <v>287</v>
      </c>
      <c r="F12" s="289" t="s">
        <v>296</v>
      </c>
      <c r="G12" s="289" t="s">
        <v>297</v>
      </c>
      <c r="H12" s="289">
        <v>2832</v>
      </c>
      <c r="I12" s="289">
        <v>97</v>
      </c>
      <c r="J12" s="289">
        <v>7</v>
      </c>
      <c r="K12" s="289">
        <v>1</v>
      </c>
      <c r="L12" s="289">
        <v>108</v>
      </c>
      <c r="M12" s="289">
        <v>37</v>
      </c>
      <c r="N12" s="289">
        <v>984</v>
      </c>
      <c r="O12" s="289">
        <v>120</v>
      </c>
      <c r="P12" s="289">
        <v>213</v>
      </c>
      <c r="Q12" s="289">
        <v>0</v>
      </c>
      <c r="R12" s="289">
        <v>3251</v>
      </c>
      <c r="S12" s="289">
        <v>581</v>
      </c>
      <c r="T12" s="289">
        <v>2554</v>
      </c>
      <c r="U12" s="289">
        <v>5</v>
      </c>
      <c r="V12" s="289">
        <v>101</v>
      </c>
      <c r="W12" s="289">
        <v>648</v>
      </c>
      <c r="X12" s="289">
        <v>19</v>
      </c>
      <c r="Y12" s="289">
        <v>389</v>
      </c>
      <c r="Z12" s="289">
        <v>994</v>
      </c>
      <c r="AA12" s="289">
        <v>3</v>
      </c>
      <c r="AB12" s="289">
        <v>50</v>
      </c>
      <c r="AC12" s="289">
        <v>76</v>
      </c>
      <c r="AD12" s="289">
        <v>1290</v>
      </c>
      <c r="AE12" s="289">
        <v>82</v>
      </c>
      <c r="AF12" s="289">
        <v>356</v>
      </c>
      <c r="AG12" s="289">
        <v>245</v>
      </c>
      <c r="AH12" s="289">
        <v>124</v>
      </c>
      <c r="AI12" s="289">
        <v>1323</v>
      </c>
      <c r="AJ12" s="289">
        <v>5810</v>
      </c>
      <c r="AK12" s="289">
        <v>177</v>
      </c>
    </row>
    <row r="13" spans="1:39">
      <c r="A13" s="289">
        <v>9</v>
      </c>
      <c r="B13" s="289" t="s">
        <v>52</v>
      </c>
      <c r="C13" s="289" t="s">
        <v>609</v>
      </c>
      <c r="D13" s="289" t="str">
        <f>_xlfn.CONCAT(B13," ",C13)</f>
        <v>1.06.01.b New tariff barriers 2024</v>
      </c>
      <c r="E13" s="289" t="s">
        <v>287</v>
      </c>
      <c r="F13" s="289" t="s">
        <v>296</v>
      </c>
      <c r="G13" s="289" t="s">
        <v>299</v>
      </c>
      <c r="H13" s="289">
        <v>59</v>
      </c>
      <c r="I13" s="289">
        <v>15</v>
      </c>
      <c r="J13" s="289">
        <v>0</v>
      </c>
      <c r="K13" s="289">
        <v>0</v>
      </c>
      <c r="L13" s="289">
        <v>2</v>
      </c>
      <c r="M13" s="289">
        <v>0</v>
      </c>
      <c r="N13" s="289">
        <v>54</v>
      </c>
      <c r="O13" s="289">
        <v>0</v>
      </c>
      <c r="P13" s="289">
        <v>0</v>
      </c>
      <c r="Q13" s="289">
        <v>0</v>
      </c>
      <c r="R13" s="289">
        <v>332</v>
      </c>
      <c r="S13" s="289">
        <v>7</v>
      </c>
      <c r="T13" s="289">
        <v>0</v>
      </c>
      <c r="U13" s="289">
        <v>0</v>
      </c>
      <c r="V13" s="289">
        <v>19</v>
      </c>
      <c r="W13" s="289">
        <v>117</v>
      </c>
      <c r="X13" s="289">
        <v>0</v>
      </c>
      <c r="Y13" s="289">
        <v>43</v>
      </c>
      <c r="Z13" s="289">
        <v>6</v>
      </c>
      <c r="AA13" s="289">
        <v>0</v>
      </c>
      <c r="AB13" s="289">
        <v>0</v>
      </c>
      <c r="AC13" s="289">
        <v>0</v>
      </c>
      <c r="AD13" s="289">
        <v>2</v>
      </c>
      <c r="AE13" s="289">
        <v>0</v>
      </c>
      <c r="AF13" s="289">
        <v>36</v>
      </c>
      <c r="AG13" s="289">
        <v>0</v>
      </c>
      <c r="AH13" s="289">
        <v>0</v>
      </c>
      <c r="AI13" s="289">
        <v>0</v>
      </c>
      <c r="AJ13" s="289">
        <v>294</v>
      </c>
      <c r="AK13" s="289">
        <v>10</v>
      </c>
    </row>
    <row r="14" spans="1:39">
      <c r="A14" s="289">
        <v>10</v>
      </c>
      <c r="B14" s="289" t="s">
        <v>54</v>
      </c>
      <c r="C14" s="289" t="s">
        <v>55</v>
      </c>
      <c r="D14" s="289" t="str">
        <f>_xlfn.CONCAT(B14," ",C14)</f>
        <v>1.06.01.c Net percentage of imports affected by new tariff barriers (2023)</v>
      </c>
      <c r="E14" s="289" t="s">
        <v>287</v>
      </c>
      <c r="F14" s="289" t="s">
        <v>296</v>
      </c>
      <c r="G14" s="289" t="s">
        <v>301</v>
      </c>
      <c r="H14" s="289">
        <v>-0.11953779347198798</v>
      </c>
      <c r="I14" s="289">
        <v>8.7962820357980503E-2</v>
      </c>
      <c r="J14" s="289">
        <v>-3.5577630875235099E-2</v>
      </c>
      <c r="K14" s="289">
        <v>-2.2578574280216999E-3</v>
      </c>
      <c r="L14" s="289">
        <v>-0.102328256567745</v>
      </c>
      <c r="M14" s="289">
        <v>-7.3263963526230998E-3</v>
      </c>
      <c r="N14" s="289">
        <v>-0.41610405689920105</v>
      </c>
      <c r="O14" s="289">
        <v>-1.2667145970701999E-2</v>
      </c>
      <c r="P14" s="289">
        <v>0.35405509043143701</v>
      </c>
      <c r="Q14" s="289">
        <v>0</v>
      </c>
      <c r="R14" s="289">
        <v>0.23832185201325795</v>
      </c>
      <c r="S14" s="289">
        <v>0.37358972447402605</v>
      </c>
      <c r="T14" s="289">
        <v>6.8422016480069042E-3</v>
      </c>
      <c r="U14" s="289">
        <v>1.9E-2</v>
      </c>
      <c r="V14" s="289">
        <v>-6.4514711521139703E-2</v>
      </c>
      <c r="W14" s="289">
        <v>-0.1844880588422913</v>
      </c>
      <c r="X14" s="289">
        <v>0.13241465357209539</v>
      </c>
      <c r="Y14" s="289">
        <v>-0.41566000300816641</v>
      </c>
      <c r="Z14" s="289">
        <v>-0.20088056074806798</v>
      </c>
      <c r="AA14" s="289">
        <v>2.9420878089003091E-3</v>
      </c>
      <c r="AB14" s="289">
        <v>-5.5569774475894305E-2</v>
      </c>
      <c r="AC14" s="289">
        <v>2.8391930783798008E-2</v>
      </c>
      <c r="AD14" s="289">
        <v>-0.55688545999624206</v>
      </c>
      <c r="AE14" s="289">
        <v>3.7970629259423162E-2</v>
      </c>
      <c r="AF14" s="289">
        <v>-4.7618663877670997E-2</v>
      </c>
      <c r="AG14" s="289">
        <v>-0.10918860522764401</v>
      </c>
      <c r="AH14" s="289">
        <v>-8.5604172469028281E-2</v>
      </c>
      <c r="AI14" s="289">
        <v>2.0728648311774012E-2</v>
      </c>
      <c r="AJ14" s="289">
        <v>4.5406762508345022E-2</v>
      </c>
      <c r="AK14" s="289">
        <v>-7.9230480077055285E-2</v>
      </c>
    </row>
    <row r="15" spans="1:39">
      <c r="B15" s="289" t="s">
        <v>56</v>
      </c>
      <c r="C15" s="289" t="s">
        <v>57</v>
      </c>
      <c r="D15" s="289" t="s">
        <v>544</v>
      </c>
    </row>
    <row r="16" spans="1:39">
      <c r="A16" s="289">
        <v>12</v>
      </c>
      <c r="B16" s="289" t="s">
        <v>58</v>
      </c>
      <c r="C16" s="289" t="s">
        <v>59</v>
      </c>
      <c r="D16" s="289" t="str">
        <f>_xlfn.CONCAT(B16," ",C16)</f>
        <v>1.06.02.a Non-tariff barriers in force</v>
      </c>
      <c r="E16" s="289" t="s">
        <v>287</v>
      </c>
      <c r="F16" s="289" t="s">
        <v>296</v>
      </c>
      <c r="G16" s="289" t="s">
        <v>302</v>
      </c>
      <c r="H16" s="289">
        <v>5145</v>
      </c>
      <c r="I16" s="289">
        <v>239</v>
      </c>
      <c r="J16" s="289">
        <v>5</v>
      </c>
      <c r="K16" s="289">
        <v>10</v>
      </c>
      <c r="L16" s="289">
        <v>33502</v>
      </c>
      <c r="M16" s="289">
        <v>19</v>
      </c>
      <c r="N16" s="289">
        <v>221827</v>
      </c>
      <c r="O16" s="289">
        <v>142</v>
      </c>
      <c r="P16" s="289">
        <v>292</v>
      </c>
      <c r="Q16" s="289">
        <v>73</v>
      </c>
      <c r="R16" s="289">
        <v>16716</v>
      </c>
      <c r="S16" s="289">
        <v>5758</v>
      </c>
      <c r="T16" s="289">
        <v>9146</v>
      </c>
      <c r="U16" s="289">
        <v>5</v>
      </c>
      <c r="V16" s="289">
        <v>1237</v>
      </c>
      <c r="W16" s="289">
        <v>1144</v>
      </c>
      <c r="X16" s="289">
        <v>79</v>
      </c>
      <c r="Y16" s="289">
        <v>145</v>
      </c>
      <c r="Z16" s="289">
        <v>1994</v>
      </c>
      <c r="AA16" s="289">
        <v>0</v>
      </c>
      <c r="AB16" s="289">
        <v>231</v>
      </c>
      <c r="AC16" s="289">
        <v>371</v>
      </c>
      <c r="AD16" s="289">
        <v>19458</v>
      </c>
      <c r="AE16" s="289">
        <v>469</v>
      </c>
      <c r="AF16" s="289">
        <v>4855</v>
      </c>
      <c r="AG16" s="289">
        <v>331</v>
      </c>
      <c r="AH16" s="289">
        <v>1016</v>
      </c>
      <c r="AI16" s="289">
        <v>15350</v>
      </c>
      <c r="AJ16" s="289">
        <v>174409</v>
      </c>
      <c r="AK16" s="289">
        <v>811</v>
      </c>
    </row>
    <row r="17" spans="1:37">
      <c r="A17" s="289">
        <v>13</v>
      </c>
      <c r="B17" s="289" t="s">
        <v>60</v>
      </c>
      <c r="C17" s="289" t="s">
        <v>613</v>
      </c>
      <c r="D17" s="289" t="str">
        <f>_xlfn.CONCAT(B17," ",C17)</f>
        <v>1.06.02.b New non-tariff barriers 2024</v>
      </c>
      <c r="E17" s="289" t="s">
        <v>287</v>
      </c>
      <c r="F17" s="289" t="s">
        <v>296</v>
      </c>
      <c r="G17" s="289" t="s">
        <v>304</v>
      </c>
      <c r="H17" s="289">
        <v>541</v>
      </c>
      <c r="I17" s="289">
        <v>10</v>
      </c>
      <c r="J17" s="289">
        <v>0</v>
      </c>
      <c r="K17" s="289">
        <v>0</v>
      </c>
      <c r="L17" s="289">
        <v>754</v>
      </c>
      <c r="M17" s="289">
        <v>0</v>
      </c>
      <c r="N17" s="289">
        <v>2665</v>
      </c>
      <c r="O17" s="289">
        <v>9</v>
      </c>
      <c r="P17" s="289">
        <v>0</v>
      </c>
      <c r="Q17" s="289">
        <v>0</v>
      </c>
      <c r="R17" s="289">
        <v>1822</v>
      </c>
      <c r="S17" s="289">
        <v>321</v>
      </c>
      <c r="T17" s="289">
        <v>1018</v>
      </c>
      <c r="U17" s="289">
        <v>0</v>
      </c>
      <c r="V17" s="289">
        <v>41</v>
      </c>
      <c r="W17" s="289">
        <v>23</v>
      </c>
      <c r="X17" s="289">
        <v>0</v>
      </c>
      <c r="Y17" s="289">
        <v>8</v>
      </c>
      <c r="Z17" s="289">
        <v>12</v>
      </c>
      <c r="AA17" s="289">
        <v>0</v>
      </c>
      <c r="AB17" s="289">
        <v>60</v>
      </c>
      <c r="AC17" s="289">
        <v>19</v>
      </c>
      <c r="AD17" s="289">
        <v>527</v>
      </c>
      <c r="AE17" s="289">
        <v>4</v>
      </c>
      <c r="AF17" s="289">
        <v>1041</v>
      </c>
      <c r="AG17" s="289">
        <v>1</v>
      </c>
      <c r="AH17" s="289">
        <v>168</v>
      </c>
      <c r="AI17" s="289">
        <v>1647</v>
      </c>
      <c r="AJ17" s="289">
        <v>21095</v>
      </c>
      <c r="AK17" s="289">
        <v>57</v>
      </c>
    </row>
    <row r="18" spans="1:37">
      <c r="A18" s="289">
        <v>14</v>
      </c>
      <c r="B18" s="289" t="s">
        <v>62</v>
      </c>
      <c r="C18" s="289" t="s">
        <v>63</v>
      </c>
      <c r="D18" s="289" t="str">
        <f>_xlfn.CONCAT(B18," ",C18)</f>
        <v>1.06.02.c Net percentage of imports affected by new non-tariff barriers (2023)</v>
      </c>
      <c r="E18" s="289" t="s">
        <v>287</v>
      </c>
      <c r="F18" s="289" t="s">
        <v>296</v>
      </c>
      <c r="G18" s="289" t="s">
        <v>305</v>
      </c>
      <c r="H18" s="289">
        <v>0.10107995191936794</v>
      </c>
      <c r="I18" s="289">
        <v>1.6026345512906298E-2</v>
      </c>
      <c r="J18" s="289">
        <v>0</v>
      </c>
      <c r="K18" s="289">
        <v>0</v>
      </c>
      <c r="L18" s="289">
        <v>0.12812518608657608</v>
      </c>
      <c r="M18" s="289">
        <v>9.3219080063272793E-3</v>
      </c>
      <c r="N18" s="289">
        <v>-8.273625142540203E-2</v>
      </c>
      <c r="O18" s="289">
        <v>9.1893914505671796E-4</v>
      </c>
      <c r="P18" s="289">
        <v>-0.129217391605428</v>
      </c>
      <c r="Q18" s="289">
        <v>3.9145252871218162E-3</v>
      </c>
      <c r="R18" s="289">
        <v>0.610051183579293</v>
      </c>
      <c r="S18" s="289">
        <v>-0.47305385034873104</v>
      </c>
      <c r="T18" s="289">
        <v>1.398308714192192E-2</v>
      </c>
      <c r="U18" s="289">
        <v>1.9E-2</v>
      </c>
      <c r="V18" s="289">
        <v>5.9372575435877699E-2</v>
      </c>
      <c r="W18" s="289">
        <v>-3.2354532656094004E-2</v>
      </c>
      <c r="X18" s="289">
        <v>5.2241284860317996E-3</v>
      </c>
      <c r="Y18" s="289">
        <v>-1.57465565982914E-3</v>
      </c>
      <c r="Z18" s="289">
        <v>3.0206068368006989E-2</v>
      </c>
      <c r="AA18" s="289">
        <v>0</v>
      </c>
      <c r="AB18" s="289">
        <v>3.5286938807446702E-3</v>
      </c>
      <c r="AC18" s="289">
        <v>3.4822487496032499E-2</v>
      </c>
      <c r="AD18" s="289">
        <v>0.13896738430553002</v>
      </c>
      <c r="AE18" s="289">
        <v>0.9172368542251027</v>
      </c>
      <c r="AF18" s="289">
        <v>-0.10868697215266589</v>
      </c>
      <c r="AG18" s="289">
        <v>-0.29131297933334299</v>
      </c>
      <c r="AH18" s="289">
        <v>0.153313958833076</v>
      </c>
      <c r="AI18" s="289">
        <v>2.18014605115407E-2</v>
      </c>
      <c r="AJ18" s="289">
        <v>-7.7404135034424004E-2</v>
      </c>
      <c r="AK18" s="289">
        <v>-0.14898815165929802</v>
      </c>
    </row>
    <row r="19" spans="1:37">
      <c r="B19" s="289" t="s">
        <v>64</v>
      </c>
      <c r="C19" s="289" t="s">
        <v>65</v>
      </c>
      <c r="D19" s="289" t="s">
        <v>547</v>
      </c>
    </row>
    <row r="20" spans="1:37">
      <c r="A20" s="289">
        <v>16</v>
      </c>
      <c r="B20" s="289" t="s">
        <v>66</v>
      </c>
      <c r="C20" s="289" t="s">
        <v>67</v>
      </c>
      <c r="D20" s="289" t="str">
        <f>_xlfn.CONCAT(B20," ",C20)</f>
        <v>1.07.01 Regional Trade Agreements, number in force</v>
      </c>
      <c r="E20" s="289" t="s">
        <v>289</v>
      </c>
      <c r="F20" s="289" t="s">
        <v>306</v>
      </c>
      <c r="G20" s="289" t="s">
        <v>307</v>
      </c>
      <c r="H20" s="289">
        <v>19</v>
      </c>
      <c r="I20" s="289">
        <v>5</v>
      </c>
      <c r="J20" s="289">
        <v>11</v>
      </c>
      <c r="K20" s="289">
        <v>10</v>
      </c>
      <c r="L20" s="289">
        <v>15</v>
      </c>
      <c r="M20" s="289">
        <v>31</v>
      </c>
      <c r="N20" s="289">
        <v>20</v>
      </c>
      <c r="O20" s="289">
        <v>4</v>
      </c>
      <c r="P20" s="289">
        <v>9</v>
      </c>
      <c r="Q20" s="289">
        <v>8</v>
      </c>
      <c r="R20" s="289">
        <v>19</v>
      </c>
      <c r="S20" s="289">
        <v>16</v>
      </c>
      <c r="T20" s="289">
        <v>18</v>
      </c>
      <c r="U20" s="289">
        <v>10</v>
      </c>
      <c r="V20" s="289">
        <v>17</v>
      </c>
      <c r="W20" s="289">
        <v>23</v>
      </c>
      <c r="X20" s="289">
        <v>9</v>
      </c>
      <c r="Y20" s="289">
        <v>15</v>
      </c>
      <c r="Z20" s="289">
        <v>10</v>
      </c>
      <c r="AA20" s="289">
        <v>6</v>
      </c>
      <c r="AB20" s="289">
        <v>21</v>
      </c>
      <c r="AC20" s="289">
        <v>11</v>
      </c>
      <c r="AD20" s="289">
        <v>11</v>
      </c>
      <c r="AE20" s="289">
        <v>28</v>
      </c>
      <c r="AF20" s="289">
        <v>23</v>
      </c>
      <c r="AG20" s="289">
        <v>6</v>
      </c>
      <c r="AH20" s="289">
        <v>15</v>
      </c>
      <c r="AI20" s="289">
        <v>39</v>
      </c>
      <c r="AJ20" s="289">
        <v>14</v>
      </c>
      <c r="AK20" s="289">
        <v>16</v>
      </c>
    </row>
    <row r="21" spans="1:37">
      <c r="A21" s="289">
        <v>17</v>
      </c>
      <c r="B21" s="289" t="s">
        <v>68</v>
      </c>
      <c r="C21" s="289" t="s">
        <v>69</v>
      </c>
      <c r="D21" s="289" t="str">
        <f>_xlfn.CONCAT(B21," ",C21)</f>
        <v>1.07.02 Capital account liberalization, Index</v>
      </c>
      <c r="E21" s="289" t="s">
        <v>289</v>
      </c>
      <c r="F21" s="289" t="s">
        <v>308</v>
      </c>
      <c r="G21" s="289" t="s">
        <v>309</v>
      </c>
      <c r="H21" s="289">
        <v>2.29</v>
      </c>
      <c r="I21" s="289">
        <v>-1.25</v>
      </c>
      <c r="K21" s="289">
        <v>2.29</v>
      </c>
      <c r="L21" s="289">
        <v>2.29</v>
      </c>
      <c r="M21" s="289">
        <v>1.03</v>
      </c>
      <c r="N21" s="289">
        <v>-1.25</v>
      </c>
      <c r="P21" s="289">
        <v>1.03</v>
      </c>
      <c r="Q21" s="289">
        <v>2.29</v>
      </c>
      <c r="R21" s="289">
        <v>-1.25</v>
      </c>
      <c r="S21" s="289">
        <v>-0.17</v>
      </c>
      <c r="T21" s="289">
        <v>2.29</v>
      </c>
      <c r="U21" s="289">
        <v>-1.25</v>
      </c>
      <c r="V21" s="289">
        <v>-0.17</v>
      </c>
      <c r="W21" s="289">
        <v>1.03</v>
      </c>
      <c r="X21" s="289">
        <v>-1.25</v>
      </c>
      <c r="Y21" s="289">
        <v>2.29</v>
      </c>
      <c r="Z21" s="289">
        <v>-1.25</v>
      </c>
      <c r="AA21" s="289">
        <v>-0.67</v>
      </c>
      <c r="AB21" s="289">
        <v>2.29</v>
      </c>
      <c r="AC21" s="289">
        <v>-0.05</v>
      </c>
      <c r="AD21" s="289">
        <v>-1.25</v>
      </c>
      <c r="AE21" s="289">
        <v>2.29</v>
      </c>
      <c r="AF21" s="289">
        <v>2.29</v>
      </c>
      <c r="AG21" s="289">
        <v>-1.25</v>
      </c>
      <c r="AH21" s="289">
        <v>-0.17</v>
      </c>
      <c r="AI21" s="289">
        <v>2.29</v>
      </c>
      <c r="AJ21" s="289">
        <v>2.29</v>
      </c>
      <c r="AK21" s="289">
        <v>-0.17</v>
      </c>
    </row>
    <row r="22" spans="1:37">
      <c r="A22" s="289">
        <v>18</v>
      </c>
      <c r="B22" s="289" t="s">
        <v>70</v>
      </c>
      <c r="C22" s="289" t="s">
        <v>71</v>
      </c>
      <c r="D22" s="289" t="str">
        <f>_xlfn.CONCAT(B22," ",C22)</f>
        <v>1.07.03 Investment Freedom, Index</v>
      </c>
      <c r="E22" s="289" t="s">
        <v>289</v>
      </c>
      <c r="F22" s="289" t="s">
        <v>310</v>
      </c>
      <c r="G22" s="289" t="s">
        <v>311</v>
      </c>
      <c r="H22" s="289">
        <v>80</v>
      </c>
      <c r="I22" s="289">
        <v>50</v>
      </c>
      <c r="J22" s="289">
        <v>65</v>
      </c>
      <c r="K22" s="289">
        <v>50</v>
      </c>
      <c r="L22" s="289">
        <v>60</v>
      </c>
      <c r="M22" s="289">
        <v>60</v>
      </c>
      <c r="N22" s="289">
        <v>20</v>
      </c>
      <c r="O22" s="289">
        <v>70</v>
      </c>
      <c r="P22" s="289">
        <v>30</v>
      </c>
      <c r="R22" s="289">
        <v>40</v>
      </c>
      <c r="S22" s="289">
        <v>50</v>
      </c>
      <c r="T22" s="289">
        <v>60</v>
      </c>
      <c r="U22" s="289">
        <v>35</v>
      </c>
      <c r="V22" s="289">
        <v>60</v>
      </c>
      <c r="W22" s="289">
        <v>75</v>
      </c>
      <c r="X22" s="289">
        <v>30</v>
      </c>
      <c r="Y22" s="289">
        <v>70</v>
      </c>
      <c r="Z22" s="289">
        <v>60</v>
      </c>
      <c r="AA22" s="289">
        <v>25</v>
      </c>
      <c r="AB22" s="289">
        <v>60</v>
      </c>
      <c r="AC22" s="289">
        <v>60</v>
      </c>
      <c r="AD22" s="289">
        <v>30</v>
      </c>
      <c r="AE22" s="289">
        <v>90</v>
      </c>
      <c r="AF22" s="289">
        <v>60</v>
      </c>
      <c r="AG22" s="289">
        <v>30</v>
      </c>
      <c r="AH22" s="289">
        <v>55</v>
      </c>
      <c r="AI22" s="289">
        <v>70</v>
      </c>
      <c r="AJ22" s="289">
        <v>70</v>
      </c>
      <c r="AK22" s="289">
        <v>60</v>
      </c>
    </row>
    <row r="23" spans="1:37">
      <c r="A23" s="289">
        <v>19</v>
      </c>
      <c r="B23" s="289" t="s">
        <v>72</v>
      </c>
      <c r="C23" s="289" t="s">
        <v>681</v>
      </c>
      <c r="D23" s="289" t="str">
        <f>_xlfn.CONCAT(B23," ",C23)</f>
        <v>1.08 Exchange rate stability, parity change from national currency to SDR, 2024/2022</v>
      </c>
      <c r="E23" s="289" t="s">
        <v>287</v>
      </c>
      <c r="F23" s="289" t="s">
        <v>313</v>
      </c>
      <c r="G23" s="289" t="s">
        <v>314</v>
      </c>
      <c r="H23" s="289">
        <v>0.04</v>
      </c>
      <c r="I23" s="289">
        <v>0.25</v>
      </c>
      <c r="J23" s="289">
        <v>0.04</v>
      </c>
      <c r="K23" s="289">
        <v>0.01</v>
      </c>
      <c r="L23" s="289">
        <v>0.04</v>
      </c>
      <c r="M23" s="289">
        <v>7.0000000000000007E-2</v>
      </c>
      <c r="N23" s="289">
        <v>0.06</v>
      </c>
      <c r="O23" s="289">
        <v>7.0000000000000007E-2</v>
      </c>
      <c r="P23" s="289">
        <v>0.01</v>
      </c>
      <c r="Q23" s="289">
        <v>0.01</v>
      </c>
      <c r="R23" s="289">
        <v>0.06</v>
      </c>
      <c r="S23" s="289">
        <v>0.06</v>
      </c>
      <c r="T23" s="289">
        <v>0.14000000000000001</v>
      </c>
      <c r="V23" s="289">
        <v>0.03</v>
      </c>
      <c r="W23" s="289">
        <v>0.1</v>
      </c>
      <c r="Y23" s="289">
        <v>0.04</v>
      </c>
      <c r="Z23" s="289">
        <v>0.35</v>
      </c>
      <c r="AC23" s="289">
        <v>0.04</v>
      </c>
      <c r="AE23" s="289">
        <v>0.04</v>
      </c>
      <c r="AF23" s="289">
        <v>0.05</v>
      </c>
      <c r="AH23" s="289">
        <v>0</v>
      </c>
      <c r="AI23" s="289">
        <v>0.04</v>
      </c>
      <c r="AJ23" s="289">
        <v>0.01</v>
      </c>
      <c r="AK23" s="289">
        <v>0.03</v>
      </c>
    </row>
    <row r="24" spans="1:37">
      <c r="A24" s="289">
        <v>20</v>
      </c>
      <c r="B24" s="289" t="s">
        <v>74</v>
      </c>
      <c r="C24" s="289" t="s">
        <v>75</v>
      </c>
      <c r="D24" s="289" t="str">
        <f>_xlfn.CONCAT(B24," ",C24)</f>
        <v>1.09 Domestic credit to private sector, % of GDP</v>
      </c>
      <c r="E24" s="289" t="s">
        <v>289</v>
      </c>
      <c r="F24" s="289" t="s">
        <v>288</v>
      </c>
      <c r="G24" s="289" t="s">
        <v>315</v>
      </c>
      <c r="H24" s="289">
        <v>129.66999999999999</v>
      </c>
      <c r="I24" s="289">
        <v>35.81</v>
      </c>
      <c r="J24" s="289">
        <v>37.409999999999997</v>
      </c>
      <c r="K24" s="289">
        <v>124.66</v>
      </c>
      <c r="M24" s="289">
        <v>103.39</v>
      </c>
      <c r="N24" s="289">
        <v>194.17</v>
      </c>
      <c r="P24" s="289">
        <v>56.18</v>
      </c>
      <c r="Q24" s="289">
        <v>230.9</v>
      </c>
      <c r="R24" s="289">
        <v>50.14</v>
      </c>
      <c r="S24" s="289">
        <v>36.39</v>
      </c>
      <c r="T24" s="289">
        <v>196.87</v>
      </c>
      <c r="V24" s="289">
        <v>116.17</v>
      </c>
      <c r="W24" s="289">
        <v>34.65</v>
      </c>
      <c r="X24" s="289">
        <v>28.98</v>
      </c>
      <c r="Y24" s="289">
        <v>141.22</v>
      </c>
      <c r="Z24" s="289">
        <v>11.42</v>
      </c>
      <c r="AA24" s="289">
        <v>16.510000000000002</v>
      </c>
      <c r="AB24" s="289">
        <v>45.67</v>
      </c>
      <c r="AC24" s="289">
        <v>49.81</v>
      </c>
      <c r="AD24" s="289">
        <v>54.64</v>
      </c>
      <c r="AE24" s="305">
        <v>129.19</v>
      </c>
      <c r="AF24" s="289">
        <v>176.12</v>
      </c>
      <c r="AH24" s="289">
        <v>148.01</v>
      </c>
      <c r="AI24" s="289">
        <v>113.97</v>
      </c>
      <c r="AJ24" s="289">
        <v>197.9</v>
      </c>
      <c r="AK24" s="289">
        <v>124.96147999999999</v>
      </c>
    </row>
    <row r="25" spans="1:37">
      <c r="B25" s="289" t="s">
        <v>76</v>
      </c>
      <c r="C25" s="289" t="s">
        <v>77</v>
      </c>
      <c r="D25" s="289" t="s">
        <v>549</v>
      </c>
    </row>
    <row r="26" spans="1:37">
      <c r="A26" s="289">
        <v>22</v>
      </c>
      <c r="B26" s="289" t="s">
        <v>78</v>
      </c>
      <c r="C26" s="289" t="s">
        <v>79</v>
      </c>
      <c r="D26" s="289" t="str">
        <f>_xlfn.CONCAT(B26," ",C26)</f>
        <v>1.10.01 Country credit rating</v>
      </c>
      <c r="E26" s="289" t="s">
        <v>289</v>
      </c>
      <c r="F26" s="289" t="s">
        <v>316</v>
      </c>
      <c r="G26" s="289" t="s">
        <v>317</v>
      </c>
      <c r="H26" s="289">
        <v>60</v>
      </c>
      <c r="I26" s="289">
        <v>21.67</v>
      </c>
      <c r="K26" s="289">
        <v>17</v>
      </c>
      <c r="L26" s="289">
        <v>59</v>
      </c>
      <c r="M26" s="289">
        <v>43.67</v>
      </c>
      <c r="N26" s="289">
        <v>47.34</v>
      </c>
      <c r="O26" s="289">
        <v>54</v>
      </c>
      <c r="P26" s="289">
        <v>12.8</v>
      </c>
      <c r="Q26" s="289">
        <v>52.67</v>
      </c>
      <c r="R26" s="289">
        <v>33.33</v>
      </c>
      <c r="S26" s="289">
        <v>36</v>
      </c>
      <c r="T26" s="289">
        <v>47</v>
      </c>
      <c r="U26" s="289">
        <v>5.01</v>
      </c>
      <c r="V26" s="289">
        <v>41</v>
      </c>
      <c r="W26" s="289">
        <v>35</v>
      </c>
      <c r="Y26" s="289">
        <v>58</v>
      </c>
      <c r="Z26" s="289">
        <v>12</v>
      </c>
      <c r="AA26" s="289">
        <v>16.5</v>
      </c>
      <c r="AB26" s="289">
        <v>36.010000000000005</v>
      </c>
      <c r="AC26" s="289">
        <v>37</v>
      </c>
      <c r="AD26" s="289">
        <v>0.5099999999999999</v>
      </c>
      <c r="AE26" s="289">
        <v>60</v>
      </c>
      <c r="AF26" s="289">
        <v>53</v>
      </c>
      <c r="AG26" s="289">
        <v>10.4</v>
      </c>
      <c r="AH26" s="289">
        <v>39</v>
      </c>
      <c r="AI26" s="289">
        <v>52</v>
      </c>
      <c r="AJ26" s="289">
        <v>57.67</v>
      </c>
      <c r="AK26" s="289">
        <v>29</v>
      </c>
    </row>
    <row r="27" spans="1:37">
      <c r="A27" s="289">
        <v>23</v>
      </c>
      <c r="B27" s="289" t="s">
        <v>80</v>
      </c>
      <c r="C27" s="289" t="s">
        <v>81</v>
      </c>
      <c r="D27" s="289" t="str">
        <f>_xlfn.CONCAT(B27," ",C27)</f>
        <v>1.10.02 Gross debt, % GDP</v>
      </c>
      <c r="E27" s="289" t="s">
        <v>287</v>
      </c>
      <c r="F27" s="289" t="s">
        <v>318</v>
      </c>
      <c r="G27" s="289" t="s">
        <v>319</v>
      </c>
      <c r="H27" s="289">
        <v>49.828000000000003</v>
      </c>
      <c r="I27" s="289">
        <v>40.125999999999998</v>
      </c>
      <c r="J27" s="289">
        <v>2.29</v>
      </c>
      <c r="K27" s="289">
        <v>26.622</v>
      </c>
      <c r="L27" s="289">
        <v>110.76900000000001</v>
      </c>
      <c r="M27" s="289">
        <v>41.981000000000002</v>
      </c>
      <c r="N27" s="289">
        <v>88.326999999999998</v>
      </c>
      <c r="O27" s="289">
        <v>26.164999999999999</v>
      </c>
      <c r="P27" s="289">
        <v>55.039000000000001</v>
      </c>
      <c r="Q27" s="289">
        <v>9.2739999999999991</v>
      </c>
      <c r="R27" s="289">
        <v>81.286000000000001</v>
      </c>
      <c r="S27" s="289">
        <v>40.189</v>
      </c>
      <c r="T27" s="289">
        <v>236.66</v>
      </c>
      <c r="U27" s="289">
        <v>96.445999999999998</v>
      </c>
      <c r="V27" s="289">
        <v>70.391000000000005</v>
      </c>
      <c r="W27" s="289">
        <v>58.424999999999997</v>
      </c>
      <c r="X27" s="289">
        <v>61.295000000000002</v>
      </c>
      <c r="Y27" s="289">
        <v>51.154000000000003</v>
      </c>
      <c r="Z27" s="289">
        <v>70.072000000000003</v>
      </c>
      <c r="AA27" s="289">
        <v>53.7</v>
      </c>
      <c r="AB27" s="289">
        <v>32.765999999999998</v>
      </c>
      <c r="AC27" s="289">
        <v>57.06</v>
      </c>
      <c r="AD27" s="289">
        <v>20.303000000000001</v>
      </c>
      <c r="AE27" s="289">
        <v>174.29900000000001</v>
      </c>
      <c r="AF27" s="289">
        <v>52.488</v>
      </c>
      <c r="AG27" s="289">
        <v>99.433999999999997</v>
      </c>
      <c r="AH27" s="289">
        <v>63.201000000000001</v>
      </c>
      <c r="AI27" s="289">
        <v>101.227</v>
      </c>
      <c r="AJ27" s="289">
        <v>120.786</v>
      </c>
      <c r="AK27" s="289">
        <v>32.86</v>
      </c>
    </row>
    <row r="28" spans="1:37">
      <c r="B28" s="289" t="s">
        <v>82</v>
      </c>
      <c r="C28" s="289" t="s">
        <v>83</v>
      </c>
      <c r="D28" s="289" t="s">
        <v>550</v>
      </c>
    </row>
    <row r="29" spans="1:37">
      <c r="A29" s="289">
        <v>25</v>
      </c>
      <c r="B29" s="289" t="s">
        <v>84</v>
      </c>
      <c r="C29" s="289" t="s">
        <v>85</v>
      </c>
      <c r="D29" s="289" t="str">
        <f>_xlfn.CONCAT(B29," ",C29)</f>
        <v>1.11.01 Logistics performance, index</v>
      </c>
      <c r="E29" s="289" t="s">
        <v>289</v>
      </c>
      <c r="F29" s="289" t="s">
        <v>338</v>
      </c>
      <c r="G29" s="289" t="s">
        <v>552</v>
      </c>
      <c r="H29" s="289">
        <v>3.7</v>
      </c>
      <c r="I29" s="289">
        <v>2.6</v>
      </c>
      <c r="J29" s="289">
        <v>3.5</v>
      </c>
      <c r="K29" s="289">
        <v>2.4</v>
      </c>
      <c r="L29" s="289">
        <v>4</v>
      </c>
      <c r="M29" s="289">
        <v>3</v>
      </c>
      <c r="N29" s="289">
        <v>3.7</v>
      </c>
      <c r="O29" s="289">
        <v>3.9</v>
      </c>
      <c r="Q29" s="289">
        <v>4</v>
      </c>
      <c r="R29" s="289">
        <v>3.4</v>
      </c>
      <c r="S29" s="289">
        <v>3</v>
      </c>
      <c r="T29" s="289">
        <v>3.9</v>
      </c>
      <c r="U29" s="289">
        <v>2.4</v>
      </c>
      <c r="V29" s="289">
        <v>3.6</v>
      </c>
      <c r="W29" s="289">
        <v>2.9</v>
      </c>
      <c r="Y29" s="289">
        <v>3.6</v>
      </c>
      <c r="AA29" s="289">
        <v>2.7</v>
      </c>
      <c r="AB29" s="289">
        <v>3</v>
      </c>
      <c r="AC29" s="289">
        <v>3.3</v>
      </c>
      <c r="AD29" s="289">
        <v>2.6</v>
      </c>
      <c r="AE29" s="289">
        <v>4.3</v>
      </c>
      <c r="AF29" s="289">
        <v>3.8</v>
      </c>
      <c r="AG29" s="289">
        <v>2.8</v>
      </c>
      <c r="AH29" s="289">
        <v>3.5</v>
      </c>
      <c r="AI29" s="289">
        <v>3.7</v>
      </c>
      <c r="AJ29" s="289">
        <v>3.8</v>
      </c>
      <c r="AK29" s="289">
        <v>3.3</v>
      </c>
    </row>
    <row r="30" spans="1:37">
      <c r="A30" s="289">
        <v>26</v>
      </c>
      <c r="B30" s="289" t="s">
        <v>86</v>
      </c>
      <c r="C30" s="289" t="s">
        <v>87</v>
      </c>
      <c r="D30" s="289" t="str">
        <f>_xlfn.CONCAT(B30," ",C30)</f>
        <v>1.11.02 Corruption perceptions, index</v>
      </c>
      <c r="E30" s="289" t="s">
        <v>289</v>
      </c>
      <c r="F30" s="289" t="s">
        <v>292</v>
      </c>
      <c r="G30" s="289" t="s">
        <v>339</v>
      </c>
      <c r="H30" s="289">
        <v>77</v>
      </c>
      <c r="I30" s="289">
        <v>23</v>
      </c>
      <c r="K30" s="289">
        <v>21</v>
      </c>
      <c r="L30" s="289">
        <v>75</v>
      </c>
      <c r="M30" s="289">
        <v>63</v>
      </c>
      <c r="N30" s="289">
        <v>43</v>
      </c>
      <c r="O30" s="289">
        <v>67</v>
      </c>
      <c r="P30" s="289">
        <v>32</v>
      </c>
      <c r="Q30" s="289">
        <v>74</v>
      </c>
      <c r="R30" s="289">
        <v>38</v>
      </c>
      <c r="S30" s="289">
        <v>37</v>
      </c>
      <c r="T30" s="289">
        <v>71</v>
      </c>
      <c r="U30" s="289">
        <v>33</v>
      </c>
      <c r="V30" s="289">
        <v>50</v>
      </c>
      <c r="W30" s="289">
        <v>26</v>
      </c>
      <c r="X30" s="289">
        <v>16</v>
      </c>
      <c r="Y30" s="289">
        <v>83</v>
      </c>
      <c r="Z30" s="289">
        <v>27</v>
      </c>
      <c r="AA30" s="289">
        <v>31</v>
      </c>
      <c r="AB30" s="289">
        <v>31</v>
      </c>
      <c r="AC30" s="289">
        <v>33</v>
      </c>
      <c r="AD30" s="289">
        <v>22</v>
      </c>
      <c r="AE30" s="289">
        <v>84</v>
      </c>
      <c r="AF30" s="289">
        <v>64</v>
      </c>
      <c r="AG30" s="289">
        <v>32</v>
      </c>
      <c r="AH30" s="289">
        <v>34</v>
      </c>
      <c r="AI30" s="289">
        <v>71</v>
      </c>
      <c r="AJ30" s="289">
        <v>65</v>
      </c>
      <c r="AK30" s="289">
        <v>40</v>
      </c>
    </row>
    <row r="31" spans="1:37">
      <c r="A31" s="289">
        <v>27</v>
      </c>
      <c r="B31" s="289" t="s">
        <v>88</v>
      </c>
      <c r="C31" s="289" t="s">
        <v>89</v>
      </c>
      <c r="D31" s="289" t="str">
        <f>_xlfn.CONCAT(B31," ",C31)</f>
        <v>1.11.03 Rule of law, index</v>
      </c>
      <c r="E31" s="289" t="s">
        <v>289</v>
      </c>
      <c r="F31" s="289" t="s">
        <v>292</v>
      </c>
      <c r="G31" s="289" t="s">
        <v>341</v>
      </c>
      <c r="H31" s="289">
        <v>91.98</v>
      </c>
      <c r="I31" s="289">
        <v>33.49</v>
      </c>
      <c r="J31" s="289">
        <v>79.25</v>
      </c>
      <c r="K31" s="289">
        <v>23.58</v>
      </c>
      <c r="L31" s="289">
        <v>90.09</v>
      </c>
      <c r="M31" s="289">
        <v>71.23</v>
      </c>
      <c r="N31" s="289">
        <v>52.83</v>
      </c>
      <c r="O31" s="289">
        <v>86.32</v>
      </c>
      <c r="P31" s="289">
        <v>19.34</v>
      </c>
      <c r="Q31" s="289">
        <v>87.74</v>
      </c>
      <c r="R31" s="289">
        <v>56.13</v>
      </c>
      <c r="S31" s="289">
        <v>46.7</v>
      </c>
      <c r="T31" s="289">
        <v>92.45</v>
      </c>
      <c r="U31" s="289">
        <v>22.64</v>
      </c>
      <c r="V31" s="289">
        <v>67.45</v>
      </c>
      <c r="W31" s="289">
        <v>24.06</v>
      </c>
      <c r="X31" s="289">
        <v>6.13</v>
      </c>
      <c r="Y31" s="289">
        <v>95.75</v>
      </c>
      <c r="Z31" s="289">
        <v>21.23</v>
      </c>
      <c r="AA31" s="289">
        <v>29.72</v>
      </c>
      <c r="AB31" s="289">
        <v>30.19</v>
      </c>
      <c r="AC31" s="289">
        <v>37.26</v>
      </c>
      <c r="AD31" s="289">
        <v>12.26</v>
      </c>
      <c r="AE31" s="289">
        <v>98.11</v>
      </c>
      <c r="AF31" s="289">
        <v>85.85</v>
      </c>
      <c r="AG31" s="289">
        <v>50</v>
      </c>
      <c r="AH31" s="289">
        <v>57.55</v>
      </c>
      <c r="AI31" s="289">
        <v>89.15</v>
      </c>
      <c r="AJ31" s="289">
        <v>88.68</v>
      </c>
      <c r="AK31" s="289">
        <v>50.47</v>
      </c>
    </row>
    <row r="32" spans="1:37">
      <c r="B32" s="289" t="s">
        <v>90</v>
      </c>
      <c r="C32" s="289" t="s">
        <v>91</v>
      </c>
      <c r="D32" s="289" t="s">
        <v>555</v>
      </c>
    </row>
    <row r="33" spans="1:37">
      <c r="A33" s="289">
        <v>29</v>
      </c>
      <c r="B33" s="289" t="s">
        <v>92</v>
      </c>
      <c r="C33" s="289" t="s">
        <v>93</v>
      </c>
      <c r="D33" s="289" t="str">
        <f>_xlfn.CONCAT(B33," ",C33)</f>
        <v>1.12.01 Current account balance, % GDP</v>
      </c>
      <c r="E33" s="289" t="s">
        <v>287</v>
      </c>
      <c r="F33" s="289" t="s">
        <v>288</v>
      </c>
      <c r="G33" s="289" t="s">
        <v>342</v>
      </c>
      <c r="H33" s="289">
        <v>-1.927</v>
      </c>
      <c r="I33" s="289">
        <v>-1.444</v>
      </c>
      <c r="J33" s="289">
        <v>16.561</v>
      </c>
      <c r="K33" s="289">
        <v>-1.6930000000000001</v>
      </c>
      <c r="L33" s="289">
        <v>-0.50800000000000001</v>
      </c>
      <c r="M33" s="289">
        <v>-1.4690000000000001</v>
      </c>
      <c r="N33" s="289">
        <v>2.2610000000000001</v>
      </c>
      <c r="O33" s="289">
        <v>15.711</v>
      </c>
      <c r="P33" s="289">
        <v>5.8179999999999996</v>
      </c>
      <c r="Q33" s="289">
        <v>12.955</v>
      </c>
      <c r="R33" s="289">
        <v>-0.79300000000000004</v>
      </c>
      <c r="S33" s="289">
        <v>-0.63400000000000001</v>
      </c>
      <c r="T33" s="289">
        <v>4.7930000000000001</v>
      </c>
      <c r="U33" s="289">
        <v>3.347</v>
      </c>
      <c r="V33" s="289">
        <v>1.7</v>
      </c>
      <c r="W33" s="289">
        <v>-0.32300000000000001</v>
      </c>
      <c r="X33" s="289">
        <v>-1.1890000000000001</v>
      </c>
      <c r="Y33" s="289">
        <v>-6.03</v>
      </c>
      <c r="Z33" s="289">
        <v>-0.45400000000000001</v>
      </c>
      <c r="AA33" s="289">
        <v>14.545999999999999</v>
      </c>
      <c r="AB33" s="289">
        <v>2.1920000000000002</v>
      </c>
      <c r="AC33" s="289">
        <v>-3.794</v>
      </c>
      <c r="AD33" s="289">
        <v>2.8820000000000001</v>
      </c>
      <c r="AE33" s="289">
        <v>17.541</v>
      </c>
      <c r="AF33" s="289">
        <v>5.2969999999999997</v>
      </c>
      <c r="AG33" s="289">
        <v>1.764</v>
      </c>
      <c r="AH33" s="289">
        <v>2.1070000000000002</v>
      </c>
      <c r="AI33" s="289">
        <v>-3.3660000000000001</v>
      </c>
      <c r="AJ33" s="289">
        <v>-3.8839999999999999</v>
      </c>
      <c r="AK33" s="289">
        <v>6.1040000000000001</v>
      </c>
    </row>
    <row r="34" spans="1:37">
      <c r="A34" s="289">
        <v>30</v>
      </c>
      <c r="B34" s="289" t="s">
        <v>94</v>
      </c>
      <c r="C34" s="289" t="s">
        <v>95</v>
      </c>
      <c r="D34" s="289" t="str">
        <f>_xlfn.CONCAT(B34," ",C34)</f>
        <v>1.12.02 Change (1-year) in total reserves (includes gold), % GDP</v>
      </c>
      <c r="E34" s="289" t="s">
        <v>287</v>
      </c>
      <c r="F34" s="289" t="s">
        <v>288</v>
      </c>
      <c r="G34" s="289" t="s">
        <v>343</v>
      </c>
      <c r="H34" s="289">
        <v>-0.17941278340868916</v>
      </c>
      <c r="I34" s="289">
        <v>-9.8362423524060105E-2</v>
      </c>
      <c r="J34" s="289">
        <v>-1.149314983770612</v>
      </c>
      <c r="K34" s="289">
        <v>1.4043649150099711</v>
      </c>
      <c r="L34" s="289">
        <v>-6.4503287194806802E-2</v>
      </c>
      <c r="M34" s="289">
        <v>-0.37122156877118684</v>
      </c>
      <c r="N34" s="289">
        <v>-0.44646931678015989</v>
      </c>
      <c r="O34" s="289">
        <v>-0.79332509254865613</v>
      </c>
      <c r="P34" s="289">
        <v>2.0084772494297902</v>
      </c>
      <c r="Q34" s="289">
        <v>-5.3249244649999996</v>
      </c>
      <c r="R34" s="289">
        <v>-0.80431089021832491</v>
      </c>
      <c r="S34" s="289">
        <v>0.477461313788762</v>
      </c>
      <c r="T34" s="289">
        <v>-0.16195355321313443</v>
      </c>
      <c r="U34" s="289">
        <v>1.222516908</v>
      </c>
      <c r="V34" s="289">
        <v>-0.68771407919536642</v>
      </c>
      <c r="W34" s="289">
        <v>0.57636959575156155</v>
      </c>
      <c r="X34" s="289">
        <v>1.3933263259999999</v>
      </c>
      <c r="Y34" s="289">
        <v>2.4504489939844412</v>
      </c>
      <c r="Z34" s="289">
        <v>0.8688272803593371</v>
      </c>
      <c r="AA34" s="289">
        <v>0.19092803699999999</v>
      </c>
      <c r="AB34" s="289">
        <v>0.72284931531083529</v>
      </c>
      <c r="AC34" s="289">
        <v>-0.73164117212878921</v>
      </c>
      <c r="AD34" s="289">
        <v>4.3047834700000003</v>
      </c>
      <c r="AE34" s="289">
        <v>-1.0507867775153983</v>
      </c>
      <c r="AF34" s="289">
        <v>-0.52029522663353944</v>
      </c>
      <c r="AG34" s="289">
        <v>0.896203283585705</v>
      </c>
      <c r="AH34" s="289">
        <v>1.4993586694172407</v>
      </c>
      <c r="AI34" s="289">
        <v>-0.48709387985337838</v>
      </c>
      <c r="AJ34" s="289">
        <v>0.32811120904351343</v>
      </c>
      <c r="AK34" s="289">
        <v>-3.219551077588477</v>
      </c>
    </row>
    <row r="35" spans="1:37">
      <c r="B35" s="289" t="s">
        <v>96</v>
      </c>
      <c r="C35" s="289" t="s">
        <v>97</v>
      </c>
      <c r="D35" s="289" t="s">
        <v>556</v>
      </c>
    </row>
    <row r="36" spans="1:37">
      <c r="A36" s="289">
        <v>32</v>
      </c>
      <c r="B36" s="289" t="s">
        <v>98</v>
      </c>
      <c r="C36" s="289" t="s">
        <v>99</v>
      </c>
      <c r="D36" s="289" t="str">
        <f>_xlfn.CONCAT(B36," ",C36)</f>
        <v>1.13.01 Export market concentration, Top 5 as % total</v>
      </c>
      <c r="E36" s="289" t="s">
        <v>287</v>
      </c>
      <c r="F36" s="289" t="s">
        <v>344</v>
      </c>
      <c r="G36" s="289" t="s">
        <v>345</v>
      </c>
      <c r="H36" s="289">
        <v>67.699675683202003</v>
      </c>
      <c r="I36" s="289">
        <v>48.757771775196908</v>
      </c>
      <c r="J36" s="289">
        <v>77.551402290657904</v>
      </c>
      <c r="K36" s="289">
        <v>61.958549656265838</v>
      </c>
      <c r="L36" s="289">
        <v>86.91154082070301</v>
      </c>
      <c r="M36" s="289">
        <v>72.236485257469411</v>
      </c>
      <c r="N36" s="289">
        <v>35.639074138661982</v>
      </c>
      <c r="O36" s="289">
        <v>67.82345240731982</v>
      </c>
      <c r="P36" s="289">
        <v>60.030304620183394</v>
      </c>
      <c r="Q36" s="289">
        <v>74.321164647292193</v>
      </c>
      <c r="R36" s="289">
        <v>39.711925134645149</v>
      </c>
      <c r="S36" s="289">
        <v>53.748653631622155</v>
      </c>
      <c r="T36" s="289">
        <v>55.672218700536099</v>
      </c>
      <c r="U36" s="289">
        <v>86.177318139588493</v>
      </c>
      <c r="V36" s="289">
        <v>52.31541726932479</v>
      </c>
      <c r="W36" s="289">
        <v>91.167478930972806</v>
      </c>
      <c r="X36" s="289">
        <v>63.907595396937054</v>
      </c>
      <c r="Y36" s="289">
        <v>59.987622973663214</v>
      </c>
      <c r="Z36" s="289">
        <v>41.97239400478621</v>
      </c>
      <c r="AA36" s="289">
        <v>73.100739976111768</v>
      </c>
      <c r="AB36" s="289">
        <v>61.892834636210381</v>
      </c>
      <c r="AC36" s="289">
        <v>61.612865556566696</v>
      </c>
      <c r="AD36" s="289">
        <v>62.443224978120384</v>
      </c>
      <c r="AE36" s="289">
        <v>51.919005619518167</v>
      </c>
      <c r="AF36" s="289">
        <v>56.888808843411631</v>
      </c>
      <c r="AG36" s="289">
        <v>47.286550091039182</v>
      </c>
      <c r="AH36" s="289">
        <v>46.024823565955344</v>
      </c>
      <c r="AI36" s="289">
        <v>45.160924797445773</v>
      </c>
      <c r="AJ36" s="289">
        <v>48.237741300499415</v>
      </c>
      <c r="AK36" s="289">
        <v>61.315345129110632</v>
      </c>
    </row>
    <row r="37" spans="1:37">
      <c r="A37" s="289">
        <v>33</v>
      </c>
      <c r="B37" s="289" t="s">
        <v>100</v>
      </c>
      <c r="C37" s="289" t="s">
        <v>101</v>
      </c>
      <c r="D37" s="289" t="str">
        <f>_xlfn.CONCAT(B37," ",C37)</f>
        <v>1.13.02 Export product concentration, Top 5 as % total</v>
      </c>
      <c r="E37" s="289" t="s">
        <v>287</v>
      </c>
      <c r="F37" s="289" t="s">
        <v>344</v>
      </c>
      <c r="G37" s="289" t="s">
        <v>346</v>
      </c>
      <c r="H37" s="289">
        <v>71.631511118637917</v>
      </c>
      <c r="I37" s="289">
        <v>93.034618796230689</v>
      </c>
      <c r="J37" s="289">
        <v>97.367505545452545</v>
      </c>
      <c r="K37" s="289">
        <v>72.668981423135719</v>
      </c>
      <c r="L37" s="289">
        <v>46.195701782561841</v>
      </c>
      <c r="M37" s="289">
        <v>79.173523966079998</v>
      </c>
      <c r="N37" s="289">
        <v>44.610631089594897</v>
      </c>
      <c r="O37" s="289">
        <v>66.639538485755679</v>
      </c>
      <c r="P37" s="289">
        <v>85.805624988955145</v>
      </c>
      <c r="Q37" s="289">
        <v>81.426583812127348</v>
      </c>
      <c r="R37" s="289">
        <v>38.85356043703726</v>
      </c>
      <c r="S37" s="289">
        <v>44.74531994114664</v>
      </c>
      <c r="T37" s="289">
        <v>56.399843504398142</v>
      </c>
      <c r="U37" s="289">
        <v>49.943960439254724</v>
      </c>
      <c r="V37" s="289">
        <v>58.307269434579922</v>
      </c>
      <c r="W37" s="289">
        <v>59.8242082769437</v>
      </c>
      <c r="X37" s="289">
        <v>71.750571264891576</v>
      </c>
      <c r="Y37" s="289">
        <v>62.574767754980662</v>
      </c>
      <c r="Z37" s="289">
        <v>75.292021038429397</v>
      </c>
      <c r="AA37" s="289">
        <v>81.702638316330251</v>
      </c>
      <c r="AB37" s="289">
        <v>78.497181685666135</v>
      </c>
      <c r="AC37" s="289">
        <v>66.741144345839302</v>
      </c>
      <c r="AD37" s="289">
        <v>59.543110065578233</v>
      </c>
      <c r="AE37" s="289">
        <v>58.961618015307891</v>
      </c>
      <c r="AF37" s="289">
        <v>55.723765721959865</v>
      </c>
      <c r="AG37" s="289">
        <v>70.802981054754824</v>
      </c>
      <c r="AH37" s="289">
        <v>41.86990794745379</v>
      </c>
      <c r="AI37" s="289">
        <v>46.692009969292904</v>
      </c>
      <c r="AJ37" s="289">
        <v>40.051357924777484</v>
      </c>
      <c r="AK37" s="289">
        <v>58.186287758370305</v>
      </c>
    </row>
    <row r="38" spans="1:37">
      <c r="B38" s="289" t="s">
        <v>102</v>
      </c>
      <c r="C38" s="289" t="s">
        <v>103</v>
      </c>
      <c r="D38" s="289" t="s">
        <v>557</v>
      </c>
    </row>
    <row r="39" spans="1:37">
      <c r="A39" s="289">
        <v>35</v>
      </c>
      <c r="B39" s="289" t="s">
        <v>104</v>
      </c>
      <c r="C39" s="89" t="s">
        <v>558</v>
      </c>
      <c r="D39" s="289" t="s">
        <v>559</v>
      </c>
      <c r="E39" s="289" t="s">
        <v>289</v>
      </c>
      <c r="F39" s="289" t="s">
        <v>306</v>
      </c>
      <c r="G39" s="289" t="s">
        <v>347</v>
      </c>
      <c r="H39" s="289">
        <v>341390</v>
      </c>
      <c r="I39" s="289">
        <v>47245</v>
      </c>
      <c r="J39" s="289">
        <v>11308</v>
      </c>
      <c r="K39" s="289">
        <v>26661</v>
      </c>
      <c r="L39" s="289">
        <v>567982</v>
      </c>
      <c r="M39" s="289">
        <v>100162</v>
      </c>
      <c r="N39" s="289">
        <v>3576765</v>
      </c>
      <c r="O39" s="289">
        <v>474369</v>
      </c>
      <c r="P39" s="289">
        <v>33670</v>
      </c>
      <c r="Q39" s="289">
        <v>645537</v>
      </c>
      <c r="R39" s="289">
        <v>442600</v>
      </c>
      <c r="S39" s="289">
        <v>264706</v>
      </c>
      <c r="T39" s="289">
        <v>707028</v>
      </c>
      <c r="U39" s="289">
        <v>9438</v>
      </c>
      <c r="V39" s="289">
        <v>330426</v>
      </c>
      <c r="W39" s="289">
        <v>617100</v>
      </c>
      <c r="X39" s="289">
        <v>13329</v>
      </c>
      <c r="Y39" s="289">
        <v>42410</v>
      </c>
      <c r="Z39" s="289">
        <v>32321</v>
      </c>
      <c r="AA39" s="289">
        <v>13268</v>
      </c>
      <c r="AB39" s="289">
        <v>70250</v>
      </c>
      <c r="AC39" s="289">
        <v>72969</v>
      </c>
      <c r="AD39" s="289">
        <v>417170</v>
      </c>
      <c r="AE39" s="289">
        <v>505658</v>
      </c>
      <c r="AF39" s="289">
        <v>683609</v>
      </c>
      <c r="AG39" s="289">
        <v>12772</v>
      </c>
      <c r="AH39" s="289">
        <v>300529</v>
      </c>
      <c r="AI39" s="289">
        <v>512840</v>
      </c>
      <c r="AJ39" s="289">
        <v>2065180</v>
      </c>
      <c r="AK39" s="289">
        <v>403241</v>
      </c>
    </row>
    <row r="40" spans="1:37">
      <c r="A40" s="289">
        <v>36</v>
      </c>
      <c r="B40" s="289" t="s">
        <v>106</v>
      </c>
      <c r="C40" s="89" t="s">
        <v>560</v>
      </c>
      <c r="D40" s="289" t="s">
        <v>561</v>
      </c>
      <c r="E40" s="289" t="s">
        <v>289</v>
      </c>
      <c r="F40" s="289" t="s">
        <v>306</v>
      </c>
      <c r="G40" s="289" t="s">
        <v>348</v>
      </c>
      <c r="H40" s="289">
        <v>82712</v>
      </c>
      <c r="I40" s="289">
        <v>4994</v>
      </c>
      <c r="J40" s="289">
        <v>395</v>
      </c>
      <c r="K40" s="289">
        <v>4665</v>
      </c>
      <c r="L40" s="289">
        <v>157796</v>
      </c>
      <c r="M40" s="289">
        <v>11072</v>
      </c>
      <c r="N40" s="289">
        <v>444384</v>
      </c>
      <c r="O40" s="289">
        <v>58446</v>
      </c>
      <c r="P40" s="289">
        <v>3647</v>
      </c>
      <c r="Q40" s="289">
        <v>108657</v>
      </c>
      <c r="R40" s="289">
        <v>374275</v>
      </c>
      <c r="S40" s="289">
        <v>38732</v>
      </c>
      <c r="T40" s="289">
        <v>222616</v>
      </c>
      <c r="U40" s="289">
        <v>1731</v>
      </c>
      <c r="V40" s="289">
        <v>53326</v>
      </c>
      <c r="W40" s="289">
        <v>62079</v>
      </c>
      <c r="X40" s="289">
        <v>2037</v>
      </c>
      <c r="Y40" s="289">
        <v>18308</v>
      </c>
      <c r="Z40" s="289">
        <v>7082</v>
      </c>
      <c r="AA40" s="289">
        <v>88</v>
      </c>
      <c r="AB40" s="289">
        <v>6845</v>
      </c>
      <c r="AC40" s="289">
        <v>51949</v>
      </c>
      <c r="AD40" s="289">
        <v>41218</v>
      </c>
      <c r="AE40" s="289">
        <v>395342</v>
      </c>
      <c r="AF40" s="289">
        <v>138167</v>
      </c>
      <c r="AG40" s="289">
        <v>6874</v>
      </c>
      <c r="AH40" s="289">
        <v>71356</v>
      </c>
      <c r="AI40" s="289">
        <v>644864</v>
      </c>
      <c r="AJ40" s="289">
        <v>1076648</v>
      </c>
      <c r="AK40" s="289">
        <v>23387</v>
      </c>
    </row>
    <row r="41" spans="1:37">
      <c r="B41" s="289" t="s">
        <v>108</v>
      </c>
      <c r="C41" s="289" t="s">
        <v>109</v>
      </c>
      <c r="D41" s="289" t="s">
        <v>562</v>
      </c>
    </row>
    <row r="42" spans="1:37">
      <c r="A42" s="289">
        <v>38</v>
      </c>
      <c r="B42" s="289" t="s">
        <v>110</v>
      </c>
      <c r="C42" s="289" t="s">
        <v>111</v>
      </c>
      <c r="D42" s="289" t="str">
        <f>_xlfn.CONCAT(B42," ",C42)</f>
        <v>1.15.01 R&amp;D expenditure, % GDP</v>
      </c>
      <c r="E42" s="289" t="s">
        <v>289</v>
      </c>
      <c r="F42" s="289" t="s">
        <v>349</v>
      </c>
      <c r="G42" s="289" t="s">
        <v>350</v>
      </c>
      <c r="H42" s="289">
        <v>1.86</v>
      </c>
      <c r="L42" s="289">
        <v>1.7</v>
      </c>
      <c r="M42" s="289">
        <v>0.36</v>
      </c>
      <c r="N42" s="289">
        <v>2.56</v>
      </c>
      <c r="O42" s="289">
        <v>3.97</v>
      </c>
      <c r="Q42" s="289">
        <v>1.1000000000000001</v>
      </c>
      <c r="R42" s="289">
        <v>0.65</v>
      </c>
      <c r="S42" s="306">
        <v>0.28000000000000003</v>
      </c>
      <c r="T42" s="289">
        <v>3.41</v>
      </c>
      <c r="V42" s="289">
        <v>0.95</v>
      </c>
      <c r="W42" s="289">
        <v>0.27</v>
      </c>
      <c r="X42" s="289">
        <v>0.02</v>
      </c>
      <c r="Y42" s="289">
        <v>1.47</v>
      </c>
      <c r="Z42" s="289">
        <v>0.16</v>
      </c>
      <c r="AB42" s="289">
        <v>0.16</v>
      </c>
      <c r="AD42" s="289">
        <v>0.93</v>
      </c>
      <c r="AE42" s="306">
        <v>2.16</v>
      </c>
      <c r="AF42" s="289">
        <v>5.21</v>
      </c>
      <c r="AG42" s="289">
        <v>0.11</v>
      </c>
      <c r="AH42" s="289">
        <v>1.1599999999999999</v>
      </c>
      <c r="AI42" s="289">
        <v>2.9</v>
      </c>
      <c r="AJ42" s="289">
        <v>3.59</v>
      </c>
      <c r="AK42" s="289">
        <v>0.42</v>
      </c>
    </row>
    <row r="43" spans="1:37">
      <c r="A43" s="289">
        <v>39</v>
      </c>
      <c r="B43" s="289" t="s">
        <v>112</v>
      </c>
      <c r="C43" s="289" t="s">
        <v>351</v>
      </c>
      <c r="D43" s="289" t="str">
        <f>_xlfn.CONCAT(B43," ",C43)</f>
        <v>1.15.02 Researchers in R&amp;D, per 1,000 inhabitants</v>
      </c>
      <c r="E43" s="289" t="s">
        <v>289</v>
      </c>
      <c r="F43" s="289" t="s">
        <v>349</v>
      </c>
      <c r="G43" s="289" t="s">
        <v>352</v>
      </c>
      <c r="J43" s="289">
        <v>0.50618124999999992</v>
      </c>
      <c r="L43" s="289">
        <v>5.4118268199999999</v>
      </c>
      <c r="M43" s="289">
        <v>0.63883802000000001</v>
      </c>
      <c r="N43" s="289">
        <v>1.8492366900000001</v>
      </c>
      <c r="O43" s="289">
        <v>12.925234842015371</v>
      </c>
      <c r="Q43" s="289">
        <v>5.2737436899999999</v>
      </c>
      <c r="R43" s="289">
        <v>0.25926325</v>
      </c>
      <c r="S43" s="289">
        <v>0.39534168000000003</v>
      </c>
      <c r="T43" s="289">
        <v>5.6297956600000001</v>
      </c>
      <c r="V43" s="289">
        <v>0.71151034999999996</v>
      </c>
      <c r="W43" s="289">
        <v>0.27231855999999999</v>
      </c>
      <c r="X43" s="289">
        <v>2.8008909999999998E-2</v>
      </c>
      <c r="Y43" s="289">
        <v>5.0947615899999992</v>
      </c>
      <c r="Z43" s="289">
        <v>0.47371631999999997</v>
      </c>
      <c r="AD43" s="289">
        <v>2.6839497999999997</v>
      </c>
      <c r="AE43" s="289">
        <v>7.9169992599999999</v>
      </c>
      <c r="AF43" s="289">
        <v>9.4347612999999999</v>
      </c>
      <c r="AG43" s="289">
        <v>9.4486600000000004E-2</v>
      </c>
      <c r="AH43" s="289">
        <v>1.86307585</v>
      </c>
      <c r="AJ43" s="289">
        <v>4.8251803999999998</v>
      </c>
      <c r="AK43" s="289">
        <v>0.76788666999999999</v>
      </c>
    </row>
    <row r="44" spans="1:37">
      <c r="A44" s="289">
        <v>40</v>
      </c>
      <c r="B44" s="289" t="s">
        <v>114</v>
      </c>
      <c r="C44" s="289" t="s">
        <v>115</v>
      </c>
      <c r="D44" s="289" t="str">
        <f>_xlfn.CONCAT(B44," ",C44)</f>
        <v>1.15.03 Patent applications, per million inhabitants</v>
      </c>
      <c r="E44" s="289" t="s">
        <v>289</v>
      </c>
      <c r="F44" s="289" t="s">
        <v>353</v>
      </c>
      <c r="G44" s="289" t="s">
        <v>354</v>
      </c>
      <c r="H44" s="289">
        <v>410.56</v>
      </c>
      <c r="I44" s="289">
        <v>0.52</v>
      </c>
      <c r="J44" s="289">
        <v>2.2599999999999998</v>
      </c>
      <c r="K44" s="289">
        <v>1.35</v>
      </c>
      <c r="L44" s="289">
        <v>598.91</v>
      </c>
      <c r="M44" s="289">
        <v>43.58</v>
      </c>
      <c r="N44" s="289">
        <v>1170.78</v>
      </c>
      <c r="O44" s="289">
        <v>2559.9499999999998</v>
      </c>
      <c r="P44" s="289">
        <v>3.29</v>
      </c>
      <c r="Q44" s="289">
        <v>246.18</v>
      </c>
      <c r="R44" s="289">
        <v>45.14</v>
      </c>
      <c r="S44" s="289">
        <v>6.22</v>
      </c>
      <c r="T44" s="289">
        <v>3351.83</v>
      </c>
      <c r="U44" s="289">
        <v>0.53</v>
      </c>
      <c r="V44" s="289">
        <v>49.31</v>
      </c>
      <c r="W44" s="289">
        <v>13.34</v>
      </c>
      <c r="Y44" s="289">
        <v>492.84</v>
      </c>
      <c r="Z44" s="289">
        <v>2.19</v>
      </c>
      <c r="AA44" s="289">
        <v>0.33</v>
      </c>
      <c r="AB44" s="289">
        <v>6.79</v>
      </c>
      <c r="AC44" s="289">
        <v>8.2200000000000006</v>
      </c>
      <c r="AD44" s="289">
        <v>158.84</v>
      </c>
      <c r="AE44" s="289">
        <v>1563.87</v>
      </c>
      <c r="AF44" s="289">
        <v>5614.96</v>
      </c>
      <c r="AG44" s="289">
        <v>11.43</v>
      </c>
      <c r="AH44" s="289">
        <v>18.489999999999998</v>
      </c>
      <c r="AI44" s="289">
        <v>693.46</v>
      </c>
      <c r="AJ44" s="289">
        <v>1540.95</v>
      </c>
      <c r="AK44" s="289">
        <v>11.23</v>
      </c>
    </row>
    <row r="45" spans="1:37">
      <c r="A45" s="289">
        <v>41</v>
      </c>
      <c r="B45" s="289" t="s">
        <v>116</v>
      </c>
      <c r="C45" s="289" t="s">
        <v>117</v>
      </c>
      <c r="D45" s="289" t="str">
        <f>_xlfn.CONCAT(B45," ",C45)</f>
        <v>1.15.04 High-technology exports, % of manufactured exports</v>
      </c>
      <c r="E45" s="289" t="s">
        <v>289</v>
      </c>
      <c r="F45" s="289" t="s">
        <v>355</v>
      </c>
      <c r="G45" s="289" t="s">
        <v>356</v>
      </c>
      <c r="H45" s="289">
        <v>25.16</v>
      </c>
      <c r="J45" s="289">
        <v>1.02</v>
      </c>
      <c r="K45" s="289">
        <v>12.96</v>
      </c>
      <c r="L45" s="289">
        <v>16.760000000000002</v>
      </c>
      <c r="M45" s="289">
        <v>10.72</v>
      </c>
      <c r="N45" s="289">
        <v>26.57</v>
      </c>
      <c r="P45" s="289">
        <v>7.27</v>
      </c>
      <c r="Q45" s="289">
        <v>72.319999999999993</v>
      </c>
      <c r="R45" s="289">
        <v>14.93</v>
      </c>
      <c r="S45" s="289">
        <v>9.08</v>
      </c>
      <c r="T45" s="289">
        <v>17.55</v>
      </c>
      <c r="U45" s="289">
        <v>7.29</v>
      </c>
      <c r="V45" s="289">
        <v>59.42</v>
      </c>
      <c r="W45" s="289">
        <v>17.57</v>
      </c>
      <c r="X45" s="289">
        <v>2.95</v>
      </c>
      <c r="Y45" s="289">
        <v>12.95</v>
      </c>
      <c r="Z45" s="289">
        <v>1.9</v>
      </c>
      <c r="AA45" s="289">
        <v>40.049999999999997</v>
      </c>
      <c r="AB45" s="289">
        <v>5.0199999999999996</v>
      </c>
      <c r="AC45" s="289">
        <v>63.98</v>
      </c>
      <c r="AD45" s="289">
        <v>9.73</v>
      </c>
      <c r="AE45" s="289">
        <v>56.14</v>
      </c>
      <c r="AF45" s="289">
        <v>29.98</v>
      </c>
      <c r="AG45" s="289">
        <v>1.42</v>
      </c>
      <c r="AH45" s="289">
        <v>28.31</v>
      </c>
      <c r="AI45" s="289">
        <v>28.89</v>
      </c>
      <c r="AJ45" s="289">
        <v>24.32</v>
      </c>
      <c r="AK45" s="289">
        <v>42.69</v>
      </c>
    </row>
    <row r="46" spans="1:37">
      <c r="A46" s="289">
        <v>42</v>
      </c>
      <c r="B46" s="289" t="s">
        <v>118</v>
      </c>
      <c r="C46" s="289" t="s">
        <v>119</v>
      </c>
      <c r="D46" s="289" t="str">
        <f>_xlfn.CONCAT(B46," ",C46)</f>
        <v>1.15.05 Scientific articles, per million people</v>
      </c>
      <c r="E46" s="289" t="s">
        <v>289</v>
      </c>
      <c r="F46" s="289" t="s">
        <v>357</v>
      </c>
      <c r="G46" s="289" t="s">
        <v>358</v>
      </c>
      <c r="H46" s="289">
        <v>2368.5622505227143</v>
      </c>
      <c r="I46" s="289">
        <v>41.871409921671017</v>
      </c>
      <c r="J46" s="289">
        <v>937.51131221719459</v>
      </c>
      <c r="K46" s="289">
        <v>12.064359080923825</v>
      </c>
      <c r="L46" s="289">
        <v>1776.6194972598862</v>
      </c>
      <c r="M46" s="289">
        <v>456.79408946492509</v>
      </c>
      <c r="N46" s="289">
        <v>636.7622383566495</v>
      </c>
      <c r="O46" s="289">
        <v>1386.3846747235793</v>
      </c>
      <c r="P46" s="289">
        <v>198.48772631345105</v>
      </c>
      <c r="Q46" s="289">
        <v>2468.8879967884386</v>
      </c>
      <c r="R46" s="289">
        <v>146.34090545049898</v>
      </c>
      <c r="S46" s="289">
        <v>116.23086746295374</v>
      </c>
      <c r="T46" s="289">
        <v>828.65008668141979</v>
      </c>
      <c r="U46" s="289">
        <v>11.225090276849004</v>
      </c>
      <c r="V46" s="289">
        <v>811.78335170893047</v>
      </c>
      <c r="W46" s="289">
        <v>161.79546171543768</v>
      </c>
      <c r="X46" s="289">
        <v>3.0321419292580627</v>
      </c>
      <c r="Y46" s="289">
        <v>1797.7795121951222</v>
      </c>
      <c r="Z46" s="289">
        <v>99.735626159003118</v>
      </c>
      <c r="AA46" s="289">
        <v>6.9285773675895905</v>
      </c>
      <c r="AB46" s="289">
        <v>137.2865826271821</v>
      </c>
      <c r="AC46" s="289">
        <v>35.506767052074927</v>
      </c>
      <c r="AD46" s="289">
        <v>574.25828482626059</v>
      </c>
      <c r="AE46" s="289">
        <v>2253.0317544793334</v>
      </c>
      <c r="AF46" s="289">
        <v>1488.8957482631163</v>
      </c>
      <c r="AG46" s="289">
        <v>110.86310055367029</v>
      </c>
      <c r="AH46" s="289">
        <v>263.8564171351922</v>
      </c>
      <c r="AI46" s="289">
        <v>1557.4918499505834</v>
      </c>
      <c r="AJ46" s="289">
        <v>1371.2871955095532</v>
      </c>
      <c r="AK46" s="289">
        <v>105.87148860871488</v>
      </c>
    </row>
    <row r="47" spans="1:37">
      <c r="B47" s="289" t="s">
        <v>108</v>
      </c>
      <c r="C47" s="289" t="s">
        <v>121</v>
      </c>
      <c r="D47" s="289" t="s">
        <v>563</v>
      </c>
    </row>
    <row r="48" spans="1:37">
      <c r="A48" s="289">
        <v>44</v>
      </c>
      <c r="B48" s="289" t="s">
        <v>122</v>
      </c>
      <c r="C48" s="289" t="s">
        <v>123</v>
      </c>
      <c r="D48" s="289" t="str">
        <f t="shared" ref="D48:D79" si="0">_xlfn.CONCAT(B48," ",C48)</f>
        <v>1.16.01 Fixed internet speed, Mbps</v>
      </c>
      <c r="E48" s="289" t="s">
        <v>289</v>
      </c>
      <c r="F48" s="289" t="s">
        <v>359</v>
      </c>
      <c r="G48" s="289" t="s">
        <v>360</v>
      </c>
      <c r="H48" s="289">
        <v>104.78451767094096</v>
      </c>
      <c r="I48" s="289">
        <v>46.1211928822907</v>
      </c>
      <c r="J48" s="289">
        <v>84.982148230269388</v>
      </c>
      <c r="K48" s="289">
        <v>41.440432320249336</v>
      </c>
      <c r="L48" s="289">
        <v>247.59614343531544</v>
      </c>
      <c r="M48" s="289">
        <v>226.40871375226541</v>
      </c>
      <c r="N48" s="289">
        <v>173.71356135506392</v>
      </c>
      <c r="O48" s="289">
        <v>219.16082503258576</v>
      </c>
      <c r="P48" s="289">
        <v>93.42322281435024</v>
      </c>
      <c r="Q48" s="289">
        <v>195.56949672468113</v>
      </c>
      <c r="R48" s="289">
        <v>82.346581119866073</v>
      </c>
      <c r="S48" s="289">
        <v>31.455006012130074</v>
      </c>
      <c r="T48" s="289">
        <v>215.29575030073636</v>
      </c>
      <c r="U48" s="289">
        <v>40.183083477223647</v>
      </c>
      <c r="V48" s="289">
        <v>138.68980873141413</v>
      </c>
      <c r="W48" s="289">
        <v>81.30765945729614</v>
      </c>
      <c r="X48" s="289">
        <v>19.152024548729518</v>
      </c>
      <c r="Y48" s="289">
        <v>188.2955067040385</v>
      </c>
      <c r="Z48" s="289">
        <v>13.685519303747242</v>
      </c>
      <c r="AA48" s="289">
        <v>22.382486520804378</v>
      </c>
      <c r="AB48" s="289">
        <v>130.5225913125559</v>
      </c>
      <c r="AC48" s="289">
        <v>78.609401859937563</v>
      </c>
      <c r="AD48" s="289">
        <v>97.61316377285182</v>
      </c>
      <c r="AE48" s="289">
        <v>291.90569514016653</v>
      </c>
      <c r="AF48" s="289">
        <v>252.97363343915245</v>
      </c>
      <c r="AG48" s="289">
        <v>26.789023076960078</v>
      </c>
      <c r="AH48" s="289">
        <v>221.05188178300932</v>
      </c>
      <c r="AI48" s="289">
        <v>149.33445453358732</v>
      </c>
      <c r="AJ48" s="289">
        <v>247.36883829096428</v>
      </c>
      <c r="AK48" s="289">
        <v>132.5821359213958</v>
      </c>
    </row>
    <row r="49" spans="1:37">
      <c r="A49" s="289">
        <v>45</v>
      </c>
      <c r="B49" s="289" t="s">
        <v>124</v>
      </c>
      <c r="C49" s="289" t="s">
        <v>125</v>
      </c>
      <c r="D49" s="289" t="str">
        <f t="shared" si="0"/>
        <v>1.16.02 Internet users, % population</v>
      </c>
      <c r="E49" s="289" t="s">
        <v>289</v>
      </c>
      <c r="F49" s="289" t="s">
        <v>361</v>
      </c>
      <c r="G49" s="289" t="s">
        <v>362</v>
      </c>
      <c r="H49" s="289">
        <v>97.1</v>
      </c>
      <c r="I49" s="289">
        <v>44.5</v>
      </c>
      <c r="J49" s="289">
        <v>99</v>
      </c>
      <c r="K49" s="289">
        <v>60.7</v>
      </c>
      <c r="L49" s="289">
        <v>94</v>
      </c>
      <c r="M49" s="289">
        <v>94.5</v>
      </c>
      <c r="N49" s="289">
        <v>77.5</v>
      </c>
      <c r="P49" s="289">
        <v>77.2</v>
      </c>
      <c r="Q49" s="289">
        <v>96</v>
      </c>
      <c r="R49" s="289">
        <v>55.9</v>
      </c>
      <c r="S49" s="289">
        <v>69.2</v>
      </c>
      <c r="T49" s="289">
        <v>87</v>
      </c>
      <c r="U49" s="289">
        <v>63.6</v>
      </c>
      <c r="V49" s="289">
        <v>97.7</v>
      </c>
      <c r="W49" s="289">
        <v>81.2</v>
      </c>
      <c r="X49" s="289">
        <v>58.5</v>
      </c>
      <c r="Y49" s="289">
        <v>96.2</v>
      </c>
      <c r="Z49" s="289">
        <v>27.4</v>
      </c>
      <c r="AA49" s="289">
        <v>24.1</v>
      </c>
      <c r="AB49" s="289">
        <v>79.5</v>
      </c>
      <c r="AC49" s="289">
        <v>83.8</v>
      </c>
      <c r="AD49" s="289">
        <v>92.2</v>
      </c>
      <c r="AE49" s="289">
        <v>94.3</v>
      </c>
      <c r="AF49" s="289">
        <v>97.4</v>
      </c>
      <c r="AG49" s="289">
        <v>51.2</v>
      </c>
      <c r="AH49" s="289">
        <v>89.5</v>
      </c>
      <c r="AI49" s="289">
        <v>96.3</v>
      </c>
      <c r="AJ49" s="289">
        <v>93.1</v>
      </c>
      <c r="AK49" s="289">
        <v>78.099999999999994</v>
      </c>
    </row>
    <row r="50" spans="1:37">
      <c r="A50" s="289">
        <v>46</v>
      </c>
      <c r="B50" s="289" t="s">
        <v>126</v>
      </c>
      <c r="C50" s="289" t="s">
        <v>252</v>
      </c>
      <c r="D50" s="289" t="str">
        <f t="shared" si="0"/>
        <v>1.16.03 Fixed broadband subscriptions (per 100 people)</v>
      </c>
      <c r="E50" s="289" t="s">
        <v>289</v>
      </c>
      <c r="F50" s="289" t="s">
        <v>363</v>
      </c>
      <c r="G50" s="289" t="s">
        <v>364</v>
      </c>
      <c r="H50" s="289">
        <v>36.6</v>
      </c>
      <c r="I50" s="289">
        <v>7.89</v>
      </c>
      <c r="J50" s="289">
        <v>20.21</v>
      </c>
      <c r="K50" s="289">
        <v>3.64</v>
      </c>
      <c r="L50" s="289">
        <v>42.52</v>
      </c>
      <c r="M50" s="289">
        <v>23</v>
      </c>
      <c r="N50" s="289">
        <v>44.73</v>
      </c>
      <c r="O50" s="289">
        <v>29.21</v>
      </c>
      <c r="P50" s="289">
        <v>16.07</v>
      </c>
      <c r="Q50" s="289">
        <v>39.880000000000003</v>
      </c>
      <c r="R50" s="289">
        <v>2.75</v>
      </c>
      <c r="S50" s="289">
        <v>4.82</v>
      </c>
      <c r="T50" s="289">
        <v>38.630000000000003</v>
      </c>
      <c r="U50" s="289">
        <v>2.72</v>
      </c>
      <c r="V50" s="289">
        <v>13.03</v>
      </c>
      <c r="W50" s="289">
        <v>20.09</v>
      </c>
      <c r="X50" s="289">
        <v>2.8</v>
      </c>
      <c r="Y50" s="289">
        <v>37.85</v>
      </c>
      <c r="Z50" s="289">
        <v>1.36</v>
      </c>
      <c r="AA50" s="289">
        <v>0.21</v>
      </c>
      <c r="AB50" s="289">
        <v>10.44</v>
      </c>
      <c r="AC50" s="289">
        <v>6.54</v>
      </c>
      <c r="AD50" s="289">
        <v>25.82</v>
      </c>
      <c r="AE50" s="289">
        <v>27.43</v>
      </c>
      <c r="AF50" s="289">
        <v>46.57</v>
      </c>
      <c r="AG50" s="289">
        <v>8.77</v>
      </c>
      <c r="AH50" s="289">
        <v>15.75</v>
      </c>
      <c r="AI50" s="289">
        <v>41.44</v>
      </c>
      <c r="AJ50" s="289">
        <v>38.15</v>
      </c>
      <c r="AK50" s="289">
        <v>22.68</v>
      </c>
    </row>
    <row r="51" spans="1:37">
      <c r="A51" s="289">
        <v>47</v>
      </c>
      <c r="B51" s="289" t="s">
        <v>128</v>
      </c>
      <c r="C51" s="289" t="s">
        <v>129</v>
      </c>
      <c r="D51" s="289" t="str">
        <f t="shared" si="0"/>
        <v>1.16.04 Mobile subscriptions (per 100 people)</v>
      </c>
      <c r="E51" s="289" t="s">
        <v>289</v>
      </c>
      <c r="F51" s="289" t="s">
        <v>363</v>
      </c>
      <c r="G51" s="289" t="s">
        <v>365</v>
      </c>
      <c r="H51" s="289">
        <v>112.51300000000001</v>
      </c>
      <c r="I51" s="289">
        <v>114.355</v>
      </c>
      <c r="J51" s="289">
        <v>127.012</v>
      </c>
      <c r="K51" s="289">
        <v>120.809</v>
      </c>
      <c r="L51" s="289">
        <v>94.149699999999996</v>
      </c>
      <c r="M51" s="289">
        <v>135.87100000000001</v>
      </c>
      <c r="N51" s="289">
        <v>128.24700000000001</v>
      </c>
      <c r="O51" s="289">
        <v>128.04</v>
      </c>
      <c r="P51" s="289">
        <v>101.032</v>
      </c>
      <c r="Q51" s="289">
        <v>319.49400000000003</v>
      </c>
      <c r="R51" s="289">
        <v>80.563199999999995</v>
      </c>
      <c r="S51" s="289">
        <v>125.238</v>
      </c>
      <c r="T51" s="289">
        <v>178.43199999999999</v>
      </c>
      <c r="U51" s="289">
        <v>64.758799999999994</v>
      </c>
      <c r="V51" s="289">
        <v>142.732</v>
      </c>
      <c r="W51" s="289">
        <v>111.562</v>
      </c>
      <c r="X51" s="289">
        <v>121.02800000000001</v>
      </c>
      <c r="Y51" s="289">
        <v>126.855</v>
      </c>
      <c r="Z51" s="289">
        <v>76.5398</v>
      </c>
      <c r="AA51" s="289">
        <v>34.058900000000001</v>
      </c>
      <c r="AB51" s="289">
        <v>121.97499999999999</v>
      </c>
      <c r="AC51" s="289">
        <v>117.276</v>
      </c>
      <c r="AD51" s="289">
        <v>180.84200000000001</v>
      </c>
      <c r="AE51" s="289">
        <v>173.2</v>
      </c>
      <c r="AF51" s="289">
        <v>162.114</v>
      </c>
      <c r="AG51" s="289">
        <v>142.27699999999999</v>
      </c>
      <c r="AH51" s="289">
        <v>168.643</v>
      </c>
      <c r="AI51" s="289">
        <v>122.79600000000001</v>
      </c>
      <c r="AJ51" s="289">
        <v>112.411</v>
      </c>
      <c r="AK51" s="289">
        <v>130.99100000000001</v>
      </c>
    </row>
    <row r="54" spans="1:37">
      <c r="B54" s="289" t="s">
        <v>253</v>
      </c>
      <c r="C54" s="289" t="s">
        <v>131</v>
      </c>
      <c r="D54" s="289" t="str">
        <f t="shared" si="0"/>
        <v>2 Societal Pillar Societal Pillar</v>
      </c>
    </row>
    <row r="55" spans="1:37">
      <c r="A55" s="289">
        <v>48</v>
      </c>
      <c r="B55" s="289" t="s">
        <v>132</v>
      </c>
      <c r="C55" s="289" t="s">
        <v>133</v>
      </c>
      <c r="D55" s="289" t="str">
        <f t="shared" si="0"/>
        <v>2.01 Inequality (Gini coefficient)</v>
      </c>
      <c r="E55" s="289" t="s">
        <v>287</v>
      </c>
      <c r="F55" s="289" t="s">
        <v>292</v>
      </c>
      <c r="G55" s="289" t="s">
        <v>367</v>
      </c>
      <c r="I55" s="289">
        <v>33.4</v>
      </c>
      <c r="L55" s="289">
        <v>30.6</v>
      </c>
      <c r="M55" s="289">
        <v>43</v>
      </c>
      <c r="N55" s="289">
        <v>35.700000000000003</v>
      </c>
      <c r="O55" s="289">
        <v>35.4</v>
      </c>
      <c r="P55" s="289">
        <v>44.6</v>
      </c>
      <c r="R55" s="289">
        <v>25.5</v>
      </c>
      <c r="S55" s="289">
        <v>34.9</v>
      </c>
      <c r="T55" s="289">
        <v>33.799999999999997</v>
      </c>
      <c r="V55" s="289">
        <v>40.700000000000003</v>
      </c>
      <c r="W55" s="289">
        <v>43.5</v>
      </c>
      <c r="Y55" s="289">
        <v>33</v>
      </c>
      <c r="AB55" s="289">
        <v>40.700000000000003</v>
      </c>
      <c r="AC55" s="289">
        <v>39.299999999999997</v>
      </c>
      <c r="AD55" s="289">
        <v>35.1</v>
      </c>
      <c r="AF55" s="289">
        <v>32.9</v>
      </c>
      <c r="AH55" s="289">
        <v>33.5</v>
      </c>
      <c r="AI55" s="289">
        <v>32.4</v>
      </c>
      <c r="AJ55" s="289">
        <v>41.8</v>
      </c>
      <c r="AK55" s="289">
        <v>36.1</v>
      </c>
    </row>
    <row r="56" spans="1:37">
      <c r="A56" s="289">
        <v>49</v>
      </c>
      <c r="B56" s="289" t="s">
        <v>134</v>
      </c>
      <c r="C56" s="289" t="s">
        <v>135</v>
      </c>
      <c r="D56" s="289" t="str">
        <f t="shared" si="0"/>
        <v>2.02 Educational attainment</v>
      </c>
      <c r="E56" s="289" t="s">
        <v>231</v>
      </c>
    </row>
    <row r="57" spans="1:37">
      <c r="A57" s="289">
        <v>50</v>
      </c>
      <c r="B57" s="289" t="s">
        <v>136</v>
      </c>
      <c r="C57" s="289" t="s">
        <v>137</v>
      </c>
      <c r="D57" s="289" t="str">
        <f t="shared" si="0"/>
        <v>2.02.01 Mean years of schooling</v>
      </c>
      <c r="E57" s="289" t="s">
        <v>289</v>
      </c>
      <c r="F57" s="289" t="s">
        <v>368</v>
      </c>
      <c r="G57" s="289" t="s">
        <v>369</v>
      </c>
      <c r="H57" s="289">
        <v>12.87</v>
      </c>
      <c r="I57" s="289">
        <v>6.79</v>
      </c>
      <c r="J57" s="289">
        <v>9.2799999999999994</v>
      </c>
      <c r="K57" s="289">
        <v>5.2</v>
      </c>
      <c r="L57" s="289">
        <v>13.87</v>
      </c>
      <c r="M57" s="289">
        <v>11.29</v>
      </c>
      <c r="N57" s="289">
        <v>8.0399999999999991</v>
      </c>
      <c r="O57" s="289">
        <v>12.7</v>
      </c>
      <c r="P57" s="289">
        <v>8.9700000000000006</v>
      </c>
      <c r="Q57" s="289">
        <v>12.35</v>
      </c>
      <c r="R57" s="289">
        <v>6.88</v>
      </c>
      <c r="S57" s="289">
        <v>8.6999999999999993</v>
      </c>
      <c r="T57" s="289">
        <v>12.68</v>
      </c>
      <c r="U57" s="289">
        <v>6.06</v>
      </c>
      <c r="V57" s="289">
        <v>11.09</v>
      </c>
      <c r="W57" s="289">
        <v>9.35</v>
      </c>
      <c r="X57" s="289">
        <v>6.38</v>
      </c>
      <c r="Y57" s="289">
        <v>12.88</v>
      </c>
      <c r="Z57" s="289">
        <v>4.32</v>
      </c>
      <c r="AA57" s="289">
        <v>4.96</v>
      </c>
      <c r="AB57" s="289">
        <v>10.15</v>
      </c>
      <c r="AC57" s="289">
        <v>9.98</v>
      </c>
      <c r="AD57" s="289">
        <v>12.41</v>
      </c>
      <c r="AE57" s="289">
        <v>11.99</v>
      </c>
      <c r="AF57" s="289">
        <v>12.72</v>
      </c>
      <c r="AG57" s="289">
        <v>10.77</v>
      </c>
      <c r="AH57" s="289">
        <v>9.0399999999999991</v>
      </c>
      <c r="AI57" s="289">
        <v>13.49</v>
      </c>
      <c r="AJ57" s="289">
        <v>13.91</v>
      </c>
      <c r="AK57" s="289">
        <v>8.98</v>
      </c>
    </row>
    <row r="58" spans="1:37">
      <c r="A58" s="289">
        <v>51</v>
      </c>
      <c r="B58" s="289" t="s">
        <v>138</v>
      </c>
      <c r="C58" s="289" t="s">
        <v>139</v>
      </c>
      <c r="D58" s="289" t="str">
        <f t="shared" si="0"/>
        <v>2.02.02 University education Index</v>
      </c>
      <c r="E58" s="289" t="s">
        <v>289</v>
      </c>
      <c r="F58" s="289" t="s">
        <v>370</v>
      </c>
      <c r="G58" s="289" t="s">
        <v>371</v>
      </c>
      <c r="H58" s="289">
        <v>43.262547229716183</v>
      </c>
      <c r="I58" s="289">
        <v>3.1457684394736507</v>
      </c>
      <c r="J58" s="289">
        <v>43.076012414874498</v>
      </c>
      <c r="K58" s="289">
        <v>0</v>
      </c>
      <c r="L58" s="289">
        <v>28.670334642490129</v>
      </c>
      <c r="M58" s="289">
        <v>1.1375698206368317</v>
      </c>
      <c r="N58" s="289">
        <v>48.459696227663358</v>
      </c>
      <c r="O58" s="289">
        <v>15.071622627222622</v>
      </c>
      <c r="P58" s="289">
        <v>1.1115190423473809</v>
      </c>
      <c r="Q58" s="289">
        <v>17.422142368776402</v>
      </c>
      <c r="R58" s="289">
        <v>26.735157512469126</v>
      </c>
      <c r="S58" s="289">
        <v>0.61786506863031609</v>
      </c>
      <c r="T58" s="289">
        <v>14.46580917739861</v>
      </c>
      <c r="U58" s="289">
        <v>0</v>
      </c>
      <c r="V58" s="289">
        <v>11.397498274229051</v>
      </c>
      <c r="W58" s="289">
        <v>1.2950890852301751</v>
      </c>
      <c r="X58" s="289">
        <v>0</v>
      </c>
      <c r="Y58" s="289">
        <v>21.633631939774855</v>
      </c>
      <c r="Z58" s="289">
        <v>13.852880116564778</v>
      </c>
      <c r="AA58" s="289">
        <v>0</v>
      </c>
      <c r="AB58" s="289">
        <v>0</v>
      </c>
      <c r="AC58" s="289">
        <v>0</v>
      </c>
      <c r="AD58" s="289">
        <v>10.437004827309563</v>
      </c>
      <c r="AE58" s="289">
        <v>8.345229655734931</v>
      </c>
      <c r="AF58" s="289">
        <v>23.888082958560545</v>
      </c>
      <c r="AG58" s="289">
        <v>0</v>
      </c>
      <c r="AH58" s="289">
        <v>2.1807880183266479</v>
      </c>
      <c r="AI58" s="289">
        <v>78.551901213462926</v>
      </c>
      <c r="AJ58" s="289">
        <v>114.00966797410904</v>
      </c>
      <c r="AK58" s="289">
        <v>2.800864443665676</v>
      </c>
    </row>
    <row r="59" spans="1:37">
      <c r="A59" s="289">
        <v>52</v>
      </c>
      <c r="B59" s="289" t="s">
        <v>140</v>
      </c>
      <c r="C59" s="289" t="s">
        <v>141</v>
      </c>
      <c r="D59" s="289" t="str">
        <f t="shared" si="0"/>
        <v>2.02.03 Tertiary enrollment</v>
      </c>
      <c r="E59" s="289" t="s">
        <v>289</v>
      </c>
      <c r="F59" s="289" t="s">
        <v>292</v>
      </c>
      <c r="G59" s="289" t="s">
        <v>372</v>
      </c>
      <c r="H59" s="289">
        <v>106.2407608</v>
      </c>
      <c r="I59" s="289">
        <v>23.77430725</v>
      </c>
      <c r="J59" s="289">
        <v>38.273216249999997</v>
      </c>
      <c r="K59" s="289">
        <v>17.968145369999998</v>
      </c>
      <c r="L59" s="289">
        <v>77.313758849999999</v>
      </c>
      <c r="M59" s="289">
        <v>99.337280269999994</v>
      </c>
      <c r="N59" s="289">
        <v>74.823600769999999</v>
      </c>
      <c r="O59" s="289">
        <v>90.3</v>
      </c>
      <c r="P59" s="289">
        <v>59.879779820000003</v>
      </c>
      <c r="Q59" s="289">
        <v>100.4610825</v>
      </c>
      <c r="R59" s="289">
        <v>33.116523739999998</v>
      </c>
      <c r="S59" s="289">
        <v>45.135227200000003</v>
      </c>
      <c r="T59" s="289">
        <v>64.628829960000004</v>
      </c>
      <c r="U59" s="289">
        <v>14.90143967</v>
      </c>
      <c r="V59" s="289">
        <v>41.261856080000001</v>
      </c>
      <c r="W59" s="289">
        <v>46.406131739999999</v>
      </c>
      <c r="Y59" s="289">
        <v>77.01046753</v>
      </c>
      <c r="Z59" s="289">
        <v>11.220600129999999</v>
      </c>
      <c r="AC59" s="289">
        <v>45.281894680000001</v>
      </c>
      <c r="AD59" s="289">
        <v>53.915191649999997</v>
      </c>
      <c r="AE59" s="289">
        <v>98.022232059999993</v>
      </c>
      <c r="AF59" s="289">
        <v>103.27603910000001</v>
      </c>
      <c r="AG59" s="289">
        <v>22.96470261</v>
      </c>
      <c r="AH59" s="289">
        <v>46.175209049999999</v>
      </c>
      <c r="AI59" s="289">
        <v>80.151100159999999</v>
      </c>
      <c r="AJ59" s="289">
        <v>79.361930849999993</v>
      </c>
      <c r="AK59" s="289">
        <v>42.224239349999998</v>
      </c>
    </row>
    <row r="60" spans="1:37">
      <c r="A60" s="289">
        <v>53</v>
      </c>
      <c r="B60" s="289" t="s">
        <v>142</v>
      </c>
      <c r="C60" s="289" t="s">
        <v>143</v>
      </c>
      <c r="D60" s="289" t="str">
        <f t="shared" si="0"/>
        <v>2.03 Labor standards</v>
      </c>
      <c r="E60" s="289" t="s">
        <v>231</v>
      </c>
    </row>
    <row r="61" spans="1:37">
      <c r="A61" s="289">
        <v>54</v>
      </c>
      <c r="B61" s="289" t="s">
        <v>144</v>
      </c>
      <c r="C61" s="289" t="s">
        <v>145</v>
      </c>
      <c r="D61" s="289" t="str">
        <f t="shared" si="0"/>
        <v>2.03.01 Gender non-discrimination in hiring</v>
      </c>
      <c r="E61" s="289" t="s">
        <v>289</v>
      </c>
      <c r="F61" s="289" t="s">
        <v>373</v>
      </c>
      <c r="G61" s="289" t="s">
        <v>374</v>
      </c>
      <c r="H61" s="289">
        <v>100</v>
      </c>
      <c r="I61" s="289">
        <v>50</v>
      </c>
      <c r="J61" s="289">
        <v>25</v>
      </c>
      <c r="K61" s="289">
        <v>100</v>
      </c>
      <c r="L61" s="289">
        <v>100</v>
      </c>
      <c r="M61" s="289">
        <v>75</v>
      </c>
      <c r="N61" s="289">
        <v>100</v>
      </c>
      <c r="O61" s="289">
        <v>100</v>
      </c>
      <c r="P61" s="289">
        <v>100</v>
      </c>
      <c r="Q61" s="289">
        <v>100</v>
      </c>
      <c r="R61" s="289">
        <v>100</v>
      </c>
      <c r="S61" s="289">
        <v>100</v>
      </c>
      <c r="T61" s="289">
        <v>50</v>
      </c>
      <c r="U61" s="289">
        <v>75</v>
      </c>
      <c r="V61" s="289">
        <v>50</v>
      </c>
      <c r="W61" s="289">
        <v>100</v>
      </c>
      <c r="X61" s="289">
        <v>25</v>
      </c>
      <c r="Y61" s="289">
        <v>100</v>
      </c>
      <c r="Z61" s="289">
        <v>100</v>
      </c>
      <c r="AA61" s="289">
        <v>50</v>
      </c>
      <c r="AB61" s="289">
        <v>100</v>
      </c>
      <c r="AC61" s="289">
        <v>100</v>
      </c>
      <c r="AD61" s="289">
        <v>50</v>
      </c>
      <c r="AE61" s="289">
        <v>75</v>
      </c>
      <c r="AF61" s="289">
        <v>100</v>
      </c>
      <c r="AG61" s="289">
        <v>75</v>
      </c>
      <c r="AH61" s="289">
        <v>100</v>
      </c>
      <c r="AI61" s="289">
        <v>100</v>
      </c>
      <c r="AJ61" s="289">
        <v>100</v>
      </c>
      <c r="AK61" s="289">
        <v>100</v>
      </c>
    </row>
    <row r="62" spans="1:37">
      <c r="A62" s="289">
        <v>55</v>
      </c>
      <c r="B62" s="289" t="s">
        <v>146</v>
      </c>
      <c r="C62" s="289" t="s">
        <v>147</v>
      </c>
      <c r="D62" s="289" t="str">
        <f t="shared" si="0"/>
        <v>2.03.02 Freedom of association and assembly</v>
      </c>
      <c r="E62" s="289" t="s">
        <v>289</v>
      </c>
      <c r="F62" s="289" t="s">
        <v>292</v>
      </c>
      <c r="H62" s="289">
        <v>0.74583178400000005</v>
      </c>
      <c r="I62" s="289">
        <v>0.434145224</v>
      </c>
      <c r="K62" s="289">
        <v>0.302411125</v>
      </c>
      <c r="L62" s="289">
        <v>0.74812819100000005</v>
      </c>
      <c r="M62" s="289">
        <v>0.77938079500000002</v>
      </c>
      <c r="N62" s="289">
        <v>0.18076605500000001</v>
      </c>
      <c r="O62" s="289">
        <v>0.78247180999999999</v>
      </c>
      <c r="P62" s="289">
        <v>0.59714726600000001</v>
      </c>
      <c r="R62" s="289">
        <v>0.45578544900000001</v>
      </c>
      <c r="S62" s="289">
        <v>0.54307087700000001</v>
      </c>
      <c r="T62" s="289">
        <v>0.91241910199999998</v>
      </c>
      <c r="U62" s="289">
        <v>0.14619221199999999</v>
      </c>
      <c r="V62" s="289">
        <v>0.51020103100000003</v>
      </c>
      <c r="W62" s="289">
        <v>0.56973055299999997</v>
      </c>
      <c r="X62" s="289">
        <v>0.229209686</v>
      </c>
      <c r="Y62" s="289">
        <v>0.74166490100000004</v>
      </c>
      <c r="Z62" s="289">
        <v>0.44101896200000001</v>
      </c>
      <c r="AA62" s="289">
        <v>0.67594157200000005</v>
      </c>
      <c r="AB62" s="289">
        <v>0.55272633699999996</v>
      </c>
      <c r="AC62" s="289">
        <v>0.53749434500000004</v>
      </c>
      <c r="AD62" s="289">
        <v>0.143242182</v>
      </c>
      <c r="AE62" s="289">
        <v>0.35287564399999999</v>
      </c>
      <c r="AF62" s="289">
        <v>0.613902434</v>
      </c>
      <c r="AG62" s="289">
        <v>0.53761748600000003</v>
      </c>
      <c r="AH62" s="289">
        <v>0.38741874100000001</v>
      </c>
      <c r="AI62" s="289">
        <v>0.69642637299999999</v>
      </c>
      <c r="AJ62" s="289">
        <v>0.79837430700000001</v>
      </c>
      <c r="AK62" s="289">
        <v>0.23398160300000001</v>
      </c>
    </row>
    <row r="63" spans="1:37">
      <c r="A63" s="289">
        <v>56</v>
      </c>
      <c r="B63" s="289" t="s">
        <v>148</v>
      </c>
      <c r="C63" s="289" t="s">
        <v>149</v>
      </c>
      <c r="D63" s="289" t="str">
        <f t="shared" si="0"/>
        <v>2.04 Political stability and absence of violence</v>
      </c>
      <c r="E63" s="289" t="s">
        <v>289</v>
      </c>
      <c r="F63" s="289" t="s">
        <v>375</v>
      </c>
      <c r="G63" s="289" t="s">
        <v>376</v>
      </c>
      <c r="H63" s="289">
        <v>79.62</v>
      </c>
      <c r="I63" s="289">
        <v>15.64</v>
      </c>
      <c r="J63" s="289">
        <v>96.68</v>
      </c>
      <c r="K63" s="289">
        <v>47.87</v>
      </c>
      <c r="L63" s="289">
        <v>76.3</v>
      </c>
      <c r="M63" s="289">
        <v>50.24</v>
      </c>
      <c r="N63" s="289">
        <v>25.12</v>
      </c>
      <c r="O63" s="289">
        <v>74.41</v>
      </c>
      <c r="P63" s="289">
        <v>32.700000000000003</v>
      </c>
      <c r="Q63" s="289">
        <v>69.67</v>
      </c>
      <c r="R63" s="289">
        <v>21.33</v>
      </c>
      <c r="S63" s="289">
        <v>28.91</v>
      </c>
      <c r="T63" s="289">
        <v>81.52</v>
      </c>
      <c r="U63" s="289">
        <v>75.36</v>
      </c>
      <c r="V63" s="289">
        <v>50.71</v>
      </c>
      <c r="W63" s="289">
        <v>22.75</v>
      </c>
      <c r="X63" s="289">
        <v>4.74</v>
      </c>
      <c r="Y63" s="289">
        <v>96.21</v>
      </c>
      <c r="Z63" s="289">
        <v>6.64</v>
      </c>
      <c r="AA63" s="289">
        <v>27.01</v>
      </c>
      <c r="AB63" s="289">
        <v>24.17</v>
      </c>
      <c r="AC63" s="289">
        <v>23.7</v>
      </c>
      <c r="AD63" s="289">
        <v>13.27</v>
      </c>
      <c r="AE63" s="289">
        <v>97.16</v>
      </c>
      <c r="AF63" s="289">
        <v>68.25</v>
      </c>
      <c r="AG63" s="289">
        <v>25.59</v>
      </c>
      <c r="AH63" s="289">
        <v>36.020000000000003</v>
      </c>
      <c r="AI63" s="289">
        <v>62.09</v>
      </c>
      <c r="AJ63" s="289">
        <v>47.39</v>
      </c>
      <c r="AK63" s="289">
        <v>45.02</v>
      </c>
    </row>
    <row r="64" spans="1:37">
      <c r="A64" s="289">
        <v>57</v>
      </c>
      <c r="B64" s="289" t="s">
        <v>150</v>
      </c>
      <c r="C64" s="289" t="s">
        <v>151</v>
      </c>
      <c r="D64" s="289" t="str">
        <f t="shared" si="0"/>
        <v>2.05 Goods produced by forced labor or child labor</v>
      </c>
      <c r="E64" s="289" t="s">
        <v>231</v>
      </c>
    </row>
    <row r="65" spans="1:37">
      <c r="A65" s="289">
        <v>58</v>
      </c>
      <c r="B65" s="289" t="s">
        <v>152</v>
      </c>
      <c r="C65" s="289" t="s">
        <v>153</v>
      </c>
      <c r="D65" s="289" t="str">
        <f t="shared" si="0"/>
        <v>2.05.01 Goods produced by forced labor</v>
      </c>
      <c r="E65" s="289" t="s">
        <v>231</v>
      </c>
    </row>
    <row r="66" spans="1:37">
      <c r="A66" s="289">
        <v>59</v>
      </c>
      <c r="B66" s="289" t="s">
        <v>154</v>
      </c>
      <c r="C66" s="289" t="s">
        <v>155</v>
      </c>
      <c r="D66" s="289" t="str">
        <f t="shared" si="0"/>
        <v>2.05.01.a Goods produced by forced labor, number of goods categories</v>
      </c>
      <c r="E66" s="289" t="s">
        <v>287</v>
      </c>
      <c r="F66" s="289" t="s">
        <v>377</v>
      </c>
      <c r="G66" s="289" t="s">
        <v>378</v>
      </c>
      <c r="H66" s="289">
        <v>0</v>
      </c>
      <c r="I66" s="289">
        <v>2</v>
      </c>
      <c r="J66" s="289">
        <v>0</v>
      </c>
      <c r="K66" s="289">
        <v>1</v>
      </c>
      <c r="L66" s="289">
        <v>0</v>
      </c>
      <c r="M66" s="289">
        <v>0</v>
      </c>
      <c r="N66" s="289">
        <v>24</v>
      </c>
      <c r="O66" s="289">
        <v>1</v>
      </c>
      <c r="P66" s="289">
        <v>0</v>
      </c>
      <c r="Q66" s="289">
        <v>0</v>
      </c>
      <c r="R66" s="289">
        <v>12</v>
      </c>
      <c r="S66" s="289">
        <v>3</v>
      </c>
      <c r="T66" s="289">
        <v>0</v>
      </c>
      <c r="U66" s="289">
        <v>0</v>
      </c>
      <c r="V66" s="289">
        <v>4</v>
      </c>
      <c r="W66" s="289">
        <v>2</v>
      </c>
      <c r="X66" s="289">
        <v>15</v>
      </c>
      <c r="Y66" s="289">
        <v>0</v>
      </c>
      <c r="Z66" s="289">
        <v>6</v>
      </c>
      <c r="AA66" s="289">
        <v>0</v>
      </c>
      <c r="AB66" s="289">
        <v>3</v>
      </c>
      <c r="AC66" s="289">
        <v>0</v>
      </c>
      <c r="AD66" s="289">
        <v>3</v>
      </c>
      <c r="AE66" s="289">
        <v>0</v>
      </c>
      <c r="AF66" s="289">
        <v>0</v>
      </c>
      <c r="AH66" s="289">
        <v>3</v>
      </c>
      <c r="AI66" s="289">
        <v>0</v>
      </c>
      <c r="AJ66" s="289">
        <v>0</v>
      </c>
      <c r="AK66" s="289">
        <v>1</v>
      </c>
    </row>
    <row r="67" spans="1:37">
      <c r="A67" s="289">
        <v>60</v>
      </c>
      <c r="B67" s="289" t="s">
        <v>156</v>
      </c>
      <c r="C67" s="289" t="s">
        <v>157</v>
      </c>
      <c r="D67" s="289" t="str">
        <f t="shared" si="0"/>
        <v>2.05.01.b % population in forced labor</v>
      </c>
      <c r="E67" s="289" t="s">
        <v>287</v>
      </c>
      <c r="F67" s="289" t="s">
        <v>379</v>
      </c>
      <c r="G67" s="289" t="s">
        <v>157</v>
      </c>
      <c r="H67" s="289">
        <v>0.16078431372549021</v>
      </c>
      <c r="I67" s="289">
        <v>0.70557232116291924</v>
      </c>
      <c r="K67" s="289">
        <v>0.4964411747114062</v>
      </c>
      <c r="L67" s="289">
        <v>0.18282020030734991</v>
      </c>
      <c r="M67" s="289">
        <v>0.31910441514961291</v>
      </c>
      <c r="N67" s="289">
        <v>0.40095211363112127</v>
      </c>
      <c r="O67" s="289">
        <v>0.1679472645589285</v>
      </c>
      <c r="P67" s="289">
        <v>0.76517599047780993</v>
      </c>
      <c r="Q67" s="289">
        <v>0.28011204481792717</v>
      </c>
      <c r="R67" s="289">
        <v>0.80072231674690797</v>
      </c>
      <c r="S67" s="289">
        <v>0.67014229098726252</v>
      </c>
      <c r="T67" s="289">
        <v>0.11385559315601379</v>
      </c>
      <c r="U67" s="289">
        <v>0.52226498075865868</v>
      </c>
      <c r="V67" s="289">
        <v>0.62411172217759381</v>
      </c>
      <c r="W67" s="289">
        <v>0.65925713354998328</v>
      </c>
      <c r="X67" s="289">
        <v>1.2074986215769161</v>
      </c>
      <c r="Y67" s="289">
        <v>0.16590626296142677</v>
      </c>
      <c r="Z67" s="289">
        <v>1.063415605816417</v>
      </c>
      <c r="AA67" s="289">
        <v>1.039454565776238</v>
      </c>
      <c r="AB67" s="289">
        <v>0.70969307291034822</v>
      </c>
      <c r="AC67" s="289">
        <v>0.78389501829696751</v>
      </c>
      <c r="AD67" s="289">
        <v>1.3012731782860745</v>
      </c>
      <c r="AE67" s="289">
        <v>0.20512820512820512</v>
      </c>
      <c r="AF67" s="289">
        <v>0.35108935224014515</v>
      </c>
      <c r="AG67" s="289">
        <v>0.64913837388502305</v>
      </c>
      <c r="AH67" s="289">
        <v>0.57449856733524352</v>
      </c>
      <c r="AI67" s="289">
        <v>0.1797130483457561</v>
      </c>
      <c r="AJ67" s="289">
        <v>0.32960426340546761</v>
      </c>
      <c r="AK67" s="289">
        <v>0.40682563001469091</v>
      </c>
    </row>
    <row r="68" spans="1:37">
      <c r="A68" s="289">
        <v>61</v>
      </c>
      <c r="B68" s="289" t="s">
        <v>158</v>
      </c>
      <c r="C68" s="289" t="s">
        <v>159</v>
      </c>
      <c r="D68" s="289" t="str">
        <f t="shared" si="0"/>
        <v>2.05.02 Goods produced by child labor, number of goods categories</v>
      </c>
      <c r="E68" s="289" t="s">
        <v>287</v>
      </c>
      <c r="F68" s="289" t="s">
        <v>380</v>
      </c>
      <c r="G68" s="289" t="s">
        <v>378</v>
      </c>
      <c r="H68" s="289">
        <v>0</v>
      </c>
      <c r="I68" s="289">
        <v>15</v>
      </c>
      <c r="J68" s="289">
        <v>0</v>
      </c>
      <c r="K68" s="289">
        <v>12</v>
      </c>
      <c r="L68" s="289">
        <v>0</v>
      </c>
      <c r="M68" s="289">
        <v>0</v>
      </c>
      <c r="N68" s="289">
        <v>6</v>
      </c>
      <c r="O68" s="289">
        <v>0</v>
      </c>
      <c r="P68" s="289">
        <v>8</v>
      </c>
      <c r="Q68" s="289">
        <v>0</v>
      </c>
      <c r="R68" s="289">
        <v>26</v>
      </c>
      <c r="S68" s="289">
        <v>7</v>
      </c>
      <c r="T68" s="289">
        <v>0</v>
      </c>
      <c r="U68" s="289">
        <v>0</v>
      </c>
      <c r="V68" s="289">
        <v>1</v>
      </c>
      <c r="W68" s="289">
        <v>15</v>
      </c>
      <c r="X68" s="289">
        <v>10</v>
      </c>
      <c r="Y68" s="289">
        <v>0</v>
      </c>
      <c r="Z68" s="289">
        <v>14</v>
      </c>
      <c r="AA68" s="289">
        <v>0</v>
      </c>
      <c r="AB68" s="289">
        <v>5</v>
      </c>
      <c r="AC68" s="289">
        <v>13</v>
      </c>
      <c r="AD68" s="289">
        <v>1</v>
      </c>
      <c r="AE68" s="289">
        <v>0</v>
      </c>
      <c r="AF68" s="289">
        <v>0</v>
      </c>
      <c r="AH68" s="289">
        <v>3</v>
      </c>
      <c r="AI68" s="289">
        <v>0</v>
      </c>
      <c r="AJ68" s="289">
        <v>0</v>
      </c>
      <c r="AK68" s="289">
        <v>16</v>
      </c>
    </row>
    <row r="69" spans="1:37">
      <c r="A69" s="289">
        <v>62</v>
      </c>
      <c r="B69" s="289" t="s">
        <v>160</v>
      </c>
      <c r="C69" s="289" t="s">
        <v>161</v>
      </c>
      <c r="D69" s="289" t="str">
        <f t="shared" si="0"/>
        <v>2.06 Government response to human trafficking</v>
      </c>
      <c r="E69" s="289" t="s">
        <v>231</v>
      </c>
    </row>
    <row r="70" spans="1:37">
      <c r="A70" s="289">
        <v>63</v>
      </c>
      <c r="B70" s="289" t="s">
        <v>162</v>
      </c>
      <c r="C70" s="289" t="s">
        <v>163</v>
      </c>
      <c r="D70" s="289" t="str">
        <f t="shared" si="0"/>
        <v>2.06.01 Government response to human trafficking, Criminalization</v>
      </c>
      <c r="E70" s="289" t="s">
        <v>289</v>
      </c>
      <c r="F70" s="289" t="s">
        <v>381</v>
      </c>
      <c r="G70" s="289" t="s">
        <v>382</v>
      </c>
      <c r="H70" s="289">
        <v>7</v>
      </c>
      <c r="I70" s="289">
        <v>7</v>
      </c>
      <c r="J70" s="289">
        <v>5</v>
      </c>
      <c r="K70" s="289">
        <v>6</v>
      </c>
      <c r="L70" s="289">
        <v>7</v>
      </c>
      <c r="M70" s="289">
        <v>8</v>
      </c>
      <c r="N70" s="289">
        <v>6</v>
      </c>
      <c r="P70" s="289">
        <v>7</v>
      </c>
      <c r="R70" s="289">
        <v>6</v>
      </c>
      <c r="S70" s="289">
        <v>6</v>
      </c>
      <c r="T70" s="289">
        <v>6</v>
      </c>
      <c r="U70" s="289">
        <v>5</v>
      </c>
      <c r="V70" s="289">
        <v>7</v>
      </c>
      <c r="W70" s="289">
        <v>8</v>
      </c>
      <c r="X70" s="289">
        <v>5</v>
      </c>
      <c r="Y70" s="289">
        <v>7</v>
      </c>
      <c r="Z70" s="289">
        <v>7</v>
      </c>
      <c r="AA70" s="289">
        <v>3</v>
      </c>
      <c r="AB70" s="289">
        <v>8</v>
      </c>
      <c r="AC70" s="289">
        <v>6</v>
      </c>
      <c r="AD70" s="289">
        <v>7</v>
      </c>
      <c r="AE70" s="289">
        <v>5</v>
      </c>
      <c r="AF70" s="289">
        <v>5</v>
      </c>
      <c r="AG70" s="289">
        <v>7</v>
      </c>
      <c r="AH70" s="289">
        <v>7</v>
      </c>
      <c r="AI70" s="289">
        <v>7</v>
      </c>
      <c r="AJ70" s="289">
        <v>5</v>
      </c>
      <c r="AK70" s="289">
        <v>6</v>
      </c>
    </row>
    <row r="71" spans="1:37">
      <c r="A71" s="289">
        <v>64</v>
      </c>
      <c r="B71" s="289" t="s">
        <v>164</v>
      </c>
      <c r="C71" s="289" t="s">
        <v>165</v>
      </c>
      <c r="D71" s="289" t="str">
        <f t="shared" si="0"/>
        <v>2.06.02 Government response to human trafficking, Strategy</v>
      </c>
      <c r="E71" s="289" t="s">
        <v>289</v>
      </c>
      <c r="F71" s="289" t="s">
        <v>379</v>
      </c>
      <c r="G71" s="289" t="s">
        <v>383</v>
      </c>
      <c r="H71" s="289">
        <v>66.67</v>
      </c>
      <c r="I71" s="289">
        <v>48.72</v>
      </c>
      <c r="J71" s="289">
        <v>34.619999999999997</v>
      </c>
      <c r="K71" s="289">
        <v>42.31</v>
      </c>
      <c r="L71" s="289">
        <v>60.26</v>
      </c>
      <c r="M71" s="289">
        <v>55.13</v>
      </c>
      <c r="N71" s="289">
        <v>39.74</v>
      </c>
      <c r="O71" s="289">
        <v>47.3</v>
      </c>
      <c r="P71" s="289">
        <v>51.28</v>
      </c>
      <c r="Q71" s="289">
        <v>32.049999999999997</v>
      </c>
      <c r="R71" s="289">
        <v>46.15</v>
      </c>
      <c r="S71" s="289">
        <v>50</v>
      </c>
      <c r="T71" s="289">
        <v>43.59</v>
      </c>
      <c r="U71" s="289">
        <v>46.15</v>
      </c>
      <c r="V71" s="289">
        <v>44.87</v>
      </c>
      <c r="W71" s="289">
        <v>55.13</v>
      </c>
      <c r="X71" s="289">
        <v>42.31</v>
      </c>
      <c r="Y71" s="289">
        <v>53.85</v>
      </c>
      <c r="Z71" s="289">
        <v>37.18</v>
      </c>
      <c r="AA71" s="289">
        <v>30.77</v>
      </c>
      <c r="AB71" s="289">
        <v>55.13</v>
      </c>
      <c r="AC71" s="289">
        <v>58.97</v>
      </c>
      <c r="AD71" s="289">
        <v>24.36</v>
      </c>
      <c r="AE71" s="289">
        <v>47.44</v>
      </c>
      <c r="AF71" s="289">
        <v>38.46</v>
      </c>
      <c r="AG71" s="289">
        <v>48.72</v>
      </c>
      <c r="AH71" s="289">
        <v>55.13</v>
      </c>
      <c r="AI71" s="289">
        <v>67.95</v>
      </c>
      <c r="AJ71" s="289">
        <v>66.67</v>
      </c>
      <c r="AK71" s="289">
        <v>47.44</v>
      </c>
    </row>
    <row r="72" spans="1:37">
      <c r="A72" s="289">
        <v>65</v>
      </c>
      <c r="B72" s="289" t="s">
        <v>166</v>
      </c>
      <c r="C72" s="289" t="s">
        <v>167</v>
      </c>
      <c r="D72" s="289" t="str">
        <f t="shared" si="0"/>
        <v>2.06.03 Government response to human trafficking, Action</v>
      </c>
      <c r="E72" s="289" t="s">
        <v>287</v>
      </c>
      <c r="F72" s="289" t="s">
        <v>381</v>
      </c>
      <c r="G72" s="289" t="s">
        <v>384</v>
      </c>
      <c r="H72" s="289">
        <v>1</v>
      </c>
      <c r="I72" s="289">
        <v>2</v>
      </c>
      <c r="J72" s="289">
        <v>4</v>
      </c>
      <c r="K72" s="289">
        <v>4</v>
      </c>
      <c r="L72" s="289">
        <v>1</v>
      </c>
      <c r="M72" s="289">
        <v>1</v>
      </c>
      <c r="N72" s="289">
        <v>4</v>
      </c>
      <c r="O72" s="289">
        <v>1</v>
      </c>
      <c r="P72" s="289">
        <v>2</v>
      </c>
      <c r="Q72" s="289">
        <v>3</v>
      </c>
      <c r="R72" s="289">
        <v>2</v>
      </c>
      <c r="S72" s="289">
        <v>2</v>
      </c>
      <c r="T72" s="289">
        <v>2</v>
      </c>
      <c r="U72" s="289">
        <v>3</v>
      </c>
      <c r="V72" s="289">
        <v>2</v>
      </c>
      <c r="W72" s="289">
        <v>2</v>
      </c>
      <c r="X72" s="289">
        <v>4</v>
      </c>
      <c r="Y72" s="289">
        <v>2</v>
      </c>
      <c r="Z72" s="289">
        <v>2</v>
      </c>
      <c r="AA72" s="289">
        <v>4</v>
      </c>
      <c r="AB72" s="289">
        <v>2</v>
      </c>
      <c r="AC72" s="289">
        <v>1</v>
      </c>
      <c r="AD72" s="289">
        <v>4</v>
      </c>
      <c r="AE72" s="289">
        <v>1</v>
      </c>
      <c r="AF72" s="289">
        <v>1</v>
      </c>
      <c r="AG72" s="289">
        <v>2</v>
      </c>
      <c r="AH72" s="289">
        <v>2</v>
      </c>
      <c r="AI72" s="289">
        <v>1</v>
      </c>
      <c r="AJ72" s="289">
        <v>1</v>
      </c>
      <c r="AK72" s="289">
        <v>2</v>
      </c>
    </row>
    <row r="73" spans="1:37">
      <c r="A73" s="289">
        <v>66</v>
      </c>
      <c r="B73" s="289" t="s">
        <v>168</v>
      </c>
      <c r="C73" s="289" t="s">
        <v>169</v>
      </c>
      <c r="D73" s="289" t="str">
        <f t="shared" si="0"/>
        <v>2.07 Trade in goods at risk of modern slavery</v>
      </c>
      <c r="E73" s="289" t="s">
        <v>231</v>
      </c>
    </row>
    <row r="74" spans="1:37">
      <c r="A74" s="289">
        <v>67</v>
      </c>
      <c r="B74" s="289" t="s">
        <v>170</v>
      </c>
      <c r="C74" s="289" t="s">
        <v>171</v>
      </c>
      <c r="D74" s="289" t="str">
        <f t="shared" si="0"/>
        <v>2.07.01 Imports of goods at risk of modern slavery, US$ millions</v>
      </c>
      <c r="E74" s="289" t="s">
        <v>287</v>
      </c>
      <c r="F74" s="289" t="s">
        <v>385</v>
      </c>
      <c r="G74" s="289" t="s">
        <v>386</v>
      </c>
      <c r="H74" s="289">
        <v>11850.311079999999</v>
      </c>
      <c r="I74" s="289">
        <v>1490.2049039999999</v>
      </c>
      <c r="J74" s="289">
        <v>72.730369339999996</v>
      </c>
      <c r="K74" s="289">
        <v>482.92726270000003</v>
      </c>
      <c r="L74" s="289">
        <v>7528.8115280000002</v>
      </c>
      <c r="M74" s="289">
        <v>4688.3973740000001</v>
      </c>
      <c r="N74" s="289">
        <v>9532.09512</v>
      </c>
      <c r="O74" s="289">
        <v>7619.5908950000003</v>
      </c>
      <c r="P74" s="289">
        <v>300.43737199999998</v>
      </c>
      <c r="Q74" s="289">
        <v>58509.633390000003</v>
      </c>
      <c r="R74" s="289">
        <v>12284.70305</v>
      </c>
      <c r="S74" s="289">
        <v>4582.4215469999999</v>
      </c>
      <c r="T74" s="289">
        <v>32541.913229999998</v>
      </c>
      <c r="U74" s="289">
        <v>113.0300586</v>
      </c>
      <c r="V74" s="289">
        <v>9249.7229779999998</v>
      </c>
      <c r="W74" s="289">
        <v>7773.3677909999997</v>
      </c>
      <c r="X74" s="289">
        <v>599.21330920000003</v>
      </c>
      <c r="Y74" s="289">
        <v>1134.5410360000001</v>
      </c>
      <c r="Z74" s="289">
        <v>1372.3367840000001</v>
      </c>
      <c r="AA74" s="289">
        <v>99.503974189999994</v>
      </c>
      <c r="AB74" s="289">
        <v>1296.7322730000001</v>
      </c>
      <c r="AC74" s="289">
        <v>4843.4792989999996</v>
      </c>
      <c r="AD74" s="289">
        <v>9794.5961950000001</v>
      </c>
      <c r="AE74" s="289">
        <v>9464.8993489999993</v>
      </c>
      <c r="AF74" s="289">
        <v>14065.40531</v>
      </c>
      <c r="AG74" s="289">
        <v>220.67730639999999</v>
      </c>
      <c r="AH74" s="289">
        <v>5044.6682570000003</v>
      </c>
      <c r="AI74" s="289">
        <v>15768.52174</v>
      </c>
      <c r="AJ74" s="289">
        <v>124860.12</v>
      </c>
      <c r="AK74" s="289">
        <v>7166.3243140000004</v>
      </c>
    </row>
    <row r="75" spans="1:37">
      <c r="A75" s="289">
        <v>68</v>
      </c>
      <c r="B75" s="289" t="s">
        <v>172</v>
      </c>
      <c r="C75" s="289" t="s">
        <v>173</v>
      </c>
      <c r="D75" s="289" t="str">
        <f t="shared" si="0"/>
        <v>2.07.02 Exports of goods at risk of modern slavery, US$ millions</v>
      </c>
      <c r="E75" s="289" t="s">
        <v>287</v>
      </c>
      <c r="F75" s="289" t="s">
        <v>385</v>
      </c>
      <c r="G75" s="289" t="s">
        <v>387</v>
      </c>
      <c r="H75" s="289">
        <v>0</v>
      </c>
      <c r="J75" s="289">
        <v>0</v>
      </c>
      <c r="K75" s="289">
        <v>7.3000000000000001E-3</v>
      </c>
      <c r="L75" s="289">
        <v>0</v>
      </c>
      <c r="M75" s="289">
        <v>0</v>
      </c>
      <c r="N75" s="289">
        <v>452725.1</v>
      </c>
      <c r="O75" s="289">
        <v>1358.5</v>
      </c>
      <c r="P75" s="289">
        <v>0</v>
      </c>
      <c r="Q75" s="289">
        <v>0</v>
      </c>
      <c r="R75" s="289">
        <v>27234</v>
      </c>
      <c r="S75" s="289">
        <v>1926.2</v>
      </c>
      <c r="T75" s="289">
        <v>0</v>
      </c>
      <c r="U75" s="289">
        <v>0</v>
      </c>
      <c r="V75" s="289">
        <v>19552.8</v>
      </c>
      <c r="W75" s="289">
        <v>0</v>
      </c>
      <c r="X75" s="289">
        <v>743.5</v>
      </c>
      <c r="Y75" s="289">
        <v>0</v>
      </c>
      <c r="Z75" s="289">
        <v>123.9</v>
      </c>
      <c r="AA75" s="289">
        <v>0</v>
      </c>
      <c r="AB75" s="289">
        <v>8479.9</v>
      </c>
      <c r="AC75" s="289">
        <v>0</v>
      </c>
      <c r="AE75" s="289">
        <v>0</v>
      </c>
      <c r="AF75" s="289">
        <v>0</v>
      </c>
      <c r="AG75" s="289">
        <v>0</v>
      </c>
      <c r="AH75" s="289">
        <v>3233.4</v>
      </c>
      <c r="AI75" s="289">
        <v>0</v>
      </c>
      <c r="AJ75" s="289">
        <v>0</v>
      </c>
      <c r="AK75" s="289">
        <v>30078.5</v>
      </c>
    </row>
    <row r="76" spans="1:37">
      <c r="A76" s="289">
        <v>69</v>
      </c>
      <c r="B76" s="289" t="s">
        <v>174</v>
      </c>
      <c r="C76" s="289" t="s">
        <v>175</v>
      </c>
      <c r="D76" s="289" t="str">
        <f t="shared" si="0"/>
        <v>2.08 Social mobility, Index</v>
      </c>
      <c r="E76" s="289" t="s">
        <v>289</v>
      </c>
      <c r="F76" s="289" t="s">
        <v>564</v>
      </c>
      <c r="H76" s="289">
        <v>75.099999999999994</v>
      </c>
      <c r="I76" s="289">
        <v>40.200000000000003</v>
      </c>
      <c r="L76" s="289">
        <v>76.099999999999994</v>
      </c>
      <c r="M76" s="289">
        <v>60.3</v>
      </c>
      <c r="N76" s="289">
        <v>61.5</v>
      </c>
      <c r="P76" s="289">
        <v>53.9</v>
      </c>
      <c r="R76" s="289">
        <v>42.7</v>
      </c>
      <c r="S76" s="289">
        <v>49.3</v>
      </c>
      <c r="T76" s="289">
        <v>76.099999999999994</v>
      </c>
      <c r="U76" s="289">
        <v>43.8</v>
      </c>
      <c r="V76" s="289">
        <v>62</v>
      </c>
      <c r="W76" s="289">
        <v>52.6</v>
      </c>
      <c r="Y76" s="289">
        <v>74.3</v>
      </c>
      <c r="Z76" s="289">
        <v>36.700000000000003</v>
      </c>
      <c r="AB76" s="289">
        <v>49.9</v>
      </c>
      <c r="AC76" s="289">
        <v>51.7</v>
      </c>
      <c r="AD76" s="289">
        <v>64.7</v>
      </c>
      <c r="AE76" s="289">
        <v>74.599999999999994</v>
      </c>
      <c r="AF76" s="289">
        <v>71.400000000000006</v>
      </c>
      <c r="AG76" s="289">
        <v>52.3</v>
      </c>
      <c r="AH76" s="289">
        <v>55.4</v>
      </c>
      <c r="AI76" s="289">
        <v>74.400000000000006</v>
      </c>
      <c r="AJ76" s="289">
        <v>70.400000000000006</v>
      </c>
      <c r="AK76" s="289">
        <v>57.8</v>
      </c>
    </row>
    <row r="77" spans="1:37">
      <c r="A77" s="289">
        <v>70</v>
      </c>
      <c r="B77" s="289" t="s">
        <v>176</v>
      </c>
      <c r="C77" s="289" t="s">
        <v>177</v>
      </c>
      <c r="D77" s="289" t="str">
        <f t="shared" si="0"/>
        <v>2.09 Life expectancy at birth</v>
      </c>
      <c r="E77" s="289" t="s">
        <v>289</v>
      </c>
      <c r="F77" s="289" t="s">
        <v>390</v>
      </c>
      <c r="H77" s="289">
        <v>83.923000000000002</v>
      </c>
      <c r="I77" s="289">
        <v>74.671999999999997</v>
      </c>
      <c r="J77" s="289">
        <v>75.326999999999998</v>
      </c>
      <c r="K77" s="289">
        <v>70.668000000000006</v>
      </c>
      <c r="L77" s="289">
        <v>82.63</v>
      </c>
      <c r="M77" s="289">
        <v>81.167000000000002</v>
      </c>
      <c r="N77" s="289">
        <v>77.953000000000003</v>
      </c>
      <c r="P77" s="289">
        <v>77.391999999999996</v>
      </c>
      <c r="Q77" s="289">
        <v>85.510999999999996</v>
      </c>
      <c r="R77" s="289">
        <v>72.003</v>
      </c>
      <c r="S77" s="289">
        <v>71.146000000000001</v>
      </c>
      <c r="T77" s="289">
        <v>84.712000000000003</v>
      </c>
      <c r="U77" s="289">
        <v>68.963999999999999</v>
      </c>
      <c r="V77" s="289">
        <v>76.656999999999996</v>
      </c>
      <c r="W77" s="289">
        <v>75.069000000000003</v>
      </c>
      <c r="X77" s="289">
        <v>66.888999999999996</v>
      </c>
      <c r="Y77" s="289">
        <v>82.087999999999994</v>
      </c>
      <c r="Z77" s="289">
        <v>67.649000000000001</v>
      </c>
      <c r="AA77" s="289">
        <v>66.134</v>
      </c>
      <c r="AB77" s="289">
        <v>77.739999999999995</v>
      </c>
      <c r="AC77" s="289">
        <v>69.832999999999998</v>
      </c>
      <c r="AD77" s="289">
        <v>73.153999999999996</v>
      </c>
      <c r="AE77" s="289">
        <v>83.736000000000004</v>
      </c>
      <c r="AF77" s="289">
        <v>84.328999999999994</v>
      </c>
      <c r="AG77" s="289">
        <v>77.483000000000004</v>
      </c>
      <c r="AH77" s="289">
        <v>76.412000000000006</v>
      </c>
      <c r="AI77" s="289">
        <v>81.302000000000007</v>
      </c>
      <c r="AJ77" s="289">
        <v>79.304000000000002</v>
      </c>
      <c r="AK77" s="289">
        <v>74.587999999999994</v>
      </c>
    </row>
    <row r="78" spans="1:37">
      <c r="A78" s="289">
        <v>71</v>
      </c>
      <c r="B78" s="289" t="s">
        <v>178</v>
      </c>
      <c r="C78" s="289" t="s">
        <v>179</v>
      </c>
      <c r="D78" s="289" t="str">
        <f t="shared" si="0"/>
        <v>2.10 Uneven Economic Development</v>
      </c>
      <c r="E78" s="289" t="s">
        <v>287</v>
      </c>
      <c r="H78" s="289">
        <v>2.9</v>
      </c>
      <c r="I78" s="289">
        <v>5.8</v>
      </c>
      <c r="J78" s="289">
        <v>6.9</v>
      </c>
      <c r="K78" s="289">
        <v>6.3</v>
      </c>
      <c r="L78" s="289">
        <v>2.5</v>
      </c>
      <c r="M78" s="289">
        <v>4.7</v>
      </c>
      <c r="N78" s="289">
        <v>6.2</v>
      </c>
      <c r="P78" s="289">
        <v>6</v>
      </c>
      <c r="R78" s="289">
        <v>5.7</v>
      </c>
      <c r="S78" s="289">
        <v>4.2</v>
      </c>
      <c r="T78" s="289">
        <v>3.2</v>
      </c>
      <c r="U78" s="289">
        <v>5.2</v>
      </c>
      <c r="V78" s="289">
        <v>3.8</v>
      </c>
      <c r="W78" s="289">
        <v>5.8</v>
      </c>
      <c r="X78" s="289">
        <v>7.2</v>
      </c>
      <c r="Y78" s="289">
        <v>2.8</v>
      </c>
      <c r="Z78" s="289">
        <v>5</v>
      </c>
      <c r="AA78" s="289">
        <v>7.9</v>
      </c>
      <c r="AB78" s="289">
        <v>5.9</v>
      </c>
      <c r="AC78" s="289">
        <v>4.8</v>
      </c>
      <c r="AD78" s="289">
        <v>5.0999999999999996</v>
      </c>
      <c r="AE78" s="289">
        <v>3.9</v>
      </c>
      <c r="AF78" s="289">
        <v>3.1</v>
      </c>
      <c r="AG78" s="289">
        <v>6.1</v>
      </c>
      <c r="AH78" s="289">
        <v>4</v>
      </c>
      <c r="AI78" s="289">
        <v>3.6</v>
      </c>
      <c r="AJ78" s="289">
        <v>3.9</v>
      </c>
      <c r="AK78" s="289">
        <v>3.6</v>
      </c>
    </row>
    <row r="79" spans="1:37">
      <c r="A79" s="289">
        <v>72</v>
      </c>
      <c r="B79" s="289">
        <v>2.11</v>
      </c>
      <c r="C79" s="289" t="s">
        <v>180</v>
      </c>
      <c r="D79" s="289" t="str">
        <f t="shared" si="0"/>
        <v>2.11 Universal Health Coverage Index</v>
      </c>
      <c r="E79" s="289" t="s">
        <v>289</v>
      </c>
      <c r="H79" s="289">
        <v>87</v>
      </c>
      <c r="I79" s="289">
        <v>52</v>
      </c>
      <c r="J79" s="289">
        <v>78</v>
      </c>
      <c r="K79" s="289">
        <v>58</v>
      </c>
      <c r="L79" s="289">
        <v>91</v>
      </c>
      <c r="M79" s="289">
        <v>82</v>
      </c>
      <c r="N79" s="289">
        <v>81</v>
      </c>
      <c r="P79" s="289">
        <v>77</v>
      </c>
      <c r="R79" s="289">
        <v>63</v>
      </c>
      <c r="S79" s="289">
        <v>55</v>
      </c>
      <c r="T79" s="289">
        <v>83</v>
      </c>
      <c r="U79" s="289">
        <v>52</v>
      </c>
      <c r="V79" s="289">
        <v>76</v>
      </c>
      <c r="W79" s="289">
        <v>75</v>
      </c>
      <c r="X79" s="289">
        <v>52</v>
      </c>
      <c r="Y79" s="289">
        <v>85</v>
      </c>
      <c r="Z79" s="289">
        <v>45</v>
      </c>
      <c r="AA79" s="289">
        <v>30</v>
      </c>
      <c r="AB79" s="289">
        <v>71</v>
      </c>
      <c r="AC79" s="289">
        <v>58</v>
      </c>
      <c r="AD79" s="289">
        <v>79</v>
      </c>
      <c r="AE79" s="289">
        <v>89</v>
      </c>
      <c r="AF79" s="289">
        <v>89</v>
      </c>
      <c r="AG79" s="289">
        <v>67</v>
      </c>
      <c r="AH79" s="289">
        <v>82</v>
      </c>
      <c r="AI79" s="289">
        <v>88</v>
      </c>
      <c r="AJ79" s="289">
        <v>86</v>
      </c>
      <c r="AK79" s="289">
        <v>68</v>
      </c>
    </row>
    <row r="82" spans="1:37">
      <c r="B82" s="289" t="s">
        <v>262</v>
      </c>
      <c r="C82" s="289" t="s">
        <v>182</v>
      </c>
      <c r="D82" s="289" t="str">
        <f>B82</f>
        <v>3 Environmental Pillar</v>
      </c>
      <c r="E82" s="289" t="s">
        <v>231</v>
      </c>
    </row>
    <row r="83" spans="1:37" ht="15">
      <c r="A83" s="289">
        <v>73</v>
      </c>
      <c r="B83" s="289" t="s">
        <v>183</v>
      </c>
      <c r="C83" s="289" t="s">
        <v>184</v>
      </c>
      <c r="D83" s="89" t="s">
        <v>565</v>
      </c>
      <c r="E83" s="289" t="s">
        <v>287</v>
      </c>
      <c r="F83" s="289" t="s">
        <v>566</v>
      </c>
      <c r="G83" s="289" t="s">
        <v>393</v>
      </c>
      <c r="H83" s="289">
        <v>8.11</v>
      </c>
      <c r="I83" s="289">
        <v>41.65</v>
      </c>
      <c r="J83" s="289">
        <v>7.45</v>
      </c>
      <c r="K83" s="289">
        <v>23.26</v>
      </c>
      <c r="L83" s="289">
        <v>6.35</v>
      </c>
      <c r="M83" s="289">
        <v>23.16</v>
      </c>
      <c r="N83" s="289">
        <v>34.47</v>
      </c>
      <c r="O83" s="289">
        <v>15.97</v>
      </c>
      <c r="P83" s="289">
        <v>16.54</v>
      </c>
      <c r="Q83" s="289">
        <v>17.724032999999999</v>
      </c>
      <c r="R83" s="289">
        <v>47.416428000000003</v>
      </c>
      <c r="S83" s="289">
        <v>17.482831999999998</v>
      </c>
      <c r="T83" s="289">
        <v>12.616709999999999</v>
      </c>
      <c r="U83" s="289">
        <v>21.189782999999998</v>
      </c>
      <c r="V83" s="289">
        <v>15.884689</v>
      </c>
      <c r="W83" s="289">
        <v>14.444257</v>
      </c>
      <c r="X83" s="289">
        <v>31.951257999999999</v>
      </c>
      <c r="Y83" s="289">
        <v>6.3493490000000001</v>
      </c>
      <c r="Z83" s="289">
        <v>43.172423999999999</v>
      </c>
      <c r="AA83" s="289">
        <v>14.526175</v>
      </c>
      <c r="AB83" s="289">
        <v>26.019459000000001</v>
      </c>
      <c r="AC83" s="289">
        <v>19.638594000000001</v>
      </c>
      <c r="AD83" s="289">
        <v>10.613864</v>
      </c>
      <c r="AE83" s="289">
        <v>14.107163</v>
      </c>
      <c r="AF83" s="289">
        <v>26</v>
      </c>
      <c r="AG83" s="289">
        <v>19.543354000000001</v>
      </c>
      <c r="AH83" s="289">
        <v>30.456693999999999</v>
      </c>
      <c r="AI83" s="289">
        <v>9.7051897</v>
      </c>
      <c r="AJ83" s="289">
        <v>7.6972503999999997</v>
      </c>
      <c r="AK83" s="289">
        <v>20.208034999999999</v>
      </c>
    </row>
    <row r="84" spans="1:37">
      <c r="A84" s="289">
        <v>74</v>
      </c>
      <c r="B84" s="289" t="s">
        <v>185</v>
      </c>
      <c r="C84" s="289" t="s">
        <v>186</v>
      </c>
      <c r="D84" s="289" t="str">
        <f t="shared" ref="D84:D102" si="1">_xlfn.CONCAT(B84," ",C84)</f>
        <v>3.02 Deforestation</v>
      </c>
      <c r="E84" s="289" t="s">
        <v>289</v>
      </c>
      <c r="F84" s="289" t="s">
        <v>394</v>
      </c>
      <c r="G84" s="289" t="s">
        <v>395</v>
      </c>
      <c r="H84" s="289">
        <v>2.1989999999999999E-2</v>
      </c>
      <c r="I84" s="289">
        <v>9.7249999999999993E-3</v>
      </c>
      <c r="J84" s="289">
        <v>1.895E-3</v>
      </c>
      <c r="K84" s="289">
        <v>4.9459999999999999E-3</v>
      </c>
      <c r="L84" s="289">
        <v>4.9459999999999999E-3</v>
      </c>
      <c r="M84" s="289">
        <v>3.7919999999999998E-3</v>
      </c>
      <c r="N84" s="289">
        <v>3.241E-3</v>
      </c>
      <c r="O84" s="289">
        <v>6.6299999999999996E-4</v>
      </c>
      <c r="P84" s="289">
        <v>2.1670000000000001E-3</v>
      </c>
      <c r="Q84" s="289">
        <v>1.1820000000000001E-3</v>
      </c>
      <c r="R84" s="289">
        <v>3.3300000000000001E-3</v>
      </c>
      <c r="S84" s="289">
        <v>6.3290000000000004E-3</v>
      </c>
      <c r="T84" s="289">
        <v>1.9109999999999999E-3</v>
      </c>
      <c r="U84" s="289">
        <v>1.7316000000000002E-2</v>
      </c>
      <c r="V84" s="289">
        <v>1.1061E-2</v>
      </c>
      <c r="W84" s="289">
        <v>4.7470000000000004E-3</v>
      </c>
      <c r="X84" s="289">
        <v>6.8269999999999997E-3</v>
      </c>
      <c r="Y84" s="289">
        <v>5.9760000000000004E-3</v>
      </c>
      <c r="AA84" s="289">
        <v>2.3770000000000002E-3</v>
      </c>
      <c r="AB84" s="289">
        <v>3.0300000000000001E-3</v>
      </c>
      <c r="AC84" s="289">
        <v>3.5669999999999999E-3</v>
      </c>
      <c r="AD84" s="289">
        <v>6.6990000000000001E-3</v>
      </c>
      <c r="AE84" s="289">
        <v>1.1138E-2</v>
      </c>
      <c r="AF84" s="289">
        <v>3.9389999999999998E-3</v>
      </c>
      <c r="AG84" s="289">
        <v>2.8630000000000001E-3</v>
      </c>
      <c r="AH84" s="289">
        <v>6.1739999999999998E-3</v>
      </c>
      <c r="AI84" s="289">
        <v>7.4520000000000003E-3</v>
      </c>
      <c r="AJ84" s="289">
        <v>7.4469999999999996E-3</v>
      </c>
      <c r="AK84" s="289">
        <v>1.2178E-2</v>
      </c>
    </row>
    <row r="85" spans="1:37">
      <c r="A85" s="289">
        <v>75</v>
      </c>
      <c r="B85" s="289" t="s">
        <v>187</v>
      </c>
      <c r="C85" s="289" t="s">
        <v>188</v>
      </c>
      <c r="D85" s="289" t="str">
        <f t="shared" si="1"/>
        <v>3.03 % of wastewater treated</v>
      </c>
      <c r="E85" s="289" t="s">
        <v>289</v>
      </c>
      <c r="F85" s="289" t="s">
        <v>396</v>
      </c>
      <c r="G85" s="289" t="s">
        <v>188</v>
      </c>
      <c r="H85" s="289">
        <v>95.77</v>
      </c>
      <c r="I85" s="289">
        <v>16.34</v>
      </c>
      <c r="K85" s="289">
        <v>46.79</v>
      </c>
      <c r="L85" s="289">
        <v>68.3</v>
      </c>
      <c r="M85" s="289">
        <v>87.89</v>
      </c>
      <c r="N85" s="289">
        <v>64.03</v>
      </c>
      <c r="Q85" s="289">
        <v>93.2</v>
      </c>
      <c r="R85" s="289">
        <v>28.83</v>
      </c>
      <c r="T85" s="289">
        <v>98.58</v>
      </c>
      <c r="U85" s="289">
        <v>10.3</v>
      </c>
      <c r="V85" s="289">
        <v>90.61</v>
      </c>
      <c r="W85" s="289">
        <v>64.11</v>
      </c>
      <c r="X85" s="289">
        <v>15.19</v>
      </c>
      <c r="Y85" s="289">
        <v>84.53</v>
      </c>
      <c r="Z85" s="289">
        <v>38.11</v>
      </c>
      <c r="AA85" s="289">
        <v>7.29</v>
      </c>
      <c r="AB85" s="289">
        <v>52.42</v>
      </c>
      <c r="AC85" s="289">
        <v>68.05</v>
      </c>
      <c r="AD85" s="289">
        <v>21.45</v>
      </c>
      <c r="AE85" s="289">
        <v>100</v>
      </c>
      <c r="AF85" s="289">
        <v>99.43</v>
      </c>
      <c r="AH85" s="289">
        <v>33.69</v>
      </c>
      <c r="AI85" s="289">
        <v>97.19</v>
      </c>
      <c r="AJ85" s="289">
        <v>98.06</v>
      </c>
      <c r="AK85" s="289">
        <v>40.76</v>
      </c>
    </row>
    <row r="86" spans="1:37">
      <c r="A86" s="289">
        <v>76</v>
      </c>
      <c r="B86" s="289" t="s">
        <v>189</v>
      </c>
      <c r="C86" s="289" t="s">
        <v>667</v>
      </c>
      <c r="D86" s="89" t="s">
        <v>602</v>
      </c>
      <c r="E86" s="289" t="s">
        <v>287</v>
      </c>
      <c r="F86" s="289" t="s">
        <v>568</v>
      </c>
      <c r="G86" s="289" t="s">
        <v>397</v>
      </c>
      <c r="H86" s="289">
        <v>4.5826153152254821E-2</v>
      </c>
      <c r="I86" s="289">
        <v>7.217870539177447E-2</v>
      </c>
      <c r="J86" s="289">
        <v>8.6200203812492521E-2</v>
      </c>
      <c r="K86" s="289">
        <v>0.19394533701968616</v>
      </c>
      <c r="L86" s="289">
        <v>9.1433135490771825E-2</v>
      </c>
      <c r="M86" s="289">
        <v>9.9078800304474454E-2</v>
      </c>
      <c r="N86" s="289">
        <v>0.12829762921785198</v>
      </c>
      <c r="O86" s="289">
        <v>9.6016217750658106E-2</v>
      </c>
      <c r="P86" s="289">
        <v>0.11530235105415745</v>
      </c>
      <c r="Q86" s="289">
        <v>1.8801853937596182E-2</v>
      </c>
      <c r="R86" s="289">
        <v>0.20033753636157883</v>
      </c>
      <c r="S86" s="289">
        <v>0.12315681514939246</v>
      </c>
      <c r="T86" s="289">
        <v>6.0755996555782919E-2</v>
      </c>
      <c r="U86" s="289">
        <v>0.23439929237484294</v>
      </c>
      <c r="V86" s="289">
        <v>0.14612192237861371</v>
      </c>
      <c r="W86" s="289">
        <v>7.4329561532510899E-2</v>
      </c>
      <c r="X86" s="289">
        <v>0.30525480361363855</v>
      </c>
      <c r="Y86" s="289">
        <v>5.4611924902001237E-2</v>
      </c>
      <c r="Z86" s="289">
        <v>0.23932866166063596</v>
      </c>
      <c r="AB86" s="289">
        <v>9.0470254032521388E-2</v>
      </c>
      <c r="AC86" s="289">
        <v>8.8721492811983646E-2</v>
      </c>
      <c r="AD86" s="289">
        <v>0.23374091825678556</v>
      </c>
      <c r="AE86" s="289">
        <v>3.6888787602186668E-2</v>
      </c>
      <c r="AF86" s="289">
        <v>0.10822293118476006</v>
      </c>
      <c r="AG86" s="289">
        <v>0.11941978863265906</v>
      </c>
      <c r="AH86" s="289">
        <v>0.19817094498896387</v>
      </c>
      <c r="AI86" s="289">
        <v>3.6666503177791493E-2</v>
      </c>
      <c r="AJ86" s="289">
        <v>6.1325305887562583E-2</v>
      </c>
      <c r="AK86" s="289">
        <v>0.17799815964604804</v>
      </c>
    </row>
    <row r="87" spans="1:37">
      <c r="A87" s="289">
        <v>77</v>
      </c>
      <c r="B87" s="289" t="s">
        <v>191</v>
      </c>
      <c r="C87" s="289" t="s">
        <v>192</v>
      </c>
      <c r="D87" s="289" t="str">
        <f t="shared" si="1"/>
        <v>3.05 Ecological footprint</v>
      </c>
      <c r="E87" s="289" t="s">
        <v>287</v>
      </c>
      <c r="F87" s="289" t="s">
        <v>399</v>
      </c>
      <c r="G87" s="289" t="s">
        <v>400</v>
      </c>
      <c r="H87" s="289">
        <v>7.2789999999999999</v>
      </c>
      <c r="I87" s="289">
        <v>0.68100000000000005</v>
      </c>
      <c r="K87" s="289">
        <v>1.6439999999999999</v>
      </c>
      <c r="L87" s="289">
        <v>8.1050000000000004</v>
      </c>
      <c r="M87" s="289">
        <v>4.2670000000000003</v>
      </c>
      <c r="N87" s="289">
        <v>3.6749999999999998</v>
      </c>
      <c r="P87" s="289">
        <v>1.71</v>
      </c>
      <c r="R87" s="289">
        <v>1.113</v>
      </c>
      <c r="S87" s="289">
        <v>1.8560000000000001</v>
      </c>
      <c r="T87" s="289">
        <v>4.0359999999999996</v>
      </c>
      <c r="U87" s="289">
        <v>1.1220000000000001</v>
      </c>
      <c r="V87" s="289">
        <v>4.2320000000000002</v>
      </c>
      <c r="W87" s="289">
        <v>2.5459999999999998</v>
      </c>
      <c r="X87" s="289">
        <v>1.105</v>
      </c>
      <c r="Y87" s="289">
        <v>5.43</v>
      </c>
      <c r="Z87" s="289">
        <v>0.73399999999999999</v>
      </c>
      <c r="AA87" s="289">
        <v>1.169</v>
      </c>
      <c r="AB87" s="289">
        <v>2.4119999999999999</v>
      </c>
      <c r="AC87" s="289">
        <v>1.3959999999999999</v>
      </c>
      <c r="AD87" s="289">
        <v>6.21</v>
      </c>
      <c r="AE87" s="289">
        <v>10.07</v>
      </c>
      <c r="AF87" s="289">
        <v>5.4649999999999999</v>
      </c>
      <c r="AG87" s="289">
        <v>1.196</v>
      </c>
      <c r="AH87" s="289">
        <v>2.456</v>
      </c>
      <c r="AI87" s="289">
        <v>3.81</v>
      </c>
      <c r="AJ87" s="289">
        <v>7.4770000000000003</v>
      </c>
      <c r="AK87" s="289">
        <v>2.7029999999999998</v>
      </c>
    </row>
    <row r="88" spans="1:37">
      <c r="A88" s="289">
        <v>78</v>
      </c>
      <c r="B88" s="289" t="s">
        <v>193</v>
      </c>
      <c r="C88" s="289" t="s">
        <v>569</v>
      </c>
      <c r="D88" s="89" t="s">
        <v>570</v>
      </c>
      <c r="E88" s="289" t="s">
        <v>289</v>
      </c>
      <c r="F88" s="289" t="s">
        <v>568</v>
      </c>
      <c r="G88" s="289" t="s">
        <v>401</v>
      </c>
      <c r="H88" s="289">
        <v>9.7527076794268375</v>
      </c>
      <c r="I88" s="289">
        <v>15.549991231410759</v>
      </c>
      <c r="J88" s="289">
        <v>1.0071614150244858E-2</v>
      </c>
      <c r="K88" s="289">
        <v>40.283219588434726</v>
      </c>
      <c r="L88" s="289">
        <v>16.075343157767385</v>
      </c>
      <c r="M88" s="289">
        <v>33.342374092650587</v>
      </c>
      <c r="N88" s="289">
        <v>10.349821081332513</v>
      </c>
      <c r="O88" s="289">
        <v>2.3578677127511174</v>
      </c>
      <c r="P88" s="289">
        <v>15.881065937237931</v>
      </c>
      <c r="Q88" s="289">
        <v>1.3066913085381977</v>
      </c>
      <c r="R88" s="289">
        <v>23.831589266362606</v>
      </c>
      <c r="S88" s="289">
        <v>22.788510364907545</v>
      </c>
      <c r="T88" s="289">
        <v>7.7565915876929834</v>
      </c>
      <c r="U88" s="289">
        <v>79.660693798256361</v>
      </c>
      <c r="V88" s="289">
        <v>4.114652652184871</v>
      </c>
      <c r="W88" s="289">
        <v>8.8995929015385506</v>
      </c>
      <c r="X88" s="289">
        <v>54.946562549602532</v>
      </c>
      <c r="Y88" s="289">
        <v>44.424403380087277</v>
      </c>
      <c r="Z88" s="289">
        <v>29.916660482679859</v>
      </c>
      <c r="AA88" s="289">
        <v>54.6</v>
      </c>
      <c r="AB88" s="289">
        <v>23.137970015799073</v>
      </c>
      <c r="AC88" s="289">
        <v>33.789751342557324</v>
      </c>
      <c r="AD88" s="289">
        <v>2.5272635703532798</v>
      </c>
      <c r="AE88" s="289">
        <v>1.2575836755434202</v>
      </c>
      <c r="AF88" s="289">
        <v>2.6389935478710713</v>
      </c>
      <c r="AG88" s="289">
        <v>46.064989728738702</v>
      </c>
      <c r="AH88" s="289">
        <v>18.195915291622711</v>
      </c>
      <c r="AI88" s="289">
        <v>14.788219751670839</v>
      </c>
      <c r="AJ88" s="289">
        <v>8.3704741055859699</v>
      </c>
      <c r="AK88" s="289">
        <v>20.458229655097533</v>
      </c>
    </row>
    <row r="89" spans="1:37">
      <c r="A89" s="289">
        <v>79</v>
      </c>
      <c r="B89" s="289" t="s">
        <v>195</v>
      </c>
      <c r="C89" s="289" t="s">
        <v>196</v>
      </c>
      <c r="D89" s="289" t="str">
        <f t="shared" si="1"/>
        <v>3.07 Environmental standards in trade</v>
      </c>
      <c r="E89" s="289" t="s">
        <v>231</v>
      </c>
    </row>
    <row r="90" spans="1:37">
      <c r="A90" s="289">
        <v>80</v>
      </c>
      <c r="B90" s="289" t="s">
        <v>197</v>
      </c>
      <c r="C90" s="289" t="s">
        <v>198</v>
      </c>
      <c r="D90" s="289" t="str">
        <f t="shared" si="1"/>
        <v>3.07.01 Convention: Hazardous Wastes</v>
      </c>
      <c r="E90" s="289" t="s">
        <v>289</v>
      </c>
      <c r="F90" s="289" t="s">
        <v>402</v>
      </c>
      <c r="G90" s="289" t="s">
        <v>403</v>
      </c>
      <c r="H90" s="289">
        <v>2</v>
      </c>
      <c r="I90" s="289">
        <v>2</v>
      </c>
      <c r="J90" s="289">
        <v>2</v>
      </c>
      <c r="K90" s="289">
        <v>2</v>
      </c>
      <c r="L90" s="289">
        <v>2</v>
      </c>
      <c r="M90" s="289">
        <v>2</v>
      </c>
      <c r="N90" s="289">
        <v>2</v>
      </c>
      <c r="O90" s="289">
        <v>2</v>
      </c>
      <c r="P90" s="289">
        <v>2</v>
      </c>
      <c r="Q90" s="289">
        <v>2</v>
      </c>
      <c r="R90" s="289">
        <v>2</v>
      </c>
      <c r="S90" s="289">
        <v>2</v>
      </c>
      <c r="T90" s="289">
        <v>2</v>
      </c>
      <c r="U90" s="289">
        <v>2</v>
      </c>
      <c r="V90" s="289">
        <v>2</v>
      </c>
      <c r="W90" s="289">
        <v>2</v>
      </c>
      <c r="X90" s="289">
        <v>2</v>
      </c>
      <c r="Y90" s="289">
        <v>2</v>
      </c>
      <c r="Z90" s="289">
        <v>2</v>
      </c>
      <c r="AA90" s="289">
        <v>2</v>
      </c>
      <c r="AB90" s="289">
        <v>2</v>
      </c>
      <c r="AC90" s="289">
        <v>2</v>
      </c>
      <c r="AD90" s="289">
        <v>2</v>
      </c>
      <c r="AE90" s="289">
        <v>2</v>
      </c>
      <c r="AF90" s="289">
        <v>2</v>
      </c>
      <c r="AG90" s="289">
        <v>2</v>
      </c>
      <c r="AH90" s="289">
        <v>2</v>
      </c>
      <c r="AI90" s="289">
        <v>2</v>
      </c>
      <c r="AJ90" s="289">
        <v>1</v>
      </c>
      <c r="AK90" s="289">
        <v>2</v>
      </c>
    </row>
    <row r="91" spans="1:37">
      <c r="A91" s="289">
        <v>81</v>
      </c>
      <c r="B91" s="289" t="s">
        <v>199</v>
      </c>
      <c r="C91" s="289" t="s">
        <v>200</v>
      </c>
      <c r="D91" s="289" t="str">
        <f t="shared" si="1"/>
        <v>3.07.02 Convention: Prevention of Marine Pollution</v>
      </c>
      <c r="E91" s="289" t="s">
        <v>289</v>
      </c>
      <c r="F91" s="289" t="s">
        <v>404</v>
      </c>
      <c r="G91" s="289" t="s">
        <v>403</v>
      </c>
      <c r="H91" s="289">
        <v>2</v>
      </c>
      <c r="I91" s="289">
        <v>0</v>
      </c>
      <c r="J91" s="289">
        <v>0</v>
      </c>
      <c r="K91" s="289">
        <v>0</v>
      </c>
      <c r="L91" s="289">
        <v>2</v>
      </c>
      <c r="M91" s="289">
        <v>2</v>
      </c>
      <c r="N91" s="289">
        <v>2</v>
      </c>
      <c r="O91" s="289">
        <v>2</v>
      </c>
      <c r="P91" s="289">
        <v>0</v>
      </c>
      <c r="Q91" s="289">
        <v>2</v>
      </c>
      <c r="R91" s="289">
        <v>0</v>
      </c>
      <c r="S91" s="289">
        <v>0</v>
      </c>
      <c r="T91" s="289">
        <v>2</v>
      </c>
      <c r="U91" s="289">
        <v>0</v>
      </c>
      <c r="V91" s="289">
        <v>0</v>
      </c>
      <c r="W91" s="289">
        <v>2</v>
      </c>
      <c r="X91" s="289">
        <v>0</v>
      </c>
      <c r="Y91" s="289">
        <v>2</v>
      </c>
      <c r="Z91" s="289">
        <v>0</v>
      </c>
      <c r="AA91" s="289">
        <v>2</v>
      </c>
      <c r="AB91" s="289">
        <v>0</v>
      </c>
      <c r="AC91" s="289">
        <v>2</v>
      </c>
      <c r="AD91" s="289">
        <v>0</v>
      </c>
      <c r="AE91" s="289">
        <v>0</v>
      </c>
      <c r="AF91" s="289">
        <v>2</v>
      </c>
      <c r="AG91" s="289">
        <v>0</v>
      </c>
      <c r="AH91" s="289">
        <v>0</v>
      </c>
      <c r="AI91" s="289">
        <v>2</v>
      </c>
      <c r="AJ91" s="289">
        <v>2</v>
      </c>
      <c r="AK91" s="289">
        <v>0</v>
      </c>
    </row>
    <row r="92" spans="1:37">
      <c r="A92" s="289">
        <v>82</v>
      </c>
      <c r="B92" s="289" t="s">
        <v>201</v>
      </c>
      <c r="C92" s="289" t="s">
        <v>202</v>
      </c>
      <c r="D92" s="289" t="str">
        <f t="shared" si="1"/>
        <v>3.07.03 Convention: Protection of the Ozone Layer (Vienna)</v>
      </c>
      <c r="E92" s="289" t="s">
        <v>289</v>
      </c>
      <c r="F92" s="289" t="s">
        <v>402</v>
      </c>
      <c r="G92" s="289" t="s">
        <v>403</v>
      </c>
      <c r="H92" s="289">
        <v>2</v>
      </c>
      <c r="I92" s="289">
        <v>2</v>
      </c>
      <c r="J92" s="289">
        <v>2</v>
      </c>
      <c r="K92" s="289">
        <v>2</v>
      </c>
      <c r="L92" s="289">
        <v>2</v>
      </c>
      <c r="M92" s="289">
        <v>2</v>
      </c>
      <c r="N92" s="289">
        <v>2</v>
      </c>
      <c r="O92" s="289">
        <v>2</v>
      </c>
      <c r="P92" s="289">
        <v>2</v>
      </c>
      <c r="Q92" s="289">
        <v>2</v>
      </c>
      <c r="R92" s="289">
        <v>2</v>
      </c>
      <c r="S92" s="289">
        <v>2</v>
      </c>
      <c r="T92" s="289">
        <v>2</v>
      </c>
      <c r="U92" s="289">
        <v>2</v>
      </c>
      <c r="V92" s="289">
        <v>2</v>
      </c>
      <c r="W92" s="289">
        <v>2</v>
      </c>
      <c r="X92" s="289">
        <v>2</v>
      </c>
      <c r="Y92" s="289">
        <v>2</v>
      </c>
      <c r="Z92" s="289">
        <v>2</v>
      </c>
      <c r="AA92" s="289">
        <v>2</v>
      </c>
      <c r="AB92" s="289">
        <v>2</v>
      </c>
      <c r="AC92" s="289">
        <v>2</v>
      </c>
      <c r="AD92" s="289">
        <v>0</v>
      </c>
      <c r="AE92" s="289">
        <v>2</v>
      </c>
      <c r="AF92" s="289">
        <v>2</v>
      </c>
      <c r="AG92" s="289">
        <v>2</v>
      </c>
      <c r="AH92" s="289">
        <v>2</v>
      </c>
      <c r="AI92" s="289">
        <v>2</v>
      </c>
      <c r="AJ92" s="289">
        <v>2</v>
      </c>
      <c r="AK92" s="289">
        <v>2</v>
      </c>
    </row>
    <row r="93" spans="1:37">
      <c r="A93" s="289">
        <v>83</v>
      </c>
      <c r="B93" s="289" t="s">
        <v>203</v>
      </c>
      <c r="C93" s="289" t="s">
        <v>204</v>
      </c>
      <c r="D93" s="289" t="str">
        <f t="shared" si="1"/>
        <v>3.07.04 Convention on Climate Change (Kyoto)</v>
      </c>
      <c r="E93" s="289" t="s">
        <v>289</v>
      </c>
      <c r="F93" s="289" t="s">
        <v>402</v>
      </c>
      <c r="G93" s="289" t="s">
        <v>403</v>
      </c>
      <c r="H93" s="289">
        <v>2</v>
      </c>
      <c r="I93" s="289">
        <v>2</v>
      </c>
      <c r="J93" s="289">
        <v>2</v>
      </c>
      <c r="K93" s="289">
        <v>2</v>
      </c>
      <c r="L93" s="289">
        <v>0</v>
      </c>
      <c r="M93" s="289">
        <v>2</v>
      </c>
      <c r="N93" s="289">
        <v>2</v>
      </c>
      <c r="O93" s="289">
        <v>2</v>
      </c>
      <c r="P93" s="289">
        <v>2</v>
      </c>
      <c r="Q93" s="289">
        <v>2</v>
      </c>
      <c r="R93" s="289">
        <v>2</v>
      </c>
      <c r="S93" s="289">
        <v>2</v>
      </c>
      <c r="T93" s="289">
        <v>2</v>
      </c>
      <c r="U93" s="289">
        <v>2</v>
      </c>
      <c r="V93" s="289">
        <v>2</v>
      </c>
      <c r="W93" s="289">
        <v>2</v>
      </c>
      <c r="X93" s="289">
        <v>2</v>
      </c>
      <c r="Y93" s="289">
        <v>2</v>
      </c>
      <c r="Z93" s="289">
        <v>2</v>
      </c>
      <c r="AA93" s="289">
        <v>2</v>
      </c>
      <c r="AB93" s="289">
        <v>2</v>
      </c>
      <c r="AC93" s="289">
        <v>2</v>
      </c>
      <c r="AD93" s="289">
        <v>2</v>
      </c>
      <c r="AE93" s="289">
        <v>2</v>
      </c>
      <c r="AF93" s="289">
        <v>2</v>
      </c>
      <c r="AG93" s="289">
        <v>2</v>
      </c>
      <c r="AH93" s="289">
        <v>2</v>
      </c>
      <c r="AI93" s="289">
        <v>2</v>
      </c>
      <c r="AJ93" s="289">
        <v>1</v>
      </c>
      <c r="AK93" s="289">
        <v>2</v>
      </c>
    </row>
    <row r="94" spans="1:37">
      <c r="A94" s="289">
        <v>84</v>
      </c>
      <c r="B94" s="289" t="s">
        <v>205</v>
      </c>
      <c r="C94" s="289" t="s">
        <v>206</v>
      </c>
      <c r="D94" s="289" t="str">
        <f t="shared" si="1"/>
        <v>3.07.05 The International Timber Agreement</v>
      </c>
      <c r="E94" s="289" t="s">
        <v>289</v>
      </c>
      <c r="F94" s="289" t="s">
        <v>402</v>
      </c>
      <c r="G94" s="289" t="s">
        <v>403</v>
      </c>
      <c r="H94" s="289">
        <v>2</v>
      </c>
      <c r="I94" s="289">
        <v>0</v>
      </c>
      <c r="J94" s="289">
        <v>0</v>
      </c>
      <c r="K94" s="289">
        <v>2</v>
      </c>
      <c r="L94" s="289">
        <v>2</v>
      </c>
      <c r="M94" s="289">
        <v>0</v>
      </c>
      <c r="N94" s="289">
        <v>2</v>
      </c>
      <c r="O94" s="289">
        <v>2</v>
      </c>
      <c r="P94" s="289">
        <v>2</v>
      </c>
      <c r="Q94" s="289">
        <v>2</v>
      </c>
      <c r="R94" s="289">
        <v>2</v>
      </c>
      <c r="S94" s="289">
        <v>2</v>
      </c>
      <c r="T94" s="289">
        <v>2</v>
      </c>
      <c r="U94" s="289">
        <v>0</v>
      </c>
      <c r="V94" s="289">
        <v>2</v>
      </c>
      <c r="W94" s="289">
        <v>2</v>
      </c>
      <c r="X94" s="289">
        <v>2</v>
      </c>
      <c r="Y94" s="289">
        <v>2</v>
      </c>
      <c r="Z94" s="289">
        <v>0</v>
      </c>
      <c r="AA94" s="289">
        <v>2</v>
      </c>
      <c r="AB94" s="289">
        <v>2</v>
      </c>
      <c r="AC94" s="289">
        <v>2</v>
      </c>
      <c r="AD94" s="289">
        <v>0</v>
      </c>
      <c r="AE94" s="289">
        <v>0</v>
      </c>
      <c r="AF94" s="289">
        <v>0</v>
      </c>
      <c r="AG94" s="289">
        <v>0</v>
      </c>
      <c r="AH94" s="289">
        <v>2</v>
      </c>
      <c r="AI94" s="289">
        <v>2</v>
      </c>
      <c r="AJ94" s="289">
        <v>0</v>
      </c>
      <c r="AK94" s="289">
        <v>2</v>
      </c>
    </row>
    <row r="95" spans="1:37">
      <c r="A95" s="289">
        <v>85</v>
      </c>
      <c r="B95" s="289" t="s">
        <v>207</v>
      </c>
      <c r="C95" s="289" t="s">
        <v>208</v>
      </c>
      <c r="D95" s="289" t="str">
        <f t="shared" si="1"/>
        <v>3.07.06 Convention: International Trade in Endangered Species</v>
      </c>
      <c r="E95" s="289" t="s">
        <v>289</v>
      </c>
      <c r="F95" s="289" t="s">
        <v>405</v>
      </c>
      <c r="G95" s="289" t="s">
        <v>403</v>
      </c>
      <c r="H95" s="289">
        <v>2</v>
      </c>
      <c r="I95" s="289">
        <v>2</v>
      </c>
      <c r="J95" s="289">
        <v>2</v>
      </c>
      <c r="K95" s="289">
        <v>2</v>
      </c>
      <c r="L95" s="289">
        <v>2</v>
      </c>
      <c r="M95" s="289">
        <v>2</v>
      </c>
      <c r="N95" s="289">
        <v>2</v>
      </c>
      <c r="O95" s="289">
        <v>2</v>
      </c>
      <c r="P95" s="289">
        <v>2</v>
      </c>
      <c r="Q95" s="289">
        <v>2</v>
      </c>
      <c r="R95" s="289">
        <v>2</v>
      </c>
      <c r="S95" s="289">
        <v>2</v>
      </c>
      <c r="T95" s="289">
        <v>2</v>
      </c>
      <c r="U95" s="289">
        <v>2</v>
      </c>
      <c r="V95" s="289">
        <v>2</v>
      </c>
      <c r="W95" s="289">
        <v>2</v>
      </c>
      <c r="X95" s="289">
        <v>2</v>
      </c>
      <c r="Y95" s="289">
        <v>2</v>
      </c>
      <c r="Z95" s="289">
        <v>2</v>
      </c>
      <c r="AA95" s="289">
        <v>2</v>
      </c>
      <c r="AB95" s="289">
        <v>2</v>
      </c>
      <c r="AC95" s="289">
        <v>2</v>
      </c>
      <c r="AD95" s="289">
        <v>0</v>
      </c>
      <c r="AE95" s="289">
        <v>0</v>
      </c>
      <c r="AF95" s="289">
        <v>0</v>
      </c>
      <c r="AG95" s="289">
        <v>2</v>
      </c>
      <c r="AH95" s="289">
        <v>2</v>
      </c>
      <c r="AI95" s="289">
        <v>2</v>
      </c>
      <c r="AJ95" s="289">
        <v>2</v>
      </c>
      <c r="AK95" s="289">
        <v>2</v>
      </c>
    </row>
    <row r="96" spans="1:37">
      <c r="A96" s="289">
        <v>86</v>
      </c>
      <c r="B96" s="289" t="s">
        <v>209</v>
      </c>
      <c r="C96" s="289" t="s">
        <v>210</v>
      </c>
      <c r="D96" s="289" t="str">
        <f t="shared" si="1"/>
        <v>3.07.07 Convention: Prior Informed Consent - Hazardous Chemicals (Rotterdam)</v>
      </c>
      <c r="E96" s="289" t="s">
        <v>289</v>
      </c>
      <c r="F96" s="289" t="s">
        <v>402</v>
      </c>
      <c r="G96" s="289" t="s">
        <v>403</v>
      </c>
      <c r="H96" s="289">
        <v>2</v>
      </c>
      <c r="I96" s="289">
        <v>0</v>
      </c>
      <c r="J96" s="289">
        <v>0</v>
      </c>
      <c r="K96" s="289">
        <v>2</v>
      </c>
      <c r="L96" s="289">
        <v>2</v>
      </c>
      <c r="M96" s="289">
        <v>2</v>
      </c>
      <c r="N96" s="289">
        <v>1</v>
      </c>
      <c r="O96" s="289">
        <v>2</v>
      </c>
      <c r="P96" s="289">
        <v>2</v>
      </c>
      <c r="Q96" s="289">
        <v>2</v>
      </c>
      <c r="R96" s="289">
        <v>2</v>
      </c>
      <c r="S96" s="289">
        <v>2</v>
      </c>
      <c r="T96" s="289">
        <v>2</v>
      </c>
      <c r="U96" s="289">
        <v>2</v>
      </c>
      <c r="V96" s="289">
        <v>2</v>
      </c>
      <c r="W96" s="289">
        <v>2</v>
      </c>
      <c r="X96" s="289">
        <v>0</v>
      </c>
      <c r="Y96" s="289">
        <v>2</v>
      </c>
      <c r="Z96" s="289">
        <v>2</v>
      </c>
      <c r="AA96" s="289">
        <v>0</v>
      </c>
      <c r="AB96" s="289">
        <v>2</v>
      </c>
      <c r="AC96" s="289">
        <v>2</v>
      </c>
      <c r="AD96" s="289">
        <v>2</v>
      </c>
      <c r="AE96" s="289">
        <v>2</v>
      </c>
      <c r="AF96" s="289">
        <v>2</v>
      </c>
      <c r="AG96" s="289">
        <v>2</v>
      </c>
      <c r="AH96" s="289">
        <v>2</v>
      </c>
      <c r="AI96" s="289">
        <v>2</v>
      </c>
      <c r="AJ96" s="289">
        <v>1</v>
      </c>
      <c r="AK96" s="289">
        <v>2</v>
      </c>
    </row>
    <row r="97" spans="1:37">
      <c r="A97" s="289">
        <v>87</v>
      </c>
      <c r="B97" s="289" t="s">
        <v>211</v>
      </c>
      <c r="C97" s="289" t="s">
        <v>571</v>
      </c>
      <c r="D97" s="89" t="s">
        <v>572</v>
      </c>
      <c r="E97" s="289" t="s">
        <v>287</v>
      </c>
      <c r="F97" s="289" t="s">
        <v>406</v>
      </c>
      <c r="G97" s="289" t="s">
        <v>407</v>
      </c>
      <c r="H97" s="289">
        <v>13.18</v>
      </c>
      <c r="I97" s="289">
        <v>-13.97</v>
      </c>
      <c r="J97" s="289">
        <v>0.44</v>
      </c>
      <c r="K97" s="289">
        <v>-5.9566463550000002</v>
      </c>
      <c r="L97" s="289">
        <v>9.6</v>
      </c>
      <c r="M97" s="289">
        <v>-1.55</v>
      </c>
      <c r="N97" s="289">
        <v>276.33</v>
      </c>
      <c r="O97" s="289">
        <v>-2.08</v>
      </c>
      <c r="P97" s="289">
        <v>-1.84</v>
      </c>
      <c r="Q97" s="289">
        <v>-15.67</v>
      </c>
      <c r="R97" s="289">
        <v>61.82</v>
      </c>
      <c r="S97" s="289">
        <v>-2.34</v>
      </c>
      <c r="T97" s="289">
        <v>-44.43</v>
      </c>
      <c r="U97" s="289">
        <v>-0.35</v>
      </c>
      <c r="V97" s="289">
        <v>5.09</v>
      </c>
      <c r="W97" s="289">
        <v>-10.36</v>
      </c>
      <c r="Y97" s="289">
        <v>-1.79</v>
      </c>
      <c r="Z97" s="289">
        <v>-6.24</v>
      </c>
      <c r="AB97" s="289">
        <v>-2.31</v>
      </c>
      <c r="AC97" s="289">
        <v>-10.98</v>
      </c>
      <c r="AD97" s="289">
        <v>96.13</v>
      </c>
      <c r="AE97" s="289">
        <v>-29.72</v>
      </c>
      <c r="AF97" s="289">
        <v>-19.940000000000001</v>
      </c>
      <c r="AG97" s="289">
        <v>-4.99</v>
      </c>
      <c r="AH97" s="289">
        <v>-2.88</v>
      </c>
      <c r="AI97" s="289">
        <v>-45.29</v>
      </c>
      <c r="AJ97" s="289">
        <v>-147.37</v>
      </c>
      <c r="AK97" s="289">
        <v>34.21</v>
      </c>
    </row>
    <row r="98" spans="1:37">
      <c r="A98" s="289">
        <v>88</v>
      </c>
      <c r="B98" s="289" t="s">
        <v>213</v>
      </c>
      <c r="C98" s="289" t="s">
        <v>214</v>
      </c>
      <c r="D98" s="289" t="str">
        <f t="shared" si="1"/>
        <v>3.09 Share of natural resources in trade</v>
      </c>
      <c r="E98" s="289" t="s">
        <v>287</v>
      </c>
      <c r="F98" s="289" t="s">
        <v>344</v>
      </c>
      <c r="G98" s="289" t="s">
        <v>408</v>
      </c>
      <c r="H98" s="289">
        <v>74.942473460814924</v>
      </c>
      <c r="I98" s="289">
        <v>0.82971343229031269</v>
      </c>
      <c r="J98" s="289">
        <v>77.510822767313996</v>
      </c>
      <c r="K98" s="289">
        <v>3.7567004091142664</v>
      </c>
      <c r="L98" s="289">
        <v>39.024569880898561</v>
      </c>
      <c r="M98" s="289">
        <v>59.11811832179621</v>
      </c>
      <c r="N98" s="289">
        <v>5.5729414514942777</v>
      </c>
      <c r="O98" s="289">
        <v>7.4020298412096048</v>
      </c>
      <c r="P98" s="289">
        <v>37.586347491105052</v>
      </c>
      <c r="Q98" s="289">
        <v>13.392569369444596</v>
      </c>
      <c r="R98" s="289">
        <v>27.646322969327247</v>
      </c>
      <c r="S98" s="289">
        <v>36.261278281176565</v>
      </c>
      <c r="T98" s="289">
        <v>11.487096689210551</v>
      </c>
      <c r="U98" s="289">
        <v>39.330117745364305</v>
      </c>
      <c r="V98" s="289">
        <v>20.680662373569955</v>
      </c>
      <c r="W98" s="289">
        <v>7.7342550837807735</v>
      </c>
      <c r="X98" s="289">
        <v>26.810097906660001</v>
      </c>
      <c r="Y98" s="289">
        <v>6.0134514446005154</v>
      </c>
      <c r="Z98" s="289">
        <v>6.2781671505362029</v>
      </c>
      <c r="AA98" s="289">
        <v>79.710448670935037</v>
      </c>
      <c r="AB98" s="289">
        <v>66.910069783258166</v>
      </c>
      <c r="AC98" s="289">
        <v>11.139116216759765</v>
      </c>
      <c r="AD98" s="289">
        <v>61.599995951979949</v>
      </c>
      <c r="AE98" s="289">
        <v>19.92194404409743</v>
      </c>
      <c r="AF98" s="289">
        <v>14.383353960683195</v>
      </c>
      <c r="AG98" s="289">
        <v>7.4048942551983021</v>
      </c>
      <c r="AH98" s="289">
        <v>10.99462349976802</v>
      </c>
      <c r="AI98" s="289">
        <v>25.52902961883704</v>
      </c>
      <c r="AJ98" s="289">
        <v>21.47570991710505</v>
      </c>
      <c r="AK98" s="289">
        <v>5.1334758073594271</v>
      </c>
    </row>
    <row r="99" spans="1:37">
      <c r="A99" s="289">
        <v>89</v>
      </c>
      <c r="B99" s="289" t="s">
        <v>215</v>
      </c>
      <c r="C99" s="289" t="s">
        <v>216</v>
      </c>
      <c r="D99" s="289" t="str">
        <f t="shared" si="1"/>
        <v>3.10 Carbon</v>
      </c>
      <c r="E99" s="289" t="s">
        <v>231</v>
      </c>
    </row>
    <row r="100" spans="1:37">
      <c r="A100" s="289">
        <v>90</v>
      </c>
      <c r="B100" s="289" t="s">
        <v>217</v>
      </c>
      <c r="C100" s="289" t="s">
        <v>218</v>
      </c>
      <c r="D100" s="289" t="str">
        <f t="shared" si="1"/>
        <v>3.10.1 Carbon pricing</v>
      </c>
      <c r="E100" s="289" t="s">
        <v>289</v>
      </c>
      <c r="F100" s="289" t="s">
        <v>409</v>
      </c>
      <c r="G100" s="289" t="s">
        <v>410</v>
      </c>
      <c r="H100" s="289">
        <v>2</v>
      </c>
      <c r="I100" s="289">
        <v>0</v>
      </c>
      <c r="J100" s="289">
        <v>1</v>
      </c>
      <c r="K100" s="289">
        <v>0</v>
      </c>
      <c r="L100" s="289">
        <v>2</v>
      </c>
      <c r="M100" s="289">
        <v>2</v>
      </c>
      <c r="N100" s="289">
        <v>2</v>
      </c>
      <c r="O100" s="289">
        <v>2</v>
      </c>
      <c r="P100" s="289">
        <v>0</v>
      </c>
      <c r="Q100" s="289">
        <v>0</v>
      </c>
      <c r="R100" s="289">
        <v>1</v>
      </c>
      <c r="S100" s="289">
        <v>2</v>
      </c>
      <c r="T100" s="289">
        <v>2</v>
      </c>
      <c r="U100" s="289">
        <v>0</v>
      </c>
      <c r="V100" s="289">
        <v>1</v>
      </c>
      <c r="W100" s="289">
        <v>2</v>
      </c>
      <c r="X100" s="289">
        <v>0</v>
      </c>
      <c r="Y100" s="289">
        <v>2</v>
      </c>
      <c r="Z100" s="289">
        <v>1</v>
      </c>
      <c r="AA100" s="289">
        <v>0</v>
      </c>
      <c r="AB100" s="289">
        <v>0</v>
      </c>
      <c r="AC100" s="289">
        <v>1</v>
      </c>
      <c r="AD100" s="289">
        <v>0</v>
      </c>
      <c r="AE100" s="289">
        <v>2</v>
      </c>
      <c r="AF100" s="289">
        <v>2</v>
      </c>
      <c r="AG100" s="289">
        <v>0</v>
      </c>
      <c r="AH100" s="289">
        <v>1</v>
      </c>
      <c r="AI100" s="289">
        <v>2</v>
      </c>
      <c r="AJ100" s="289">
        <v>0</v>
      </c>
      <c r="AK100" s="289">
        <v>1</v>
      </c>
    </row>
    <row r="101" spans="1:37">
      <c r="A101" s="289">
        <v>91</v>
      </c>
      <c r="B101" s="289" t="s">
        <v>219</v>
      </c>
      <c r="C101" s="289" t="s">
        <v>573</v>
      </c>
      <c r="D101" s="89" t="s">
        <v>574</v>
      </c>
      <c r="E101" s="289" t="s">
        <v>287</v>
      </c>
      <c r="F101" s="289" t="s">
        <v>411</v>
      </c>
      <c r="G101" s="289" t="s">
        <v>412</v>
      </c>
      <c r="H101" s="289">
        <v>14.21</v>
      </c>
      <c r="I101" s="289">
        <v>0.71</v>
      </c>
      <c r="J101" s="289">
        <v>21.12</v>
      </c>
      <c r="K101" s="289">
        <v>1.03</v>
      </c>
      <c r="L101" s="289">
        <v>14.91</v>
      </c>
      <c r="M101" s="289">
        <v>4.45</v>
      </c>
      <c r="N101" s="289">
        <v>9.24</v>
      </c>
      <c r="O101" s="289">
        <v>11.68</v>
      </c>
      <c r="P101" s="289">
        <v>2.5099999999999998</v>
      </c>
      <c r="Q101" s="289">
        <v>4.51</v>
      </c>
      <c r="R101" s="289">
        <v>2.0699999999999998</v>
      </c>
      <c r="S101" s="289">
        <v>2.41</v>
      </c>
      <c r="T101" s="289">
        <v>7.54</v>
      </c>
      <c r="U101" s="289">
        <v>3.49</v>
      </c>
      <c r="V101" s="289">
        <v>8.3000000000000007</v>
      </c>
      <c r="W101" s="289">
        <v>3.52</v>
      </c>
      <c r="X101" s="289">
        <v>0.59</v>
      </c>
      <c r="Y101" s="289">
        <v>7.22</v>
      </c>
      <c r="Z101" s="289">
        <v>0.91</v>
      </c>
      <c r="AA101" s="289">
        <v>0.64</v>
      </c>
      <c r="AB101" s="289">
        <v>1.7</v>
      </c>
      <c r="AC101" s="289">
        <v>1.41</v>
      </c>
      <c r="AD101" s="289">
        <v>14.45</v>
      </c>
      <c r="AE101" s="289">
        <v>9.3800000000000008</v>
      </c>
      <c r="AF101" s="289">
        <v>11.04</v>
      </c>
      <c r="AG101" s="289">
        <v>0.97</v>
      </c>
      <c r="AH101" s="289">
        <v>3.94</v>
      </c>
      <c r="AI101" s="289">
        <v>4.42</v>
      </c>
      <c r="AJ101" s="289">
        <v>13.83</v>
      </c>
      <c r="AK101" s="289">
        <v>3.69</v>
      </c>
    </row>
    <row r="102" spans="1:37">
      <c r="B102" s="289" t="s">
        <v>413</v>
      </c>
      <c r="C102" s="289" t="s">
        <v>414</v>
      </c>
      <c r="D102" s="289" t="str">
        <f t="shared" si="1"/>
        <v>_None None</v>
      </c>
      <c r="E102" s="289" t="s">
        <v>231</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1:AM103"/>
  <sheetViews>
    <sheetView topLeftCell="A64" zoomScale="58" zoomScaleNormal="58" workbookViewId="0">
      <selection activeCell="B82" sqref="B82"/>
    </sheetView>
  </sheetViews>
  <sheetFormatPr defaultRowHeight="15"/>
  <cols>
    <col min="2" max="2" width="21.42578125" bestFit="1" customWidth="1"/>
    <col min="3" max="3" width="42.140625" customWidth="1"/>
    <col min="7" max="7" width="11.7109375" customWidth="1"/>
    <col min="8" max="8" width="9.85546875" bestFit="1" customWidth="1"/>
    <col min="9" max="11" width="8.85546875" bestFit="1" customWidth="1"/>
    <col min="12" max="12" width="9.85546875" bestFit="1" customWidth="1"/>
    <col min="13" max="13" width="8.85546875" bestFit="1" customWidth="1"/>
    <col min="14" max="14" width="11" bestFit="1" customWidth="1"/>
    <col min="15" max="15" width="9.85546875" bestFit="1" customWidth="1"/>
    <col min="16" max="16" width="8.85546875" bestFit="1" customWidth="1"/>
    <col min="17" max="20" width="9.85546875" bestFit="1" customWidth="1"/>
    <col min="21" max="21" width="8.85546875" bestFit="1" customWidth="1"/>
    <col min="22" max="23" width="9.85546875" bestFit="1" customWidth="1"/>
    <col min="24" max="29" width="8.85546875" bestFit="1" customWidth="1"/>
    <col min="30" max="32" width="9.85546875" bestFit="1" customWidth="1"/>
    <col min="33" max="33" width="8.85546875" bestFit="1" customWidth="1"/>
    <col min="34" max="35" width="9.85546875" bestFit="1" customWidth="1"/>
    <col min="36" max="36" width="11" bestFit="1" customWidth="1"/>
    <col min="37" max="37" width="9.85546875" bestFit="1" customWidth="1"/>
  </cols>
  <sheetData>
    <row r="1" spans="1:39">
      <c r="B1" t="s">
        <v>0</v>
      </c>
      <c r="C1" t="s">
        <v>1</v>
      </c>
      <c r="E1" t="s">
        <v>282</v>
      </c>
      <c r="F1" t="s">
        <v>283</v>
      </c>
      <c r="G1" t="s">
        <v>284</v>
      </c>
      <c r="H1" t="s">
        <v>2</v>
      </c>
      <c r="I1" t="s">
        <v>3</v>
      </c>
      <c r="J1" t="s">
        <v>4</v>
      </c>
      <c r="K1" t="s">
        <v>5</v>
      </c>
      <c r="L1" t="s">
        <v>6</v>
      </c>
      <c r="M1" t="s">
        <v>7</v>
      </c>
      <c r="N1" t="s">
        <v>8</v>
      </c>
      <c r="O1" t="s">
        <v>9</v>
      </c>
      <c r="P1" t="s">
        <v>10</v>
      </c>
      <c r="Q1" t="s">
        <v>11</v>
      </c>
      <c r="R1" t="s">
        <v>12</v>
      </c>
      <c r="S1" t="s">
        <v>13</v>
      </c>
      <c r="T1" t="s">
        <v>14</v>
      </c>
      <c r="U1" t="s">
        <v>15</v>
      </c>
      <c r="V1" t="s">
        <v>16</v>
      </c>
      <c r="W1" t="s">
        <v>17</v>
      </c>
      <c r="X1" t="s">
        <v>18</v>
      </c>
      <c r="Y1" t="s">
        <v>19</v>
      </c>
      <c r="Z1" t="s">
        <v>20</v>
      </c>
      <c r="AA1" t="s">
        <v>21</v>
      </c>
      <c r="AB1" t="s">
        <v>22</v>
      </c>
      <c r="AC1" t="s">
        <v>23</v>
      </c>
      <c r="AD1" t="s">
        <v>24</v>
      </c>
      <c r="AE1" t="s">
        <v>25</v>
      </c>
      <c r="AF1" t="s">
        <v>26</v>
      </c>
      <c r="AG1" t="s">
        <v>27</v>
      </c>
      <c r="AH1" t="s">
        <v>28</v>
      </c>
      <c r="AI1" t="s">
        <v>29</v>
      </c>
      <c r="AJ1" t="s">
        <v>30</v>
      </c>
      <c r="AK1" t="s">
        <v>31</v>
      </c>
      <c r="AL1" t="s">
        <v>682</v>
      </c>
      <c r="AM1" t="s">
        <v>286</v>
      </c>
    </row>
    <row r="2" spans="1:39">
      <c r="B2" t="s">
        <v>32</v>
      </c>
      <c r="C2" t="s">
        <v>32</v>
      </c>
      <c r="D2" t="str">
        <f>B2</f>
        <v>0verall STI</v>
      </c>
      <c r="H2" s="199" t="s">
        <v>221</v>
      </c>
      <c r="I2" s="199" t="s">
        <v>221</v>
      </c>
      <c r="J2" s="199" t="s">
        <v>221</v>
      </c>
      <c r="K2" s="199" t="s">
        <v>221</v>
      </c>
      <c r="L2" s="199" t="s">
        <v>221</v>
      </c>
      <c r="M2" s="199" t="s">
        <v>221</v>
      </c>
      <c r="N2" s="199" t="s">
        <v>221</v>
      </c>
      <c r="O2" s="199" t="s">
        <v>221</v>
      </c>
      <c r="P2" s="199" t="s">
        <v>221</v>
      </c>
      <c r="Q2" s="199" t="s">
        <v>221</v>
      </c>
      <c r="R2" s="199" t="s">
        <v>221</v>
      </c>
      <c r="S2" s="199" t="s">
        <v>221</v>
      </c>
      <c r="T2" s="199" t="s">
        <v>221</v>
      </c>
      <c r="U2" s="199" t="s">
        <v>221</v>
      </c>
      <c r="V2" s="199" t="s">
        <v>221</v>
      </c>
      <c r="W2" s="199" t="s">
        <v>221</v>
      </c>
      <c r="X2" s="199" t="s">
        <v>221</v>
      </c>
      <c r="Y2" s="199" t="s">
        <v>221</v>
      </c>
      <c r="Z2" s="199" t="s">
        <v>221</v>
      </c>
      <c r="AA2" s="199" t="s">
        <v>221</v>
      </c>
      <c r="AB2" s="199" t="s">
        <v>221</v>
      </c>
      <c r="AC2" s="199" t="s">
        <v>221</v>
      </c>
      <c r="AD2" s="199" t="s">
        <v>221</v>
      </c>
      <c r="AE2" s="199" t="s">
        <v>221</v>
      </c>
      <c r="AF2" s="199" t="s">
        <v>221</v>
      </c>
      <c r="AG2" s="199" t="s">
        <v>221</v>
      </c>
      <c r="AH2" s="199" t="s">
        <v>221</v>
      </c>
      <c r="AI2" s="199" t="s">
        <v>221</v>
      </c>
      <c r="AJ2" s="199" t="s">
        <v>221</v>
      </c>
      <c r="AK2" s="199" t="s">
        <v>221</v>
      </c>
    </row>
    <row r="3" spans="1:39">
      <c r="D3" t="str">
        <f t="shared" ref="D3" si="0">_xlfn.CONCAT(B3,C3)</f>
        <v/>
      </c>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row>
    <row r="4" spans="1:39">
      <c r="B4" t="s">
        <v>242</v>
      </c>
      <c r="C4" t="s">
        <v>34</v>
      </c>
      <c r="D4" t="str">
        <f>B4</f>
        <v>1 Economic Pillar</v>
      </c>
      <c r="H4" s="237" t="s">
        <v>221</v>
      </c>
      <c r="I4" s="237" t="s">
        <v>221</v>
      </c>
      <c r="J4" s="237" t="s">
        <v>221</v>
      </c>
      <c r="K4" s="237" t="s">
        <v>221</v>
      </c>
      <c r="L4" s="237" t="s">
        <v>221</v>
      </c>
      <c r="M4" s="237" t="s">
        <v>221</v>
      </c>
      <c r="N4" s="237" t="s">
        <v>221</v>
      </c>
      <c r="O4" s="237" t="s">
        <v>221</v>
      </c>
      <c r="P4" s="237" t="s">
        <v>221</v>
      </c>
      <c r="Q4" s="237" t="s">
        <v>221</v>
      </c>
      <c r="R4" s="237" t="s">
        <v>221</v>
      </c>
      <c r="S4" s="237" t="s">
        <v>221</v>
      </c>
      <c r="T4" s="237" t="s">
        <v>221</v>
      </c>
      <c r="U4" s="237" t="s">
        <v>221</v>
      </c>
      <c r="V4" s="237" t="s">
        <v>221</v>
      </c>
      <c r="W4" s="237" t="s">
        <v>221</v>
      </c>
      <c r="X4" s="237" t="s">
        <v>221</v>
      </c>
      <c r="Y4" s="237" t="s">
        <v>221</v>
      </c>
      <c r="Z4" s="237" t="s">
        <v>221</v>
      </c>
      <c r="AA4" s="237" t="s">
        <v>221</v>
      </c>
      <c r="AB4" s="237" t="s">
        <v>221</v>
      </c>
      <c r="AC4" s="237" t="s">
        <v>221</v>
      </c>
      <c r="AD4" s="237" t="s">
        <v>221</v>
      </c>
      <c r="AE4" s="237" t="s">
        <v>221</v>
      </c>
      <c r="AF4" s="237" t="s">
        <v>221</v>
      </c>
      <c r="AG4" s="237" t="s">
        <v>221</v>
      </c>
      <c r="AH4" s="237" t="s">
        <v>221</v>
      </c>
      <c r="AI4" s="237" t="s">
        <v>221</v>
      </c>
      <c r="AJ4" s="237" t="s">
        <v>221</v>
      </c>
      <c r="AK4" s="237" t="s">
        <v>221</v>
      </c>
    </row>
    <row r="5" spans="1:39">
      <c r="A5" s="1">
        <v>1</v>
      </c>
      <c r="B5" s="2" t="s">
        <v>35</v>
      </c>
      <c r="C5" t="s">
        <v>36</v>
      </c>
      <c r="D5" t="str">
        <f>_xlfn.CONCAT(B5," ",C5)</f>
        <v>1.01 Consumer price inflation</v>
      </c>
      <c r="E5" t="s">
        <v>287</v>
      </c>
      <c r="F5" t="s">
        <v>288</v>
      </c>
      <c r="H5" s="238">
        <v>6.6</v>
      </c>
      <c r="I5" s="238">
        <v>6.1</v>
      </c>
      <c r="J5" s="238">
        <v>3.7</v>
      </c>
      <c r="K5" s="238">
        <v>5.3</v>
      </c>
      <c r="L5" s="238">
        <v>6.8</v>
      </c>
      <c r="M5" s="238">
        <v>11.6</v>
      </c>
      <c r="N5" s="238">
        <v>1.9</v>
      </c>
      <c r="O5" s="238">
        <v>2.9</v>
      </c>
      <c r="P5" s="238">
        <v>3.5</v>
      </c>
      <c r="Q5" s="238">
        <v>1.9</v>
      </c>
      <c r="R5" s="238">
        <v>6.7</v>
      </c>
      <c r="S5" s="238">
        <v>4.2</v>
      </c>
      <c r="T5" s="238">
        <v>2.5</v>
      </c>
      <c r="U5" s="238">
        <v>23</v>
      </c>
      <c r="V5" s="238">
        <v>3.4</v>
      </c>
      <c r="W5" s="238">
        <v>7.9</v>
      </c>
      <c r="X5" s="238">
        <v>16.2</v>
      </c>
      <c r="Y5" s="238">
        <v>7.2</v>
      </c>
      <c r="Z5" s="238">
        <v>12.1</v>
      </c>
      <c r="AA5" s="238">
        <v>6.6</v>
      </c>
      <c r="AB5" s="238">
        <v>7.9</v>
      </c>
      <c r="AC5" s="238">
        <v>5.8</v>
      </c>
      <c r="AD5" s="238">
        <v>13.8</v>
      </c>
      <c r="AE5" s="238">
        <v>6.1</v>
      </c>
      <c r="AF5" s="238">
        <v>5.0999999999999996</v>
      </c>
      <c r="AG5" s="238">
        <v>46.4</v>
      </c>
      <c r="AH5" s="238">
        <v>6.1</v>
      </c>
      <c r="AI5" s="238">
        <v>9.1</v>
      </c>
      <c r="AJ5" s="238">
        <v>8</v>
      </c>
      <c r="AK5" s="238">
        <v>3.2</v>
      </c>
      <c r="AM5" t="s">
        <v>683</v>
      </c>
    </row>
    <row r="6" spans="1:39">
      <c r="A6" s="1">
        <v>2</v>
      </c>
      <c r="B6" s="2" t="s">
        <v>38</v>
      </c>
      <c r="C6" t="s">
        <v>39</v>
      </c>
      <c r="D6" t="str">
        <f t="shared" ref="D6:D69" si="1">_xlfn.CONCAT(B6," ",C6)</f>
        <v>1.02 Real GDP Growth per capita, % GDP</v>
      </c>
      <c r="E6" t="s">
        <v>289</v>
      </c>
      <c r="F6" t="s">
        <v>290</v>
      </c>
      <c r="G6" t="s">
        <v>291</v>
      </c>
      <c r="H6" s="238">
        <v>2.8382944248338502</v>
      </c>
      <c r="I6" s="238">
        <v>5.91581116638742</v>
      </c>
      <c r="J6" s="238">
        <v>-1.73536765973955</v>
      </c>
      <c r="K6" s="238">
        <v>3.97234985380017</v>
      </c>
      <c r="L6" s="238">
        <v>1.69103309901004</v>
      </c>
      <c r="M6" s="238">
        <v>1.38796944273305</v>
      </c>
      <c r="N6" s="238">
        <v>2.9915838551631802</v>
      </c>
      <c r="O6" s="238">
        <v>2.6344894053891301</v>
      </c>
      <c r="P6" s="238">
        <v>1.6109325155518699</v>
      </c>
      <c r="Q6" s="238">
        <v>-2.60832462769479</v>
      </c>
      <c r="R6" s="238">
        <v>5.8263710378584603</v>
      </c>
      <c r="S6" s="238">
        <v>4.3083784647088601</v>
      </c>
      <c r="T6" s="238">
        <v>1.3461364909037401</v>
      </c>
      <c r="U6" s="238">
        <v>1.5421933495775699</v>
      </c>
      <c r="V6" s="238">
        <v>7.3348469869657196</v>
      </c>
      <c r="W6" s="238">
        <v>2.1581934459523602</v>
      </c>
      <c r="X6" s="238">
        <v>1.33496339119814</v>
      </c>
      <c r="Y6" s="238">
        <v>2.1590490660308199</v>
      </c>
      <c r="Z6" s="238">
        <v>3.8965424375803699</v>
      </c>
      <c r="AA6" s="238">
        <v>2.4003049650861201</v>
      </c>
      <c r="AB6" s="238">
        <v>1.68449458088287</v>
      </c>
      <c r="AC6" s="238">
        <v>6.2780142277205604</v>
      </c>
      <c r="AD6" s="238">
        <v>-0.60593074827585103</v>
      </c>
      <c r="AE6" s="238">
        <v>0.27379767628750201</v>
      </c>
      <c r="AF6" s="238">
        <v>2.7790473289722701</v>
      </c>
      <c r="AG6" s="238">
        <v>-9.6357000385496896</v>
      </c>
      <c r="AH6" s="238">
        <v>2.45731351148974</v>
      </c>
      <c r="AI6" s="238">
        <v>3.2599971527449201</v>
      </c>
      <c r="AJ6" s="238">
        <v>1.6963811398815301</v>
      </c>
      <c r="AK6" s="238">
        <v>6.9802005581126396</v>
      </c>
      <c r="AM6" t="s">
        <v>683</v>
      </c>
    </row>
    <row r="7" spans="1:39">
      <c r="A7" s="1">
        <v>3</v>
      </c>
      <c r="B7" s="2" t="s">
        <v>40</v>
      </c>
      <c r="C7" t="s">
        <v>41</v>
      </c>
      <c r="D7" t="str">
        <f t="shared" si="1"/>
        <v>1.03 Growth in labor force, %</v>
      </c>
      <c r="E7" t="s">
        <v>289</v>
      </c>
      <c r="F7" t="s">
        <v>292</v>
      </c>
      <c r="G7" t="s">
        <v>293</v>
      </c>
      <c r="H7" s="238">
        <v>2.0561441306302899</v>
      </c>
      <c r="I7" s="238">
        <v>2.6329746253027002</v>
      </c>
      <c r="J7" s="238">
        <v>1.45305901217281</v>
      </c>
      <c r="K7" s="238">
        <v>1.48412013729411</v>
      </c>
      <c r="L7" s="238">
        <v>0.81905106140700601</v>
      </c>
      <c r="M7" s="238">
        <v>4.0244334189883304</v>
      </c>
      <c r="N7" s="238">
        <v>0.197035726586647</v>
      </c>
      <c r="O7" s="238">
        <v>-0.55000000000000004</v>
      </c>
      <c r="P7" s="238">
        <v>2.6202353696118501</v>
      </c>
      <c r="Q7" s="238">
        <v>-0.44125414573000799</v>
      </c>
      <c r="R7" s="238">
        <v>3.17788962342369</v>
      </c>
      <c r="S7" s="238">
        <v>2.14249535362754</v>
      </c>
      <c r="T7" s="238">
        <v>-2.2945475219093799E-2</v>
      </c>
      <c r="U7" s="238">
        <v>1.7424350261352</v>
      </c>
      <c r="V7" s="238">
        <v>2.32974744063621</v>
      </c>
      <c r="W7" s="238">
        <v>2.99526164041237</v>
      </c>
      <c r="X7" s="238">
        <v>-2.3353847725467198</v>
      </c>
      <c r="Y7" s="238">
        <v>1.23756527391841</v>
      </c>
      <c r="Z7" s="238">
        <v>2.5535449902683198</v>
      </c>
      <c r="AA7" s="238">
        <v>2.4503505978617799</v>
      </c>
      <c r="AB7" s="238">
        <v>1.62454114892843</v>
      </c>
      <c r="AC7" s="238">
        <v>4.7547872936047701</v>
      </c>
      <c r="AD7" s="238">
        <v>0.41459156009227</v>
      </c>
      <c r="AE7" s="238">
        <v>-0.46328951352553299</v>
      </c>
      <c r="AF7" s="238">
        <v>1.6659420220311401</v>
      </c>
      <c r="AG7" s="238">
        <v>-1.07619432724089</v>
      </c>
      <c r="AH7" s="238">
        <v>-0.235125064408226</v>
      </c>
      <c r="AI7" s="238">
        <v>0.84223312421902696</v>
      </c>
      <c r="AJ7" s="238">
        <v>1.9010529018957301</v>
      </c>
      <c r="AK7" s="238">
        <v>1.6646540656243001</v>
      </c>
      <c r="AM7" t="s">
        <v>683</v>
      </c>
    </row>
    <row r="8" spans="1:39">
      <c r="A8" s="1">
        <v>4</v>
      </c>
      <c r="B8" s="2" t="s">
        <v>42</v>
      </c>
      <c r="C8" t="s">
        <v>43</v>
      </c>
      <c r="D8" t="str">
        <f t="shared" si="1"/>
        <v>1.04 Foreign direct investment, net inflows, % GDP</v>
      </c>
      <c r="E8" t="s">
        <v>289</v>
      </c>
      <c r="F8" t="s">
        <v>292</v>
      </c>
      <c r="G8" t="s">
        <v>294</v>
      </c>
      <c r="H8" s="238">
        <v>1.5965475734041901</v>
      </c>
      <c r="I8" s="238">
        <v>0.414124824478727</v>
      </c>
      <c r="J8" s="238">
        <v>1.4618096080470799</v>
      </c>
      <c r="K8" s="238">
        <v>12.920343120679499</v>
      </c>
      <c r="L8" s="238">
        <v>3.2553355019305998</v>
      </c>
      <c r="M8" s="238">
        <v>4.8103228611988698</v>
      </c>
      <c r="N8" s="238">
        <v>1.88326293759591</v>
      </c>
      <c r="O8" s="238">
        <v>0.7</v>
      </c>
      <c r="P8" s="238">
        <v>0.60996643773139703</v>
      </c>
      <c r="Q8" s="238">
        <v>37.161435811690403</v>
      </c>
      <c r="R8" s="238">
        <v>1.4081587711650201</v>
      </c>
      <c r="S8" s="238">
        <v>1.7884837432729099</v>
      </c>
      <c r="T8" s="238">
        <v>0.66977953249107403</v>
      </c>
      <c r="U8" s="238">
        <v>5.6934469660311597</v>
      </c>
      <c r="V8" s="238">
        <v>4.9856834415421298</v>
      </c>
      <c r="W8" s="238">
        <v>2.6201105838762802</v>
      </c>
      <c r="X8" s="238">
        <v>3.1749129958469702</v>
      </c>
      <c r="Y8" s="238">
        <v>1.8167963033771199</v>
      </c>
      <c r="Z8" s="238">
        <v>0.603567633635409</v>
      </c>
      <c r="AA8" s="238">
        <v>-4.02811479739075E-2</v>
      </c>
      <c r="AB8" s="238">
        <v>3.3393658328833302</v>
      </c>
      <c r="AC8" s="238">
        <v>3.04079595029526</v>
      </c>
      <c r="AD8" s="238">
        <v>2.2740265962486599</v>
      </c>
      <c r="AE8" s="238">
        <v>34.898930531551102</v>
      </c>
      <c r="AF8" s="238">
        <v>1.2181633108032299</v>
      </c>
      <c r="AG8" s="238">
        <v>0.67192235842174597</v>
      </c>
      <c r="AH8" s="238">
        <v>2.8937560670387099</v>
      </c>
      <c r="AI8" s="238">
        <v>0.18912610382793299</v>
      </c>
      <c r="AJ8" s="238">
        <v>1.92289277682856</v>
      </c>
      <c r="AK8" s="238">
        <v>4.27708063908642</v>
      </c>
      <c r="AM8" t="s">
        <v>684</v>
      </c>
    </row>
    <row r="9" spans="1:39">
      <c r="A9" s="1">
        <v>5</v>
      </c>
      <c r="B9" s="2" t="s">
        <v>44</v>
      </c>
      <c r="C9" t="s">
        <v>45</v>
      </c>
      <c r="D9" t="str">
        <f t="shared" si="1"/>
        <v>1.05 Gross fixed capital formation, % GDP</v>
      </c>
      <c r="E9" t="s">
        <v>289</v>
      </c>
      <c r="F9" t="s">
        <v>292</v>
      </c>
      <c r="G9" t="s">
        <v>295</v>
      </c>
      <c r="H9" s="238">
        <v>22.449900717115199</v>
      </c>
      <c r="I9" s="238">
        <v>31.0187387357172</v>
      </c>
      <c r="J9" s="238">
        <v>31.0843911467616</v>
      </c>
      <c r="K9" s="238">
        <v>25.772534089860802</v>
      </c>
      <c r="L9" s="238">
        <v>23.8633059099629</v>
      </c>
      <c r="M9" s="238">
        <v>23.9654952350112</v>
      </c>
      <c r="N9" s="238">
        <v>41.874083050377202</v>
      </c>
      <c r="O9" s="238">
        <v>26</v>
      </c>
      <c r="P9" s="238">
        <v>21.1957541984351</v>
      </c>
      <c r="Q9" s="238">
        <v>17.428760399235902</v>
      </c>
      <c r="R9" s="238">
        <v>28.564943292098601</v>
      </c>
      <c r="S9" s="238">
        <v>30.805013715659101</v>
      </c>
      <c r="T9" s="238">
        <v>25.359724733981</v>
      </c>
      <c r="U9" s="238"/>
      <c r="V9" s="238">
        <v>19.292830464121302</v>
      </c>
      <c r="W9" s="238">
        <v>20.049433838771701</v>
      </c>
      <c r="X9" s="238">
        <v>29.9718065521824</v>
      </c>
      <c r="Y9" s="238">
        <v>23.8878501940676</v>
      </c>
      <c r="Z9" s="238">
        <v>12.934892705981801</v>
      </c>
      <c r="AA9" s="238"/>
      <c r="AB9" s="238">
        <v>23.561364911316801</v>
      </c>
      <c r="AC9" s="238">
        <v>22.2934394290886</v>
      </c>
      <c r="AD9" s="238">
        <v>19.8212434832759</v>
      </c>
      <c r="AE9" s="238">
        <v>23.176949402448901</v>
      </c>
      <c r="AF9" s="238">
        <v>31.570572942059002</v>
      </c>
      <c r="AG9" s="238">
        <v>26.174833255649101</v>
      </c>
      <c r="AH9" s="238">
        <v>23.585674490050799</v>
      </c>
      <c r="AI9" s="238">
        <v>17.383247354192299</v>
      </c>
      <c r="AJ9" s="238">
        <v>21.186197436840398</v>
      </c>
      <c r="AK9" s="238">
        <v>31.677762817808802</v>
      </c>
      <c r="AM9" t="s">
        <v>684</v>
      </c>
    </row>
    <row r="10" spans="1:39">
      <c r="A10" s="1">
        <v>6</v>
      </c>
      <c r="B10" s="2" t="s">
        <v>46</v>
      </c>
      <c r="C10" t="s">
        <v>47</v>
      </c>
      <c r="D10" t="str">
        <f t="shared" si="1"/>
        <v>1.06 Tariff &amp; non-tariff barriers</v>
      </c>
      <c r="E10" t="s">
        <v>685</v>
      </c>
      <c r="H10" s="238"/>
      <c r="I10" s="238"/>
      <c r="J10" s="238"/>
      <c r="K10" s="238"/>
      <c r="L10" s="238"/>
      <c r="M10" s="238"/>
      <c r="N10" s="238"/>
      <c r="O10" s="238"/>
      <c r="P10" s="238"/>
      <c r="Q10" s="238"/>
      <c r="R10" s="238"/>
      <c r="S10" s="238"/>
      <c r="T10" s="238"/>
      <c r="U10" s="238"/>
      <c r="V10" s="238"/>
      <c r="W10" s="238"/>
      <c r="X10" s="238"/>
      <c r="Y10" s="238"/>
      <c r="Z10" s="238"/>
      <c r="AA10" s="238"/>
      <c r="AB10" s="238"/>
      <c r="AC10" s="238"/>
      <c r="AD10" s="238"/>
      <c r="AE10" s="238"/>
      <c r="AF10" s="238"/>
      <c r="AG10" s="238"/>
      <c r="AH10" s="238"/>
      <c r="AI10" s="238"/>
      <c r="AJ10" s="238"/>
      <c r="AK10" s="238"/>
    </row>
    <row r="11" spans="1:39">
      <c r="A11" s="1">
        <v>7</v>
      </c>
      <c r="B11" s="3" t="s">
        <v>48</v>
      </c>
      <c r="C11" t="s">
        <v>49</v>
      </c>
      <c r="D11" t="str">
        <f t="shared" si="1"/>
        <v>1.06.01 Tariff barriers</v>
      </c>
      <c r="E11" t="s">
        <v>686</v>
      </c>
      <c r="H11" s="238"/>
      <c r="I11" s="238"/>
      <c r="J11" s="238"/>
      <c r="K11" s="238"/>
      <c r="L11" s="238"/>
      <c r="M11" s="238"/>
      <c r="N11" s="238"/>
      <c r="O11" s="238"/>
      <c r="P11" s="238"/>
      <c r="Q11" s="238"/>
      <c r="R11" s="238"/>
      <c r="S11" s="238"/>
      <c r="T11" s="238"/>
      <c r="U11" s="238"/>
      <c r="V11" s="238"/>
      <c r="W11" s="238"/>
      <c r="X11" s="238"/>
      <c r="Y11" s="238"/>
      <c r="Z11" s="238"/>
      <c r="AA11" s="238"/>
      <c r="AB11" s="238"/>
      <c r="AC11" s="238"/>
      <c r="AD11" s="238"/>
      <c r="AE11" s="238"/>
      <c r="AF11" s="238"/>
      <c r="AG11" s="238"/>
      <c r="AH11" s="238"/>
      <c r="AI11" s="238"/>
      <c r="AJ11" s="238"/>
      <c r="AK11" s="238"/>
    </row>
    <row r="12" spans="1:39">
      <c r="A12" s="1">
        <v>8</v>
      </c>
      <c r="B12" s="4" t="s">
        <v>50</v>
      </c>
      <c r="C12" t="s">
        <v>51</v>
      </c>
      <c r="D12" t="str">
        <f t="shared" si="1"/>
        <v>1.06.01.a Tariff barriers in force</v>
      </c>
      <c r="E12" t="s">
        <v>287</v>
      </c>
      <c r="F12" t="s">
        <v>296</v>
      </c>
      <c r="G12" t="s">
        <v>297</v>
      </c>
      <c r="H12" s="238">
        <v>2039</v>
      </c>
      <c r="I12" s="238">
        <v>69</v>
      </c>
      <c r="J12" s="238">
        <v>8</v>
      </c>
      <c r="K12" s="238">
        <v>1</v>
      </c>
      <c r="L12" s="238">
        <v>106</v>
      </c>
      <c r="M12" s="238">
        <v>30</v>
      </c>
      <c r="N12" s="238">
        <v>742</v>
      </c>
      <c r="O12" s="238">
        <v>120</v>
      </c>
      <c r="P12" s="238">
        <v>215</v>
      </c>
      <c r="Q12" s="238"/>
      <c r="R12" s="238">
        <v>2517</v>
      </c>
      <c r="S12" s="238">
        <v>441</v>
      </c>
      <c r="T12" s="238">
        <v>2554</v>
      </c>
      <c r="U12" s="238">
        <v>5</v>
      </c>
      <c r="V12" s="238">
        <v>81</v>
      </c>
      <c r="W12" s="238">
        <v>490</v>
      </c>
      <c r="X12" s="238">
        <v>20</v>
      </c>
      <c r="Y12" s="238">
        <v>376</v>
      </c>
      <c r="Z12" s="238">
        <v>773</v>
      </c>
      <c r="AA12" s="238">
        <v>3</v>
      </c>
      <c r="AB12" s="238">
        <v>36</v>
      </c>
      <c r="AC12" s="238">
        <v>76</v>
      </c>
      <c r="AD12" s="238">
        <v>1081</v>
      </c>
      <c r="AE12" s="238">
        <v>81</v>
      </c>
      <c r="AF12" s="238">
        <v>301</v>
      </c>
      <c r="AG12" s="238">
        <v>288</v>
      </c>
      <c r="AH12" s="238">
        <v>124</v>
      </c>
      <c r="AI12" s="238">
        <v>1321</v>
      </c>
      <c r="AJ12" s="238">
        <v>5095</v>
      </c>
      <c r="AK12" s="238">
        <v>160</v>
      </c>
      <c r="AM12" t="s">
        <v>683</v>
      </c>
    </row>
    <row r="13" spans="1:39">
      <c r="A13" s="1">
        <v>9</v>
      </c>
      <c r="B13" s="4" t="s">
        <v>52</v>
      </c>
      <c r="C13" t="s">
        <v>687</v>
      </c>
      <c r="D13" t="str">
        <f t="shared" si="1"/>
        <v>1.06.01.b New tariff barriers 2022</v>
      </c>
      <c r="E13" t="s">
        <v>287</v>
      </c>
      <c r="F13" t="s">
        <v>296</v>
      </c>
      <c r="G13" t="s">
        <v>299</v>
      </c>
      <c r="H13" s="238">
        <v>1080</v>
      </c>
      <c r="I13" s="238">
        <v>0</v>
      </c>
      <c r="J13" s="238">
        <v>0</v>
      </c>
      <c r="K13" s="238">
        <v>0</v>
      </c>
      <c r="L13" s="238">
        <v>2</v>
      </c>
      <c r="M13" s="238">
        <v>0</v>
      </c>
      <c r="N13" s="238">
        <v>0</v>
      </c>
      <c r="O13" s="238">
        <v>0</v>
      </c>
      <c r="P13" s="238">
        <v>0</v>
      </c>
      <c r="Q13" s="238">
        <v>0</v>
      </c>
      <c r="R13" s="238">
        <v>300</v>
      </c>
      <c r="S13" s="238">
        <v>0</v>
      </c>
      <c r="T13" s="238">
        <v>1</v>
      </c>
      <c r="U13" s="238"/>
      <c r="V13" s="238">
        <v>0</v>
      </c>
      <c r="W13" s="238">
        <v>0</v>
      </c>
      <c r="X13" s="238">
        <v>0</v>
      </c>
      <c r="Y13" s="238">
        <v>43</v>
      </c>
      <c r="Z13" s="238">
        <v>81</v>
      </c>
      <c r="AA13" s="238">
        <v>0</v>
      </c>
      <c r="AB13" s="238">
        <v>0</v>
      </c>
      <c r="AC13" s="238">
        <v>0</v>
      </c>
      <c r="AD13" s="238">
        <v>0</v>
      </c>
      <c r="AE13" s="238">
        <v>6</v>
      </c>
      <c r="AF13" s="238">
        <v>0</v>
      </c>
      <c r="AG13" s="238">
        <v>93</v>
      </c>
      <c r="AH13" s="238">
        <v>0</v>
      </c>
      <c r="AI13" s="238">
        <v>7</v>
      </c>
      <c r="AJ13" s="238">
        <v>325</v>
      </c>
      <c r="AK13" s="238">
        <v>0</v>
      </c>
      <c r="AM13" t="s">
        <v>683</v>
      </c>
    </row>
    <row r="14" spans="1:39">
      <c r="A14" s="1">
        <v>10</v>
      </c>
      <c r="B14" s="4" t="s">
        <v>54</v>
      </c>
      <c r="C14" t="s">
        <v>223</v>
      </c>
      <c r="D14" t="str">
        <f t="shared" si="1"/>
        <v>1.06.01.c Percentage of trade affected by tariff barrier (up to 2018)</v>
      </c>
      <c r="E14" t="s">
        <v>287</v>
      </c>
      <c r="F14" t="s">
        <v>296</v>
      </c>
      <c r="G14" t="s">
        <v>688</v>
      </c>
      <c r="H14" s="242">
        <v>6.0552142699999996</v>
      </c>
      <c r="I14" s="242">
        <v>5.7579239800000002</v>
      </c>
      <c r="J14" s="242"/>
      <c r="K14" s="242">
        <v>3.97190661</v>
      </c>
      <c r="L14" s="242">
        <v>10.81890574</v>
      </c>
      <c r="M14" s="242">
        <v>0.10266609</v>
      </c>
      <c r="N14" s="242">
        <v>32.437785259999998</v>
      </c>
      <c r="O14" s="242"/>
      <c r="P14" s="242">
        <v>51.709219580000003</v>
      </c>
      <c r="Q14" s="242"/>
      <c r="R14" s="242">
        <v>49.229937200000002</v>
      </c>
      <c r="S14" s="242">
        <v>20.884746679999999</v>
      </c>
      <c r="T14" s="242">
        <v>3.0379595699999999</v>
      </c>
      <c r="U14" s="242"/>
      <c r="V14" s="242">
        <v>12.09006488</v>
      </c>
      <c r="W14" s="242">
        <v>8.4392472999999999</v>
      </c>
      <c r="X14" s="242"/>
      <c r="Y14" s="242">
        <v>3.10039489</v>
      </c>
      <c r="Z14" s="242">
        <v>50.537818999999999</v>
      </c>
      <c r="AA14" s="242"/>
      <c r="AB14" s="242">
        <v>0.61642618999999998</v>
      </c>
      <c r="AC14" s="242">
        <v>2.9533738500000002</v>
      </c>
      <c r="AD14" s="242">
        <v>14.15918286</v>
      </c>
      <c r="AE14" s="242">
        <v>0.15087229999999999</v>
      </c>
      <c r="AF14" s="242">
        <v>17.03769892</v>
      </c>
      <c r="AG14" s="242">
        <v>18.816491769999999</v>
      </c>
      <c r="AH14" s="242">
        <v>12.54072858</v>
      </c>
      <c r="AI14" s="242">
        <v>15.047903399999999</v>
      </c>
      <c r="AJ14" s="242">
        <v>12.183643930000001</v>
      </c>
      <c r="AK14" s="242">
        <v>22.991331120000002</v>
      </c>
      <c r="AL14" s="210"/>
      <c r="AM14" s="210">
        <v>2018</v>
      </c>
    </row>
    <row r="15" spans="1:39">
      <c r="A15" s="1">
        <v>11</v>
      </c>
      <c r="B15" s="3" t="s">
        <v>56</v>
      </c>
      <c r="C15" t="s">
        <v>57</v>
      </c>
      <c r="D15" t="str">
        <f t="shared" si="1"/>
        <v>1.06.02 Non-tariff barriers</v>
      </c>
      <c r="E15" t="s">
        <v>686</v>
      </c>
      <c r="H15" s="238"/>
      <c r="I15" s="238"/>
      <c r="J15" s="238"/>
      <c r="K15" s="238"/>
      <c r="L15" s="238"/>
      <c r="M15" s="238"/>
      <c r="N15" s="238"/>
      <c r="O15" s="238"/>
      <c r="P15" s="238"/>
      <c r="Q15" s="238"/>
      <c r="R15" s="238"/>
      <c r="S15" s="238"/>
      <c r="T15" s="238"/>
      <c r="U15" s="238"/>
      <c r="V15" s="238"/>
      <c r="W15" s="238"/>
      <c r="X15" s="238"/>
      <c r="Y15" s="238"/>
      <c r="Z15" s="238"/>
      <c r="AA15" s="238"/>
      <c r="AB15" s="238"/>
      <c r="AC15" s="238"/>
      <c r="AD15" s="238"/>
      <c r="AE15" s="238"/>
      <c r="AF15" s="238"/>
      <c r="AG15" s="238"/>
      <c r="AH15" s="238"/>
      <c r="AI15" s="238"/>
      <c r="AJ15" s="238"/>
      <c r="AK15" s="238"/>
    </row>
    <row r="16" spans="1:39">
      <c r="A16" s="1">
        <v>12</v>
      </c>
      <c r="B16" s="4" t="s">
        <v>58</v>
      </c>
      <c r="C16" t="s">
        <v>59</v>
      </c>
      <c r="D16" t="str">
        <f t="shared" si="1"/>
        <v>1.06.02.a Non-tariff barriers in force</v>
      </c>
      <c r="E16" t="s">
        <v>287</v>
      </c>
      <c r="F16" t="s">
        <v>296</v>
      </c>
      <c r="G16" t="s">
        <v>302</v>
      </c>
      <c r="H16" s="238">
        <v>4005</v>
      </c>
      <c r="I16" s="238">
        <v>218</v>
      </c>
      <c r="J16" s="238"/>
      <c r="K16" s="238">
        <v>10</v>
      </c>
      <c r="L16" s="238">
        <v>20545</v>
      </c>
      <c r="M16" s="238">
        <v>19</v>
      </c>
      <c r="N16" s="238">
        <v>179228</v>
      </c>
      <c r="O16" s="238">
        <v>21</v>
      </c>
      <c r="P16" s="238">
        <v>291</v>
      </c>
      <c r="Q16" s="238"/>
      <c r="R16" s="238">
        <v>10466</v>
      </c>
      <c r="S16" s="238">
        <v>4665</v>
      </c>
      <c r="T16" s="238">
        <v>6354</v>
      </c>
      <c r="U16" s="238"/>
      <c r="V16" s="238">
        <v>941</v>
      </c>
      <c r="W16" s="238">
        <v>939</v>
      </c>
      <c r="X16" s="238">
        <v>75</v>
      </c>
      <c r="Y16" s="238">
        <v>167</v>
      </c>
      <c r="Z16" s="238">
        <v>1787</v>
      </c>
      <c r="AA16" s="238"/>
      <c r="AB16" s="238">
        <v>124</v>
      </c>
      <c r="AC16" s="238">
        <v>280</v>
      </c>
      <c r="AD16" s="238">
        <v>16346</v>
      </c>
      <c r="AE16" s="238">
        <v>315</v>
      </c>
      <c r="AF16" s="238">
        <v>1818</v>
      </c>
      <c r="AG16" s="238">
        <v>334</v>
      </c>
      <c r="AH16" s="238">
        <v>497</v>
      </c>
      <c r="AI16" s="238">
        <v>10762</v>
      </c>
      <c r="AJ16" s="238">
        <v>131282</v>
      </c>
      <c r="AK16" s="238">
        <v>476</v>
      </c>
      <c r="AM16" t="s">
        <v>683</v>
      </c>
    </row>
    <row r="17" spans="1:39">
      <c r="A17" s="1">
        <v>13</v>
      </c>
      <c r="B17" s="4" t="s">
        <v>60</v>
      </c>
      <c r="C17" t="s">
        <v>689</v>
      </c>
      <c r="D17" t="str">
        <f t="shared" si="1"/>
        <v>1.06.02.b New non-tariff barriers 2022</v>
      </c>
      <c r="E17" t="s">
        <v>287</v>
      </c>
      <c r="F17" t="s">
        <v>296</v>
      </c>
      <c r="G17" t="s">
        <v>304</v>
      </c>
      <c r="H17" s="238">
        <v>537</v>
      </c>
      <c r="I17" s="238">
        <v>67</v>
      </c>
      <c r="J17" s="238"/>
      <c r="K17" s="238"/>
      <c r="L17" s="238">
        <v>1581</v>
      </c>
      <c r="M17" s="238">
        <v>2</v>
      </c>
      <c r="N17" s="238">
        <v>10719</v>
      </c>
      <c r="O17" s="238">
        <v>2</v>
      </c>
      <c r="P17" s="238"/>
      <c r="Q17" s="238"/>
      <c r="R17" s="238">
        <v>1442</v>
      </c>
      <c r="S17" s="238">
        <v>601</v>
      </c>
      <c r="T17" s="238">
        <v>536</v>
      </c>
      <c r="U17" s="238"/>
      <c r="V17" s="238">
        <v>96</v>
      </c>
      <c r="W17" s="238">
        <v>69</v>
      </c>
      <c r="X17" s="238">
        <v>21</v>
      </c>
      <c r="Y17" s="238">
        <v>34</v>
      </c>
      <c r="Z17" s="238">
        <v>267</v>
      </c>
      <c r="AA17" s="238"/>
      <c r="AB17" s="238">
        <v>87</v>
      </c>
      <c r="AC17" s="238">
        <v>87</v>
      </c>
      <c r="AD17" s="238">
        <v>916</v>
      </c>
      <c r="AE17" s="238">
        <v>7</v>
      </c>
      <c r="AF17" s="238">
        <v>271</v>
      </c>
      <c r="AG17" s="238">
        <v>47</v>
      </c>
      <c r="AH17" s="238">
        <v>67</v>
      </c>
      <c r="AI17" s="238">
        <v>539</v>
      </c>
      <c r="AJ17" s="238">
        <v>24476</v>
      </c>
      <c r="AK17" s="238">
        <v>37</v>
      </c>
      <c r="AM17" t="s">
        <v>683</v>
      </c>
    </row>
    <row r="18" spans="1:39">
      <c r="A18" s="1">
        <v>14</v>
      </c>
      <c r="B18" s="4" t="s">
        <v>62</v>
      </c>
      <c r="C18" t="s">
        <v>225</v>
      </c>
      <c r="D18" t="str">
        <f t="shared" si="1"/>
        <v>1.06.02.c Percentage of trade affected by non-tariff barrier (up to 2018)</v>
      </c>
      <c r="E18" t="s">
        <v>287</v>
      </c>
      <c r="F18" t="s">
        <v>296</v>
      </c>
      <c r="G18" t="s">
        <v>690</v>
      </c>
      <c r="H18" s="242">
        <v>65.404024030000002</v>
      </c>
      <c r="I18" s="242">
        <v>28.059065579999999</v>
      </c>
      <c r="J18" s="242">
        <v>10.07251436</v>
      </c>
      <c r="K18" s="242">
        <v>36.398866730000002</v>
      </c>
      <c r="L18" s="242">
        <v>68.851257959999998</v>
      </c>
      <c r="M18" s="242">
        <v>57.351891850000001</v>
      </c>
      <c r="N18" s="242">
        <v>55.455868629999998</v>
      </c>
      <c r="O18" s="242"/>
      <c r="P18" s="242">
        <v>16.117160819999999</v>
      </c>
      <c r="Q18" s="242">
        <v>69.635695319999996</v>
      </c>
      <c r="R18" s="242">
        <v>44.750300090000003</v>
      </c>
      <c r="S18" s="242">
        <v>67.467850479999996</v>
      </c>
      <c r="T18" s="242">
        <v>55.077719199999997</v>
      </c>
      <c r="U18" s="242"/>
      <c r="V18" s="242">
        <v>67.261456179999996</v>
      </c>
      <c r="W18" s="242">
        <v>73.90927404</v>
      </c>
      <c r="X18" s="242"/>
      <c r="Y18" s="242">
        <v>42.669320390000003</v>
      </c>
      <c r="Z18" s="242">
        <v>20.438722309999999</v>
      </c>
      <c r="AA18" s="242"/>
      <c r="AB18" s="242">
        <v>48.554378960000001</v>
      </c>
      <c r="AC18" s="242">
        <v>35.252039809999999</v>
      </c>
      <c r="AD18" s="242">
        <v>66.665251389999995</v>
      </c>
      <c r="AE18" s="242">
        <v>77.347680740000001</v>
      </c>
      <c r="AF18" s="242">
        <v>50.79355134</v>
      </c>
      <c r="AG18" s="242">
        <v>38.080021930000001</v>
      </c>
      <c r="AH18" s="242">
        <v>47.781153000000003</v>
      </c>
      <c r="AI18" s="242">
        <v>64.422789480000006</v>
      </c>
      <c r="AJ18" s="242">
        <v>81.043670050000003</v>
      </c>
      <c r="AK18" s="242">
        <v>67.705870689999998</v>
      </c>
      <c r="AL18" s="210"/>
      <c r="AM18" s="210">
        <v>2018</v>
      </c>
    </row>
    <row r="19" spans="1:39">
      <c r="A19" s="1">
        <v>15</v>
      </c>
      <c r="B19" s="2" t="s">
        <v>64</v>
      </c>
      <c r="C19" t="s">
        <v>65</v>
      </c>
      <c r="D19" t="str">
        <f t="shared" si="1"/>
        <v>1.07 Trade liberalization</v>
      </c>
      <c r="E19" t="s">
        <v>686</v>
      </c>
      <c r="H19" s="238"/>
      <c r="I19" s="238"/>
      <c r="J19" s="238"/>
      <c r="K19" s="238"/>
      <c r="L19" s="238"/>
      <c r="M19" s="238"/>
      <c r="N19" s="238"/>
      <c r="O19" s="238"/>
      <c r="P19" s="238"/>
      <c r="Q19" s="238"/>
      <c r="R19" s="238"/>
      <c r="S19" s="238"/>
      <c r="T19" s="238"/>
      <c r="U19" s="238"/>
      <c r="V19" s="238"/>
      <c r="W19" s="238"/>
      <c r="X19" s="238"/>
      <c r="Y19" s="238"/>
      <c r="Z19" s="238"/>
      <c r="AA19" s="238"/>
      <c r="AB19" s="238"/>
      <c r="AC19" s="238"/>
      <c r="AD19" s="238"/>
      <c r="AE19" s="238"/>
      <c r="AF19" s="238"/>
      <c r="AG19" s="238"/>
      <c r="AH19" s="238"/>
      <c r="AI19" s="238"/>
      <c r="AJ19" s="238"/>
      <c r="AK19" s="238"/>
    </row>
    <row r="20" spans="1:39">
      <c r="A20" s="1">
        <v>16</v>
      </c>
      <c r="B20" s="3" t="s">
        <v>66</v>
      </c>
      <c r="C20" t="s">
        <v>67</v>
      </c>
      <c r="D20" t="str">
        <f t="shared" si="1"/>
        <v>1.07.01 Regional Trade Agreements, number in force</v>
      </c>
      <c r="E20" t="s">
        <v>289</v>
      </c>
      <c r="F20" t="s">
        <v>306</v>
      </c>
      <c r="G20" t="s">
        <v>307</v>
      </c>
      <c r="H20" s="238">
        <v>17</v>
      </c>
      <c r="I20" s="238">
        <v>5</v>
      </c>
      <c r="J20" s="238">
        <v>10</v>
      </c>
      <c r="K20" s="238">
        <v>7</v>
      </c>
      <c r="L20" s="238">
        <v>15</v>
      </c>
      <c r="M20" s="238">
        <v>31</v>
      </c>
      <c r="N20" s="238">
        <v>16</v>
      </c>
      <c r="O20" s="238">
        <v>5</v>
      </c>
      <c r="P20" s="238">
        <v>8</v>
      </c>
      <c r="Q20" s="238">
        <v>8</v>
      </c>
      <c r="R20" s="238">
        <v>18</v>
      </c>
      <c r="S20" s="238">
        <v>13</v>
      </c>
      <c r="T20" s="238">
        <v>18</v>
      </c>
      <c r="U20" s="238">
        <v>9</v>
      </c>
      <c r="V20" s="238">
        <v>16</v>
      </c>
      <c r="W20" s="238">
        <v>23</v>
      </c>
      <c r="X20" s="238">
        <v>8</v>
      </c>
      <c r="Y20" s="238">
        <v>13</v>
      </c>
      <c r="Z20" s="238">
        <v>10</v>
      </c>
      <c r="AA20" s="238">
        <v>6</v>
      </c>
      <c r="AB20" s="238">
        <v>21</v>
      </c>
      <c r="AC20" s="238">
        <v>11</v>
      </c>
      <c r="AD20" s="238">
        <v>12</v>
      </c>
      <c r="AE20" s="238">
        <v>27</v>
      </c>
      <c r="AF20" s="238">
        <v>20</v>
      </c>
      <c r="AG20" s="238">
        <v>6</v>
      </c>
      <c r="AH20" s="238">
        <v>14</v>
      </c>
      <c r="AI20" s="238">
        <v>36</v>
      </c>
      <c r="AJ20" s="238">
        <v>14</v>
      </c>
      <c r="AK20" s="238">
        <v>15</v>
      </c>
      <c r="AM20" t="s">
        <v>691</v>
      </c>
    </row>
    <row r="21" spans="1:39">
      <c r="A21" s="1">
        <v>17</v>
      </c>
      <c r="B21" s="3" t="s">
        <v>68</v>
      </c>
      <c r="C21" t="s">
        <v>69</v>
      </c>
      <c r="D21" t="str">
        <f t="shared" si="1"/>
        <v>1.07.02 Capital account liberalization, Index</v>
      </c>
      <c r="E21" t="s">
        <v>289</v>
      </c>
      <c r="F21" t="s">
        <v>308</v>
      </c>
      <c r="G21" t="s">
        <v>309</v>
      </c>
      <c r="H21" s="238">
        <v>2.3106129169464098</v>
      </c>
      <c r="I21" s="238">
        <v>-1.23416984081268</v>
      </c>
      <c r="J21" s="238"/>
      <c r="K21" s="238">
        <v>2.3106129169464098</v>
      </c>
      <c r="L21" s="238">
        <v>2.3106129169464098</v>
      </c>
      <c r="M21" s="238">
        <v>1.04131066799164</v>
      </c>
      <c r="N21" s="238">
        <v>-1.23416984081268</v>
      </c>
      <c r="O21" s="238"/>
      <c r="P21" s="238">
        <v>1.04131066799164</v>
      </c>
      <c r="Q21" s="238">
        <v>2.3106129169464098</v>
      </c>
      <c r="R21" s="238">
        <v>-1.23416984081268</v>
      </c>
      <c r="S21" s="238">
        <v>-0.15993247926235199</v>
      </c>
      <c r="T21" s="238">
        <v>2.3106129169464098</v>
      </c>
      <c r="U21" s="238">
        <v>-1.23416984081268</v>
      </c>
      <c r="V21" s="238">
        <v>-0.15993247926235199</v>
      </c>
      <c r="W21" s="238">
        <v>1.04131066799164</v>
      </c>
      <c r="X21" s="238">
        <v>-1.23416984081268</v>
      </c>
      <c r="Y21" s="238">
        <v>2.3106129169464098</v>
      </c>
      <c r="Z21" s="238">
        <v>-1.23416984081268</v>
      </c>
      <c r="AA21" s="238">
        <v>-0.65773016214370705</v>
      </c>
      <c r="AB21" s="238">
        <v>2.3106129169464098</v>
      </c>
      <c r="AC21" s="238">
        <v>-3.2926648855209399E-2</v>
      </c>
      <c r="AD21" s="238">
        <v>-0.15993247926235199</v>
      </c>
      <c r="AE21" s="238">
        <v>2.3106129169464098</v>
      </c>
      <c r="AF21" s="238">
        <v>2.3106129169464098</v>
      </c>
      <c r="AG21" s="238">
        <v>-1.23416984081268</v>
      </c>
      <c r="AH21" s="238">
        <v>-0.15993247926235199</v>
      </c>
      <c r="AI21" s="238">
        <v>2.3106129169464098</v>
      </c>
      <c r="AJ21" s="238">
        <v>2.3106129169464098</v>
      </c>
      <c r="AK21" s="238">
        <v>-0.15993247926235199</v>
      </c>
      <c r="AM21" t="s">
        <v>692</v>
      </c>
    </row>
    <row r="22" spans="1:39">
      <c r="A22" s="1">
        <v>18</v>
      </c>
      <c r="B22" s="3" t="s">
        <v>70</v>
      </c>
      <c r="C22" t="s">
        <v>71</v>
      </c>
      <c r="D22" t="str">
        <f t="shared" si="1"/>
        <v>1.07.03 Investment Freedom, Index</v>
      </c>
      <c r="E22" t="s">
        <v>289</v>
      </c>
      <c r="F22" t="s">
        <v>310</v>
      </c>
      <c r="G22" t="s">
        <v>311</v>
      </c>
      <c r="H22" s="238">
        <v>80</v>
      </c>
      <c r="I22" s="238">
        <v>50</v>
      </c>
      <c r="J22" s="238">
        <v>65</v>
      </c>
      <c r="K22" s="238">
        <v>50</v>
      </c>
      <c r="L22" s="238">
        <v>80</v>
      </c>
      <c r="M22" s="238">
        <v>70</v>
      </c>
      <c r="N22" s="238">
        <v>20</v>
      </c>
      <c r="O22" s="238">
        <v>70</v>
      </c>
      <c r="P22" s="238">
        <v>35</v>
      </c>
      <c r="Q22" s="238">
        <v>80</v>
      </c>
      <c r="R22" s="238">
        <v>40</v>
      </c>
      <c r="S22" s="238">
        <v>50</v>
      </c>
      <c r="T22" s="238">
        <v>60</v>
      </c>
      <c r="U22" s="238">
        <v>35</v>
      </c>
      <c r="V22" s="238">
        <v>60</v>
      </c>
      <c r="W22" s="238">
        <v>75</v>
      </c>
      <c r="X22" s="238">
        <v>30</v>
      </c>
      <c r="Y22" s="238">
        <v>70</v>
      </c>
      <c r="Z22" s="238">
        <v>60</v>
      </c>
      <c r="AA22" s="238">
        <v>25</v>
      </c>
      <c r="AB22" s="238">
        <v>75</v>
      </c>
      <c r="AC22" s="238">
        <v>60</v>
      </c>
      <c r="AD22" s="238">
        <v>30</v>
      </c>
      <c r="AE22" s="238">
        <v>85</v>
      </c>
      <c r="AF22" s="238">
        <v>60</v>
      </c>
      <c r="AG22" s="238">
        <v>30</v>
      </c>
      <c r="AH22" s="238">
        <v>55</v>
      </c>
      <c r="AI22" s="238">
        <v>80</v>
      </c>
      <c r="AJ22" s="238">
        <v>85</v>
      </c>
      <c r="AK22" s="238">
        <v>40</v>
      </c>
      <c r="AM22" t="s">
        <v>691</v>
      </c>
    </row>
    <row r="23" spans="1:39">
      <c r="A23" s="1">
        <v>19</v>
      </c>
      <c r="B23" s="2" t="s">
        <v>72</v>
      </c>
      <c r="C23" t="s">
        <v>226</v>
      </c>
      <c r="D23" t="str">
        <f t="shared" si="1"/>
        <v>1.08 Exchange rate stability, parity change from national currency to SDR, 2022/2020</v>
      </c>
      <c r="E23" t="s">
        <v>287</v>
      </c>
      <c r="F23" t="s">
        <v>313</v>
      </c>
      <c r="G23" t="s">
        <v>314</v>
      </c>
      <c r="H23" s="238">
        <v>4.7128424901633797E-2</v>
      </c>
      <c r="I23" s="238">
        <v>3.8208230539319397E-2</v>
      </c>
      <c r="J23" s="238">
        <v>4.0099927087253601E-2</v>
      </c>
      <c r="K23" s="238">
        <v>3.7408200343532899E-2</v>
      </c>
      <c r="L23" s="238">
        <v>6.79365770049951E-2</v>
      </c>
      <c r="M23" s="238">
        <v>5.8054377010447099E-2</v>
      </c>
      <c r="N23" s="238">
        <v>6.2350354673421898E-2</v>
      </c>
      <c r="O23" s="238">
        <v>3.2337513181695803E-2</v>
      </c>
      <c r="P23" s="238">
        <v>3.9579912663948398E-2</v>
      </c>
      <c r="Q23" s="238">
        <v>3.0397385804886601E-2</v>
      </c>
      <c r="R23" s="238">
        <v>1.8809351872555401E-2</v>
      </c>
      <c r="S23" s="238">
        <v>2.1951788985887E-2</v>
      </c>
      <c r="T23" s="238">
        <v>0.18280449198215401</v>
      </c>
      <c r="U23" s="238">
        <v>0.49016469251388001</v>
      </c>
      <c r="V23" s="238">
        <v>5.5668561897408396E-3</v>
      </c>
      <c r="W23" s="238">
        <v>0.100294906946937</v>
      </c>
      <c r="X23" s="238">
        <v>4.9365941474501199E-2</v>
      </c>
      <c r="Y23" s="238">
        <v>1.7703466852221E-2</v>
      </c>
      <c r="Z23" s="238">
        <v>0.215771196476402</v>
      </c>
      <c r="AA23" s="238">
        <v>6.79081148976102E-2</v>
      </c>
      <c r="AB23" s="238">
        <v>5.3919085478833603E-2</v>
      </c>
      <c r="AC23" s="238">
        <v>5.43579439485899E-2</v>
      </c>
      <c r="AD23" s="238">
        <v>8.7797000550410495E-2</v>
      </c>
      <c r="AE23" s="238">
        <v>4.03282060719286E-2</v>
      </c>
      <c r="AF23" s="238">
        <v>5.0891490171226503E-2</v>
      </c>
      <c r="AG23" s="238">
        <v>0.14648290059288999</v>
      </c>
      <c r="AH23" s="238">
        <v>7.6052172137798205E-2</v>
      </c>
      <c r="AI23" s="238">
        <v>1.03732354494057E-3</v>
      </c>
      <c r="AJ23" s="238">
        <v>3.9579912663948398E-2</v>
      </c>
      <c r="AK23" s="238">
        <v>3.6979264519634597E-2</v>
      </c>
      <c r="AM23" t="s">
        <v>683</v>
      </c>
    </row>
    <row r="24" spans="1:39">
      <c r="A24" s="1">
        <v>20</v>
      </c>
      <c r="B24" s="2" t="s">
        <v>74</v>
      </c>
      <c r="C24" t="s">
        <v>75</v>
      </c>
      <c r="D24" t="str">
        <f t="shared" si="1"/>
        <v>1.09 Domestic credit to private sector, % of GDP</v>
      </c>
      <c r="E24" t="s">
        <v>289</v>
      </c>
      <c r="F24" t="s">
        <v>288</v>
      </c>
      <c r="G24" t="s">
        <v>315</v>
      </c>
      <c r="H24" s="238">
        <v>139.04469085289099</v>
      </c>
      <c r="I24" s="238">
        <v>39.082016329570102</v>
      </c>
      <c r="J24" s="238">
        <v>36.269377094641001</v>
      </c>
      <c r="K24" s="238">
        <v>166.26183976394401</v>
      </c>
      <c r="L24" s="238"/>
      <c r="M24" s="238">
        <v>108.66054493856799</v>
      </c>
      <c r="N24" s="238">
        <v>178.130351646143</v>
      </c>
      <c r="O24" s="238"/>
      <c r="P24" s="238">
        <v>50.228226266302997</v>
      </c>
      <c r="Q24" s="238">
        <v>259.28429745874303</v>
      </c>
      <c r="R24" s="238">
        <v>49.999688946823802</v>
      </c>
      <c r="S24" s="238">
        <v>37.003231327757298</v>
      </c>
      <c r="T24" s="238">
        <v>196.624915380852</v>
      </c>
      <c r="U24" s="238"/>
      <c r="V24" s="238">
        <v>127.535019493821</v>
      </c>
      <c r="W24" s="238">
        <v>36.415259210200297</v>
      </c>
      <c r="X24" s="238">
        <v>27.734518020974299</v>
      </c>
      <c r="Y24" s="238">
        <v>160.49421734725399</v>
      </c>
      <c r="Z24" s="238">
        <v>15.351332378857</v>
      </c>
      <c r="AA24" s="238">
        <v>17.0920078465955</v>
      </c>
      <c r="AB24" s="238">
        <v>47.780942767678098</v>
      </c>
      <c r="AC24" s="238">
        <v>49.9414443728623</v>
      </c>
      <c r="AD24" s="238">
        <v>56.1906030692668</v>
      </c>
      <c r="AE24" s="238">
        <v>130.64272232353699</v>
      </c>
      <c r="AF24" s="238">
        <v>171.52537223808201</v>
      </c>
      <c r="AG24" s="238">
        <v>49.8203761132579</v>
      </c>
      <c r="AH24" s="238">
        <v>164.174404194738</v>
      </c>
      <c r="AI24" s="238">
        <v>138.908910425767</v>
      </c>
      <c r="AJ24" s="238">
        <v>216.32694540038401</v>
      </c>
      <c r="AK24" s="238">
        <v>124.397346100747</v>
      </c>
      <c r="AM24" t="s">
        <v>684</v>
      </c>
    </row>
    <row r="25" spans="1:39">
      <c r="A25" s="1">
        <v>21</v>
      </c>
      <c r="B25" s="2" t="s">
        <v>76</v>
      </c>
      <c r="C25" t="s">
        <v>77</v>
      </c>
      <c r="D25" t="str">
        <f t="shared" si="1"/>
        <v>1.10 Foreign trade and payments risk</v>
      </c>
      <c r="E25" t="s">
        <v>686</v>
      </c>
      <c r="H25" s="238"/>
      <c r="I25" s="238"/>
      <c r="J25" s="238"/>
      <c r="K25" s="238"/>
      <c r="L25" s="238"/>
      <c r="M25" s="238"/>
      <c r="N25" s="238"/>
      <c r="O25" s="238"/>
      <c r="P25" s="238"/>
      <c r="Q25" s="238"/>
      <c r="R25" s="238"/>
      <c r="S25" s="238"/>
      <c r="T25" s="238"/>
      <c r="U25" s="238"/>
      <c r="V25" s="238"/>
      <c r="W25" s="238"/>
      <c r="X25" s="238"/>
      <c r="Y25" s="238"/>
      <c r="Z25" s="238"/>
      <c r="AA25" s="238"/>
      <c r="AB25" s="238"/>
      <c r="AC25" s="238"/>
      <c r="AD25" s="238"/>
      <c r="AE25" s="238"/>
      <c r="AF25" s="238"/>
      <c r="AG25" s="238"/>
      <c r="AH25" s="238"/>
      <c r="AI25" s="238"/>
      <c r="AJ25" s="238"/>
      <c r="AK25" s="238"/>
    </row>
    <row r="26" spans="1:39">
      <c r="A26" s="1">
        <v>22</v>
      </c>
      <c r="B26" s="3" t="s">
        <v>78</v>
      </c>
      <c r="C26" t="s">
        <v>79</v>
      </c>
      <c r="D26" t="str">
        <f t="shared" si="1"/>
        <v>1.10.01 Country credit rating</v>
      </c>
      <c r="E26" t="s">
        <v>289</v>
      </c>
      <c r="F26" t="s">
        <v>316</v>
      </c>
      <c r="G26" t="s">
        <v>317</v>
      </c>
      <c r="H26" s="238">
        <v>60</v>
      </c>
      <c r="I26" s="238">
        <v>24</v>
      </c>
      <c r="J26" s="238"/>
      <c r="K26" s="238">
        <v>18</v>
      </c>
      <c r="L26" s="238">
        <v>59</v>
      </c>
      <c r="M26" s="238">
        <v>45</v>
      </c>
      <c r="N26" s="238">
        <v>48</v>
      </c>
      <c r="O26" s="238">
        <v>54</v>
      </c>
      <c r="P26" s="238">
        <v>12</v>
      </c>
      <c r="Q26" s="238">
        <v>53</v>
      </c>
      <c r="R26" s="238">
        <v>33</v>
      </c>
      <c r="S26" s="238">
        <v>36</v>
      </c>
      <c r="T26" s="238">
        <v>47</v>
      </c>
      <c r="U26" s="238">
        <v>6</v>
      </c>
      <c r="V26" s="238">
        <v>41</v>
      </c>
      <c r="W26" s="238">
        <v>36</v>
      </c>
      <c r="X26" s="238"/>
      <c r="Y26" s="238">
        <v>57</v>
      </c>
      <c r="Z26" s="238">
        <v>8</v>
      </c>
      <c r="AA26" s="238">
        <v>16.5</v>
      </c>
      <c r="AB26" s="238">
        <v>39</v>
      </c>
      <c r="AC26" s="238">
        <v>37</v>
      </c>
      <c r="AD26" s="238">
        <v>1</v>
      </c>
      <c r="AE26" s="238">
        <v>60</v>
      </c>
      <c r="AF26" s="238">
        <v>53</v>
      </c>
      <c r="AG26" s="238">
        <v>4</v>
      </c>
      <c r="AH26" s="238">
        <v>39</v>
      </c>
      <c r="AI26" s="238">
        <v>52</v>
      </c>
      <c r="AJ26" s="238">
        <v>59</v>
      </c>
      <c r="AK26" s="238">
        <v>26</v>
      </c>
      <c r="AM26" t="s">
        <v>691</v>
      </c>
    </row>
    <row r="27" spans="1:39">
      <c r="A27" s="1">
        <v>23</v>
      </c>
      <c r="B27" s="3" t="s">
        <v>80</v>
      </c>
      <c r="C27" t="s">
        <v>81</v>
      </c>
      <c r="D27" t="str">
        <f t="shared" si="1"/>
        <v>1.10.02 Gross debt, % GDP</v>
      </c>
      <c r="E27" t="s">
        <v>287</v>
      </c>
      <c r="F27" t="s">
        <v>318</v>
      </c>
      <c r="G27" t="s">
        <v>319</v>
      </c>
      <c r="H27" s="238">
        <v>55.7</v>
      </c>
      <c r="I27" s="238">
        <v>39.1</v>
      </c>
      <c r="J27" s="238">
        <v>2.1</v>
      </c>
      <c r="K27" s="238">
        <v>36.5</v>
      </c>
      <c r="L27" s="238">
        <v>106.6</v>
      </c>
      <c r="M27" s="238">
        <v>38</v>
      </c>
      <c r="N27" s="238">
        <v>77.099999999999994</v>
      </c>
      <c r="O27" s="238">
        <v>27.5</v>
      </c>
      <c r="P27" s="238">
        <v>57.3</v>
      </c>
      <c r="Q27" s="238">
        <v>4.3</v>
      </c>
      <c r="R27" s="238">
        <v>83.1</v>
      </c>
      <c r="S27" s="238">
        <v>39.9</v>
      </c>
      <c r="T27" s="238">
        <v>261.3</v>
      </c>
      <c r="U27" s="238">
        <v>128.5</v>
      </c>
      <c r="V27" s="238">
        <v>66.3</v>
      </c>
      <c r="W27" s="238">
        <v>56</v>
      </c>
      <c r="X27" s="238">
        <v>63.9</v>
      </c>
      <c r="Y27" s="238">
        <v>52.8</v>
      </c>
      <c r="Z27" s="238">
        <v>75.8</v>
      </c>
      <c r="AA27" s="238">
        <v>49.2</v>
      </c>
      <c r="AB27" s="238">
        <v>33.4</v>
      </c>
      <c r="AC27" s="238">
        <v>57.5</v>
      </c>
      <c r="AD27" s="238">
        <v>19.600000000000001</v>
      </c>
      <c r="AE27" s="238">
        <v>134.19999999999999</v>
      </c>
      <c r="AF27" s="238">
        <v>54.3</v>
      </c>
      <c r="AG27" s="238">
        <v>117.7</v>
      </c>
      <c r="AH27" s="238">
        <v>60.5</v>
      </c>
      <c r="AI27" s="238">
        <v>102.6</v>
      </c>
      <c r="AJ27" s="238">
        <v>121.7</v>
      </c>
      <c r="AK27" s="238">
        <v>37.1</v>
      </c>
      <c r="AM27" t="s">
        <v>683</v>
      </c>
    </row>
    <row r="28" spans="1:39">
      <c r="A28" s="1">
        <v>24</v>
      </c>
      <c r="B28" s="2" t="s">
        <v>82</v>
      </c>
      <c r="C28" t="s">
        <v>83</v>
      </c>
      <c r="D28" t="str">
        <f t="shared" si="1"/>
        <v>1.11 Trade costs</v>
      </c>
      <c r="E28" t="s">
        <v>686</v>
      </c>
      <c r="H28" s="238"/>
      <c r="I28" s="238"/>
      <c r="J28" s="238"/>
      <c r="K28" s="238"/>
      <c r="L28" s="238"/>
      <c r="M28" s="238"/>
      <c r="N28" s="238"/>
      <c r="O28" s="238"/>
      <c r="P28" s="238"/>
      <c r="Q28" s="238"/>
      <c r="R28" s="238"/>
      <c r="S28" s="238"/>
      <c r="T28" s="238"/>
      <c r="U28" s="238"/>
      <c r="V28" s="238"/>
      <c r="W28" s="238"/>
      <c r="X28" s="238"/>
      <c r="Y28" s="238"/>
      <c r="Z28" s="238"/>
      <c r="AA28" s="238"/>
      <c r="AB28" s="238"/>
      <c r="AC28" s="238"/>
      <c r="AD28" s="238"/>
      <c r="AE28" s="238"/>
      <c r="AF28" s="238"/>
      <c r="AG28" s="238"/>
      <c r="AH28" s="238"/>
      <c r="AI28" s="238"/>
      <c r="AJ28" s="238"/>
      <c r="AK28" s="238"/>
    </row>
    <row r="29" spans="1:39">
      <c r="A29" s="1">
        <v>25</v>
      </c>
      <c r="B29" s="3" t="s">
        <v>84</v>
      </c>
      <c r="C29" t="s">
        <v>85</v>
      </c>
      <c r="D29" t="str">
        <f t="shared" si="1"/>
        <v>1.11.01 Logistics performance, index</v>
      </c>
      <c r="E29" t="s">
        <v>289</v>
      </c>
      <c r="F29" t="s">
        <v>338</v>
      </c>
      <c r="G29" t="s">
        <v>552</v>
      </c>
      <c r="H29" s="238">
        <v>3.7</v>
      </c>
      <c r="I29" s="238">
        <v>2.6</v>
      </c>
      <c r="J29" s="238"/>
      <c r="K29" s="238">
        <v>2.4</v>
      </c>
      <c r="L29" s="238">
        <v>4</v>
      </c>
      <c r="M29" s="238">
        <v>3</v>
      </c>
      <c r="N29" s="238">
        <v>3.7</v>
      </c>
      <c r="O29" s="238">
        <v>3.9</v>
      </c>
      <c r="P29" s="238"/>
      <c r="Q29" s="238">
        <v>4</v>
      </c>
      <c r="R29" s="238">
        <v>3.4</v>
      </c>
      <c r="S29" s="238">
        <v>3</v>
      </c>
      <c r="T29" s="238">
        <v>3.9</v>
      </c>
      <c r="U29" s="238">
        <v>2.4</v>
      </c>
      <c r="V29" s="238">
        <v>3.6</v>
      </c>
      <c r="W29" s="238">
        <v>2.9</v>
      </c>
      <c r="X29" s="238"/>
      <c r="Y29" s="238">
        <v>3.6</v>
      </c>
      <c r="Z29" s="238"/>
      <c r="AA29" s="238">
        <v>2.7</v>
      </c>
      <c r="AB29" s="238">
        <v>3</v>
      </c>
      <c r="AC29" s="238">
        <v>3.3</v>
      </c>
      <c r="AD29" s="238">
        <v>2.6</v>
      </c>
      <c r="AE29" s="238">
        <v>4.3</v>
      </c>
      <c r="AF29" s="238">
        <v>3.8</v>
      </c>
      <c r="AG29" s="238">
        <v>2.8</v>
      </c>
      <c r="AH29" s="238">
        <v>3.5</v>
      </c>
      <c r="AI29" s="238">
        <v>3.7</v>
      </c>
      <c r="AJ29" s="238">
        <v>3.8</v>
      </c>
      <c r="AK29" s="238">
        <v>3.3</v>
      </c>
      <c r="AM29" t="s">
        <v>691</v>
      </c>
    </row>
    <row r="30" spans="1:39">
      <c r="A30" s="1">
        <v>26</v>
      </c>
      <c r="B30" s="3" t="s">
        <v>86</v>
      </c>
      <c r="C30" t="s">
        <v>87</v>
      </c>
      <c r="D30" t="str">
        <f t="shared" si="1"/>
        <v>1.11.02 Corruption perceptions, index</v>
      </c>
      <c r="E30" t="s">
        <v>289</v>
      </c>
      <c r="F30" t="s">
        <v>292</v>
      </c>
      <c r="G30" t="s">
        <v>339</v>
      </c>
      <c r="H30" s="238">
        <v>75</v>
      </c>
      <c r="I30" s="238">
        <v>25</v>
      </c>
      <c r="J30" s="238">
        <v>60</v>
      </c>
      <c r="K30" s="238">
        <v>24</v>
      </c>
      <c r="L30" s="238">
        <v>74</v>
      </c>
      <c r="M30" s="238">
        <v>67</v>
      </c>
      <c r="N30" s="238">
        <v>45</v>
      </c>
      <c r="O30" s="238">
        <v>68</v>
      </c>
      <c r="P30" s="238">
        <v>36</v>
      </c>
      <c r="Q30" s="238">
        <v>76</v>
      </c>
      <c r="R30" s="238">
        <v>40</v>
      </c>
      <c r="S30" s="238">
        <v>34</v>
      </c>
      <c r="T30" s="238">
        <v>73</v>
      </c>
      <c r="U30" s="238">
        <v>31</v>
      </c>
      <c r="V30" s="238">
        <v>47</v>
      </c>
      <c r="W30" s="238">
        <v>31</v>
      </c>
      <c r="X30" s="238">
        <v>23</v>
      </c>
      <c r="Y30" s="238">
        <v>87</v>
      </c>
      <c r="Z30" s="238">
        <v>27</v>
      </c>
      <c r="AA30" s="238">
        <v>30</v>
      </c>
      <c r="AB30" s="238">
        <v>36</v>
      </c>
      <c r="AC30" s="238">
        <v>33</v>
      </c>
      <c r="AD30" s="238">
        <v>28</v>
      </c>
      <c r="AE30" s="238">
        <v>83</v>
      </c>
      <c r="AF30" s="238">
        <v>63</v>
      </c>
      <c r="AG30" s="238">
        <v>36</v>
      </c>
      <c r="AH30" s="238">
        <v>36</v>
      </c>
      <c r="AI30" s="238">
        <v>73</v>
      </c>
      <c r="AJ30" s="238">
        <v>69</v>
      </c>
      <c r="AK30" s="238">
        <v>42</v>
      </c>
      <c r="AM30" t="s">
        <v>683</v>
      </c>
    </row>
    <row r="31" spans="1:39">
      <c r="A31" s="1">
        <v>27</v>
      </c>
      <c r="B31" s="3" t="s">
        <v>88</v>
      </c>
      <c r="C31" t="s">
        <v>89</v>
      </c>
      <c r="D31" t="str">
        <f t="shared" si="1"/>
        <v>1.11.03 Rule of law, index</v>
      </c>
      <c r="E31" t="s">
        <v>289</v>
      </c>
      <c r="F31" t="s">
        <v>292</v>
      </c>
      <c r="G31" t="s">
        <v>341</v>
      </c>
      <c r="H31" s="238">
        <v>92.788459779999997</v>
      </c>
      <c r="I31" s="238">
        <v>28.846153260000001</v>
      </c>
      <c r="J31" s="238">
        <v>79.326919559999993</v>
      </c>
      <c r="K31" s="238">
        <v>19.230770110000002</v>
      </c>
      <c r="L31" s="238">
        <v>92.307693479999998</v>
      </c>
      <c r="M31" s="238">
        <v>80.769233700000001</v>
      </c>
      <c r="N31" s="238">
        <v>53.846153260000001</v>
      </c>
      <c r="O31" s="238">
        <v>87.980766299999999</v>
      </c>
      <c r="P31" s="238">
        <v>41.346153260000001</v>
      </c>
      <c r="Q31" s="238">
        <v>90.384613040000005</v>
      </c>
      <c r="R31" s="238">
        <v>51.923076629999997</v>
      </c>
      <c r="S31" s="238">
        <v>46.63461685</v>
      </c>
      <c r="T31" s="238">
        <v>91.346153259999994</v>
      </c>
      <c r="U31" s="238">
        <v>27.403846739999999</v>
      </c>
      <c r="V31" s="238">
        <v>70.192306520000002</v>
      </c>
      <c r="W31" s="238">
        <v>23.076923369999999</v>
      </c>
      <c r="X31" s="238">
        <v>5.7692308429999999</v>
      </c>
      <c r="Y31" s="238">
        <v>98.076919559999993</v>
      </c>
      <c r="Z31" s="238">
        <v>27.884614939999999</v>
      </c>
      <c r="AA31" s="238">
        <v>24.519229889999998</v>
      </c>
      <c r="AB31" s="238">
        <v>33.173076629999997</v>
      </c>
      <c r="AC31" s="238">
        <v>26.923076630000001</v>
      </c>
      <c r="AD31" s="238">
        <v>20.192308430000001</v>
      </c>
      <c r="AE31" s="238">
        <v>98.557693479999998</v>
      </c>
      <c r="AF31" s="238">
        <v>84.615386959999995</v>
      </c>
      <c r="AG31" s="238">
        <v>54.326923370000003</v>
      </c>
      <c r="AH31" s="238">
        <v>55.769229889999998</v>
      </c>
      <c r="AI31" s="238">
        <v>89.423080440000007</v>
      </c>
      <c r="AJ31" s="238">
        <v>88.942306520000002</v>
      </c>
      <c r="AK31" s="238">
        <v>48.557693479999998</v>
      </c>
      <c r="AM31" t="s">
        <v>684</v>
      </c>
    </row>
    <row r="32" spans="1:39">
      <c r="A32" s="1">
        <v>28</v>
      </c>
      <c r="B32" s="2" t="s">
        <v>90</v>
      </c>
      <c r="C32" t="s">
        <v>91</v>
      </c>
      <c r="D32" t="str">
        <f t="shared" si="1"/>
        <v xml:space="preserve">1.12 Monetary policy intervention </v>
      </c>
      <c r="E32" t="s">
        <v>686</v>
      </c>
      <c r="H32" s="238"/>
      <c r="I32" s="238"/>
      <c r="J32" s="238"/>
      <c r="K32" s="238"/>
      <c r="L32" s="238"/>
      <c r="M32" s="238"/>
      <c r="N32" s="238"/>
      <c r="O32" s="238"/>
      <c r="P32" s="238"/>
      <c r="Q32" s="238"/>
      <c r="R32" s="238"/>
      <c r="S32" s="238"/>
      <c r="T32" s="238"/>
      <c r="U32" s="238"/>
      <c r="V32" s="238"/>
      <c r="W32" s="238"/>
      <c r="X32" s="238"/>
      <c r="Y32" s="238"/>
      <c r="Z32" s="238"/>
      <c r="AA32" s="238"/>
      <c r="AB32" s="238"/>
      <c r="AC32" s="238"/>
      <c r="AD32" s="238"/>
      <c r="AE32" s="238"/>
      <c r="AF32" s="238"/>
      <c r="AG32" s="238"/>
      <c r="AH32" s="238"/>
      <c r="AI32" s="238"/>
      <c r="AJ32" s="238"/>
      <c r="AK32" s="238"/>
    </row>
    <row r="33" spans="1:39">
      <c r="A33" s="1">
        <v>29</v>
      </c>
      <c r="B33" s="3" t="s">
        <v>92</v>
      </c>
      <c r="C33" t="s">
        <v>93</v>
      </c>
      <c r="D33" t="str">
        <f t="shared" si="1"/>
        <v>1.12.01 Current account balance, % GDP</v>
      </c>
      <c r="E33" t="s">
        <v>287</v>
      </c>
      <c r="F33" t="s">
        <v>288</v>
      </c>
      <c r="G33" t="s">
        <v>342</v>
      </c>
      <c r="H33" s="238">
        <v>1.2</v>
      </c>
      <c r="I33" s="238">
        <v>-4.0999999999999996</v>
      </c>
      <c r="J33" s="238">
        <v>26.5</v>
      </c>
      <c r="K33" s="238">
        <v>-26.9</v>
      </c>
      <c r="L33" s="238">
        <v>-0.4</v>
      </c>
      <c r="M33" s="238">
        <v>-9</v>
      </c>
      <c r="N33" s="238">
        <v>2.2999999999999998</v>
      </c>
      <c r="O33" s="238">
        <v>13.4</v>
      </c>
      <c r="P33" s="238">
        <v>2.2000000000000002</v>
      </c>
      <c r="Q33" s="238">
        <v>10.7</v>
      </c>
      <c r="R33" s="238">
        <v>-2.6</v>
      </c>
      <c r="S33" s="238">
        <v>1</v>
      </c>
      <c r="T33" s="238">
        <v>2.1</v>
      </c>
      <c r="U33" s="238">
        <v>-6</v>
      </c>
      <c r="V33" s="238">
        <v>2.6</v>
      </c>
      <c r="W33" s="238">
        <v>-0.9</v>
      </c>
      <c r="X33" s="238">
        <v>-1.4</v>
      </c>
      <c r="Y33" s="238">
        <v>-8.9</v>
      </c>
      <c r="Z33" s="238">
        <v>-4.5999999999999996</v>
      </c>
      <c r="AA33" s="238">
        <v>34</v>
      </c>
      <c r="AB33" s="238">
        <v>-4.5</v>
      </c>
      <c r="AC33" s="238">
        <v>-4.4000000000000004</v>
      </c>
      <c r="AD33" s="238">
        <v>10.3</v>
      </c>
      <c r="AE33" s="238">
        <v>19.3</v>
      </c>
      <c r="AF33" s="238">
        <v>1.8</v>
      </c>
      <c r="AG33" s="238">
        <v>-1.9</v>
      </c>
      <c r="AH33" s="238">
        <v>-3.3</v>
      </c>
      <c r="AI33" s="238">
        <v>-5.6</v>
      </c>
      <c r="AJ33" s="238">
        <v>-3.6</v>
      </c>
      <c r="AK33" s="238">
        <v>-0.9</v>
      </c>
      <c r="AM33" t="s">
        <v>683</v>
      </c>
    </row>
    <row r="34" spans="1:39">
      <c r="A34" s="1">
        <v>30</v>
      </c>
      <c r="B34" s="3" t="s">
        <v>94</v>
      </c>
      <c r="C34" t="s">
        <v>95</v>
      </c>
      <c r="D34" t="str">
        <f t="shared" si="1"/>
        <v>1.12.02 Change (1-year) in total reserves (includes gold), % GDP</v>
      </c>
      <c r="E34" t="s">
        <v>287</v>
      </c>
      <c r="F34" t="s">
        <v>288</v>
      </c>
      <c r="G34" t="s">
        <v>343</v>
      </c>
      <c r="H34" s="238">
        <v>-0.18372053938035199</v>
      </c>
      <c r="I34" s="238">
        <v>-3.7572748987729399</v>
      </c>
      <c r="J34" s="238">
        <v>2.2638926717169299</v>
      </c>
      <c r="K34" s="238">
        <v>-13.8344475524112</v>
      </c>
      <c r="L34" s="238">
        <v>-0.32864716950044098</v>
      </c>
      <c r="M34" s="238">
        <v>-3.1823612254831701</v>
      </c>
      <c r="N34" s="238">
        <v>-1.03238208885653</v>
      </c>
      <c r="O34" s="238">
        <v>2.20562400941792</v>
      </c>
      <c r="P34" s="238">
        <v>-0.182746473851264</v>
      </c>
      <c r="Q34" s="238">
        <v>-17.214765985159101</v>
      </c>
      <c r="R34" s="238">
        <v>-3.5151488518660798</v>
      </c>
      <c r="S34" s="238">
        <v>-1.79534237065313</v>
      </c>
      <c r="T34" s="238">
        <v>0.91251200447452196</v>
      </c>
      <c r="U34" s="238">
        <v>-1.44179719306781E-2</v>
      </c>
      <c r="V34" s="238">
        <v>-3.2339249492901199</v>
      </c>
      <c r="W34" s="238">
        <v>-2.10329869670668</v>
      </c>
      <c r="X34" s="238">
        <v>0.97402412429281604</v>
      </c>
      <c r="Y34" s="238">
        <v>-0.51153305168083196</v>
      </c>
      <c r="Z34" s="238">
        <v>-3.91416951645957</v>
      </c>
      <c r="AA34" s="238">
        <v>0.161669340361772</v>
      </c>
      <c r="AB34" s="238">
        <v>7.1122234161308997</v>
      </c>
      <c r="AC34" s="238">
        <v>-3.8397561188489302</v>
      </c>
      <c r="AD34" s="238">
        <v>-8.1651831608987404</v>
      </c>
      <c r="AE34" s="238">
        <v>-36.760304562310402</v>
      </c>
      <c r="AF34" s="238">
        <v>-0.158368496271933</v>
      </c>
      <c r="AG34" s="238">
        <v>-3.1107336146654001</v>
      </c>
      <c r="AH34" s="238">
        <v>-8.2876322431900995</v>
      </c>
      <c r="AI34" s="238">
        <v>-0.472194058483213</v>
      </c>
      <c r="AJ34" s="238">
        <v>-0.29660775248131399</v>
      </c>
      <c r="AK34" s="238">
        <v>-8.2894800223747502</v>
      </c>
      <c r="AM34" t="s">
        <v>683</v>
      </c>
    </row>
    <row r="35" spans="1:39">
      <c r="A35" s="1">
        <v>31</v>
      </c>
      <c r="B35" s="2" t="s">
        <v>96</v>
      </c>
      <c r="C35" t="s">
        <v>97</v>
      </c>
      <c r="D35" t="str">
        <f t="shared" si="1"/>
        <v>1.13 Export concentration</v>
      </c>
      <c r="E35" t="s">
        <v>686</v>
      </c>
      <c r="H35" s="238"/>
      <c r="I35" s="238"/>
      <c r="J35" s="238"/>
      <c r="K35" s="238"/>
      <c r="L35" s="238"/>
      <c r="M35" s="238"/>
      <c r="N35" s="238"/>
      <c r="O35" s="238"/>
      <c r="P35" s="238"/>
      <c r="Q35" s="238"/>
      <c r="R35" s="238"/>
      <c r="S35" s="238"/>
      <c r="T35" s="238"/>
      <c r="U35" s="238"/>
      <c r="V35" s="238"/>
      <c r="W35" s="238"/>
      <c r="X35" s="238"/>
      <c r="Y35" s="238"/>
      <c r="Z35" s="238"/>
      <c r="AA35" s="238"/>
      <c r="AB35" s="238"/>
      <c r="AC35" s="238"/>
      <c r="AD35" s="238"/>
      <c r="AE35" s="238"/>
      <c r="AF35" s="238"/>
      <c r="AG35" s="238"/>
      <c r="AH35" s="238"/>
      <c r="AI35" s="238"/>
      <c r="AJ35" s="238"/>
      <c r="AK35" s="238"/>
    </row>
    <row r="36" spans="1:39">
      <c r="A36" s="1">
        <v>32</v>
      </c>
      <c r="B36" s="3" t="s">
        <v>98</v>
      </c>
      <c r="C36" t="s">
        <v>99</v>
      </c>
      <c r="D36" t="str">
        <f t="shared" si="1"/>
        <v>1.13.01 Export market concentration, Top 5 as % total</v>
      </c>
      <c r="E36" t="s">
        <v>287</v>
      </c>
      <c r="F36" t="s">
        <v>344</v>
      </c>
      <c r="G36" t="s">
        <v>345</v>
      </c>
      <c r="H36" s="238">
        <v>69.854753206425599</v>
      </c>
      <c r="I36" s="238">
        <v>51.709748980135601</v>
      </c>
      <c r="J36" s="238">
        <v>80.092073041501493</v>
      </c>
      <c r="K36" s="238">
        <v>64.006153032246203</v>
      </c>
      <c r="L36" s="238">
        <v>86.116357742915397</v>
      </c>
      <c r="M36" s="238">
        <v>72.333485833458596</v>
      </c>
      <c r="N36" s="238">
        <v>41.018101432958602</v>
      </c>
      <c r="O36" s="238">
        <v>69.700807834486298</v>
      </c>
      <c r="P36" s="238">
        <v>62.1449801281329</v>
      </c>
      <c r="Q36" s="238">
        <v>73.566919673830398</v>
      </c>
      <c r="R36" s="238">
        <v>36.910247107866397</v>
      </c>
      <c r="S36" s="238">
        <v>53.0200908348531</v>
      </c>
      <c r="T36" s="238">
        <v>58.438906120239402</v>
      </c>
      <c r="U36" s="238">
        <v>85.876813140656907</v>
      </c>
      <c r="V36" s="238">
        <v>53.219190254683902</v>
      </c>
      <c r="W36" s="238">
        <v>89.672832326046901</v>
      </c>
      <c r="X36" s="238">
        <v>68.2095751184129</v>
      </c>
      <c r="Y36" s="238">
        <v>64.289151035698495</v>
      </c>
      <c r="Z36" s="238">
        <v>49.230792223453598</v>
      </c>
      <c r="AA36" s="238">
        <v>72.409305628928607</v>
      </c>
      <c r="AB36" s="238">
        <v>63.505371625375403</v>
      </c>
      <c r="AC36" s="238">
        <v>64.645453081807204</v>
      </c>
      <c r="AD36" s="238">
        <v>37.580711498362803</v>
      </c>
      <c r="AE36" s="238">
        <v>52.119818540297899</v>
      </c>
      <c r="AF36" s="238">
        <v>59.485241190851198</v>
      </c>
      <c r="AG36" s="238">
        <v>49.746989666494997</v>
      </c>
      <c r="AH36" s="238">
        <v>47.620388461146497</v>
      </c>
      <c r="AI36" s="238">
        <v>46.208600814516601</v>
      </c>
      <c r="AJ36" s="238">
        <v>49.9208630593618</v>
      </c>
      <c r="AK36" s="238">
        <v>62.473189696752897</v>
      </c>
      <c r="AM36" t="s">
        <v>684</v>
      </c>
    </row>
    <row r="37" spans="1:39">
      <c r="A37" s="1">
        <v>33</v>
      </c>
      <c r="B37" s="3" t="s">
        <v>100</v>
      </c>
      <c r="C37" t="s">
        <v>101</v>
      </c>
      <c r="D37" t="str">
        <f t="shared" si="1"/>
        <v>1.13.02 Export product concentration, Top 5 as % total</v>
      </c>
      <c r="E37" t="s">
        <v>287</v>
      </c>
      <c r="F37" t="s">
        <v>344</v>
      </c>
      <c r="G37" t="s">
        <v>346</v>
      </c>
      <c r="H37" s="238">
        <v>75.3835705213707</v>
      </c>
      <c r="I37" s="238">
        <v>92.639995591827301</v>
      </c>
      <c r="J37" s="238">
        <v>97.194927308538396</v>
      </c>
      <c r="K37" s="238">
        <v>71.270558435625404</v>
      </c>
      <c r="L37" s="238">
        <v>40.608836041545302</v>
      </c>
      <c r="M37" s="238">
        <v>79.683166878799696</v>
      </c>
      <c r="N37" s="238">
        <v>47.319744061691303</v>
      </c>
      <c r="O37" s="238">
        <v>63.800388405090999</v>
      </c>
      <c r="P37" s="238">
        <v>84.480975187920393</v>
      </c>
      <c r="Q37" s="238">
        <v>78.334561304004495</v>
      </c>
      <c r="R37" s="238">
        <v>38.995386940792599</v>
      </c>
      <c r="S37" s="238">
        <v>43.802198066817603</v>
      </c>
      <c r="T37" s="238">
        <v>53.965797658436202</v>
      </c>
      <c r="U37" s="238">
        <v>61.078701073545801</v>
      </c>
      <c r="V37" s="238">
        <v>54.015254314226397</v>
      </c>
      <c r="W37" s="238">
        <v>56.989238827038498</v>
      </c>
      <c r="X37" s="238">
        <v>73.268807231208001</v>
      </c>
      <c r="Y37" s="238">
        <v>62.022301831251802</v>
      </c>
      <c r="Z37" s="238">
        <v>75.615467843737903</v>
      </c>
      <c r="AA37" s="238">
        <v>78.069708440073001</v>
      </c>
      <c r="AB37" s="238">
        <v>74.877968430872301</v>
      </c>
      <c r="AC37" s="238">
        <v>68.942362018807103</v>
      </c>
      <c r="AD37" s="238">
        <v>67.791996956979801</v>
      </c>
      <c r="AE37" s="238">
        <v>55.612200468102898</v>
      </c>
      <c r="AF37" s="238">
        <v>52.694340929514397</v>
      </c>
      <c r="AG37" s="238">
        <v>70.311938813695207</v>
      </c>
      <c r="AH37" s="238">
        <v>38.367621737693298</v>
      </c>
      <c r="AI37" s="238">
        <v>39.166927552602502</v>
      </c>
      <c r="AJ37" s="238">
        <v>35.040237926867803</v>
      </c>
      <c r="AK37" s="238">
        <v>57.832447479190002</v>
      </c>
      <c r="AM37" t="s">
        <v>684</v>
      </c>
    </row>
    <row r="38" spans="1:39">
      <c r="A38" s="1">
        <v>34</v>
      </c>
      <c r="B38" s="2" t="s">
        <v>102</v>
      </c>
      <c r="C38" t="s">
        <v>103</v>
      </c>
      <c r="D38" t="str">
        <f t="shared" si="1"/>
        <v>1.14 Exports of goods and services</v>
      </c>
      <c r="E38" t="s">
        <v>686</v>
      </c>
      <c r="H38" s="238"/>
      <c r="I38" s="238"/>
      <c r="J38" s="238"/>
      <c r="K38" s="238"/>
      <c r="L38" s="238"/>
      <c r="M38" s="238"/>
      <c r="N38" s="238"/>
      <c r="O38" s="238"/>
      <c r="P38" s="238"/>
      <c r="Q38" s="238"/>
      <c r="R38" s="238"/>
      <c r="S38" s="238"/>
      <c r="T38" s="238"/>
      <c r="U38" s="238"/>
      <c r="V38" s="238"/>
      <c r="W38" s="238"/>
      <c r="X38" s="238"/>
      <c r="Y38" s="238"/>
      <c r="Z38" s="238"/>
      <c r="AA38" s="238"/>
      <c r="AB38" s="238"/>
      <c r="AC38" s="238"/>
      <c r="AD38" s="238"/>
      <c r="AE38" s="238"/>
      <c r="AF38" s="238"/>
      <c r="AG38" s="238"/>
      <c r="AH38" s="238"/>
      <c r="AI38" s="238"/>
      <c r="AJ38" s="238"/>
      <c r="AK38" s="238"/>
    </row>
    <row r="39" spans="1:39">
      <c r="A39" s="1">
        <v>35</v>
      </c>
      <c r="B39" s="3" t="s">
        <v>104</v>
      </c>
      <c r="C39" t="s">
        <v>105</v>
      </c>
      <c r="D39" t="str">
        <f t="shared" si="1"/>
        <v>1.14.01 Merchandise exports, US$</v>
      </c>
      <c r="E39" t="s">
        <v>289</v>
      </c>
      <c r="F39" t="s">
        <v>306</v>
      </c>
      <c r="G39" t="s">
        <v>347</v>
      </c>
      <c r="H39" s="238">
        <v>412184</v>
      </c>
      <c r="I39" s="238">
        <v>54695</v>
      </c>
      <c r="J39" s="238">
        <v>14039</v>
      </c>
      <c r="K39" s="238">
        <v>22472</v>
      </c>
      <c r="L39" s="238">
        <v>597480</v>
      </c>
      <c r="M39" s="238">
        <v>97492</v>
      </c>
      <c r="N39" s="238">
        <v>3593601</v>
      </c>
      <c r="O39" s="238">
        <v>477778</v>
      </c>
      <c r="P39" s="238">
        <v>32658</v>
      </c>
      <c r="Q39" s="238">
        <v>609925</v>
      </c>
      <c r="R39" s="238">
        <v>453481</v>
      </c>
      <c r="S39" s="238">
        <v>291979</v>
      </c>
      <c r="T39" s="238">
        <v>746920</v>
      </c>
      <c r="U39" s="238">
        <v>7906</v>
      </c>
      <c r="V39" s="238">
        <v>352501</v>
      </c>
      <c r="W39" s="238">
        <v>578193</v>
      </c>
      <c r="X39" s="238">
        <v>19607</v>
      </c>
      <c r="Y39" s="238">
        <v>45652</v>
      </c>
      <c r="Z39" s="238">
        <v>30936</v>
      </c>
      <c r="AA39" s="238">
        <v>15193</v>
      </c>
      <c r="AB39" s="238">
        <v>58675</v>
      </c>
      <c r="AC39" s="238">
        <v>78798</v>
      </c>
      <c r="AD39" s="238">
        <v>531887</v>
      </c>
      <c r="AE39" s="238">
        <v>515802</v>
      </c>
      <c r="AF39" s="238">
        <v>683585</v>
      </c>
      <c r="AG39" s="238">
        <v>13107</v>
      </c>
      <c r="AH39" s="238">
        <v>287068</v>
      </c>
      <c r="AI39" s="238">
        <v>529435</v>
      </c>
      <c r="AJ39" s="238">
        <v>2064787</v>
      </c>
      <c r="AK39" s="238">
        <v>371374</v>
      </c>
      <c r="AM39" t="s">
        <v>683</v>
      </c>
    </row>
    <row r="40" spans="1:39">
      <c r="A40" s="1">
        <v>36</v>
      </c>
      <c r="B40" s="3" t="s">
        <v>106</v>
      </c>
      <c r="C40" t="s">
        <v>107</v>
      </c>
      <c r="D40" t="str">
        <f t="shared" si="1"/>
        <v>1.14.02 Commercial services exports, US$</v>
      </c>
      <c r="E40" t="s">
        <v>289</v>
      </c>
      <c r="F40" t="s">
        <v>306</v>
      </c>
      <c r="G40" t="s">
        <v>348</v>
      </c>
      <c r="H40" s="238">
        <v>50457</v>
      </c>
      <c r="I40" s="238">
        <v>5666</v>
      </c>
      <c r="J40" s="238">
        <v>194</v>
      </c>
      <c r="K40" s="238">
        <v>1973</v>
      </c>
      <c r="L40" s="238">
        <v>122124</v>
      </c>
      <c r="M40" s="238">
        <v>9625</v>
      </c>
      <c r="N40" s="238">
        <v>422333</v>
      </c>
      <c r="O40" s="238">
        <v>58181</v>
      </c>
      <c r="P40" s="238">
        <v>2818</v>
      </c>
      <c r="Q40" s="238">
        <v>83516</v>
      </c>
      <c r="R40" s="238">
        <v>313041</v>
      </c>
      <c r="S40" s="238">
        <v>23006</v>
      </c>
      <c r="T40" s="238">
        <v>163204</v>
      </c>
      <c r="U40" s="238">
        <v>238</v>
      </c>
      <c r="V40" s="238">
        <v>31294</v>
      </c>
      <c r="W40" s="238">
        <v>36347</v>
      </c>
      <c r="X40" s="238">
        <v>1964</v>
      </c>
      <c r="Y40" s="238">
        <v>10061</v>
      </c>
      <c r="Z40" s="238">
        <v>6043</v>
      </c>
      <c r="AA40" s="238">
        <v>191</v>
      </c>
      <c r="AB40" s="238">
        <v>5506</v>
      </c>
      <c r="AC40" s="238">
        <v>39556</v>
      </c>
      <c r="AD40" s="238">
        <v>51107</v>
      </c>
      <c r="AE40" s="238">
        <v>290903</v>
      </c>
      <c r="AF40" s="238">
        <v>129476</v>
      </c>
      <c r="AG40" s="238">
        <v>6777</v>
      </c>
      <c r="AH40" s="238">
        <v>37568</v>
      </c>
      <c r="AI40" s="238">
        <v>487391</v>
      </c>
      <c r="AJ40" s="238">
        <v>896685</v>
      </c>
      <c r="AK40" s="238">
        <v>11197</v>
      </c>
      <c r="AM40" t="s">
        <v>683</v>
      </c>
    </row>
    <row r="41" spans="1:39">
      <c r="A41" s="1">
        <v>37</v>
      </c>
      <c r="B41" s="2" t="s">
        <v>108</v>
      </c>
      <c r="C41" t="s">
        <v>109</v>
      </c>
      <c r="D41" t="str">
        <f t="shared" si="1"/>
        <v>1.15 Technological innovation</v>
      </c>
      <c r="E41" t="s">
        <v>686</v>
      </c>
      <c r="H41" s="238"/>
      <c r="I41" s="238"/>
      <c r="J41" s="238"/>
      <c r="K41" s="238"/>
      <c r="L41" s="238"/>
      <c r="M41" s="238"/>
      <c r="N41" s="238"/>
      <c r="O41" s="238"/>
      <c r="P41" s="238"/>
      <c r="Q41" s="238"/>
      <c r="R41" s="238"/>
      <c r="S41" s="238"/>
      <c r="T41" s="238"/>
      <c r="U41" s="238"/>
      <c r="V41" s="238"/>
      <c r="W41" s="238"/>
      <c r="X41" s="238"/>
      <c r="Y41" s="238"/>
      <c r="Z41" s="238"/>
      <c r="AA41" s="238"/>
      <c r="AB41" s="238"/>
      <c r="AC41" s="238"/>
      <c r="AD41" s="238"/>
      <c r="AE41" s="238"/>
      <c r="AF41" s="238"/>
      <c r="AG41" s="238"/>
      <c r="AH41" s="238"/>
      <c r="AI41" s="238"/>
      <c r="AJ41" s="238"/>
      <c r="AK41" s="238"/>
    </row>
    <row r="42" spans="1:39">
      <c r="A42" s="1">
        <v>38</v>
      </c>
      <c r="B42" s="3" t="s">
        <v>110</v>
      </c>
      <c r="C42" t="s">
        <v>111</v>
      </c>
      <c r="D42" t="str">
        <f t="shared" si="1"/>
        <v>1.15.01 R&amp;D expenditure, % GDP</v>
      </c>
      <c r="E42" t="s">
        <v>289</v>
      </c>
      <c r="F42" t="s">
        <v>349</v>
      </c>
      <c r="G42" t="s">
        <v>350</v>
      </c>
      <c r="H42" s="238">
        <v>1.82928</v>
      </c>
      <c r="I42" s="238"/>
      <c r="J42" s="238">
        <v>0.27762999999999999</v>
      </c>
      <c r="K42" s="238"/>
      <c r="L42" s="238">
        <v>1.69638</v>
      </c>
      <c r="M42" s="238">
        <v>0.34094999999999998</v>
      </c>
      <c r="N42" s="238">
        <v>2.40666</v>
      </c>
      <c r="O42" s="238">
        <v>3.78</v>
      </c>
      <c r="P42" s="238"/>
      <c r="Q42" s="238">
        <v>0.96969000000000005</v>
      </c>
      <c r="R42" s="238">
        <v>0.65573000000000004</v>
      </c>
      <c r="S42" s="238">
        <v>0.28077000000000002</v>
      </c>
      <c r="T42" s="238">
        <v>3.2746</v>
      </c>
      <c r="U42" s="238"/>
      <c r="V42" s="238">
        <v>0.95087999999999995</v>
      </c>
      <c r="W42" s="238">
        <v>0.29637999999999998</v>
      </c>
      <c r="X42" s="238">
        <v>0.14505999999999999</v>
      </c>
      <c r="Y42" s="238">
        <v>1.40774</v>
      </c>
      <c r="Z42" s="238">
        <v>0.16442999999999999</v>
      </c>
      <c r="AA42" s="238"/>
      <c r="AB42" s="238">
        <v>0.17193</v>
      </c>
      <c r="AC42" s="238">
        <v>0.32222000000000001</v>
      </c>
      <c r="AD42" s="238">
        <v>1.09371</v>
      </c>
      <c r="AE42" s="238">
        <v>1.8906400000000001</v>
      </c>
      <c r="AF42" s="238">
        <v>4.7957099999999997</v>
      </c>
      <c r="AG42" s="238">
        <v>0.12836</v>
      </c>
      <c r="AH42" s="238">
        <v>1.3302499999999999</v>
      </c>
      <c r="AI42" s="238">
        <v>1.7079899999999999</v>
      </c>
      <c r="AJ42" s="238">
        <v>3.4228700000000001</v>
      </c>
      <c r="AK42" s="238">
        <v>0.53171999999999997</v>
      </c>
      <c r="AM42" t="s">
        <v>684</v>
      </c>
    </row>
    <row r="43" spans="1:39">
      <c r="A43" s="1">
        <v>39</v>
      </c>
      <c r="B43" s="3" t="s">
        <v>112</v>
      </c>
      <c r="C43" t="s">
        <v>113</v>
      </c>
      <c r="D43" t="str">
        <f t="shared" si="1"/>
        <v>1.15.02 Researchers in R&amp;D, per capita</v>
      </c>
      <c r="E43" t="s">
        <v>289</v>
      </c>
      <c r="F43" t="s">
        <v>349</v>
      </c>
      <c r="G43" t="s">
        <v>352</v>
      </c>
      <c r="H43" s="238"/>
      <c r="I43" s="238"/>
      <c r="J43" s="238"/>
      <c r="K43" s="238"/>
      <c r="L43" s="238">
        <v>4.5163042000000004</v>
      </c>
      <c r="M43" s="238">
        <v>0.51030933999999994</v>
      </c>
      <c r="N43" s="238">
        <v>1.5848650900000001</v>
      </c>
      <c r="O43" s="238">
        <v>7.1771446699907999</v>
      </c>
      <c r="P43" s="238"/>
      <c r="Q43" s="238">
        <v>4.5534046300000002</v>
      </c>
      <c r="R43" s="238">
        <v>0.25270392000000003</v>
      </c>
      <c r="S43" s="238">
        <v>0.39566627999999998</v>
      </c>
      <c r="T43" s="238">
        <v>5.4546829900000002</v>
      </c>
      <c r="U43" s="238"/>
      <c r="V43" s="238">
        <v>0.74076903999999999</v>
      </c>
      <c r="W43" s="238">
        <v>0.34875462000000002</v>
      </c>
      <c r="X43" s="238">
        <v>1.8556360000000001E-2</v>
      </c>
      <c r="Y43" s="238">
        <v>5.8539893799999998</v>
      </c>
      <c r="Z43" s="238">
        <v>0.42282783000000002</v>
      </c>
      <c r="AA43" s="238"/>
      <c r="AB43" s="238"/>
      <c r="AC43" s="238">
        <v>0.17364049000000001</v>
      </c>
      <c r="AD43" s="238">
        <v>2.7216806400000002</v>
      </c>
      <c r="AE43" s="238">
        <v>7.2868667</v>
      </c>
      <c r="AF43" s="238">
        <v>8.7135938300000007</v>
      </c>
      <c r="AG43" s="238">
        <v>0.10561143000000001</v>
      </c>
      <c r="AH43" s="238">
        <v>2.0699146900000001</v>
      </c>
      <c r="AI43" s="238">
        <v>4.6837656499999998</v>
      </c>
      <c r="AJ43" s="238">
        <v>4.8212274800000001</v>
      </c>
      <c r="AK43" s="238">
        <v>0.75669092000000004</v>
      </c>
      <c r="AM43" t="s">
        <v>684</v>
      </c>
    </row>
    <row r="44" spans="1:39">
      <c r="A44" s="1">
        <v>40</v>
      </c>
      <c r="B44" s="3" t="s">
        <v>114</v>
      </c>
      <c r="C44" t="s">
        <v>115</v>
      </c>
      <c r="D44" t="str">
        <f t="shared" si="1"/>
        <v>1.15.03 Patent applications, per million inhabitants</v>
      </c>
      <c r="E44" t="s">
        <v>289</v>
      </c>
      <c r="F44" t="s">
        <v>353</v>
      </c>
      <c r="G44" t="s">
        <v>354</v>
      </c>
      <c r="H44" s="238">
        <v>497.72965420887198</v>
      </c>
      <c r="I44" s="238">
        <v>0.54603166983685003</v>
      </c>
      <c r="J44" s="238">
        <v>11.3378684807256</v>
      </c>
      <c r="K44" s="238">
        <v>0.70162010460517898</v>
      </c>
      <c r="L44" s="238">
        <v>694.28085329145404</v>
      </c>
      <c r="M44" s="238">
        <v>47.1650268789938</v>
      </c>
      <c r="N44" s="238">
        <v>1089.2000566331601</v>
      </c>
      <c r="O44" s="238">
        <v>2340.6203208556099</v>
      </c>
      <c r="P44" s="238">
        <v>2.87210677479304</v>
      </c>
      <c r="Q44" s="238">
        <v>440.55660632261498</v>
      </c>
      <c r="R44" s="238">
        <v>30.613120597807999</v>
      </c>
      <c r="S44" s="238">
        <v>5.3076411667260501</v>
      </c>
      <c r="T44" s="238">
        <v>3289.7368274279502</v>
      </c>
      <c r="U44" s="238">
        <v>1.0995052226498101</v>
      </c>
      <c r="V44" s="238">
        <v>57.182320441988999</v>
      </c>
      <c r="W44" s="238">
        <v>15.460720156313</v>
      </c>
      <c r="X44" s="238">
        <v>5.67837674136887E-2</v>
      </c>
      <c r="Y44" s="238">
        <v>524.75053805517496</v>
      </c>
      <c r="Z44" s="238">
        <v>2.2058493193764299</v>
      </c>
      <c r="AA44" s="238"/>
      <c r="AB44" s="238">
        <v>4.7296698099263903</v>
      </c>
      <c r="AC44" s="238">
        <v>6.30671506352087</v>
      </c>
      <c r="AD44" s="238">
        <v>177.963423515025</v>
      </c>
      <c r="AE44" s="238">
        <v>1790.61239457279</v>
      </c>
      <c r="AF44" s="238">
        <v>5170.1033916320403</v>
      </c>
      <c r="AG44" s="238">
        <v>14.849250767286501</v>
      </c>
      <c r="AH44" s="238">
        <v>22.129776557876198</v>
      </c>
      <c r="AI44" s="238">
        <v>797.161117717004</v>
      </c>
      <c r="AJ44" s="238">
        <v>1534.5787417924</v>
      </c>
      <c r="AK44" s="238">
        <v>12.2327573954886</v>
      </c>
      <c r="AM44" t="s">
        <v>684</v>
      </c>
    </row>
    <row r="45" spans="1:39">
      <c r="A45" s="1">
        <v>41</v>
      </c>
      <c r="B45" s="3" t="s">
        <v>116</v>
      </c>
      <c r="C45" t="s">
        <v>117</v>
      </c>
      <c r="D45" t="str">
        <f t="shared" si="1"/>
        <v>1.15.04 High-technology exports, % of manufactured exports</v>
      </c>
      <c r="E45" t="s">
        <v>289</v>
      </c>
      <c r="F45" t="s">
        <v>355</v>
      </c>
      <c r="G45" t="s">
        <v>356</v>
      </c>
      <c r="H45" s="238">
        <v>22.390230421533701</v>
      </c>
      <c r="I45" s="238"/>
      <c r="J45" s="238">
        <v>1.3389571330315</v>
      </c>
      <c r="K45" s="238">
        <v>2.2830748053938201</v>
      </c>
      <c r="L45" s="238">
        <v>14.9704459633595</v>
      </c>
      <c r="M45" s="238">
        <v>12.4417346556093</v>
      </c>
      <c r="N45" s="238">
        <v>29.957814953183501</v>
      </c>
      <c r="O45" s="238"/>
      <c r="P45" s="238">
        <v>4.8409632362891504</v>
      </c>
      <c r="Q45" s="238">
        <v>70.544235148661798</v>
      </c>
      <c r="R45" s="238">
        <v>10.2122155392107</v>
      </c>
      <c r="S45" s="238">
        <v>7.2034463051906599</v>
      </c>
      <c r="T45" s="238">
        <v>17.9759739407267</v>
      </c>
      <c r="U45" s="238">
        <v>23.155447369192501</v>
      </c>
      <c r="V45" s="238">
        <v>51.6778704613793</v>
      </c>
      <c r="W45" s="238">
        <v>19.803834587839699</v>
      </c>
      <c r="X45" s="238">
        <v>5.0125285089210996</v>
      </c>
      <c r="Y45" s="238">
        <v>16.2551425036932</v>
      </c>
      <c r="Z45" s="238">
        <v>1.48848329298399</v>
      </c>
      <c r="AA45" s="238"/>
      <c r="AB45" s="238">
        <v>4.79483390340119</v>
      </c>
      <c r="AC45" s="238">
        <v>64.225252893328303</v>
      </c>
      <c r="AD45" s="238">
        <v>9.6881141833803905</v>
      </c>
      <c r="AE45" s="238">
        <v>55.257422452654403</v>
      </c>
      <c r="AF45" s="238">
        <v>35.708519120224999</v>
      </c>
      <c r="AG45" s="238">
        <v>1.04516402734309</v>
      </c>
      <c r="AH45" s="238">
        <v>27.667224607531899</v>
      </c>
      <c r="AI45" s="238">
        <v>23.8536838150556</v>
      </c>
      <c r="AJ45" s="238">
        <v>19.893869200385801</v>
      </c>
      <c r="AK45" s="238">
        <v>41.740077358483902</v>
      </c>
      <c r="AM45" t="s">
        <v>684</v>
      </c>
    </row>
    <row r="46" spans="1:39">
      <c r="A46" s="1">
        <v>42</v>
      </c>
      <c r="B46" s="3" t="s">
        <v>118</v>
      </c>
      <c r="C46" t="s">
        <v>119</v>
      </c>
      <c r="D46" t="str">
        <f t="shared" si="1"/>
        <v>1.15.05 Scientific articles, per million people</v>
      </c>
      <c r="E46" t="s">
        <v>289</v>
      </c>
      <c r="F46" t="s">
        <v>357</v>
      </c>
      <c r="G46" t="s">
        <v>358</v>
      </c>
      <c r="H46" s="238">
        <v>2370.7666251362698</v>
      </c>
      <c r="I46" s="238">
        <v>29.918938119728701</v>
      </c>
      <c r="J46" s="238">
        <v>647.494356659142</v>
      </c>
      <c r="K46" s="238">
        <v>10.597652761831901</v>
      </c>
      <c r="L46" s="238">
        <v>1732.3745229635499</v>
      </c>
      <c r="M46" s="238">
        <v>461.496042758763</v>
      </c>
      <c r="N46" s="238">
        <v>474.282851315752</v>
      </c>
      <c r="O46" s="238">
        <v>1194.9025932685399</v>
      </c>
      <c r="P46" s="238">
        <v>162.63091770886899</v>
      </c>
      <c r="Q46" s="238">
        <v>2298.1015214756999</v>
      </c>
      <c r="R46" s="238">
        <v>108.23324176840499</v>
      </c>
      <c r="S46" s="238">
        <v>120.478564343977</v>
      </c>
      <c r="T46" s="238">
        <v>802.66247645988403</v>
      </c>
      <c r="U46" s="238">
        <v>5.52501374381528</v>
      </c>
      <c r="V46" s="238">
        <v>671.64375153449498</v>
      </c>
      <c r="W46" s="238">
        <v>157.08526355327399</v>
      </c>
      <c r="X46" s="238">
        <v>7.8666892234816403</v>
      </c>
      <c r="Y46" s="238">
        <v>1766.3153755407</v>
      </c>
      <c r="Z46" s="238">
        <v>78.070839442815199</v>
      </c>
      <c r="AA46" s="238">
        <v>6.7885206696275997</v>
      </c>
      <c r="AB46" s="238">
        <v>80.656236937958994</v>
      </c>
      <c r="AC46" s="238">
        <v>156.91826790475301</v>
      </c>
      <c r="AD46" s="238">
        <v>615.49171860355295</v>
      </c>
      <c r="AE46" s="238">
        <v>2149.3475202251102</v>
      </c>
      <c r="AF46" s="238">
        <v>1399.9428361754301</v>
      </c>
      <c r="AG46" s="238">
        <v>81.183904375199603</v>
      </c>
      <c r="AH46" s="238">
        <v>200.04426934097401</v>
      </c>
      <c r="AI46" s="238">
        <v>1573.6865878564699</v>
      </c>
      <c r="AJ46" s="238">
        <v>1376.2342332006999</v>
      </c>
      <c r="AK46" s="238">
        <v>84.318830462189197</v>
      </c>
      <c r="AM46" t="s">
        <v>692</v>
      </c>
    </row>
    <row r="47" spans="1:39">
      <c r="A47" s="1">
        <v>43</v>
      </c>
      <c r="B47" s="2" t="s">
        <v>120</v>
      </c>
      <c r="C47" t="s">
        <v>121</v>
      </c>
      <c r="D47" t="str">
        <f t="shared" si="1"/>
        <v>1.16 Technological infrastructure</v>
      </c>
      <c r="E47" t="s">
        <v>686</v>
      </c>
      <c r="H47" s="238"/>
      <c r="I47" s="238"/>
      <c r="J47" s="238"/>
      <c r="K47" s="238"/>
      <c r="L47" s="238"/>
      <c r="M47" s="238"/>
      <c r="N47" s="238"/>
      <c r="O47" s="238"/>
      <c r="P47" s="238"/>
      <c r="Q47" s="238"/>
      <c r="R47" s="238"/>
      <c r="S47" s="238"/>
      <c r="T47" s="238"/>
      <c r="U47" s="238"/>
      <c r="V47" s="238"/>
      <c r="W47" s="238"/>
      <c r="X47" s="238"/>
      <c r="Y47" s="238"/>
      <c r="Z47" s="238"/>
      <c r="AA47" s="238"/>
      <c r="AB47" s="238"/>
      <c r="AC47" s="238"/>
      <c r="AD47" s="238"/>
      <c r="AE47" s="238"/>
      <c r="AF47" s="238"/>
      <c r="AG47" s="238"/>
      <c r="AH47" s="238"/>
      <c r="AI47" s="238"/>
      <c r="AJ47" s="238"/>
      <c r="AK47" s="238"/>
    </row>
    <row r="48" spans="1:39">
      <c r="A48" s="1">
        <v>44</v>
      </c>
      <c r="B48" s="3" t="s">
        <v>122</v>
      </c>
      <c r="C48" t="s">
        <v>123</v>
      </c>
      <c r="D48" t="str">
        <f t="shared" si="1"/>
        <v>1.16.01 Fixed internet speed, Mbps</v>
      </c>
      <c r="E48" t="s">
        <v>289</v>
      </c>
      <c r="F48" t="s">
        <v>359</v>
      </c>
      <c r="G48" t="s">
        <v>360</v>
      </c>
      <c r="H48" s="238">
        <v>53.59</v>
      </c>
      <c r="I48" s="238">
        <v>24.066666666666698</v>
      </c>
      <c r="J48" s="238">
        <v>32.585000000000001</v>
      </c>
      <c r="K48" s="238">
        <v>15.335000000000001</v>
      </c>
      <c r="L48" s="238">
        <v>137.91</v>
      </c>
      <c r="M48" s="238">
        <v>152.97999999999999</v>
      </c>
      <c r="N48" s="238">
        <v>124.366666666667</v>
      </c>
      <c r="O48" s="238">
        <v>130.80500000000001</v>
      </c>
      <c r="P48" s="238">
        <v>33.32</v>
      </c>
      <c r="Q48" s="238">
        <v>117.133333333333</v>
      </c>
      <c r="R48" s="238">
        <v>45.133333333333297</v>
      </c>
      <c r="S48" s="238">
        <v>18.585000000000001</v>
      </c>
      <c r="T48" s="238">
        <v>138.80666666666701</v>
      </c>
      <c r="U48" s="238">
        <v>20.04</v>
      </c>
      <c r="V48" s="238">
        <v>78.866666666666703</v>
      </c>
      <c r="W48" s="238">
        <v>40.369999999999997</v>
      </c>
      <c r="X48" s="238">
        <v>12.86</v>
      </c>
      <c r="Y48" s="238">
        <v>127.65333333333299</v>
      </c>
      <c r="Z48" s="238">
        <v>7.13</v>
      </c>
      <c r="AA48" s="238">
        <v>11.41</v>
      </c>
      <c r="AB48" s="238">
        <v>52.53</v>
      </c>
      <c r="AC48" s="238">
        <v>61.085000000000001</v>
      </c>
      <c r="AD48" s="238">
        <v>68.463333333333296</v>
      </c>
      <c r="AE48" s="238">
        <v>191.66</v>
      </c>
      <c r="AF48" s="238">
        <v>126.03</v>
      </c>
      <c r="AG48" s="238">
        <v>17.09</v>
      </c>
      <c r="AH48" s="238">
        <v>158.47333333333299</v>
      </c>
      <c r="AI48" s="238">
        <v>76.376666666666694</v>
      </c>
      <c r="AJ48" s="238">
        <v>162.286666666667</v>
      </c>
      <c r="AK48" s="238">
        <v>58.093333333333298</v>
      </c>
      <c r="AM48" t="s">
        <v>683</v>
      </c>
    </row>
    <row r="49" spans="1:39">
      <c r="A49" s="1">
        <v>45</v>
      </c>
      <c r="B49" s="3" t="s">
        <v>124</v>
      </c>
      <c r="C49" t="s">
        <v>125</v>
      </c>
      <c r="D49" t="str">
        <f t="shared" si="1"/>
        <v>1.16.02 Internet users, % population</v>
      </c>
      <c r="E49" t="s">
        <v>289</v>
      </c>
      <c r="F49" t="s">
        <v>361</v>
      </c>
      <c r="G49" t="s">
        <v>362</v>
      </c>
      <c r="H49" s="238">
        <v>96.24</v>
      </c>
      <c r="I49" s="238">
        <v>38.917444660000001</v>
      </c>
      <c r="J49" s="238">
        <v>98.08</v>
      </c>
      <c r="K49" s="238">
        <v>60.152402299999999</v>
      </c>
      <c r="L49" s="238">
        <v>92.834016640000002</v>
      </c>
      <c r="M49" s="238">
        <v>90.193368820000003</v>
      </c>
      <c r="N49" s="238">
        <v>73.05</v>
      </c>
      <c r="O49" s="238">
        <v>89</v>
      </c>
      <c r="P49" s="238">
        <v>76.202897660000005</v>
      </c>
      <c r="Q49" s="238">
        <v>93.09</v>
      </c>
      <c r="R49" s="238">
        <v>46.31</v>
      </c>
      <c r="S49" s="238">
        <v>62.1</v>
      </c>
      <c r="T49" s="238">
        <v>82.914079279999996</v>
      </c>
      <c r="U49" s="238">
        <v>62</v>
      </c>
      <c r="V49" s="238">
        <v>96.751427800000002</v>
      </c>
      <c r="W49" s="238">
        <v>75.626504760000003</v>
      </c>
      <c r="X49" s="238">
        <v>44.021673239999998</v>
      </c>
      <c r="Y49" s="238">
        <v>95.910202690000006</v>
      </c>
      <c r="Z49" s="238">
        <v>21.0372074</v>
      </c>
      <c r="AA49" s="238">
        <v>32.054162910000002</v>
      </c>
      <c r="AB49" s="238">
        <v>71.10782528</v>
      </c>
      <c r="AC49" s="238">
        <v>52.675738080000002</v>
      </c>
      <c r="AD49" s="238">
        <v>88.213845689999999</v>
      </c>
      <c r="AE49" s="238">
        <v>91.099377939999997</v>
      </c>
      <c r="AF49" s="238">
        <v>97.571326999999997</v>
      </c>
      <c r="AG49" s="238">
        <v>66.681516740000006</v>
      </c>
      <c r="AH49" s="238">
        <v>85.27</v>
      </c>
      <c r="AI49" s="238">
        <v>96.680236570000005</v>
      </c>
      <c r="AJ49" s="238">
        <v>91.753208330000007</v>
      </c>
      <c r="AK49" s="238">
        <v>74.209999850000003</v>
      </c>
      <c r="AM49" t="s">
        <v>684</v>
      </c>
    </row>
    <row r="50" spans="1:39">
      <c r="A50" s="1">
        <v>46</v>
      </c>
      <c r="B50" s="3" t="s">
        <v>126</v>
      </c>
      <c r="C50" t="s">
        <v>252</v>
      </c>
      <c r="D50" t="str">
        <f t="shared" si="1"/>
        <v>1.16.03 Fixed broadband subscriptions (per 100 people)</v>
      </c>
      <c r="E50" t="s">
        <v>289</v>
      </c>
      <c r="F50" t="s">
        <v>363</v>
      </c>
      <c r="G50" t="s">
        <v>364</v>
      </c>
      <c r="H50" s="238">
        <v>35.281634969999999</v>
      </c>
      <c r="I50" s="238">
        <v>6.5758901339999998</v>
      </c>
      <c r="J50" s="238">
        <v>17.83157039</v>
      </c>
      <c r="K50" s="238">
        <v>2.026900559</v>
      </c>
      <c r="L50" s="238">
        <v>42.069712889999998</v>
      </c>
      <c r="M50" s="238">
        <v>21.97242893</v>
      </c>
      <c r="N50" s="238">
        <v>37.575500099999999</v>
      </c>
      <c r="O50" s="238">
        <v>29.426613</v>
      </c>
      <c r="P50" s="238">
        <v>13.71040599</v>
      </c>
      <c r="Q50" s="238">
        <v>39.166688239999999</v>
      </c>
      <c r="R50" s="238">
        <v>1.957992894</v>
      </c>
      <c r="S50" s="238">
        <v>4.5367200849999998</v>
      </c>
      <c r="T50" s="238">
        <v>36.246847729999999</v>
      </c>
      <c r="U50" s="238">
        <v>2.03035451</v>
      </c>
      <c r="V50" s="238">
        <v>11.122040910000001</v>
      </c>
      <c r="W50" s="238">
        <v>19.09963115</v>
      </c>
      <c r="X50" s="238">
        <v>1.659982909</v>
      </c>
      <c r="Y50" s="238">
        <v>35.111374329999997</v>
      </c>
      <c r="Z50" s="238">
        <v>1.274416609</v>
      </c>
      <c r="AA50" s="238">
        <v>0.211067219</v>
      </c>
      <c r="AB50" s="238">
        <v>8.9371283310000003</v>
      </c>
      <c r="AC50" s="238">
        <v>8.4507431339999997</v>
      </c>
      <c r="AD50" s="238">
        <v>23.728569319999998</v>
      </c>
      <c r="AE50" s="238">
        <v>25.692384860000001</v>
      </c>
      <c r="AF50" s="238">
        <v>44.268196930000002</v>
      </c>
      <c r="AG50" s="238">
        <v>10.988860239999999</v>
      </c>
      <c r="AH50" s="238">
        <v>17.347414329999999</v>
      </c>
      <c r="AI50" s="238">
        <v>41.228143920000001</v>
      </c>
      <c r="AJ50" s="238">
        <v>37.354862769999997</v>
      </c>
      <c r="AK50" s="238">
        <v>19.83028835</v>
      </c>
      <c r="AM50" t="s">
        <v>683</v>
      </c>
    </row>
    <row r="51" spans="1:39">
      <c r="A51" s="1">
        <v>47</v>
      </c>
      <c r="B51" s="3" t="s">
        <v>128</v>
      </c>
      <c r="C51" t="s">
        <v>129</v>
      </c>
      <c r="D51" t="str">
        <f t="shared" si="1"/>
        <v>1.16.04 Mobile subscriptions (per 100 people)</v>
      </c>
      <c r="E51" t="s">
        <v>289</v>
      </c>
      <c r="F51" t="s">
        <v>363</v>
      </c>
      <c r="G51" t="s">
        <v>365</v>
      </c>
      <c r="H51" s="238">
        <v>105.2617812</v>
      </c>
      <c r="I51" s="238">
        <v>108.90944260000001</v>
      </c>
      <c r="J51" s="238">
        <v>135.50125399999999</v>
      </c>
      <c r="K51" s="238">
        <v>119.9575768</v>
      </c>
      <c r="L51" s="238">
        <v>88.090655040000001</v>
      </c>
      <c r="M51" s="238">
        <v>136.3134058</v>
      </c>
      <c r="N51" s="238">
        <v>121.53825260000001</v>
      </c>
      <c r="O51" s="238">
        <v>124.57</v>
      </c>
      <c r="P51" s="238">
        <v>94.33558884</v>
      </c>
      <c r="Q51" s="238">
        <v>319.42627060000001</v>
      </c>
      <c r="R51" s="238">
        <v>81.988933610000004</v>
      </c>
      <c r="S51" s="238">
        <v>133.6505363</v>
      </c>
      <c r="T51" s="238">
        <v>163.17376909999999</v>
      </c>
      <c r="U51" s="238">
        <v>64.955357919999997</v>
      </c>
      <c r="V51" s="238">
        <v>140.59056749999999</v>
      </c>
      <c r="W51" s="238">
        <v>99.305264159999993</v>
      </c>
      <c r="X51" s="238">
        <v>126.2686102</v>
      </c>
      <c r="Y51" s="238">
        <v>113.96315749999999</v>
      </c>
      <c r="Z51" s="238">
        <v>81.551307850000001</v>
      </c>
      <c r="AA51" s="238">
        <v>48.424850569999997</v>
      </c>
      <c r="AB51" s="238">
        <v>127.9216675</v>
      </c>
      <c r="AC51" s="238">
        <v>143.4358742</v>
      </c>
      <c r="AD51" s="238">
        <v>168.98472419999999</v>
      </c>
      <c r="AE51" s="238">
        <v>147.48041599999999</v>
      </c>
      <c r="AF51" s="238">
        <v>140.56588189999999</v>
      </c>
      <c r="AG51" s="238">
        <v>141.29202179999999</v>
      </c>
      <c r="AH51" s="238">
        <v>168.7823161</v>
      </c>
      <c r="AI51" s="238">
        <v>118.5668355</v>
      </c>
      <c r="AJ51" s="238">
        <v>107.319451</v>
      </c>
      <c r="AK51" s="238">
        <v>138.86549550000001</v>
      </c>
      <c r="AM51" t="s">
        <v>684</v>
      </c>
    </row>
    <row r="52" spans="1:39">
      <c r="D52" t="str">
        <f t="shared" si="1"/>
        <v xml:space="preserve"> </v>
      </c>
      <c r="H52" s="239"/>
      <c r="I52" s="239"/>
      <c r="J52" s="239"/>
      <c r="K52" s="239"/>
      <c r="L52" s="239"/>
      <c r="M52" s="239"/>
      <c r="N52" s="239"/>
      <c r="O52" s="239"/>
      <c r="P52" s="239"/>
      <c r="Q52" s="239"/>
      <c r="R52" s="239"/>
      <c r="S52" s="239"/>
      <c r="T52" s="239"/>
      <c r="U52" s="239"/>
      <c r="V52" s="239"/>
      <c r="W52" s="239"/>
      <c r="X52" s="239"/>
      <c r="Y52" s="239"/>
      <c r="Z52" s="239"/>
      <c r="AA52" s="239"/>
      <c r="AB52" s="239"/>
      <c r="AC52" s="239"/>
      <c r="AD52" s="239"/>
      <c r="AE52" s="239"/>
      <c r="AF52" s="239"/>
      <c r="AG52" s="239"/>
      <c r="AH52" s="239"/>
      <c r="AI52" s="239"/>
      <c r="AJ52" s="239"/>
      <c r="AK52" s="239"/>
    </row>
    <row r="53" spans="1:39">
      <c r="A53" s="1"/>
      <c r="D53" t="str">
        <f t="shared" si="1"/>
        <v xml:space="preserve"> </v>
      </c>
      <c r="H53" s="239"/>
      <c r="I53" s="239"/>
      <c r="J53" s="239"/>
      <c r="K53" s="239"/>
      <c r="L53" s="239"/>
      <c r="M53" s="239"/>
      <c r="N53" s="239"/>
      <c r="O53" s="239"/>
      <c r="P53" s="239"/>
      <c r="Q53" s="239"/>
      <c r="R53" s="239"/>
      <c r="S53" s="239"/>
      <c r="T53" s="239"/>
      <c r="U53" s="239"/>
      <c r="V53" s="239"/>
      <c r="W53" s="239"/>
      <c r="X53" s="239"/>
      <c r="Y53" s="239"/>
      <c r="Z53" s="239"/>
      <c r="AA53" s="239"/>
      <c r="AB53" s="239"/>
      <c r="AC53" s="239"/>
      <c r="AD53" s="239"/>
      <c r="AE53" s="239"/>
      <c r="AF53" s="239"/>
      <c r="AG53" s="239"/>
      <c r="AH53" s="239"/>
      <c r="AI53" s="239"/>
      <c r="AJ53" s="239"/>
      <c r="AK53" s="239"/>
    </row>
    <row r="54" spans="1:39">
      <c r="A54" s="1"/>
      <c r="B54" t="s">
        <v>253</v>
      </c>
      <c r="C54" t="s">
        <v>131</v>
      </c>
      <c r="D54" t="str">
        <f t="shared" si="1"/>
        <v>2 Societal Pillar Societal Pillar</v>
      </c>
      <c r="H54" s="237"/>
      <c r="I54" s="237"/>
      <c r="J54" s="237"/>
      <c r="K54" s="237"/>
      <c r="L54" s="237"/>
      <c r="M54" s="237"/>
      <c r="N54" s="237"/>
      <c r="O54" s="237"/>
      <c r="P54" s="237"/>
      <c r="Q54" s="237"/>
      <c r="R54" s="237"/>
      <c r="S54" s="237"/>
      <c r="T54" s="237"/>
      <c r="U54" s="237"/>
      <c r="V54" s="237"/>
      <c r="W54" s="237"/>
      <c r="X54" s="237"/>
      <c r="Y54" s="237"/>
      <c r="Z54" s="237"/>
      <c r="AA54" s="237"/>
      <c r="AB54" s="237"/>
      <c r="AC54" s="237"/>
      <c r="AD54" s="237"/>
      <c r="AE54" s="237"/>
      <c r="AF54" s="237"/>
      <c r="AG54" s="237"/>
      <c r="AH54" s="237"/>
      <c r="AI54" s="237"/>
      <c r="AJ54" s="237"/>
      <c r="AK54" s="237"/>
    </row>
    <row r="55" spans="1:39">
      <c r="A55" s="1">
        <v>48</v>
      </c>
      <c r="B55" s="2" t="s">
        <v>132</v>
      </c>
      <c r="C55" t="s">
        <v>133</v>
      </c>
      <c r="D55" t="str">
        <f t="shared" si="1"/>
        <v>2.01 Inequality (Gini coefficient)</v>
      </c>
      <c r="E55" t="s">
        <v>287</v>
      </c>
      <c r="F55" t="s">
        <v>292</v>
      </c>
      <c r="G55" t="s">
        <v>367</v>
      </c>
      <c r="H55" s="238">
        <v>34.299999999999997</v>
      </c>
      <c r="I55" s="238"/>
      <c r="J55" s="238"/>
      <c r="K55" s="238"/>
      <c r="L55" s="238"/>
      <c r="M55" s="238">
        <v>44.9</v>
      </c>
      <c r="N55" s="238">
        <v>38.200000000000003</v>
      </c>
      <c r="O55" s="238">
        <v>27.4</v>
      </c>
      <c r="P55" s="238">
        <v>45.8</v>
      </c>
      <c r="Q55" s="238"/>
      <c r="R55" s="238">
        <v>35.700000000000003</v>
      </c>
      <c r="S55" s="238">
        <v>37.9</v>
      </c>
      <c r="T55" s="238"/>
      <c r="U55" s="238">
        <v>38.799999999999997</v>
      </c>
      <c r="V55" s="238"/>
      <c r="W55" s="238">
        <v>45.4</v>
      </c>
      <c r="X55" s="238"/>
      <c r="Y55" s="238"/>
      <c r="Z55" s="238">
        <v>29.6</v>
      </c>
      <c r="AA55" s="238"/>
      <c r="AB55" s="238">
        <v>40.200000000000003</v>
      </c>
      <c r="AC55" s="238">
        <v>40.700000000000003</v>
      </c>
      <c r="AD55" s="238">
        <v>36</v>
      </c>
      <c r="AE55" s="238">
        <v>37.5</v>
      </c>
      <c r="AF55" s="238"/>
      <c r="AG55" s="238">
        <v>37.700000000000003</v>
      </c>
      <c r="AH55" s="238">
        <v>35.1</v>
      </c>
      <c r="AI55" s="238">
        <v>32.6</v>
      </c>
      <c r="AJ55" s="238">
        <v>39.700000000000003</v>
      </c>
      <c r="AK55" s="238">
        <v>36.799999999999997</v>
      </c>
      <c r="AM55" t="s">
        <v>683</v>
      </c>
    </row>
    <row r="56" spans="1:39">
      <c r="A56" s="1">
        <v>49</v>
      </c>
      <c r="B56" s="2" t="s">
        <v>134</v>
      </c>
      <c r="C56" t="s">
        <v>135</v>
      </c>
      <c r="D56" t="str">
        <f t="shared" si="1"/>
        <v>2.02 Educational attainment</v>
      </c>
      <c r="E56" t="s">
        <v>686</v>
      </c>
      <c r="H56" s="238"/>
      <c r="I56" s="238"/>
      <c r="J56" s="238"/>
      <c r="K56" s="238"/>
      <c r="L56" s="238"/>
      <c r="M56" s="238"/>
      <c r="N56" s="238"/>
      <c r="O56" s="238"/>
      <c r="P56" s="238"/>
      <c r="Q56" s="238"/>
      <c r="R56" s="238"/>
      <c r="S56" s="238"/>
      <c r="T56" s="238"/>
      <c r="U56" s="238"/>
      <c r="V56" s="238"/>
      <c r="W56" s="238"/>
      <c r="X56" s="238"/>
      <c r="Y56" s="238"/>
      <c r="Z56" s="238"/>
      <c r="AA56" s="238"/>
      <c r="AB56" s="238"/>
      <c r="AC56" s="238"/>
      <c r="AD56" s="238"/>
      <c r="AE56" s="238"/>
      <c r="AF56" s="238"/>
      <c r="AG56" s="238"/>
      <c r="AH56" s="238"/>
      <c r="AI56" s="238"/>
      <c r="AJ56" s="238"/>
      <c r="AK56" s="238"/>
    </row>
    <row r="57" spans="1:39">
      <c r="A57" s="1">
        <v>50</v>
      </c>
      <c r="B57" s="3" t="s">
        <v>136</v>
      </c>
      <c r="C57" t="s">
        <v>137</v>
      </c>
      <c r="D57" t="str">
        <f t="shared" si="1"/>
        <v>2.02.01 Mean years of schooling</v>
      </c>
      <c r="E57" t="s">
        <v>289</v>
      </c>
      <c r="F57" t="s">
        <v>368</v>
      </c>
      <c r="G57" t="s">
        <v>369</v>
      </c>
      <c r="H57" s="238">
        <v>12.726819989999999</v>
      </c>
      <c r="I57" s="238">
        <v>7.3790597919999996</v>
      </c>
      <c r="J57" s="238">
        <v>9.18</v>
      </c>
      <c r="K57" s="238">
        <v>5.0880000000000001</v>
      </c>
      <c r="L57" s="238">
        <v>13.83442722</v>
      </c>
      <c r="M57" s="238">
        <v>10.934966299999999</v>
      </c>
      <c r="N57" s="238">
        <v>7.6001184459999998</v>
      </c>
      <c r="O57" s="238">
        <v>12.3</v>
      </c>
      <c r="P57" s="238">
        <v>8.8171195979999997</v>
      </c>
      <c r="Q57" s="238">
        <v>12.22620964</v>
      </c>
      <c r="R57" s="238">
        <v>6.6551091949999996</v>
      </c>
      <c r="S57" s="238">
        <v>8.5565099720000006</v>
      </c>
      <c r="T57" s="238">
        <v>13.366100339999999</v>
      </c>
      <c r="U57" s="238">
        <v>5.3739999999999997</v>
      </c>
      <c r="V57" s="238">
        <v>10.645059590000001</v>
      </c>
      <c r="W57" s="238">
        <v>9.2210502620000003</v>
      </c>
      <c r="X57" s="238">
        <v>6.3768000599999999</v>
      </c>
      <c r="Y57" s="238">
        <v>12.94468975</v>
      </c>
      <c r="Z57" s="238">
        <v>4.5363302230000002</v>
      </c>
      <c r="AA57" s="238">
        <v>4.74</v>
      </c>
      <c r="AB57" s="238">
        <v>9.8855188629999997</v>
      </c>
      <c r="AC57" s="238">
        <v>8.9690999980000008</v>
      </c>
      <c r="AD57" s="238">
        <v>12.774288049999999</v>
      </c>
      <c r="AE57" s="238">
        <v>11.924880030000001</v>
      </c>
      <c r="AF57" s="238">
        <v>12.51293027</v>
      </c>
      <c r="AG57" s="238">
        <v>10.82730007</v>
      </c>
      <c r="AH57" s="238">
        <v>8.6971197129999993</v>
      </c>
      <c r="AI57" s="238">
        <v>13.4061203</v>
      </c>
      <c r="AJ57" s="238">
        <v>13.683429719999999</v>
      </c>
      <c r="AK57" s="238">
        <v>8.370280266</v>
      </c>
      <c r="AM57" t="s">
        <v>684</v>
      </c>
    </row>
    <row r="58" spans="1:39">
      <c r="A58" s="1">
        <v>51</v>
      </c>
      <c r="B58" s="3" t="s">
        <v>138</v>
      </c>
      <c r="C58" t="s">
        <v>139</v>
      </c>
      <c r="D58" t="str">
        <f t="shared" si="1"/>
        <v>2.02.02 University education Index</v>
      </c>
      <c r="E58" t="s">
        <v>289</v>
      </c>
      <c r="F58" t="s">
        <v>370</v>
      </c>
      <c r="G58" t="s">
        <v>371</v>
      </c>
      <c r="H58" s="238">
        <v>45.4723718482104</v>
      </c>
      <c r="I58" s="238">
        <v>1.3267063323143</v>
      </c>
      <c r="J58" s="238">
        <v>29.172656831816798</v>
      </c>
      <c r="K58" s="238">
        <v>0</v>
      </c>
      <c r="L58" s="238">
        <v>30.5989322343754</v>
      </c>
      <c r="M58" s="238">
        <v>6.4075016730059398</v>
      </c>
      <c r="N58" s="238">
        <v>42.823904414275198</v>
      </c>
      <c r="O58" s="238">
        <v>12.2310427420857</v>
      </c>
      <c r="P58" s="238">
        <v>0</v>
      </c>
      <c r="Q58" s="238">
        <v>19.301581592980799</v>
      </c>
      <c r="R58" s="238">
        <v>22.498473591164</v>
      </c>
      <c r="S58" s="238">
        <v>0</v>
      </c>
      <c r="T58" s="238">
        <v>15.974577714286999</v>
      </c>
      <c r="U58" s="238">
        <v>0</v>
      </c>
      <c r="V58" s="238">
        <v>10.0974186849083</v>
      </c>
      <c r="W58" s="238">
        <v>0.65009447492952199</v>
      </c>
      <c r="X58" s="238">
        <v>0</v>
      </c>
      <c r="Y58" s="238">
        <v>23.998813689614899</v>
      </c>
      <c r="Z58" s="238">
        <v>12.792326754802501</v>
      </c>
      <c r="AA58" s="238">
        <v>0</v>
      </c>
      <c r="AB58" s="238">
        <v>0.92246230930992901</v>
      </c>
      <c r="AC58" s="238">
        <v>1.4376473660712901</v>
      </c>
      <c r="AD58" s="238">
        <v>12.4015170132949</v>
      </c>
      <c r="AE58" s="238">
        <v>9.6900231432188093</v>
      </c>
      <c r="AF58" s="238">
        <v>16.735864505329101</v>
      </c>
      <c r="AG58" s="238">
        <v>2.2006499714576102</v>
      </c>
      <c r="AH58" s="238">
        <v>2.7705756121884799</v>
      </c>
      <c r="AI58" s="238">
        <v>80.688072765716001</v>
      </c>
      <c r="AJ58" s="238">
        <v>120.717501976227</v>
      </c>
      <c r="AK58" s="238">
        <v>1.54031780323782</v>
      </c>
      <c r="AM58" t="s">
        <v>691</v>
      </c>
    </row>
    <row r="59" spans="1:39">
      <c r="A59" s="1">
        <v>52</v>
      </c>
      <c r="B59" s="3" t="s">
        <v>140</v>
      </c>
      <c r="C59" t="s">
        <v>141</v>
      </c>
      <c r="D59" t="str">
        <f t="shared" si="1"/>
        <v>2.02.03 Tertiary enrollment</v>
      </c>
      <c r="E59" t="s">
        <v>289</v>
      </c>
      <c r="F59" t="s">
        <v>292</v>
      </c>
      <c r="G59" t="s">
        <v>372</v>
      </c>
      <c r="H59" s="238">
        <v>114.189888000488</v>
      </c>
      <c r="I59" s="238">
        <v>25.1015949249268</v>
      </c>
      <c r="J59" s="238">
        <v>31.993299484252901</v>
      </c>
      <c r="K59" s="238">
        <v>12.9837551116943</v>
      </c>
      <c r="L59" s="238">
        <v>79.516921997070298</v>
      </c>
      <c r="M59" s="238">
        <v>91.669349670410199</v>
      </c>
      <c r="N59" s="238">
        <v>63.601959228515597</v>
      </c>
      <c r="O59" s="238">
        <v>89.81</v>
      </c>
      <c r="P59" s="238">
        <v>52.587810516357401</v>
      </c>
      <c r="Q59" s="238">
        <v>88.442687988281307</v>
      </c>
      <c r="R59" s="238">
        <v>31.3036403656006</v>
      </c>
      <c r="S59" s="238">
        <v>36.311038970947301</v>
      </c>
      <c r="T59" s="238">
        <v>64.617118835449205</v>
      </c>
      <c r="U59" s="238">
        <v>12.9773616790771</v>
      </c>
      <c r="V59" s="238">
        <v>42.567214965820298</v>
      </c>
      <c r="W59" s="238">
        <v>44.808589935302699</v>
      </c>
      <c r="X59" s="238">
        <v>18.815940856933601</v>
      </c>
      <c r="Y59" s="238">
        <v>79.9078369140625</v>
      </c>
      <c r="Z59" s="238">
        <v>12.220640182495099</v>
      </c>
      <c r="AA59" s="238"/>
      <c r="AB59" s="238">
        <v>70.737861633300795</v>
      </c>
      <c r="AC59" s="238">
        <v>35.522190093994098</v>
      </c>
      <c r="AD59" s="238">
        <v>86.400146484375</v>
      </c>
      <c r="AE59" s="238">
        <v>93.134773254394503</v>
      </c>
      <c r="AF59" s="238">
        <v>102.467361450195</v>
      </c>
      <c r="AG59" s="238">
        <v>21.612369537353501</v>
      </c>
      <c r="AH59" s="238">
        <v>43.826065063476598</v>
      </c>
      <c r="AI59" s="238">
        <v>69.483726501464801</v>
      </c>
      <c r="AJ59" s="238">
        <v>87.567657470703097</v>
      </c>
      <c r="AK59" s="238">
        <v>35.399990081787102</v>
      </c>
      <c r="AM59" t="s">
        <v>684</v>
      </c>
    </row>
    <row r="60" spans="1:39">
      <c r="A60" s="1">
        <v>53</v>
      </c>
      <c r="B60" s="2" t="s">
        <v>142</v>
      </c>
      <c r="C60" t="s">
        <v>143</v>
      </c>
      <c r="D60" t="str">
        <f t="shared" si="1"/>
        <v>2.03 Labor standards</v>
      </c>
      <c r="E60" t="s">
        <v>686</v>
      </c>
      <c r="H60" s="238"/>
      <c r="I60" s="238"/>
      <c r="J60" s="238"/>
      <c r="K60" s="238"/>
      <c r="L60" s="238"/>
      <c r="M60" s="238"/>
      <c r="N60" s="238"/>
      <c r="O60" s="238"/>
      <c r="P60" s="238"/>
      <c r="Q60" s="238"/>
      <c r="R60" s="238"/>
      <c r="S60" s="238"/>
      <c r="T60" s="238"/>
      <c r="U60" s="238"/>
      <c r="V60" s="238"/>
      <c r="W60" s="238"/>
      <c r="X60" s="238"/>
      <c r="Y60" s="238"/>
      <c r="Z60" s="238"/>
      <c r="AA60" s="238"/>
      <c r="AB60" s="238"/>
      <c r="AC60" s="238"/>
      <c r="AD60" s="238"/>
      <c r="AE60" s="238"/>
      <c r="AF60" s="238"/>
      <c r="AG60" s="238"/>
      <c r="AH60" s="238"/>
      <c r="AI60" s="238"/>
      <c r="AJ60" s="238"/>
      <c r="AK60" s="238"/>
    </row>
    <row r="61" spans="1:39">
      <c r="A61" s="1">
        <v>54</v>
      </c>
      <c r="B61" s="3" t="s">
        <v>144</v>
      </c>
      <c r="C61" t="s">
        <v>145</v>
      </c>
      <c r="D61" t="str">
        <f t="shared" si="1"/>
        <v>2.03.01 Gender non-discrimination in hiring</v>
      </c>
      <c r="E61" t="s">
        <v>289</v>
      </c>
      <c r="F61" t="s">
        <v>373</v>
      </c>
      <c r="G61" t="s">
        <v>374</v>
      </c>
      <c r="H61" s="238">
        <v>100</v>
      </c>
      <c r="I61" s="238">
        <v>50</v>
      </c>
      <c r="J61" s="238">
        <v>25</v>
      </c>
      <c r="K61" s="238">
        <v>100</v>
      </c>
      <c r="L61" s="238">
        <v>100</v>
      </c>
      <c r="M61" s="238">
        <v>75</v>
      </c>
      <c r="N61" s="238">
        <v>100</v>
      </c>
      <c r="O61" s="238">
        <v>100</v>
      </c>
      <c r="P61" s="238">
        <v>100</v>
      </c>
      <c r="Q61" s="238">
        <v>100</v>
      </c>
      <c r="R61" s="238">
        <v>100</v>
      </c>
      <c r="S61" s="238">
        <v>100</v>
      </c>
      <c r="T61" s="238">
        <v>50</v>
      </c>
      <c r="U61" s="238">
        <v>100</v>
      </c>
      <c r="V61" s="238">
        <v>50</v>
      </c>
      <c r="W61" s="238">
        <v>100</v>
      </c>
      <c r="X61" s="238">
        <v>25</v>
      </c>
      <c r="Y61" s="238">
        <v>100</v>
      </c>
      <c r="Z61" s="238">
        <v>100</v>
      </c>
      <c r="AA61" s="238">
        <v>50</v>
      </c>
      <c r="AB61" s="238">
        <v>100</v>
      </c>
      <c r="AC61" s="238">
        <v>100</v>
      </c>
      <c r="AD61" s="238">
        <v>50</v>
      </c>
      <c r="AE61" s="238">
        <v>75</v>
      </c>
      <c r="AF61" s="238">
        <v>100</v>
      </c>
      <c r="AG61" s="238">
        <v>75</v>
      </c>
      <c r="AH61" s="238">
        <v>100</v>
      </c>
      <c r="AI61" s="238">
        <v>100</v>
      </c>
      <c r="AJ61" s="238">
        <v>100</v>
      </c>
      <c r="AK61" s="238">
        <v>100</v>
      </c>
      <c r="AM61" t="s">
        <v>691</v>
      </c>
    </row>
    <row r="62" spans="1:39">
      <c r="A62" s="1">
        <v>55</v>
      </c>
      <c r="B62" s="3" t="s">
        <v>146</v>
      </c>
      <c r="C62" t="s">
        <v>147</v>
      </c>
      <c r="D62" t="str">
        <f t="shared" si="1"/>
        <v>2.03.02 Freedom of association and assembly</v>
      </c>
      <c r="E62" t="s">
        <v>289</v>
      </c>
      <c r="F62" t="s">
        <v>292</v>
      </c>
      <c r="H62" s="238">
        <v>0.73457427634663797</v>
      </c>
      <c r="I62" s="238">
        <v>0.47045588901581398</v>
      </c>
      <c r="J62" s="238"/>
      <c r="K62" s="238">
        <v>0.41585598465566098</v>
      </c>
      <c r="L62" s="238">
        <v>0.83903589766913</v>
      </c>
      <c r="M62" s="238">
        <v>0.73487616897932095</v>
      </c>
      <c r="N62" s="238">
        <v>0.25270372756731702</v>
      </c>
      <c r="O62" s="238">
        <v>0.76510034520492698</v>
      </c>
      <c r="P62" s="238">
        <v>0.63326297340069704</v>
      </c>
      <c r="Q62" s="238"/>
      <c r="R62" s="238">
        <v>0.49598713134671801</v>
      </c>
      <c r="S62" s="238">
        <v>0.57916261951070802</v>
      </c>
      <c r="T62" s="238">
        <v>0.81432534990804994</v>
      </c>
      <c r="U62" s="238">
        <v>0.30818188988364598</v>
      </c>
      <c r="V62" s="238">
        <v>0.49693200237700202</v>
      </c>
      <c r="W62" s="238">
        <v>0.69070335041403597</v>
      </c>
      <c r="X62" s="238">
        <v>0.25885654662139101</v>
      </c>
      <c r="Y62" s="238">
        <v>0.79286237929769598</v>
      </c>
      <c r="Z62" s="238">
        <v>0.56884741610450096</v>
      </c>
      <c r="AA62" s="238">
        <v>0.72090320113572104</v>
      </c>
      <c r="AB62" s="238">
        <v>0.74439236288458299</v>
      </c>
      <c r="AC62" s="238">
        <v>0.59236711027717504</v>
      </c>
      <c r="AD62" s="238">
        <v>0.44382654147910799</v>
      </c>
      <c r="AE62" s="238">
        <v>0.42339596233761301</v>
      </c>
      <c r="AF62" s="238">
        <v>0.73618826010200999</v>
      </c>
      <c r="AG62" s="238">
        <v>0.49598713134671801</v>
      </c>
      <c r="AH62" s="238">
        <v>0.41128760302382</v>
      </c>
      <c r="AI62" s="238">
        <v>0.73276308016695701</v>
      </c>
      <c r="AJ62" s="238">
        <v>0.76052247611733903</v>
      </c>
      <c r="AK62" s="238">
        <v>0.41244225114260402</v>
      </c>
      <c r="AM62" t="s">
        <v>684</v>
      </c>
    </row>
    <row r="63" spans="1:39">
      <c r="A63" s="1">
        <v>56</v>
      </c>
      <c r="B63" s="2" t="s">
        <v>148</v>
      </c>
      <c r="C63" t="s">
        <v>149</v>
      </c>
      <c r="D63" t="str">
        <f t="shared" si="1"/>
        <v>2.04 Political stability and absence of violence</v>
      </c>
      <c r="E63" t="s">
        <v>289</v>
      </c>
      <c r="F63" t="s">
        <v>375</v>
      </c>
      <c r="G63" t="s">
        <v>376</v>
      </c>
      <c r="H63" s="238">
        <v>74.056602478027301</v>
      </c>
      <c r="I63" s="238">
        <v>16.037734985351602</v>
      </c>
      <c r="J63" s="238">
        <v>92.924530029296903</v>
      </c>
      <c r="K63" s="238">
        <v>43.867923736572301</v>
      </c>
      <c r="L63" s="238">
        <v>80.188682556152301</v>
      </c>
      <c r="M63" s="238">
        <v>48.584907531738303</v>
      </c>
      <c r="N63" s="238">
        <v>29.245283126831101</v>
      </c>
      <c r="O63" s="238">
        <v>72.169815063476605</v>
      </c>
      <c r="P63" s="238">
        <v>37.264152526855497</v>
      </c>
      <c r="Q63" s="238">
        <v>54.7169799804688</v>
      </c>
      <c r="R63" s="238">
        <v>24.5283012390137</v>
      </c>
      <c r="S63" s="238">
        <v>27.8301887512207</v>
      </c>
      <c r="T63" s="238">
        <v>86.320755004882798</v>
      </c>
      <c r="U63" s="238">
        <v>69.811317443847699</v>
      </c>
      <c r="V63" s="238">
        <v>50.943397521972699</v>
      </c>
      <c r="W63" s="238">
        <v>23.584905624389599</v>
      </c>
      <c r="X63" s="238">
        <v>4.71698093414307</v>
      </c>
      <c r="Y63" s="238">
        <v>96.698112487792997</v>
      </c>
      <c r="Z63" s="238">
        <v>6.6037735939025897</v>
      </c>
      <c r="AA63" s="238">
        <v>26.886793136596701</v>
      </c>
      <c r="AB63" s="238">
        <v>32.075469970703097</v>
      </c>
      <c r="AC63" s="238">
        <v>16.981132507324201</v>
      </c>
      <c r="AD63" s="238">
        <v>23.113206863403299</v>
      </c>
      <c r="AE63" s="238">
        <v>97.641510009765597</v>
      </c>
      <c r="AF63" s="238">
        <v>67.452827453613295</v>
      </c>
      <c r="AG63" s="238">
        <v>34.9056587219238</v>
      </c>
      <c r="AH63" s="238">
        <v>27.3584899902344</v>
      </c>
      <c r="AI63" s="238">
        <v>62.735847473144503</v>
      </c>
      <c r="AJ63" s="238">
        <v>47.641510009765597</v>
      </c>
      <c r="AK63" s="238">
        <v>44.811321258544901</v>
      </c>
      <c r="AM63" t="s">
        <v>684</v>
      </c>
    </row>
    <row r="64" spans="1:39">
      <c r="A64" s="1">
        <v>57</v>
      </c>
      <c r="B64" s="2" t="s">
        <v>150</v>
      </c>
      <c r="C64" t="s">
        <v>151</v>
      </c>
      <c r="D64" t="str">
        <f t="shared" si="1"/>
        <v>2.05 Goods produced by forced labor or child labor</v>
      </c>
      <c r="E64" t="s">
        <v>685</v>
      </c>
      <c r="H64" s="238"/>
      <c r="I64" s="238"/>
      <c r="J64" s="238"/>
      <c r="K64" s="238"/>
      <c r="L64" s="238"/>
      <c r="M64" s="238"/>
      <c r="N64" s="238"/>
      <c r="O64" s="238"/>
      <c r="P64" s="238"/>
      <c r="Q64" s="238"/>
      <c r="R64" s="238"/>
      <c r="S64" s="238"/>
      <c r="T64" s="238"/>
      <c r="U64" s="238"/>
      <c r="V64" s="238"/>
      <c r="W64" s="238"/>
      <c r="X64" s="238"/>
      <c r="Y64" s="238"/>
      <c r="Z64" s="238"/>
      <c r="AA64" s="238"/>
      <c r="AB64" s="238"/>
      <c r="AC64" s="238"/>
      <c r="AD64" s="238"/>
      <c r="AE64" s="238"/>
      <c r="AF64" s="238"/>
      <c r="AG64" s="238"/>
      <c r="AH64" s="238"/>
      <c r="AI64" s="238"/>
      <c r="AJ64" s="238"/>
      <c r="AK64" s="238"/>
    </row>
    <row r="65" spans="1:39">
      <c r="A65" s="1">
        <v>58</v>
      </c>
      <c r="B65" s="3" t="s">
        <v>152</v>
      </c>
      <c r="C65" t="s">
        <v>153</v>
      </c>
      <c r="D65" t="str">
        <f t="shared" si="1"/>
        <v>2.05.01 Goods produced by forced labor</v>
      </c>
      <c r="E65" t="s">
        <v>686</v>
      </c>
      <c r="H65" s="238"/>
      <c r="I65" s="238"/>
      <c r="J65" s="238"/>
      <c r="K65" s="238"/>
      <c r="L65" s="238"/>
      <c r="M65" s="238"/>
      <c r="N65" s="238"/>
      <c r="O65" s="238"/>
      <c r="P65" s="238"/>
      <c r="Q65" s="238"/>
      <c r="R65" s="238"/>
      <c r="S65" s="238"/>
      <c r="T65" s="238"/>
      <c r="U65" s="238"/>
      <c r="V65" s="238"/>
      <c r="W65" s="238"/>
      <c r="X65" s="238"/>
      <c r="Y65" s="238"/>
      <c r="Z65" s="238"/>
      <c r="AA65" s="238"/>
      <c r="AB65" s="238"/>
      <c r="AC65" s="238"/>
      <c r="AD65" s="238"/>
      <c r="AE65" s="238"/>
      <c r="AF65" s="238"/>
      <c r="AG65" s="238"/>
      <c r="AH65" s="238"/>
      <c r="AI65" s="238"/>
      <c r="AJ65" s="238"/>
      <c r="AK65" s="238"/>
    </row>
    <row r="66" spans="1:39">
      <c r="A66" s="1">
        <v>59</v>
      </c>
      <c r="B66" s="4" t="s">
        <v>154</v>
      </c>
      <c r="C66" t="s">
        <v>155</v>
      </c>
      <c r="D66" t="str">
        <f t="shared" si="1"/>
        <v>2.05.01.a Goods produced by forced labor, number of goods categories</v>
      </c>
      <c r="E66" t="s">
        <v>287</v>
      </c>
      <c r="F66" t="s">
        <v>377</v>
      </c>
      <c r="G66" t="s">
        <v>378</v>
      </c>
      <c r="H66" s="238">
        <v>0</v>
      </c>
      <c r="I66" s="238">
        <v>2</v>
      </c>
      <c r="J66" s="238">
        <v>0</v>
      </c>
      <c r="K66" s="238">
        <v>1</v>
      </c>
      <c r="L66" s="238">
        <v>0</v>
      </c>
      <c r="M66" s="238">
        <v>0</v>
      </c>
      <c r="N66" s="238">
        <v>18</v>
      </c>
      <c r="O66" s="238">
        <v>1</v>
      </c>
      <c r="P66" s="238">
        <v>0</v>
      </c>
      <c r="Q66" s="238">
        <v>0</v>
      </c>
      <c r="R66" s="238">
        <v>10</v>
      </c>
      <c r="S66" s="238">
        <v>2</v>
      </c>
      <c r="T66" s="238">
        <v>0</v>
      </c>
      <c r="U66" s="238">
        <v>0</v>
      </c>
      <c r="V66" s="238">
        <v>4</v>
      </c>
      <c r="W66" s="238">
        <v>2</v>
      </c>
      <c r="X66" s="238">
        <v>13</v>
      </c>
      <c r="Y66" s="238">
        <v>0</v>
      </c>
      <c r="Z66" s="238">
        <v>6</v>
      </c>
      <c r="AA66" s="238">
        <v>0</v>
      </c>
      <c r="AB66" s="238">
        <v>3</v>
      </c>
      <c r="AC66" s="238">
        <v>0</v>
      </c>
      <c r="AD66" s="238">
        <v>3</v>
      </c>
      <c r="AE66" s="238">
        <v>0</v>
      </c>
      <c r="AF66" s="238">
        <v>0</v>
      </c>
      <c r="AG66" s="238">
        <v>0</v>
      </c>
      <c r="AH66" s="238">
        <v>3</v>
      </c>
      <c r="AI66" s="238">
        <v>0</v>
      </c>
      <c r="AJ66" s="238">
        <v>0</v>
      </c>
      <c r="AK66" s="238">
        <v>1</v>
      </c>
      <c r="AM66" t="s">
        <v>683</v>
      </c>
    </row>
    <row r="67" spans="1:39">
      <c r="A67" s="1">
        <v>60</v>
      </c>
      <c r="B67" s="4" t="s">
        <v>156</v>
      </c>
      <c r="C67" t="s">
        <v>157</v>
      </c>
      <c r="D67" t="str">
        <f t="shared" si="1"/>
        <v>2.05.01.b % population in forced labor</v>
      </c>
      <c r="E67" t="s">
        <v>287</v>
      </c>
      <c r="F67" t="s">
        <v>379</v>
      </c>
      <c r="G67" t="s">
        <v>157</v>
      </c>
      <c r="H67" s="238">
        <v>1.6095390319824201</v>
      </c>
      <c r="I67" s="238">
        <v>7.0562992095947301</v>
      </c>
      <c r="J67" s="238"/>
      <c r="K67" s="238">
        <v>4.9826292991638201</v>
      </c>
      <c r="L67" s="238">
        <v>1.82606041431427</v>
      </c>
      <c r="M67" s="238">
        <v>3.1733758449554399</v>
      </c>
      <c r="N67" s="238">
        <v>4.0098066329956001</v>
      </c>
      <c r="O67" s="238">
        <v>1.6852709054946899</v>
      </c>
      <c r="P67" s="238">
        <v>7.6345400810241699</v>
      </c>
      <c r="Q67" s="238">
        <v>2.7628607749939</v>
      </c>
      <c r="R67" s="238">
        <v>8.0072460174560494</v>
      </c>
      <c r="S67" s="238">
        <v>6.7028322219848597</v>
      </c>
      <c r="T67" s="238">
        <v>1.1408095359802299</v>
      </c>
      <c r="U67" s="238">
        <v>5.1618075370788601</v>
      </c>
      <c r="V67" s="238">
        <v>6.25504350662231</v>
      </c>
      <c r="W67" s="238">
        <v>6.5893306732177699</v>
      </c>
      <c r="X67" s="238">
        <v>12.0796670913696</v>
      </c>
      <c r="Y67" s="238">
        <v>1.61174321174622</v>
      </c>
      <c r="Z67" s="238">
        <v>10.633332252502401</v>
      </c>
      <c r="AA67" s="238">
        <v>10.3461751937866</v>
      </c>
      <c r="AB67" s="238">
        <v>7.0985183715820304</v>
      </c>
      <c r="AC67" s="238">
        <v>7.8424558639526403</v>
      </c>
      <c r="AD67" s="238">
        <v>13.0157918930054</v>
      </c>
      <c r="AE67" s="238">
        <v>2.1335029602050799</v>
      </c>
      <c r="AF67" s="238">
        <v>3.5029354095459002</v>
      </c>
      <c r="AG67" s="238">
        <v>6.4705958366393999</v>
      </c>
      <c r="AH67" s="238">
        <v>5.74163770675659</v>
      </c>
      <c r="AI67" s="238">
        <v>1.8037196397781401</v>
      </c>
      <c r="AJ67" s="238">
        <v>3.29526686668396</v>
      </c>
      <c r="AK67" s="238">
        <v>4.0675201416015598</v>
      </c>
      <c r="AM67" t="s">
        <v>691</v>
      </c>
    </row>
    <row r="68" spans="1:39">
      <c r="A68" s="1">
        <v>61</v>
      </c>
      <c r="B68" s="3" t="s">
        <v>158</v>
      </c>
      <c r="C68" t="s">
        <v>159</v>
      </c>
      <c r="D68" t="str">
        <f t="shared" si="1"/>
        <v>2.05.02 Goods produced by child labor, number of goods categories</v>
      </c>
      <c r="E68" t="s">
        <v>287</v>
      </c>
      <c r="F68" t="s">
        <v>380</v>
      </c>
      <c r="G68" t="s">
        <v>378</v>
      </c>
      <c r="H68" s="238">
        <v>0</v>
      </c>
      <c r="I68" s="238">
        <v>15</v>
      </c>
      <c r="J68" s="238">
        <v>0</v>
      </c>
      <c r="K68" s="238">
        <v>13</v>
      </c>
      <c r="L68" s="238">
        <v>0</v>
      </c>
      <c r="M68" s="238">
        <v>0</v>
      </c>
      <c r="N68" s="238">
        <v>6</v>
      </c>
      <c r="O68" s="238">
        <v>0</v>
      </c>
      <c r="P68" s="238">
        <v>8</v>
      </c>
      <c r="Q68" s="238">
        <v>0</v>
      </c>
      <c r="R68" s="238">
        <v>25</v>
      </c>
      <c r="S68" s="238">
        <v>7</v>
      </c>
      <c r="T68" s="238">
        <v>0</v>
      </c>
      <c r="U68" s="238">
        <v>0</v>
      </c>
      <c r="V68" s="238">
        <v>1</v>
      </c>
      <c r="W68" s="238">
        <v>15</v>
      </c>
      <c r="X68" s="238">
        <v>10</v>
      </c>
      <c r="Y68" s="238">
        <v>0</v>
      </c>
      <c r="Z68" s="238">
        <v>14</v>
      </c>
      <c r="AA68" s="238">
        <v>0</v>
      </c>
      <c r="AB68" s="238">
        <v>5</v>
      </c>
      <c r="AC68" s="238">
        <v>13</v>
      </c>
      <c r="AD68" s="238">
        <v>1</v>
      </c>
      <c r="AE68" s="238">
        <v>0</v>
      </c>
      <c r="AF68" s="238">
        <v>0</v>
      </c>
      <c r="AG68" s="238">
        <v>0</v>
      </c>
      <c r="AH68" s="238">
        <v>4</v>
      </c>
      <c r="AI68" s="238">
        <v>0</v>
      </c>
      <c r="AJ68" s="238">
        <v>0</v>
      </c>
      <c r="AK68" s="238">
        <v>16</v>
      </c>
      <c r="AM68" t="s">
        <v>683</v>
      </c>
    </row>
    <row r="69" spans="1:39">
      <c r="A69" s="1">
        <v>62</v>
      </c>
      <c r="B69" s="2" t="s">
        <v>160</v>
      </c>
      <c r="C69" t="s">
        <v>161</v>
      </c>
      <c r="D69" t="str">
        <f t="shared" si="1"/>
        <v>2.06 Government response to human trafficking</v>
      </c>
      <c r="E69" t="s">
        <v>686</v>
      </c>
      <c r="H69" s="238"/>
      <c r="I69" s="238"/>
      <c r="J69" s="238"/>
      <c r="K69" s="238"/>
      <c r="L69" s="238"/>
      <c r="M69" s="238"/>
      <c r="N69" s="238"/>
      <c r="O69" s="238"/>
      <c r="P69" s="238"/>
      <c r="Q69" s="238"/>
      <c r="R69" s="238"/>
      <c r="S69" s="238"/>
      <c r="T69" s="238"/>
      <c r="U69" s="238"/>
      <c r="V69" s="238"/>
      <c r="W69" s="238"/>
      <c r="X69" s="238"/>
      <c r="Y69" s="238"/>
      <c r="Z69" s="238"/>
      <c r="AA69" s="238"/>
      <c r="AB69" s="238"/>
      <c r="AC69" s="238"/>
      <c r="AD69" s="238"/>
      <c r="AE69" s="238"/>
      <c r="AF69" s="238"/>
      <c r="AG69" s="238"/>
      <c r="AH69" s="238"/>
      <c r="AI69" s="238"/>
      <c r="AJ69" s="238"/>
      <c r="AK69" s="238"/>
    </row>
    <row r="70" spans="1:39">
      <c r="A70" s="1">
        <v>63</v>
      </c>
      <c r="B70" s="3" t="s">
        <v>162</v>
      </c>
      <c r="C70" t="s">
        <v>163</v>
      </c>
      <c r="D70" t="str">
        <f t="shared" ref="D70:D78" si="2">_xlfn.CONCAT(B70," ",C70)</f>
        <v>2.06.01 Government response to human trafficking, Criminalization</v>
      </c>
      <c r="E70" t="s">
        <v>289</v>
      </c>
      <c r="F70" t="s">
        <v>381</v>
      </c>
      <c r="G70" t="s">
        <v>382</v>
      </c>
      <c r="H70" s="238">
        <v>6</v>
      </c>
      <c r="I70" s="238">
        <v>5</v>
      </c>
      <c r="J70" s="238">
        <v>2</v>
      </c>
      <c r="K70" s="238">
        <v>6</v>
      </c>
      <c r="L70" s="238">
        <v>6</v>
      </c>
      <c r="M70" s="238">
        <v>7</v>
      </c>
      <c r="N70" s="238">
        <v>4</v>
      </c>
      <c r="O70" s="238"/>
      <c r="P70" s="238">
        <v>7</v>
      </c>
      <c r="Q70" s="238">
        <v>4</v>
      </c>
      <c r="R70" s="238">
        <v>5</v>
      </c>
      <c r="S70" s="238">
        <v>6</v>
      </c>
      <c r="T70" s="238">
        <v>4</v>
      </c>
      <c r="U70" s="238">
        <v>5</v>
      </c>
      <c r="V70" s="238">
        <v>5</v>
      </c>
      <c r="W70" s="238">
        <v>6</v>
      </c>
      <c r="X70" s="238">
        <v>4</v>
      </c>
      <c r="Y70" s="238">
        <v>6</v>
      </c>
      <c r="Z70" s="238">
        <v>4</v>
      </c>
      <c r="AA70" s="238">
        <v>3</v>
      </c>
      <c r="AB70" s="238">
        <v>6</v>
      </c>
      <c r="AC70" s="238">
        <v>7</v>
      </c>
      <c r="AD70" s="238">
        <v>6</v>
      </c>
      <c r="AE70" s="238">
        <v>3</v>
      </c>
      <c r="AF70" s="238">
        <v>3</v>
      </c>
      <c r="AG70" s="238">
        <v>6</v>
      </c>
      <c r="AH70" s="238">
        <v>6</v>
      </c>
      <c r="AI70" s="238">
        <v>6</v>
      </c>
      <c r="AJ70" s="238">
        <v>5</v>
      </c>
      <c r="AK70" s="238">
        <v>5</v>
      </c>
      <c r="AM70" t="s">
        <v>691</v>
      </c>
    </row>
    <row r="71" spans="1:39">
      <c r="A71" s="1">
        <v>64</v>
      </c>
      <c r="B71" s="3" t="s">
        <v>164</v>
      </c>
      <c r="C71" t="s">
        <v>165</v>
      </c>
      <c r="D71" t="str">
        <f t="shared" si="2"/>
        <v>2.06.02 Government response to human trafficking, Strategy</v>
      </c>
      <c r="E71" t="s">
        <v>289</v>
      </c>
      <c r="F71" t="s">
        <v>379</v>
      </c>
      <c r="G71" t="s">
        <v>383</v>
      </c>
      <c r="H71" s="238">
        <v>66.666664123535199</v>
      </c>
      <c r="I71" s="238">
        <v>48.717948913574197</v>
      </c>
      <c r="J71" s="238">
        <v>34.615383148193402</v>
      </c>
      <c r="K71" s="238">
        <v>42.307693481445298</v>
      </c>
      <c r="L71" s="238">
        <v>60.2564086914062</v>
      </c>
      <c r="M71" s="238">
        <v>55.128204345703097</v>
      </c>
      <c r="N71" s="238">
        <v>39.7435913085938</v>
      </c>
      <c r="O71" s="238">
        <v>47.297298431396499</v>
      </c>
      <c r="P71" s="238">
        <v>51.282051086425803</v>
      </c>
      <c r="Q71" s="238">
        <v>32.051280975341797</v>
      </c>
      <c r="R71" s="238">
        <v>46.153846740722699</v>
      </c>
      <c r="S71" s="238">
        <v>50</v>
      </c>
      <c r="T71" s="238">
        <v>43.589744567871101</v>
      </c>
      <c r="U71" s="238">
        <v>46.153846740722699</v>
      </c>
      <c r="V71" s="238">
        <v>44.871795654296903</v>
      </c>
      <c r="W71" s="238">
        <v>55.128204345703097</v>
      </c>
      <c r="X71" s="238">
        <v>42.307693481445298</v>
      </c>
      <c r="Y71" s="238">
        <v>53.846153259277301</v>
      </c>
      <c r="Z71" s="238">
        <v>37.179485321044901</v>
      </c>
      <c r="AA71" s="238">
        <v>30.769229888916001</v>
      </c>
      <c r="AB71" s="238">
        <v>55.128204345703097</v>
      </c>
      <c r="AC71" s="238">
        <v>58.974357604980497</v>
      </c>
      <c r="AD71" s="238">
        <v>24.358974456787099</v>
      </c>
      <c r="AE71" s="238">
        <v>47.435897827148402</v>
      </c>
      <c r="AF71" s="238">
        <v>38.461540222167997</v>
      </c>
      <c r="AG71" s="238">
        <v>48.717948913574197</v>
      </c>
      <c r="AH71" s="238">
        <v>55.128204345703097</v>
      </c>
      <c r="AI71" s="238">
        <v>67.948715209960895</v>
      </c>
      <c r="AJ71" s="238">
        <v>66.666664123535199</v>
      </c>
      <c r="AK71" s="238">
        <v>47.435897827148402</v>
      </c>
      <c r="AM71" t="s">
        <v>691</v>
      </c>
    </row>
    <row r="72" spans="1:39">
      <c r="A72" s="1">
        <v>65</v>
      </c>
      <c r="B72" s="3" t="s">
        <v>166</v>
      </c>
      <c r="C72" t="s">
        <v>167</v>
      </c>
      <c r="D72" t="str">
        <f t="shared" si="2"/>
        <v>2.06.03 Government response to human trafficking, Action</v>
      </c>
      <c r="E72" t="s">
        <v>287</v>
      </c>
      <c r="F72" t="s">
        <v>381</v>
      </c>
      <c r="G72" t="s">
        <v>384</v>
      </c>
      <c r="H72" s="238">
        <v>1</v>
      </c>
      <c r="I72" s="238">
        <v>2</v>
      </c>
      <c r="J72" s="238">
        <v>4</v>
      </c>
      <c r="K72" s="238">
        <v>4</v>
      </c>
      <c r="L72" s="238">
        <v>1</v>
      </c>
      <c r="M72" s="238">
        <v>1</v>
      </c>
      <c r="N72" s="238">
        <v>4</v>
      </c>
      <c r="O72" s="238">
        <v>1</v>
      </c>
      <c r="P72" s="238">
        <v>2</v>
      </c>
      <c r="Q72" s="238">
        <v>3</v>
      </c>
      <c r="R72" s="238">
        <v>2</v>
      </c>
      <c r="S72" s="238">
        <v>3</v>
      </c>
      <c r="T72" s="238">
        <v>2</v>
      </c>
      <c r="U72" s="238">
        <v>2</v>
      </c>
      <c r="V72" s="238">
        <v>4</v>
      </c>
      <c r="W72" s="238">
        <v>2</v>
      </c>
      <c r="X72" s="238">
        <v>4</v>
      </c>
      <c r="Y72" s="238">
        <v>2</v>
      </c>
      <c r="Z72" s="238">
        <v>2</v>
      </c>
      <c r="AA72" s="238">
        <v>3</v>
      </c>
      <c r="AB72" s="238">
        <v>2</v>
      </c>
      <c r="AC72" s="238">
        <v>1</v>
      </c>
      <c r="AD72" s="238">
        <v>4</v>
      </c>
      <c r="AE72" s="238">
        <v>1</v>
      </c>
      <c r="AF72" s="238">
        <v>2</v>
      </c>
      <c r="AG72" s="238">
        <v>2</v>
      </c>
      <c r="AH72" s="238">
        <v>2</v>
      </c>
      <c r="AI72" s="238">
        <v>1</v>
      </c>
      <c r="AJ72" s="238">
        <v>1</v>
      </c>
      <c r="AK72" s="238">
        <v>4</v>
      </c>
      <c r="AM72" t="s">
        <v>684</v>
      </c>
    </row>
    <row r="73" spans="1:39">
      <c r="A73" s="1">
        <v>66</v>
      </c>
      <c r="B73" s="2" t="s">
        <v>168</v>
      </c>
      <c r="C73" t="s">
        <v>169</v>
      </c>
      <c r="D73" t="str">
        <f t="shared" si="2"/>
        <v>2.07 Trade in goods at risk of modern slavery</v>
      </c>
      <c r="E73" t="s">
        <v>686</v>
      </c>
      <c r="H73" s="238"/>
      <c r="I73" s="238"/>
      <c r="J73" s="238"/>
      <c r="K73" s="238"/>
      <c r="L73" s="238"/>
      <c r="M73" s="238"/>
      <c r="N73" s="238"/>
      <c r="O73" s="238"/>
      <c r="P73" s="238"/>
      <c r="Q73" s="238"/>
      <c r="R73" s="238"/>
      <c r="S73" s="238"/>
      <c r="T73" s="238"/>
      <c r="U73" s="238"/>
      <c r="V73" s="238"/>
      <c r="W73" s="238"/>
      <c r="X73" s="238"/>
      <c r="Y73" s="238"/>
      <c r="Z73" s="238"/>
      <c r="AA73" s="238"/>
      <c r="AB73" s="238"/>
      <c r="AC73" s="238"/>
      <c r="AD73" s="238"/>
      <c r="AE73" s="238"/>
      <c r="AF73" s="238"/>
      <c r="AG73" s="238"/>
      <c r="AH73" s="238"/>
      <c r="AI73" s="238"/>
      <c r="AJ73" s="238"/>
      <c r="AK73" s="238"/>
    </row>
    <row r="74" spans="1:39">
      <c r="A74" s="1">
        <v>67</v>
      </c>
      <c r="B74" s="3" t="s">
        <v>170</v>
      </c>
      <c r="C74" t="s">
        <v>171</v>
      </c>
      <c r="D74" t="str">
        <f t="shared" si="2"/>
        <v>2.07.01 Imports of goods at risk of modern slavery, US$ millions</v>
      </c>
      <c r="E74" t="s">
        <v>287</v>
      </c>
      <c r="F74" t="s">
        <v>385</v>
      </c>
      <c r="G74" t="s">
        <v>386</v>
      </c>
      <c r="H74" s="238">
        <v>19131.915446261999</v>
      </c>
      <c r="I74" s="238">
        <v>0</v>
      </c>
      <c r="J74" s="238">
        <v>93.024286020000005</v>
      </c>
      <c r="K74" s="238">
        <v>599.55807718999995</v>
      </c>
      <c r="L74" s="238">
        <v>22213.511344933999</v>
      </c>
      <c r="M74" s="238">
        <v>7413.0009907309995</v>
      </c>
      <c r="N74" s="238">
        <v>39080.210379999997</v>
      </c>
      <c r="O74" s="238">
        <v>9306.0042583029899</v>
      </c>
      <c r="P74" s="238">
        <v>641.797070362</v>
      </c>
      <c r="Q74" s="238">
        <v>70287.357077637003</v>
      </c>
      <c r="R74" s="238">
        <v>25194.114306826999</v>
      </c>
      <c r="S74" s="238">
        <v>6279.8906699999998</v>
      </c>
      <c r="T74" s="238">
        <v>60201.447573438003</v>
      </c>
      <c r="U74" s="238">
        <v>48.96738466</v>
      </c>
      <c r="V74" s="238">
        <v>8586.5454823199998</v>
      </c>
      <c r="W74" s="238">
        <v>14534.101549000001</v>
      </c>
      <c r="X74" s="238">
        <v>1137.293291235</v>
      </c>
      <c r="Y74" s="238">
        <v>3205.9769399239999</v>
      </c>
      <c r="Z74" s="238">
        <v>7039.7943221879996</v>
      </c>
      <c r="AA74" s="238">
        <v>0</v>
      </c>
      <c r="AB74" s="238">
        <v>3363.22698812</v>
      </c>
      <c r="AC74" s="238">
        <v>2871.8279389999998</v>
      </c>
      <c r="AD74" s="238">
        <v>19263.539729290002</v>
      </c>
      <c r="AE74" s="238">
        <v>12139.147504504999</v>
      </c>
      <c r="AF74" s="238">
        <v>21940.038893000001</v>
      </c>
      <c r="AG74" s="238">
        <v>1305.3345903940001</v>
      </c>
      <c r="AH74" s="238">
        <v>10478.479962789999</v>
      </c>
      <c r="AI74" s="238">
        <v>29312.492830064999</v>
      </c>
      <c r="AJ74" s="238">
        <v>182219.641431</v>
      </c>
      <c r="AK74" s="238">
        <v>10857.056424128999</v>
      </c>
      <c r="AM74" t="s">
        <v>684</v>
      </c>
    </row>
    <row r="75" spans="1:39">
      <c r="A75" s="1">
        <v>68</v>
      </c>
      <c r="B75" s="3" t="s">
        <v>172</v>
      </c>
      <c r="C75" t="s">
        <v>173</v>
      </c>
      <c r="D75" t="str">
        <f t="shared" si="2"/>
        <v>2.07.02 Exports of goods at risk of modern slavery, US$ millions</v>
      </c>
      <c r="E75" t="s">
        <v>287</v>
      </c>
      <c r="F75" t="s">
        <v>385</v>
      </c>
      <c r="G75" t="s">
        <v>387</v>
      </c>
      <c r="H75" s="238">
        <v>0</v>
      </c>
      <c r="I75" s="238">
        <v>44366.252412159003</v>
      </c>
      <c r="J75" s="238">
        <v>0</v>
      </c>
      <c r="K75" s="238">
        <v>1.9972839999999999E-2</v>
      </c>
      <c r="L75" s="238">
        <v>0</v>
      </c>
      <c r="M75" s="238">
        <v>0</v>
      </c>
      <c r="N75" s="238">
        <v>592377.20963299996</v>
      </c>
      <c r="O75" s="238">
        <v>1402.297216793</v>
      </c>
      <c r="P75" s="238">
        <v>0</v>
      </c>
      <c r="Q75" s="238">
        <v>0</v>
      </c>
      <c r="R75" s="238">
        <v>37959.890311823001</v>
      </c>
      <c r="S75" s="238">
        <v>31466.692980340002</v>
      </c>
      <c r="T75" s="238">
        <v>0</v>
      </c>
      <c r="U75" s="238">
        <v>0</v>
      </c>
      <c r="V75" s="238">
        <v>23411.801733291999</v>
      </c>
      <c r="W75" s="238">
        <v>0</v>
      </c>
      <c r="X75" s="238">
        <v>670.69774895</v>
      </c>
      <c r="Y75" s="238">
        <v>0</v>
      </c>
      <c r="Z75" s="238">
        <v>88.176296876999999</v>
      </c>
      <c r="AA75" s="238">
        <v>0</v>
      </c>
      <c r="AB75" s="238">
        <v>7857.2264880900002</v>
      </c>
      <c r="AC75" s="238">
        <v>0</v>
      </c>
      <c r="AD75" s="238">
        <v>11760.269622898</v>
      </c>
      <c r="AE75" s="238">
        <v>0</v>
      </c>
      <c r="AF75" s="238">
        <v>0</v>
      </c>
      <c r="AG75" s="238">
        <v>0</v>
      </c>
      <c r="AH75" s="238">
        <v>3081.5595189700002</v>
      </c>
      <c r="AI75" s="238">
        <v>0</v>
      </c>
      <c r="AJ75" s="238">
        <v>0</v>
      </c>
      <c r="AK75" s="238">
        <v>29394.476588897</v>
      </c>
      <c r="AM75" t="s">
        <v>684</v>
      </c>
    </row>
    <row r="76" spans="1:39">
      <c r="A76" s="1">
        <v>69</v>
      </c>
      <c r="B76" s="2" t="s">
        <v>174</v>
      </c>
      <c r="C76" t="s">
        <v>175</v>
      </c>
      <c r="D76" t="str">
        <f t="shared" si="2"/>
        <v>2.08 Social mobility, Index</v>
      </c>
      <c r="E76" t="s">
        <v>289</v>
      </c>
      <c r="F76" t="s">
        <v>564</v>
      </c>
      <c r="H76" s="238">
        <v>75.099999999999994</v>
      </c>
      <c r="I76" s="238">
        <v>40.200000000000003</v>
      </c>
      <c r="J76" s="238"/>
      <c r="K76" s="238"/>
      <c r="L76" s="238">
        <v>76.099999999999994</v>
      </c>
      <c r="M76" s="238">
        <v>60.3</v>
      </c>
      <c r="N76" s="238">
        <v>61.5</v>
      </c>
      <c r="O76" s="238"/>
      <c r="P76" s="238">
        <v>53.9</v>
      </c>
      <c r="Q76" s="238"/>
      <c r="R76" s="238">
        <v>42.7</v>
      </c>
      <c r="S76" s="238">
        <v>49.3</v>
      </c>
      <c r="T76" s="238">
        <v>76.099999999999994</v>
      </c>
      <c r="U76" s="238">
        <v>43.8</v>
      </c>
      <c r="V76" s="238">
        <v>62</v>
      </c>
      <c r="W76" s="238">
        <v>52.6</v>
      </c>
      <c r="X76" s="238"/>
      <c r="Y76" s="238">
        <v>74.3</v>
      </c>
      <c r="Z76" s="238">
        <v>36.700000000000003</v>
      </c>
      <c r="AA76" s="238"/>
      <c r="AB76" s="238">
        <v>49.9</v>
      </c>
      <c r="AC76" s="238">
        <v>51.7</v>
      </c>
      <c r="AD76" s="238">
        <v>64.7</v>
      </c>
      <c r="AE76" s="238">
        <v>74.599999999999994</v>
      </c>
      <c r="AF76" s="238">
        <v>71.400000000000006</v>
      </c>
      <c r="AG76" s="238">
        <v>52.3</v>
      </c>
      <c r="AH76" s="238">
        <v>55.4</v>
      </c>
      <c r="AI76" s="238">
        <v>74.400000000000006</v>
      </c>
      <c r="AJ76" s="238">
        <v>70.400000000000006</v>
      </c>
      <c r="AK76" s="238">
        <v>57.8</v>
      </c>
      <c r="AM76" t="s">
        <v>692</v>
      </c>
    </row>
    <row r="77" spans="1:39">
      <c r="A77" s="1">
        <v>70</v>
      </c>
      <c r="B77" s="2" t="s">
        <v>176</v>
      </c>
      <c r="C77" t="s">
        <v>177</v>
      </c>
      <c r="D77" t="str">
        <f t="shared" si="2"/>
        <v>2.09 Life expectancy at birth</v>
      </c>
      <c r="E77" t="s">
        <v>289</v>
      </c>
      <c r="F77" t="s">
        <v>390</v>
      </c>
      <c r="H77" s="238">
        <v>84.526499999999999</v>
      </c>
      <c r="I77" s="238">
        <v>72.381100000000004</v>
      </c>
      <c r="J77" s="238">
        <v>74.642399999999995</v>
      </c>
      <c r="K77" s="238">
        <v>69.583500000000001</v>
      </c>
      <c r="L77" s="238">
        <v>82.656499999999994</v>
      </c>
      <c r="M77" s="238">
        <v>78.9435</v>
      </c>
      <c r="N77" s="238">
        <v>78.210700000000003</v>
      </c>
      <c r="O77" s="238"/>
      <c r="P77" s="238">
        <v>73.67</v>
      </c>
      <c r="Q77" s="238">
        <v>85.473399999999998</v>
      </c>
      <c r="R77" s="238">
        <v>67.239800000000002</v>
      </c>
      <c r="S77" s="238">
        <v>67.570300000000003</v>
      </c>
      <c r="T77" s="238">
        <v>84.783900000000003</v>
      </c>
      <c r="U77" s="238">
        <v>68.0608</v>
      </c>
      <c r="V77" s="238">
        <v>74.883899999999997</v>
      </c>
      <c r="W77" s="238">
        <v>70.212699999999998</v>
      </c>
      <c r="X77" s="238">
        <v>65.671599999999998</v>
      </c>
      <c r="Y77" s="238">
        <v>82.451300000000003</v>
      </c>
      <c r="Z77" s="238">
        <v>66.097899999999996</v>
      </c>
      <c r="AA77" s="238">
        <v>65.3506</v>
      </c>
      <c r="AB77" s="238">
        <v>72.376900000000006</v>
      </c>
      <c r="AC77" s="238">
        <v>69.266400000000004</v>
      </c>
      <c r="AD77" s="238">
        <v>69.418999999999997</v>
      </c>
      <c r="AE77" s="238">
        <v>82.754499999999993</v>
      </c>
      <c r="AF77" s="238">
        <v>83.697800000000001</v>
      </c>
      <c r="AG77" s="238">
        <v>76.399100000000004</v>
      </c>
      <c r="AH77" s="238">
        <v>78.715400000000002</v>
      </c>
      <c r="AI77" s="238">
        <v>80.742199999999997</v>
      </c>
      <c r="AJ77" s="238">
        <v>77.1982</v>
      </c>
      <c r="AK77" s="238">
        <v>73.618099999999998</v>
      </c>
      <c r="AM77" t="s">
        <v>684</v>
      </c>
    </row>
    <row r="78" spans="1:39">
      <c r="A78" s="1">
        <v>71</v>
      </c>
      <c r="B78" s="2" t="s">
        <v>178</v>
      </c>
      <c r="C78" t="s">
        <v>179</v>
      </c>
      <c r="D78" t="str">
        <f t="shared" si="2"/>
        <v>2.10 Uneven Economic Development</v>
      </c>
      <c r="E78" t="s">
        <v>287</v>
      </c>
      <c r="H78" s="238">
        <v>2.6</v>
      </c>
      <c r="I78" s="238">
        <v>5.9</v>
      </c>
      <c r="J78" s="238">
        <v>6.9</v>
      </c>
      <c r="K78" s="238">
        <v>6.4</v>
      </c>
      <c r="L78" s="238">
        <v>2.5</v>
      </c>
      <c r="M78" s="238">
        <v>4.9000000000000004</v>
      </c>
      <c r="N78" s="238">
        <v>6.1</v>
      </c>
      <c r="O78" s="238"/>
      <c r="P78" s="238">
        <v>6.2</v>
      </c>
      <c r="Q78" s="238"/>
      <c r="R78" s="238">
        <v>5.8</v>
      </c>
      <c r="S78" s="238">
        <v>4.4000000000000004</v>
      </c>
      <c r="T78" s="238">
        <v>2.9</v>
      </c>
      <c r="U78" s="238">
        <v>5.3</v>
      </c>
      <c r="V78" s="238">
        <v>3.5</v>
      </c>
      <c r="W78" s="238">
        <v>5.7</v>
      </c>
      <c r="X78" s="238">
        <v>7.3</v>
      </c>
      <c r="Y78" s="238">
        <v>2.6</v>
      </c>
      <c r="Z78" s="238">
        <v>4.9000000000000004</v>
      </c>
      <c r="AA78" s="238">
        <v>8.1999999999999993</v>
      </c>
      <c r="AB78" s="238">
        <v>6.2</v>
      </c>
      <c r="AC78" s="238">
        <v>4.7</v>
      </c>
      <c r="AD78" s="238">
        <v>5.2</v>
      </c>
      <c r="AE78" s="238">
        <v>3.4</v>
      </c>
      <c r="AF78" s="238">
        <v>2.8</v>
      </c>
      <c r="AG78" s="238">
        <v>6</v>
      </c>
      <c r="AH78" s="238">
        <v>4.3</v>
      </c>
      <c r="AI78" s="238">
        <v>3.7</v>
      </c>
      <c r="AJ78" s="238">
        <v>4</v>
      </c>
      <c r="AK78" s="238">
        <v>3.5</v>
      </c>
      <c r="AM78" t="s">
        <v>691</v>
      </c>
    </row>
    <row r="79" spans="1:39">
      <c r="A79" s="1"/>
      <c r="B79" s="2"/>
      <c r="H79" s="239"/>
      <c r="I79" s="239"/>
      <c r="J79" s="239"/>
      <c r="K79" s="239"/>
      <c r="L79" s="239"/>
      <c r="M79" s="239"/>
      <c r="N79" s="239"/>
      <c r="O79" s="239"/>
      <c r="P79" s="239"/>
      <c r="Q79" s="239"/>
      <c r="R79" s="239"/>
      <c r="S79" s="239"/>
      <c r="T79" s="239"/>
      <c r="U79" s="239"/>
      <c r="V79" s="239"/>
      <c r="W79" s="239"/>
      <c r="X79" s="239"/>
      <c r="Y79" s="239"/>
      <c r="Z79" s="239"/>
      <c r="AA79" s="239"/>
      <c r="AB79" s="239"/>
      <c r="AC79" s="239"/>
      <c r="AD79" s="239"/>
      <c r="AE79" s="239"/>
      <c r="AF79" s="239"/>
      <c r="AG79" s="239"/>
      <c r="AH79" s="239"/>
      <c r="AI79" s="239"/>
      <c r="AJ79" s="239"/>
      <c r="AK79" s="239"/>
    </row>
    <row r="80" spans="1:39">
      <c r="A80" s="1"/>
      <c r="H80" s="239"/>
      <c r="I80" s="239"/>
      <c r="J80" s="239"/>
      <c r="K80" s="239"/>
      <c r="L80" s="239"/>
      <c r="M80" s="239"/>
      <c r="N80" s="239"/>
      <c r="O80" s="239"/>
      <c r="P80" s="239"/>
      <c r="Q80" s="239"/>
      <c r="R80" s="239"/>
      <c r="S80" s="239"/>
      <c r="T80" s="239"/>
      <c r="U80" s="239"/>
      <c r="V80" s="239"/>
      <c r="W80" s="239"/>
      <c r="X80" s="239"/>
      <c r="Y80" s="239"/>
      <c r="Z80" s="239"/>
      <c r="AA80" s="239"/>
      <c r="AB80" s="239"/>
      <c r="AC80" s="239"/>
      <c r="AD80" s="239"/>
      <c r="AE80" s="239"/>
      <c r="AF80" s="239"/>
      <c r="AG80" s="239"/>
      <c r="AH80" s="239"/>
      <c r="AI80" s="239"/>
      <c r="AJ80" s="239"/>
      <c r="AK80" s="239"/>
    </row>
    <row r="81" spans="1:39">
      <c r="A81" s="1"/>
      <c r="B81" t="s">
        <v>262</v>
      </c>
      <c r="C81" t="s">
        <v>182</v>
      </c>
      <c r="D81" t="str">
        <f>B81</f>
        <v>3 Environmental Pillar</v>
      </c>
      <c r="H81" s="237"/>
      <c r="I81" s="237"/>
      <c r="J81" s="237"/>
      <c r="K81" s="237"/>
      <c r="L81" s="237"/>
      <c r="M81" s="237"/>
      <c r="N81" s="237"/>
      <c r="O81" s="237"/>
      <c r="P81" s="237"/>
      <c r="Q81" s="237"/>
      <c r="R81" s="237"/>
      <c r="S81" s="237"/>
      <c r="T81" s="237"/>
      <c r="U81" s="237"/>
      <c r="V81" s="237"/>
      <c r="W81" s="237"/>
      <c r="X81" s="237"/>
      <c r="Y81" s="237"/>
      <c r="Z81" s="237"/>
      <c r="AA81" s="237"/>
      <c r="AB81" s="237"/>
      <c r="AC81" s="237"/>
      <c r="AD81" s="237"/>
      <c r="AE81" s="237"/>
      <c r="AF81" s="237"/>
      <c r="AG81" s="237"/>
      <c r="AH81" s="237"/>
      <c r="AI81" s="237"/>
      <c r="AJ81" s="237"/>
      <c r="AK81" s="237"/>
    </row>
    <row r="82" spans="1:39">
      <c r="A82" s="1">
        <v>72</v>
      </c>
      <c r="B82" s="2" t="s">
        <v>183</v>
      </c>
      <c r="C82" t="s">
        <v>184</v>
      </c>
      <c r="D82" t="str">
        <f>_xlfn.CONCAT(B82," ",C82)</f>
        <v>3.01 Air pollution</v>
      </c>
      <c r="E82" t="s">
        <v>287</v>
      </c>
      <c r="F82" t="s">
        <v>566</v>
      </c>
      <c r="G82" t="s">
        <v>393</v>
      </c>
      <c r="H82" s="238">
        <v>8.25</v>
      </c>
      <c r="I82" s="238">
        <v>42.28</v>
      </c>
      <c r="J82" s="238">
        <v>7.62</v>
      </c>
      <c r="K82" s="238">
        <v>24.13</v>
      </c>
      <c r="L82" s="238">
        <v>6.56</v>
      </c>
      <c r="M82" s="238">
        <v>24.19</v>
      </c>
      <c r="N82" s="238">
        <v>34.840000000000003</v>
      </c>
      <c r="O82" s="238">
        <v>16.239999999999998</v>
      </c>
      <c r="P82" s="238">
        <v>17.22</v>
      </c>
      <c r="Q82" s="238">
        <v>17.77</v>
      </c>
      <c r="R82" s="238">
        <v>48.3</v>
      </c>
      <c r="S82" s="238">
        <v>18.07</v>
      </c>
      <c r="T82" s="238">
        <v>12.95</v>
      </c>
      <c r="U82" s="238">
        <v>22.59</v>
      </c>
      <c r="V82" s="238">
        <v>16.29</v>
      </c>
      <c r="W82" s="238">
        <v>15.05</v>
      </c>
      <c r="X82" s="238">
        <v>32.83</v>
      </c>
      <c r="Y82" s="238">
        <v>6.49</v>
      </c>
      <c r="Z82" s="238">
        <v>44.31</v>
      </c>
      <c r="AA82" s="238">
        <v>17</v>
      </c>
      <c r="AB82" s="238">
        <v>27.18</v>
      </c>
      <c r="AC82" s="238">
        <v>20.149999999999999</v>
      </c>
      <c r="AD82" s="238">
        <v>11.42</v>
      </c>
      <c r="AE82" s="238">
        <v>14.01</v>
      </c>
      <c r="AF82" s="238">
        <v>25.85</v>
      </c>
      <c r="AG82" s="238">
        <v>19.989999999999998</v>
      </c>
      <c r="AH82" s="238">
        <v>30.83</v>
      </c>
      <c r="AI82" s="238">
        <v>9.84</v>
      </c>
      <c r="AJ82" s="238">
        <v>7.84</v>
      </c>
      <c r="AK82" s="238">
        <v>20.63</v>
      </c>
      <c r="AM82" t="s">
        <v>692</v>
      </c>
    </row>
    <row r="83" spans="1:39">
      <c r="A83" s="1">
        <v>73</v>
      </c>
      <c r="B83" s="2" t="s">
        <v>185</v>
      </c>
      <c r="C83" t="s">
        <v>186</v>
      </c>
      <c r="D83" t="str">
        <f t="shared" ref="D83:D101" si="3">_xlfn.CONCAT(B83," ",C83)</f>
        <v>3.02 Deforestation</v>
      </c>
      <c r="E83" t="s">
        <v>289</v>
      </c>
      <c r="F83" t="s">
        <v>394</v>
      </c>
      <c r="G83" t="s">
        <v>395</v>
      </c>
      <c r="H83" s="238">
        <v>2.2115224874525899E-2</v>
      </c>
      <c r="I83" s="238">
        <v>1.09231048191267E-2</v>
      </c>
      <c r="J83" s="238">
        <v>2.53901582086126E-3</v>
      </c>
      <c r="K83" s="238">
        <v>1.5758448530540699E-2</v>
      </c>
      <c r="L83" s="238">
        <v>4.7273374166304496E-3</v>
      </c>
      <c r="M83" s="238">
        <v>5.70672123608884E-3</v>
      </c>
      <c r="N83" s="238">
        <v>3.50400933969886E-3</v>
      </c>
      <c r="O83" s="238">
        <v>9.20191725491661E-4</v>
      </c>
      <c r="P83" s="238">
        <v>2.4774363681019699E-3</v>
      </c>
      <c r="Q83" s="238">
        <v>1.36100194210389E-3</v>
      </c>
      <c r="R83" s="238">
        <v>3.6105846254554401E-3</v>
      </c>
      <c r="S83" s="238">
        <v>8.7823846258804402E-3</v>
      </c>
      <c r="T83" s="238">
        <v>1.8961432596022001E-3</v>
      </c>
      <c r="U83" s="238">
        <v>1.8254193760241101E-2</v>
      </c>
      <c r="V83" s="238">
        <v>1.4620864550087801E-2</v>
      </c>
      <c r="W83" s="238">
        <v>5.2149410300754203E-3</v>
      </c>
      <c r="X83" s="238">
        <v>7.4976934420273303E-3</v>
      </c>
      <c r="Y83" s="238">
        <v>6.4677106648854702E-3</v>
      </c>
      <c r="Z83" s="238">
        <v>7.37551769674521E-5</v>
      </c>
      <c r="AA83" s="238">
        <v>2.7212147376649599E-3</v>
      </c>
      <c r="AB83" s="238">
        <v>3.2095629354039002E-3</v>
      </c>
      <c r="AC83" s="238">
        <v>4.7141992998635399E-3</v>
      </c>
      <c r="AD83" s="238">
        <v>6.52793288589736E-3</v>
      </c>
      <c r="AE83" s="238">
        <v>1.21212121212121E-2</v>
      </c>
      <c r="AF83" s="238">
        <v>3.9120429374326204E-3</v>
      </c>
      <c r="AG83" s="238">
        <v>3.2598258376022298E-3</v>
      </c>
      <c r="AH83" s="238">
        <v>7.4909126732116702E-3</v>
      </c>
      <c r="AI83" s="238">
        <v>6.6083597422262799E-3</v>
      </c>
      <c r="AJ83" s="238">
        <v>7.5310930625279099E-3</v>
      </c>
      <c r="AK83" s="238">
        <v>1.56520642560516E-2</v>
      </c>
      <c r="AM83" t="s">
        <v>692</v>
      </c>
    </row>
    <row r="84" spans="1:39">
      <c r="A84" s="1">
        <v>74</v>
      </c>
      <c r="B84" s="2" t="s">
        <v>187</v>
      </c>
      <c r="C84" t="s">
        <v>188</v>
      </c>
      <c r="D84" t="str">
        <f t="shared" si="3"/>
        <v>3.03 % of wastewater treated</v>
      </c>
      <c r="E84" t="s">
        <v>289</v>
      </c>
      <c r="F84" t="s">
        <v>396</v>
      </c>
      <c r="G84" t="s">
        <v>188</v>
      </c>
      <c r="H84" s="238">
        <v>95.819599999999994</v>
      </c>
      <c r="I84" s="238">
        <v>17.520530000000001</v>
      </c>
      <c r="J84" s="238">
        <v>21.2</v>
      </c>
      <c r="K84" s="238">
        <v>46.791429999999998</v>
      </c>
      <c r="L84" s="238">
        <v>68.890159999999995</v>
      </c>
      <c r="M84" s="238">
        <v>89.100719999999995</v>
      </c>
      <c r="N84" s="238">
        <v>61.672350000000002</v>
      </c>
      <c r="O84" s="238">
        <v>64.5</v>
      </c>
      <c r="P84" s="238"/>
      <c r="Q84" s="238">
        <v>91.120239999999995</v>
      </c>
      <c r="R84" s="238">
        <v>20.714929999999999</v>
      </c>
      <c r="S84" s="238">
        <v>24.5</v>
      </c>
      <c r="T84" s="238">
        <v>91.668909999999997</v>
      </c>
      <c r="U84" s="238">
        <v>10.246869999999999</v>
      </c>
      <c r="V84" s="238">
        <v>89.316119999999998</v>
      </c>
      <c r="W84" s="238">
        <v>64.348730000000003</v>
      </c>
      <c r="X84" s="238">
        <v>15.123710000000001</v>
      </c>
      <c r="Y84" s="238">
        <v>84.477000000000004</v>
      </c>
      <c r="Z84" s="238">
        <v>38.109479999999998</v>
      </c>
      <c r="AA84" s="238">
        <v>5.0648</v>
      </c>
      <c r="AB84" s="238">
        <v>48.652799999999999</v>
      </c>
      <c r="AC84" s="238">
        <v>66.58663</v>
      </c>
      <c r="AD84" s="238">
        <v>14.73645</v>
      </c>
      <c r="AE84" s="238">
        <v>100</v>
      </c>
      <c r="AF84" s="238">
        <v>99.053179999999998</v>
      </c>
      <c r="AG84" s="238">
        <v>1.6</v>
      </c>
      <c r="AH84" s="238">
        <v>24.610119999999998</v>
      </c>
      <c r="AI84" s="238">
        <v>97.453310000000002</v>
      </c>
      <c r="AJ84" s="238">
        <v>97.850210000000004</v>
      </c>
      <c r="AK84" s="238">
        <v>39.92022</v>
      </c>
      <c r="AM84" t="s">
        <v>684</v>
      </c>
    </row>
    <row r="85" spans="1:39">
      <c r="A85" s="1">
        <v>75</v>
      </c>
      <c r="B85" s="2" t="s">
        <v>189</v>
      </c>
      <c r="C85" t="s">
        <v>190</v>
      </c>
      <c r="D85" t="str">
        <f t="shared" si="3"/>
        <v xml:space="preserve">3.04 Energy intensity </v>
      </c>
      <c r="E85" t="s">
        <v>287</v>
      </c>
      <c r="F85" t="s">
        <v>568</v>
      </c>
      <c r="G85" t="s">
        <v>397</v>
      </c>
      <c r="H85" s="238">
        <v>61</v>
      </c>
      <c r="I85" s="238">
        <v>111</v>
      </c>
      <c r="J85" s="238">
        <v>113</v>
      </c>
      <c r="K85" s="238">
        <v>310</v>
      </c>
      <c r="L85" s="238">
        <v>118</v>
      </c>
      <c r="M85" s="238">
        <v>110</v>
      </c>
      <c r="N85" s="238">
        <v>149</v>
      </c>
      <c r="O85" s="238">
        <v>114</v>
      </c>
      <c r="P85" s="238">
        <v>118</v>
      </c>
      <c r="Q85" s="238">
        <v>25</v>
      </c>
      <c r="R85" s="238">
        <v>233</v>
      </c>
      <c r="S85" s="238">
        <v>147</v>
      </c>
      <c r="T85" s="238">
        <v>60</v>
      </c>
      <c r="U85" s="238">
        <v>167</v>
      </c>
      <c r="V85" s="238">
        <v>176</v>
      </c>
      <c r="W85" s="238">
        <v>84</v>
      </c>
      <c r="X85" s="238">
        <v>256</v>
      </c>
      <c r="Y85" s="238">
        <v>68</v>
      </c>
      <c r="Z85" s="238">
        <v>248</v>
      </c>
      <c r="AA85" s="238"/>
      <c r="AB85" s="238">
        <v>92</v>
      </c>
      <c r="AC85" s="238">
        <v>90</v>
      </c>
      <c r="AD85" s="238">
        <v>356</v>
      </c>
      <c r="AE85" s="238">
        <v>53</v>
      </c>
      <c r="AF85" s="238">
        <v>108</v>
      </c>
      <c r="AG85" s="238">
        <v>103</v>
      </c>
      <c r="AH85" s="238">
        <v>224</v>
      </c>
      <c r="AI85" s="238">
        <v>39</v>
      </c>
      <c r="AJ85" s="238">
        <v>76</v>
      </c>
      <c r="AK85" s="238">
        <v>206</v>
      </c>
      <c r="AM85" t="s">
        <v>692</v>
      </c>
    </row>
    <row r="86" spans="1:39">
      <c r="A86" s="1">
        <v>76</v>
      </c>
      <c r="B86" s="2" t="s">
        <v>191</v>
      </c>
      <c r="C86" t="s">
        <v>192</v>
      </c>
      <c r="D86" t="str">
        <f t="shared" si="3"/>
        <v>3.05 Ecological footprint</v>
      </c>
      <c r="E86" t="s">
        <v>287</v>
      </c>
      <c r="F86" t="s">
        <v>399</v>
      </c>
      <c r="G86" t="s">
        <v>400</v>
      </c>
      <c r="H86" s="242">
        <v>7.0860389506563903</v>
      </c>
      <c r="I86" s="242">
        <v>0.90389422733705405</v>
      </c>
      <c r="J86" s="242">
        <v>5.4153689477270301</v>
      </c>
      <c r="K86" s="242">
        <v>1.50140806941894</v>
      </c>
      <c r="L86" s="242">
        <v>8.0650497063545199</v>
      </c>
      <c r="M86" s="242">
        <v>4.2932063437119004</v>
      </c>
      <c r="N86" s="242">
        <v>3.79673334803674</v>
      </c>
      <c r="O86" s="242"/>
      <c r="P86" s="242">
        <v>1.70246786871039</v>
      </c>
      <c r="Q86" s="242"/>
      <c r="R86" s="242">
        <v>1.20955650138726</v>
      </c>
      <c r="S86" s="242">
        <v>1.7171810508657701</v>
      </c>
      <c r="T86" s="242">
        <v>4.6076923859993197</v>
      </c>
      <c r="U86" s="242">
        <v>1.8398868343122701</v>
      </c>
      <c r="V86" s="242">
        <v>4.2594544380563004</v>
      </c>
      <c r="W86" s="242">
        <v>2.3824619730771799</v>
      </c>
      <c r="X86" s="242">
        <v>1.6581714779225201</v>
      </c>
      <c r="Y86" s="242">
        <v>5.3002445427201899</v>
      </c>
      <c r="Z86" s="242">
        <v>0.77103446890001104</v>
      </c>
      <c r="AA86" s="242">
        <v>1.72218038757873</v>
      </c>
      <c r="AB86" s="242">
        <v>2.3574470991699501</v>
      </c>
      <c r="AC86" s="242">
        <v>1.46785605512825</v>
      </c>
      <c r="AD86" s="242">
        <v>5.3106346939750804</v>
      </c>
      <c r="AE86" s="242">
        <v>5.9314859538035698</v>
      </c>
      <c r="AF86" s="242">
        <v>6.3168198317343798</v>
      </c>
      <c r="AG86" s="242">
        <v>1.5131859549703299</v>
      </c>
      <c r="AH86" s="242">
        <v>2.3523667430519</v>
      </c>
      <c r="AI86" s="242">
        <v>4.17932377823987</v>
      </c>
      <c r="AJ86" s="242">
        <v>8.1223831248632798</v>
      </c>
      <c r="AK86" s="242">
        <v>2.2721456694867599</v>
      </c>
      <c r="AL86" s="210"/>
      <c r="AM86" s="210">
        <v>2018</v>
      </c>
    </row>
    <row r="87" spans="1:39">
      <c r="A87" s="1">
        <v>77</v>
      </c>
      <c r="B87" s="2" t="s">
        <v>193</v>
      </c>
      <c r="C87" t="s">
        <v>194</v>
      </c>
      <c r="D87" t="str">
        <f t="shared" si="3"/>
        <v>3.06 Renewable energy</v>
      </c>
      <c r="E87" t="s">
        <v>289</v>
      </c>
      <c r="F87" t="s">
        <v>568</v>
      </c>
      <c r="G87" t="s">
        <v>401</v>
      </c>
      <c r="H87" s="238">
        <v>8.4</v>
      </c>
      <c r="I87" s="238">
        <v>18</v>
      </c>
      <c r="J87" s="238">
        <v>0</v>
      </c>
      <c r="K87" s="238">
        <v>44.9</v>
      </c>
      <c r="L87" s="238">
        <v>16.100000000000001</v>
      </c>
      <c r="M87" s="238">
        <v>24.6</v>
      </c>
      <c r="N87" s="238">
        <v>10</v>
      </c>
      <c r="O87" s="238">
        <v>1.8</v>
      </c>
      <c r="P87" s="238">
        <v>19.600000000000001</v>
      </c>
      <c r="Q87" s="238">
        <v>0.8</v>
      </c>
      <c r="R87" s="238">
        <v>25.4</v>
      </c>
      <c r="S87" s="238">
        <v>26.7</v>
      </c>
      <c r="T87" s="238">
        <v>7.1</v>
      </c>
      <c r="U87" s="238">
        <v>75.599999999999994</v>
      </c>
      <c r="V87" s="238">
        <v>3.9</v>
      </c>
      <c r="W87" s="238">
        <v>9.1999999999999993</v>
      </c>
      <c r="X87" s="238">
        <v>51.7</v>
      </c>
      <c r="Y87" s="238">
        <v>39.700000000000003</v>
      </c>
      <c r="Z87" s="238">
        <v>37.9</v>
      </c>
      <c r="AA87" s="238"/>
      <c r="AB87" s="238">
        <v>28.8</v>
      </c>
      <c r="AC87" s="238">
        <v>35.799999999999997</v>
      </c>
      <c r="AD87" s="238">
        <v>2.7</v>
      </c>
      <c r="AE87" s="238">
        <v>1.2</v>
      </c>
      <c r="AF87" s="238">
        <v>2.1</v>
      </c>
      <c r="AG87" s="238">
        <v>40.4</v>
      </c>
      <c r="AH87" s="238">
        <v>18.100000000000001</v>
      </c>
      <c r="AI87" s="238">
        <v>12.6</v>
      </c>
      <c r="AJ87" s="238">
        <v>8</v>
      </c>
      <c r="AK87" s="238">
        <v>15.1</v>
      </c>
      <c r="AM87" t="s">
        <v>684</v>
      </c>
    </row>
    <row r="88" spans="1:39">
      <c r="A88" s="1">
        <v>78</v>
      </c>
      <c r="B88" s="2" t="s">
        <v>195</v>
      </c>
      <c r="C88" t="s">
        <v>196</v>
      </c>
      <c r="D88" t="str">
        <f t="shared" si="3"/>
        <v>3.07 Environmental standards in trade</v>
      </c>
      <c r="E88" t="s">
        <v>686</v>
      </c>
      <c r="H88" s="238"/>
      <c r="I88" s="238"/>
      <c r="J88" s="238"/>
      <c r="K88" s="238"/>
      <c r="L88" s="238"/>
      <c r="M88" s="238"/>
      <c r="N88" s="238"/>
      <c r="O88" s="238"/>
      <c r="P88" s="238"/>
      <c r="Q88" s="238"/>
      <c r="R88" s="238"/>
      <c r="S88" s="238"/>
      <c r="T88" s="238"/>
      <c r="U88" s="238"/>
      <c r="V88" s="238"/>
      <c r="W88" s="238"/>
      <c r="X88" s="238"/>
      <c r="Y88" s="238"/>
      <c r="Z88" s="238"/>
      <c r="AA88" s="238"/>
      <c r="AB88" s="238"/>
      <c r="AC88" s="238"/>
      <c r="AD88" s="238"/>
      <c r="AE88" s="238"/>
      <c r="AF88" s="238"/>
      <c r="AG88" s="238"/>
      <c r="AH88" s="238"/>
      <c r="AI88" s="238"/>
      <c r="AJ88" s="238"/>
      <c r="AK88" s="238"/>
    </row>
    <row r="89" spans="1:39">
      <c r="A89" s="1">
        <v>79</v>
      </c>
      <c r="B89" s="3" t="s">
        <v>197</v>
      </c>
      <c r="C89" t="s">
        <v>198</v>
      </c>
      <c r="D89" t="str">
        <f t="shared" si="3"/>
        <v>3.07.01 Convention: Hazardous Wastes</v>
      </c>
      <c r="E89" t="s">
        <v>289</v>
      </c>
      <c r="F89" t="s">
        <v>402</v>
      </c>
      <c r="G89" t="s">
        <v>403</v>
      </c>
      <c r="H89" s="238">
        <v>2</v>
      </c>
      <c r="I89" s="238">
        <v>2</v>
      </c>
      <c r="J89" s="238">
        <v>2</v>
      </c>
      <c r="K89" s="238">
        <v>2</v>
      </c>
      <c r="L89" s="238">
        <v>2</v>
      </c>
      <c r="M89" s="238">
        <v>2</v>
      </c>
      <c r="N89" s="238">
        <v>2</v>
      </c>
      <c r="O89" s="238">
        <v>2</v>
      </c>
      <c r="P89" s="238">
        <v>2</v>
      </c>
      <c r="Q89" s="238">
        <v>2</v>
      </c>
      <c r="R89" s="238">
        <v>2</v>
      </c>
      <c r="S89" s="238">
        <v>2</v>
      </c>
      <c r="T89" s="238">
        <v>2</v>
      </c>
      <c r="U89" s="238">
        <v>2</v>
      </c>
      <c r="V89" s="238">
        <v>2</v>
      </c>
      <c r="W89" s="238">
        <v>2</v>
      </c>
      <c r="X89" s="238">
        <v>2</v>
      </c>
      <c r="Y89" s="238">
        <v>2</v>
      </c>
      <c r="Z89" s="238">
        <v>2</v>
      </c>
      <c r="AA89" s="238">
        <v>2</v>
      </c>
      <c r="AB89" s="238">
        <v>2</v>
      </c>
      <c r="AC89" s="238">
        <v>2</v>
      </c>
      <c r="AD89" s="238">
        <v>2</v>
      </c>
      <c r="AE89" s="238">
        <v>2</v>
      </c>
      <c r="AF89" s="238">
        <v>2</v>
      </c>
      <c r="AG89" s="238">
        <v>2</v>
      </c>
      <c r="AH89" s="238">
        <v>2</v>
      </c>
      <c r="AI89" s="238">
        <v>2</v>
      </c>
      <c r="AJ89" s="238">
        <v>1</v>
      </c>
      <c r="AK89" s="238">
        <v>2</v>
      </c>
      <c r="AM89" t="s">
        <v>683</v>
      </c>
    </row>
    <row r="90" spans="1:39">
      <c r="A90" s="1">
        <v>80</v>
      </c>
      <c r="B90" s="3" t="s">
        <v>199</v>
      </c>
      <c r="C90" t="s">
        <v>200</v>
      </c>
      <c r="D90" t="str">
        <f t="shared" si="3"/>
        <v>3.07.02 Convention: Prevention of Marine Pollution</v>
      </c>
      <c r="E90" t="s">
        <v>289</v>
      </c>
      <c r="F90" t="s">
        <v>404</v>
      </c>
      <c r="G90" t="s">
        <v>403</v>
      </c>
      <c r="H90" s="238">
        <v>2</v>
      </c>
      <c r="I90" s="238">
        <v>0</v>
      </c>
      <c r="J90" s="238">
        <v>0</v>
      </c>
      <c r="K90" s="238">
        <v>0</v>
      </c>
      <c r="L90" s="238">
        <v>2</v>
      </c>
      <c r="M90" s="238">
        <v>2</v>
      </c>
      <c r="N90" s="238">
        <v>2</v>
      </c>
      <c r="O90" s="238">
        <v>2</v>
      </c>
      <c r="P90" s="238">
        <v>0</v>
      </c>
      <c r="Q90" s="238">
        <v>2</v>
      </c>
      <c r="R90" s="238">
        <v>0</v>
      </c>
      <c r="S90" s="238">
        <v>0</v>
      </c>
      <c r="T90" s="238">
        <v>2</v>
      </c>
      <c r="U90" s="238">
        <v>0</v>
      </c>
      <c r="V90" s="238">
        <v>0</v>
      </c>
      <c r="W90" s="238">
        <v>2</v>
      </c>
      <c r="X90" s="238">
        <v>0</v>
      </c>
      <c r="Y90" s="238">
        <v>2</v>
      </c>
      <c r="Z90" s="238">
        <v>0</v>
      </c>
      <c r="AA90" s="238">
        <v>2</v>
      </c>
      <c r="AB90" s="238">
        <v>0</v>
      </c>
      <c r="AC90" s="238">
        <v>2</v>
      </c>
      <c r="AD90" s="238">
        <v>0</v>
      </c>
      <c r="AE90" s="238">
        <v>0</v>
      </c>
      <c r="AF90" s="238">
        <v>2</v>
      </c>
      <c r="AG90" s="238">
        <v>0</v>
      </c>
      <c r="AH90" s="238">
        <v>0</v>
      </c>
      <c r="AI90" s="238">
        <v>2</v>
      </c>
      <c r="AJ90" s="238">
        <v>2</v>
      </c>
      <c r="AK90" s="238">
        <v>0</v>
      </c>
      <c r="AM90" t="s">
        <v>683</v>
      </c>
    </row>
    <row r="91" spans="1:39">
      <c r="A91" s="1">
        <v>81</v>
      </c>
      <c r="B91" s="3" t="s">
        <v>201</v>
      </c>
      <c r="C91" t="s">
        <v>202</v>
      </c>
      <c r="D91" t="str">
        <f t="shared" si="3"/>
        <v>3.07.03 Convention: Protection of the Ozone Layer (Vienna)</v>
      </c>
      <c r="E91" t="s">
        <v>289</v>
      </c>
      <c r="F91" t="s">
        <v>402</v>
      </c>
      <c r="G91" t="s">
        <v>403</v>
      </c>
      <c r="H91" s="238">
        <v>2</v>
      </c>
      <c r="I91" s="238">
        <v>2</v>
      </c>
      <c r="J91" s="238">
        <v>2</v>
      </c>
      <c r="K91" s="238">
        <v>2</v>
      </c>
      <c r="L91" s="238">
        <v>2</v>
      </c>
      <c r="M91" s="238">
        <v>2</v>
      </c>
      <c r="N91" s="238">
        <v>2</v>
      </c>
      <c r="O91" s="238">
        <v>0</v>
      </c>
      <c r="P91" s="238">
        <v>2</v>
      </c>
      <c r="Q91" s="238">
        <v>2</v>
      </c>
      <c r="R91" s="238">
        <v>2</v>
      </c>
      <c r="S91" s="238">
        <v>2</v>
      </c>
      <c r="T91" s="238">
        <v>2</v>
      </c>
      <c r="U91" s="238">
        <v>2</v>
      </c>
      <c r="V91" s="238">
        <v>2</v>
      </c>
      <c r="W91" s="238">
        <v>2</v>
      </c>
      <c r="X91" s="238">
        <v>2</v>
      </c>
      <c r="Y91" s="238">
        <v>2</v>
      </c>
      <c r="Z91" s="238">
        <v>2</v>
      </c>
      <c r="AA91" s="238">
        <v>2</v>
      </c>
      <c r="AB91" s="238">
        <v>2</v>
      </c>
      <c r="AC91" s="238">
        <v>2</v>
      </c>
      <c r="AD91" s="238">
        <v>0</v>
      </c>
      <c r="AE91" s="238">
        <v>2</v>
      </c>
      <c r="AF91" s="238">
        <v>2</v>
      </c>
      <c r="AG91" s="238">
        <v>2</v>
      </c>
      <c r="AH91" s="238">
        <v>2</v>
      </c>
      <c r="AI91" s="238">
        <v>2</v>
      </c>
      <c r="AJ91" s="238">
        <v>2</v>
      </c>
      <c r="AK91" s="238">
        <v>2</v>
      </c>
      <c r="AM91" t="s">
        <v>683</v>
      </c>
    </row>
    <row r="92" spans="1:39">
      <c r="A92" s="1">
        <v>82</v>
      </c>
      <c r="B92" s="3" t="s">
        <v>203</v>
      </c>
      <c r="C92" t="s">
        <v>204</v>
      </c>
      <c r="D92" t="str">
        <f t="shared" si="3"/>
        <v>3.07.04 Convention on Climate Change (Kyoto)</v>
      </c>
      <c r="E92" t="s">
        <v>289</v>
      </c>
      <c r="F92" t="s">
        <v>402</v>
      </c>
      <c r="G92" t="s">
        <v>403</v>
      </c>
      <c r="H92" s="238">
        <v>2</v>
      </c>
      <c r="I92" s="238">
        <v>2</v>
      </c>
      <c r="J92" s="238">
        <v>2</v>
      </c>
      <c r="K92" s="238">
        <v>2</v>
      </c>
      <c r="L92" s="238">
        <v>2</v>
      </c>
      <c r="M92" s="238">
        <v>2</v>
      </c>
      <c r="N92" s="238">
        <v>2</v>
      </c>
      <c r="O92" s="238">
        <v>0</v>
      </c>
      <c r="P92" s="238">
        <v>2</v>
      </c>
      <c r="Q92" s="238">
        <v>2</v>
      </c>
      <c r="R92" s="238">
        <v>2</v>
      </c>
      <c r="S92" s="238">
        <v>2</v>
      </c>
      <c r="T92" s="238">
        <v>1</v>
      </c>
      <c r="U92" s="238">
        <v>2</v>
      </c>
      <c r="V92" s="238">
        <v>2</v>
      </c>
      <c r="W92" s="238">
        <v>2</v>
      </c>
      <c r="X92" s="238">
        <v>2</v>
      </c>
      <c r="Y92" s="238">
        <v>2</v>
      </c>
      <c r="Z92" s="238">
        <v>2</v>
      </c>
      <c r="AA92" s="238">
        <v>2</v>
      </c>
      <c r="AB92" s="238">
        <v>2</v>
      </c>
      <c r="AC92" s="238">
        <v>2</v>
      </c>
      <c r="AD92" s="238">
        <v>2</v>
      </c>
      <c r="AE92" s="238">
        <v>2</v>
      </c>
      <c r="AF92" s="238">
        <v>2</v>
      </c>
      <c r="AG92" s="238">
        <v>2</v>
      </c>
      <c r="AH92" s="238">
        <v>2</v>
      </c>
      <c r="AI92" s="238">
        <v>2</v>
      </c>
      <c r="AJ92" s="238">
        <v>1</v>
      </c>
      <c r="AK92" s="238">
        <v>2</v>
      </c>
      <c r="AM92" t="s">
        <v>683</v>
      </c>
    </row>
    <row r="93" spans="1:39">
      <c r="A93" s="1">
        <v>83</v>
      </c>
      <c r="B93" s="3" t="s">
        <v>205</v>
      </c>
      <c r="C93" t="s">
        <v>206</v>
      </c>
      <c r="D93" t="str">
        <f t="shared" si="3"/>
        <v>3.07.05 The International Timber Agreement</v>
      </c>
      <c r="E93" t="s">
        <v>289</v>
      </c>
      <c r="F93" t="s">
        <v>402</v>
      </c>
      <c r="G93" t="s">
        <v>403</v>
      </c>
      <c r="H93" s="238">
        <v>2</v>
      </c>
      <c r="I93" s="238">
        <v>0</v>
      </c>
      <c r="J93" s="238">
        <v>0</v>
      </c>
      <c r="K93" s="238">
        <v>1</v>
      </c>
      <c r="L93" s="238">
        <v>2</v>
      </c>
      <c r="M93" s="238">
        <v>0</v>
      </c>
      <c r="N93" s="238">
        <v>2</v>
      </c>
      <c r="O93" s="238">
        <v>2</v>
      </c>
      <c r="P93" s="238">
        <v>2</v>
      </c>
      <c r="Q93" s="238">
        <v>2</v>
      </c>
      <c r="R93" s="238">
        <v>2</v>
      </c>
      <c r="S93" s="238">
        <v>2</v>
      </c>
      <c r="T93" s="238">
        <v>1</v>
      </c>
      <c r="U93" s="238">
        <v>0</v>
      </c>
      <c r="V93" s="238">
        <v>2</v>
      </c>
      <c r="W93" s="238">
        <v>2</v>
      </c>
      <c r="X93" s="238">
        <v>2</v>
      </c>
      <c r="Y93" s="238">
        <v>2</v>
      </c>
      <c r="Z93" s="238">
        <v>0</v>
      </c>
      <c r="AA93" s="238">
        <v>2</v>
      </c>
      <c r="AB93" s="238">
        <v>2</v>
      </c>
      <c r="AC93" s="238">
        <v>2</v>
      </c>
      <c r="AD93" s="238">
        <v>0</v>
      </c>
      <c r="AE93" s="238">
        <v>0</v>
      </c>
      <c r="AF93" s="238">
        <v>0</v>
      </c>
      <c r="AG93" s="238">
        <v>0</v>
      </c>
      <c r="AH93" s="238">
        <v>2</v>
      </c>
      <c r="AI93" s="238">
        <v>2</v>
      </c>
      <c r="AJ93" s="238">
        <v>0</v>
      </c>
      <c r="AK93" s="238">
        <v>2</v>
      </c>
      <c r="AM93" t="s">
        <v>683</v>
      </c>
    </row>
    <row r="94" spans="1:39">
      <c r="A94" s="1">
        <v>84</v>
      </c>
      <c r="B94" s="3" t="s">
        <v>207</v>
      </c>
      <c r="C94" t="s">
        <v>208</v>
      </c>
      <c r="D94" t="str">
        <f t="shared" si="3"/>
        <v>3.07.06 Convention: International Trade in Endangered Species</v>
      </c>
      <c r="E94" t="s">
        <v>289</v>
      </c>
      <c r="F94" t="s">
        <v>405</v>
      </c>
      <c r="G94" t="s">
        <v>403</v>
      </c>
      <c r="H94" s="238">
        <v>2</v>
      </c>
      <c r="I94" s="238">
        <v>2</v>
      </c>
      <c r="J94" s="238">
        <v>2</v>
      </c>
      <c r="K94" s="238">
        <v>2</v>
      </c>
      <c r="L94" s="238">
        <v>2</v>
      </c>
      <c r="M94" s="238">
        <v>2</v>
      </c>
      <c r="N94" s="238">
        <v>2</v>
      </c>
      <c r="O94" s="238">
        <v>2</v>
      </c>
      <c r="P94" s="238">
        <v>2</v>
      </c>
      <c r="Q94" s="238">
        <v>2</v>
      </c>
      <c r="R94" s="238">
        <v>2</v>
      </c>
      <c r="S94" s="238">
        <v>2</v>
      </c>
      <c r="T94" s="238">
        <v>0</v>
      </c>
      <c r="U94" s="238">
        <v>2</v>
      </c>
      <c r="V94" s="238">
        <v>2</v>
      </c>
      <c r="W94" s="238">
        <v>2</v>
      </c>
      <c r="X94" s="238">
        <v>2</v>
      </c>
      <c r="Y94" s="238">
        <v>2</v>
      </c>
      <c r="Z94" s="238">
        <v>2</v>
      </c>
      <c r="AA94" s="238">
        <v>2</v>
      </c>
      <c r="AB94" s="238">
        <v>2</v>
      </c>
      <c r="AC94" s="238">
        <v>2</v>
      </c>
      <c r="AD94" s="238">
        <v>0</v>
      </c>
      <c r="AE94" s="238">
        <v>2</v>
      </c>
      <c r="AF94" s="238">
        <v>2</v>
      </c>
      <c r="AG94" s="238">
        <v>2</v>
      </c>
      <c r="AH94" s="238">
        <v>2</v>
      </c>
      <c r="AI94" s="238">
        <v>2</v>
      </c>
      <c r="AJ94" s="238">
        <v>2</v>
      </c>
      <c r="AK94" s="238">
        <v>2</v>
      </c>
      <c r="AM94" t="s">
        <v>683</v>
      </c>
    </row>
    <row r="95" spans="1:39">
      <c r="A95" s="1">
        <v>85</v>
      </c>
      <c r="B95" s="3" t="s">
        <v>209</v>
      </c>
      <c r="C95" t="s">
        <v>210</v>
      </c>
      <c r="D95" t="str">
        <f t="shared" si="3"/>
        <v>3.07.07 Convention: Prior Informed Consent - Hazardous Chemicals (Rotterdam)</v>
      </c>
      <c r="E95" t="s">
        <v>289</v>
      </c>
      <c r="F95" t="s">
        <v>402</v>
      </c>
      <c r="G95" t="s">
        <v>403</v>
      </c>
      <c r="H95" s="238">
        <v>2</v>
      </c>
      <c r="I95" s="238">
        <v>0</v>
      </c>
      <c r="J95" s="238">
        <v>0</v>
      </c>
      <c r="K95" s="238">
        <v>2</v>
      </c>
      <c r="L95" s="238">
        <v>2</v>
      </c>
      <c r="M95" s="238">
        <v>2</v>
      </c>
      <c r="N95" s="238">
        <v>2</v>
      </c>
      <c r="O95" s="238">
        <v>0</v>
      </c>
      <c r="P95" s="238">
        <v>2</v>
      </c>
      <c r="Q95" s="238">
        <v>2</v>
      </c>
      <c r="R95" s="238">
        <v>2</v>
      </c>
      <c r="S95" s="238">
        <v>2</v>
      </c>
      <c r="T95" s="238">
        <v>1</v>
      </c>
      <c r="U95" s="238">
        <v>2</v>
      </c>
      <c r="V95" s="238">
        <v>2</v>
      </c>
      <c r="W95" s="238">
        <v>2</v>
      </c>
      <c r="X95" s="238">
        <v>0</v>
      </c>
      <c r="Y95" s="238">
        <v>2</v>
      </c>
      <c r="Z95" s="238">
        <v>2</v>
      </c>
      <c r="AA95" s="238">
        <v>0</v>
      </c>
      <c r="AB95" s="238">
        <v>2</v>
      </c>
      <c r="AC95" s="238">
        <v>2</v>
      </c>
      <c r="AD95" s="238">
        <v>2</v>
      </c>
      <c r="AE95" s="238">
        <v>2</v>
      </c>
      <c r="AF95" s="238">
        <v>2</v>
      </c>
      <c r="AG95" s="238">
        <v>2</v>
      </c>
      <c r="AH95" s="238">
        <v>2</v>
      </c>
      <c r="AI95" s="238">
        <v>2</v>
      </c>
      <c r="AJ95" s="238">
        <v>1</v>
      </c>
      <c r="AK95" s="238">
        <v>2</v>
      </c>
      <c r="AM95" t="s">
        <v>683</v>
      </c>
    </row>
    <row r="96" spans="1:39">
      <c r="A96" s="1">
        <v>86</v>
      </c>
      <c r="B96" s="2" t="s">
        <v>211</v>
      </c>
      <c r="C96" t="s">
        <v>212</v>
      </c>
      <c r="D96" t="str">
        <f t="shared" si="3"/>
        <v>3.08 Transfer emissions</v>
      </c>
      <c r="E96" t="s">
        <v>287</v>
      </c>
      <c r="F96" t="s">
        <v>406</v>
      </c>
      <c r="G96" t="s">
        <v>407</v>
      </c>
      <c r="H96" s="238">
        <v>12.387498526349701</v>
      </c>
      <c r="I96" s="238">
        <v>-12.082312253713001</v>
      </c>
      <c r="J96" s="238">
        <v>0.16156694784429601</v>
      </c>
      <c r="K96" s="238">
        <v>-5.41417115512305</v>
      </c>
      <c r="L96" s="238">
        <v>12.0609866877169</v>
      </c>
      <c r="M96" s="238">
        <v>-0.46765332291148798</v>
      </c>
      <c r="N96" s="238">
        <v>251.836405551333</v>
      </c>
      <c r="O96" s="238">
        <v>-3.58900487094215</v>
      </c>
      <c r="P96" s="238">
        <v>-1.7273802490029999</v>
      </c>
      <c r="Q96" s="238">
        <v>-13.451418718819401</v>
      </c>
      <c r="R96" s="238">
        <v>45.887385935303001</v>
      </c>
      <c r="S96" s="238">
        <v>-3.9440626905899601</v>
      </c>
      <c r="T96" s="238">
        <v>-39.551531620671902</v>
      </c>
      <c r="U96" s="238">
        <v>-0.48228828790136502</v>
      </c>
      <c r="V96" s="238">
        <v>4.4818324041089097</v>
      </c>
      <c r="W96" s="238">
        <v>-11.104644460760101</v>
      </c>
      <c r="X96" s="238"/>
      <c r="Y96" s="238">
        <v>-1.1834447292779899</v>
      </c>
      <c r="Z96" s="238">
        <v>-4.9354866822417698</v>
      </c>
      <c r="AA96" s="238"/>
      <c r="AB96" s="238">
        <v>-2.7633338178761502</v>
      </c>
      <c r="AC96" s="238">
        <v>-9.0349048750163199</v>
      </c>
      <c r="AD96" s="238">
        <v>72.072271111559402</v>
      </c>
      <c r="AE96" s="238">
        <v>-30.9323813105105</v>
      </c>
      <c r="AF96" s="238">
        <v>-16.883703419839499</v>
      </c>
      <c r="AG96" s="238">
        <v>-4.1145500624357298</v>
      </c>
      <c r="AH96" s="238">
        <v>0.73119287825899504</v>
      </c>
      <c r="AI96" s="238">
        <v>-37.774028464780898</v>
      </c>
      <c r="AJ96" s="238">
        <v>-131.47012623872899</v>
      </c>
      <c r="AK96" s="238">
        <v>34.161230717580601</v>
      </c>
      <c r="AM96" t="s">
        <v>692</v>
      </c>
    </row>
    <row r="97" spans="1:39">
      <c r="A97" s="1">
        <v>87</v>
      </c>
      <c r="B97" s="2" t="s">
        <v>213</v>
      </c>
      <c r="C97" t="s">
        <v>214</v>
      </c>
      <c r="D97" t="str">
        <f t="shared" si="3"/>
        <v>3.09 Share of natural resources in trade</v>
      </c>
      <c r="E97" t="s">
        <v>287</v>
      </c>
      <c r="F97" t="s">
        <v>344</v>
      </c>
      <c r="G97" t="s">
        <v>408</v>
      </c>
      <c r="H97" s="238">
        <v>78.408185708476196</v>
      </c>
      <c r="I97" s="238">
        <v>0.99829441368187699</v>
      </c>
      <c r="J97" s="238">
        <v>85.011938540719697</v>
      </c>
      <c r="K97" s="238">
        <v>8.6455742504484707</v>
      </c>
      <c r="L97" s="238">
        <v>40.538282452956601</v>
      </c>
      <c r="M97" s="238">
        <v>64.850270044545098</v>
      </c>
      <c r="N97" s="238">
        <v>11.266716810167001</v>
      </c>
      <c r="O97" s="238">
        <v>11.9461857764779</v>
      </c>
      <c r="P97" s="238">
        <v>42.307716042495699</v>
      </c>
      <c r="Q97" s="238">
        <v>10.982437807451401</v>
      </c>
      <c r="R97" s="238">
        <v>34.975404321202703</v>
      </c>
      <c r="S97" s="238">
        <v>37.304432743673097</v>
      </c>
      <c r="T97" s="238">
        <v>13.876803401055501</v>
      </c>
      <c r="U97" s="238">
        <v>25.1599824835445</v>
      </c>
      <c r="V97" s="238">
        <v>21.519313127748099</v>
      </c>
      <c r="W97" s="238">
        <v>13.6074696858072</v>
      </c>
      <c r="X97" s="238">
        <v>27.373000774239301</v>
      </c>
      <c r="Y97" s="238">
        <v>6.1076082597227703</v>
      </c>
      <c r="Z97" s="238">
        <v>7.00357181032214</v>
      </c>
      <c r="AA97" s="238">
        <v>73.167598563777204</v>
      </c>
      <c r="AB97" s="238">
        <v>69.523376954846</v>
      </c>
      <c r="AC97" s="238">
        <v>11.475756511563601</v>
      </c>
      <c r="AD97" s="238">
        <v>74.673130589778197</v>
      </c>
      <c r="AE97" s="238">
        <v>21.453292372770999</v>
      </c>
      <c r="AF97" s="238">
        <v>18.1565428591936</v>
      </c>
      <c r="AG97" s="238">
        <v>6.4784059687026199</v>
      </c>
      <c r="AH97" s="238">
        <v>13.026634727630601</v>
      </c>
      <c r="AI97" s="238">
        <v>28.908972174568099</v>
      </c>
      <c r="AJ97" s="238">
        <v>25.0097486526148</v>
      </c>
      <c r="AK97" s="238">
        <v>8.02898483656762</v>
      </c>
      <c r="AM97" t="s">
        <v>684</v>
      </c>
    </row>
    <row r="98" spans="1:39">
      <c r="A98" s="1">
        <v>88</v>
      </c>
      <c r="B98" s="2" t="s">
        <v>215</v>
      </c>
      <c r="C98" t="s">
        <v>216</v>
      </c>
      <c r="D98" t="str">
        <f t="shared" si="3"/>
        <v>3.10 Carbon</v>
      </c>
      <c r="E98" t="s">
        <v>686</v>
      </c>
      <c r="H98" s="238"/>
      <c r="I98" s="238"/>
      <c r="J98" s="238"/>
      <c r="K98" s="238"/>
      <c r="L98" s="238"/>
      <c r="M98" s="238"/>
      <c r="N98" s="238"/>
      <c r="O98" s="238"/>
      <c r="P98" s="238"/>
      <c r="Q98" s="238"/>
      <c r="R98" s="238"/>
      <c r="S98" s="238"/>
      <c r="T98" s="238"/>
      <c r="U98" s="238"/>
      <c r="V98" s="238"/>
      <c r="W98" s="238"/>
      <c r="X98" s="238"/>
      <c r="Y98" s="238"/>
      <c r="Z98" s="238"/>
      <c r="AA98" s="238"/>
      <c r="AB98" s="238"/>
      <c r="AC98" s="238"/>
      <c r="AD98" s="238"/>
      <c r="AE98" s="238"/>
      <c r="AF98" s="238"/>
      <c r="AG98" s="238"/>
      <c r="AH98" s="238"/>
      <c r="AI98" s="238"/>
      <c r="AJ98" s="238"/>
      <c r="AK98" s="238"/>
    </row>
    <row r="99" spans="1:39">
      <c r="A99" s="1">
        <v>89</v>
      </c>
      <c r="B99" s="3" t="s">
        <v>217</v>
      </c>
      <c r="C99" t="s">
        <v>218</v>
      </c>
      <c r="D99" t="str">
        <f t="shared" si="3"/>
        <v>3.10.1 Carbon pricing</v>
      </c>
      <c r="E99" t="s">
        <v>289</v>
      </c>
      <c r="F99" t="s">
        <v>409</v>
      </c>
      <c r="G99" t="s">
        <v>410</v>
      </c>
      <c r="H99" s="238">
        <v>1</v>
      </c>
      <c r="I99" s="238">
        <v>0</v>
      </c>
      <c r="J99" s="238">
        <v>0</v>
      </c>
      <c r="K99" s="238">
        <v>0</v>
      </c>
      <c r="L99" s="238">
        <v>2</v>
      </c>
      <c r="M99" s="238">
        <v>2</v>
      </c>
      <c r="N99" s="238">
        <v>2</v>
      </c>
      <c r="O99" s="238">
        <v>0</v>
      </c>
      <c r="P99" s="238">
        <v>0</v>
      </c>
      <c r="Q99" s="238">
        <v>0</v>
      </c>
      <c r="R99" s="238">
        <v>0</v>
      </c>
      <c r="S99" s="238">
        <v>2</v>
      </c>
      <c r="T99" s="238">
        <v>2</v>
      </c>
      <c r="U99" s="238">
        <v>0</v>
      </c>
      <c r="V99" s="238">
        <v>0</v>
      </c>
      <c r="W99" s="238">
        <v>2</v>
      </c>
      <c r="X99" s="238">
        <v>0</v>
      </c>
      <c r="Y99" s="238">
        <v>2</v>
      </c>
      <c r="Z99" s="238">
        <v>0</v>
      </c>
      <c r="AA99" s="238">
        <v>0</v>
      </c>
      <c r="AB99" s="238">
        <v>0</v>
      </c>
      <c r="AC99" s="238">
        <v>0</v>
      </c>
      <c r="AD99" s="238">
        <v>0</v>
      </c>
      <c r="AE99" s="238">
        <v>2</v>
      </c>
      <c r="AF99" s="238">
        <v>2</v>
      </c>
      <c r="AG99" s="238">
        <v>0</v>
      </c>
      <c r="AH99" s="238">
        <v>0</v>
      </c>
      <c r="AI99" s="238">
        <v>2</v>
      </c>
      <c r="AJ99" s="238">
        <v>0</v>
      </c>
      <c r="AK99" s="238">
        <v>1</v>
      </c>
      <c r="AM99" t="s">
        <v>691</v>
      </c>
    </row>
    <row r="100" spans="1:39">
      <c r="A100" s="1">
        <v>90</v>
      </c>
      <c r="B100" s="3" t="s">
        <v>219</v>
      </c>
      <c r="C100" t="s">
        <v>220</v>
      </c>
      <c r="D100" t="str">
        <f t="shared" si="3"/>
        <v>3.10.2 CO2 emissions per capita</v>
      </c>
      <c r="E100" t="s">
        <v>287</v>
      </c>
      <c r="F100" t="s">
        <v>411</v>
      </c>
      <c r="G100" t="s">
        <v>412</v>
      </c>
      <c r="H100" s="238">
        <v>14.314888811528</v>
      </c>
      <c r="I100" s="238">
        <v>0.62313376485698002</v>
      </c>
      <c r="J100" s="238">
        <v>16.052896576590001</v>
      </c>
      <c r="K100" s="238">
        <v>1.0006505309885001</v>
      </c>
      <c r="L100" s="238">
        <v>14.859676701467</v>
      </c>
      <c r="M100" s="238">
        <v>4.6064652907852999</v>
      </c>
      <c r="N100" s="238">
        <v>8.7269797113852992</v>
      </c>
      <c r="O100" s="238">
        <v>12.070416076803999</v>
      </c>
      <c r="P100" s="238">
        <v>2.3417959883982</v>
      </c>
      <c r="Q100" s="238">
        <v>4.3702298215189996</v>
      </c>
      <c r="R100" s="238">
        <v>1.8954741211109001</v>
      </c>
      <c r="S100" s="238">
        <v>2.1924138196537002</v>
      </c>
      <c r="T100" s="238">
        <v>8.6012179290644006</v>
      </c>
      <c r="U100" s="238">
        <v>2.8307249139831998</v>
      </c>
      <c r="V100" s="238">
        <v>7.5567068814061997</v>
      </c>
      <c r="W100" s="238">
        <v>3.0900840506888998</v>
      </c>
      <c r="X100" s="238">
        <v>0.724649267426</v>
      </c>
      <c r="Y100" s="238">
        <v>6.6878642347608999</v>
      </c>
      <c r="Z100" s="238">
        <v>1.0362338162802001</v>
      </c>
      <c r="AA100" s="238">
        <v>0.73611137197229004</v>
      </c>
      <c r="AB100" s="238">
        <v>1.6370121168378999</v>
      </c>
      <c r="AC100" s="238">
        <v>1.3293048941823</v>
      </c>
      <c r="AD100" s="238">
        <v>13.524013664409001</v>
      </c>
      <c r="AE100" s="238">
        <v>9.7098574016845998</v>
      </c>
      <c r="AF100" s="238">
        <v>12.131535233864</v>
      </c>
      <c r="AG100" s="238">
        <v>1.1284646325383001</v>
      </c>
      <c r="AH100" s="238">
        <v>3.8787693816750002</v>
      </c>
      <c r="AI100" s="238">
        <v>4.9537391738450003</v>
      </c>
      <c r="AJ100" s="238">
        <v>14.237032202954</v>
      </c>
      <c r="AK100" s="238">
        <v>3.2373125399994001</v>
      </c>
      <c r="AM100" t="s">
        <v>684</v>
      </c>
    </row>
    <row r="101" spans="1:39">
      <c r="B101" s="89" t="s">
        <v>413</v>
      </c>
      <c r="C101" s="89" t="s">
        <v>414</v>
      </c>
      <c r="D101" t="str">
        <f t="shared" si="3"/>
        <v>_None None</v>
      </c>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row>
    <row r="103" spans="1:39">
      <c r="AJ103" t="s">
        <v>231</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AM101"/>
  <sheetViews>
    <sheetView zoomScale="96" zoomScaleNormal="96" workbookViewId="0">
      <pane xSplit="7" ySplit="1" topLeftCell="H2" activePane="bottomRight" state="frozen"/>
      <selection pane="bottomRight" activeCell="H2" sqref="H2"/>
      <selection pane="bottomLeft" activeCell="AA95" sqref="AA95"/>
      <selection pane="topRight" activeCell="AA95" sqref="AA95"/>
    </sheetView>
  </sheetViews>
  <sheetFormatPr defaultColWidth="9.140625" defaultRowHeight="15"/>
  <cols>
    <col min="2" max="2" width="9.140625" customWidth="1"/>
    <col min="3" max="3" width="9.140625" style="143" customWidth="1"/>
    <col min="5" max="7" width="9.140625" customWidth="1"/>
    <col min="15" max="15" width="12.85546875" bestFit="1" customWidth="1"/>
  </cols>
  <sheetData>
    <row r="1" spans="1:39">
      <c r="B1" t="s">
        <v>0</v>
      </c>
      <c r="C1" t="s">
        <v>1</v>
      </c>
      <c r="H1" t="s">
        <v>2</v>
      </c>
      <c r="I1" t="s">
        <v>3</v>
      </c>
      <c r="J1" t="s">
        <v>4</v>
      </c>
      <c r="K1" t="s">
        <v>5</v>
      </c>
      <c r="L1" t="s">
        <v>6</v>
      </c>
      <c r="M1" t="s">
        <v>7</v>
      </c>
      <c r="N1" t="s">
        <v>8</v>
      </c>
      <c r="O1" t="s">
        <v>9</v>
      </c>
      <c r="P1" t="s">
        <v>10</v>
      </c>
      <c r="Q1" t="s">
        <v>11</v>
      </c>
      <c r="R1" t="s">
        <v>12</v>
      </c>
      <c r="S1" t="s">
        <v>13</v>
      </c>
      <c r="T1" t="s">
        <v>14</v>
      </c>
      <c r="U1" t="s">
        <v>15</v>
      </c>
      <c r="V1" t="s">
        <v>16</v>
      </c>
      <c r="W1" t="s">
        <v>17</v>
      </c>
      <c r="X1" t="s">
        <v>18</v>
      </c>
      <c r="Y1" t="s">
        <v>19</v>
      </c>
      <c r="Z1" t="s">
        <v>20</v>
      </c>
      <c r="AA1" t="s">
        <v>21</v>
      </c>
      <c r="AB1" t="s">
        <v>22</v>
      </c>
      <c r="AC1" t="s">
        <v>23</v>
      </c>
      <c r="AD1" t="s">
        <v>24</v>
      </c>
      <c r="AE1" t="s">
        <v>25</v>
      </c>
      <c r="AF1" t="s">
        <v>26</v>
      </c>
      <c r="AG1" t="s">
        <v>27</v>
      </c>
      <c r="AH1" t="s">
        <v>28</v>
      </c>
      <c r="AI1" t="s">
        <v>29</v>
      </c>
      <c r="AJ1" t="s">
        <v>30</v>
      </c>
      <c r="AK1" t="s">
        <v>31</v>
      </c>
      <c r="AL1" t="s">
        <v>285</v>
      </c>
      <c r="AM1" t="s">
        <v>286</v>
      </c>
    </row>
    <row r="2" spans="1:39">
      <c r="B2" t="s">
        <v>32</v>
      </c>
      <c r="C2" t="s">
        <v>32</v>
      </c>
      <c r="D2" t="str">
        <f>B2</f>
        <v>0verall STI</v>
      </c>
      <c r="H2">
        <v>84.493346984468388</v>
      </c>
      <c r="I2">
        <v>29.05682323959071</v>
      </c>
      <c r="J2">
        <v>19.628776411810701</v>
      </c>
      <c r="K2">
        <v>49.426535780829894</v>
      </c>
      <c r="L2">
        <v>82.103063624782436</v>
      </c>
      <c r="M2">
        <v>64.375555111279027</v>
      </c>
      <c r="N2">
        <v>50.137159463948507</v>
      </c>
      <c r="O2">
        <v>65.909562774471894</v>
      </c>
      <c r="P2">
        <v>38.53655943931755</v>
      </c>
      <c r="Q2">
        <v>85.554797681219014</v>
      </c>
      <c r="R2">
        <v>25.991375216473326</v>
      </c>
      <c r="S2">
        <v>49.110586373227171</v>
      </c>
      <c r="T2">
        <v>79.277498334537</v>
      </c>
      <c r="U2">
        <v>30.894694359059539</v>
      </c>
      <c r="V2">
        <v>58.073764663540437</v>
      </c>
      <c r="W2">
        <v>53.777029965212783</v>
      </c>
      <c r="X2">
        <v>4.3373392984697983</v>
      </c>
      <c r="Y2">
        <v>100</v>
      </c>
      <c r="Z2">
        <v>11.968344705785039</v>
      </c>
      <c r="AA2">
        <v>11.580282614416884</v>
      </c>
      <c r="AB2">
        <v>38.437826224176128</v>
      </c>
      <c r="AC2">
        <v>61.393491593219096</v>
      </c>
      <c r="AD2">
        <v>0</v>
      </c>
      <c r="AE2">
        <v>94.07311715261956</v>
      </c>
      <c r="AF2">
        <v>84.146928686501184</v>
      </c>
      <c r="AG2">
        <v>23.714569541764618</v>
      </c>
      <c r="AH2">
        <v>50.117078454431301</v>
      </c>
      <c r="AI2">
        <v>96.454610040080567</v>
      </c>
      <c r="AJ2">
        <v>77.167430149723288</v>
      </c>
      <c r="AK2">
        <v>58.780639910480886</v>
      </c>
    </row>
    <row r="3" spans="1:39">
      <c r="C3"/>
      <c r="D3" t="str">
        <f t="shared" ref="D3" si="0">_xlfn.CONCAT(B3,C3)</f>
        <v/>
      </c>
      <c r="H3" s="87"/>
      <c r="I3" s="87"/>
      <c r="J3" s="87"/>
      <c r="K3" s="87"/>
      <c r="L3" s="87"/>
      <c r="M3" s="87"/>
      <c r="N3" s="87"/>
      <c r="O3" s="87"/>
      <c r="P3" s="87"/>
      <c r="Q3" s="87"/>
      <c r="R3" s="87"/>
      <c r="S3" s="87"/>
      <c r="T3" s="87"/>
      <c r="U3" s="87"/>
      <c r="V3" s="87"/>
      <c r="W3" s="87"/>
      <c r="X3" s="87"/>
      <c r="Y3" s="87"/>
      <c r="Z3" s="87"/>
      <c r="AA3" s="87"/>
      <c r="AB3" s="87"/>
      <c r="AC3" s="87"/>
      <c r="AD3" s="87"/>
      <c r="AE3" s="87"/>
      <c r="AF3" s="87"/>
      <c r="AG3" s="87"/>
      <c r="AH3" s="87"/>
      <c r="AI3" s="87"/>
      <c r="AJ3" s="87"/>
      <c r="AK3" s="87"/>
    </row>
    <row r="4" spans="1:39">
      <c r="B4" t="s">
        <v>242</v>
      </c>
      <c r="C4" t="s">
        <v>34</v>
      </c>
      <c r="D4" t="str">
        <f>B4</f>
        <v>1 Economic Pillar</v>
      </c>
      <c r="H4">
        <v>68.242055005830139</v>
      </c>
      <c r="I4">
        <v>37.763664208838108</v>
      </c>
      <c r="J4">
        <v>43.894612344059652</v>
      </c>
      <c r="K4">
        <v>52.261001775930666</v>
      </c>
      <c r="L4">
        <v>72.335415210680708</v>
      </c>
      <c r="M4">
        <v>63.541132224866836</v>
      </c>
      <c r="N4">
        <v>73.422500122138203</v>
      </c>
      <c r="O4">
        <v>75.151660676928344</v>
      </c>
      <c r="P4">
        <v>33.042790413615357</v>
      </c>
      <c r="Q4">
        <v>88.789364493746504</v>
      </c>
      <c r="R4">
        <v>51.018962650688103</v>
      </c>
      <c r="S4">
        <v>51.273540042147104</v>
      </c>
      <c r="T4">
        <v>68.305626217339906</v>
      </c>
      <c r="U4">
        <v>5.7303870163560608</v>
      </c>
      <c r="V4">
        <v>68.285255739197794</v>
      </c>
      <c r="W4">
        <v>43.184231428632536</v>
      </c>
      <c r="X4">
        <v>16.820424944585188</v>
      </c>
      <c r="Y4">
        <v>73.385290585955048</v>
      </c>
      <c r="Z4">
        <v>11.235526118669165</v>
      </c>
      <c r="AA4">
        <v>12.707415103158247</v>
      </c>
      <c r="AB4">
        <v>45.146257073335327</v>
      </c>
      <c r="AC4">
        <v>54.665114824211656</v>
      </c>
      <c r="AD4">
        <v>31.535410245955259</v>
      </c>
      <c r="AE4">
        <v>100</v>
      </c>
      <c r="AF4">
        <v>90.420432434474947</v>
      </c>
      <c r="AG4">
        <v>0</v>
      </c>
      <c r="AH4">
        <v>62.310425887921951</v>
      </c>
      <c r="AI4">
        <v>77.564460202925119</v>
      </c>
      <c r="AJ4">
        <v>78.480861164479791</v>
      </c>
      <c r="AK4">
        <v>61.988414790812776</v>
      </c>
    </row>
    <row r="5" spans="1:39">
      <c r="A5" s="1">
        <v>1</v>
      </c>
      <c r="B5" s="2" t="s">
        <v>35</v>
      </c>
      <c r="C5" t="s">
        <v>36</v>
      </c>
      <c r="D5" t="str">
        <f>_xlfn.CONCAT(B5," ",C5)</f>
        <v>1.01 Consumer price inflation</v>
      </c>
      <c r="H5">
        <v>70.895249756230868</v>
      </c>
      <c r="I5">
        <v>73.210060534702535</v>
      </c>
      <c r="J5">
        <v>86.459935923853294</v>
      </c>
      <c r="K5">
        <v>77.192329659021397</v>
      </c>
      <c r="L5">
        <v>70.002916203722862</v>
      </c>
      <c r="M5">
        <v>52.751151912450858</v>
      </c>
      <c r="N5">
        <v>100</v>
      </c>
      <c r="O5">
        <v>91.962785190411637</v>
      </c>
      <c r="P5">
        <v>87.771449746289221</v>
      </c>
      <c r="Q5">
        <v>100</v>
      </c>
      <c r="R5">
        <v>70.446783110493186</v>
      </c>
      <c r="S5">
        <v>83.345164400695666</v>
      </c>
      <c r="T5">
        <v>95.000989902686044</v>
      </c>
      <c r="U5">
        <v>27.77728215373493</v>
      </c>
      <c r="V5">
        <v>88.442418908043223</v>
      </c>
      <c r="W5">
        <v>65.399129346723186</v>
      </c>
      <c r="X5">
        <v>40.898165959953729</v>
      </c>
      <c r="Y5">
        <v>68.271619578183973</v>
      </c>
      <c r="Z5">
        <v>51.293888168802077</v>
      </c>
      <c r="AA5">
        <v>70.895249756230868</v>
      </c>
      <c r="AB5">
        <v>65.399129346723186</v>
      </c>
      <c r="AC5">
        <v>74.660810145120962</v>
      </c>
      <c r="AD5">
        <v>46.676956505932125</v>
      </c>
      <c r="AE5">
        <v>73.210060534702535</v>
      </c>
      <c r="AF5">
        <v>78.247909893348094</v>
      </c>
      <c r="AG5">
        <v>0</v>
      </c>
      <c r="AH5">
        <v>73.210060534702535</v>
      </c>
      <c r="AI5">
        <v>60.87920138219873</v>
      </c>
      <c r="AJ5">
        <v>65.003906106408905</v>
      </c>
      <c r="AK5">
        <v>89.816396023546787</v>
      </c>
      <c r="AL5" t="s">
        <v>693</v>
      </c>
      <c r="AM5" t="s">
        <v>683</v>
      </c>
    </row>
    <row r="6" spans="1:39">
      <c r="A6" s="1">
        <v>2</v>
      </c>
      <c r="B6" s="2" t="s">
        <v>38</v>
      </c>
      <c r="C6" t="s">
        <v>39</v>
      </c>
      <c r="D6" t="str">
        <f t="shared" ref="D6:D51" si="1">_xlfn.CONCAT(B6," ",C6)</f>
        <v>1.02 Real GDP Growth per capita, % GDP</v>
      </c>
      <c r="H6">
        <v>73.503785379627118</v>
      </c>
      <c r="I6">
        <v>91.638243490650225</v>
      </c>
      <c r="J6">
        <v>46.553198119847885</v>
      </c>
      <c r="K6">
        <v>80.186277271380845</v>
      </c>
      <c r="L6">
        <v>66.743476922281047</v>
      </c>
      <c r="M6">
        <v>64.957655547039991</v>
      </c>
      <c r="N6">
        <v>74.407052847074439</v>
      </c>
      <c r="O6">
        <v>72.302851672903955</v>
      </c>
      <c r="P6">
        <v>66.271479270480327</v>
      </c>
      <c r="Q6">
        <v>41.409245089678969</v>
      </c>
      <c r="R6">
        <v>91.111211990755237</v>
      </c>
      <c r="S6">
        <v>82.166346684602857</v>
      </c>
      <c r="T6">
        <v>64.711152286028934</v>
      </c>
      <c r="U6">
        <v>65.866429475261882</v>
      </c>
      <c r="V6">
        <v>100</v>
      </c>
      <c r="W6">
        <v>69.496248216217182</v>
      </c>
      <c r="X6">
        <v>64.64531410362504</v>
      </c>
      <c r="Y6">
        <v>69.501290010551642</v>
      </c>
      <c r="Z6">
        <v>79.73957737357658</v>
      </c>
      <c r="AA6">
        <v>70.922905346183242</v>
      </c>
      <c r="AB6">
        <v>66.70494829902961</v>
      </c>
      <c r="AC6">
        <v>93.772547475009517</v>
      </c>
      <c r="AD6">
        <v>53.208475111011325</v>
      </c>
      <c r="AE6">
        <v>58.392329368865667</v>
      </c>
      <c r="AF6">
        <v>73.154668195764387</v>
      </c>
      <c r="AG6">
        <v>0</v>
      </c>
      <c r="AH6">
        <v>71.258831738643707</v>
      </c>
      <c r="AI6">
        <v>75.98869483644684</v>
      </c>
      <c r="AJ6">
        <v>66.774990584530414</v>
      </c>
      <c r="AK6">
        <v>97.910223940808351</v>
      </c>
      <c r="AM6" t="s">
        <v>683</v>
      </c>
    </row>
    <row r="7" spans="1:39">
      <c r="A7" s="1">
        <v>3</v>
      </c>
      <c r="B7" s="2" t="s">
        <v>40</v>
      </c>
      <c r="C7" t="s">
        <v>41</v>
      </c>
      <c r="D7" t="str">
        <f t="shared" si="1"/>
        <v>1.03 Growth in labor force, %</v>
      </c>
      <c r="H7">
        <v>61.938255689762258</v>
      </c>
      <c r="I7">
        <v>70.073890330086456</v>
      </c>
      <c r="J7">
        <v>53.432325046180132</v>
      </c>
      <c r="K7">
        <v>53.870412088800506</v>
      </c>
      <c r="L7">
        <v>44.490257845969843</v>
      </c>
      <c r="M7">
        <v>89.699066992983802</v>
      </c>
      <c r="N7">
        <v>35.717334861634065</v>
      </c>
      <c r="O7">
        <v>25.181120512859678</v>
      </c>
      <c r="P7">
        <v>69.894215484793662</v>
      </c>
      <c r="Q7">
        <v>26.714875311126779</v>
      </c>
      <c r="R7">
        <v>77.759387847451578</v>
      </c>
      <c r="S7">
        <v>63.156155935223019</v>
      </c>
      <c r="T7">
        <v>32.614713377228469</v>
      </c>
      <c r="U7">
        <v>57.513693047725141</v>
      </c>
      <c r="V7">
        <v>65.797165000470017</v>
      </c>
      <c r="W7">
        <v>75.183597284015377</v>
      </c>
      <c r="X7">
        <v>0</v>
      </c>
      <c r="Y7">
        <v>50.392994882626439</v>
      </c>
      <c r="Z7">
        <v>68.953612369364208</v>
      </c>
      <c r="AA7">
        <v>67.498155556134094</v>
      </c>
      <c r="AB7">
        <v>55.850914258905675</v>
      </c>
      <c r="AC7">
        <v>100</v>
      </c>
      <c r="AD7">
        <v>38.785748878611678</v>
      </c>
      <c r="AE7">
        <v>26.404087821205032</v>
      </c>
      <c r="AF7">
        <v>56.434833417939323</v>
      </c>
      <c r="AG7">
        <v>17.759659900458693</v>
      </c>
      <c r="AH7">
        <v>29.622126071737274</v>
      </c>
      <c r="AI7">
        <v>44.817218356881732</v>
      </c>
      <c r="AJ7">
        <v>59.750844336588393</v>
      </c>
      <c r="AK7">
        <v>56.416668042052471</v>
      </c>
      <c r="AM7" t="s">
        <v>683</v>
      </c>
    </row>
    <row r="8" spans="1:39">
      <c r="A8" s="1">
        <v>4</v>
      </c>
      <c r="B8" s="2" t="s">
        <v>42</v>
      </c>
      <c r="C8" t="s">
        <v>43</v>
      </c>
      <c r="D8" t="str">
        <f t="shared" si="1"/>
        <v>1.04 Foreign direct investment, net inflows, % GDP</v>
      </c>
      <c r="H8">
        <v>4.3998741325644115</v>
      </c>
      <c r="I8">
        <v>1.2214650548127142</v>
      </c>
      <c r="J8">
        <v>4.037692017413117</v>
      </c>
      <c r="K8">
        <v>34.838779841010748</v>
      </c>
      <c r="L8">
        <v>8.858775667471896</v>
      </c>
      <c r="M8">
        <v>13.038656292213632</v>
      </c>
      <c r="N8">
        <v>5.1705787871441693</v>
      </c>
      <c r="O8">
        <v>1.9899112419369027</v>
      </c>
      <c r="P8">
        <v>1.7478967070534157</v>
      </c>
      <c r="Q8">
        <v>100</v>
      </c>
      <c r="R8">
        <v>3.8934759938886376</v>
      </c>
      <c r="S8">
        <v>4.9158077656191042</v>
      </c>
      <c r="T8">
        <v>1.9086771753971989</v>
      </c>
      <c r="U8">
        <v>15.4125362553073</v>
      </c>
      <c r="V8">
        <v>13.510033945383228</v>
      </c>
      <c r="W8">
        <v>7.1512606118010584</v>
      </c>
      <c r="X8">
        <v>8.6425961127195521</v>
      </c>
      <c r="Y8">
        <v>4.9919132855199946</v>
      </c>
      <c r="Z8">
        <v>1.7306964146504442</v>
      </c>
      <c r="AA8">
        <v>0</v>
      </c>
      <c r="AB8">
        <v>9.0846532285636048</v>
      </c>
      <c r="AC8">
        <v>8.2820830597948003</v>
      </c>
      <c r="AD8">
        <v>6.2209702491200574</v>
      </c>
      <c r="AE8">
        <v>93.918277259642608</v>
      </c>
      <c r="AF8">
        <v>3.3827590810972428</v>
      </c>
      <c r="AG8">
        <v>1.9144371943043781</v>
      </c>
      <c r="AH8">
        <v>7.8868327991254441</v>
      </c>
      <c r="AI8">
        <v>0.61665769902656276</v>
      </c>
      <c r="AJ8">
        <v>5.2771056963070402</v>
      </c>
      <c r="AK8">
        <v>11.605275616019</v>
      </c>
      <c r="AM8" t="s">
        <v>684</v>
      </c>
    </row>
    <row r="9" spans="1:39">
      <c r="A9" s="1">
        <v>5</v>
      </c>
      <c r="B9" s="2" t="s">
        <v>44</v>
      </c>
      <c r="C9" t="s">
        <v>45</v>
      </c>
      <c r="D9" t="str">
        <f t="shared" si="1"/>
        <v>1.05 Gross fixed capital formation, % GDP</v>
      </c>
      <c r="H9">
        <v>32.879316587294063</v>
      </c>
      <c r="I9">
        <v>62.489122240552469</v>
      </c>
      <c r="J9">
        <v>62.715985571084857</v>
      </c>
      <c r="K9">
        <v>44.360748283219486</v>
      </c>
      <c r="L9">
        <v>37.763368891547394</v>
      </c>
      <c r="M9">
        <v>38.116486320999222</v>
      </c>
      <c r="N9">
        <v>100.00000000000001</v>
      </c>
      <c r="O9">
        <v>45.146761670021959</v>
      </c>
      <c r="P9">
        <v>28.545586086354227</v>
      </c>
      <c r="Q9">
        <v>15.528657297505976</v>
      </c>
      <c r="R9">
        <v>54.009978856038877</v>
      </c>
      <c r="S9">
        <v>61.750590797500223</v>
      </c>
      <c r="T9">
        <v>42.934276599087696</v>
      </c>
      <c r="V9">
        <v>21.96999184315753</v>
      </c>
      <c r="W9">
        <v>24.584451216921352</v>
      </c>
      <c r="X9">
        <v>58.871425369715318</v>
      </c>
      <c r="Y9">
        <v>37.848182197699387</v>
      </c>
      <c r="Z9">
        <v>0</v>
      </c>
      <c r="AB9">
        <v>36.720005220854461</v>
      </c>
      <c r="AC9">
        <v>32.338661212473255</v>
      </c>
      <c r="AD9">
        <v>23.795934493474061</v>
      </c>
      <c r="AE9">
        <v>35.391649091007345</v>
      </c>
      <c r="AF9">
        <v>64.395997311259734</v>
      </c>
      <c r="AG9">
        <v>45.750901777497226</v>
      </c>
      <c r="AH9">
        <v>36.804007497506639</v>
      </c>
      <c r="AI9">
        <v>15.371385983063632</v>
      </c>
      <c r="AJ9">
        <v>28.512562489353172</v>
      </c>
      <c r="AK9">
        <v>64.766394252135328</v>
      </c>
      <c r="AM9" t="s">
        <v>684</v>
      </c>
    </row>
    <row r="10" spans="1:39">
      <c r="A10" s="1">
        <v>6</v>
      </c>
      <c r="B10" s="2" t="s">
        <v>46</v>
      </c>
      <c r="C10" t="s">
        <v>47</v>
      </c>
      <c r="D10" t="str">
        <f t="shared" si="1"/>
        <v>1.06 Tariff &amp; non-tariff barriers</v>
      </c>
      <c r="H10">
        <v>39.069862318767889</v>
      </c>
      <c r="I10">
        <v>86.359744425200873</v>
      </c>
      <c r="J10">
        <v>99.979570817807456</v>
      </c>
      <c r="K10">
        <v>87.637278737501461</v>
      </c>
      <c r="L10">
        <v>60.076101599845458</v>
      </c>
      <c r="M10">
        <v>87.136481269529483</v>
      </c>
      <c r="N10">
        <v>33.485049139058567</v>
      </c>
      <c r="O10">
        <v>99.215118156303518</v>
      </c>
      <c r="P10">
        <v>73.438158355618569</v>
      </c>
      <c r="Q10">
        <v>51.808617293339381</v>
      </c>
      <c r="R10">
        <v>24.449186707170906</v>
      </c>
      <c r="S10">
        <v>61.92502825970535</v>
      </c>
      <c r="T10">
        <v>61.454799782033483</v>
      </c>
      <c r="U10">
        <v>99.918283271229839</v>
      </c>
      <c r="V10">
        <v>72.030527066897704</v>
      </c>
      <c r="W10">
        <v>70.73389871286534</v>
      </c>
      <c r="X10">
        <v>94.583672251669796</v>
      </c>
      <c r="Y10">
        <v>71.129526759327334</v>
      </c>
      <c r="Z10">
        <v>47.354430414545753</v>
      </c>
      <c r="AA10">
        <v>100</v>
      </c>
      <c r="AB10">
        <v>82.726535909790741</v>
      </c>
      <c r="AC10">
        <v>85.070624558127506</v>
      </c>
      <c r="AD10">
        <v>60.055656834986813</v>
      </c>
      <c r="AE10">
        <v>73.451605774755961</v>
      </c>
      <c r="AF10">
        <v>70.870012294629277</v>
      </c>
      <c r="AG10">
        <v>62.515190552415241</v>
      </c>
      <c r="AH10">
        <v>77.718820110898093</v>
      </c>
      <c r="AI10">
        <v>54.0759416762398</v>
      </c>
      <c r="AJ10">
        <v>0</v>
      </c>
      <c r="AK10">
        <v>68.759363384926871</v>
      </c>
    </row>
    <row r="11" spans="1:39">
      <c r="A11" s="1">
        <v>7</v>
      </c>
      <c r="B11" s="3" t="s">
        <v>48</v>
      </c>
      <c r="C11" t="s">
        <v>49</v>
      </c>
      <c r="D11" t="str">
        <f t="shared" si="1"/>
        <v>1.06.01 Tariff barriers</v>
      </c>
      <c r="H11">
        <v>33.03031200490738</v>
      </c>
      <c r="I11">
        <v>94.567330505275493</v>
      </c>
      <c r="J11">
        <v>99.908909169091118</v>
      </c>
      <c r="K11">
        <v>96.686666310049063</v>
      </c>
      <c r="L11">
        <v>82.962528097044597</v>
      </c>
      <c r="M11">
        <v>99.748415800346919</v>
      </c>
      <c r="N11">
        <v>65.882166346964851</v>
      </c>
      <c r="O11">
        <v>98.451455874549112</v>
      </c>
      <c r="P11">
        <v>53.951416146255639</v>
      </c>
      <c r="Q11">
        <v>100</v>
      </c>
      <c r="R11">
        <v>0</v>
      </c>
      <c r="S11">
        <v>78.386611410963837</v>
      </c>
      <c r="T11">
        <v>70.953407191074049</v>
      </c>
      <c r="U11">
        <v>99.895896193246998</v>
      </c>
      <c r="V11">
        <v>89.04084582945049</v>
      </c>
      <c r="W11">
        <v>88.618933392738626</v>
      </c>
      <c r="X11">
        <v>99.752753458961621</v>
      </c>
      <c r="Y11">
        <v>70.2404521390512</v>
      </c>
      <c r="Z11">
        <v>22.236219572436092</v>
      </c>
      <c r="AA11">
        <v>99.973974048311746</v>
      </c>
      <c r="AB11">
        <v>99.256417442599442</v>
      </c>
      <c r="AC11">
        <v>96.908214242389334</v>
      </c>
      <c r="AD11">
        <v>78.593687775928714</v>
      </c>
      <c r="AE11">
        <v>86.954617216824673</v>
      </c>
      <c r="AF11">
        <v>82.895485261681756</v>
      </c>
      <c r="AG11">
        <v>52.743571283375267</v>
      </c>
      <c r="AH11">
        <v>88.281891861706924</v>
      </c>
      <c r="AI11">
        <v>62.595762719891816</v>
      </c>
      <c r="AJ11">
        <v>8.8540160711604692</v>
      </c>
      <c r="AK11">
        <v>79.020451200945502</v>
      </c>
    </row>
    <row r="12" spans="1:39">
      <c r="A12" s="1">
        <v>8</v>
      </c>
      <c r="B12" s="4" t="s">
        <v>50</v>
      </c>
      <c r="C12" t="s">
        <v>51</v>
      </c>
      <c r="D12" t="str">
        <f t="shared" si="1"/>
        <v>1.06.01.a Tariff barriers in force</v>
      </c>
      <c r="H12">
        <v>59.992147624656461</v>
      </c>
      <c r="I12">
        <v>98.665096191597954</v>
      </c>
      <c r="J12">
        <v>99.862583431488019</v>
      </c>
      <c r="K12">
        <v>100</v>
      </c>
      <c r="L12">
        <v>97.938751472320376</v>
      </c>
      <c r="M12">
        <v>99.430702787593248</v>
      </c>
      <c r="N12">
        <v>85.453474676089513</v>
      </c>
      <c r="O12">
        <v>97.66391833529643</v>
      </c>
      <c r="P12">
        <v>95.798979191205333</v>
      </c>
      <c r="R12">
        <v>50.608559089124462</v>
      </c>
      <c r="S12">
        <v>91.362387122104437</v>
      </c>
      <c r="T12">
        <v>49.882214369846878</v>
      </c>
      <c r="U12">
        <v>99.92147624656458</v>
      </c>
      <c r="V12">
        <v>98.429524931291709</v>
      </c>
      <c r="W12">
        <v>90.400471142520615</v>
      </c>
      <c r="X12">
        <v>99.627012171181789</v>
      </c>
      <c r="Y12">
        <v>92.638398115429922</v>
      </c>
      <c r="Z12">
        <v>84.844915586965058</v>
      </c>
      <c r="AA12">
        <v>99.960738123282297</v>
      </c>
      <c r="AB12">
        <v>99.312917157440125</v>
      </c>
      <c r="AC12">
        <v>98.527679623085987</v>
      </c>
      <c r="AD12">
        <v>78.798586572438154</v>
      </c>
      <c r="AE12">
        <v>98.429524931291709</v>
      </c>
      <c r="AF12">
        <v>94.110718492343935</v>
      </c>
      <c r="AG12">
        <v>94.365920691009023</v>
      </c>
      <c r="AH12">
        <v>97.58539458186101</v>
      </c>
      <c r="AI12">
        <v>74.08716136631331</v>
      </c>
      <c r="AJ12">
        <v>0</v>
      </c>
      <c r="AK12">
        <v>96.878680800942291</v>
      </c>
      <c r="AM12" t="s">
        <v>683</v>
      </c>
    </row>
    <row r="13" spans="1:39">
      <c r="A13" s="1">
        <v>9</v>
      </c>
      <c r="B13" s="4" t="s">
        <v>52</v>
      </c>
      <c r="C13" t="s">
        <v>687</v>
      </c>
      <c r="D13" t="str">
        <f t="shared" si="1"/>
        <v>1.06.01.b New tariff barriers 2022</v>
      </c>
      <c r="H13">
        <v>0</v>
      </c>
      <c r="I13">
        <v>100</v>
      </c>
      <c r="J13">
        <v>100</v>
      </c>
      <c r="K13">
        <v>100</v>
      </c>
      <c r="L13">
        <v>84.273280575393358</v>
      </c>
      <c r="M13">
        <v>100</v>
      </c>
      <c r="N13">
        <v>100</v>
      </c>
      <c r="O13">
        <v>100</v>
      </c>
      <c r="P13">
        <v>100</v>
      </c>
      <c r="Q13">
        <v>100</v>
      </c>
      <c r="R13">
        <v>18.302277532494671</v>
      </c>
      <c r="S13">
        <v>100</v>
      </c>
      <c r="T13">
        <v>90.077544788945474</v>
      </c>
      <c r="V13">
        <v>100</v>
      </c>
      <c r="W13">
        <v>100</v>
      </c>
      <c r="X13">
        <v>100</v>
      </c>
      <c r="Y13">
        <v>45.829034286256544</v>
      </c>
      <c r="Z13">
        <v>36.917474982227176</v>
      </c>
      <c r="AA13">
        <v>100</v>
      </c>
      <c r="AB13">
        <v>100</v>
      </c>
      <c r="AC13">
        <v>100</v>
      </c>
      <c r="AD13">
        <v>100</v>
      </c>
      <c r="AE13">
        <v>72.144146524349964</v>
      </c>
      <c r="AF13">
        <v>100</v>
      </c>
      <c r="AG13">
        <v>34.962385692351361</v>
      </c>
      <c r="AH13">
        <v>100</v>
      </c>
      <c r="AI13">
        <v>70.232634366836436</v>
      </c>
      <c r="AJ13">
        <v>17.160118820372247</v>
      </c>
      <c r="AK13">
        <v>100</v>
      </c>
      <c r="AL13" t="s">
        <v>693</v>
      </c>
      <c r="AM13" t="s">
        <v>683</v>
      </c>
    </row>
    <row r="14" spans="1:39">
      <c r="A14" s="1">
        <v>10</v>
      </c>
      <c r="B14" s="4" t="s">
        <v>54</v>
      </c>
      <c r="C14" t="s">
        <v>223</v>
      </c>
      <c r="D14" t="str">
        <f t="shared" si="1"/>
        <v>1.06.01.c Percentage of trade affected by tariff barrier (up to 2018)</v>
      </c>
      <c r="H14">
        <v>88.465518858659209</v>
      </c>
      <c r="I14">
        <v>89.041589667297117</v>
      </c>
      <c r="K14">
        <v>92.502424094742622</v>
      </c>
      <c r="L14">
        <v>79.234731007416485</v>
      </c>
      <c r="M14">
        <v>100</v>
      </c>
      <c r="N14">
        <v>37.34299815959286</v>
      </c>
      <c r="P14">
        <v>0</v>
      </c>
      <c r="R14">
        <v>4.8042006534701471</v>
      </c>
      <c r="S14">
        <v>59.729764565604981</v>
      </c>
      <c r="T14">
        <v>94.312169130672942</v>
      </c>
      <c r="V14">
        <v>76.771557138914844</v>
      </c>
      <c r="W14">
        <v>83.845886527540713</v>
      </c>
      <c r="Y14">
        <v>94.191185814063559</v>
      </c>
      <c r="Z14">
        <v>2.2698678768133504</v>
      </c>
      <c r="AB14">
        <v>99.004467329717045</v>
      </c>
      <c r="AC14">
        <v>94.47607412777063</v>
      </c>
      <c r="AD14">
        <v>72.762147790544105</v>
      </c>
      <c r="AE14">
        <v>99.90658897612812</v>
      </c>
      <c r="AF14">
        <v>67.184336707775756</v>
      </c>
      <c r="AG14">
        <v>63.737501510101332</v>
      </c>
      <c r="AH14">
        <v>75.898288785337755</v>
      </c>
      <c r="AI14">
        <v>71.040039880020288</v>
      </c>
      <c r="AJ14">
        <v>76.590225421000113</v>
      </c>
      <c r="AK14">
        <v>55.647755019262767</v>
      </c>
      <c r="AM14" t="s">
        <v>694</v>
      </c>
    </row>
    <row r="15" spans="1:39">
      <c r="A15" s="1">
        <v>11</v>
      </c>
      <c r="B15" s="3" t="s">
        <v>56</v>
      </c>
      <c r="C15" t="s">
        <v>57</v>
      </c>
      <c r="D15" t="str">
        <f t="shared" si="1"/>
        <v>1.06.02 Non-tariff barriers</v>
      </c>
      <c r="H15">
        <v>50.483840208121407</v>
      </c>
      <c r="I15">
        <v>79.314916875141932</v>
      </c>
      <c r="J15">
        <v>100</v>
      </c>
      <c r="K15">
        <v>79.636871620718011</v>
      </c>
      <c r="L15">
        <v>40.693272728872671</v>
      </c>
      <c r="M15">
        <v>75.618128557388545</v>
      </c>
      <c r="N15">
        <v>6.9597467646810873</v>
      </c>
      <c r="O15">
        <v>99.996630645200824</v>
      </c>
      <c r="P15">
        <v>95.238464333742485</v>
      </c>
      <c r="Q15">
        <v>7.8571399850267243</v>
      </c>
      <c r="R15">
        <v>55.574928298140193</v>
      </c>
      <c r="S15">
        <v>48.802376069546739</v>
      </c>
      <c r="T15">
        <v>55.337002201949886</v>
      </c>
      <c r="V15">
        <v>57.459136672510226</v>
      </c>
      <c r="W15">
        <v>55.403271003744585</v>
      </c>
      <c r="X15">
        <v>89.844920971991456</v>
      </c>
      <c r="Y15">
        <v>74.537773447611769</v>
      </c>
      <c r="Z15">
        <v>77.109239566141625</v>
      </c>
      <c r="AB15">
        <v>67.682988927036817</v>
      </c>
      <c r="AC15">
        <v>74.510603295516191</v>
      </c>
      <c r="AD15">
        <v>45.023044344926802</v>
      </c>
      <c r="AE15">
        <v>62.260960465159023</v>
      </c>
      <c r="AF15">
        <v>61.386823930214852</v>
      </c>
      <c r="AG15">
        <v>75.573180527606283</v>
      </c>
      <c r="AH15">
        <v>69.088073483165033</v>
      </c>
      <c r="AI15">
        <v>49.594096580191376</v>
      </c>
      <c r="AJ15">
        <v>0</v>
      </c>
      <c r="AK15">
        <v>61.228535998148246</v>
      </c>
    </row>
    <row r="16" spans="1:39">
      <c r="A16" s="1">
        <v>12</v>
      </c>
      <c r="B16" s="4" t="s">
        <v>58</v>
      </c>
      <c r="C16" t="s">
        <v>59</v>
      </c>
      <c r="D16" t="str">
        <f t="shared" si="1"/>
        <v>1.06.02.a Non-tariff barriers in force</v>
      </c>
      <c r="H16">
        <v>97.770871229452396</v>
      </c>
      <c r="I16">
        <v>99.883940229218041</v>
      </c>
      <c r="K16">
        <v>100</v>
      </c>
      <c r="L16">
        <v>88.541887533618279</v>
      </c>
      <c r="M16">
        <v>99.994978182995013</v>
      </c>
      <c r="N16">
        <v>0</v>
      </c>
      <c r="O16">
        <v>99.993862223660571</v>
      </c>
      <c r="P16">
        <v>99.843207713510921</v>
      </c>
      <c r="R16">
        <v>94.165764599537994</v>
      </c>
      <c r="S16">
        <v>97.402604649086584</v>
      </c>
      <c r="T16">
        <v>96.460176991150448</v>
      </c>
      <c r="V16">
        <v>99.480520929817317</v>
      </c>
      <c r="W16">
        <v>99.481636889151758</v>
      </c>
      <c r="X16">
        <v>99.963731321630647</v>
      </c>
      <c r="Y16">
        <v>99.912397192246317</v>
      </c>
      <c r="Z16">
        <v>99.008470131348417</v>
      </c>
      <c r="AB16">
        <v>99.936390317936812</v>
      </c>
      <c r="AC16">
        <v>99.84934548985035</v>
      </c>
      <c r="AD16">
        <v>90.884844156278945</v>
      </c>
      <c r="AE16">
        <v>99.829816201497621</v>
      </c>
      <c r="AF16">
        <v>98.991172761664558</v>
      </c>
      <c r="AG16">
        <v>99.819214587820426</v>
      </c>
      <c r="AH16">
        <v>99.728263902063404</v>
      </c>
      <c r="AI16">
        <v>94.000602618040602</v>
      </c>
      <c r="AJ16">
        <v>26.752893124574541</v>
      </c>
      <c r="AK16">
        <v>99.739981475075055</v>
      </c>
      <c r="AM16" t="s">
        <v>683</v>
      </c>
    </row>
    <row r="17" spans="1:39">
      <c r="A17" s="1">
        <v>13</v>
      </c>
      <c r="B17" s="4" t="s">
        <v>60</v>
      </c>
      <c r="C17" t="s">
        <v>689</v>
      </c>
      <c r="D17" t="str">
        <f t="shared" si="1"/>
        <v>1.06.02.b New non-tariff barriers 2022</v>
      </c>
      <c r="H17">
        <v>44.891031700817649</v>
      </c>
      <c r="I17">
        <v>68.938135292970159</v>
      </c>
      <c r="L17">
        <v>32.224805358207192</v>
      </c>
      <c r="M17">
        <v>100</v>
      </c>
      <c r="N17">
        <v>9.7163957330719484</v>
      </c>
      <c r="O17">
        <v>100</v>
      </c>
      <c r="R17">
        <v>33.305814472733886</v>
      </c>
      <c r="S17">
        <v>43.572725375770567</v>
      </c>
      <c r="T17">
        <v>44.91284831615387</v>
      </c>
      <c r="V17">
        <v>64.858342648965589</v>
      </c>
      <c r="W17">
        <v>68.606562363804017</v>
      </c>
      <c r="X17">
        <v>81.537295581738405</v>
      </c>
      <c r="Y17">
        <v>76.442459099811785</v>
      </c>
      <c r="Z17">
        <v>53.049416023507248</v>
      </c>
      <c r="AB17">
        <v>65.980149241441637</v>
      </c>
      <c r="AC17">
        <v>65.980149241441637</v>
      </c>
      <c r="AD17">
        <v>38.632690589111</v>
      </c>
      <c r="AE17">
        <v>91.841615677310401</v>
      </c>
      <c r="AF17">
        <v>52.876323777479016</v>
      </c>
      <c r="AG17">
        <v>72.898433909568809</v>
      </c>
      <c r="AH17">
        <v>68.938135292970159</v>
      </c>
      <c r="AI17">
        <v>44.847519412429783</v>
      </c>
      <c r="AJ17">
        <v>0</v>
      </c>
      <c r="AK17">
        <v>75.524847031931202</v>
      </c>
      <c r="AL17" t="s">
        <v>693</v>
      </c>
      <c r="AM17" t="s">
        <v>683</v>
      </c>
    </row>
    <row r="18" spans="1:39">
      <c r="A18" s="1">
        <v>14</v>
      </c>
      <c r="B18" s="4" t="s">
        <v>62</v>
      </c>
      <c r="C18" t="s">
        <v>225</v>
      </c>
      <c r="D18" t="str">
        <f t="shared" si="1"/>
        <v>1.06.02.c Percentage of trade affected by non-tariff barrier (up to 2018)</v>
      </c>
      <c r="H18">
        <v>22.036623002609019</v>
      </c>
      <c r="I18">
        <v>74.656533284360279</v>
      </c>
      <c r="J18">
        <v>100</v>
      </c>
      <c r="K18">
        <v>62.905560556188817</v>
      </c>
      <c r="L18">
        <v>17.179390657320155</v>
      </c>
      <c r="M18">
        <v>33.382263497983615</v>
      </c>
      <c r="N18">
        <v>36.05380407184969</v>
      </c>
      <c r="P18">
        <v>91.482953319228955</v>
      </c>
      <c r="Q18">
        <v>16.074100272270769</v>
      </c>
      <c r="R18">
        <v>51.138197775062885</v>
      </c>
      <c r="S18">
        <v>19.128643796218853</v>
      </c>
      <c r="T18">
        <v>36.586625365688768</v>
      </c>
      <c r="V18">
        <v>19.419458139022453</v>
      </c>
      <c r="W18">
        <v>10.052529003702361</v>
      </c>
      <c r="Y18">
        <v>54.070346307474651</v>
      </c>
      <c r="Z18">
        <v>85.393773217841755</v>
      </c>
      <c r="AB18">
        <v>45.778162655138807</v>
      </c>
      <c r="AC18">
        <v>64.521466213705963</v>
      </c>
      <c r="AD18">
        <v>20.259524478936953</v>
      </c>
      <c r="AE18">
        <v>5.2077344296660186</v>
      </c>
      <c r="AF18">
        <v>42.623116977454423</v>
      </c>
      <c r="AG18">
        <v>60.53677399261187</v>
      </c>
      <c r="AH18">
        <v>46.867655918257455</v>
      </c>
      <c r="AI18">
        <v>23.419205180481399</v>
      </c>
      <c r="AJ18">
        <v>0</v>
      </c>
      <c r="AK18">
        <v>18.793267814686772</v>
      </c>
      <c r="AM18" t="s">
        <v>694</v>
      </c>
    </row>
    <row r="19" spans="1:39">
      <c r="A19" s="1">
        <v>15</v>
      </c>
      <c r="B19" s="2" t="s">
        <v>64</v>
      </c>
      <c r="C19" t="s">
        <v>65</v>
      </c>
      <c r="D19" t="str">
        <f t="shared" si="1"/>
        <v>1.07 Trade liberalization</v>
      </c>
      <c r="H19">
        <v>77.60652765185857</v>
      </c>
      <c r="I19">
        <v>10.063463281958295</v>
      </c>
      <c r="J19">
        <v>39.981867633726196</v>
      </c>
      <c r="K19">
        <v>48.957388939256582</v>
      </c>
      <c r="L19">
        <v>75.249320036264734</v>
      </c>
      <c r="M19">
        <v>75.403019194866658</v>
      </c>
      <c r="N19">
        <v>6.1650045330915688</v>
      </c>
      <c r="O19">
        <v>35.358114233907529</v>
      </c>
      <c r="P19">
        <v>28.621514208465936</v>
      </c>
      <c r="Q19">
        <v>66.999093381686308</v>
      </c>
      <c r="R19">
        <v>19.764279238440615</v>
      </c>
      <c r="S19">
        <v>30.5646528340176</v>
      </c>
      <c r="T19">
        <v>67.543064369900279</v>
      </c>
      <c r="U19">
        <v>6.346328195829555</v>
      </c>
      <c r="V19">
        <v>39.72149780228596</v>
      </c>
      <c r="W19">
        <v>68.784705504930116</v>
      </c>
      <c r="X19">
        <v>2.3572076155938348</v>
      </c>
      <c r="Y19">
        <v>67.271078875793293</v>
      </c>
      <c r="Z19">
        <v>21.577515865820487</v>
      </c>
      <c r="AA19">
        <v>3.1309514209162299</v>
      </c>
      <c r="AB19">
        <v>79.51042611060744</v>
      </c>
      <c r="AC19">
        <v>35.137550865133598</v>
      </c>
      <c r="AD19">
        <v>18.143981936465469</v>
      </c>
      <c r="AE19">
        <v>92.203082502266554</v>
      </c>
      <c r="AF19">
        <v>69.900271985494115</v>
      </c>
      <c r="AG19">
        <v>0</v>
      </c>
      <c r="AH19">
        <v>34.553773414253328</v>
      </c>
      <c r="AI19">
        <v>100</v>
      </c>
      <c r="AJ19">
        <v>76.881233000906619</v>
      </c>
      <c r="AK19">
        <v>27.300826904733825</v>
      </c>
    </row>
    <row r="20" spans="1:39">
      <c r="A20" s="1">
        <v>16</v>
      </c>
      <c r="B20" s="3" t="s">
        <v>66</v>
      </c>
      <c r="C20" t="s">
        <v>67</v>
      </c>
      <c r="D20" t="str">
        <f t="shared" si="1"/>
        <v>1.07.01 Regional Trade Agreements, number in force</v>
      </c>
      <c r="H20">
        <v>38.70967741935484</v>
      </c>
      <c r="I20">
        <v>0</v>
      </c>
      <c r="J20">
        <v>16.129032258064516</v>
      </c>
      <c r="K20">
        <v>6.4516129032258061</v>
      </c>
      <c r="L20">
        <v>32.258064516129032</v>
      </c>
      <c r="M20">
        <v>83.870967741935488</v>
      </c>
      <c r="N20">
        <v>35.483870967741936</v>
      </c>
      <c r="O20">
        <v>0</v>
      </c>
      <c r="P20">
        <v>9.67741935483871</v>
      </c>
      <c r="Q20">
        <v>9.67741935483871</v>
      </c>
      <c r="R20">
        <v>41.935483870967744</v>
      </c>
      <c r="S20">
        <v>25.806451612903224</v>
      </c>
      <c r="T20">
        <v>41.935483870967744</v>
      </c>
      <c r="U20">
        <v>12.903225806451612</v>
      </c>
      <c r="V20">
        <v>35.483870967741936</v>
      </c>
      <c r="W20">
        <v>58.064516129032256</v>
      </c>
      <c r="X20">
        <v>9.67741935483871</v>
      </c>
      <c r="Y20">
        <v>25.806451612903224</v>
      </c>
      <c r="Z20">
        <v>16.129032258064516</v>
      </c>
      <c r="AA20">
        <v>3.225806451612903</v>
      </c>
      <c r="AB20">
        <v>51.612903225806448</v>
      </c>
      <c r="AC20">
        <v>19.35483870967742</v>
      </c>
      <c r="AD20">
        <v>22.580645161290324</v>
      </c>
      <c r="AE20">
        <v>70.967741935483872</v>
      </c>
      <c r="AF20">
        <v>48.387096774193552</v>
      </c>
      <c r="AG20">
        <v>3.225806451612903</v>
      </c>
      <c r="AH20">
        <v>29.032258064516128</v>
      </c>
      <c r="AI20">
        <v>100</v>
      </c>
      <c r="AJ20">
        <v>29.032258064516128</v>
      </c>
      <c r="AK20">
        <v>32.258064516129032</v>
      </c>
      <c r="AM20" t="s">
        <v>691</v>
      </c>
    </row>
    <row r="21" spans="1:39">
      <c r="A21" s="1">
        <v>17</v>
      </c>
      <c r="B21" s="3" t="s">
        <v>68</v>
      </c>
      <c r="C21" t="s">
        <v>69</v>
      </c>
      <c r="D21" t="str">
        <f t="shared" si="1"/>
        <v>1.07.02 Capital account liberalization, Index</v>
      </c>
      <c r="H21">
        <v>100</v>
      </c>
      <c r="I21">
        <v>0</v>
      </c>
      <c r="K21">
        <v>100</v>
      </c>
      <c r="L21">
        <v>100</v>
      </c>
      <c r="M21">
        <v>64.192382560640013</v>
      </c>
      <c r="N21">
        <v>0</v>
      </c>
      <c r="P21">
        <v>64.192382560640013</v>
      </c>
      <c r="Q21">
        <v>100</v>
      </c>
      <c r="R21">
        <v>0</v>
      </c>
      <c r="S21">
        <v>30.304744605264052</v>
      </c>
      <c r="T21">
        <v>100</v>
      </c>
      <c r="U21">
        <v>0</v>
      </c>
      <c r="V21">
        <v>30.304744605264052</v>
      </c>
      <c r="W21">
        <v>64.192382560640013</v>
      </c>
      <c r="X21">
        <v>0</v>
      </c>
      <c r="Y21">
        <v>100</v>
      </c>
      <c r="Z21">
        <v>0</v>
      </c>
      <c r="AA21">
        <v>16.261636271142933</v>
      </c>
      <c r="AB21">
        <v>100</v>
      </c>
      <c r="AC21">
        <v>33.887639216482256</v>
      </c>
      <c r="AD21">
        <v>30.304744605264052</v>
      </c>
      <c r="AE21">
        <v>100</v>
      </c>
      <c r="AF21">
        <v>100</v>
      </c>
      <c r="AG21">
        <v>0</v>
      </c>
      <c r="AH21">
        <v>30.304744605264052</v>
      </c>
      <c r="AI21">
        <v>100</v>
      </c>
      <c r="AJ21">
        <v>100</v>
      </c>
      <c r="AK21">
        <v>30.304744605264052</v>
      </c>
      <c r="AM21" t="s">
        <v>692</v>
      </c>
    </row>
    <row r="22" spans="1:39">
      <c r="A22" s="1">
        <v>18</v>
      </c>
      <c r="B22" s="3" t="s">
        <v>70</v>
      </c>
      <c r="C22" t="s">
        <v>71</v>
      </c>
      <c r="D22" t="str">
        <f t="shared" si="1"/>
        <v>1.07.03 Investment Freedom, Index</v>
      </c>
      <c r="H22">
        <v>92.307692307692307</v>
      </c>
      <c r="I22">
        <v>46.153846153846153</v>
      </c>
      <c r="J22">
        <v>69.230769230769226</v>
      </c>
      <c r="K22">
        <v>46.153846153846153</v>
      </c>
      <c r="L22">
        <v>92.307692307692307</v>
      </c>
      <c r="M22">
        <v>76.92307692307692</v>
      </c>
      <c r="N22">
        <v>0</v>
      </c>
      <c r="O22">
        <v>76.92307692307692</v>
      </c>
      <c r="P22">
        <v>23.076923076923077</v>
      </c>
      <c r="Q22">
        <v>92.307692307692307</v>
      </c>
      <c r="R22">
        <v>30.76923076923077</v>
      </c>
      <c r="S22">
        <v>46.153846153846153</v>
      </c>
      <c r="T22">
        <v>61.53846153846154</v>
      </c>
      <c r="U22">
        <v>23.076923076923077</v>
      </c>
      <c r="V22">
        <v>61.53846153846154</v>
      </c>
      <c r="W22">
        <v>84.615384615384613</v>
      </c>
      <c r="X22">
        <v>15.384615384615385</v>
      </c>
      <c r="Y22">
        <v>76.92307692307692</v>
      </c>
      <c r="Z22">
        <v>61.53846153846154</v>
      </c>
      <c r="AA22">
        <v>7.6923076923076925</v>
      </c>
      <c r="AB22">
        <v>84.615384615384613</v>
      </c>
      <c r="AC22">
        <v>61.53846153846154</v>
      </c>
      <c r="AD22">
        <v>15.384615384615385</v>
      </c>
      <c r="AE22">
        <v>100</v>
      </c>
      <c r="AF22">
        <v>61.53846153846154</v>
      </c>
      <c r="AG22">
        <v>15.384615384615385</v>
      </c>
      <c r="AH22">
        <v>53.846153846153847</v>
      </c>
      <c r="AI22">
        <v>92.307692307692307</v>
      </c>
      <c r="AJ22">
        <v>100</v>
      </c>
      <c r="AK22">
        <v>30.76923076923077</v>
      </c>
      <c r="AM22" t="s">
        <v>691</v>
      </c>
    </row>
    <row r="23" spans="1:39">
      <c r="A23" s="1">
        <v>19</v>
      </c>
      <c r="B23" s="2" t="s">
        <v>72</v>
      </c>
      <c r="C23" t="s">
        <v>226</v>
      </c>
      <c r="D23" t="str">
        <f t="shared" si="1"/>
        <v>1.08 Exchange rate stability, parity change from national currency to SDR, 2022/2020</v>
      </c>
      <c r="H23">
        <v>89.586607026172132</v>
      </c>
      <c r="I23">
        <v>91.583532455078</v>
      </c>
      <c r="J23">
        <v>91.159317324062997</v>
      </c>
      <c r="K23">
        <v>91.763058627121126</v>
      </c>
      <c r="L23">
        <v>84.961996044380655</v>
      </c>
      <c r="M23">
        <v>87.152484094896408</v>
      </c>
      <c r="N23">
        <v>86.198948333913236</v>
      </c>
      <c r="O23">
        <v>92.902558964936205</v>
      </c>
      <c r="P23">
        <v>91.275891941814947</v>
      </c>
      <c r="Q23">
        <v>93.339302497780267</v>
      </c>
      <c r="R23">
        <v>95.956615626246986</v>
      </c>
      <c r="S23">
        <v>95.245372316248293</v>
      </c>
      <c r="T23">
        <v>60.241651202323354</v>
      </c>
      <c r="U23">
        <v>0</v>
      </c>
      <c r="V23">
        <v>98.966068350031691</v>
      </c>
      <c r="W23">
        <v>77.862006903962254</v>
      </c>
      <c r="X23">
        <v>89.087068909055176</v>
      </c>
      <c r="Y23">
        <v>96.207179434308472</v>
      </c>
      <c r="Z23">
        <v>53.386985358569355</v>
      </c>
      <c r="AA23">
        <v>84.968289910804558</v>
      </c>
      <c r="AB23">
        <v>88.072235935984338</v>
      </c>
      <c r="AC23">
        <v>87.974539334733294</v>
      </c>
      <c r="AD23">
        <v>80.591217468427416</v>
      </c>
      <c r="AE23">
        <v>91.108152098855044</v>
      </c>
      <c r="AF23">
        <v>88.746794207783964</v>
      </c>
      <c r="AG23">
        <v>67.914794913583052</v>
      </c>
      <c r="AH23">
        <v>83.170907520763521</v>
      </c>
      <c r="AI23">
        <v>100</v>
      </c>
      <c r="AJ23">
        <v>91.275891941814947</v>
      </c>
      <c r="AK23">
        <v>91.859340534303101</v>
      </c>
      <c r="AL23" t="s">
        <v>693</v>
      </c>
      <c r="AM23" t="s">
        <v>683</v>
      </c>
    </row>
    <row r="24" spans="1:39">
      <c r="A24" s="1">
        <v>20</v>
      </c>
      <c r="B24" s="2" t="s">
        <v>74</v>
      </c>
      <c r="C24" t="s">
        <v>75</v>
      </c>
      <c r="D24" t="str">
        <f t="shared" si="1"/>
        <v>1.09 Domestic credit to private sector, % of GDP</v>
      </c>
      <c r="H24">
        <v>50.707930530637974</v>
      </c>
      <c r="I24">
        <v>9.7283628487611331</v>
      </c>
      <c r="J24">
        <v>8.5753250729902426</v>
      </c>
      <c r="K24">
        <v>61.865565130020485</v>
      </c>
      <c r="M24">
        <v>38.251989651809872</v>
      </c>
      <c r="N24">
        <v>66.731046053565251</v>
      </c>
      <c r="P24">
        <v>14.297737034444729</v>
      </c>
      <c r="Q24">
        <v>100</v>
      </c>
      <c r="R24">
        <v>14.204048459223111</v>
      </c>
      <c r="S24">
        <v>8.8761676560646396</v>
      </c>
      <c r="T24">
        <v>74.312868267980676</v>
      </c>
      <c r="V24">
        <v>45.989555810230392</v>
      </c>
      <c r="W24">
        <v>8.6351292554678025</v>
      </c>
      <c r="X24">
        <v>5.0764707582929214</v>
      </c>
      <c r="Y24">
        <v>59.501135863643476</v>
      </c>
      <c r="Z24">
        <v>0</v>
      </c>
      <c r="AA24">
        <v>0.71358763140867121</v>
      </c>
      <c r="AB24">
        <v>13.294476364931107</v>
      </c>
      <c r="AC24">
        <v>14.180171172304375</v>
      </c>
      <c r="AD24">
        <v>16.74200560675974</v>
      </c>
      <c r="AE24">
        <v>47.263554520777056</v>
      </c>
      <c r="AF24">
        <v>64.023343383736304</v>
      </c>
      <c r="AG24">
        <v>14.130539397622035</v>
      </c>
      <c r="AH24">
        <v>61.009823648535033</v>
      </c>
      <c r="AI24">
        <v>50.652267522122692</v>
      </c>
      <c r="AJ24">
        <v>82.389689706640993</v>
      </c>
      <c r="AK24">
        <v>44.703270706432953</v>
      </c>
      <c r="AM24" t="s">
        <v>684</v>
      </c>
    </row>
    <row r="25" spans="1:39">
      <c r="A25" s="1">
        <v>21</v>
      </c>
      <c r="B25" s="2" t="s">
        <v>76</v>
      </c>
      <c r="C25" t="s">
        <v>77</v>
      </c>
      <c r="D25" t="str">
        <f t="shared" si="1"/>
        <v>1.10 Foreign trade and payments risk</v>
      </c>
      <c r="H25">
        <v>76.915302862358985</v>
      </c>
      <c r="I25">
        <v>43.421953445915108</v>
      </c>
      <c r="J25">
        <v>100</v>
      </c>
      <c r="K25">
        <v>37.794223120558122</v>
      </c>
      <c r="L25">
        <v>61.961677642302931</v>
      </c>
      <c r="M25">
        <v>65.903941448783982</v>
      </c>
      <c r="N25">
        <v>58.397176762078644</v>
      </c>
      <c r="O25">
        <v>78.277205450870454</v>
      </c>
      <c r="P25">
        <v>25.777531459868285</v>
      </c>
      <c r="Q25">
        <v>83.555291126035073</v>
      </c>
      <c r="R25">
        <v>40.914944252461375</v>
      </c>
      <c r="S25">
        <v>55.878757253700201</v>
      </c>
      <c r="T25">
        <v>7.0483145334811272</v>
      </c>
      <c r="U25">
        <v>0</v>
      </c>
      <c r="V25">
        <v>53.952044076416506</v>
      </c>
      <c r="W25">
        <v>51.482933428962653</v>
      </c>
      <c r="X25">
        <v>53.55105300906304</v>
      </c>
      <c r="Y25">
        <v>74.538289756797283</v>
      </c>
      <c r="Z25">
        <v>16.501352937341071</v>
      </c>
      <c r="AA25">
        <v>32.742306187650783</v>
      </c>
      <c r="AB25">
        <v>60.822276194822976</v>
      </c>
      <c r="AC25">
        <v>52.129653778444286</v>
      </c>
      <c r="AD25">
        <v>24.451897372367483</v>
      </c>
      <c r="AE25">
        <v>55.482248810067162</v>
      </c>
      <c r="AF25">
        <v>69.903664341135809</v>
      </c>
      <c r="AG25">
        <v>0.83621307948099965</v>
      </c>
      <c r="AH25">
        <v>53.423094477407574</v>
      </c>
      <c r="AI25">
        <v>55.659923713894507</v>
      </c>
      <c r="AJ25">
        <v>57.838886353263355</v>
      </c>
      <c r="AK25">
        <v>46.080556823368326</v>
      </c>
    </row>
    <row r="26" spans="1:39">
      <c r="A26" s="1">
        <v>22</v>
      </c>
      <c r="B26" s="3" t="s">
        <v>78</v>
      </c>
      <c r="C26" t="s">
        <v>79</v>
      </c>
      <c r="D26" t="str">
        <f t="shared" si="1"/>
        <v>1.10.01 Country credit rating</v>
      </c>
      <c r="H26">
        <v>88.059701492537314</v>
      </c>
      <c r="I26">
        <v>34.328358208955223</v>
      </c>
      <c r="K26">
        <v>25.373134328358208</v>
      </c>
      <c r="L26">
        <v>86.567164179104481</v>
      </c>
      <c r="M26">
        <v>65.671641791044777</v>
      </c>
      <c r="N26">
        <v>70.149253731343279</v>
      </c>
      <c r="O26">
        <v>79.104477611940297</v>
      </c>
      <c r="P26">
        <v>16.417910447761194</v>
      </c>
      <c r="Q26">
        <v>77.611940298507463</v>
      </c>
      <c r="R26">
        <v>47.761194029850749</v>
      </c>
      <c r="S26">
        <v>52.238805970149251</v>
      </c>
      <c r="T26">
        <v>68.656716417910445</v>
      </c>
      <c r="U26">
        <v>7.4626865671641793</v>
      </c>
      <c r="V26">
        <v>59.701492537313435</v>
      </c>
      <c r="W26">
        <v>52.238805970149251</v>
      </c>
      <c r="Y26">
        <v>83.582089552238813</v>
      </c>
      <c r="Z26">
        <v>10.447761194029852</v>
      </c>
      <c r="AA26">
        <v>23.134328358208954</v>
      </c>
      <c r="AB26">
        <v>56.71641791044776</v>
      </c>
      <c r="AC26">
        <v>53.731343283582092</v>
      </c>
      <c r="AD26">
        <v>0</v>
      </c>
      <c r="AE26">
        <v>88.059701492537314</v>
      </c>
      <c r="AF26">
        <v>77.611940298507463</v>
      </c>
      <c r="AG26">
        <v>4.4776119402985071</v>
      </c>
      <c r="AH26">
        <v>56.71641791044776</v>
      </c>
      <c r="AI26">
        <v>76.119402985074629</v>
      </c>
      <c r="AJ26">
        <v>86.567164179104481</v>
      </c>
      <c r="AK26">
        <v>37.313432835820898</v>
      </c>
      <c r="AM26" t="s">
        <v>691</v>
      </c>
    </row>
    <row r="27" spans="1:39">
      <c r="A27" s="1">
        <v>23</v>
      </c>
      <c r="B27" s="3" t="s">
        <v>80</v>
      </c>
      <c r="C27" t="s">
        <v>81</v>
      </c>
      <c r="D27" t="str">
        <f t="shared" si="1"/>
        <v>1.10.02 Gross debt, % GDP</v>
      </c>
      <c r="H27">
        <v>79.320987654320987</v>
      </c>
      <c r="I27">
        <v>85.725308641975303</v>
      </c>
      <c r="J27">
        <v>100</v>
      </c>
      <c r="K27">
        <v>86.728395061728392</v>
      </c>
      <c r="L27">
        <v>59.683641975308639</v>
      </c>
      <c r="M27">
        <v>86.149691358024697</v>
      </c>
      <c r="N27">
        <v>71.06481481481481</v>
      </c>
      <c r="O27">
        <v>90.200617283950621</v>
      </c>
      <c r="P27">
        <v>78.703703703703695</v>
      </c>
      <c r="Q27">
        <v>99.151234567901241</v>
      </c>
      <c r="R27">
        <v>68.75</v>
      </c>
      <c r="S27">
        <v>85.416666666666671</v>
      </c>
      <c r="T27">
        <v>0</v>
      </c>
      <c r="U27">
        <v>51.234567901234563</v>
      </c>
      <c r="V27">
        <v>75.231481481481481</v>
      </c>
      <c r="W27">
        <v>79.205246913580254</v>
      </c>
      <c r="X27">
        <v>76.157407407407405</v>
      </c>
      <c r="Y27">
        <v>80.43981481481481</v>
      </c>
      <c r="Z27">
        <v>71.566358024691354</v>
      </c>
      <c r="AA27">
        <v>81.828703703703695</v>
      </c>
      <c r="AB27">
        <v>87.924382716049379</v>
      </c>
      <c r="AC27">
        <v>78.626543209876544</v>
      </c>
      <c r="AD27">
        <v>93.248456790123456</v>
      </c>
      <c r="AE27">
        <v>49.035493827160494</v>
      </c>
      <c r="AF27">
        <v>79.861111111111114</v>
      </c>
      <c r="AG27">
        <v>55.401234567901234</v>
      </c>
      <c r="AH27">
        <v>77.46913580246914</v>
      </c>
      <c r="AI27">
        <v>61.226851851851848</v>
      </c>
      <c r="AJ27">
        <v>53.858024691358025</v>
      </c>
      <c r="AK27">
        <v>86.496913580246911</v>
      </c>
      <c r="AM27" t="s">
        <v>683</v>
      </c>
    </row>
    <row r="28" spans="1:39">
      <c r="A28" s="1">
        <v>24</v>
      </c>
      <c r="B28" s="2" t="s">
        <v>82</v>
      </c>
      <c r="C28" t="s">
        <v>83</v>
      </c>
      <c r="D28" t="str">
        <f t="shared" si="1"/>
        <v>1.11 Trade costs</v>
      </c>
      <c r="H28">
        <v>82.877764414069887</v>
      </c>
      <c r="I28">
        <v>13.113797822998839</v>
      </c>
      <c r="J28">
        <v>70.001926769696908</v>
      </c>
      <c r="K28">
        <v>5.4707311377115122</v>
      </c>
      <c r="L28">
        <v>87.54460428942923</v>
      </c>
      <c r="M28">
        <v>61.670796607509985</v>
      </c>
      <c r="N28">
        <v>52.633029041541661</v>
      </c>
      <c r="O28">
        <v>80.97392354160614</v>
      </c>
      <c r="P28">
        <v>29.95121757281747</v>
      </c>
      <c r="Q28">
        <v>87.902887650850346</v>
      </c>
      <c r="R28">
        <v>43.892769567866068</v>
      </c>
      <c r="S28">
        <v>31.594178425184975</v>
      </c>
      <c r="T28">
        <v>84.8682028570379</v>
      </c>
      <c r="U28">
        <v>12.19270211143156</v>
      </c>
      <c r="V28">
        <v>57.902278939709653</v>
      </c>
      <c r="W28">
        <v>19.563792078343798</v>
      </c>
      <c r="X28">
        <v>0</v>
      </c>
      <c r="Y28">
        <v>89.4092782891138</v>
      </c>
      <c r="Z28">
        <v>15.362142664003922</v>
      </c>
      <c r="AA28">
        <v>15.97760895452474</v>
      </c>
      <c r="AB28">
        <v>27.719191618684587</v>
      </c>
      <c r="AC28">
        <v>29.205565225023118</v>
      </c>
      <c r="AD28">
        <v>11.534589879743198</v>
      </c>
      <c r="AE28">
        <v>100.00000000000001</v>
      </c>
      <c r="AF28">
        <v>75.287933695958614</v>
      </c>
      <c r="AG28">
        <v>31.896761672630959</v>
      </c>
      <c r="AH28">
        <v>44.967913375239675</v>
      </c>
      <c r="AI28">
        <v>80.579232575141276</v>
      </c>
      <c r="AJ28">
        <v>80.066898322261792</v>
      </c>
      <c r="AK28">
        <v>41.930182579711641</v>
      </c>
    </row>
    <row r="29" spans="1:39">
      <c r="A29" s="1">
        <v>25</v>
      </c>
      <c r="B29" s="3" t="s">
        <v>84</v>
      </c>
      <c r="C29" t="s">
        <v>85</v>
      </c>
      <c r="D29" t="str">
        <f t="shared" si="1"/>
        <v>1.11.01 Logistics performance, index</v>
      </c>
      <c r="H29">
        <v>68.421052631578959</v>
      </c>
      <c r="I29">
        <v>10.526315789473694</v>
      </c>
      <c r="K29">
        <v>0</v>
      </c>
      <c r="L29">
        <v>84.21052631578948</v>
      </c>
      <c r="M29">
        <v>31.578947368421058</v>
      </c>
      <c r="N29">
        <v>68.421052631578959</v>
      </c>
      <c r="O29">
        <v>78.94736842105263</v>
      </c>
      <c r="Q29">
        <v>84.21052631578948</v>
      </c>
      <c r="R29">
        <v>52.631578947368425</v>
      </c>
      <c r="S29">
        <v>31.578947368421058</v>
      </c>
      <c r="T29">
        <v>78.94736842105263</v>
      </c>
      <c r="U29">
        <v>0</v>
      </c>
      <c r="V29">
        <v>63.157894736842117</v>
      </c>
      <c r="W29">
        <v>26.315789473684212</v>
      </c>
      <c r="Y29">
        <v>63.157894736842117</v>
      </c>
      <c r="AA29">
        <v>15.789473684210542</v>
      </c>
      <c r="AB29">
        <v>31.578947368421058</v>
      </c>
      <c r="AC29">
        <v>47.368421052631575</v>
      </c>
      <c r="AD29">
        <v>10.526315789473694</v>
      </c>
      <c r="AE29">
        <v>100</v>
      </c>
      <c r="AF29">
        <v>73.684210526315795</v>
      </c>
      <c r="AG29">
        <v>21.052631578947366</v>
      </c>
      <c r="AH29">
        <v>57.894736842105274</v>
      </c>
      <c r="AI29">
        <v>68.421052631578959</v>
      </c>
      <c r="AJ29">
        <v>73.684210526315795</v>
      </c>
      <c r="AK29">
        <v>47.368421052631575</v>
      </c>
      <c r="AM29" t="s">
        <v>691</v>
      </c>
    </row>
    <row r="30" spans="1:39">
      <c r="A30" s="1">
        <v>26</v>
      </c>
      <c r="B30" s="3" t="s">
        <v>86</v>
      </c>
      <c r="C30" t="s">
        <v>87</v>
      </c>
      <c r="D30" t="str">
        <f t="shared" si="1"/>
        <v>1.11.02 Corruption perceptions, index</v>
      </c>
      <c r="H30">
        <v>81.25</v>
      </c>
      <c r="I30">
        <v>3.125</v>
      </c>
      <c r="J30">
        <v>57.8125</v>
      </c>
      <c r="K30">
        <v>1.5625</v>
      </c>
      <c r="L30">
        <v>79.6875</v>
      </c>
      <c r="M30">
        <v>68.75</v>
      </c>
      <c r="N30">
        <v>34.375</v>
      </c>
      <c r="O30">
        <v>70.3125</v>
      </c>
      <c r="P30">
        <v>20.3125</v>
      </c>
      <c r="Q30">
        <v>82.8125</v>
      </c>
      <c r="R30">
        <v>26.5625</v>
      </c>
      <c r="S30">
        <v>17.1875</v>
      </c>
      <c r="T30">
        <v>78.125</v>
      </c>
      <c r="U30">
        <v>12.5</v>
      </c>
      <c r="V30">
        <v>37.5</v>
      </c>
      <c r="W30">
        <v>12.5</v>
      </c>
      <c r="X30">
        <v>0</v>
      </c>
      <c r="Y30">
        <v>100</v>
      </c>
      <c r="Z30">
        <v>6.25</v>
      </c>
      <c r="AA30">
        <v>10.9375</v>
      </c>
      <c r="AB30">
        <v>20.3125</v>
      </c>
      <c r="AC30">
        <v>15.625</v>
      </c>
      <c r="AD30">
        <v>7.8125</v>
      </c>
      <c r="AE30">
        <v>93.75</v>
      </c>
      <c r="AF30">
        <v>62.5</v>
      </c>
      <c r="AG30">
        <v>20.3125</v>
      </c>
      <c r="AH30">
        <v>20.3125</v>
      </c>
      <c r="AI30">
        <v>78.125</v>
      </c>
      <c r="AJ30">
        <v>71.875</v>
      </c>
      <c r="AK30">
        <v>29.6875</v>
      </c>
      <c r="AM30" t="s">
        <v>683</v>
      </c>
    </row>
    <row r="31" spans="1:39">
      <c r="A31" s="1">
        <v>27</v>
      </c>
      <c r="B31" s="3" t="s">
        <v>88</v>
      </c>
      <c r="C31" t="s">
        <v>89</v>
      </c>
      <c r="D31" t="str">
        <f t="shared" si="1"/>
        <v>1.11.03 Rule of law, index</v>
      </c>
      <c r="H31">
        <v>93.782380334751352</v>
      </c>
      <c r="I31">
        <v>24.870465315585399</v>
      </c>
      <c r="J31">
        <v>79.274606590656447</v>
      </c>
      <c r="K31">
        <v>14.507772717027567</v>
      </c>
      <c r="L31">
        <v>93.26424878440892</v>
      </c>
      <c r="M31">
        <v>80.829017666139521</v>
      </c>
      <c r="N31">
        <v>51.813470177949704</v>
      </c>
      <c r="O31">
        <v>88.601031982415464</v>
      </c>
      <c r="P31">
        <v>38.341967746767551</v>
      </c>
      <c r="Q31">
        <v>91.191706158583415</v>
      </c>
      <c r="R31">
        <v>49.740931658238132</v>
      </c>
      <c r="S31">
        <v>44.041451755559812</v>
      </c>
      <c r="T31">
        <v>92.22797747149616</v>
      </c>
      <c r="U31">
        <v>23.316062452330208</v>
      </c>
      <c r="V31">
        <v>69.430049648554998</v>
      </c>
      <c r="W31">
        <v>18.652849756450696</v>
      </c>
      <c r="X31">
        <v>0</v>
      </c>
      <c r="Y31">
        <v>99.481860237429672</v>
      </c>
      <c r="Z31">
        <v>23.834196050341014</v>
      </c>
      <c r="AA31">
        <v>20.207252619705887</v>
      </c>
      <c r="AB31">
        <v>29.533678011464907</v>
      </c>
      <c r="AC31">
        <v>22.797926795873831</v>
      </c>
      <c r="AD31">
        <v>15.544041982271951</v>
      </c>
      <c r="AE31">
        <v>100</v>
      </c>
      <c r="AF31">
        <v>84.974094705562649</v>
      </c>
      <c r="AG31">
        <v>52.331605834406083</v>
      </c>
      <c r="AH31">
        <v>53.886008697661268</v>
      </c>
      <c r="AI31">
        <v>90.155443057898552</v>
      </c>
      <c r="AJ31">
        <v>89.637303295328223</v>
      </c>
      <c r="AK31">
        <v>46.113990275271377</v>
      </c>
      <c r="AM31" t="s">
        <v>684</v>
      </c>
    </row>
    <row r="32" spans="1:39">
      <c r="A32" s="1">
        <v>28</v>
      </c>
      <c r="B32" s="2" t="s">
        <v>90</v>
      </c>
      <c r="C32" t="s">
        <v>91</v>
      </c>
      <c r="D32" t="str">
        <f t="shared" si="1"/>
        <v xml:space="preserve">1.12 Monetary policy intervention </v>
      </c>
      <c r="H32">
        <v>45.28833877994424</v>
      </c>
      <c r="I32">
        <v>54.883492024953419</v>
      </c>
      <c r="J32">
        <v>9.058516163002194</v>
      </c>
      <c r="K32">
        <v>94.33324969827612</v>
      </c>
      <c r="L32">
        <v>47.576608597010598</v>
      </c>
      <c r="M32">
        <v>61.229800825006251</v>
      </c>
      <c r="N32">
        <v>44.305137303365697</v>
      </c>
      <c r="O32">
        <v>27.095404947645395</v>
      </c>
      <c r="P32">
        <v>43.91345148231381</v>
      </c>
      <c r="Q32">
        <v>46.168793941876828</v>
      </c>
      <c r="R32">
        <v>52.657992556119517</v>
      </c>
      <c r="S32">
        <v>46.577316130420343</v>
      </c>
      <c r="T32">
        <v>43.386075151801698</v>
      </c>
      <c r="U32">
        <v>55.07919384746468</v>
      </c>
      <c r="V32">
        <v>45.322575830027525</v>
      </c>
      <c r="W32">
        <v>49.387374162613568</v>
      </c>
      <c r="X32">
        <v>48.15930159897627</v>
      </c>
      <c r="Y32">
        <v>59.371372783270658</v>
      </c>
      <c r="Z32">
        <v>55.677570486219437</v>
      </c>
      <c r="AA32">
        <v>0</v>
      </c>
      <c r="AB32">
        <v>49.013932782697403</v>
      </c>
      <c r="AC32">
        <v>55.351933797765398</v>
      </c>
      <c r="AD32">
        <v>38.302422975652</v>
      </c>
      <c r="AE32">
        <v>100</v>
      </c>
      <c r="AF32">
        <v>44.448161014853355</v>
      </c>
      <c r="AG32">
        <v>51.424505538502572</v>
      </c>
      <c r="AH32">
        <v>57.088498370112134</v>
      </c>
      <c r="AI32">
        <v>54.81180202310572</v>
      </c>
      <c r="AJ32">
        <v>51.954532980841229</v>
      </c>
      <c r="AK32">
        <v>53.791656440360491</v>
      </c>
    </row>
    <row r="33" spans="1:39">
      <c r="A33" s="1">
        <v>29</v>
      </c>
      <c r="B33" s="3" t="s">
        <v>92</v>
      </c>
      <c r="C33" t="s">
        <v>93</v>
      </c>
      <c r="D33" t="str">
        <f t="shared" si="1"/>
        <v>1.12.01 Current account balance, % GDP</v>
      </c>
      <c r="H33">
        <v>53.858784893267654</v>
      </c>
      <c r="I33">
        <v>62.561576354679808</v>
      </c>
      <c r="J33">
        <v>12.315270935960584</v>
      </c>
      <c r="K33">
        <v>100</v>
      </c>
      <c r="L33">
        <v>56.486042692939243</v>
      </c>
      <c r="M33">
        <v>70.607553366174059</v>
      </c>
      <c r="N33">
        <v>52.052545155993428</v>
      </c>
      <c r="O33">
        <v>33.825944170771763</v>
      </c>
      <c r="P33">
        <v>52.216748768472904</v>
      </c>
      <c r="Q33">
        <v>38.259441707717578</v>
      </c>
      <c r="R33">
        <v>60.098522167487694</v>
      </c>
      <c r="S33">
        <v>54.187192118226598</v>
      </c>
      <c r="T33">
        <v>52.38095238095238</v>
      </c>
      <c r="U33">
        <v>65.681444991789817</v>
      </c>
      <c r="V33">
        <v>51.559934318555008</v>
      </c>
      <c r="W33">
        <v>57.307060755336614</v>
      </c>
      <c r="X33">
        <v>58.128078817733986</v>
      </c>
      <c r="Y33">
        <v>70.443349753694577</v>
      </c>
      <c r="Z33">
        <v>63.382594417077179</v>
      </c>
      <c r="AA33">
        <v>0</v>
      </c>
      <c r="AB33">
        <v>63.218390804597703</v>
      </c>
      <c r="AC33">
        <v>63.054187192118228</v>
      </c>
      <c r="AD33">
        <v>38.916256157635459</v>
      </c>
      <c r="AE33">
        <v>24.137931034482762</v>
      </c>
      <c r="AF33">
        <v>52.873563218390807</v>
      </c>
      <c r="AG33">
        <v>58.949096880131364</v>
      </c>
      <c r="AH33">
        <v>61.247947454844002</v>
      </c>
      <c r="AI33">
        <v>65.024630541871929</v>
      </c>
      <c r="AJ33">
        <v>61.740558292282437</v>
      </c>
      <c r="AK33">
        <v>57.307060755336614</v>
      </c>
      <c r="AM33" t="s">
        <v>683</v>
      </c>
    </row>
    <row r="34" spans="1:39">
      <c r="A34" s="1">
        <v>30</v>
      </c>
      <c r="B34" s="3" t="s">
        <v>94</v>
      </c>
      <c r="C34" t="s">
        <v>95</v>
      </c>
      <c r="D34" t="str">
        <f t="shared" si="1"/>
        <v>1.12.02 Change (1-year) in total reserves (includes gold), % GDP</v>
      </c>
      <c r="H34">
        <v>4.9081648389360879</v>
      </c>
      <c r="I34">
        <v>7.6699235188394539</v>
      </c>
      <c r="J34">
        <v>3.1633010708594043</v>
      </c>
      <c r="K34">
        <v>17.36714360529605</v>
      </c>
      <c r="L34">
        <v>5.0149940709918468</v>
      </c>
      <c r="M34">
        <v>7.2066889182933238</v>
      </c>
      <c r="N34">
        <v>5.5396487031748194</v>
      </c>
      <c r="O34">
        <v>3.2035932646025316</v>
      </c>
      <c r="P34">
        <v>4.9074482155618142</v>
      </c>
      <c r="Q34">
        <v>21.559499805483156</v>
      </c>
      <c r="R34">
        <v>7.473890394092237</v>
      </c>
      <c r="S34">
        <v>6.1198628200341432</v>
      </c>
      <c r="T34">
        <v>4.1131210156717941</v>
      </c>
      <c r="U34">
        <v>4.7838847434978504</v>
      </c>
      <c r="V34">
        <v>7.2479227725358584</v>
      </c>
      <c r="W34">
        <v>6.3575279697703593</v>
      </c>
      <c r="X34">
        <v>4.0691753975967231</v>
      </c>
      <c r="Y34">
        <v>5.1503921464160811</v>
      </c>
      <c r="Z34">
        <v>7.7976920055321699</v>
      </c>
      <c r="AA34">
        <v>4.6552104507475889</v>
      </c>
      <c r="AB34">
        <v>0</v>
      </c>
      <c r="AC34">
        <v>7.73701965590746</v>
      </c>
      <c r="AD34">
        <v>11.503731313910791</v>
      </c>
      <c r="AE34">
        <v>100</v>
      </c>
      <c r="AF34">
        <v>4.8895192623427164</v>
      </c>
      <c r="AG34">
        <v>7.1495118347526727</v>
      </c>
      <c r="AH34">
        <v>11.618153988914884</v>
      </c>
      <c r="AI34">
        <v>5.1212121670531729</v>
      </c>
      <c r="AJ34">
        <v>4.9913416305482059</v>
      </c>
      <c r="AK34">
        <v>11.619884257409694</v>
      </c>
      <c r="AL34" t="s">
        <v>693</v>
      </c>
      <c r="AM34" t="s">
        <v>683</v>
      </c>
    </row>
    <row r="35" spans="1:39">
      <c r="A35" s="1">
        <v>31</v>
      </c>
      <c r="B35" s="2" t="s">
        <v>96</v>
      </c>
      <c r="C35" t="s">
        <v>97</v>
      </c>
      <c r="D35" t="str">
        <f t="shared" si="1"/>
        <v>1.13 Export concentration</v>
      </c>
      <c r="H35">
        <v>31.054920878704717</v>
      </c>
      <c r="I35">
        <v>34.831018342918213</v>
      </c>
      <c r="J35">
        <v>0</v>
      </c>
      <c r="K35">
        <v>41.14284812722358</v>
      </c>
      <c r="L35">
        <v>45.374838698412574</v>
      </c>
      <c r="M35">
        <v>24.435602143425498</v>
      </c>
      <c r="N35">
        <v>87.930984038769282</v>
      </c>
      <c r="O35">
        <v>41.841336394680582</v>
      </c>
      <c r="P35">
        <v>31.040949055052003</v>
      </c>
      <c r="Q35">
        <v>24.339893071725086</v>
      </c>
      <c r="R35">
        <v>99.999999999999986</v>
      </c>
      <c r="S35">
        <v>78.193134739362236</v>
      </c>
      <c r="T35">
        <v>63.021868237626983</v>
      </c>
      <c r="U35">
        <v>26.865583527230893</v>
      </c>
      <c r="V35">
        <v>68.614162044533302</v>
      </c>
      <c r="W35">
        <v>26.515091688032346</v>
      </c>
      <c r="X35">
        <v>34.770761768618911</v>
      </c>
      <c r="Y35">
        <v>49.316538500072539</v>
      </c>
      <c r="Z35">
        <v>53.117546532944267</v>
      </c>
      <c r="AA35">
        <v>25.833025574968417</v>
      </c>
      <c r="AB35">
        <v>38.376239007340729</v>
      </c>
      <c r="AC35">
        <v>42.586989512544406</v>
      </c>
      <c r="AD35">
        <v>72.873424131806374</v>
      </c>
      <c r="AE35">
        <v>68.337381862264039</v>
      </c>
      <c r="AF35">
        <v>63.057503609092308</v>
      </c>
      <c r="AG35">
        <v>57.42260725031089</v>
      </c>
      <c r="AH35">
        <v>89.007910674236513</v>
      </c>
      <c r="AI35">
        <v>89.799884067867637</v>
      </c>
      <c r="AJ35">
        <v>89.573987523899774</v>
      </c>
      <c r="AK35">
        <v>55.119402439749905</v>
      </c>
    </row>
    <row r="36" spans="1:39">
      <c r="A36" s="1">
        <v>32</v>
      </c>
      <c r="B36" s="3" t="s">
        <v>98</v>
      </c>
      <c r="C36" t="s">
        <v>99</v>
      </c>
      <c r="D36" t="str">
        <f t="shared" si="1"/>
        <v>1.13.01 Export market concentration, Top 5 as % total</v>
      </c>
      <c r="H36">
        <v>37.560856879303458</v>
      </c>
      <c r="I36">
        <v>71.950764332203889</v>
      </c>
      <c r="J36">
        <v>18.158244606339238</v>
      </c>
      <c r="K36">
        <v>48.645605949112365</v>
      </c>
      <c r="L36">
        <v>6.7405237412552736</v>
      </c>
      <c r="M36">
        <v>32.862958516698399</v>
      </c>
      <c r="N36">
        <v>92.214455929129201</v>
      </c>
      <c r="O36">
        <v>37.852626835803349</v>
      </c>
      <c r="P36">
        <v>52.173054227882446</v>
      </c>
      <c r="Q36">
        <v>30.525253047431917</v>
      </c>
      <c r="R36">
        <v>100</v>
      </c>
      <c r="S36">
        <v>69.467296455679161</v>
      </c>
      <c r="T36">
        <v>59.197111128370501</v>
      </c>
      <c r="U36">
        <v>7.1945284138238037</v>
      </c>
      <c r="V36">
        <v>69.089946826187926</v>
      </c>
      <c r="W36">
        <v>0</v>
      </c>
      <c r="X36">
        <v>40.678933981116536</v>
      </c>
      <c r="Y36">
        <v>48.109244809334896</v>
      </c>
      <c r="Z36">
        <v>76.649087483791661</v>
      </c>
      <c r="AA36">
        <v>32.719258591540296</v>
      </c>
      <c r="AB36">
        <v>49.594728143940387</v>
      </c>
      <c r="AC36">
        <v>47.43395180647056</v>
      </c>
      <c r="AD36">
        <v>98.729280629969239</v>
      </c>
      <c r="AE36">
        <v>71.173566705388211</v>
      </c>
      <c r="AF36">
        <v>57.214010667532463</v>
      </c>
      <c r="AG36">
        <v>75.670747546681213</v>
      </c>
      <c r="AH36">
        <v>79.701257417557912</v>
      </c>
      <c r="AI36">
        <v>82.376993719696941</v>
      </c>
      <c r="AJ36">
        <v>75.341208362526729</v>
      </c>
      <c r="AK36">
        <v>51.55100440363141</v>
      </c>
      <c r="AM36" t="s">
        <v>684</v>
      </c>
    </row>
    <row r="37" spans="1:39">
      <c r="A37" s="1">
        <v>33</v>
      </c>
      <c r="B37" s="3" t="s">
        <v>100</v>
      </c>
      <c r="C37" t="s">
        <v>101</v>
      </c>
      <c r="D37" t="str">
        <f t="shared" si="1"/>
        <v>1.13.02 Export product concentration, Top 5 as % total</v>
      </c>
      <c r="H37">
        <v>35.092053397985225</v>
      </c>
      <c r="I37">
        <v>7.32837982463532</v>
      </c>
      <c r="J37">
        <v>0</v>
      </c>
      <c r="K37">
        <v>41.709433561352633</v>
      </c>
      <c r="L37">
        <v>91.040743393499</v>
      </c>
      <c r="M37">
        <v>28.174479840459014</v>
      </c>
      <c r="N37">
        <v>80.243636872804117</v>
      </c>
      <c r="O37">
        <v>53.728108426997373</v>
      </c>
      <c r="P37">
        <v>20.45533852248218</v>
      </c>
      <c r="Q37">
        <v>30.344236600908545</v>
      </c>
      <c r="R37">
        <v>93.636604006436926</v>
      </c>
      <c r="S37">
        <v>85.90297815480082</v>
      </c>
      <c r="T37">
        <v>69.550873924647846</v>
      </c>
      <c r="U37">
        <v>58.107001409363114</v>
      </c>
      <c r="V37">
        <v>69.471303652022883</v>
      </c>
      <c r="W37">
        <v>64.686492493930075</v>
      </c>
      <c r="X37">
        <v>38.494472927711556</v>
      </c>
      <c r="Y37">
        <v>56.588852469849193</v>
      </c>
      <c r="Z37">
        <v>34.718956332141644</v>
      </c>
      <c r="AA37">
        <v>30.770355477161175</v>
      </c>
      <c r="AB37">
        <v>35.905511071940708</v>
      </c>
      <c r="AC37">
        <v>45.45524331437327</v>
      </c>
      <c r="AD37">
        <v>47.306053081538707</v>
      </c>
      <c r="AE37">
        <v>66.901994449831875</v>
      </c>
      <c r="AF37">
        <v>71.596506750699348</v>
      </c>
      <c r="AG37">
        <v>43.25174618726512</v>
      </c>
      <c r="AH37">
        <v>94.646608576236019</v>
      </c>
      <c r="AI37">
        <v>93.360614192126178</v>
      </c>
      <c r="AJ37">
        <v>100</v>
      </c>
      <c r="AK37">
        <v>63.329863315118402</v>
      </c>
      <c r="AM37" t="s">
        <v>684</v>
      </c>
    </row>
    <row r="38" spans="1:39">
      <c r="A38" s="1">
        <v>34</v>
      </c>
      <c r="B38" s="2" t="s">
        <v>102</v>
      </c>
      <c r="C38" t="s">
        <v>103</v>
      </c>
      <c r="D38" t="str">
        <f t="shared" si="1"/>
        <v>1.14 Exports of goods and services</v>
      </c>
      <c r="H38">
        <v>64.554387917287229</v>
      </c>
      <c r="I38">
        <v>31.254628659590232</v>
      </c>
      <c r="J38">
        <v>2.4610048870987424</v>
      </c>
      <c r="K38">
        <v>17.404827480445487</v>
      </c>
      <c r="L38">
        <v>74.138411728721877</v>
      </c>
      <c r="M38">
        <v>39.862194605051769</v>
      </c>
      <c r="N38">
        <v>100</v>
      </c>
      <c r="O38">
        <v>66.938940233607397</v>
      </c>
      <c r="P38">
        <v>22.47558360914261</v>
      </c>
      <c r="Q38">
        <v>71.747857003581203</v>
      </c>
      <c r="R38">
        <v>77.907309597089309</v>
      </c>
      <c r="S38">
        <v>55.935105819665651</v>
      </c>
      <c r="T38">
        <v>78.267758602949215</v>
      </c>
      <c r="U38">
        <v>0</v>
      </c>
      <c r="V38">
        <v>59.814121526132851</v>
      </c>
      <c r="W38">
        <v>65.57457084474018</v>
      </c>
      <c r="X38">
        <v>16.409887005039245</v>
      </c>
      <c r="Y38">
        <v>33.553593175183536</v>
      </c>
      <c r="Z38">
        <v>27.02364233089947</v>
      </c>
      <c r="AA38">
        <v>2.9077703783201607</v>
      </c>
      <c r="AB38">
        <v>31.666980739562035</v>
      </c>
      <c r="AC38">
        <v>47.503643416082355</v>
      </c>
      <c r="AD38">
        <v>67.087696036466994</v>
      </c>
      <c r="AE38">
        <v>78.643136731267106</v>
      </c>
      <c r="AF38">
        <v>75.834401572525508</v>
      </c>
      <c r="AG38">
        <v>21.78922662220651</v>
      </c>
      <c r="AH38">
        <v>59.099748133222526</v>
      </c>
      <c r="AI38">
        <v>82.415047603184348</v>
      </c>
      <c r="AJ38">
        <v>99.747259905824592</v>
      </c>
      <c r="AK38">
        <v>53.370324857926384</v>
      </c>
    </row>
    <row r="39" spans="1:39">
      <c r="A39" s="1">
        <v>35</v>
      </c>
      <c r="B39" s="3" t="s">
        <v>104</v>
      </c>
      <c r="C39" t="s">
        <v>105</v>
      </c>
      <c r="D39" t="str">
        <f t="shared" si="1"/>
        <v>1.14.01 Merchandise exports, US$</v>
      </c>
      <c r="H39">
        <v>60.417695165275816</v>
      </c>
      <c r="I39">
        <v>25.348102358283896</v>
      </c>
      <c r="J39">
        <v>6.0378752269975671</v>
      </c>
      <c r="K39">
        <v>12.028114435080621</v>
      </c>
      <c r="L39">
        <v>67.149051483594988</v>
      </c>
      <c r="M39">
        <v>34.945181912701472</v>
      </c>
      <c r="N39">
        <v>100</v>
      </c>
      <c r="O39">
        <v>63.09053131910904</v>
      </c>
      <c r="P39">
        <v>17.354926670967927</v>
      </c>
      <c r="Q39">
        <v>67.523915521786918</v>
      </c>
      <c r="R39">
        <v>62.145094271101307</v>
      </c>
      <c r="S39">
        <v>54.208191804392285</v>
      </c>
      <c r="T39">
        <v>71.213337818736534</v>
      </c>
      <c r="U39">
        <v>0</v>
      </c>
      <c r="V39">
        <v>57.594798090027858</v>
      </c>
      <c r="W39">
        <v>66.552591351172552</v>
      </c>
      <c r="X39">
        <v>10.203287867572834</v>
      </c>
      <c r="Y39">
        <v>22.474015084060447</v>
      </c>
      <c r="Z39">
        <v>16.555819382923296</v>
      </c>
      <c r="AA39">
        <v>6.9819637610111247</v>
      </c>
      <c r="AB39">
        <v>26.483583485305189</v>
      </c>
      <c r="AC39">
        <v>31.348430149825624</v>
      </c>
      <c r="AD39">
        <v>65.036403795924969</v>
      </c>
      <c r="AE39">
        <v>64.479110811676222</v>
      </c>
      <c r="AF39">
        <v>69.598883996270558</v>
      </c>
      <c r="AG39">
        <v>5.2384314996188985</v>
      </c>
      <c r="AH39">
        <v>53.90401057164091</v>
      </c>
      <c r="AI39">
        <v>64.952531450815798</v>
      </c>
      <c r="AJ39">
        <v>89.821750346643498</v>
      </c>
      <c r="AK39">
        <v>58.53507151114249</v>
      </c>
      <c r="AL39" t="s">
        <v>693</v>
      </c>
      <c r="AM39" t="s">
        <v>683</v>
      </c>
    </row>
    <row r="40" spans="1:39">
      <c r="A40" s="1">
        <v>36</v>
      </c>
      <c r="B40" s="3" t="s">
        <v>106</v>
      </c>
      <c r="C40" t="s">
        <v>107</v>
      </c>
      <c r="D40" t="str">
        <f t="shared" si="1"/>
        <v>1.14.02 Commercial services exports, US$</v>
      </c>
      <c r="H40">
        <v>62.957430616168239</v>
      </c>
      <c r="I40">
        <v>35.154729220277268</v>
      </c>
      <c r="J40">
        <v>0.10056377497867471</v>
      </c>
      <c r="K40">
        <v>22.325315652376641</v>
      </c>
      <c r="L40">
        <v>74.321387241610807</v>
      </c>
      <c r="M40">
        <v>41.809341286383471</v>
      </c>
      <c r="N40">
        <v>90.298941470906314</v>
      </c>
      <c r="O40">
        <v>64.786797424634031</v>
      </c>
      <c r="P40">
        <v>26.572448641958992</v>
      </c>
      <c r="Q40">
        <v>69.432987269900195</v>
      </c>
      <c r="R40">
        <v>86.441289460398892</v>
      </c>
      <c r="S40">
        <v>52.893121434877131</v>
      </c>
      <c r="T40">
        <v>78.053599059294967</v>
      </c>
      <c r="U40">
        <v>1.4918881936354798</v>
      </c>
      <c r="V40">
        <v>56.830370400784787</v>
      </c>
      <c r="W40">
        <v>58.748711753633202</v>
      </c>
      <c r="X40">
        <v>22.271624426407033</v>
      </c>
      <c r="Y40">
        <v>42.369423652282528</v>
      </c>
      <c r="Z40">
        <v>35.95861158387266</v>
      </c>
      <c r="AA40">
        <v>0</v>
      </c>
      <c r="AB40">
        <v>34.797797904578275</v>
      </c>
      <c r="AC40">
        <v>59.833687377057231</v>
      </c>
      <c r="AD40">
        <v>63.121786395776255</v>
      </c>
      <c r="AE40">
        <v>85.496566449079694</v>
      </c>
      <c r="AF40">
        <v>75.073703176902654</v>
      </c>
      <c r="AG40">
        <v>37.393053411311314</v>
      </c>
      <c r="AH40">
        <v>59.172370566620891</v>
      </c>
      <c r="AI40">
        <v>92.144779579452077</v>
      </c>
      <c r="AJ40">
        <v>100</v>
      </c>
      <c r="AK40">
        <v>43.723754371250578</v>
      </c>
      <c r="AL40" t="s">
        <v>693</v>
      </c>
      <c r="AM40" t="s">
        <v>683</v>
      </c>
    </row>
    <row r="41" spans="1:39">
      <c r="A41" s="1">
        <v>37</v>
      </c>
      <c r="B41" s="2" t="s">
        <v>108</v>
      </c>
      <c r="C41" t="s">
        <v>109</v>
      </c>
      <c r="D41" t="str">
        <f t="shared" si="1"/>
        <v>1.15 Technological innovation</v>
      </c>
      <c r="H41">
        <v>54.021010378020208</v>
      </c>
      <c r="I41">
        <v>0.57149859280021698</v>
      </c>
      <c r="J41">
        <v>9.4132359591832504</v>
      </c>
      <c r="K41">
        <v>0.7538076563017253</v>
      </c>
      <c r="L41">
        <v>46.878900078438498</v>
      </c>
      <c r="M41">
        <v>11.388835781647668</v>
      </c>
      <c r="N41">
        <v>36.480696963618399</v>
      </c>
      <c r="O41">
        <v>78.296025860661814</v>
      </c>
      <c r="P41">
        <v>4.8944362768358332</v>
      </c>
      <c r="Q41">
        <v>67.397418791175213</v>
      </c>
      <c r="R41">
        <v>7.7952451635767384</v>
      </c>
      <c r="S41">
        <v>5.1786472006255337</v>
      </c>
      <c r="T41">
        <v>61.521727118789016</v>
      </c>
      <c r="U41">
        <v>12.920755590910066</v>
      </c>
      <c r="V41">
        <v>31.276248612687667</v>
      </c>
      <c r="W41">
        <v>9.9929061103957739</v>
      </c>
      <c r="X41">
        <v>1.44364938521422</v>
      </c>
      <c r="Y41">
        <v>49.131827085848421</v>
      </c>
      <c r="Z41">
        <v>2.1787988806158727</v>
      </c>
      <c r="AA41">
        <v>0</v>
      </c>
      <c r="AB41">
        <v>2.8704117388489712</v>
      </c>
      <c r="AC41">
        <v>25.234632201261885</v>
      </c>
      <c r="AD41">
        <v>22.804293130046055</v>
      </c>
      <c r="AE41">
        <v>79.389911658515445</v>
      </c>
      <c r="AF41">
        <v>100</v>
      </c>
      <c r="AG41">
        <v>1.0326436041839482</v>
      </c>
      <c r="AH41">
        <v>23.505003383774177</v>
      </c>
      <c r="AI41">
        <v>49.384573354100823</v>
      </c>
      <c r="AJ41">
        <v>58.817747970100314</v>
      </c>
      <c r="AK41">
        <v>19.33253121791784</v>
      </c>
    </row>
    <row r="42" spans="1:39">
      <c r="A42" s="1">
        <v>38</v>
      </c>
      <c r="B42" s="3" t="s">
        <v>110</v>
      </c>
      <c r="C42" t="s">
        <v>111</v>
      </c>
      <c r="D42" t="str">
        <f t="shared" si="1"/>
        <v>1.15.01 R&amp;D expenditure, % GDP</v>
      </c>
      <c r="H42">
        <v>36.442949425262725</v>
      </c>
      <c r="J42">
        <v>3.1981745530118801</v>
      </c>
      <c r="L42">
        <v>33.595509229005749</v>
      </c>
      <c r="M42">
        <v>4.5548330423045194</v>
      </c>
      <c r="N42">
        <v>48.813566584892932</v>
      </c>
      <c r="O42">
        <v>78.237972296913668</v>
      </c>
      <c r="Q42">
        <v>18.025860498998359</v>
      </c>
      <c r="R42">
        <v>11.299131198645913</v>
      </c>
      <c r="S42">
        <v>3.2654504161890583</v>
      </c>
      <c r="T42">
        <v>67.409557886166681</v>
      </c>
      <c r="V42">
        <v>17.62284808295928</v>
      </c>
      <c r="W42">
        <v>3.5999014430029881</v>
      </c>
      <c r="X42">
        <v>0.35780475001874712</v>
      </c>
      <c r="Y42">
        <v>27.411271920897299</v>
      </c>
      <c r="Z42">
        <v>0.77281540917222824</v>
      </c>
      <c r="AB42">
        <v>0.93350616516867158</v>
      </c>
      <c r="AC42">
        <v>4.1535346609960682</v>
      </c>
      <c r="AD42">
        <v>20.683042840155547</v>
      </c>
      <c r="AE42">
        <v>37.75761406365497</v>
      </c>
      <c r="AF42">
        <v>100</v>
      </c>
      <c r="AG42">
        <v>0</v>
      </c>
      <c r="AH42">
        <v>25.751015029942042</v>
      </c>
      <c r="AI42">
        <v>33.844258519288246</v>
      </c>
      <c r="AJ42">
        <v>70.586307005045697</v>
      </c>
      <c r="AK42">
        <v>8.642163111830051</v>
      </c>
      <c r="AM42" t="s">
        <v>684</v>
      </c>
    </row>
    <row r="43" spans="1:39">
      <c r="A43" s="1">
        <v>39</v>
      </c>
      <c r="B43" s="3" t="s">
        <v>112</v>
      </c>
      <c r="C43" t="s">
        <v>113</v>
      </c>
      <c r="D43" t="str">
        <f t="shared" si="1"/>
        <v>1.15.02 Researchers in R&amp;D, per capita</v>
      </c>
      <c r="L43">
        <v>51.72775684427269</v>
      </c>
      <c r="M43">
        <v>5.6555590668432156</v>
      </c>
      <c r="N43">
        <v>18.013823809318211</v>
      </c>
      <c r="O43">
        <v>82.329585521507823</v>
      </c>
      <c r="Q43">
        <v>52.154441952048309</v>
      </c>
      <c r="R43">
        <v>2.6928873027616755</v>
      </c>
      <c r="S43">
        <v>4.3370706716459955</v>
      </c>
      <c r="T43">
        <v>62.519875834416609</v>
      </c>
      <c r="V43">
        <v>8.3060329813621827</v>
      </c>
      <c r="W43">
        <v>3.7975484423070576</v>
      </c>
      <c r="X43">
        <v>0</v>
      </c>
      <c r="Y43">
        <v>67.112223956868121</v>
      </c>
      <c r="Z43">
        <v>4.6494505790784135</v>
      </c>
      <c r="AC43">
        <v>1.7835935789245081</v>
      </c>
      <c r="AD43">
        <v>31.088126869222105</v>
      </c>
      <c r="AE43">
        <v>83.591478070996743</v>
      </c>
      <c r="AF43">
        <v>100</v>
      </c>
      <c r="AG43">
        <v>1.0012040810676346</v>
      </c>
      <c r="AH43">
        <v>23.592288556290718</v>
      </c>
      <c r="AI43">
        <v>53.653699666000399</v>
      </c>
      <c r="AJ43">
        <v>55.234622467935154</v>
      </c>
      <c r="AK43">
        <v>8.489147545904709</v>
      </c>
      <c r="AM43" t="s">
        <v>684</v>
      </c>
    </row>
    <row r="44" spans="1:39">
      <c r="A44" s="1">
        <v>40</v>
      </c>
      <c r="B44" s="3" t="s">
        <v>114</v>
      </c>
      <c r="C44" t="s">
        <v>115</v>
      </c>
      <c r="D44" t="str">
        <f t="shared" si="1"/>
        <v>1.15.03 Patent applications, per million inhabitants</v>
      </c>
      <c r="H44">
        <v>9.6260809270926675</v>
      </c>
      <c r="I44">
        <v>9.4631236337197038E-3</v>
      </c>
      <c r="J44">
        <v>0.21820083200316279</v>
      </c>
      <c r="K44">
        <v>1.2472543984624263E-2</v>
      </c>
      <c r="L44">
        <v>13.427810659733574</v>
      </c>
      <c r="M44">
        <v>0.91117637198704327</v>
      </c>
      <c r="N44">
        <v>21.066411107570129</v>
      </c>
      <c r="O44">
        <v>45.271613867614896</v>
      </c>
      <c r="P44">
        <v>5.4454499560926739E-2</v>
      </c>
      <c r="Q44">
        <v>8.5202292351700866</v>
      </c>
      <c r="R44">
        <v>0.591026332024015</v>
      </c>
      <c r="S44">
        <v>0.10156305731025338</v>
      </c>
      <c r="T44">
        <v>63.629601301007725</v>
      </c>
      <c r="U44">
        <v>2.016851170451623E-2</v>
      </c>
      <c r="V44">
        <v>1.104932721257802</v>
      </c>
      <c r="W44">
        <v>0.29794579347634864</v>
      </c>
      <c r="X44">
        <v>0</v>
      </c>
      <c r="Y44">
        <v>10.148723872036317</v>
      </c>
      <c r="Z44">
        <v>4.1567624336183016E-2</v>
      </c>
      <c r="AB44">
        <v>9.0383828172928879E-2</v>
      </c>
      <c r="AC44">
        <v>0.12088732984727535</v>
      </c>
      <c r="AD44">
        <v>3.4411032093401515</v>
      </c>
      <c r="AE44">
        <v>34.633258587680807</v>
      </c>
      <c r="AF44">
        <v>100</v>
      </c>
      <c r="AG44">
        <v>0.28611863918926084</v>
      </c>
      <c r="AH44">
        <v>0.42693991881785515</v>
      </c>
      <c r="AI44">
        <v>15.41773980793602</v>
      </c>
      <c r="AJ44">
        <v>29.681008207753599</v>
      </c>
      <c r="AK44">
        <v>0.23550993930215119</v>
      </c>
      <c r="AM44" t="s">
        <v>684</v>
      </c>
    </row>
    <row r="45" spans="1:39">
      <c r="A45" s="1">
        <v>41</v>
      </c>
      <c r="B45" s="3" t="s">
        <v>116</v>
      </c>
      <c r="C45" t="s">
        <v>117</v>
      </c>
      <c r="D45" t="str">
        <f t="shared" si="1"/>
        <v>1.15.04 High-technology exports, % of manufactured exports</v>
      </c>
      <c r="H45">
        <v>30.712736227697654</v>
      </c>
      <c r="J45">
        <v>0.42272954292519965</v>
      </c>
      <c r="K45">
        <v>1.7811903930195168</v>
      </c>
      <c r="L45">
        <v>20.03664467933422</v>
      </c>
      <c r="M45">
        <v>16.398162514103493</v>
      </c>
      <c r="N45">
        <v>41.601492594584485</v>
      </c>
      <c r="P45">
        <v>5.4616545914981387</v>
      </c>
      <c r="Q45">
        <v>100</v>
      </c>
      <c r="R45">
        <v>13.190178464206314</v>
      </c>
      <c r="S45">
        <v>8.8609562379583071</v>
      </c>
      <c r="T45">
        <v>24.3612031646134</v>
      </c>
      <c r="U45">
        <v>31.813782522723706</v>
      </c>
      <c r="V45">
        <v>72.853788715608786</v>
      </c>
      <c r="W45">
        <v>26.991253635248114</v>
      </c>
      <c r="X45">
        <v>5.7085143982032704</v>
      </c>
      <c r="Y45">
        <v>21.885153615649518</v>
      </c>
      <c r="Z45">
        <v>0.63787797230704657</v>
      </c>
      <c r="AB45">
        <v>5.3952805635525909</v>
      </c>
      <c r="AC45">
        <v>90.907817682479546</v>
      </c>
      <c r="AD45">
        <v>12.436065715108663</v>
      </c>
      <c r="AE45">
        <v>78.004292072735069</v>
      </c>
      <c r="AF45">
        <v>49.875997669627829</v>
      </c>
      <c r="AG45">
        <v>0</v>
      </c>
      <c r="AH45">
        <v>38.30563509793808</v>
      </c>
      <c r="AI45">
        <v>32.818452706939901</v>
      </c>
      <c r="AJ45">
        <v>27.120801571779435</v>
      </c>
      <c r="AK45">
        <v>58.554614722984006</v>
      </c>
      <c r="AM45" t="s">
        <v>684</v>
      </c>
    </row>
    <row r="46" spans="1:39">
      <c r="A46" s="1">
        <v>42</v>
      </c>
      <c r="B46" s="3" t="s">
        <v>118</v>
      </c>
      <c r="C46" t="s">
        <v>119</v>
      </c>
      <c r="D46" t="str">
        <f t="shared" si="1"/>
        <v>1.15.05 Scientific articles, per million people</v>
      </c>
      <c r="H46">
        <v>100</v>
      </c>
      <c r="I46">
        <v>1.0313502121059142</v>
      </c>
      <c r="J46">
        <v>27.141808254311464</v>
      </c>
      <c r="K46">
        <v>0.21446599762086374</v>
      </c>
      <c r="L46">
        <v>73.009433831290977</v>
      </c>
      <c r="M46">
        <v>19.277989479751731</v>
      </c>
      <c r="N46">
        <v>19.818602687949991</v>
      </c>
      <c r="O46">
        <v>50.28566949760873</v>
      </c>
      <c r="P46">
        <v>6.6422771867506167</v>
      </c>
      <c r="Q46">
        <v>96.927793621143394</v>
      </c>
      <c r="R46">
        <v>4.3423989976281439</v>
      </c>
      <c r="S46">
        <v>4.8601187314849739</v>
      </c>
      <c r="T46">
        <v>33.702157905415056</v>
      </c>
      <c r="U46">
        <v>0</v>
      </c>
      <c r="V46">
        <v>28.162820008841518</v>
      </c>
      <c r="W46">
        <v>6.4078125921449862</v>
      </c>
      <c r="X46">
        <v>9.9003648015805856E-2</v>
      </c>
      <c r="Y46">
        <v>74.444418418644347</v>
      </c>
      <c r="Z46">
        <v>3.0671634284453106</v>
      </c>
      <c r="AA46">
        <v>5.3419782559485478E-2</v>
      </c>
      <c r="AB46">
        <v>3.1764713943922538</v>
      </c>
      <c r="AC46">
        <v>6.4007521866575887</v>
      </c>
      <c r="AD46">
        <v>25.788769397670148</v>
      </c>
      <c r="AE46">
        <v>90.638626352391682</v>
      </c>
      <c r="AF46">
        <v>58.954561585389129</v>
      </c>
      <c r="AG46">
        <v>3.1987806347970831</v>
      </c>
      <c r="AH46">
        <v>8.2240754881122786</v>
      </c>
      <c r="AI46">
        <v>66.300269983388873</v>
      </c>
      <c r="AJ46">
        <v>57.952186062290977</v>
      </c>
      <c r="AK46">
        <v>3.3313221084414617</v>
      </c>
      <c r="AM46" t="s">
        <v>692</v>
      </c>
    </row>
    <row r="47" spans="1:39">
      <c r="A47" s="1">
        <v>43</v>
      </c>
      <c r="B47" s="2" t="s">
        <v>120</v>
      </c>
      <c r="C47" t="s">
        <v>121</v>
      </c>
      <c r="D47" t="str">
        <f t="shared" si="1"/>
        <v>1.16 Technological infrastructure</v>
      </c>
      <c r="H47">
        <v>67.77764777863311</v>
      </c>
      <c r="I47">
        <v>20.444587665540144</v>
      </c>
      <c r="J47">
        <v>56.96060600561308</v>
      </c>
      <c r="K47">
        <v>25.857098543086519</v>
      </c>
      <c r="L47">
        <v>82.494302741193934</v>
      </c>
      <c r="M47">
        <v>76.883395253382929</v>
      </c>
      <c r="N47">
        <v>74.240091637116436</v>
      </c>
      <c r="O47">
        <v>76.400573454540307</v>
      </c>
      <c r="P47">
        <v>39.62716802266943</v>
      </c>
      <c r="Q47">
        <v>100</v>
      </c>
      <c r="R47">
        <v>19.366402933522899</v>
      </c>
      <c r="S47">
        <v>30.733194946145829</v>
      </c>
      <c r="T47">
        <v>84.716592370897928</v>
      </c>
      <c r="U47">
        <v>18.284449421386338</v>
      </c>
      <c r="V47">
        <v>60.091530843159397</v>
      </c>
      <c r="W47">
        <v>45.124878391960188</v>
      </c>
      <c r="X47">
        <v>19.592860006548943</v>
      </c>
      <c r="Y47">
        <v>81.147726654908041</v>
      </c>
      <c r="Z47">
        <v>2.3782312205302931</v>
      </c>
      <c r="AA47">
        <v>0</v>
      </c>
      <c r="AB47">
        <v>42.32905895741424</v>
      </c>
      <c r="AC47">
        <v>37.998513945807495</v>
      </c>
      <c r="AD47">
        <v>66.983427882218407</v>
      </c>
      <c r="AE47">
        <v>87.649088031042965</v>
      </c>
      <c r="AF47">
        <v>91.435281244821084</v>
      </c>
      <c r="AG47">
        <v>37.769522986657577</v>
      </c>
      <c r="AH47">
        <v>76.3400609272135</v>
      </c>
      <c r="AI47">
        <v>77.820639438966325</v>
      </c>
      <c r="AJ47">
        <v>85.86791332681608</v>
      </c>
      <c r="AK47">
        <v>53.49414188242956</v>
      </c>
    </row>
    <row r="48" spans="1:39">
      <c r="A48" s="1">
        <v>44</v>
      </c>
      <c r="B48" s="3" t="s">
        <v>122</v>
      </c>
      <c r="C48" t="s">
        <v>123</v>
      </c>
      <c r="D48" t="str">
        <f t="shared" si="1"/>
        <v>1.16.01 Fixed internet speed, Mbps</v>
      </c>
      <c r="H48">
        <v>25.177477916869886</v>
      </c>
      <c r="I48">
        <v>9.1782727289149193</v>
      </c>
      <c r="J48">
        <v>13.794504958543326</v>
      </c>
      <c r="K48">
        <v>4.4464314745569835</v>
      </c>
      <c r="L48">
        <v>70.871944941201974</v>
      </c>
      <c r="M48">
        <v>79.03863870373381</v>
      </c>
      <c r="N48">
        <v>63.532578261890755</v>
      </c>
      <c r="O48">
        <v>67.021622500406451</v>
      </c>
      <c r="P48">
        <v>14.192814176556658</v>
      </c>
      <c r="Q48">
        <v>59.612709767156026</v>
      </c>
      <c r="R48">
        <v>20.594663920952307</v>
      </c>
      <c r="S48">
        <v>6.2076627106703528</v>
      </c>
      <c r="T48">
        <v>71.357864123268314</v>
      </c>
      <c r="U48">
        <v>6.9961523871457212</v>
      </c>
      <c r="V48">
        <v>38.875340956303425</v>
      </c>
      <c r="W48">
        <v>18.013331165664116</v>
      </c>
      <c r="X48">
        <v>3.1051861485937247</v>
      </c>
      <c r="Y48">
        <v>65.313679799129133</v>
      </c>
      <c r="Z48">
        <v>0</v>
      </c>
      <c r="AA48">
        <v>2.3194060586354524</v>
      </c>
      <c r="AB48">
        <v>24.603045575245218</v>
      </c>
      <c r="AC48">
        <v>29.239148105999025</v>
      </c>
      <c r="AD48">
        <v>33.2375946097292</v>
      </c>
      <c r="AE48">
        <v>100</v>
      </c>
      <c r="AF48">
        <v>64.433967376578337</v>
      </c>
      <c r="AG48">
        <v>5.3974963420582025</v>
      </c>
      <c r="AH48">
        <v>82.015571090518065</v>
      </c>
      <c r="AI48">
        <v>37.525966870788864</v>
      </c>
      <c r="AJ48">
        <v>84.082082407558119</v>
      </c>
      <c r="AK48">
        <v>27.617912173269005</v>
      </c>
      <c r="AM48" t="s">
        <v>683</v>
      </c>
    </row>
    <row r="49" spans="1:39">
      <c r="A49" s="1">
        <v>45</v>
      </c>
      <c r="B49" s="3" t="s">
        <v>124</v>
      </c>
      <c r="C49" t="s">
        <v>125</v>
      </c>
      <c r="D49" t="str">
        <f t="shared" si="1"/>
        <v>1.16.02 Internet users, % population</v>
      </c>
      <c r="H49">
        <v>97.611716894073226</v>
      </c>
      <c r="I49">
        <v>23.208189444576288</v>
      </c>
      <c r="J49">
        <v>100</v>
      </c>
      <c r="K49">
        <v>50.770738676469001</v>
      </c>
      <c r="L49">
        <v>93.190818786597319</v>
      </c>
      <c r="M49">
        <v>89.763310864201472</v>
      </c>
      <c r="N49">
        <v>67.511561879702683</v>
      </c>
      <c r="O49">
        <v>88.214342064230948</v>
      </c>
      <c r="P49">
        <v>71.60395982323206</v>
      </c>
      <c r="Q49">
        <v>93.52308005512252</v>
      </c>
      <c r="R49">
        <v>32.803578046832122</v>
      </c>
      <c r="S49">
        <v>53.298681439540658</v>
      </c>
      <c r="T49">
        <v>80.31493899923872</v>
      </c>
      <c r="U49">
        <v>53.168883444653332</v>
      </c>
      <c r="V49">
        <v>98.275539923769585</v>
      </c>
      <c r="W49">
        <v>70.855813396359153</v>
      </c>
      <c r="X49">
        <v>29.833375795882038</v>
      </c>
      <c r="Y49">
        <v>97.183646598500914</v>
      </c>
      <c r="Z49">
        <v>0</v>
      </c>
      <c r="AA49">
        <v>14.299787349608616</v>
      </c>
      <c r="AB49">
        <v>64.990658035934175</v>
      </c>
      <c r="AC49">
        <v>41.06617843445099</v>
      </c>
      <c r="AD49">
        <v>87.193929533130657</v>
      </c>
      <c r="AE49">
        <v>90.939292535457753</v>
      </c>
      <c r="AF49">
        <v>99.339752645466788</v>
      </c>
      <c r="AG49">
        <v>59.245398303487782</v>
      </c>
      <c r="AH49">
        <v>83.372876854933722</v>
      </c>
      <c r="AI49">
        <v>98.18313513469397</v>
      </c>
      <c r="AJ49">
        <v>91.787951271641745</v>
      </c>
      <c r="AK49">
        <v>69.017218425698658</v>
      </c>
      <c r="AM49" t="s">
        <v>684</v>
      </c>
    </row>
    <row r="50" spans="1:39">
      <c r="A50" s="1">
        <v>46</v>
      </c>
      <c r="B50" s="3" t="s">
        <v>126</v>
      </c>
      <c r="C50" t="s">
        <v>252</v>
      </c>
      <c r="D50" t="str">
        <f t="shared" si="1"/>
        <v>1.16.03 Fixed broadband subscriptions (per 100 people)</v>
      </c>
      <c r="H50">
        <v>79.602479737221117</v>
      </c>
      <c r="I50">
        <v>14.446748929744411</v>
      </c>
      <c r="J50">
        <v>39.994668936865821</v>
      </c>
      <c r="K50">
        <v>4.1215425333226605</v>
      </c>
      <c r="L50">
        <v>95.009924490266783</v>
      </c>
      <c r="M50">
        <v>49.393507597401907</v>
      </c>
      <c r="N50">
        <v>84.809049355003722</v>
      </c>
      <c r="O50">
        <v>66.312866890431096</v>
      </c>
      <c r="P50">
        <v>30.640531645050725</v>
      </c>
      <c r="Q50">
        <v>88.420696664843604</v>
      </c>
      <c r="R50">
        <v>3.9651372807517116</v>
      </c>
      <c r="S50">
        <v>9.8182811598822539</v>
      </c>
      <c r="T50">
        <v>81.793300533608601</v>
      </c>
      <c r="U50">
        <v>4.129382242860383</v>
      </c>
      <c r="V50">
        <v>24.765511876448443</v>
      </c>
      <c r="W50">
        <v>42.872888122541454</v>
      </c>
      <c r="X50">
        <v>3.2887201220424505</v>
      </c>
      <c r="Y50">
        <v>79.216025510364176</v>
      </c>
      <c r="Z50">
        <v>2.4135693745262468</v>
      </c>
      <c r="AA50">
        <v>0</v>
      </c>
      <c r="AB50">
        <v>19.806240599966532</v>
      </c>
      <c r="AC50">
        <v>18.702253117825673</v>
      </c>
      <c r="AD50">
        <v>53.379560255665602</v>
      </c>
      <c r="AE50">
        <v>57.836989854193632</v>
      </c>
      <c r="AF50">
        <v>99.999999999999986</v>
      </c>
      <c r="AG50">
        <v>24.463221030736019</v>
      </c>
      <c r="AH50">
        <v>38.895741105715899</v>
      </c>
      <c r="AI50">
        <v>93.099747918346623</v>
      </c>
      <c r="AJ50">
        <v>84.308251115428632</v>
      </c>
      <c r="AK50">
        <v>44.531319356697793</v>
      </c>
      <c r="AM50" t="s">
        <v>683</v>
      </c>
    </row>
    <row r="51" spans="1:39">
      <c r="A51" s="1">
        <v>47</v>
      </c>
      <c r="B51" s="3" t="s">
        <v>128</v>
      </c>
      <c r="C51" t="s">
        <v>129</v>
      </c>
      <c r="D51" t="str">
        <f t="shared" si="1"/>
        <v>1.16.04 Mobile subscriptions (per 100 people)</v>
      </c>
      <c r="H51">
        <v>34.462372864506591</v>
      </c>
      <c r="I51">
        <v>36.218072046552784</v>
      </c>
      <c r="J51">
        <v>47.91627078879889</v>
      </c>
      <c r="K51">
        <v>41.29983679853877</v>
      </c>
      <c r="L51">
        <v>25.60125946170826</v>
      </c>
      <c r="M51">
        <v>48.246559606383975</v>
      </c>
      <c r="N51">
        <v>41.999748056571555</v>
      </c>
      <c r="O51">
        <v>43.324317233098704</v>
      </c>
      <c r="P51">
        <v>28.945334860085431</v>
      </c>
      <c r="Q51">
        <v>100</v>
      </c>
      <c r="R51">
        <v>22.184479618645682</v>
      </c>
      <c r="S51">
        <v>47.158179832811612</v>
      </c>
      <c r="T51">
        <v>58.428891790791482</v>
      </c>
      <c r="U51">
        <v>11.737770337813986</v>
      </c>
      <c r="V51">
        <v>49.96259434314387</v>
      </c>
      <c r="W51">
        <v>31.504719075650307</v>
      </c>
      <c r="X51">
        <v>44.056420283740081</v>
      </c>
      <c r="Y51">
        <v>38.58506788775523</v>
      </c>
      <c r="Z51">
        <v>21.933384184865719</v>
      </c>
      <c r="AA51">
        <v>0</v>
      </c>
      <c r="AB51">
        <v>44.762147559082308</v>
      </c>
      <c r="AC51">
        <v>51.082956375675217</v>
      </c>
      <c r="AD51">
        <v>60.462246381641542</v>
      </c>
      <c r="AE51">
        <v>52.647485074986591</v>
      </c>
      <c r="AF51">
        <v>49.952801182179627</v>
      </c>
      <c r="AG51">
        <v>50.240343333611804</v>
      </c>
      <c r="AH51">
        <v>60.392331868730153</v>
      </c>
      <c r="AI51">
        <v>40.678622734065542</v>
      </c>
      <c r="AJ51">
        <v>35.457781801088927</v>
      </c>
      <c r="AK51">
        <v>49.275160041119598</v>
      </c>
      <c r="AL51" t="s">
        <v>693</v>
      </c>
      <c r="AM51" t="s">
        <v>684</v>
      </c>
    </row>
    <row r="52" spans="1:39">
      <c r="C52"/>
      <c r="H52" s="87"/>
      <c r="I52" s="87"/>
      <c r="J52" s="87"/>
      <c r="K52" s="87"/>
      <c r="L52" s="87"/>
      <c r="M52" s="87"/>
      <c r="N52" s="87"/>
      <c r="O52" s="87"/>
      <c r="P52" s="87"/>
      <c r="Q52" s="87"/>
      <c r="R52" s="87"/>
      <c r="S52" s="87"/>
      <c r="T52" s="87"/>
      <c r="U52" s="87"/>
      <c r="V52" s="87"/>
      <c r="W52" s="87"/>
      <c r="X52" s="87"/>
      <c r="Y52" s="87"/>
      <c r="Z52" s="87"/>
      <c r="AA52" s="87"/>
      <c r="AB52" s="87"/>
      <c r="AC52" s="87"/>
      <c r="AD52" s="87"/>
      <c r="AE52" s="87"/>
      <c r="AF52" s="87"/>
      <c r="AG52" s="87"/>
      <c r="AH52" s="87"/>
      <c r="AI52" s="87"/>
      <c r="AJ52" s="87"/>
      <c r="AK52" s="87"/>
    </row>
    <row r="53" spans="1:39">
      <c r="A53" s="1"/>
      <c r="C53"/>
      <c r="H53" s="87"/>
      <c r="I53" s="87"/>
      <c r="J53" s="87"/>
      <c r="K53" s="87"/>
      <c r="L53" s="87"/>
      <c r="M53" s="87"/>
      <c r="N53" s="87"/>
      <c r="O53" s="87"/>
      <c r="P53" s="87"/>
      <c r="Q53" s="87"/>
      <c r="R53" s="87"/>
      <c r="S53" s="87"/>
      <c r="T53" s="87"/>
      <c r="U53" s="87"/>
      <c r="V53" s="87"/>
      <c r="W53" s="87"/>
      <c r="X53" s="87"/>
      <c r="Y53" s="87"/>
      <c r="Z53" s="87"/>
      <c r="AA53" s="87"/>
      <c r="AB53" s="87"/>
      <c r="AC53" s="87"/>
      <c r="AD53" s="87"/>
      <c r="AE53" s="87"/>
      <c r="AF53" s="87"/>
      <c r="AG53" s="87"/>
      <c r="AH53" s="87"/>
      <c r="AI53" s="87"/>
      <c r="AJ53" s="87"/>
      <c r="AK53" s="87"/>
    </row>
    <row r="54" spans="1:39">
      <c r="A54" s="1"/>
      <c r="B54" t="s">
        <v>253</v>
      </c>
      <c r="C54" t="s">
        <v>131</v>
      </c>
      <c r="D54" t="str">
        <f>B54</f>
        <v>2 Societal Pillar</v>
      </c>
      <c r="H54">
        <v>98.056679283634935</v>
      </c>
      <c r="I54">
        <v>33.199836072852904</v>
      </c>
      <c r="J54">
        <v>47.301648686190298</v>
      </c>
      <c r="K54">
        <v>42.20651779591465</v>
      </c>
      <c r="L54">
        <v>100</v>
      </c>
      <c r="M54">
        <v>66.120284179089182</v>
      </c>
      <c r="N54">
        <v>33.684413135969912</v>
      </c>
      <c r="O54">
        <v>85.613382538944293</v>
      </c>
      <c r="P54">
        <v>49.225226615156487</v>
      </c>
      <c r="Q54">
        <v>76.751773446067276</v>
      </c>
      <c r="R54">
        <v>29.647987392620568</v>
      </c>
      <c r="S54">
        <v>40.641823143144308</v>
      </c>
      <c r="T54">
        <v>88.006942248931935</v>
      </c>
      <c r="U54">
        <v>46.995228105145245</v>
      </c>
      <c r="V54">
        <v>48.267973026689539</v>
      </c>
      <c r="W54">
        <v>43.941340584673448</v>
      </c>
      <c r="X54">
        <v>0</v>
      </c>
      <c r="Y54">
        <v>98.813250936595438</v>
      </c>
      <c r="Z54">
        <v>31.06824529755675</v>
      </c>
      <c r="AA54">
        <v>26.308037121520599</v>
      </c>
      <c r="AB54">
        <v>45.760429576074635</v>
      </c>
      <c r="AC54">
        <v>50.323670448676204</v>
      </c>
      <c r="AD54">
        <v>35.463623577015504</v>
      </c>
      <c r="AE54">
        <v>81.828760974814273</v>
      </c>
      <c r="AF54">
        <v>85.265767761331048</v>
      </c>
      <c r="AG54">
        <v>51.383060827377236</v>
      </c>
      <c r="AH54">
        <v>54.336109995408663</v>
      </c>
      <c r="AI54">
        <v>91.771500669800886</v>
      </c>
      <c r="AJ54">
        <v>79.835538885272229</v>
      </c>
      <c r="AK54">
        <v>49.716942504609769</v>
      </c>
    </row>
    <row r="55" spans="1:39">
      <c r="A55" s="1">
        <v>48</v>
      </c>
      <c r="B55" s="2" t="s">
        <v>132</v>
      </c>
      <c r="C55" t="s">
        <v>133</v>
      </c>
      <c r="D55" t="str">
        <f>_xlfn.CONCAT(B55," ",C55)</f>
        <v>2.01 Inequality (Gini coefficient)</v>
      </c>
      <c r="H55">
        <v>62.5</v>
      </c>
      <c r="M55">
        <v>4.8913043478260789</v>
      </c>
      <c r="N55">
        <v>41.304347826086925</v>
      </c>
      <c r="O55">
        <v>100</v>
      </c>
      <c r="P55">
        <v>0</v>
      </c>
      <c r="R55">
        <v>54.891304347826058</v>
      </c>
      <c r="S55">
        <v>42.934782608695649</v>
      </c>
      <c r="U55">
        <v>38.04347826086957</v>
      </c>
      <c r="W55">
        <v>2.173913043478251</v>
      </c>
      <c r="Z55">
        <v>88.043478260869549</v>
      </c>
      <c r="AB55">
        <v>30.434782608695627</v>
      </c>
      <c r="AC55">
        <v>27.7173913043478</v>
      </c>
      <c r="AD55">
        <v>53.260869565217384</v>
      </c>
      <c r="AE55">
        <v>45.1086956521739</v>
      </c>
      <c r="AG55">
        <v>44.021739130434753</v>
      </c>
      <c r="AH55">
        <v>58.152173913043463</v>
      </c>
      <c r="AI55">
        <v>71.739130434782595</v>
      </c>
      <c r="AJ55">
        <v>33.152173913043455</v>
      </c>
      <c r="AK55">
        <v>48.913043478260875</v>
      </c>
      <c r="AM55" t="s">
        <v>683</v>
      </c>
    </row>
    <row r="56" spans="1:39">
      <c r="A56" s="1">
        <v>49</v>
      </c>
      <c r="B56" s="2" t="s">
        <v>134</v>
      </c>
      <c r="C56" t="s">
        <v>135</v>
      </c>
      <c r="D56" t="str">
        <f t="shared" ref="D56:D78" si="2">_xlfn.CONCAT(B56," ",C56)</f>
        <v>2.02 Educational attainment</v>
      </c>
      <c r="H56">
        <v>82.708259294522861</v>
      </c>
      <c r="I56">
        <v>15.249623852603788</v>
      </c>
      <c r="J56">
        <v>33.538769389404266</v>
      </c>
      <c r="K56">
        <v>1.2624831775815213</v>
      </c>
      <c r="L56">
        <v>69.914840990676069</v>
      </c>
      <c r="M56">
        <v>55.302225014090737</v>
      </c>
      <c r="N56">
        <v>42.950245295823954</v>
      </c>
      <c r="O56">
        <v>61.875688269053839</v>
      </c>
      <c r="P56">
        <v>30.612180152429016</v>
      </c>
      <c r="Q56">
        <v>63.259638840533036</v>
      </c>
      <c r="R56">
        <v>21.136456807180924</v>
      </c>
      <c r="S56">
        <v>23.635787582572267</v>
      </c>
      <c r="T56">
        <v>58.10611249964284</v>
      </c>
      <c r="U56">
        <v>2.4036841307731978</v>
      </c>
      <c r="V56">
        <v>37.377205196424143</v>
      </c>
      <c r="W56">
        <v>29.591208756627921</v>
      </c>
      <c r="X56">
        <v>8.5419424558315047</v>
      </c>
      <c r="Y56">
        <v>64.467243966457374</v>
      </c>
      <c r="Z56">
        <v>2.7181132134116699</v>
      </c>
      <c r="AA56">
        <v>0</v>
      </c>
      <c r="AB56">
        <v>41.785481228969552</v>
      </c>
      <c r="AC56">
        <v>25.440614382760153</v>
      </c>
      <c r="AD56">
        <v>62.581359669517404</v>
      </c>
      <c r="AE56">
        <v>60.805454354437025</v>
      </c>
      <c r="AF56">
        <v>68.729176081418416</v>
      </c>
      <c r="AG56">
        <v>28.033945111402726</v>
      </c>
      <c r="AH56">
        <v>27.791164397297262</v>
      </c>
      <c r="AI56">
        <v>79.970162028134837</v>
      </c>
      <c r="AJ56">
        <v>100</v>
      </c>
      <c r="AK56">
        <v>23.033381551798243</v>
      </c>
    </row>
    <row r="57" spans="1:39">
      <c r="A57" s="1">
        <v>50</v>
      </c>
      <c r="B57" s="3" t="s">
        <v>136</v>
      </c>
      <c r="C57" t="s">
        <v>137</v>
      </c>
      <c r="D57" t="str">
        <f t="shared" si="2"/>
        <v>2.02.01 Mean years of schooling</v>
      </c>
      <c r="H57">
        <v>88.087807318450572</v>
      </c>
      <c r="I57">
        <v>30.573240631036615</v>
      </c>
      <c r="J57">
        <v>49.942152447949987</v>
      </c>
      <c r="K57">
        <v>5.9331471501963717</v>
      </c>
      <c r="L57">
        <v>100</v>
      </c>
      <c r="M57">
        <v>68.816619992935088</v>
      </c>
      <c r="N57">
        <v>32.950701890811857</v>
      </c>
      <c r="O57">
        <v>83.497405754155096</v>
      </c>
      <c r="P57">
        <v>46.039414047639873</v>
      </c>
      <c r="Q57">
        <v>82.703798631925579</v>
      </c>
      <c r="R57">
        <v>22.787232405551549</v>
      </c>
      <c r="S57">
        <v>43.236586478900982</v>
      </c>
      <c r="T57">
        <v>94.963196445992068</v>
      </c>
      <c r="U57">
        <v>9.0090453699318349</v>
      </c>
      <c r="V57">
        <v>65.698705541262498</v>
      </c>
      <c r="W57">
        <v>50.383643454262838</v>
      </c>
      <c r="X57">
        <v>19.794048584283658</v>
      </c>
      <c r="Y57">
        <v>90.430972377605102</v>
      </c>
      <c r="Z57">
        <v>0</v>
      </c>
      <c r="AA57">
        <v>2.1904458198888803</v>
      </c>
      <c r="AB57">
        <v>57.52992942239576</v>
      </c>
      <c r="AC57">
        <v>47.673946361607314</v>
      </c>
      <c r="AD57">
        <v>88.598321029108959</v>
      </c>
      <c r="AE57">
        <v>79.46303216006342</v>
      </c>
      <c r="AF57">
        <v>85.787447147234786</v>
      </c>
      <c r="AG57">
        <v>67.658681653135687</v>
      </c>
      <c r="AH57">
        <v>44.748828618828817</v>
      </c>
      <c r="AI57">
        <v>95.393606668781871</v>
      </c>
      <c r="AJ57">
        <v>98.376038666312908</v>
      </c>
      <c r="AK57">
        <v>41.233706684679788</v>
      </c>
      <c r="AM57" t="s">
        <v>684</v>
      </c>
    </row>
    <row r="58" spans="1:39">
      <c r="A58" s="1">
        <v>51</v>
      </c>
      <c r="B58" s="3" t="s">
        <v>138</v>
      </c>
      <c r="C58" t="s">
        <v>139</v>
      </c>
      <c r="D58" t="str">
        <f t="shared" si="2"/>
        <v>2.02.02 University education Index</v>
      </c>
      <c r="H58">
        <v>37.668416844117033</v>
      </c>
      <c r="I58">
        <v>1.0990173840538628</v>
      </c>
      <c r="J58">
        <v>24.166054096747128</v>
      </c>
      <c r="K58">
        <v>0</v>
      </c>
      <c r="L58">
        <v>25.34755253666637</v>
      </c>
      <c r="M58">
        <v>5.3078481314729116</v>
      </c>
      <c r="N58">
        <v>35.474478607674094</v>
      </c>
      <c r="O58">
        <v>10.13195480510719</v>
      </c>
      <c r="P58">
        <v>0</v>
      </c>
      <c r="Q58">
        <v>15.989049870152115</v>
      </c>
      <c r="R58">
        <v>18.637292209372131</v>
      </c>
      <c r="S58">
        <v>0</v>
      </c>
      <c r="T58">
        <v>13.233025412862576</v>
      </c>
      <c r="U58">
        <v>0</v>
      </c>
      <c r="V58">
        <v>8.3645026774135811</v>
      </c>
      <c r="W58">
        <v>0.5385254534653523</v>
      </c>
      <c r="X58">
        <v>0</v>
      </c>
      <c r="Y58">
        <v>19.880144383985851</v>
      </c>
      <c r="Z58">
        <v>10.59691142161118</v>
      </c>
      <c r="AA58">
        <v>0</v>
      </c>
      <c r="AB58">
        <v>0.76414960068639448</v>
      </c>
      <c r="AC58">
        <v>1.1909187504181518</v>
      </c>
      <c r="AD58">
        <v>10.273172332324389</v>
      </c>
      <c r="AE58">
        <v>8.0270242380653922</v>
      </c>
      <c r="AF58">
        <v>13.863660390044277</v>
      </c>
      <c r="AG58">
        <v>1.8229750743939235</v>
      </c>
      <c r="AH58">
        <v>2.2950902452687365</v>
      </c>
      <c r="AI58">
        <v>66.840409588334566</v>
      </c>
      <c r="AJ58">
        <v>100</v>
      </c>
      <c r="AK58">
        <v>1.2759689175320708</v>
      </c>
      <c r="AM58" t="s">
        <v>691</v>
      </c>
    </row>
    <row r="59" spans="1:39">
      <c r="A59" s="1">
        <v>52</v>
      </c>
      <c r="B59" s="3" t="s">
        <v>140</v>
      </c>
      <c r="C59" t="s">
        <v>141</v>
      </c>
      <c r="D59" t="str">
        <f t="shared" si="2"/>
        <v>2.02.03 Tertiary enrollment</v>
      </c>
      <c r="H59">
        <v>100</v>
      </c>
      <c r="I59">
        <v>12.632195508025317</v>
      </c>
      <c r="J59">
        <v>19.390806272348353</v>
      </c>
      <c r="K59">
        <v>0.74837752119276324</v>
      </c>
      <c r="L59">
        <v>65.996644336039211</v>
      </c>
      <c r="M59">
        <v>77.914382216219551</v>
      </c>
      <c r="N59">
        <v>50.389034091662722</v>
      </c>
      <c r="O59">
        <v>76.090940629468818</v>
      </c>
      <c r="P59">
        <v>39.58759253173519</v>
      </c>
      <c r="Q59">
        <v>74.750034384716244</v>
      </c>
      <c r="R59">
        <v>18.714465970335642</v>
      </c>
      <c r="S59">
        <v>23.62516082442</v>
      </c>
      <c r="T59">
        <v>51.384588760012925</v>
      </c>
      <c r="U59">
        <v>0.74210755965630892</v>
      </c>
      <c r="V59">
        <v>29.760516462268559</v>
      </c>
      <c r="W59">
        <v>31.958605609187721</v>
      </c>
      <c r="X59">
        <v>6.4679310827227008</v>
      </c>
      <c r="Y59">
        <v>66.380009836282937</v>
      </c>
      <c r="Z59">
        <v>0</v>
      </c>
      <c r="AB59">
        <v>57.387126710255174</v>
      </c>
      <c r="AC59">
        <v>22.851546333940249</v>
      </c>
      <c r="AD59">
        <v>72.746938796964059</v>
      </c>
      <c r="AE59">
        <v>79.351505285519778</v>
      </c>
      <c r="AF59">
        <v>88.503860917737882</v>
      </c>
      <c r="AG59">
        <v>9.2103546469440492</v>
      </c>
      <c r="AH59">
        <v>30.995055428274515</v>
      </c>
      <c r="AI59">
        <v>56.157211653830984</v>
      </c>
      <c r="AJ59">
        <v>73.891902608418278</v>
      </c>
      <c r="AK59">
        <v>22.731706269585633</v>
      </c>
      <c r="AM59" t="s">
        <v>684</v>
      </c>
    </row>
    <row r="60" spans="1:39">
      <c r="A60" s="1">
        <v>53</v>
      </c>
      <c r="B60" s="2" t="s">
        <v>142</v>
      </c>
      <c r="C60" t="s">
        <v>143</v>
      </c>
      <c r="D60" t="str">
        <f t="shared" si="2"/>
        <v>2.03 Labor standards</v>
      </c>
      <c r="H60">
        <v>91.091941850610652</v>
      </c>
      <c r="I60">
        <v>35.235676909673259</v>
      </c>
      <c r="J60">
        <v>0</v>
      </c>
      <c r="K60">
        <v>63.912954585112878</v>
      </c>
      <c r="L60">
        <v>100</v>
      </c>
      <c r="M60">
        <v>74.451019348095045</v>
      </c>
      <c r="N60">
        <v>50</v>
      </c>
      <c r="O60">
        <v>93.695079663515259</v>
      </c>
      <c r="P60">
        <v>82.452529917239431</v>
      </c>
      <c r="Q60">
        <v>100</v>
      </c>
      <c r="R60">
        <v>70.746209758297624</v>
      </c>
      <c r="S60">
        <v>77.839073872298655</v>
      </c>
      <c r="T60">
        <v>64.559452614537378</v>
      </c>
      <c r="U60">
        <v>54.730949890289622</v>
      </c>
      <c r="V60">
        <v>37.493451146808383</v>
      </c>
      <c r="W60">
        <v>87.350809420082044</v>
      </c>
      <c r="X60">
        <v>0.52468714559919172</v>
      </c>
      <c r="Y60">
        <v>96.062511940678917</v>
      </c>
      <c r="Z60">
        <v>76.959435679803107</v>
      </c>
      <c r="AA60">
        <v>56.592795356407848</v>
      </c>
      <c r="AB60">
        <v>91.929187957731131</v>
      </c>
      <c r="AC60">
        <v>78.965098627530324</v>
      </c>
      <c r="AD60">
        <v>32.964835491225941</v>
      </c>
      <c r="AE60">
        <v>47.8892662561897</v>
      </c>
      <c r="AF60">
        <v>91.229575758288945</v>
      </c>
      <c r="AG60">
        <v>54.079543091630946</v>
      </c>
      <c r="AH60">
        <v>63.523381757218431</v>
      </c>
      <c r="AI60">
        <v>90.937490477136919</v>
      </c>
      <c r="AJ60">
        <v>93.304697784349997</v>
      </c>
      <c r="AK60">
        <v>63.621845407829952</v>
      </c>
    </row>
    <row r="61" spans="1:39">
      <c r="A61" s="1">
        <v>54</v>
      </c>
      <c r="B61" s="3" t="s">
        <v>144</v>
      </c>
      <c r="C61" t="s">
        <v>145</v>
      </c>
      <c r="D61" t="str">
        <f t="shared" si="2"/>
        <v>2.03.01 Gender non-discrimination in hiring</v>
      </c>
      <c r="H61">
        <v>100</v>
      </c>
      <c r="I61">
        <v>33.333333333333336</v>
      </c>
      <c r="J61">
        <v>0</v>
      </c>
      <c r="K61">
        <v>100</v>
      </c>
      <c r="L61">
        <v>100</v>
      </c>
      <c r="M61">
        <v>66.666666666666671</v>
      </c>
      <c r="N61">
        <v>100</v>
      </c>
      <c r="O61">
        <v>100</v>
      </c>
      <c r="P61">
        <v>100</v>
      </c>
      <c r="Q61">
        <v>100</v>
      </c>
      <c r="R61">
        <v>100</v>
      </c>
      <c r="S61">
        <v>100</v>
      </c>
      <c r="T61">
        <v>33.333333333333336</v>
      </c>
      <c r="U61">
        <v>100</v>
      </c>
      <c r="V61">
        <v>33.333333333333336</v>
      </c>
      <c r="W61">
        <v>100</v>
      </c>
      <c r="X61">
        <v>0</v>
      </c>
      <c r="Y61">
        <v>100</v>
      </c>
      <c r="Z61">
        <v>100</v>
      </c>
      <c r="AA61">
        <v>33.333333333333336</v>
      </c>
      <c r="AB61">
        <v>100</v>
      </c>
      <c r="AC61">
        <v>100</v>
      </c>
      <c r="AD61">
        <v>33.333333333333336</v>
      </c>
      <c r="AE61">
        <v>66.666666666666671</v>
      </c>
      <c r="AF61">
        <v>100</v>
      </c>
      <c r="AG61">
        <v>66.666666666666671</v>
      </c>
      <c r="AH61">
        <v>100</v>
      </c>
      <c r="AI61">
        <v>100</v>
      </c>
      <c r="AJ61">
        <v>100</v>
      </c>
      <c r="AK61">
        <v>100</v>
      </c>
      <c r="AM61" t="s">
        <v>691</v>
      </c>
    </row>
    <row r="62" spans="1:39">
      <c r="A62" s="1">
        <v>55</v>
      </c>
      <c r="B62" s="3" t="s">
        <v>146</v>
      </c>
      <c r="C62" t="s">
        <v>147</v>
      </c>
      <c r="D62" t="str">
        <f t="shared" si="2"/>
        <v>2.03.02 Freedom of association and assembly</v>
      </c>
      <c r="H62">
        <v>82.183883701221305</v>
      </c>
      <c r="I62">
        <v>37.13802048601319</v>
      </c>
      <c r="K62">
        <v>27.825909170225746</v>
      </c>
      <c r="L62">
        <v>100</v>
      </c>
      <c r="M62">
        <v>82.235372029523418</v>
      </c>
      <c r="N62">
        <v>0</v>
      </c>
      <c r="O62">
        <v>87.390159327030531</v>
      </c>
      <c r="P62">
        <v>64.905059834478863</v>
      </c>
      <c r="R62">
        <v>41.492419516595234</v>
      </c>
      <c r="S62">
        <v>55.678147744597304</v>
      </c>
      <c r="T62">
        <v>95.785571895741413</v>
      </c>
      <c r="U62">
        <v>9.4618997805792446</v>
      </c>
      <c r="V62">
        <v>41.65356896028343</v>
      </c>
      <c r="W62">
        <v>74.701618840164102</v>
      </c>
      <c r="X62">
        <v>1.0493742911983834</v>
      </c>
      <c r="Y62">
        <v>92.125023881357862</v>
      </c>
      <c r="Z62">
        <v>53.9188713596062</v>
      </c>
      <c r="AA62">
        <v>79.852257379482367</v>
      </c>
      <c r="AB62">
        <v>83.858375915462275</v>
      </c>
      <c r="AC62">
        <v>57.930197255060655</v>
      </c>
      <c r="AD62">
        <v>32.596337649118539</v>
      </c>
      <c r="AE62">
        <v>29.111865845712739</v>
      </c>
      <c r="AF62">
        <v>82.459151516577862</v>
      </c>
      <c r="AG62">
        <v>41.492419516595234</v>
      </c>
      <c r="AH62">
        <v>27.046763514436858</v>
      </c>
      <c r="AI62">
        <v>81.874980954273866</v>
      </c>
      <c r="AJ62">
        <v>86.609395568699995</v>
      </c>
      <c r="AK62">
        <v>27.243690815659903</v>
      </c>
      <c r="AM62" t="s">
        <v>684</v>
      </c>
    </row>
    <row r="63" spans="1:39">
      <c r="A63" s="1">
        <v>56</v>
      </c>
      <c r="B63" s="2" t="s">
        <v>148</v>
      </c>
      <c r="C63" t="s">
        <v>149</v>
      </c>
      <c r="D63" t="str">
        <f t="shared" si="2"/>
        <v>2.04 Political stability and absence of violence</v>
      </c>
      <c r="H63">
        <v>74.619287537583574</v>
      </c>
      <c r="I63">
        <v>12.182740298845783</v>
      </c>
      <c r="J63">
        <v>94.923859149579357</v>
      </c>
      <c r="K63">
        <v>42.131978705609534</v>
      </c>
      <c r="L63">
        <v>81.218277211380766</v>
      </c>
      <c r="M63">
        <v>47.208123661186654</v>
      </c>
      <c r="N63">
        <v>26.395939195695846</v>
      </c>
      <c r="O63">
        <v>72.588836123603087</v>
      </c>
      <c r="P63">
        <v>35.02538233605182</v>
      </c>
      <c r="Q63">
        <v>53.807105124671047</v>
      </c>
      <c r="R63">
        <v>21.319796292696907</v>
      </c>
      <c r="S63">
        <v>24.873096530053935</v>
      </c>
      <c r="T63">
        <v>87.817258674865158</v>
      </c>
      <c r="U63">
        <v>70.050757488079896</v>
      </c>
      <c r="V63">
        <v>49.74619408639704</v>
      </c>
      <c r="W63">
        <v>20.304568533128322</v>
      </c>
      <c r="X63">
        <v>0</v>
      </c>
      <c r="Y63">
        <v>98.984770187853357</v>
      </c>
      <c r="Z63">
        <v>2.0304570585706565</v>
      </c>
      <c r="AA63">
        <v>23.857868770485464</v>
      </c>
      <c r="AB63">
        <v>29.441622474401271</v>
      </c>
      <c r="AC63">
        <v>13.197970110992431</v>
      </c>
      <c r="AD63">
        <v>19.796953627054997</v>
      </c>
      <c r="AE63">
        <v>99.999999999999986</v>
      </c>
      <c r="AF63">
        <v>67.512687062869517</v>
      </c>
      <c r="AG63">
        <v>32.487307805684985</v>
      </c>
      <c r="AH63">
        <v>24.365481623980614</v>
      </c>
      <c r="AI63">
        <v>62.436546212448754</v>
      </c>
      <c r="AJ63">
        <v>46.192893849039898</v>
      </c>
      <c r="AK63">
        <v>43.147208517756184</v>
      </c>
      <c r="AM63" t="s">
        <v>684</v>
      </c>
    </row>
    <row r="64" spans="1:39">
      <c r="A64" s="1">
        <v>57</v>
      </c>
      <c r="B64" s="2" t="s">
        <v>150</v>
      </c>
      <c r="C64" t="s">
        <v>151</v>
      </c>
      <c r="D64" t="str">
        <f t="shared" si="2"/>
        <v>2.05 Goods produced by forced labor or child labor</v>
      </c>
      <c r="H64">
        <v>97.598135368724613</v>
      </c>
      <c r="I64">
        <v>62.926746006947226</v>
      </c>
      <c r="J64">
        <v>100</v>
      </c>
      <c r="K64">
        <v>76.93319447796685</v>
      </c>
      <c r="L64">
        <v>96.48863606353197</v>
      </c>
      <c r="M64">
        <v>89.584719609310199</v>
      </c>
      <c r="N64">
        <v>24.448870666450315</v>
      </c>
      <c r="O64">
        <v>93.829525026697496</v>
      </c>
      <c r="P64">
        <v>66.724812809516834</v>
      </c>
      <c r="Q64">
        <v>91.688281760947362</v>
      </c>
      <c r="R64">
        <v>31.009543070058033</v>
      </c>
      <c r="S64">
        <v>64.737982259635771</v>
      </c>
      <c r="T64">
        <v>100</v>
      </c>
      <c r="U64">
        <v>79.395593911540999</v>
      </c>
      <c r="V64">
        <v>60.271452255148894</v>
      </c>
      <c r="W64">
        <v>65.319587125349997</v>
      </c>
      <c r="X64">
        <v>0</v>
      </c>
      <c r="Y64">
        <v>97.586840706321667</v>
      </c>
      <c r="Z64">
        <v>31.075126364507991</v>
      </c>
      <c r="AA64">
        <v>52.829846681253144</v>
      </c>
      <c r="AB64">
        <v>59.32986156908548</v>
      </c>
      <c r="AC64">
        <v>65.659410334189147</v>
      </c>
      <c r="AD64">
        <v>29.008556624745538</v>
      </c>
      <c r="AE64">
        <v>94.913238348170466</v>
      </c>
      <c r="AF64">
        <v>87.895989822003088</v>
      </c>
      <c r="AG64">
        <v>72.689098260311852</v>
      </c>
      <c r="AH64">
        <v>66.282792215657025</v>
      </c>
      <c r="AI64">
        <v>96.603114705587316</v>
      </c>
      <c r="AJ64">
        <v>88.960125389281899</v>
      </c>
      <c r="AK64">
        <v>81.622398673673672</v>
      </c>
    </row>
    <row r="65" spans="1:39">
      <c r="A65" s="1">
        <v>58</v>
      </c>
      <c r="B65" s="3" t="s">
        <v>152</v>
      </c>
      <c r="C65" t="s">
        <v>153</v>
      </c>
      <c r="D65" t="str">
        <f t="shared" si="2"/>
        <v>2.05.01 Goods produced by forced labor</v>
      </c>
      <c r="H65">
        <v>97.598135368724613</v>
      </c>
      <c r="I65">
        <v>62.926746006947219</v>
      </c>
      <c r="J65">
        <v>100</v>
      </c>
      <c r="K65">
        <v>76.93319447796685</v>
      </c>
      <c r="L65">
        <v>96.48863606353197</v>
      </c>
      <c r="M65">
        <v>89.584719609310199</v>
      </c>
      <c r="N65">
        <v>24.448870666450315</v>
      </c>
      <c r="O65">
        <v>93.829525026697496</v>
      </c>
      <c r="P65">
        <v>66.724812809516834</v>
      </c>
      <c r="Q65">
        <v>91.688281760947362</v>
      </c>
      <c r="R65">
        <v>31.009543070058037</v>
      </c>
      <c r="S65">
        <v>64.737982259635771</v>
      </c>
      <c r="T65">
        <v>100</v>
      </c>
      <c r="U65">
        <v>79.395593911540999</v>
      </c>
      <c r="V65">
        <v>60.271452255148901</v>
      </c>
      <c r="W65">
        <v>65.319587125349997</v>
      </c>
      <c r="X65">
        <v>0</v>
      </c>
      <c r="Y65">
        <v>97.586840706321667</v>
      </c>
      <c r="Z65">
        <v>31.075126364507991</v>
      </c>
      <c r="AA65">
        <v>52.829846681253152</v>
      </c>
      <c r="AB65">
        <v>59.32986156908548</v>
      </c>
      <c r="AC65">
        <v>65.659410334189147</v>
      </c>
      <c r="AD65">
        <v>29.008556624745538</v>
      </c>
      <c r="AE65">
        <v>94.913238348170466</v>
      </c>
      <c r="AF65">
        <v>87.895989822003088</v>
      </c>
      <c r="AG65">
        <v>72.689098260311852</v>
      </c>
      <c r="AH65">
        <v>66.282792215657025</v>
      </c>
      <c r="AI65">
        <v>96.60311470558733</v>
      </c>
      <c r="AJ65">
        <v>88.960125389281885</v>
      </c>
      <c r="AK65">
        <v>81.622398673673672</v>
      </c>
    </row>
    <row r="66" spans="1:39">
      <c r="A66" s="1">
        <v>59</v>
      </c>
      <c r="B66" s="4" t="s">
        <v>154</v>
      </c>
      <c r="C66" t="s">
        <v>155</v>
      </c>
      <c r="D66" t="str">
        <f t="shared" si="2"/>
        <v>2.05.01.a Goods produced by forced labor, number of goods categories</v>
      </c>
      <c r="H66">
        <v>100</v>
      </c>
      <c r="I66">
        <v>88.888888888888886</v>
      </c>
      <c r="J66">
        <v>100</v>
      </c>
      <c r="K66">
        <v>94.444444444444443</v>
      </c>
      <c r="L66">
        <v>100</v>
      </c>
      <c r="M66">
        <v>100</v>
      </c>
      <c r="N66">
        <v>0</v>
      </c>
      <c r="O66">
        <v>94.444444444444443</v>
      </c>
      <c r="P66">
        <v>100</v>
      </c>
      <c r="Q66">
        <v>100</v>
      </c>
      <c r="R66">
        <v>44.444444444444443</v>
      </c>
      <c r="S66">
        <v>88.888888888888886</v>
      </c>
      <c r="T66">
        <v>100</v>
      </c>
      <c r="U66">
        <v>100</v>
      </c>
      <c r="V66">
        <v>77.777777777777771</v>
      </c>
      <c r="W66">
        <v>88.888888888888886</v>
      </c>
      <c r="X66">
        <v>27.777777777777771</v>
      </c>
      <c r="Y66">
        <v>100</v>
      </c>
      <c r="Z66">
        <v>66.666666666666657</v>
      </c>
      <c r="AA66">
        <v>100</v>
      </c>
      <c r="AB66">
        <v>83.333333333333329</v>
      </c>
      <c r="AC66">
        <v>100</v>
      </c>
      <c r="AD66">
        <v>83.333333333333329</v>
      </c>
      <c r="AE66">
        <v>100</v>
      </c>
      <c r="AF66">
        <v>100</v>
      </c>
      <c r="AG66">
        <v>100</v>
      </c>
      <c r="AH66">
        <v>83.333333333333329</v>
      </c>
      <c r="AI66">
        <v>100</v>
      </c>
      <c r="AJ66">
        <v>100</v>
      </c>
      <c r="AK66">
        <v>94.444444444444443</v>
      </c>
      <c r="AM66" t="s">
        <v>683</v>
      </c>
    </row>
    <row r="67" spans="1:39">
      <c r="A67" s="1">
        <v>60</v>
      </c>
      <c r="B67" s="4" t="s">
        <v>156</v>
      </c>
      <c r="C67" t="s">
        <v>157</v>
      </c>
      <c r="D67" t="str">
        <f t="shared" si="2"/>
        <v>2.05.01.b % population in forced labor</v>
      </c>
      <c r="H67">
        <v>96.05279837973913</v>
      </c>
      <c r="I67">
        <v>50.185276105989914</v>
      </c>
      <c r="K67">
        <v>67.64778550672294</v>
      </c>
      <c r="L67">
        <v>94.22945771427905</v>
      </c>
      <c r="M67">
        <v>82.883626704735647</v>
      </c>
      <c r="N67">
        <v>75.839988551072764</v>
      </c>
      <c r="O67">
        <v>95.415055339493961</v>
      </c>
      <c r="P67">
        <v>45.315872059361105</v>
      </c>
      <c r="Q67">
        <v>86.340600851048222</v>
      </c>
      <c r="R67">
        <v>42.177291089500642</v>
      </c>
      <c r="S67">
        <v>53.161844634538177</v>
      </c>
      <c r="T67">
        <v>100</v>
      </c>
      <c r="U67">
        <v>66.138913893039756</v>
      </c>
      <c r="V67">
        <v>56.932702576888211</v>
      </c>
      <c r="W67">
        <v>54.117648570532594</v>
      </c>
      <c r="X67">
        <v>7.8831679365148091</v>
      </c>
      <c r="Y67">
        <v>96.03423683836138</v>
      </c>
      <c r="Z67">
        <v>20.06284783314689</v>
      </c>
      <c r="AA67">
        <v>22.481016130853192</v>
      </c>
      <c r="AB67">
        <v>49.8297457926137</v>
      </c>
      <c r="AC67">
        <v>43.564999707071095</v>
      </c>
      <c r="AD67">
        <v>0</v>
      </c>
      <c r="AE67">
        <v>91.640464007615321</v>
      </c>
      <c r="AF67">
        <v>80.108384142834112</v>
      </c>
      <c r="AG67">
        <v>55.117522364097667</v>
      </c>
      <c r="AH67">
        <v>61.256126262330504</v>
      </c>
      <c r="AI67">
        <v>94.417590831991959</v>
      </c>
      <c r="AJ67">
        <v>81.857174470417931</v>
      </c>
      <c r="AK67">
        <v>75.353979335473241</v>
      </c>
      <c r="AM67" t="s">
        <v>691</v>
      </c>
    </row>
    <row r="68" spans="1:39">
      <c r="A68" s="1">
        <v>61</v>
      </c>
      <c r="B68" s="3" t="s">
        <v>158</v>
      </c>
      <c r="C68" t="s">
        <v>159</v>
      </c>
      <c r="D68" t="str">
        <f t="shared" si="2"/>
        <v>2.05.02 Goods produced by child labor, number of goods categories</v>
      </c>
      <c r="H68">
        <v>100</v>
      </c>
      <c r="I68">
        <v>40</v>
      </c>
      <c r="J68">
        <v>100</v>
      </c>
      <c r="K68">
        <v>48</v>
      </c>
      <c r="L68">
        <v>100</v>
      </c>
      <c r="M68">
        <v>100</v>
      </c>
      <c r="N68">
        <v>76</v>
      </c>
      <c r="O68">
        <v>100</v>
      </c>
      <c r="P68">
        <v>68</v>
      </c>
      <c r="Q68">
        <v>100</v>
      </c>
      <c r="R68">
        <v>0</v>
      </c>
      <c r="S68">
        <v>72</v>
      </c>
      <c r="T68">
        <v>100</v>
      </c>
      <c r="U68">
        <v>100</v>
      </c>
      <c r="V68">
        <v>96</v>
      </c>
      <c r="W68">
        <v>40</v>
      </c>
      <c r="X68">
        <v>60</v>
      </c>
      <c r="Y68">
        <v>100</v>
      </c>
      <c r="Z68">
        <v>44</v>
      </c>
      <c r="AA68">
        <v>100</v>
      </c>
      <c r="AB68">
        <v>80</v>
      </c>
      <c r="AC68">
        <v>48</v>
      </c>
      <c r="AD68">
        <v>96</v>
      </c>
      <c r="AE68">
        <v>100</v>
      </c>
      <c r="AF68">
        <v>100</v>
      </c>
      <c r="AG68">
        <v>100</v>
      </c>
      <c r="AH68">
        <v>84</v>
      </c>
      <c r="AI68">
        <v>100</v>
      </c>
      <c r="AJ68">
        <v>100</v>
      </c>
      <c r="AK68">
        <v>36</v>
      </c>
      <c r="AM68" t="s">
        <v>683</v>
      </c>
    </row>
    <row r="69" spans="1:39">
      <c r="A69" s="1">
        <v>62</v>
      </c>
      <c r="B69" s="2" t="s">
        <v>160</v>
      </c>
      <c r="C69" t="s">
        <v>161</v>
      </c>
      <c r="D69" t="str">
        <f t="shared" si="2"/>
        <v>2.06 Government response to human trafficking</v>
      </c>
      <c r="H69">
        <v>98.853211118741399</v>
      </c>
      <c r="I69">
        <v>62.003059914439753</v>
      </c>
      <c r="J69">
        <v>0</v>
      </c>
      <c r="K69">
        <v>38.073396999801375</v>
      </c>
      <c r="L69">
        <v>93.119266712447853</v>
      </c>
      <c r="M69">
        <v>96.330276262418082</v>
      </c>
      <c r="N69">
        <v>20.183489087274111</v>
      </c>
      <c r="O69">
        <v>80.08926712860341</v>
      </c>
      <c r="P69">
        <v>79.892967826967109</v>
      </c>
      <c r="Q69">
        <v>26.299694179167471</v>
      </c>
      <c r="R69">
        <v>59.70948215192243</v>
      </c>
      <c r="S69">
        <v>57.951072079028485</v>
      </c>
      <c r="T69">
        <v>49.617739314400048</v>
      </c>
      <c r="U69">
        <v>59.70948215192243</v>
      </c>
      <c r="V69">
        <v>32.568809687313824</v>
      </c>
      <c r="W69">
        <v>75.535169395738151</v>
      </c>
      <c r="X69">
        <v>22.477066849791434</v>
      </c>
      <c r="Y69">
        <v>74.388380514479451</v>
      </c>
      <c r="Z69">
        <v>43.883791495877162</v>
      </c>
      <c r="AA69">
        <v>17.3547402229038</v>
      </c>
      <c r="AB69">
        <v>75.535169395738151</v>
      </c>
      <c r="AC69">
        <v>99.770642906194226</v>
      </c>
      <c r="AD69">
        <v>22.018349249950308</v>
      </c>
      <c r="AE69">
        <v>58.256882674846061</v>
      </c>
      <c r="AF69">
        <v>37.232418714360328</v>
      </c>
      <c r="AG69">
        <v>69.801224989444719</v>
      </c>
      <c r="AH69">
        <v>75.535169395738151</v>
      </c>
      <c r="AI69">
        <v>100</v>
      </c>
      <c r="AJ69">
        <v>91.055046043736411</v>
      </c>
      <c r="AK69">
        <v>34.862387449831139</v>
      </c>
    </row>
    <row r="70" spans="1:39">
      <c r="A70" s="1">
        <v>63</v>
      </c>
      <c r="B70" s="3" t="s">
        <v>162</v>
      </c>
      <c r="C70" t="s">
        <v>163</v>
      </c>
      <c r="D70" t="str">
        <f t="shared" si="2"/>
        <v>2.06.01 Government response to human trafficking, Criminalization</v>
      </c>
      <c r="H70">
        <v>80</v>
      </c>
      <c r="I70">
        <v>60</v>
      </c>
      <c r="J70">
        <v>0</v>
      </c>
      <c r="K70">
        <v>80</v>
      </c>
      <c r="L70">
        <v>80</v>
      </c>
      <c r="M70">
        <v>100</v>
      </c>
      <c r="N70">
        <v>40</v>
      </c>
      <c r="P70">
        <v>100</v>
      </c>
      <c r="Q70">
        <v>40</v>
      </c>
      <c r="R70">
        <v>60</v>
      </c>
      <c r="S70">
        <v>80</v>
      </c>
      <c r="T70">
        <v>40</v>
      </c>
      <c r="U70">
        <v>60</v>
      </c>
      <c r="V70">
        <v>60</v>
      </c>
      <c r="W70">
        <v>80</v>
      </c>
      <c r="X70">
        <v>40</v>
      </c>
      <c r="Y70">
        <v>80</v>
      </c>
      <c r="Z70">
        <v>40</v>
      </c>
      <c r="AA70">
        <v>20</v>
      </c>
      <c r="AB70">
        <v>80</v>
      </c>
      <c r="AC70">
        <v>100</v>
      </c>
      <c r="AD70">
        <v>80</v>
      </c>
      <c r="AE70">
        <v>20</v>
      </c>
      <c r="AF70">
        <v>20</v>
      </c>
      <c r="AG70">
        <v>80</v>
      </c>
      <c r="AH70">
        <v>80</v>
      </c>
      <c r="AI70">
        <v>80</v>
      </c>
      <c r="AJ70">
        <v>60</v>
      </c>
      <c r="AK70">
        <v>60</v>
      </c>
      <c r="AM70" t="s">
        <v>691</v>
      </c>
    </row>
    <row r="71" spans="1:39">
      <c r="A71" s="1">
        <v>64</v>
      </c>
      <c r="B71" s="3" t="s">
        <v>164</v>
      </c>
      <c r="C71" t="s">
        <v>165</v>
      </c>
      <c r="D71" t="str">
        <f t="shared" si="2"/>
        <v>2.06.02 Government response to human trafficking, Strategy</v>
      </c>
      <c r="H71">
        <v>97.058823786805036</v>
      </c>
      <c r="I71">
        <v>55.882356802072756</v>
      </c>
      <c r="J71">
        <v>23.529409705561338</v>
      </c>
      <c r="K71">
        <v>41.176475736097011</v>
      </c>
      <c r="L71">
        <v>82.352942720829063</v>
      </c>
      <c r="M71">
        <v>70.588237868048495</v>
      </c>
      <c r="N71">
        <v>35.294123309706855</v>
      </c>
      <c r="O71">
        <v>52.623217248520206</v>
      </c>
      <c r="P71">
        <v>61.764709228463154</v>
      </c>
      <c r="Q71">
        <v>17.647057279170937</v>
      </c>
      <c r="R71">
        <v>50.0000043756826</v>
      </c>
      <c r="S71">
        <v>58.823533015267955</v>
      </c>
      <c r="T71">
        <v>44.11765194929221</v>
      </c>
      <c r="U71">
        <v>50.0000043756826</v>
      </c>
      <c r="V71">
        <v>47.058828162487416</v>
      </c>
      <c r="W71">
        <v>70.588237868048495</v>
      </c>
      <c r="X71">
        <v>41.176475736097011</v>
      </c>
      <c r="Y71">
        <v>67.647061654853317</v>
      </c>
      <c r="Z71">
        <v>29.411762131951498</v>
      </c>
      <c r="AA71">
        <v>14.705881065975754</v>
      </c>
      <c r="AB71">
        <v>70.588237868048495</v>
      </c>
      <c r="AC71">
        <v>79.411766507634098</v>
      </c>
      <c r="AD71">
        <v>0</v>
      </c>
      <c r="AE71">
        <v>52.941180588877572</v>
      </c>
      <c r="AF71">
        <v>32.352947096511649</v>
      </c>
      <c r="AG71">
        <v>55.882356802072756</v>
      </c>
      <c r="AH71">
        <v>70.588237868048495</v>
      </c>
      <c r="AI71">
        <v>100</v>
      </c>
      <c r="AJ71">
        <v>97.058823786805036</v>
      </c>
      <c r="AK71">
        <v>52.941180588877572</v>
      </c>
      <c r="AM71" t="s">
        <v>691</v>
      </c>
    </row>
    <row r="72" spans="1:39">
      <c r="A72" s="1">
        <v>65</v>
      </c>
      <c r="B72" s="3" t="s">
        <v>166</v>
      </c>
      <c r="C72" t="s">
        <v>167</v>
      </c>
      <c r="D72" t="str">
        <f t="shared" si="2"/>
        <v>2.06.03 Government response to human trafficking, Action</v>
      </c>
      <c r="H72">
        <v>100</v>
      </c>
      <c r="I72">
        <v>66.666666666666657</v>
      </c>
      <c r="J72">
        <v>0</v>
      </c>
      <c r="K72">
        <v>0</v>
      </c>
      <c r="L72">
        <v>100</v>
      </c>
      <c r="M72">
        <v>100</v>
      </c>
      <c r="N72">
        <v>0</v>
      </c>
      <c r="O72">
        <v>100</v>
      </c>
      <c r="P72">
        <v>66.666666666666657</v>
      </c>
      <c r="Q72">
        <v>33.333333333333329</v>
      </c>
      <c r="R72">
        <v>66.666666666666657</v>
      </c>
      <c r="S72">
        <v>33.333333333333329</v>
      </c>
      <c r="T72">
        <v>66.666666666666657</v>
      </c>
      <c r="U72">
        <v>66.666666666666657</v>
      </c>
      <c r="V72">
        <v>0</v>
      </c>
      <c r="W72">
        <v>66.666666666666657</v>
      </c>
      <c r="X72">
        <v>0</v>
      </c>
      <c r="Y72">
        <v>66.666666666666657</v>
      </c>
      <c r="Z72">
        <v>66.666666666666657</v>
      </c>
      <c r="AA72">
        <v>33.333333333333329</v>
      </c>
      <c r="AB72">
        <v>66.666666666666657</v>
      </c>
      <c r="AC72">
        <v>100</v>
      </c>
      <c r="AD72">
        <v>0</v>
      </c>
      <c r="AE72">
        <v>100</v>
      </c>
      <c r="AF72">
        <v>66.666666666666657</v>
      </c>
      <c r="AG72">
        <v>66.666666666666657</v>
      </c>
      <c r="AH72">
        <v>66.666666666666657</v>
      </c>
      <c r="AI72">
        <v>100</v>
      </c>
      <c r="AJ72">
        <v>100</v>
      </c>
      <c r="AK72">
        <v>0</v>
      </c>
      <c r="AM72" t="s">
        <v>684</v>
      </c>
    </row>
    <row r="73" spans="1:39">
      <c r="A73" s="1">
        <v>66</v>
      </c>
      <c r="B73" s="2" t="s">
        <v>168</v>
      </c>
      <c r="C73" t="s">
        <v>169</v>
      </c>
      <c r="D73" t="str">
        <f t="shared" si="2"/>
        <v>2.07 Trade in goods at risk of modern slavery</v>
      </c>
      <c r="H73">
        <v>56.541459999777224</v>
      </c>
      <c r="I73">
        <v>57.017381688875645</v>
      </c>
      <c r="J73">
        <v>79.97232265159316</v>
      </c>
      <c r="K73">
        <v>71.719225511973079</v>
      </c>
      <c r="L73">
        <v>55.883198842198851</v>
      </c>
      <c r="M73">
        <v>60.720356443587846</v>
      </c>
      <c r="N73">
        <v>0</v>
      </c>
      <c r="O73">
        <v>30.608706616673146</v>
      </c>
      <c r="P73">
        <v>71.499059134908748</v>
      </c>
      <c r="Q73">
        <v>50.805875338342481</v>
      </c>
      <c r="R73">
        <v>12.972029902396903</v>
      </c>
      <c r="S73">
        <v>19.848822085704825</v>
      </c>
      <c r="T73">
        <v>51.488633991698606</v>
      </c>
      <c r="U73">
        <v>82.758941258354028</v>
      </c>
      <c r="V73">
        <v>19.657747209274078</v>
      </c>
      <c r="W73">
        <v>57.752952387316753</v>
      </c>
      <c r="X73">
        <v>42.830408680273884</v>
      </c>
      <c r="Y73">
        <v>64.414387199209855</v>
      </c>
      <c r="Z73">
        <v>42.909352956906709</v>
      </c>
      <c r="AA73">
        <v>100</v>
      </c>
      <c r="AB73">
        <v>28.173901431443632</v>
      </c>
      <c r="AC73">
        <v>64.899400173398632</v>
      </c>
      <c r="AD73">
        <v>18.861912048841845</v>
      </c>
      <c r="AE73">
        <v>58.546594471511625</v>
      </c>
      <c r="AF73">
        <v>55.937799617475648</v>
      </c>
      <c r="AG73">
        <v>68.37316735034193</v>
      </c>
      <c r="AH73">
        <v>26.924600070051014</v>
      </c>
      <c r="AI73">
        <v>54.660869447893013</v>
      </c>
      <c r="AJ73">
        <v>46.606825094943943</v>
      </c>
      <c r="AK73">
        <v>17.709577716195163</v>
      </c>
    </row>
    <row r="74" spans="1:39">
      <c r="A74" s="1">
        <v>67</v>
      </c>
      <c r="B74" s="3" t="s">
        <v>170</v>
      </c>
      <c r="C74" t="s">
        <v>171</v>
      </c>
      <c r="D74" t="str">
        <f t="shared" si="2"/>
        <v>2.07.01 Imports of goods at risk of modern slavery, US$ millions</v>
      </c>
      <c r="H74">
        <v>18.606563334169749</v>
      </c>
      <c r="I74">
        <v>100</v>
      </c>
      <c r="J74">
        <v>62.490192081628187</v>
      </c>
      <c r="K74">
        <v>47.181760724947949</v>
      </c>
      <c r="L74">
        <v>17.373706964888669</v>
      </c>
      <c r="M74">
        <v>26.433212435373321</v>
      </c>
      <c r="N74">
        <v>12.710144736999865</v>
      </c>
      <c r="O74">
        <v>24.555911015586616</v>
      </c>
      <c r="P74">
        <v>46.620629105177336</v>
      </c>
      <c r="Q74">
        <v>7.864395123281767</v>
      </c>
      <c r="R74">
        <v>16.334289525426897</v>
      </c>
      <c r="S74">
        <v>27.802475241513292</v>
      </c>
      <c r="T74">
        <v>9.1431328169480679</v>
      </c>
      <c r="U74">
        <v>67.70924603696244</v>
      </c>
      <c r="V74">
        <v>25.220110508404289</v>
      </c>
      <c r="W74">
        <v>20.875565673314796</v>
      </c>
      <c r="X74">
        <v>41.902908653000473</v>
      </c>
      <c r="Y74">
        <v>33.351757290948484</v>
      </c>
      <c r="Z74">
        <v>26.85960851801137</v>
      </c>
      <c r="AA74">
        <v>100</v>
      </c>
      <c r="AB74">
        <v>32.956565431853079</v>
      </c>
      <c r="AC74">
        <v>34.260137388313424</v>
      </c>
      <c r="AD74">
        <v>18.549963585274455</v>
      </c>
      <c r="AE74">
        <v>22.361976784109629</v>
      </c>
      <c r="AF74">
        <v>17.475968677877049</v>
      </c>
      <c r="AG74">
        <v>40.766150906184137</v>
      </c>
      <c r="AH74">
        <v>23.576367944799415</v>
      </c>
      <c r="AI74">
        <v>15.084408011456148</v>
      </c>
      <c r="AJ74">
        <v>0</v>
      </c>
      <c r="AK74">
        <v>23.283390534343482</v>
      </c>
      <c r="AL74" t="s">
        <v>693</v>
      </c>
      <c r="AM74" t="s">
        <v>684</v>
      </c>
    </row>
    <row r="75" spans="1:39">
      <c r="A75" s="1">
        <v>68</v>
      </c>
      <c r="B75" s="3" t="s">
        <v>172</v>
      </c>
      <c r="C75" t="s">
        <v>173</v>
      </c>
      <c r="D75" t="str">
        <f t="shared" si="2"/>
        <v>2.07.02 Exports of goods at risk of modern slavery, US$ millions</v>
      </c>
      <c r="H75">
        <v>100</v>
      </c>
      <c r="I75">
        <v>19.497916376847414</v>
      </c>
      <c r="J75">
        <v>100</v>
      </c>
      <c r="K75">
        <v>99.851217669170964</v>
      </c>
      <c r="L75">
        <v>100</v>
      </c>
      <c r="M75">
        <v>100</v>
      </c>
      <c r="N75">
        <v>0</v>
      </c>
      <c r="O75">
        <v>45.481236041656722</v>
      </c>
      <c r="P75">
        <v>100</v>
      </c>
      <c r="Q75">
        <v>100</v>
      </c>
      <c r="R75">
        <v>20.671151240445226</v>
      </c>
      <c r="S75">
        <v>22.082499651213539</v>
      </c>
      <c r="T75">
        <v>100</v>
      </c>
      <c r="U75">
        <v>100</v>
      </c>
      <c r="V75">
        <v>24.307000524811443</v>
      </c>
      <c r="W75">
        <v>100</v>
      </c>
      <c r="X75">
        <v>51.024246509835791</v>
      </c>
      <c r="Y75">
        <v>100</v>
      </c>
      <c r="Z75">
        <v>66.215401266268941</v>
      </c>
      <c r="AA75">
        <v>100</v>
      </c>
      <c r="AB75">
        <v>32.520438518037892</v>
      </c>
      <c r="AC75">
        <v>100</v>
      </c>
      <c r="AD75">
        <v>29.486628927835682</v>
      </c>
      <c r="AE75">
        <v>100</v>
      </c>
      <c r="AF75">
        <v>100</v>
      </c>
      <c r="AG75">
        <v>100</v>
      </c>
      <c r="AH75">
        <v>39.560821293540627</v>
      </c>
      <c r="AI75">
        <v>100</v>
      </c>
      <c r="AJ75">
        <v>100</v>
      </c>
      <c r="AK75">
        <v>22.594996675006826</v>
      </c>
      <c r="AL75" t="s">
        <v>693</v>
      </c>
      <c r="AM75" t="s">
        <v>684</v>
      </c>
    </row>
    <row r="76" spans="1:39">
      <c r="A76" s="1">
        <v>69</v>
      </c>
      <c r="B76" s="2" t="s">
        <v>174</v>
      </c>
      <c r="C76" t="s">
        <v>175</v>
      </c>
      <c r="D76" t="str">
        <f t="shared" si="2"/>
        <v>2.08 Social mobility, Index</v>
      </c>
      <c r="H76">
        <v>97.461928934010146</v>
      </c>
      <c r="I76">
        <v>8.8832487309644694</v>
      </c>
      <c r="L76">
        <v>100</v>
      </c>
      <c r="M76">
        <v>59.898477157360411</v>
      </c>
      <c r="N76">
        <v>62.944162436548226</v>
      </c>
      <c r="P76">
        <v>43.654822335025379</v>
      </c>
      <c r="R76">
        <v>15.22842639593909</v>
      </c>
      <c r="S76">
        <v>31.979695431472077</v>
      </c>
      <c r="T76">
        <v>100</v>
      </c>
      <c r="U76">
        <v>18.020304568527909</v>
      </c>
      <c r="V76">
        <v>64.213197969543145</v>
      </c>
      <c r="W76">
        <v>40.35532994923858</v>
      </c>
      <c r="Y76">
        <v>95.431472081218288</v>
      </c>
      <c r="Z76">
        <v>0</v>
      </c>
      <c r="AB76">
        <v>33.502538071065985</v>
      </c>
      <c r="AC76">
        <v>38.071065989847725</v>
      </c>
      <c r="AD76">
        <v>71.065989847715755</v>
      </c>
      <c r="AE76">
        <v>96.192893401015226</v>
      </c>
      <c r="AF76">
        <v>88.071065989847753</v>
      </c>
      <c r="AG76">
        <v>39.593908629441621</v>
      </c>
      <c r="AH76">
        <v>47.461928934010153</v>
      </c>
      <c r="AI76">
        <v>95.685279187817287</v>
      </c>
      <c r="AJ76">
        <v>85.532994923857899</v>
      </c>
      <c r="AK76">
        <v>53.55329949238579</v>
      </c>
      <c r="AM76" t="s">
        <v>692</v>
      </c>
    </row>
    <row r="77" spans="1:39">
      <c r="A77" s="1">
        <v>70</v>
      </c>
      <c r="B77" s="2" t="s">
        <v>176</v>
      </c>
      <c r="C77" t="s">
        <v>177</v>
      </c>
      <c r="D77" t="str">
        <f t="shared" si="2"/>
        <v>2.09 Life expectancy at birth</v>
      </c>
      <c r="H77">
        <v>95.294392430476876</v>
      </c>
      <c r="I77">
        <v>34.937980797900913</v>
      </c>
      <c r="J77">
        <v>46.175482537221441</v>
      </c>
      <c r="K77">
        <v>21.035342994016744</v>
      </c>
      <c r="L77">
        <v>86.001451090305508</v>
      </c>
      <c r="M77">
        <v>67.549744568350334</v>
      </c>
      <c r="N77">
        <v>63.908104239966619</v>
      </c>
      <c r="P77">
        <v>41.343153040332375</v>
      </c>
      <c r="Q77">
        <v>100</v>
      </c>
      <c r="R77">
        <v>9.3883554972469163</v>
      </c>
      <c r="S77">
        <v>11.030771065656884</v>
      </c>
      <c r="T77">
        <v>96.57353847377108</v>
      </c>
      <c r="U77">
        <v>13.468304609696467</v>
      </c>
      <c r="V77">
        <v>47.37561373168743</v>
      </c>
      <c r="W77">
        <v>24.162144433180266</v>
      </c>
      <c r="X77">
        <v>1.5952054386069432</v>
      </c>
      <c r="Y77">
        <v>84.981712286560551</v>
      </c>
      <c r="Z77">
        <v>3.7136978949251382</v>
      </c>
      <c r="AA77">
        <v>0</v>
      </c>
      <c r="AB77">
        <v>34.917108951040639</v>
      </c>
      <c r="AC77">
        <v>19.459518556065781</v>
      </c>
      <c r="AD77">
        <v>20.217862325322507</v>
      </c>
      <c r="AE77">
        <v>86.488460850378658</v>
      </c>
      <c r="AF77">
        <v>91.176178265450147</v>
      </c>
      <c r="AG77">
        <v>54.905380960900096</v>
      </c>
      <c r="AH77">
        <v>66.416204504343355</v>
      </c>
      <c r="AI77">
        <v>76.488361460631708</v>
      </c>
      <c r="AJ77">
        <v>58.87649830043533</v>
      </c>
      <c r="AK77">
        <v>41.085236646987489</v>
      </c>
      <c r="AM77" t="s">
        <v>684</v>
      </c>
    </row>
    <row r="78" spans="1:39">
      <c r="A78" s="1">
        <v>71</v>
      </c>
      <c r="B78" s="2" t="s">
        <v>178</v>
      </c>
      <c r="C78" t="s">
        <v>179</v>
      </c>
      <c r="D78" t="str">
        <f t="shared" si="2"/>
        <v>2.10 Uneven Economic Development</v>
      </c>
      <c r="H78">
        <v>98.245614035087712</v>
      </c>
      <c r="I78">
        <v>40.350877192982438</v>
      </c>
      <c r="J78">
        <v>22.807017543859629</v>
      </c>
      <c r="K78">
        <v>31.578947368421041</v>
      </c>
      <c r="L78">
        <v>100</v>
      </c>
      <c r="M78">
        <v>57.894736842105253</v>
      </c>
      <c r="N78">
        <v>36.842105263157897</v>
      </c>
      <c r="P78">
        <v>35.087719298245602</v>
      </c>
      <c r="R78">
        <v>42.105263157894733</v>
      </c>
      <c r="S78">
        <v>66.666666666666657</v>
      </c>
      <c r="T78">
        <v>92.982456140350877</v>
      </c>
      <c r="U78">
        <v>50.877192982456137</v>
      </c>
      <c r="V78">
        <v>82.456140350877192</v>
      </c>
      <c r="W78">
        <v>43.859649122807014</v>
      </c>
      <c r="X78">
        <v>15.78947368421052</v>
      </c>
      <c r="Y78">
        <v>98.245614035087712</v>
      </c>
      <c r="Z78">
        <v>57.894736842105253</v>
      </c>
      <c r="AA78">
        <v>1.4210854715202004E-14</v>
      </c>
      <c r="AB78">
        <v>35.087719298245602</v>
      </c>
      <c r="AC78">
        <v>61.403508771929815</v>
      </c>
      <c r="AD78">
        <v>52.631578947368418</v>
      </c>
      <c r="AE78">
        <v>84.21052631578948</v>
      </c>
      <c r="AF78">
        <v>94.736842105263165</v>
      </c>
      <c r="AG78">
        <v>38.596491228070171</v>
      </c>
      <c r="AH78">
        <v>68.421052631578945</v>
      </c>
      <c r="AI78">
        <v>78.94736842105263</v>
      </c>
      <c r="AJ78">
        <v>73.68421052631578</v>
      </c>
      <c r="AK78">
        <v>82.456140350877192</v>
      </c>
      <c r="AM78" t="s">
        <v>691</v>
      </c>
    </row>
    <row r="79" spans="1:39">
      <c r="A79" s="1"/>
      <c r="B79" s="2"/>
      <c r="C79"/>
    </row>
    <row r="80" spans="1:39">
      <c r="A80" s="1"/>
      <c r="C80"/>
      <c r="H80" s="87"/>
      <c r="I80" s="87"/>
      <c r="J80" s="87"/>
      <c r="K80" s="87"/>
      <c r="L80" s="87"/>
      <c r="M80" s="87"/>
      <c r="N80" s="87"/>
      <c r="O80" s="87"/>
      <c r="P80" s="87"/>
      <c r="Q80" s="87"/>
      <c r="R80" s="87"/>
      <c r="S80" s="87"/>
      <c r="T80" s="87"/>
      <c r="U80" s="87"/>
      <c r="V80" s="87"/>
      <c r="W80" s="87"/>
      <c r="X80" s="87"/>
      <c r="Y80" s="87"/>
      <c r="Z80" s="87"/>
      <c r="AA80" s="87"/>
      <c r="AB80" s="87"/>
      <c r="AC80" s="87"/>
      <c r="AD80" s="87"/>
      <c r="AE80" s="87"/>
      <c r="AF80" s="87"/>
      <c r="AG80" s="87"/>
      <c r="AH80" s="87"/>
      <c r="AI80" s="87"/>
      <c r="AJ80" s="87"/>
      <c r="AK80" s="87"/>
    </row>
    <row r="81" spans="1:39">
      <c r="A81" s="1"/>
      <c r="B81" t="s">
        <v>262</v>
      </c>
      <c r="C81" t="s">
        <v>182</v>
      </c>
      <c r="D81" t="str">
        <f>B81</f>
        <v>3 Environmental Pillar</v>
      </c>
      <c r="H81">
        <v>74.080231584532513</v>
      </c>
      <c r="I81">
        <v>55.65999178205697</v>
      </c>
      <c r="J81">
        <v>16.080925357207612</v>
      </c>
      <c r="K81">
        <v>73.954522346345016</v>
      </c>
      <c r="L81">
        <v>63.138700976616335</v>
      </c>
      <c r="M81">
        <v>69.435939586230973</v>
      </c>
      <c r="N81">
        <v>62.773324959438234</v>
      </c>
      <c r="O81">
        <v>41.480088947259915</v>
      </c>
      <c r="P81">
        <v>63.807847048034461</v>
      </c>
      <c r="Q81">
        <v>77.015919538389838</v>
      </c>
      <c r="R81">
        <v>39.666257768215935</v>
      </c>
      <c r="S81">
        <v>75.858352103918392</v>
      </c>
      <c r="T81">
        <v>73.363501655711332</v>
      </c>
      <c r="U81">
        <v>77.669179431549452</v>
      </c>
      <c r="V81">
        <v>69.61288424928091</v>
      </c>
      <c r="W81">
        <v>90.223662553736887</v>
      </c>
      <c r="X81">
        <v>59.07880776610601</v>
      </c>
      <c r="Y81">
        <v>100</v>
      </c>
      <c r="Z81">
        <v>49.254246822804461</v>
      </c>
      <c r="AA81">
        <v>51.746264513295387</v>
      </c>
      <c r="AB81">
        <v>54.966577355990168</v>
      </c>
      <c r="AC81">
        <v>87.989391058951369</v>
      </c>
      <c r="AD81">
        <v>0</v>
      </c>
      <c r="AE81">
        <v>78.207846122980754</v>
      </c>
      <c r="AF81">
        <v>63.981917036181649</v>
      </c>
      <c r="AG81">
        <v>64.278152948368998</v>
      </c>
      <c r="AH81">
        <v>53.192496201545325</v>
      </c>
      <c r="AI81">
        <v>95.587457906039518</v>
      </c>
      <c r="AJ81">
        <v>67.029820544867974</v>
      </c>
      <c r="AK81">
        <v>75.911260246517671</v>
      </c>
    </row>
    <row r="82" spans="1:39">
      <c r="A82" s="1">
        <v>72</v>
      </c>
      <c r="B82" s="2" t="s">
        <v>183</v>
      </c>
      <c r="C82" t="s">
        <v>184</v>
      </c>
      <c r="D82" t="str">
        <f>_xlfn.CONCAT(B82," ",C82)</f>
        <v>3.01 Air pollution</v>
      </c>
      <c r="H82">
        <v>95.790480746232959</v>
      </c>
      <c r="I82">
        <v>14.398469265725893</v>
      </c>
      <c r="J82">
        <v>97.297297297297291</v>
      </c>
      <c r="K82">
        <v>57.809136570198511</v>
      </c>
      <c r="L82">
        <v>99.832575938770631</v>
      </c>
      <c r="M82">
        <v>57.665630232001902</v>
      </c>
      <c r="N82">
        <v>32.193255202104751</v>
      </c>
      <c r="O82">
        <v>76.680220043051904</v>
      </c>
      <c r="P82">
        <v>74.336283185840713</v>
      </c>
      <c r="Q82">
        <v>73.020808419038502</v>
      </c>
      <c r="R82">
        <v>1.4210854715202004E-14</v>
      </c>
      <c r="S82">
        <v>72.303276728055494</v>
      </c>
      <c r="T82">
        <v>84.549150920832332</v>
      </c>
      <c r="U82">
        <v>61.492465917244665</v>
      </c>
      <c r="V82">
        <v>76.560631427888069</v>
      </c>
      <c r="W82">
        <v>79.5264290839512</v>
      </c>
      <c r="X82">
        <v>37.000717531690988</v>
      </c>
      <c r="Y82">
        <v>100</v>
      </c>
      <c r="Z82">
        <v>9.5431714900741298</v>
      </c>
      <c r="AA82">
        <v>74.862473092561586</v>
      </c>
      <c r="AB82">
        <v>50.51423104520449</v>
      </c>
      <c r="AC82">
        <v>67.328390337239895</v>
      </c>
      <c r="AD82">
        <v>88.208562544845734</v>
      </c>
      <c r="AE82">
        <v>82.013872279359006</v>
      </c>
      <c r="AF82">
        <v>53.695288208562538</v>
      </c>
      <c r="AG82">
        <v>67.711073905764181</v>
      </c>
      <c r="AH82">
        <v>41.784262138244443</v>
      </c>
      <c r="AI82">
        <v>91.987562784022955</v>
      </c>
      <c r="AJ82">
        <v>96.771107390576418</v>
      </c>
      <c r="AK82">
        <v>66.180339631667067</v>
      </c>
      <c r="AM82" t="s">
        <v>692</v>
      </c>
    </row>
    <row r="83" spans="1:39">
      <c r="A83" s="1">
        <v>73</v>
      </c>
      <c r="B83" s="2" t="s">
        <v>185</v>
      </c>
      <c r="C83" t="s">
        <v>186</v>
      </c>
      <c r="D83" t="str">
        <f t="shared" ref="D83:D101" si="3">_xlfn.CONCAT(B83," ",C83)</f>
        <v>3.02 Deforestation</v>
      </c>
      <c r="H83">
        <v>100</v>
      </c>
      <c r="I83">
        <v>49.222442019649172</v>
      </c>
      <c r="J83">
        <v>11.184647293128947</v>
      </c>
      <c r="K83">
        <v>71.159925217285561</v>
      </c>
      <c r="L83">
        <v>21.112849113589188</v>
      </c>
      <c r="M83">
        <v>25.55621805811505</v>
      </c>
      <c r="N83">
        <v>15.56272884612309</v>
      </c>
      <c r="O83">
        <v>3.8402001324710646</v>
      </c>
      <c r="P83">
        <v>10.905267317091727</v>
      </c>
      <c r="Q83">
        <v>5.8401131267531916</v>
      </c>
      <c r="R83">
        <v>16.046250531468715</v>
      </c>
      <c r="S83">
        <v>39.510203123513357</v>
      </c>
      <c r="T83">
        <v>8.2679971328618596</v>
      </c>
      <c r="U83">
        <v>82.482878105390185</v>
      </c>
      <c r="V83">
        <v>65.998817559483086</v>
      </c>
      <c r="W83">
        <v>23.325059189122321</v>
      </c>
      <c r="X83">
        <v>33.681684419992351</v>
      </c>
      <c r="Y83">
        <v>29.008752935500858</v>
      </c>
      <c r="Z83">
        <v>0</v>
      </c>
      <c r="AA83">
        <v>12.011266022749698</v>
      </c>
      <c r="AB83">
        <v>14.226854204662244</v>
      </c>
      <c r="AC83">
        <v>21.053242758172857</v>
      </c>
      <c r="AD83">
        <v>29.281975283367075</v>
      </c>
      <c r="AE83">
        <v>54.658138089490265</v>
      </c>
      <c r="AF83">
        <v>17.413937514749023</v>
      </c>
      <c r="AG83">
        <v>14.454892093641567</v>
      </c>
      <c r="AH83">
        <v>33.650920732685186</v>
      </c>
      <c r="AI83">
        <v>29.646864092654731</v>
      </c>
      <c r="AJ83">
        <v>33.83321524329439</v>
      </c>
      <c r="AK83">
        <v>70.677270131445781</v>
      </c>
      <c r="AM83" t="s">
        <v>692</v>
      </c>
    </row>
    <row r="84" spans="1:39">
      <c r="A84" s="1">
        <v>74</v>
      </c>
      <c r="B84" s="2" t="s">
        <v>187</v>
      </c>
      <c r="C84" t="s">
        <v>188</v>
      </c>
      <c r="D84" t="str">
        <f t="shared" si="3"/>
        <v>3.03 % of wastewater treated</v>
      </c>
      <c r="H84">
        <v>95.751626016260147</v>
      </c>
      <c r="I84">
        <v>16.179400406504065</v>
      </c>
      <c r="J84">
        <v>19.918699186991866</v>
      </c>
      <c r="K84">
        <v>45.926249999999996</v>
      </c>
      <c r="L84">
        <v>68.384308943089422</v>
      </c>
      <c r="M84">
        <v>88.923495934959348</v>
      </c>
      <c r="N84">
        <v>61.049136178861779</v>
      </c>
      <c r="O84">
        <v>63.922764227642276</v>
      </c>
      <c r="Q84">
        <v>90.975853658536579</v>
      </c>
      <c r="R84">
        <v>19.425741869918696</v>
      </c>
      <c r="S84">
        <v>23.272357723577233</v>
      </c>
      <c r="T84">
        <v>91.533445121951203</v>
      </c>
      <c r="U84">
        <v>8.7874695121951216</v>
      </c>
      <c r="V84">
        <v>89.142398373983738</v>
      </c>
      <c r="W84">
        <v>63.769034552845532</v>
      </c>
      <c r="X84">
        <v>13.743607723577236</v>
      </c>
      <c r="Y84">
        <v>84.224593495934968</v>
      </c>
      <c r="Z84">
        <v>37.103130081300804</v>
      </c>
      <c r="AA84">
        <v>3.5211382113821132</v>
      </c>
      <c r="AB84">
        <v>47.817886178861784</v>
      </c>
      <c r="AC84">
        <v>66.043323170731711</v>
      </c>
      <c r="AD84">
        <v>13.35005081300813</v>
      </c>
      <c r="AE84">
        <v>100</v>
      </c>
      <c r="AF84">
        <v>99.037784552845537</v>
      </c>
      <c r="AG84">
        <v>0</v>
      </c>
      <c r="AH84">
        <v>23.384268292682922</v>
      </c>
      <c r="AI84">
        <v>97.41190040650406</v>
      </c>
      <c r="AJ84">
        <v>97.815254065040648</v>
      </c>
      <c r="AK84">
        <v>38.943313008130076</v>
      </c>
      <c r="AM84" t="s">
        <v>684</v>
      </c>
    </row>
    <row r="85" spans="1:39">
      <c r="A85" s="1">
        <v>75</v>
      </c>
      <c r="B85" s="2" t="s">
        <v>189</v>
      </c>
      <c r="C85" t="s">
        <v>190</v>
      </c>
      <c r="D85" t="str">
        <f t="shared" si="3"/>
        <v xml:space="preserve">3.04 Energy intensity </v>
      </c>
      <c r="H85">
        <v>89.123867069486408</v>
      </c>
      <c r="I85">
        <v>74.018126888217523</v>
      </c>
      <c r="J85">
        <v>73.413897280966765</v>
      </c>
      <c r="K85">
        <v>13.897280966767369</v>
      </c>
      <c r="L85">
        <v>71.903323262839876</v>
      </c>
      <c r="M85">
        <v>74.320241691842895</v>
      </c>
      <c r="N85">
        <v>62.537764350453173</v>
      </c>
      <c r="O85">
        <v>73.111782477341393</v>
      </c>
      <c r="P85">
        <v>71.903323262839876</v>
      </c>
      <c r="Q85">
        <v>100</v>
      </c>
      <c r="R85">
        <v>37.160120845921448</v>
      </c>
      <c r="S85">
        <v>63.141993957703924</v>
      </c>
      <c r="T85">
        <v>89.42598187311178</v>
      </c>
      <c r="U85">
        <v>57.099697885196377</v>
      </c>
      <c r="V85">
        <v>54.380664652567972</v>
      </c>
      <c r="W85">
        <v>82.175226586102724</v>
      </c>
      <c r="X85">
        <v>30.21148036253777</v>
      </c>
      <c r="Y85">
        <v>87.009063444108762</v>
      </c>
      <c r="Z85">
        <v>32.628398791540789</v>
      </c>
      <c r="AB85">
        <v>79.758308157099691</v>
      </c>
      <c r="AC85">
        <v>80.362537764350449</v>
      </c>
      <c r="AD85">
        <v>0</v>
      </c>
      <c r="AE85">
        <v>91.540785498489427</v>
      </c>
      <c r="AF85">
        <v>74.924471299093653</v>
      </c>
      <c r="AG85">
        <v>76.435045317220542</v>
      </c>
      <c r="AH85">
        <v>39.879154078549846</v>
      </c>
      <c r="AI85">
        <v>95.770392749244706</v>
      </c>
      <c r="AJ85">
        <v>84.592145015105743</v>
      </c>
      <c r="AK85">
        <v>45.317220543806648</v>
      </c>
      <c r="AM85" t="s">
        <v>692</v>
      </c>
    </row>
    <row r="86" spans="1:39">
      <c r="A86" s="1">
        <v>76</v>
      </c>
      <c r="B86" s="2" t="s">
        <v>191</v>
      </c>
      <c r="C86" t="s">
        <v>192</v>
      </c>
      <c r="D86" t="str">
        <f t="shared" si="3"/>
        <v>3.05 Ecological footprint</v>
      </c>
      <c r="H86">
        <v>14.097334009130805</v>
      </c>
      <c r="I86">
        <v>98.192715858616367</v>
      </c>
      <c r="J86">
        <v>36.823368116819942</v>
      </c>
      <c r="K86">
        <v>90.064767232520467</v>
      </c>
      <c r="L86">
        <v>0.77990340537381542</v>
      </c>
      <c r="M86">
        <v>52.088085606512855</v>
      </c>
      <c r="N86">
        <v>58.841581038571178</v>
      </c>
      <c r="P86">
        <v>87.329761607010454</v>
      </c>
      <c r="R86">
        <v>94.03480840033987</v>
      </c>
      <c r="S86">
        <v>87.129618982249426</v>
      </c>
      <c r="T86">
        <v>47.810148903941759</v>
      </c>
      <c r="U86">
        <v>85.460458816012931</v>
      </c>
      <c r="V86">
        <v>52.547210962079021</v>
      </c>
      <c r="W86">
        <v>78.079838413458859</v>
      </c>
      <c r="X86">
        <v>87.932323026158187</v>
      </c>
      <c r="Y86">
        <v>38.389399200292679</v>
      </c>
      <c r="Z86">
        <v>100</v>
      </c>
      <c r="AA86">
        <v>87.061613274087222</v>
      </c>
      <c r="AB86">
        <v>78.420114396518628</v>
      </c>
      <c r="AC86">
        <v>90.521173476611111</v>
      </c>
      <c r="AD86">
        <v>38.248062532136387</v>
      </c>
      <c r="AE86">
        <v>29.802656268826226</v>
      </c>
      <c r="AF86">
        <v>24.560980272160833</v>
      </c>
      <c r="AG86">
        <v>89.904553289438937</v>
      </c>
      <c r="AH86">
        <v>78.489222207286502</v>
      </c>
      <c r="AI86">
        <v>53.637224013649231</v>
      </c>
      <c r="AJ86">
        <v>0</v>
      </c>
      <c r="AK86">
        <v>79.580465152212895</v>
      </c>
      <c r="AM86" t="s">
        <v>694</v>
      </c>
    </row>
    <row r="87" spans="1:39">
      <c r="A87" s="1">
        <v>77</v>
      </c>
      <c r="B87" s="2" t="s">
        <v>193</v>
      </c>
      <c r="C87" t="s">
        <v>194</v>
      </c>
      <c r="D87" t="str">
        <f t="shared" si="3"/>
        <v>3.06 Renewable energy</v>
      </c>
      <c r="H87">
        <v>11.111111111111112</v>
      </c>
      <c r="I87">
        <v>23.80952380952381</v>
      </c>
      <c r="J87">
        <v>0</v>
      </c>
      <c r="K87">
        <v>59.391534391534393</v>
      </c>
      <c r="L87">
        <v>21.296296296296301</v>
      </c>
      <c r="M87">
        <v>32.539682539682545</v>
      </c>
      <c r="N87">
        <v>13.227513227513228</v>
      </c>
      <c r="O87">
        <v>2.3809523809523809</v>
      </c>
      <c r="P87">
        <v>25.925925925925931</v>
      </c>
      <c r="Q87">
        <v>1.0582010582010584</v>
      </c>
      <c r="R87">
        <v>33.597883597883602</v>
      </c>
      <c r="S87">
        <v>35.317460317460323</v>
      </c>
      <c r="T87">
        <v>9.3915343915343925</v>
      </c>
      <c r="U87">
        <v>100</v>
      </c>
      <c r="V87">
        <v>5.1587301587301591</v>
      </c>
      <c r="W87">
        <v>12.169312169312169</v>
      </c>
      <c r="X87">
        <v>68.386243386243393</v>
      </c>
      <c r="Y87">
        <v>52.51322751322752</v>
      </c>
      <c r="Z87">
        <v>50.132275132275133</v>
      </c>
      <c r="AB87">
        <v>38.095238095238095</v>
      </c>
      <c r="AC87">
        <v>47.354497354497354</v>
      </c>
      <c r="AD87">
        <v>3.5714285714285716</v>
      </c>
      <c r="AE87">
        <v>1.5873015873015874</v>
      </c>
      <c r="AF87">
        <v>2.7777777777777781</v>
      </c>
      <c r="AG87">
        <v>53.439153439153444</v>
      </c>
      <c r="AH87">
        <v>23.941798941798947</v>
      </c>
      <c r="AI87">
        <v>16.666666666666668</v>
      </c>
      <c r="AJ87">
        <v>10.582010582010582</v>
      </c>
      <c r="AK87">
        <v>19.973544973544975</v>
      </c>
      <c r="AM87" t="s">
        <v>684</v>
      </c>
    </row>
    <row r="88" spans="1:39">
      <c r="A88" s="1">
        <v>78</v>
      </c>
      <c r="B88" s="2" t="s">
        <v>195</v>
      </c>
      <c r="C88" t="s">
        <v>196</v>
      </c>
      <c r="D88" t="str">
        <f t="shared" si="3"/>
        <v>3.07 Environmental standards in trade</v>
      </c>
      <c r="H88">
        <v>100</v>
      </c>
      <c r="I88">
        <v>25.000000000000007</v>
      </c>
      <c r="J88">
        <v>25.000000000000007</v>
      </c>
      <c r="K88">
        <v>62.5</v>
      </c>
      <c r="L88">
        <v>100</v>
      </c>
      <c r="M88">
        <v>74.999999999999986</v>
      </c>
      <c r="N88">
        <v>100</v>
      </c>
      <c r="O88">
        <v>25.000000000000007</v>
      </c>
      <c r="P88">
        <v>74.999999999999986</v>
      </c>
      <c r="Q88">
        <v>100</v>
      </c>
      <c r="R88">
        <v>74.999999999999986</v>
      </c>
      <c r="S88">
        <v>74.999999999999986</v>
      </c>
      <c r="T88">
        <v>40.773243839286444</v>
      </c>
      <c r="U88">
        <v>50.000000000000007</v>
      </c>
      <c r="V88">
        <v>74.999999999999986</v>
      </c>
      <c r="W88">
        <v>100</v>
      </c>
      <c r="X88">
        <v>50.000000000000007</v>
      </c>
      <c r="Y88">
        <v>100</v>
      </c>
      <c r="Z88">
        <v>50.000000000000007</v>
      </c>
      <c r="AA88">
        <v>74.999999999999986</v>
      </c>
      <c r="AB88">
        <v>74.999999999999986</v>
      </c>
      <c r="AC88">
        <v>100</v>
      </c>
      <c r="AD88">
        <v>0</v>
      </c>
      <c r="AE88">
        <v>50.000000000000007</v>
      </c>
      <c r="AF88">
        <v>74.999999999999986</v>
      </c>
      <c r="AG88">
        <v>50.000000000000007</v>
      </c>
      <c r="AH88">
        <v>74.999999999999986</v>
      </c>
      <c r="AI88">
        <v>100</v>
      </c>
      <c r="AJ88">
        <v>28.27324383928644</v>
      </c>
      <c r="AK88">
        <v>74.999999999999986</v>
      </c>
    </row>
    <row r="89" spans="1:39">
      <c r="A89" s="1">
        <v>79</v>
      </c>
      <c r="B89" s="3" t="s">
        <v>197</v>
      </c>
      <c r="C89" t="s">
        <v>198</v>
      </c>
      <c r="D89" t="str">
        <f t="shared" si="3"/>
        <v>3.07.01 Convention: Hazardous Wastes</v>
      </c>
      <c r="H89">
        <v>100</v>
      </c>
      <c r="I89">
        <v>100</v>
      </c>
      <c r="J89">
        <v>100</v>
      </c>
      <c r="K89">
        <v>100</v>
      </c>
      <c r="L89">
        <v>100</v>
      </c>
      <c r="M89">
        <v>100</v>
      </c>
      <c r="N89">
        <v>100</v>
      </c>
      <c r="O89">
        <v>100</v>
      </c>
      <c r="P89">
        <v>100</v>
      </c>
      <c r="Q89">
        <v>100</v>
      </c>
      <c r="R89">
        <v>100</v>
      </c>
      <c r="S89">
        <v>100</v>
      </c>
      <c r="T89">
        <v>100</v>
      </c>
      <c r="U89">
        <v>100</v>
      </c>
      <c r="V89">
        <v>100</v>
      </c>
      <c r="W89">
        <v>100</v>
      </c>
      <c r="X89">
        <v>100</v>
      </c>
      <c r="Y89">
        <v>100</v>
      </c>
      <c r="Z89">
        <v>100</v>
      </c>
      <c r="AA89">
        <v>100</v>
      </c>
      <c r="AB89">
        <v>100</v>
      </c>
      <c r="AC89">
        <v>100</v>
      </c>
      <c r="AD89">
        <v>100</v>
      </c>
      <c r="AE89">
        <v>100</v>
      </c>
      <c r="AF89">
        <v>100</v>
      </c>
      <c r="AG89">
        <v>100</v>
      </c>
      <c r="AH89">
        <v>100</v>
      </c>
      <c r="AI89">
        <v>100</v>
      </c>
      <c r="AJ89">
        <v>0</v>
      </c>
      <c r="AK89">
        <v>100</v>
      </c>
      <c r="AL89" t="s">
        <v>693</v>
      </c>
      <c r="AM89" t="s">
        <v>683</v>
      </c>
    </row>
    <row r="90" spans="1:39">
      <c r="A90" s="1">
        <v>80</v>
      </c>
      <c r="B90" s="3" t="s">
        <v>199</v>
      </c>
      <c r="C90" t="s">
        <v>200</v>
      </c>
      <c r="D90" t="str">
        <f t="shared" si="3"/>
        <v>3.07.02 Convention: Prevention of Marine Pollution</v>
      </c>
      <c r="H90">
        <v>100</v>
      </c>
      <c r="I90">
        <v>0</v>
      </c>
      <c r="J90">
        <v>0</v>
      </c>
      <c r="K90">
        <v>0</v>
      </c>
      <c r="L90">
        <v>100</v>
      </c>
      <c r="M90">
        <v>100</v>
      </c>
      <c r="N90">
        <v>100</v>
      </c>
      <c r="O90">
        <v>100</v>
      </c>
      <c r="P90">
        <v>0</v>
      </c>
      <c r="Q90">
        <v>100</v>
      </c>
      <c r="R90">
        <v>0</v>
      </c>
      <c r="S90">
        <v>0</v>
      </c>
      <c r="T90">
        <v>100</v>
      </c>
      <c r="U90">
        <v>0</v>
      </c>
      <c r="V90">
        <v>0</v>
      </c>
      <c r="W90">
        <v>100</v>
      </c>
      <c r="X90">
        <v>0</v>
      </c>
      <c r="Y90">
        <v>100</v>
      </c>
      <c r="Z90">
        <v>0</v>
      </c>
      <c r="AA90">
        <v>100</v>
      </c>
      <c r="AB90">
        <v>0</v>
      </c>
      <c r="AC90">
        <v>100</v>
      </c>
      <c r="AD90">
        <v>0</v>
      </c>
      <c r="AE90">
        <v>0</v>
      </c>
      <c r="AF90">
        <v>100</v>
      </c>
      <c r="AG90">
        <v>0</v>
      </c>
      <c r="AH90">
        <v>0</v>
      </c>
      <c r="AI90">
        <v>100</v>
      </c>
      <c r="AJ90">
        <v>100</v>
      </c>
      <c r="AK90">
        <v>0</v>
      </c>
      <c r="AM90" t="s">
        <v>683</v>
      </c>
    </row>
    <row r="91" spans="1:39">
      <c r="A91" s="1">
        <v>81</v>
      </c>
      <c r="B91" s="3" t="s">
        <v>201</v>
      </c>
      <c r="C91" t="s">
        <v>202</v>
      </c>
      <c r="D91" t="str">
        <f t="shared" si="3"/>
        <v>3.07.03 Convention: Protection of the Ozone Layer (Vienna)</v>
      </c>
      <c r="H91">
        <v>100</v>
      </c>
      <c r="I91">
        <v>100</v>
      </c>
      <c r="J91">
        <v>100</v>
      </c>
      <c r="K91">
        <v>100</v>
      </c>
      <c r="L91">
        <v>100</v>
      </c>
      <c r="M91">
        <v>100</v>
      </c>
      <c r="N91">
        <v>100</v>
      </c>
      <c r="O91">
        <v>0</v>
      </c>
      <c r="P91">
        <v>100</v>
      </c>
      <c r="Q91">
        <v>100</v>
      </c>
      <c r="R91">
        <v>100</v>
      </c>
      <c r="S91">
        <v>100</v>
      </c>
      <c r="T91">
        <v>100</v>
      </c>
      <c r="U91">
        <v>100</v>
      </c>
      <c r="V91">
        <v>100</v>
      </c>
      <c r="W91">
        <v>100</v>
      </c>
      <c r="X91">
        <v>100</v>
      </c>
      <c r="Y91">
        <v>100</v>
      </c>
      <c r="Z91">
        <v>100</v>
      </c>
      <c r="AA91">
        <v>100</v>
      </c>
      <c r="AB91">
        <v>100</v>
      </c>
      <c r="AC91">
        <v>100</v>
      </c>
      <c r="AD91">
        <v>0</v>
      </c>
      <c r="AE91">
        <v>100</v>
      </c>
      <c r="AF91">
        <v>100</v>
      </c>
      <c r="AG91">
        <v>100</v>
      </c>
      <c r="AH91">
        <v>100</v>
      </c>
      <c r="AI91">
        <v>100</v>
      </c>
      <c r="AJ91">
        <v>100</v>
      </c>
      <c r="AK91">
        <v>100</v>
      </c>
      <c r="AM91" t="s">
        <v>683</v>
      </c>
    </row>
    <row r="92" spans="1:39">
      <c r="A92" s="1">
        <v>82</v>
      </c>
      <c r="B92" s="3" t="s">
        <v>203</v>
      </c>
      <c r="C92" t="s">
        <v>204</v>
      </c>
      <c r="D92" t="str">
        <f t="shared" si="3"/>
        <v>3.07.04 Convention on Climate Change (Kyoto)</v>
      </c>
      <c r="H92">
        <v>100</v>
      </c>
      <c r="I92">
        <v>100</v>
      </c>
      <c r="J92">
        <v>100</v>
      </c>
      <c r="K92">
        <v>100</v>
      </c>
      <c r="L92">
        <v>100</v>
      </c>
      <c r="M92">
        <v>100</v>
      </c>
      <c r="N92">
        <v>100</v>
      </c>
      <c r="O92">
        <v>0</v>
      </c>
      <c r="P92">
        <v>100</v>
      </c>
      <c r="Q92">
        <v>100</v>
      </c>
      <c r="R92">
        <v>100</v>
      </c>
      <c r="S92">
        <v>100</v>
      </c>
      <c r="T92">
        <v>63.09297535714574</v>
      </c>
      <c r="U92">
        <v>100</v>
      </c>
      <c r="V92">
        <v>100</v>
      </c>
      <c r="W92">
        <v>100</v>
      </c>
      <c r="X92">
        <v>100</v>
      </c>
      <c r="Y92">
        <v>100</v>
      </c>
      <c r="Z92">
        <v>100</v>
      </c>
      <c r="AA92">
        <v>100</v>
      </c>
      <c r="AB92">
        <v>100</v>
      </c>
      <c r="AC92">
        <v>100</v>
      </c>
      <c r="AD92">
        <v>100</v>
      </c>
      <c r="AE92">
        <v>100</v>
      </c>
      <c r="AF92">
        <v>100</v>
      </c>
      <c r="AG92">
        <v>100</v>
      </c>
      <c r="AH92">
        <v>100</v>
      </c>
      <c r="AI92">
        <v>100</v>
      </c>
      <c r="AJ92">
        <v>63.09297535714574</v>
      </c>
      <c r="AK92">
        <v>100</v>
      </c>
      <c r="AL92" t="s">
        <v>693</v>
      </c>
      <c r="AM92" t="s">
        <v>683</v>
      </c>
    </row>
    <row r="93" spans="1:39">
      <c r="A93" s="1">
        <v>83</v>
      </c>
      <c r="B93" s="3" t="s">
        <v>205</v>
      </c>
      <c r="C93" t="s">
        <v>206</v>
      </c>
      <c r="D93" t="str">
        <f t="shared" si="3"/>
        <v>3.07.05 The International Timber Agreement</v>
      </c>
      <c r="H93">
        <v>100</v>
      </c>
      <c r="I93">
        <v>0</v>
      </c>
      <c r="J93">
        <v>0</v>
      </c>
      <c r="K93">
        <v>50</v>
      </c>
      <c r="L93">
        <v>100</v>
      </c>
      <c r="M93">
        <v>0</v>
      </c>
      <c r="N93">
        <v>100</v>
      </c>
      <c r="O93">
        <v>100</v>
      </c>
      <c r="P93">
        <v>100</v>
      </c>
      <c r="Q93">
        <v>100</v>
      </c>
      <c r="R93">
        <v>100</v>
      </c>
      <c r="S93">
        <v>100</v>
      </c>
      <c r="T93">
        <v>50</v>
      </c>
      <c r="U93">
        <v>0</v>
      </c>
      <c r="V93">
        <v>100</v>
      </c>
      <c r="W93">
        <v>100</v>
      </c>
      <c r="X93">
        <v>100</v>
      </c>
      <c r="Y93">
        <v>100</v>
      </c>
      <c r="Z93">
        <v>0</v>
      </c>
      <c r="AA93">
        <v>100</v>
      </c>
      <c r="AB93">
        <v>100</v>
      </c>
      <c r="AC93">
        <v>100</v>
      </c>
      <c r="AD93">
        <v>0</v>
      </c>
      <c r="AE93">
        <v>0</v>
      </c>
      <c r="AF93">
        <v>0</v>
      </c>
      <c r="AG93">
        <v>0</v>
      </c>
      <c r="AH93">
        <v>100</v>
      </c>
      <c r="AI93">
        <v>100</v>
      </c>
      <c r="AJ93">
        <v>0</v>
      </c>
      <c r="AK93">
        <v>100</v>
      </c>
      <c r="AM93" t="s">
        <v>683</v>
      </c>
    </row>
    <row r="94" spans="1:39">
      <c r="A94" s="1">
        <v>84</v>
      </c>
      <c r="B94" s="3" t="s">
        <v>207</v>
      </c>
      <c r="C94" t="s">
        <v>208</v>
      </c>
      <c r="D94" t="str">
        <f t="shared" si="3"/>
        <v>3.07.06 Convention: International Trade in Endangered Species</v>
      </c>
      <c r="H94">
        <v>100</v>
      </c>
      <c r="I94">
        <v>100</v>
      </c>
      <c r="J94">
        <v>100</v>
      </c>
      <c r="K94">
        <v>100</v>
      </c>
      <c r="L94">
        <v>100</v>
      </c>
      <c r="M94">
        <v>100</v>
      </c>
      <c r="N94">
        <v>100</v>
      </c>
      <c r="O94">
        <v>100</v>
      </c>
      <c r="P94">
        <v>100</v>
      </c>
      <c r="Q94">
        <v>100</v>
      </c>
      <c r="R94">
        <v>100</v>
      </c>
      <c r="S94">
        <v>100</v>
      </c>
      <c r="T94">
        <v>0</v>
      </c>
      <c r="U94">
        <v>100</v>
      </c>
      <c r="V94">
        <v>100</v>
      </c>
      <c r="W94">
        <v>100</v>
      </c>
      <c r="X94">
        <v>100</v>
      </c>
      <c r="Y94">
        <v>100</v>
      </c>
      <c r="Z94">
        <v>100</v>
      </c>
      <c r="AA94">
        <v>100</v>
      </c>
      <c r="AB94">
        <v>100</v>
      </c>
      <c r="AC94">
        <v>100</v>
      </c>
      <c r="AD94">
        <v>0</v>
      </c>
      <c r="AE94">
        <v>100</v>
      </c>
      <c r="AF94">
        <v>100</v>
      </c>
      <c r="AG94">
        <v>100</v>
      </c>
      <c r="AH94">
        <v>100</v>
      </c>
      <c r="AI94">
        <v>100</v>
      </c>
      <c r="AJ94">
        <v>100</v>
      </c>
      <c r="AK94">
        <v>100</v>
      </c>
      <c r="AM94" t="s">
        <v>683</v>
      </c>
    </row>
    <row r="95" spans="1:39">
      <c r="A95" s="1">
        <v>85</v>
      </c>
      <c r="B95" s="3" t="s">
        <v>209</v>
      </c>
      <c r="C95" t="s">
        <v>210</v>
      </c>
      <c r="D95" t="str">
        <f t="shared" si="3"/>
        <v>3.07.07 Convention: Prior Informed Consent - Hazardous Chemicals (Rotterdam)</v>
      </c>
      <c r="H95">
        <v>100</v>
      </c>
      <c r="I95">
        <v>0</v>
      </c>
      <c r="J95">
        <v>0</v>
      </c>
      <c r="K95">
        <v>100</v>
      </c>
      <c r="L95">
        <v>100</v>
      </c>
      <c r="M95">
        <v>100</v>
      </c>
      <c r="N95">
        <v>100</v>
      </c>
      <c r="O95">
        <v>0</v>
      </c>
      <c r="P95">
        <v>100</v>
      </c>
      <c r="Q95">
        <v>100</v>
      </c>
      <c r="R95">
        <v>100</v>
      </c>
      <c r="S95">
        <v>100</v>
      </c>
      <c r="T95">
        <v>50</v>
      </c>
      <c r="U95">
        <v>100</v>
      </c>
      <c r="V95">
        <v>100</v>
      </c>
      <c r="W95">
        <v>100</v>
      </c>
      <c r="X95">
        <v>0</v>
      </c>
      <c r="Y95">
        <v>100</v>
      </c>
      <c r="Z95">
        <v>100</v>
      </c>
      <c r="AA95">
        <v>0</v>
      </c>
      <c r="AB95">
        <v>100</v>
      </c>
      <c r="AC95">
        <v>100</v>
      </c>
      <c r="AD95">
        <v>100</v>
      </c>
      <c r="AE95">
        <v>100</v>
      </c>
      <c r="AF95">
        <v>100</v>
      </c>
      <c r="AG95">
        <v>100</v>
      </c>
      <c r="AH95">
        <v>100</v>
      </c>
      <c r="AI95">
        <v>100</v>
      </c>
      <c r="AJ95">
        <v>50</v>
      </c>
      <c r="AK95">
        <v>100</v>
      </c>
      <c r="AM95" t="s">
        <v>683</v>
      </c>
    </row>
    <row r="96" spans="1:39">
      <c r="A96" s="1">
        <v>86</v>
      </c>
      <c r="B96" s="2" t="s">
        <v>211</v>
      </c>
      <c r="C96" t="s">
        <v>212</v>
      </c>
      <c r="D96" t="str">
        <f t="shared" si="3"/>
        <v>3.08 Transfer emissions</v>
      </c>
      <c r="H96">
        <v>17.609991910529075</v>
      </c>
      <c r="I96">
        <v>20.944014459311177</v>
      </c>
      <c r="J96">
        <v>19.199088000863952</v>
      </c>
      <c r="K96">
        <v>19.972906988739908</v>
      </c>
      <c r="L96">
        <v>17.650666275992947</v>
      </c>
      <c r="M96">
        <v>19.284774558941734</v>
      </c>
      <c r="N96">
        <v>1.4210854715202004E-14</v>
      </c>
      <c r="O96">
        <v>19.715942701295191</v>
      </c>
      <c r="P96">
        <v>19.457552197059144</v>
      </c>
      <c r="Q96">
        <v>21.150019826689146</v>
      </c>
      <c r="R96">
        <v>13.85876794701538</v>
      </c>
      <c r="S96">
        <v>19.765645993183355</v>
      </c>
      <c r="T96">
        <v>25.606044280057276</v>
      </c>
      <c r="U96">
        <v>19.286772370727832</v>
      </c>
      <c r="V96">
        <v>18.621470062347058</v>
      </c>
      <c r="W96">
        <v>20.798330267109534</v>
      </c>
      <c r="Y96">
        <v>19.382746298100017</v>
      </c>
      <c r="Z96">
        <v>19.905159335406438</v>
      </c>
      <c r="AB96">
        <v>19.600885211539364</v>
      </c>
      <c r="AC96">
        <v>20.493731543478106</v>
      </c>
      <c r="AD96">
        <v>11.387439305342127</v>
      </c>
      <c r="AE96">
        <v>24.009965518339456</v>
      </c>
      <c r="AF96">
        <v>21.677019005887075</v>
      </c>
      <c r="AG96">
        <v>19.789560533364011</v>
      </c>
      <c r="AH96">
        <v>19.121865403538763</v>
      </c>
      <c r="AI96">
        <v>25.265164730702409</v>
      </c>
      <c r="AJ96">
        <v>100</v>
      </c>
      <c r="AK96">
        <v>15.085290722816737</v>
      </c>
      <c r="AL96" t="s">
        <v>693</v>
      </c>
      <c r="AM96" t="s">
        <v>692</v>
      </c>
    </row>
    <row r="97" spans="1:39">
      <c r="A97" s="1">
        <v>87</v>
      </c>
      <c r="B97" s="2" t="s">
        <v>213</v>
      </c>
      <c r="C97" t="s">
        <v>214</v>
      </c>
      <c r="D97" t="str">
        <f t="shared" si="3"/>
        <v>3.09 Share of natural resources in trade</v>
      </c>
      <c r="H97">
        <v>7.8603337599044067</v>
      </c>
      <c r="I97">
        <v>100</v>
      </c>
      <c r="J97">
        <v>0</v>
      </c>
      <c r="K97">
        <v>90.897573940248236</v>
      </c>
      <c r="L97">
        <v>52.936230239595439</v>
      </c>
      <c r="M97">
        <v>23.998088293477608</v>
      </c>
      <c r="N97">
        <v>87.777672896847392</v>
      </c>
      <c r="O97">
        <v>86.968912637283523</v>
      </c>
      <c r="P97">
        <v>50.830103778917788</v>
      </c>
      <c r="Q97">
        <v>88.116045319171718</v>
      </c>
      <c r="R97">
        <v>59.557628691663801</v>
      </c>
      <c r="S97">
        <v>56.785426096870204</v>
      </c>
      <c r="T97">
        <v>84.670931583565277</v>
      </c>
      <c r="U97">
        <v>71.24075699736639</v>
      </c>
      <c r="V97">
        <v>75.574183304040247</v>
      </c>
      <c r="W97">
        <v>84.991514886488119</v>
      </c>
      <c r="X97">
        <v>68.606639273168554</v>
      </c>
      <c r="Y97">
        <v>93.918471339827789</v>
      </c>
      <c r="Z97">
        <v>92.852021288875861</v>
      </c>
      <c r="AA97">
        <v>14.098114776491016</v>
      </c>
      <c r="AB97">
        <v>18.435769269159778</v>
      </c>
      <c r="AC97">
        <v>87.52885652473465</v>
      </c>
      <c r="AD97">
        <v>12.306105821702118</v>
      </c>
      <c r="AE97">
        <v>75.65276667661395</v>
      </c>
      <c r="AF97">
        <v>79.576831092379976</v>
      </c>
      <c r="AG97">
        <v>93.477117184996501</v>
      </c>
      <c r="AH97">
        <v>85.682872777473435</v>
      </c>
      <c r="AI97">
        <v>66.778398853069362</v>
      </c>
      <c r="AJ97">
        <v>71.419577750222359</v>
      </c>
      <c r="AK97">
        <v>91.631489746767116</v>
      </c>
      <c r="AM97" t="s">
        <v>684</v>
      </c>
    </row>
    <row r="98" spans="1:39">
      <c r="A98" s="1">
        <v>88</v>
      </c>
      <c r="B98" s="2" t="s">
        <v>215</v>
      </c>
      <c r="C98" t="s">
        <v>216</v>
      </c>
      <c r="D98" t="str">
        <f t="shared" si="3"/>
        <v>3.10 Carbon</v>
      </c>
      <c r="H98">
        <v>32.27316462324206</v>
      </c>
      <c r="I98">
        <v>52.678844141333045</v>
      </c>
      <c r="J98">
        <v>0</v>
      </c>
      <c r="K98">
        <v>51.389961925421083</v>
      </c>
      <c r="L98">
        <v>56.752623148496248</v>
      </c>
      <c r="M98">
        <v>91.758172646685409</v>
      </c>
      <c r="N98">
        <v>77.69030008160334</v>
      </c>
      <c r="O98">
        <v>13.596610142613182</v>
      </c>
      <c r="P98">
        <v>46.811149316064629</v>
      </c>
      <c r="Q98">
        <v>39.885861413082559</v>
      </c>
      <c r="R98">
        <v>48.334939433292988</v>
      </c>
      <c r="S98">
        <v>100</v>
      </c>
      <c r="T98">
        <v>78.119664123724661</v>
      </c>
      <c r="U98">
        <v>45.141894190023663</v>
      </c>
      <c r="V98">
        <v>29.006891305383441</v>
      </c>
      <c r="W98">
        <v>96.935258774356583</v>
      </c>
      <c r="X98">
        <v>52.332259465793115</v>
      </c>
      <c r="Y98">
        <v>84.652056246616738</v>
      </c>
      <c r="Z98">
        <v>51.268476821418531</v>
      </c>
      <c r="AA98">
        <v>52.293126627116784</v>
      </c>
      <c r="AB98">
        <v>49.217356085167935</v>
      </c>
      <c r="AC98">
        <v>50.267901127319242</v>
      </c>
      <c r="AD98">
        <v>8.6338740528896505</v>
      </c>
      <c r="AE98">
        <v>74.334651567168748</v>
      </c>
      <c r="AF98">
        <v>66.066787009659606</v>
      </c>
      <c r="AG98">
        <v>50.953591048126292</v>
      </c>
      <c r="AH98">
        <v>41.563759396873088</v>
      </c>
      <c r="AI98">
        <v>90.57254283608674</v>
      </c>
      <c r="AJ98">
        <v>6.1995532587079563</v>
      </c>
      <c r="AK98">
        <v>70.093183050734737</v>
      </c>
    </row>
    <row r="99" spans="1:39">
      <c r="A99" s="1">
        <v>89</v>
      </c>
      <c r="B99" s="3" t="s">
        <v>217</v>
      </c>
      <c r="C99" t="s">
        <v>218</v>
      </c>
      <c r="D99" t="str">
        <f t="shared" si="3"/>
        <v>3.10.1 Carbon pricing</v>
      </c>
      <c r="H99">
        <v>50</v>
      </c>
      <c r="I99">
        <v>0</v>
      </c>
      <c r="J99">
        <v>0</v>
      </c>
      <c r="K99">
        <v>0</v>
      </c>
      <c r="L99">
        <v>100</v>
      </c>
      <c r="M99">
        <v>100</v>
      </c>
      <c r="N99">
        <v>100</v>
      </c>
      <c r="O99">
        <v>0</v>
      </c>
      <c r="P99">
        <v>0</v>
      </c>
      <c r="Q99">
        <v>0</v>
      </c>
      <c r="R99">
        <v>0</v>
      </c>
      <c r="S99">
        <v>100</v>
      </c>
      <c r="T99">
        <v>100</v>
      </c>
      <c r="U99">
        <v>0</v>
      </c>
      <c r="V99">
        <v>0</v>
      </c>
      <c r="W99">
        <v>100</v>
      </c>
      <c r="X99">
        <v>0</v>
      </c>
      <c r="Y99">
        <v>100</v>
      </c>
      <c r="Z99">
        <v>0</v>
      </c>
      <c r="AA99">
        <v>0</v>
      </c>
      <c r="AB99">
        <v>0</v>
      </c>
      <c r="AC99">
        <v>0</v>
      </c>
      <c r="AD99">
        <v>0</v>
      </c>
      <c r="AE99">
        <v>100</v>
      </c>
      <c r="AF99">
        <v>100</v>
      </c>
      <c r="AG99">
        <v>0</v>
      </c>
      <c r="AH99">
        <v>0</v>
      </c>
      <c r="AI99">
        <v>100</v>
      </c>
      <c r="AJ99">
        <v>0</v>
      </c>
      <c r="AK99">
        <v>50</v>
      </c>
      <c r="AM99" t="s">
        <v>691</v>
      </c>
    </row>
    <row r="100" spans="1:39">
      <c r="A100" s="1">
        <v>89</v>
      </c>
      <c r="B100" s="3" t="s">
        <v>219</v>
      </c>
      <c r="C100" t="s">
        <v>220</v>
      </c>
      <c r="D100" t="str">
        <f t="shared" si="3"/>
        <v>3.10.2 CO2 emissions per capita</v>
      </c>
      <c r="H100">
        <v>11.263995346321167</v>
      </c>
      <c r="I100">
        <v>100</v>
      </c>
      <c r="J100">
        <v>0</v>
      </c>
      <c r="K100">
        <v>97.553321002157915</v>
      </c>
      <c r="L100">
        <v>7.7332353690859037</v>
      </c>
      <c r="M100">
        <v>74.184103964972579</v>
      </c>
      <c r="N100">
        <v>47.479128192650933</v>
      </c>
      <c r="O100">
        <v>25.810380550747439</v>
      </c>
      <c r="P100">
        <v>88.861382741189487</v>
      </c>
      <c r="Q100">
        <v>75.715141558672101</v>
      </c>
      <c r="R100">
        <v>91.753986294031606</v>
      </c>
      <c r="S100">
        <v>89.829525742266</v>
      </c>
      <c r="T100">
        <v>48.294187917517647</v>
      </c>
      <c r="U100">
        <v>85.692643651997457</v>
      </c>
      <c r="V100">
        <v>55.063644197583983</v>
      </c>
      <c r="W100">
        <v>84.011742008399409</v>
      </c>
      <c r="X100">
        <v>99.342079954127186</v>
      </c>
      <c r="Y100">
        <v>60.69459690402882</v>
      </c>
      <c r="Z100">
        <v>97.322706405382377</v>
      </c>
      <c r="AA100">
        <v>99.26779427205841</v>
      </c>
      <c r="AB100">
        <v>93.429073639356588</v>
      </c>
      <c r="AC100">
        <v>95.423318310581308</v>
      </c>
      <c r="AD100">
        <v>16.389642167784984</v>
      </c>
      <c r="AE100">
        <v>41.109116532122322</v>
      </c>
      <c r="AF100">
        <v>25.414268453589841</v>
      </c>
      <c r="AG100">
        <v>96.724960235311855</v>
      </c>
      <c r="AH100">
        <v>78.900287343740715</v>
      </c>
      <c r="AI100">
        <v>71.933428518454193</v>
      </c>
      <c r="AJ100">
        <v>11.768582549144512</v>
      </c>
      <c r="AK100">
        <v>83.057556962868148</v>
      </c>
      <c r="AM100" t="s">
        <v>684</v>
      </c>
    </row>
    <row r="101" spans="1:39">
      <c r="A101" s="1">
        <v>90</v>
      </c>
      <c r="B101" s="89" t="s">
        <v>413</v>
      </c>
      <c r="C101" s="89" t="s">
        <v>414</v>
      </c>
      <c r="D101" t="str">
        <f t="shared" si="3"/>
        <v>_None None</v>
      </c>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7E3629-8A23-400A-B92A-71AEBE472F65}">
  <sheetPr codeName="Sheet4"/>
  <dimension ref="A1:AK101"/>
  <sheetViews>
    <sheetView workbookViewId="0">
      <pane xSplit="3" ySplit="1" topLeftCell="D68" activePane="bottomRight" state="frozen"/>
      <selection pane="bottomRight" activeCell="B82" sqref="B82"/>
      <selection pane="bottomLeft" activeCell="W55" sqref="W55"/>
      <selection pane="topRight" activeCell="W55" sqref="W55"/>
    </sheetView>
  </sheetViews>
  <sheetFormatPr defaultRowHeight="15"/>
  <cols>
    <col min="2" max="2" width="21.42578125" bestFit="1" customWidth="1"/>
    <col min="3" max="3" width="42.140625" customWidth="1"/>
  </cols>
  <sheetData>
    <row r="1" spans="1:37">
      <c r="B1" t="s">
        <v>0</v>
      </c>
      <c r="C1" t="s">
        <v>1</v>
      </c>
      <c r="H1" t="s">
        <v>2</v>
      </c>
      <c r="I1" t="s">
        <v>3</v>
      </c>
      <c r="J1" t="s">
        <v>4</v>
      </c>
      <c r="K1" t="s">
        <v>5</v>
      </c>
      <c r="L1" t="s">
        <v>6</v>
      </c>
      <c r="M1" t="s">
        <v>7</v>
      </c>
      <c r="N1" t="s">
        <v>8</v>
      </c>
      <c r="O1" t="s">
        <v>9</v>
      </c>
      <c r="P1" t="s">
        <v>10</v>
      </c>
      <c r="Q1" t="s">
        <v>11</v>
      </c>
      <c r="R1" t="s">
        <v>12</v>
      </c>
      <c r="S1" t="s">
        <v>13</v>
      </c>
      <c r="T1" t="s">
        <v>14</v>
      </c>
      <c r="U1" t="s">
        <v>15</v>
      </c>
      <c r="V1" t="s">
        <v>16</v>
      </c>
      <c r="W1" t="s">
        <v>17</v>
      </c>
      <c r="X1" t="s">
        <v>18</v>
      </c>
      <c r="Y1" t="s">
        <v>19</v>
      </c>
      <c r="Z1" t="s">
        <v>20</v>
      </c>
      <c r="AA1" t="s">
        <v>21</v>
      </c>
      <c r="AB1" t="s">
        <v>22</v>
      </c>
      <c r="AC1" t="s">
        <v>23</v>
      </c>
      <c r="AD1" t="s">
        <v>24</v>
      </c>
      <c r="AE1" t="s">
        <v>25</v>
      </c>
      <c r="AF1" t="s">
        <v>26</v>
      </c>
      <c r="AG1" t="s">
        <v>27</v>
      </c>
      <c r="AH1" t="s">
        <v>28</v>
      </c>
      <c r="AI1" t="s">
        <v>29</v>
      </c>
      <c r="AJ1" t="s">
        <v>30</v>
      </c>
      <c r="AK1" t="s">
        <v>31</v>
      </c>
    </row>
    <row r="2" spans="1:37">
      <c r="B2" t="s">
        <v>32</v>
      </c>
      <c r="C2" t="s">
        <v>32</v>
      </c>
      <c r="D2" t="str">
        <f>B2</f>
        <v>0verall STI</v>
      </c>
      <c r="H2" s="1">
        <v>5</v>
      </c>
      <c r="I2" s="1">
        <v>23</v>
      </c>
      <c r="J2" s="1">
        <v>26</v>
      </c>
      <c r="K2" s="1">
        <v>18</v>
      </c>
      <c r="L2" s="1">
        <v>7</v>
      </c>
      <c r="M2" s="1">
        <v>11</v>
      </c>
      <c r="N2" s="1">
        <v>16</v>
      </c>
      <c r="O2" s="1">
        <v>10</v>
      </c>
      <c r="P2" s="1">
        <v>20</v>
      </c>
      <c r="Q2" s="1">
        <v>4</v>
      </c>
      <c r="R2" s="1">
        <v>24</v>
      </c>
      <c r="S2" s="1">
        <v>19</v>
      </c>
      <c r="T2" s="1">
        <v>8</v>
      </c>
      <c r="U2" s="1">
        <v>22</v>
      </c>
      <c r="V2" s="1">
        <v>14</v>
      </c>
      <c r="W2" s="1">
        <v>15</v>
      </c>
      <c r="X2" s="1">
        <v>29</v>
      </c>
      <c r="Y2" s="1">
        <v>1</v>
      </c>
      <c r="Z2" s="1">
        <v>27</v>
      </c>
      <c r="AA2" s="1">
        <v>28</v>
      </c>
      <c r="AB2" s="1">
        <v>21</v>
      </c>
      <c r="AC2" s="1">
        <v>12</v>
      </c>
      <c r="AD2" s="1">
        <v>30</v>
      </c>
      <c r="AE2" s="1">
        <v>3</v>
      </c>
      <c r="AF2" s="1">
        <v>6</v>
      </c>
      <c r="AG2" s="1">
        <v>25</v>
      </c>
      <c r="AH2" s="1">
        <v>17</v>
      </c>
      <c r="AI2" s="1">
        <v>2</v>
      </c>
      <c r="AJ2" s="1">
        <v>9</v>
      </c>
      <c r="AK2" s="1">
        <v>13</v>
      </c>
    </row>
    <row r="3" spans="1:37">
      <c r="D3" t="str">
        <f t="shared" ref="D3" si="0">_xlfn.CONCAT(B3,C3)</f>
        <v/>
      </c>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row>
    <row r="4" spans="1:37">
      <c r="B4" t="s">
        <v>242</v>
      </c>
      <c r="C4" t="s">
        <v>34</v>
      </c>
      <c r="D4" t="str">
        <f>B4</f>
        <v>1 Economic Pillar</v>
      </c>
      <c r="H4" s="1">
        <v>12</v>
      </c>
      <c r="I4" s="1">
        <v>23</v>
      </c>
      <c r="J4" s="1">
        <v>21</v>
      </c>
      <c r="K4" s="1">
        <v>17</v>
      </c>
      <c r="L4" s="1">
        <v>9</v>
      </c>
      <c r="M4" s="1">
        <v>13</v>
      </c>
      <c r="N4" s="1">
        <v>7</v>
      </c>
      <c r="O4" s="1">
        <v>6</v>
      </c>
      <c r="P4" s="1">
        <v>24</v>
      </c>
      <c r="Q4" s="1">
        <v>3</v>
      </c>
      <c r="R4" s="1">
        <v>19</v>
      </c>
      <c r="S4" s="1">
        <v>18</v>
      </c>
      <c r="T4" s="1">
        <v>10</v>
      </c>
      <c r="U4" s="1">
        <v>29</v>
      </c>
      <c r="V4" s="1">
        <v>11</v>
      </c>
      <c r="W4" s="1">
        <v>22</v>
      </c>
      <c r="X4" s="1">
        <v>26</v>
      </c>
      <c r="Y4" s="1">
        <v>8</v>
      </c>
      <c r="Z4" s="1">
        <v>28</v>
      </c>
      <c r="AA4" s="1">
        <v>27</v>
      </c>
      <c r="AB4" s="1">
        <v>20</v>
      </c>
      <c r="AC4" s="1">
        <v>16</v>
      </c>
      <c r="AD4" s="1">
        <v>25</v>
      </c>
      <c r="AE4" s="1">
        <v>1</v>
      </c>
      <c r="AF4" s="1">
        <v>2</v>
      </c>
      <c r="AG4" s="1">
        <v>30</v>
      </c>
      <c r="AH4" s="1">
        <v>14</v>
      </c>
      <c r="AI4" s="1">
        <v>5</v>
      </c>
      <c r="AJ4" s="1">
        <v>4</v>
      </c>
      <c r="AK4" s="1">
        <v>15</v>
      </c>
    </row>
    <row r="5" spans="1:37">
      <c r="A5" s="1">
        <v>1</v>
      </c>
      <c r="B5" s="2" t="s">
        <v>35</v>
      </c>
      <c r="C5" t="s">
        <v>36</v>
      </c>
      <c r="D5" t="str">
        <f>_xlfn.CONCAT(B5," ",C5)</f>
        <v>1.01 Consumer price inflation</v>
      </c>
      <c r="H5" s="1">
        <v>16</v>
      </c>
      <c r="I5" s="1">
        <v>13</v>
      </c>
      <c r="J5" s="1">
        <v>8</v>
      </c>
      <c r="K5" s="1">
        <v>11</v>
      </c>
      <c r="L5" s="1">
        <v>19</v>
      </c>
      <c r="M5" s="1">
        <v>25</v>
      </c>
      <c r="N5" s="1">
        <v>1</v>
      </c>
      <c r="O5" s="1">
        <v>4</v>
      </c>
      <c r="P5" s="1">
        <v>7</v>
      </c>
      <c r="Q5" s="1">
        <v>1</v>
      </c>
      <c r="R5" s="1">
        <v>18</v>
      </c>
      <c r="S5" s="1">
        <v>9</v>
      </c>
      <c r="T5" s="1">
        <v>3</v>
      </c>
      <c r="U5" s="1">
        <v>29</v>
      </c>
      <c r="V5" s="1">
        <v>6</v>
      </c>
      <c r="W5" s="1">
        <v>21</v>
      </c>
      <c r="X5" s="1">
        <v>28</v>
      </c>
      <c r="Y5" s="1">
        <v>20</v>
      </c>
      <c r="Z5" s="1">
        <v>26</v>
      </c>
      <c r="AA5" s="1">
        <v>16</v>
      </c>
      <c r="AB5" s="1">
        <v>21</v>
      </c>
      <c r="AC5" s="1">
        <v>12</v>
      </c>
      <c r="AD5" s="1">
        <v>27</v>
      </c>
      <c r="AE5" s="1">
        <v>13</v>
      </c>
      <c r="AF5" s="1">
        <v>10</v>
      </c>
      <c r="AG5" s="1">
        <v>30</v>
      </c>
      <c r="AH5" s="1">
        <v>13</v>
      </c>
      <c r="AI5" s="1">
        <v>24</v>
      </c>
      <c r="AJ5" s="1">
        <v>23</v>
      </c>
      <c r="AK5" s="1">
        <v>5</v>
      </c>
    </row>
    <row r="6" spans="1:37">
      <c r="A6" s="1">
        <v>2</v>
      </c>
      <c r="B6" s="2" t="s">
        <v>38</v>
      </c>
      <c r="C6" t="s">
        <v>39</v>
      </c>
      <c r="D6" t="str">
        <f t="shared" ref="D6:D51" si="1">_xlfn.CONCAT(B6," ",C6)</f>
        <v>1.02 Real GDP Growth per capita, % GDP</v>
      </c>
      <c r="H6" s="1">
        <v>11</v>
      </c>
      <c r="I6" s="1">
        <v>4</v>
      </c>
      <c r="J6" s="1">
        <v>28</v>
      </c>
      <c r="K6" s="1">
        <v>7</v>
      </c>
      <c r="L6" s="1">
        <v>19</v>
      </c>
      <c r="M6" s="1">
        <v>23</v>
      </c>
      <c r="N6" s="1">
        <v>10</v>
      </c>
      <c r="O6" s="1">
        <v>13</v>
      </c>
      <c r="P6" s="1">
        <v>21</v>
      </c>
      <c r="Q6" s="1">
        <v>29</v>
      </c>
      <c r="R6" s="1">
        <v>5</v>
      </c>
      <c r="S6" s="1">
        <v>6</v>
      </c>
      <c r="T6" s="1">
        <v>24</v>
      </c>
      <c r="U6" s="1">
        <v>22</v>
      </c>
      <c r="V6" s="1">
        <v>1</v>
      </c>
      <c r="W6" s="1">
        <v>17</v>
      </c>
      <c r="X6" s="1">
        <v>25</v>
      </c>
      <c r="Y6" s="1">
        <v>16</v>
      </c>
      <c r="Z6" s="1">
        <v>8</v>
      </c>
      <c r="AA6" s="1">
        <v>15</v>
      </c>
      <c r="AB6" s="1">
        <v>20</v>
      </c>
      <c r="AC6" s="1">
        <v>3</v>
      </c>
      <c r="AD6" s="1">
        <v>27</v>
      </c>
      <c r="AE6" s="1">
        <v>26</v>
      </c>
      <c r="AF6" s="1">
        <v>12</v>
      </c>
      <c r="AG6" s="1">
        <v>30</v>
      </c>
      <c r="AH6" s="1">
        <v>14</v>
      </c>
      <c r="AI6" s="1">
        <v>9</v>
      </c>
      <c r="AJ6" s="1">
        <v>18</v>
      </c>
      <c r="AK6" s="1">
        <v>2</v>
      </c>
    </row>
    <row r="7" spans="1:37">
      <c r="A7" s="1">
        <v>3</v>
      </c>
      <c r="B7" s="2" t="s">
        <v>40</v>
      </c>
      <c r="C7" t="s">
        <v>41</v>
      </c>
      <c r="D7" t="str">
        <f t="shared" si="1"/>
        <v>1.03 Growth in labor force, %</v>
      </c>
      <c r="H7" s="1">
        <v>11</v>
      </c>
      <c r="I7" s="1">
        <v>5</v>
      </c>
      <c r="J7" s="1">
        <v>18</v>
      </c>
      <c r="K7" s="1">
        <v>17</v>
      </c>
      <c r="L7" s="1">
        <v>21</v>
      </c>
      <c r="M7" s="1">
        <v>2</v>
      </c>
      <c r="N7" s="1">
        <v>23</v>
      </c>
      <c r="O7" s="1">
        <v>28</v>
      </c>
      <c r="P7" s="1">
        <v>6</v>
      </c>
      <c r="Q7" s="1">
        <v>26</v>
      </c>
      <c r="R7" s="1">
        <v>3</v>
      </c>
      <c r="S7" s="1">
        <v>10</v>
      </c>
      <c r="T7" s="1">
        <v>24</v>
      </c>
      <c r="U7" s="1">
        <v>13</v>
      </c>
      <c r="V7" s="1">
        <v>9</v>
      </c>
      <c r="W7" s="1">
        <v>4</v>
      </c>
      <c r="X7" s="1">
        <v>30</v>
      </c>
      <c r="Y7" s="1">
        <v>19</v>
      </c>
      <c r="Z7" s="1">
        <v>7</v>
      </c>
      <c r="AA7" s="1">
        <v>8</v>
      </c>
      <c r="AB7" s="1">
        <v>16</v>
      </c>
      <c r="AC7" s="1">
        <v>1</v>
      </c>
      <c r="AD7" s="1">
        <v>22</v>
      </c>
      <c r="AE7" s="1">
        <v>27</v>
      </c>
      <c r="AF7" s="1">
        <v>14</v>
      </c>
      <c r="AG7" s="1">
        <v>29</v>
      </c>
      <c r="AH7" s="1">
        <v>25</v>
      </c>
      <c r="AI7" s="1">
        <v>20</v>
      </c>
      <c r="AJ7" s="1">
        <v>12</v>
      </c>
      <c r="AK7" s="1">
        <v>15</v>
      </c>
    </row>
    <row r="8" spans="1:37">
      <c r="A8" s="1">
        <v>4</v>
      </c>
      <c r="B8" s="2" t="s">
        <v>42</v>
      </c>
      <c r="C8" t="s">
        <v>43</v>
      </c>
      <c r="D8" t="str">
        <f t="shared" si="1"/>
        <v>1.04 Foreign direct investment, net inflows, % GDP</v>
      </c>
      <c r="H8" s="1">
        <v>19</v>
      </c>
      <c r="I8" s="1">
        <v>28</v>
      </c>
      <c r="J8" s="1">
        <v>20</v>
      </c>
      <c r="K8" s="1">
        <v>3</v>
      </c>
      <c r="L8" s="1">
        <v>9</v>
      </c>
      <c r="M8" s="1">
        <v>6</v>
      </c>
      <c r="N8" s="1">
        <v>16</v>
      </c>
      <c r="O8" s="1">
        <v>23</v>
      </c>
      <c r="P8" s="1">
        <v>26</v>
      </c>
      <c r="Q8" s="1">
        <v>1</v>
      </c>
      <c r="R8" s="1">
        <v>21</v>
      </c>
      <c r="S8" s="1">
        <v>18</v>
      </c>
      <c r="T8" s="1">
        <v>25</v>
      </c>
      <c r="U8" s="1">
        <v>4</v>
      </c>
      <c r="V8" s="1">
        <v>5</v>
      </c>
      <c r="W8" s="1">
        <v>13</v>
      </c>
      <c r="X8" s="1">
        <v>10</v>
      </c>
      <c r="Y8" s="1">
        <v>17</v>
      </c>
      <c r="Z8" s="1">
        <v>27</v>
      </c>
      <c r="AA8" s="1">
        <v>30</v>
      </c>
      <c r="AB8" s="1">
        <v>8</v>
      </c>
      <c r="AC8" s="1">
        <v>11</v>
      </c>
      <c r="AD8" s="1">
        <v>14</v>
      </c>
      <c r="AE8" s="1">
        <v>2</v>
      </c>
      <c r="AF8" s="1">
        <v>22</v>
      </c>
      <c r="AG8" s="1">
        <v>24</v>
      </c>
      <c r="AH8" s="1">
        <v>12</v>
      </c>
      <c r="AI8" s="1">
        <v>29</v>
      </c>
      <c r="AJ8" s="1">
        <v>15</v>
      </c>
      <c r="AK8" s="1">
        <v>7</v>
      </c>
    </row>
    <row r="9" spans="1:37">
      <c r="A9" s="1">
        <v>5</v>
      </c>
      <c r="B9" s="2" t="s">
        <v>44</v>
      </c>
      <c r="C9" t="s">
        <v>45</v>
      </c>
      <c r="D9" t="str">
        <f t="shared" si="1"/>
        <v>1.05 Gross fixed capital formation, % GDP</v>
      </c>
      <c r="H9" s="1">
        <v>19</v>
      </c>
      <c r="I9" s="1">
        <v>5</v>
      </c>
      <c r="J9" s="1">
        <v>4</v>
      </c>
      <c r="K9" s="1">
        <v>11</v>
      </c>
      <c r="L9" s="1">
        <v>15</v>
      </c>
      <c r="M9" s="1">
        <v>13</v>
      </c>
      <c r="N9" s="1">
        <v>1</v>
      </c>
      <c r="O9" s="1">
        <v>10</v>
      </c>
      <c r="P9" s="1">
        <v>21</v>
      </c>
      <c r="Q9" s="1">
        <v>26</v>
      </c>
      <c r="R9" s="1">
        <v>8</v>
      </c>
      <c r="S9" s="1">
        <v>6</v>
      </c>
      <c r="T9" s="1">
        <v>12</v>
      </c>
      <c r="U9" s="1" t="s">
        <v>221</v>
      </c>
      <c r="V9" s="1">
        <v>25</v>
      </c>
      <c r="W9" s="1">
        <v>23</v>
      </c>
      <c r="X9" s="1">
        <v>7</v>
      </c>
      <c r="Y9" s="1">
        <v>14</v>
      </c>
      <c r="Z9" s="1">
        <v>28</v>
      </c>
      <c r="AA9" s="1" t="s">
        <v>221</v>
      </c>
      <c r="AB9" s="1">
        <v>17</v>
      </c>
      <c r="AC9" s="1">
        <v>20</v>
      </c>
      <c r="AD9" s="1">
        <v>24</v>
      </c>
      <c r="AE9" s="1">
        <v>18</v>
      </c>
      <c r="AF9" s="1">
        <v>3</v>
      </c>
      <c r="AG9" s="1">
        <v>9</v>
      </c>
      <c r="AH9" s="1">
        <v>16</v>
      </c>
      <c r="AI9" s="1">
        <v>27</v>
      </c>
      <c r="AJ9" s="1">
        <v>22</v>
      </c>
      <c r="AK9" s="1">
        <v>2</v>
      </c>
    </row>
    <row r="10" spans="1:37">
      <c r="A10" s="1">
        <v>6</v>
      </c>
      <c r="B10" s="2" t="s">
        <v>46</v>
      </c>
      <c r="C10" t="s">
        <v>47</v>
      </c>
      <c r="D10" t="str">
        <f t="shared" si="1"/>
        <v>1.06 Tariff &amp; non-tariff barriers</v>
      </c>
      <c r="H10" s="1">
        <v>27</v>
      </c>
      <c r="I10" s="1">
        <v>8</v>
      </c>
      <c r="J10" s="1">
        <v>2</v>
      </c>
      <c r="K10" s="1">
        <v>6</v>
      </c>
      <c r="L10" s="1">
        <v>22</v>
      </c>
      <c r="M10" s="1">
        <v>7</v>
      </c>
      <c r="N10" s="1">
        <v>28</v>
      </c>
      <c r="O10" s="1">
        <v>4</v>
      </c>
      <c r="P10" s="1">
        <v>13</v>
      </c>
      <c r="Q10" s="1">
        <v>25</v>
      </c>
      <c r="R10" s="1">
        <v>29</v>
      </c>
      <c r="S10" s="1">
        <v>20</v>
      </c>
      <c r="T10" s="1">
        <v>21</v>
      </c>
      <c r="U10" s="1">
        <v>3</v>
      </c>
      <c r="V10" s="1">
        <v>14</v>
      </c>
      <c r="W10" s="1">
        <v>17</v>
      </c>
      <c r="X10" s="1">
        <v>5</v>
      </c>
      <c r="Y10" s="1">
        <v>15</v>
      </c>
      <c r="Z10" s="1">
        <v>26</v>
      </c>
      <c r="AA10" s="1">
        <v>1</v>
      </c>
      <c r="AB10" s="1">
        <v>10</v>
      </c>
      <c r="AC10" s="1">
        <v>9</v>
      </c>
      <c r="AD10" s="1">
        <v>23</v>
      </c>
      <c r="AE10" s="1">
        <v>12</v>
      </c>
      <c r="AF10" s="1">
        <v>16</v>
      </c>
      <c r="AG10" s="1">
        <v>19</v>
      </c>
      <c r="AH10" s="1">
        <v>11</v>
      </c>
      <c r="AI10" s="1">
        <v>24</v>
      </c>
      <c r="AJ10" s="1">
        <v>30</v>
      </c>
      <c r="AK10" s="1">
        <v>18</v>
      </c>
    </row>
    <row r="11" spans="1:37">
      <c r="A11" s="1">
        <v>7</v>
      </c>
      <c r="B11" s="3" t="s">
        <v>48</v>
      </c>
      <c r="C11" t="s">
        <v>49</v>
      </c>
      <c r="D11" t="str">
        <f t="shared" si="1"/>
        <v>1.06.01 Tariff barriers</v>
      </c>
      <c r="H11" s="1">
        <v>27</v>
      </c>
      <c r="I11" s="1">
        <v>11</v>
      </c>
      <c r="J11" s="1">
        <v>3</v>
      </c>
      <c r="K11" s="1">
        <v>10</v>
      </c>
      <c r="L11" s="1">
        <v>16</v>
      </c>
      <c r="M11" s="1">
        <v>6</v>
      </c>
      <c r="N11" s="1">
        <v>23</v>
      </c>
      <c r="O11" s="1">
        <v>8</v>
      </c>
      <c r="P11" s="1">
        <v>25</v>
      </c>
      <c r="Q11" s="1">
        <v>1</v>
      </c>
      <c r="R11" s="1">
        <v>30</v>
      </c>
      <c r="S11" s="1">
        <v>20</v>
      </c>
      <c r="T11" s="1">
        <v>21</v>
      </c>
      <c r="U11" s="1">
        <v>4</v>
      </c>
      <c r="V11" s="1">
        <v>12</v>
      </c>
      <c r="W11" s="1">
        <v>13</v>
      </c>
      <c r="X11" s="1">
        <v>5</v>
      </c>
      <c r="Y11" s="1">
        <v>22</v>
      </c>
      <c r="Z11" s="1">
        <v>28</v>
      </c>
      <c r="AA11" s="1">
        <v>2</v>
      </c>
      <c r="AB11" s="1">
        <v>7</v>
      </c>
      <c r="AC11" s="1">
        <v>9</v>
      </c>
      <c r="AD11" s="1">
        <v>19</v>
      </c>
      <c r="AE11" s="1">
        <v>15</v>
      </c>
      <c r="AF11" s="1">
        <v>17</v>
      </c>
      <c r="AG11" s="1">
        <v>26</v>
      </c>
      <c r="AH11" s="1">
        <v>14</v>
      </c>
      <c r="AI11" s="1">
        <v>24</v>
      </c>
      <c r="AJ11" s="1">
        <v>29</v>
      </c>
      <c r="AK11" s="1">
        <v>18</v>
      </c>
    </row>
    <row r="12" spans="1:37">
      <c r="A12" s="1">
        <v>8</v>
      </c>
      <c r="B12" s="4" t="s">
        <v>50</v>
      </c>
      <c r="C12" t="s">
        <v>51</v>
      </c>
      <c r="D12" t="str">
        <f t="shared" si="1"/>
        <v>1.06.01.a Tariff barriers in force</v>
      </c>
      <c r="H12" s="1">
        <v>26</v>
      </c>
      <c r="I12" s="1">
        <v>8</v>
      </c>
      <c r="J12" s="1">
        <v>4</v>
      </c>
      <c r="K12" s="1">
        <v>1</v>
      </c>
      <c r="L12" s="1">
        <v>12</v>
      </c>
      <c r="M12" s="1">
        <v>6</v>
      </c>
      <c r="N12" s="1">
        <v>22</v>
      </c>
      <c r="O12" s="1">
        <v>13</v>
      </c>
      <c r="P12" s="1">
        <v>16</v>
      </c>
      <c r="Q12" s="1" t="s">
        <v>221</v>
      </c>
      <c r="R12" s="1">
        <v>27</v>
      </c>
      <c r="S12" s="1">
        <v>20</v>
      </c>
      <c r="T12" s="1">
        <v>28</v>
      </c>
      <c r="U12" s="1">
        <v>3</v>
      </c>
      <c r="V12" s="1">
        <v>10</v>
      </c>
      <c r="W12" s="1">
        <v>21</v>
      </c>
      <c r="X12" s="1">
        <v>5</v>
      </c>
      <c r="Y12" s="1">
        <v>19</v>
      </c>
      <c r="Z12" s="1">
        <v>23</v>
      </c>
      <c r="AA12" s="1">
        <v>2</v>
      </c>
      <c r="AB12" s="1">
        <v>7</v>
      </c>
      <c r="AC12" s="1">
        <v>9</v>
      </c>
      <c r="AD12" s="1">
        <v>24</v>
      </c>
      <c r="AE12" s="1">
        <v>10</v>
      </c>
      <c r="AF12" s="1">
        <v>18</v>
      </c>
      <c r="AG12" s="1">
        <v>17</v>
      </c>
      <c r="AH12" s="1">
        <v>14</v>
      </c>
      <c r="AI12" s="1">
        <v>25</v>
      </c>
      <c r="AJ12" s="1">
        <v>29</v>
      </c>
      <c r="AK12" s="1">
        <v>15</v>
      </c>
    </row>
    <row r="13" spans="1:37">
      <c r="A13" s="1">
        <v>9</v>
      </c>
      <c r="B13" s="4" t="s">
        <v>52</v>
      </c>
      <c r="C13" t="s">
        <v>687</v>
      </c>
      <c r="D13" t="str">
        <f t="shared" si="1"/>
        <v>1.06.01.b New tariff barriers 2022</v>
      </c>
      <c r="H13" s="1">
        <v>29</v>
      </c>
      <c r="I13" s="1">
        <v>1</v>
      </c>
      <c r="J13" s="1">
        <v>1</v>
      </c>
      <c r="K13" s="1">
        <v>1</v>
      </c>
      <c r="L13" s="1">
        <v>21</v>
      </c>
      <c r="M13" s="1">
        <v>1</v>
      </c>
      <c r="N13" s="1">
        <v>1</v>
      </c>
      <c r="O13" s="1">
        <v>1</v>
      </c>
      <c r="P13" s="1">
        <v>1</v>
      </c>
      <c r="Q13" s="1">
        <v>1</v>
      </c>
      <c r="R13" s="1">
        <v>27</v>
      </c>
      <c r="S13" s="1">
        <v>1</v>
      </c>
      <c r="T13" s="1">
        <v>20</v>
      </c>
      <c r="U13" s="1" t="s">
        <v>221</v>
      </c>
      <c r="V13" s="1">
        <v>1</v>
      </c>
      <c r="W13" s="1">
        <v>1</v>
      </c>
      <c r="X13" s="1">
        <v>1</v>
      </c>
      <c r="Y13" s="1">
        <v>24</v>
      </c>
      <c r="Z13" s="1">
        <v>25</v>
      </c>
      <c r="AA13" s="1">
        <v>1</v>
      </c>
      <c r="AB13" s="1">
        <v>1</v>
      </c>
      <c r="AC13" s="1">
        <v>1</v>
      </c>
      <c r="AD13" s="1">
        <v>1</v>
      </c>
      <c r="AE13" s="1">
        <v>22</v>
      </c>
      <c r="AF13" s="1">
        <v>1</v>
      </c>
      <c r="AG13" s="1">
        <v>26</v>
      </c>
      <c r="AH13" s="1">
        <v>1</v>
      </c>
      <c r="AI13" s="1">
        <v>23</v>
      </c>
      <c r="AJ13" s="1">
        <v>28</v>
      </c>
      <c r="AK13" s="1">
        <v>1</v>
      </c>
    </row>
    <row r="14" spans="1:37">
      <c r="A14" s="1">
        <v>10</v>
      </c>
      <c r="B14" s="4" t="s">
        <v>54</v>
      </c>
      <c r="C14" t="s">
        <v>223</v>
      </c>
      <c r="D14" t="str">
        <f t="shared" si="1"/>
        <v>1.06.01.c Percentage of trade affected by tariff barrier (up to 2018)</v>
      </c>
      <c r="H14" s="1">
        <v>9</v>
      </c>
      <c r="I14" s="1">
        <v>8</v>
      </c>
      <c r="J14" s="1" t="s">
        <v>221</v>
      </c>
      <c r="K14" s="1">
        <v>7</v>
      </c>
      <c r="L14" s="1">
        <v>11</v>
      </c>
      <c r="M14" s="1">
        <v>1</v>
      </c>
      <c r="N14" s="1">
        <v>21</v>
      </c>
      <c r="O14" s="1" t="s">
        <v>221</v>
      </c>
      <c r="P14" s="1">
        <v>24</v>
      </c>
      <c r="Q14" s="1" t="s">
        <v>221</v>
      </c>
      <c r="R14" s="1">
        <v>22</v>
      </c>
      <c r="S14" s="1">
        <v>19</v>
      </c>
      <c r="T14" s="1">
        <v>5</v>
      </c>
      <c r="U14" s="1" t="s">
        <v>221</v>
      </c>
      <c r="V14" s="1">
        <v>12</v>
      </c>
      <c r="W14" s="1">
        <v>10</v>
      </c>
      <c r="X14" s="1" t="s">
        <v>221</v>
      </c>
      <c r="Y14" s="1">
        <v>6</v>
      </c>
      <c r="Z14" s="1">
        <v>23</v>
      </c>
      <c r="AA14" s="1" t="s">
        <v>221</v>
      </c>
      <c r="AB14" s="1">
        <v>3</v>
      </c>
      <c r="AC14" s="1">
        <v>4</v>
      </c>
      <c r="AD14" s="1">
        <v>15</v>
      </c>
      <c r="AE14" s="1">
        <v>2</v>
      </c>
      <c r="AF14" s="1">
        <v>17</v>
      </c>
      <c r="AG14" s="1">
        <v>18</v>
      </c>
      <c r="AH14" s="1">
        <v>14</v>
      </c>
      <c r="AI14" s="1">
        <v>16</v>
      </c>
      <c r="AJ14" s="1">
        <v>13</v>
      </c>
      <c r="AK14" s="1">
        <v>20</v>
      </c>
    </row>
    <row r="15" spans="1:37">
      <c r="A15" s="1">
        <v>11</v>
      </c>
      <c r="B15" s="3" t="s">
        <v>56</v>
      </c>
      <c r="C15" t="s">
        <v>57</v>
      </c>
      <c r="D15" t="str">
        <f t="shared" si="1"/>
        <v>1.06.02 Non-tariff barriers</v>
      </c>
      <c r="H15" s="1">
        <v>21</v>
      </c>
      <c r="I15" s="1">
        <v>6</v>
      </c>
      <c r="J15" s="1">
        <v>1</v>
      </c>
      <c r="K15" s="1">
        <v>5</v>
      </c>
      <c r="L15" s="1">
        <v>25</v>
      </c>
      <c r="M15" s="1">
        <v>8</v>
      </c>
      <c r="N15" s="1">
        <v>27</v>
      </c>
      <c r="O15" s="1">
        <v>2</v>
      </c>
      <c r="P15" s="1">
        <v>3</v>
      </c>
      <c r="Q15" s="1">
        <v>26</v>
      </c>
      <c r="R15" s="1">
        <v>18</v>
      </c>
      <c r="S15" s="1">
        <v>23</v>
      </c>
      <c r="T15" s="1">
        <v>20</v>
      </c>
      <c r="U15" s="1" t="s">
        <v>221</v>
      </c>
      <c r="V15" s="1">
        <v>17</v>
      </c>
      <c r="W15" s="1">
        <v>19</v>
      </c>
      <c r="X15" s="1">
        <v>4</v>
      </c>
      <c r="Y15" s="1">
        <v>10</v>
      </c>
      <c r="Z15" s="1">
        <v>7</v>
      </c>
      <c r="AA15" s="1" t="s">
        <v>221</v>
      </c>
      <c r="AB15" s="1">
        <v>13</v>
      </c>
      <c r="AC15" s="1">
        <v>11</v>
      </c>
      <c r="AD15" s="1">
        <v>24</v>
      </c>
      <c r="AE15" s="1">
        <v>14</v>
      </c>
      <c r="AF15" s="1">
        <v>15</v>
      </c>
      <c r="AG15" s="1">
        <v>9</v>
      </c>
      <c r="AH15" s="1">
        <v>12</v>
      </c>
      <c r="AI15" s="1">
        <v>22</v>
      </c>
      <c r="AJ15" s="1">
        <v>28</v>
      </c>
      <c r="AK15" s="1">
        <v>16</v>
      </c>
    </row>
    <row r="16" spans="1:37">
      <c r="A16" s="1">
        <v>12</v>
      </c>
      <c r="B16" s="4" t="s">
        <v>58</v>
      </c>
      <c r="C16" t="s">
        <v>59</v>
      </c>
      <c r="D16" t="str">
        <f t="shared" si="1"/>
        <v>1.06.02.a Non-tariff barriers in force</v>
      </c>
      <c r="H16" s="1">
        <v>18</v>
      </c>
      <c r="I16" s="1">
        <v>7</v>
      </c>
      <c r="J16" s="1" t="s">
        <v>221</v>
      </c>
      <c r="K16" s="1">
        <v>1</v>
      </c>
      <c r="L16" s="1">
        <v>24</v>
      </c>
      <c r="M16" s="1">
        <v>2</v>
      </c>
      <c r="N16" s="1">
        <v>26</v>
      </c>
      <c r="O16" s="1">
        <v>3</v>
      </c>
      <c r="P16" s="1">
        <v>9</v>
      </c>
      <c r="Q16" s="1" t="s">
        <v>221</v>
      </c>
      <c r="R16" s="1">
        <v>21</v>
      </c>
      <c r="S16" s="1">
        <v>19</v>
      </c>
      <c r="T16" s="1">
        <v>20</v>
      </c>
      <c r="U16" s="1" t="s">
        <v>221</v>
      </c>
      <c r="V16" s="1">
        <v>15</v>
      </c>
      <c r="W16" s="1">
        <v>14</v>
      </c>
      <c r="X16" s="1">
        <v>4</v>
      </c>
      <c r="Y16" s="1">
        <v>6</v>
      </c>
      <c r="Z16" s="1">
        <v>16</v>
      </c>
      <c r="AA16" s="1" t="s">
        <v>221</v>
      </c>
      <c r="AB16" s="1">
        <v>5</v>
      </c>
      <c r="AC16" s="1">
        <v>8</v>
      </c>
      <c r="AD16" s="1">
        <v>23</v>
      </c>
      <c r="AE16" s="1">
        <v>10</v>
      </c>
      <c r="AF16" s="1">
        <v>17</v>
      </c>
      <c r="AG16" s="1">
        <v>11</v>
      </c>
      <c r="AH16" s="1">
        <v>13</v>
      </c>
      <c r="AI16" s="1">
        <v>22</v>
      </c>
      <c r="AJ16" s="1">
        <v>25</v>
      </c>
      <c r="AK16" s="1">
        <v>12</v>
      </c>
    </row>
    <row r="17" spans="1:37">
      <c r="A17" s="1">
        <v>13</v>
      </c>
      <c r="B17" s="4" t="s">
        <v>60</v>
      </c>
      <c r="C17" t="s">
        <v>689</v>
      </c>
      <c r="D17" t="str">
        <f t="shared" si="1"/>
        <v>1.06.02.b New non-tariff barriers 2022</v>
      </c>
      <c r="H17" s="1">
        <v>17</v>
      </c>
      <c r="I17" s="1">
        <v>8</v>
      </c>
      <c r="J17" s="1" t="s">
        <v>221</v>
      </c>
      <c r="K17" s="1" t="s">
        <v>221</v>
      </c>
      <c r="L17" s="1">
        <v>22</v>
      </c>
      <c r="M17" s="1">
        <v>1</v>
      </c>
      <c r="N17" s="1">
        <v>23</v>
      </c>
      <c r="O17" s="1">
        <v>1</v>
      </c>
      <c r="P17" s="1" t="s">
        <v>221</v>
      </c>
      <c r="Q17" s="1" t="s">
        <v>221</v>
      </c>
      <c r="R17" s="1">
        <v>21</v>
      </c>
      <c r="S17" s="1">
        <v>19</v>
      </c>
      <c r="T17" s="1">
        <v>16</v>
      </c>
      <c r="U17" s="1" t="s">
        <v>221</v>
      </c>
      <c r="V17" s="1">
        <v>13</v>
      </c>
      <c r="W17" s="1">
        <v>10</v>
      </c>
      <c r="X17" s="1">
        <v>4</v>
      </c>
      <c r="Y17" s="1">
        <v>5</v>
      </c>
      <c r="Z17" s="1">
        <v>14</v>
      </c>
      <c r="AA17" s="1" t="s">
        <v>221</v>
      </c>
      <c r="AB17" s="1">
        <v>11</v>
      </c>
      <c r="AC17" s="1">
        <v>11</v>
      </c>
      <c r="AD17" s="1">
        <v>20</v>
      </c>
      <c r="AE17" s="1">
        <v>3</v>
      </c>
      <c r="AF17" s="1">
        <v>15</v>
      </c>
      <c r="AG17" s="1">
        <v>7</v>
      </c>
      <c r="AH17" s="1">
        <v>8</v>
      </c>
      <c r="AI17" s="1">
        <v>18</v>
      </c>
      <c r="AJ17" s="1">
        <v>24</v>
      </c>
      <c r="AK17" s="1">
        <v>6</v>
      </c>
    </row>
    <row r="18" spans="1:37">
      <c r="A18" s="1">
        <v>14</v>
      </c>
      <c r="B18" s="4" t="s">
        <v>62</v>
      </c>
      <c r="C18" t="s">
        <v>225</v>
      </c>
      <c r="D18" t="str">
        <f t="shared" si="1"/>
        <v>1.06.02.c Percentage of trade affected by non-tariff barrier (up to 2018)</v>
      </c>
      <c r="H18" s="1">
        <v>17</v>
      </c>
      <c r="I18" s="1">
        <v>4</v>
      </c>
      <c r="J18" s="1">
        <v>1</v>
      </c>
      <c r="K18" s="1">
        <v>6</v>
      </c>
      <c r="L18" s="1">
        <v>22</v>
      </c>
      <c r="M18" s="1">
        <v>15</v>
      </c>
      <c r="N18" s="1">
        <v>14</v>
      </c>
      <c r="O18" s="1" t="s">
        <v>221</v>
      </c>
      <c r="P18" s="1">
        <v>2</v>
      </c>
      <c r="Q18" s="1">
        <v>23</v>
      </c>
      <c r="R18" s="1">
        <v>9</v>
      </c>
      <c r="S18" s="1">
        <v>20</v>
      </c>
      <c r="T18" s="1">
        <v>13</v>
      </c>
      <c r="U18" s="1" t="s">
        <v>221</v>
      </c>
      <c r="V18" s="1">
        <v>19</v>
      </c>
      <c r="W18" s="1">
        <v>24</v>
      </c>
      <c r="X18" s="1" t="s">
        <v>221</v>
      </c>
      <c r="Y18" s="1">
        <v>8</v>
      </c>
      <c r="Z18" s="1">
        <v>3</v>
      </c>
      <c r="AA18" s="1" t="s">
        <v>221</v>
      </c>
      <c r="AB18" s="1">
        <v>11</v>
      </c>
      <c r="AC18" s="1">
        <v>5</v>
      </c>
      <c r="AD18" s="1">
        <v>18</v>
      </c>
      <c r="AE18" s="1">
        <v>25</v>
      </c>
      <c r="AF18" s="1">
        <v>12</v>
      </c>
      <c r="AG18" s="1">
        <v>7</v>
      </c>
      <c r="AH18" s="1">
        <v>10</v>
      </c>
      <c r="AI18" s="1">
        <v>16</v>
      </c>
      <c r="AJ18" s="1">
        <v>26</v>
      </c>
      <c r="AK18" s="1">
        <v>21</v>
      </c>
    </row>
    <row r="19" spans="1:37">
      <c r="A19" s="1">
        <v>15</v>
      </c>
      <c r="B19" s="2" t="s">
        <v>64</v>
      </c>
      <c r="C19" t="s">
        <v>65</v>
      </c>
      <c r="D19" t="str">
        <f t="shared" si="1"/>
        <v>1.07 Trade liberalization</v>
      </c>
      <c r="H19" s="1">
        <v>4</v>
      </c>
      <c r="I19" s="1">
        <v>25</v>
      </c>
      <c r="J19" s="1">
        <v>14</v>
      </c>
      <c r="K19" s="1">
        <v>13</v>
      </c>
      <c r="L19" s="1">
        <v>7</v>
      </c>
      <c r="M19" s="1">
        <v>6</v>
      </c>
      <c r="N19" s="1">
        <v>27</v>
      </c>
      <c r="O19" s="1">
        <v>16</v>
      </c>
      <c r="P19" s="1">
        <v>20</v>
      </c>
      <c r="Q19" s="1">
        <v>12</v>
      </c>
      <c r="R19" s="1">
        <v>23</v>
      </c>
      <c r="S19" s="1">
        <v>19</v>
      </c>
      <c r="T19" s="1">
        <v>10</v>
      </c>
      <c r="U19" s="1">
        <v>26</v>
      </c>
      <c r="V19" s="1">
        <v>15</v>
      </c>
      <c r="W19" s="1">
        <v>9</v>
      </c>
      <c r="X19" s="1">
        <v>29</v>
      </c>
      <c r="Y19" s="1">
        <v>11</v>
      </c>
      <c r="Z19" s="1">
        <v>22</v>
      </c>
      <c r="AA19" s="1">
        <v>28</v>
      </c>
      <c r="AB19" s="1">
        <v>3</v>
      </c>
      <c r="AC19" s="1">
        <v>17</v>
      </c>
      <c r="AD19" s="1">
        <v>24</v>
      </c>
      <c r="AE19" s="1">
        <v>2</v>
      </c>
      <c r="AF19" s="1">
        <v>8</v>
      </c>
      <c r="AG19" s="1">
        <v>30</v>
      </c>
      <c r="AH19" s="1">
        <v>18</v>
      </c>
      <c r="AI19" s="1">
        <v>1</v>
      </c>
      <c r="AJ19" s="1">
        <v>5</v>
      </c>
      <c r="AK19" s="1">
        <v>21</v>
      </c>
    </row>
    <row r="20" spans="1:37">
      <c r="A20" s="1">
        <v>16</v>
      </c>
      <c r="B20" s="3" t="s">
        <v>66</v>
      </c>
      <c r="C20" t="s">
        <v>67</v>
      </c>
      <c r="D20" t="str">
        <f t="shared" si="1"/>
        <v>1.07.01 Regional Trade Agreements, number in force</v>
      </c>
      <c r="H20" s="1">
        <v>9</v>
      </c>
      <c r="I20" s="1">
        <v>29</v>
      </c>
      <c r="J20" s="1">
        <v>20</v>
      </c>
      <c r="K20" s="1">
        <v>26</v>
      </c>
      <c r="L20" s="1">
        <v>12</v>
      </c>
      <c r="M20" s="1">
        <v>2</v>
      </c>
      <c r="N20" s="1">
        <v>10</v>
      </c>
      <c r="O20" s="1">
        <v>29</v>
      </c>
      <c r="P20" s="1">
        <v>23</v>
      </c>
      <c r="Q20" s="1">
        <v>23</v>
      </c>
      <c r="R20" s="1">
        <v>7</v>
      </c>
      <c r="S20" s="1">
        <v>16</v>
      </c>
      <c r="T20" s="1">
        <v>7</v>
      </c>
      <c r="U20" s="1">
        <v>22</v>
      </c>
      <c r="V20" s="1">
        <v>10</v>
      </c>
      <c r="W20" s="1">
        <v>4</v>
      </c>
      <c r="X20" s="1">
        <v>23</v>
      </c>
      <c r="Y20" s="1">
        <v>16</v>
      </c>
      <c r="Z20" s="1">
        <v>20</v>
      </c>
      <c r="AA20" s="1">
        <v>27</v>
      </c>
      <c r="AB20" s="1">
        <v>5</v>
      </c>
      <c r="AC20" s="1">
        <v>19</v>
      </c>
      <c r="AD20" s="1">
        <v>18</v>
      </c>
      <c r="AE20" s="1">
        <v>3</v>
      </c>
      <c r="AF20" s="1">
        <v>6</v>
      </c>
      <c r="AG20" s="1">
        <v>27</v>
      </c>
      <c r="AH20" s="1">
        <v>14</v>
      </c>
      <c r="AI20" s="1">
        <v>1</v>
      </c>
      <c r="AJ20" s="1">
        <v>14</v>
      </c>
      <c r="AK20" s="1">
        <v>12</v>
      </c>
    </row>
    <row r="21" spans="1:37">
      <c r="A21" s="1">
        <v>17</v>
      </c>
      <c r="B21" s="3" t="s">
        <v>68</v>
      </c>
      <c r="C21" t="s">
        <v>69</v>
      </c>
      <c r="D21" t="str">
        <f t="shared" si="1"/>
        <v>1.07.02 Capital account liberalization, Index</v>
      </c>
      <c r="H21" s="1">
        <v>1</v>
      </c>
      <c r="I21" s="1">
        <v>22</v>
      </c>
      <c r="J21" s="1" t="s">
        <v>221</v>
      </c>
      <c r="K21" s="1">
        <v>1</v>
      </c>
      <c r="L21" s="1">
        <v>1</v>
      </c>
      <c r="M21" s="1">
        <v>12</v>
      </c>
      <c r="N21" s="1">
        <v>22</v>
      </c>
      <c r="O21" s="1" t="s">
        <v>221</v>
      </c>
      <c r="P21" s="1">
        <v>12</v>
      </c>
      <c r="Q21" s="1">
        <v>1</v>
      </c>
      <c r="R21" s="1">
        <v>22</v>
      </c>
      <c r="S21" s="1">
        <v>16</v>
      </c>
      <c r="T21" s="1">
        <v>1</v>
      </c>
      <c r="U21" s="1">
        <v>22</v>
      </c>
      <c r="V21" s="1">
        <v>16</v>
      </c>
      <c r="W21" s="1">
        <v>12</v>
      </c>
      <c r="X21" s="1">
        <v>22</v>
      </c>
      <c r="Y21" s="1">
        <v>1</v>
      </c>
      <c r="Z21" s="1">
        <v>22</v>
      </c>
      <c r="AA21" s="1">
        <v>21</v>
      </c>
      <c r="AB21" s="1">
        <v>1</v>
      </c>
      <c r="AC21" s="1">
        <v>15</v>
      </c>
      <c r="AD21" s="1">
        <v>16</v>
      </c>
      <c r="AE21" s="1">
        <v>1</v>
      </c>
      <c r="AF21" s="1">
        <v>1</v>
      </c>
      <c r="AG21" s="1">
        <v>22</v>
      </c>
      <c r="AH21" s="1">
        <v>16</v>
      </c>
      <c r="AI21" s="1">
        <v>1</v>
      </c>
      <c r="AJ21" s="1">
        <v>1</v>
      </c>
      <c r="AK21" s="1">
        <v>16</v>
      </c>
    </row>
    <row r="22" spans="1:37">
      <c r="A22" s="1">
        <v>18</v>
      </c>
      <c r="B22" s="3" t="s">
        <v>70</v>
      </c>
      <c r="C22" t="s">
        <v>71</v>
      </c>
      <c r="D22" t="str">
        <f t="shared" si="1"/>
        <v>1.07.03 Investment Freedom, Index</v>
      </c>
      <c r="H22" s="1">
        <v>3</v>
      </c>
      <c r="I22" s="1">
        <v>19</v>
      </c>
      <c r="J22" s="1">
        <v>12</v>
      </c>
      <c r="K22" s="1">
        <v>19</v>
      </c>
      <c r="L22" s="1">
        <v>3</v>
      </c>
      <c r="M22" s="1">
        <v>9</v>
      </c>
      <c r="N22" s="1">
        <v>30</v>
      </c>
      <c r="O22" s="1">
        <v>9</v>
      </c>
      <c r="P22" s="1">
        <v>24</v>
      </c>
      <c r="Q22" s="1">
        <v>3</v>
      </c>
      <c r="R22" s="1">
        <v>22</v>
      </c>
      <c r="S22" s="1">
        <v>19</v>
      </c>
      <c r="T22" s="1">
        <v>13</v>
      </c>
      <c r="U22" s="1">
        <v>24</v>
      </c>
      <c r="V22" s="1">
        <v>13</v>
      </c>
      <c r="W22" s="1">
        <v>7</v>
      </c>
      <c r="X22" s="1">
        <v>26</v>
      </c>
      <c r="Y22" s="1">
        <v>9</v>
      </c>
      <c r="Z22" s="1">
        <v>13</v>
      </c>
      <c r="AA22" s="1">
        <v>29</v>
      </c>
      <c r="AB22" s="1">
        <v>7</v>
      </c>
      <c r="AC22" s="1">
        <v>13</v>
      </c>
      <c r="AD22" s="1">
        <v>26</v>
      </c>
      <c r="AE22" s="1">
        <v>1</v>
      </c>
      <c r="AF22" s="1">
        <v>13</v>
      </c>
      <c r="AG22" s="1">
        <v>26</v>
      </c>
      <c r="AH22" s="1">
        <v>18</v>
      </c>
      <c r="AI22" s="1">
        <v>3</v>
      </c>
      <c r="AJ22" s="1">
        <v>1</v>
      </c>
      <c r="AK22" s="1">
        <v>22</v>
      </c>
    </row>
    <row r="23" spans="1:37">
      <c r="A23" s="1">
        <v>19</v>
      </c>
      <c r="B23" s="2" t="s">
        <v>72</v>
      </c>
      <c r="C23" t="s">
        <v>226</v>
      </c>
      <c r="D23" t="str">
        <f t="shared" si="1"/>
        <v>1.08 Exchange rate stability, parity change from national currency to SDR, 2022/2020</v>
      </c>
      <c r="H23" s="1">
        <v>15</v>
      </c>
      <c r="I23" s="1">
        <v>10</v>
      </c>
      <c r="J23" s="1">
        <v>13</v>
      </c>
      <c r="K23" s="1">
        <v>9</v>
      </c>
      <c r="L23" s="1">
        <v>23</v>
      </c>
      <c r="M23" s="1">
        <v>20</v>
      </c>
      <c r="N23" s="1">
        <v>21</v>
      </c>
      <c r="O23" s="1">
        <v>7</v>
      </c>
      <c r="P23" s="1">
        <v>11</v>
      </c>
      <c r="Q23" s="1">
        <v>6</v>
      </c>
      <c r="R23" s="1">
        <v>4</v>
      </c>
      <c r="S23" s="1">
        <v>5</v>
      </c>
      <c r="T23" s="1">
        <v>28</v>
      </c>
      <c r="U23" s="1">
        <v>30</v>
      </c>
      <c r="V23" s="1">
        <v>2</v>
      </c>
      <c r="W23" s="1">
        <v>26</v>
      </c>
      <c r="X23" s="1">
        <v>16</v>
      </c>
      <c r="Y23" s="1">
        <v>3</v>
      </c>
      <c r="Z23" s="1">
        <v>29</v>
      </c>
      <c r="AA23" s="1">
        <v>22</v>
      </c>
      <c r="AB23" s="1">
        <v>18</v>
      </c>
      <c r="AC23" s="1">
        <v>19</v>
      </c>
      <c r="AD23" s="1">
        <v>25</v>
      </c>
      <c r="AE23" s="1">
        <v>14</v>
      </c>
      <c r="AF23" s="1">
        <v>17</v>
      </c>
      <c r="AG23" s="1">
        <v>27</v>
      </c>
      <c r="AH23" s="1">
        <v>24</v>
      </c>
      <c r="AI23" s="1">
        <v>1</v>
      </c>
      <c r="AJ23" s="1">
        <v>11</v>
      </c>
      <c r="AK23" s="1">
        <v>8</v>
      </c>
    </row>
    <row r="24" spans="1:37">
      <c r="A24" s="1">
        <v>20</v>
      </c>
      <c r="B24" s="2" t="s">
        <v>74</v>
      </c>
      <c r="C24" t="s">
        <v>75</v>
      </c>
      <c r="D24" t="str">
        <f t="shared" si="1"/>
        <v>1.09 Domestic credit to private sector, % of GDP</v>
      </c>
      <c r="H24" s="1">
        <v>9</v>
      </c>
      <c r="I24" s="1">
        <v>21</v>
      </c>
      <c r="J24" s="1">
        <v>24</v>
      </c>
      <c r="K24" s="1">
        <v>6</v>
      </c>
      <c r="L24" s="1" t="s">
        <v>221</v>
      </c>
      <c r="M24" s="1">
        <v>14</v>
      </c>
      <c r="N24" s="1">
        <v>4</v>
      </c>
      <c r="O24" s="1" t="s">
        <v>221</v>
      </c>
      <c r="P24" s="1">
        <v>16</v>
      </c>
      <c r="Q24" s="1">
        <v>1</v>
      </c>
      <c r="R24" s="1">
        <v>17</v>
      </c>
      <c r="S24" s="1">
        <v>22</v>
      </c>
      <c r="T24" s="1">
        <v>3</v>
      </c>
      <c r="U24" s="1" t="s">
        <v>221</v>
      </c>
      <c r="V24" s="1">
        <v>12</v>
      </c>
      <c r="W24" s="1">
        <v>23</v>
      </c>
      <c r="X24" s="1">
        <v>25</v>
      </c>
      <c r="Y24" s="1">
        <v>8</v>
      </c>
      <c r="Z24" s="1">
        <v>27</v>
      </c>
      <c r="AA24" s="1">
        <v>26</v>
      </c>
      <c r="AB24" s="1">
        <v>20</v>
      </c>
      <c r="AC24" s="1">
        <v>18</v>
      </c>
      <c r="AD24" s="1">
        <v>15</v>
      </c>
      <c r="AE24" s="1">
        <v>11</v>
      </c>
      <c r="AF24" s="1">
        <v>5</v>
      </c>
      <c r="AG24" s="1">
        <v>19</v>
      </c>
      <c r="AH24" s="1">
        <v>7</v>
      </c>
      <c r="AI24" s="1">
        <v>10</v>
      </c>
      <c r="AJ24" s="1">
        <v>2</v>
      </c>
      <c r="AK24" s="1">
        <v>13</v>
      </c>
    </row>
    <row r="25" spans="1:37">
      <c r="A25" s="1">
        <v>21</v>
      </c>
      <c r="B25" s="2" t="s">
        <v>76</v>
      </c>
      <c r="C25" t="s">
        <v>77</v>
      </c>
      <c r="D25" t="str">
        <f t="shared" si="1"/>
        <v>1.10 Foreign trade and payments risk</v>
      </c>
      <c r="H25" s="1">
        <v>4</v>
      </c>
      <c r="I25" s="1">
        <v>21</v>
      </c>
      <c r="J25" s="1">
        <v>1</v>
      </c>
      <c r="K25" s="1">
        <v>23</v>
      </c>
      <c r="L25" s="1">
        <v>8</v>
      </c>
      <c r="M25" s="1">
        <v>7</v>
      </c>
      <c r="N25" s="1">
        <v>10</v>
      </c>
      <c r="O25" s="1">
        <v>3</v>
      </c>
      <c r="P25" s="1">
        <v>25</v>
      </c>
      <c r="Q25" s="1">
        <v>2</v>
      </c>
      <c r="R25" s="1">
        <v>22</v>
      </c>
      <c r="S25" s="1">
        <v>12</v>
      </c>
      <c r="T25" s="1">
        <v>28</v>
      </c>
      <c r="U25" s="1">
        <v>30</v>
      </c>
      <c r="V25" s="1">
        <v>15</v>
      </c>
      <c r="W25" s="1">
        <v>19</v>
      </c>
      <c r="X25" s="1">
        <v>16</v>
      </c>
      <c r="Y25" s="1">
        <v>5</v>
      </c>
      <c r="Z25" s="1">
        <v>27</v>
      </c>
      <c r="AA25" s="1">
        <v>24</v>
      </c>
      <c r="AB25" s="1">
        <v>9</v>
      </c>
      <c r="AC25" s="1">
        <v>18</v>
      </c>
      <c r="AD25" s="1">
        <v>26</v>
      </c>
      <c r="AE25" s="1">
        <v>14</v>
      </c>
      <c r="AF25" s="1">
        <v>6</v>
      </c>
      <c r="AG25" s="1">
        <v>29</v>
      </c>
      <c r="AH25" s="1">
        <v>17</v>
      </c>
      <c r="AI25" s="1">
        <v>13</v>
      </c>
      <c r="AJ25" s="1">
        <v>11</v>
      </c>
      <c r="AK25" s="1">
        <v>20</v>
      </c>
    </row>
    <row r="26" spans="1:37">
      <c r="A26" s="1">
        <v>22</v>
      </c>
      <c r="B26" s="3" t="s">
        <v>78</v>
      </c>
      <c r="C26" t="s">
        <v>79</v>
      </c>
      <c r="D26" t="str">
        <f t="shared" si="1"/>
        <v>1.10.01 Country credit rating</v>
      </c>
      <c r="H26" s="1">
        <v>1</v>
      </c>
      <c r="I26" s="1">
        <v>21</v>
      </c>
      <c r="J26" s="1"/>
      <c r="K26" s="1">
        <v>22</v>
      </c>
      <c r="L26" s="1">
        <v>3</v>
      </c>
      <c r="M26" s="1">
        <v>12</v>
      </c>
      <c r="N26" s="1">
        <v>10</v>
      </c>
      <c r="O26" s="1">
        <v>6</v>
      </c>
      <c r="P26" s="1">
        <v>24</v>
      </c>
      <c r="Q26" s="1">
        <v>7</v>
      </c>
      <c r="R26" s="1">
        <v>19</v>
      </c>
      <c r="S26" s="1">
        <v>17</v>
      </c>
      <c r="T26" s="1">
        <v>11</v>
      </c>
      <c r="U26" s="1">
        <v>26</v>
      </c>
      <c r="V26" s="1">
        <v>13</v>
      </c>
      <c r="W26" s="1">
        <v>17</v>
      </c>
      <c r="X26" s="239"/>
      <c r="Y26" s="1">
        <v>5</v>
      </c>
      <c r="Z26" s="1">
        <v>25</v>
      </c>
      <c r="AA26" s="1">
        <v>23</v>
      </c>
      <c r="AB26" s="1">
        <v>14</v>
      </c>
      <c r="AC26" s="1">
        <v>16</v>
      </c>
      <c r="AD26" s="1">
        <v>28</v>
      </c>
      <c r="AE26" s="1">
        <v>1</v>
      </c>
      <c r="AF26" s="1">
        <v>7</v>
      </c>
      <c r="AG26" s="1">
        <v>27</v>
      </c>
      <c r="AH26" s="1">
        <v>14</v>
      </c>
      <c r="AI26" s="1">
        <v>9</v>
      </c>
      <c r="AJ26" s="1">
        <v>3</v>
      </c>
      <c r="AK26" s="1">
        <v>20</v>
      </c>
    </row>
    <row r="27" spans="1:37">
      <c r="A27" s="1">
        <v>23</v>
      </c>
      <c r="B27" s="3" t="s">
        <v>80</v>
      </c>
      <c r="C27" t="s">
        <v>81</v>
      </c>
      <c r="D27" t="str">
        <f t="shared" si="1"/>
        <v>1.10.02 Gross debt, % GDP</v>
      </c>
      <c r="H27" s="1">
        <v>14</v>
      </c>
      <c r="I27" s="1">
        <v>9</v>
      </c>
      <c r="J27" s="1">
        <v>1</v>
      </c>
      <c r="K27" s="1">
        <v>6</v>
      </c>
      <c r="L27" s="1">
        <v>25</v>
      </c>
      <c r="M27" s="1">
        <v>8</v>
      </c>
      <c r="N27" s="1">
        <v>22</v>
      </c>
      <c r="O27" s="1">
        <v>4</v>
      </c>
      <c r="P27" s="1">
        <v>16</v>
      </c>
      <c r="Q27" s="1">
        <v>2</v>
      </c>
      <c r="R27" s="1">
        <v>23</v>
      </c>
      <c r="S27" s="1">
        <v>10</v>
      </c>
      <c r="T27" s="1">
        <v>30</v>
      </c>
      <c r="U27" s="1">
        <v>28</v>
      </c>
      <c r="V27" s="1">
        <v>20</v>
      </c>
      <c r="W27" s="1">
        <v>15</v>
      </c>
      <c r="X27" s="1">
        <v>19</v>
      </c>
      <c r="Y27" s="1">
        <v>12</v>
      </c>
      <c r="Z27" s="1">
        <v>21</v>
      </c>
      <c r="AA27" s="1">
        <v>11</v>
      </c>
      <c r="AB27" s="1">
        <v>5</v>
      </c>
      <c r="AC27" s="1">
        <v>17</v>
      </c>
      <c r="AD27" s="1">
        <v>3</v>
      </c>
      <c r="AE27" s="1">
        <v>29</v>
      </c>
      <c r="AF27" s="1">
        <v>13</v>
      </c>
      <c r="AG27" s="1">
        <v>26</v>
      </c>
      <c r="AH27" s="1">
        <v>18</v>
      </c>
      <c r="AI27" s="1">
        <v>24</v>
      </c>
      <c r="AJ27" s="1">
        <v>27</v>
      </c>
      <c r="AK27" s="1">
        <v>7</v>
      </c>
    </row>
    <row r="28" spans="1:37">
      <c r="A28" s="1">
        <v>24</v>
      </c>
      <c r="B28" s="2" t="s">
        <v>82</v>
      </c>
      <c r="C28" t="s">
        <v>83</v>
      </c>
      <c r="D28" t="str">
        <f t="shared" si="1"/>
        <v>1.11 Trade costs</v>
      </c>
      <c r="H28" s="1">
        <v>6</v>
      </c>
      <c r="I28" s="1">
        <v>26</v>
      </c>
      <c r="J28" s="1">
        <v>11</v>
      </c>
      <c r="K28" s="1">
        <v>29</v>
      </c>
      <c r="L28" s="1">
        <v>4</v>
      </c>
      <c r="M28" s="1">
        <v>12</v>
      </c>
      <c r="N28" s="1">
        <v>14</v>
      </c>
      <c r="O28" s="1">
        <v>7</v>
      </c>
      <c r="P28" s="1">
        <v>20</v>
      </c>
      <c r="Q28" s="1">
        <v>3</v>
      </c>
      <c r="R28" s="1">
        <v>16</v>
      </c>
      <c r="S28" s="1">
        <v>19</v>
      </c>
      <c r="T28" s="1">
        <v>5</v>
      </c>
      <c r="U28" s="1">
        <v>27</v>
      </c>
      <c r="V28" s="1">
        <v>13</v>
      </c>
      <c r="W28" s="1">
        <v>23</v>
      </c>
      <c r="X28" s="1">
        <v>30</v>
      </c>
      <c r="Y28" s="1">
        <v>2</v>
      </c>
      <c r="Z28" s="1">
        <v>25</v>
      </c>
      <c r="AA28" s="1">
        <v>24</v>
      </c>
      <c r="AB28" s="1">
        <v>22</v>
      </c>
      <c r="AC28" s="1">
        <v>21</v>
      </c>
      <c r="AD28" s="1">
        <v>28</v>
      </c>
      <c r="AE28" s="1">
        <v>1</v>
      </c>
      <c r="AF28" s="1">
        <v>10</v>
      </c>
      <c r="AG28" s="1">
        <v>18</v>
      </c>
      <c r="AH28" s="1">
        <v>15</v>
      </c>
      <c r="AI28" s="1">
        <v>8</v>
      </c>
      <c r="AJ28" s="1">
        <v>9</v>
      </c>
      <c r="AK28" s="1">
        <v>17</v>
      </c>
    </row>
    <row r="29" spans="1:37">
      <c r="A29" s="1">
        <v>25</v>
      </c>
      <c r="B29" s="3" t="s">
        <v>84</v>
      </c>
      <c r="C29" t="s">
        <v>85</v>
      </c>
      <c r="D29" t="str">
        <f t="shared" si="1"/>
        <v>1.11.01 Logistics performance, index</v>
      </c>
      <c r="H29" s="1">
        <v>8</v>
      </c>
      <c r="I29" s="1">
        <v>23</v>
      </c>
      <c r="J29" s="1" t="s">
        <v>221</v>
      </c>
      <c r="K29" s="1">
        <v>25</v>
      </c>
      <c r="L29" s="1">
        <v>2</v>
      </c>
      <c r="M29" s="1">
        <v>17</v>
      </c>
      <c r="N29" s="1">
        <v>8</v>
      </c>
      <c r="O29" s="1">
        <v>4</v>
      </c>
      <c r="P29" s="1" t="s">
        <v>221</v>
      </c>
      <c r="Q29" s="1">
        <v>2</v>
      </c>
      <c r="R29" s="1">
        <v>14</v>
      </c>
      <c r="S29" s="1">
        <v>17</v>
      </c>
      <c r="T29" s="1">
        <v>4</v>
      </c>
      <c r="U29" s="1">
        <v>25</v>
      </c>
      <c r="V29" s="1">
        <v>11</v>
      </c>
      <c r="W29" s="1">
        <v>20</v>
      </c>
      <c r="X29" s="1" t="s">
        <v>221</v>
      </c>
      <c r="Y29" s="1">
        <v>11</v>
      </c>
      <c r="Z29" s="1" t="s">
        <v>221</v>
      </c>
      <c r="AA29" s="1">
        <v>22</v>
      </c>
      <c r="AB29" s="1">
        <v>17</v>
      </c>
      <c r="AC29" s="1">
        <v>15</v>
      </c>
      <c r="AD29" s="1">
        <v>23</v>
      </c>
      <c r="AE29" s="1">
        <v>1</v>
      </c>
      <c r="AF29" s="1">
        <v>6</v>
      </c>
      <c r="AG29" s="1">
        <v>21</v>
      </c>
      <c r="AH29" s="1">
        <v>13</v>
      </c>
      <c r="AI29" s="1">
        <v>8</v>
      </c>
      <c r="AJ29" s="1">
        <v>6</v>
      </c>
      <c r="AK29" s="1">
        <v>15</v>
      </c>
    </row>
    <row r="30" spans="1:37">
      <c r="A30" s="1">
        <v>26</v>
      </c>
      <c r="B30" s="3" t="s">
        <v>86</v>
      </c>
      <c r="C30" t="s">
        <v>87</v>
      </c>
      <c r="D30" t="str">
        <f t="shared" si="1"/>
        <v>1.11.02 Corruption perceptions, index</v>
      </c>
      <c r="H30" s="1">
        <v>4</v>
      </c>
      <c r="I30" s="1">
        <v>28</v>
      </c>
      <c r="J30" s="1">
        <v>12</v>
      </c>
      <c r="K30" s="1">
        <v>29</v>
      </c>
      <c r="L30" s="1">
        <v>5</v>
      </c>
      <c r="M30" s="1">
        <v>10</v>
      </c>
      <c r="N30" s="1">
        <v>14</v>
      </c>
      <c r="O30" s="1">
        <v>9</v>
      </c>
      <c r="P30" s="1">
        <v>17</v>
      </c>
      <c r="Q30" s="1">
        <v>3</v>
      </c>
      <c r="R30" s="1">
        <v>16</v>
      </c>
      <c r="S30" s="1">
        <v>21</v>
      </c>
      <c r="T30" s="1">
        <v>6</v>
      </c>
      <c r="U30" s="1">
        <v>23</v>
      </c>
      <c r="V30" s="1">
        <v>13</v>
      </c>
      <c r="W30" s="1">
        <v>23</v>
      </c>
      <c r="X30" s="1">
        <v>30</v>
      </c>
      <c r="Y30" s="1">
        <v>1</v>
      </c>
      <c r="Z30" s="1">
        <v>27</v>
      </c>
      <c r="AA30" s="1">
        <v>25</v>
      </c>
      <c r="AB30" s="1">
        <v>17</v>
      </c>
      <c r="AC30" s="1">
        <v>22</v>
      </c>
      <c r="AD30" s="1">
        <v>26</v>
      </c>
      <c r="AE30" s="1">
        <v>2</v>
      </c>
      <c r="AF30" s="1">
        <v>11</v>
      </c>
      <c r="AG30" s="1">
        <v>17</v>
      </c>
      <c r="AH30" s="1">
        <v>17</v>
      </c>
      <c r="AI30" s="1">
        <v>6</v>
      </c>
      <c r="AJ30" s="1">
        <v>8</v>
      </c>
      <c r="AK30" s="1">
        <v>15</v>
      </c>
    </row>
    <row r="31" spans="1:37">
      <c r="A31" s="1">
        <v>27</v>
      </c>
      <c r="B31" s="3" t="s">
        <v>88</v>
      </c>
      <c r="C31" t="s">
        <v>89</v>
      </c>
      <c r="D31" t="str">
        <f t="shared" si="1"/>
        <v>1.11.03 Rule of law, index</v>
      </c>
      <c r="H31" s="1">
        <v>3</v>
      </c>
      <c r="I31" s="1">
        <v>22</v>
      </c>
      <c r="J31" s="1">
        <v>12</v>
      </c>
      <c r="K31" s="1">
        <v>29</v>
      </c>
      <c r="L31" s="1">
        <v>4</v>
      </c>
      <c r="M31" s="1">
        <v>11</v>
      </c>
      <c r="N31" s="1">
        <v>16</v>
      </c>
      <c r="O31" s="1">
        <v>9</v>
      </c>
      <c r="P31" s="1">
        <v>20</v>
      </c>
      <c r="Q31" s="1">
        <v>6</v>
      </c>
      <c r="R31" s="1">
        <v>17</v>
      </c>
      <c r="S31" s="1">
        <v>19</v>
      </c>
      <c r="T31" s="1">
        <v>5</v>
      </c>
      <c r="U31" s="1">
        <v>24</v>
      </c>
      <c r="V31" s="1">
        <v>13</v>
      </c>
      <c r="W31" s="1">
        <v>27</v>
      </c>
      <c r="X31" s="1">
        <v>30</v>
      </c>
      <c r="Y31" s="1">
        <v>2</v>
      </c>
      <c r="Z31" s="1">
        <v>23</v>
      </c>
      <c r="AA31" s="1">
        <v>26</v>
      </c>
      <c r="AB31" s="1">
        <v>21</v>
      </c>
      <c r="AC31" s="1">
        <v>25</v>
      </c>
      <c r="AD31" s="1">
        <v>28</v>
      </c>
      <c r="AE31" s="1">
        <v>1</v>
      </c>
      <c r="AF31" s="1">
        <v>10</v>
      </c>
      <c r="AG31" s="1">
        <v>15</v>
      </c>
      <c r="AH31" s="1">
        <v>14</v>
      </c>
      <c r="AI31" s="1">
        <v>7</v>
      </c>
      <c r="AJ31" s="1">
        <v>8</v>
      </c>
      <c r="AK31" s="1">
        <v>18</v>
      </c>
    </row>
    <row r="32" spans="1:37">
      <c r="A32" s="1">
        <v>28</v>
      </c>
      <c r="B32" s="2" t="s">
        <v>90</v>
      </c>
      <c r="C32" t="s">
        <v>91</v>
      </c>
      <c r="D32" t="str">
        <f t="shared" si="1"/>
        <v xml:space="preserve">1.12 Monetary policy intervention </v>
      </c>
      <c r="H32" s="1">
        <v>22</v>
      </c>
      <c r="I32" s="1">
        <v>9</v>
      </c>
      <c r="J32" s="1">
        <v>29</v>
      </c>
      <c r="K32" s="1">
        <v>2</v>
      </c>
      <c r="L32" s="1">
        <v>18</v>
      </c>
      <c r="M32" s="1">
        <v>3</v>
      </c>
      <c r="N32" s="1">
        <v>24</v>
      </c>
      <c r="O32" s="1">
        <v>28</v>
      </c>
      <c r="P32" s="1">
        <v>25</v>
      </c>
      <c r="Q32" s="1">
        <v>20</v>
      </c>
      <c r="R32" s="1">
        <v>12</v>
      </c>
      <c r="S32" s="1">
        <v>19</v>
      </c>
      <c r="T32" s="1">
        <v>26</v>
      </c>
      <c r="U32" s="1">
        <v>8</v>
      </c>
      <c r="V32" s="1">
        <v>21</v>
      </c>
      <c r="W32" s="1">
        <v>15</v>
      </c>
      <c r="X32" s="1">
        <v>17</v>
      </c>
      <c r="Y32" s="1">
        <v>4</v>
      </c>
      <c r="Z32" s="1">
        <v>6</v>
      </c>
      <c r="AA32" s="1">
        <v>30</v>
      </c>
      <c r="AB32" s="1">
        <v>16</v>
      </c>
      <c r="AC32" s="1">
        <v>7</v>
      </c>
      <c r="AD32" s="1">
        <v>27</v>
      </c>
      <c r="AE32" s="1">
        <v>1</v>
      </c>
      <c r="AF32" s="1">
        <v>23</v>
      </c>
      <c r="AG32" s="1">
        <v>14</v>
      </c>
      <c r="AH32" s="1">
        <v>5</v>
      </c>
      <c r="AI32" s="1">
        <v>10</v>
      </c>
      <c r="AJ32" s="1">
        <v>13</v>
      </c>
      <c r="AK32" s="1">
        <v>11</v>
      </c>
    </row>
    <row r="33" spans="1:37">
      <c r="A33" s="1">
        <v>29</v>
      </c>
      <c r="B33" s="3" t="s">
        <v>92</v>
      </c>
      <c r="C33" t="s">
        <v>93</v>
      </c>
      <c r="D33" t="str">
        <f t="shared" si="1"/>
        <v>1.12.01 Current account balance, % GDP</v>
      </c>
      <c r="H33" s="1">
        <v>19</v>
      </c>
      <c r="I33" s="1">
        <v>9</v>
      </c>
      <c r="J33" s="1">
        <v>29</v>
      </c>
      <c r="K33" s="1">
        <v>1</v>
      </c>
      <c r="L33" s="1">
        <v>17</v>
      </c>
      <c r="M33" s="1">
        <v>2</v>
      </c>
      <c r="N33" s="1">
        <v>23</v>
      </c>
      <c r="O33" s="1">
        <v>27</v>
      </c>
      <c r="P33" s="1">
        <v>22</v>
      </c>
      <c r="Q33" s="1">
        <v>26</v>
      </c>
      <c r="R33" s="1">
        <v>12</v>
      </c>
      <c r="S33" s="1">
        <v>18</v>
      </c>
      <c r="T33" s="1">
        <v>21</v>
      </c>
      <c r="U33" s="1">
        <v>4</v>
      </c>
      <c r="V33" s="1">
        <v>24</v>
      </c>
      <c r="W33" s="1">
        <v>15</v>
      </c>
      <c r="X33" s="1">
        <v>14</v>
      </c>
      <c r="Y33" s="1">
        <v>3</v>
      </c>
      <c r="Z33" s="1">
        <v>6</v>
      </c>
      <c r="AA33" s="1">
        <v>30</v>
      </c>
      <c r="AB33" s="1">
        <v>7</v>
      </c>
      <c r="AC33" s="1">
        <v>8</v>
      </c>
      <c r="AD33" s="1">
        <v>25</v>
      </c>
      <c r="AE33" s="1">
        <v>28</v>
      </c>
      <c r="AF33" s="1">
        <v>20</v>
      </c>
      <c r="AG33" s="1">
        <v>13</v>
      </c>
      <c r="AH33" s="1">
        <v>11</v>
      </c>
      <c r="AI33" s="1">
        <v>5</v>
      </c>
      <c r="AJ33" s="1">
        <v>10</v>
      </c>
      <c r="AK33" s="1">
        <v>15</v>
      </c>
    </row>
    <row r="34" spans="1:37">
      <c r="A34" s="1">
        <v>30</v>
      </c>
      <c r="B34" s="3" t="s">
        <v>94</v>
      </c>
      <c r="C34" t="s">
        <v>95</v>
      </c>
      <c r="D34" t="str">
        <f t="shared" si="1"/>
        <v>1.12.02 Change (1-year) in total reserves (includes gold), % GDP</v>
      </c>
      <c r="H34" s="1">
        <v>21</v>
      </c>
      <c r="I34" s="1">
        <v>9</v>
      </c>
      <c r="J34" s="1">
        <v>29</v>
      </c>
      <c r="K34" s="1">
        <v>3</v>
      </c>
      <c r="L34" s="1">
        <v>19</v>
      </c>
      <c r="M34" s="1">
        <v>12</v>
      </c>
      <c r="N34" s="1">
        <v>16</v>
      </c>
      <c r="O34" s="1">
        <v>28</v>
      </c>
      <c r="P34" s="1">
        <v>22</v>
      </c>
      <c r="Q34" s="1">
        <v>2</v>
      </c>
      <c r="R34" s="1">
        <v>10</v>
      </c>
      <c r="S34" s="1">
        <v>15</v>
      </c>
      <c r="T34" s="1">
        <v>26</v>
      </c>
      <c r="U34" s="1">
        <v>24</v>
      </c>
      <c r="V34" s="1">
        <v>11</v>
      </c>
      <c r="W34" s="1">
        <v>14</v>
      </c>
      <c r="X34" s="1">
        <v>27</v>
      </c>
      <c r="Y34" s="1">
        <v>17</v>
      </c>
      <c r="Z34" s="1">
        <v>7</v>
      </c>
      <c r="AA34" s="1">
        <v>25</v>
      </c>
      <c r="AB34" s="1">
        <v>30</v>
      </c>
      <c r="AC34" s="1">
        <v>8</v>
      </c>
      <c r="AD34" s="1">
        <v>6</v>
      </c>
      <c r="AE34" s="1">
        <v>1</v>
      </c>
      <c r="AF34" s="1">
        <v>23</v>
      </c>
      <c r="AG34" s="1">
        <v>13</v>
      </c>
      <c r="AH34" s="1">
        <v>5</v>
      </c>
      <c r="AI34" s="1">
        <v>18</v>
      </c>
      <c r="AJ34" s="1">
        <v>20</v>
      </c>
      <c r="AK34" s="1">
        <v>4</v>
      </c>
    </row>
    <row r="35" spans="1:37">
      <c r="A35" s="1">
        <v>31</v>
      </c>
      <c r="B35" s="2" t="s">
        <v>96</v>
      </c>
      <c r="C35" t="s">
        <v>97</v>
      </c>
      <c r="D35" t="str">
        <f t="shared" si="1"/>
        <v>1.13 Export concentration</v>
      </c>
      <c r="H35" s="1">
        <v>23</v>
      </c>
      <c r="I35" s="1">
        <v>21</v>
      </c>
      <c r="J35" s="1">
        <v>30</v>
      </c>
      <c r="K35" s="1">
        <v>19</v>
      </c>
      <c r="L35" s="1">
        <v>16</v>
      </c>
      <c r="M35" s="1">
        <v>28</v>
      </c>
      <c r="N35" s="1">
        <v>5</v>
      </c>
      <c r="O35" s="1">
        <v>18</v>
      </c>
      <c r="P35" s="1">
        <v>24</v>
      </c>
      <c r="Q35" s="1">
        <v>29</v>
      </c>
      <c r="R35" s="1">
        <v>1</v>
      </c>
      <c r="S35" s="1">
        <v>6</v>
      </c>
      <c r="T35" s="1">
        <v>11</v>
      </c>
      <c r="U35" s="1">
        <v>25</v>
      </c>
      <c r="V35" s="1">
        <v>8</v>
      </c>
      <c r="W35" s="1">
        <v>26</v>
      </c>
      <c r="X35" s="1">
        <v>22</v>
      </c>
      <c r="Y35" s="1">
        <v>15</v>
      </c>
      <c r="Z35" s="1">
        <v>14</v>
      </c>
      <c r="AA35" s="1">
        <v>27</v>
      </c>
      <c r="AB35" s="1">
        <v>20</v>
      </c>
      <c r="AC35" s="1">
        <v>17</v>
      </c>
      <c r="AD35" s="1">
        <v>7</v>
      </c>
      <c r="AE35" s="1">
        <v>9</v>
      </c>
      <c r="AF35" s="1">
        <v>10</v>
      </c>
      <c r="AG35" s="1">
        <v>12</v>
      </c>
      <c r="AH35" s="1">
        <v>4</v>
      </c>
      <c r="AI35" s="1">
        <v>2</v>
      </c>
      <c r="AJ35" s="1">
        <v>3</v>
      </c>
      <c r="AK35" s="1">
        <v>13</v>
      </c>
    </row>
    <row r="36" spans="1:37">
      <c r="A36" s="1">
        <v>32</v>
      </c>
      <c r="B36" s="3" t="s">
        <v>98</v>
      </c>
      <c r="C36" t="s">
        <v>99</v>
      </c>
      <c r="D36" t="str">
        <f t="shared" si="1"/>
        <v>1.13.01 Export market concentration, Top 5 as % total</v>
      </c>
      <c r="H36" s="1">
        <v>23</v>
      </c>
      <c r="I36" s="1">
        <v>9</v>
      </c>
      <c r="J36" s="1">
        <v>27</v>
      </c>
      <c r="K36" s="1">
        <v>18</v>
      </c>
      <c r="L36" s="1">
        <v>29</v>
      </c>
      <c r="M36" s="1">
        <v>24</v>
      </c>
      <c r="N36" s="1">
        <v>3</v>
      </c>
      <c r="O36" s="1">
        <v>22</v>
      </c>
      <c r="P36" s="1">
        <v>15</v>
      </c>
      <c r="Q36" s="1">
        <v>26</v>
      </c>
      <c r="R36" s="1">
        <v>1</v>
      </c>
      <c r="S36" s="1">
        <v>11</v>
      </c>
      <c r="T36" s="1">
        <v>13</v>
      </c>
      <c r="U36" s="1">
        <v>28</v>
      </c>
      <c r="V36" s="1">
        <v>12</v>
      </c>
      <c r="W36" s="1">
        <v>30</v>
      </c>
      <c r="X36" s="1">
        <v>21</v>
      </c>
      <c r="Y36" s="1">
        <v>19</v>
      </c>
      <c r="Z36" s="1">
        <v>6</v>
      </c>
      <c r="AA36" s="1">
        <v>25</v>
      </c>
      <c r="AB36" s="1">
        <v>17</v>
      </c>
      <c r="AC36" s="1">
        <v>20</v>
      </c>
      <c r="AD36" s="1">
        <v>2</v>
      </c>
      <c r="AE36" s="1">
        <v>10</v>
      </c>
      <c r="AF36" s="1">
        <v>14</v>
      </c>
      <c r="AG36" s="1">
        <v>7</v>
      </c>
      <c r="AH36" s="1">
        <v>5</v>
      </c>
      <c r="AI36" s="1">
        <v>4</v>
      </c>
      <c r="AJ36" s="1">
        <v>8</v>
      </c>
      <c r="AK36" s="1">
        <v>16</v>
      </c>
    </row>
    <row r="37" spans="1:37">
      <c r="A37" s="1">
        <v>33</v>
      </c>
      <c r="B37" s="3" t="s">
        <v>100</v>
      </c>
      <c r="C37" t="s">
        <v>101</v>
      </c>
      <c r="D37" t="str">
        <f t="shared" si="1"/>
        <v>1.13.02 Export product concentration, Top 5 as % total</v>
      </c>
      <c r="H37" s="1">
        <v>23</v>
      </c>
      <c r="I37" s="1">
        <v>29</v>
      </c>
      <c r="J37" s="1">
        <v>30</v>
      </c>
      <c r="K37" s="1">
        <v>20</v>
      </c>
      <c r="L37" s="1">
        <v>5</v>
      </c>
      <c r="M37" s="1">
        <v>27</v>
      </c>
      <c r="N37" s="1">
        <v>7</v>
      </c>
      <c r="O37" s="1">
        <v>16</v>
      </c>
      <c r="P37" s="1">
        <v>28</v>
      </c>
      <c r="Q37" s="1">
        <v>26</v>
      </c>
      <c r="R37" s="1">
        <v>3</v>
      </c>
      <c r="S37" s="1">
        <v>6</v>
      </c>
      <c r="T37" s="1">
        <v>9</v>
      </c>
      <c r="U37" s="1">
        <v>14</v>
      </c>
      <c r="V37" s="1">
        <v>10</v>
      </c>
      <c r="W37" s="1">
        <v>12</v>
      </c>
      <c r="X37" s="1">
        <v>21</v>
      </c>
      <c r="Y37" s="1">
        <v>15</v>
      </c>
      <c r="Z37" s="1">
        <v>24</v>
      </c>
      <c r="AA37" s="1">
        <v>25</v>
      </c>
      <c r="AB37" s="1">
        <v>22</v>
      </c>
      <c r="AC37" s="1">
        <v>18</v>
      </c>
      <c r="AD37" s="1">
        <v>17</v>
      </c>
      <c r="AE37" s="1">
        <v>11</v>
      </c>
      <c r="AF37" s="1">
        <v>8</v>
      </c>
      <c r="AG37" s="1">
        <v>19</v>
      </c>
      <c r="AH37" s="1">
        <v>2</v>
      </c>
      <c r="AI37" s="1">
        <v>4</v>
      </c>
      <c r="AJ37" s="1">
        <v>1</v>
      </c>
      <c r="AK37" s="1">
        <v>13</v>
      </c>
    </row>
    <row r="38" spans="1:37">
      <c r="A38" s="1">
        <v>34</v>
      </c>
      <c r="B38" s="2" t="s">
        <v>102</v>
      </c>
      <c r="C38" t="s">
        <v>103</v>
      </c>
      <c r="D38" t="str">
        <f t="shared" si="1"/>
        <v>1.14 Exports of goods and services</v>
      </c>
      <c r="H38" s="1">
        <v>13</v>
      </c>
      <c r="I38" s="1">
        <v>22</v>
      </c>
      <c r="J38" s="1">
        <v>29</v>
      </c>
      <c r="K38" s="1">
        <v>26</v>
      </c>
      <c r="L38" s="1">
        <v>8</v>
      </c>
      <c r="M38" s="1">
        <v>19</v>
      </c>
      <c r="N38" s="1">
        <v>1</v>
      </c>
      <c r="O38" s="1">
        <v>11</v>
      </c>
      <c r="P38" s="1">
        <v>24</v>
      </c>
      <c r="Q38" s="1">
        <v>9</v>
      </c>
      <c r="R38" s="1">
        <v>6</v>
      </c>
      <c r="S38" s="1">
        <v>16</v>
      </c>
      <c r="T38" s="1">
        <v>5</v>
      </c>
      <c r="U38" s="1">
        <v>30</v>
      </c>
      <c r="V38" s="1">
        <v>14</v>
      </c>
      <c r="W38" s="1">
        <v>12</v>
      </c>
      <c r="X38" s="1">
        <v>27</v>
      </c>
      <c r="Y38" s="1">
        <v>20</v>
      </c>
      <c r="Z38" s="1">
        <v>23</v>
      </c>
      <c r="AA38" s="1">
        <v>28</v>
      </c>
      <c r="AB38" s="1">
        <v>21</v>
      </c>
      <c r="AC38" s="1">
        <v>18</v>
      </c>
      <c r="AD38" s="1">
        <v>10</v>
      </c>
      <c r="AE38" s="1">
        <v>4</v>
      </c>
      <c r="AF38" s="1">
        <v>7</v>
      </c>
      <c r="AG38" s="1">
        <v>25</v>
      </c>
      <c r="AH38" s="1">
        <v>15</v>
      </c>
      <c r="AI38" s="1">
        <v>3</v>
      </c>
      <c r="AJ38" s="1">
        <v>2</v>
      </c>
      <c r="AK38" s="1">
        <v>17</v>
      </c>
    </row>
    <row r="39" spans="1:37">
      <c r="A39" s="1">
        <v>35</v>
      </c>
      <c r="B39" s="3" t="s">
        <v>104</v>
      </c>
      <c r="C39" t="s">
        <v>105</v>
      </c>
      <c r="D39" t="str">
        <f t="shared" si="1"/>
        <v>1.14.01 Merchandise exports, US$</v>
      </c>
      <c r="H39" s="1">
        <v>13</v>
      </c>
      <c r="I39" s="1">
        <v>21</v>
      </c>
      <c r="J39" s="1">
        <v>28</v>
      </c>
      <c r="K39" s="1">
        <v>25</v>
      </c>
      <c r="L39" s="1">
        <v>6</v>
      </c>
      <c r="M39" s="1">
        <v>18</v>
      </c>
      <c r="N39" s="1">
        <v>1</v>
      </c>
      <c r="O39" s="1">
        <v>11</v>
      </c>
      <c r="P39" s="1">
        <v>23</v>
      </c>
      <c r="Q39" s="1">
        <v>5</v>
      </c>
      <c r="R39" s="1">
        <v>12</v>
      </c>
      <c r="S39" s="1">
        <v>16</v>
      </c>
      <c r="T39" s="1">
        <v>3</v>
      </c>
      <c r="U39" s="1">
        <v>30</v>
      </c>
      <c r="V39" s="1">
        <v>15</v>
      </c>
      <c r="W39" s="1">
        <v>7</v>
      </c>
      <c r="X39" s="1">
        <v>26</v>
      </c>
      <c r="Y39" s="1">
        <v>22</v>
      </c>
      <c r="Z39" s="1">
        <v>24</v>
      </c>
      <c r="AA39" s="1">
        <v>27</v>
      </c>
      <c r="AB39" s="1">
        <v>20</v>
      </c>
      <c r="AC39" s="1">
        <v>19</v>
      </c>
      <c r="AD39" s="1">
        <v>8</v>
      </c>
      <c r="AE39" s="1">
        <v>10</v>
      </c>
      <c r="AF39" s="1">
        <v>4</v>
      </c>
      <c r="AG39" s="1">
        <v>29</v>
      </c>
      <c r="AH39" s="1">
        <v>17</v>
      </c>
      <c r="AI39" s="1">
        <v>9</v>
      </c>
      <c r="AJ39" s="1">
        <v>2</v>
      </c>
      <c r="AK39" s="1">
        <v>14</v>
      </c>
    </row>
    <row r="40" spans="1:37">
      <c r="A40" s="1">
        <v>36</v>
      </c>
      <c r="B40" s="3" t="s">
        <v>106</v>
      </c>
      <c r="C40" t="s">
        <v>107</v>
      </c>
      <c r="D40" t="str">
        <f t="shared" si="1"/>
        <v>1.14.02 Commercial services exports, US$</v>
      </c>
      <c r="H40" s="1">
        <v>12</v>
      </c>
      <c r="I40" s="1">
        <v>23</v>
      </c>
      <c r="J40" s="1">
        <v>29</v>
      </c>
      <c r="K40" s="1">
        <v>26</v>
      </c>
      <c r="L40" s="1">
        <v>8</v>
      </c>
      <c r="M40" s="1">
        <v>20</v>
      </c>
      <c r="N40" s="1">
        <v>3</v>
      </c>
      <c r="O40" s="1">
        <v>10</v>
      </c>
      <c r="P40" s="1">
        <v>25</v>
      </c>
      <c r="Q40" s="1">
        <v>9</v>
      </c>
      <c r="R40" s="1">
        <v>4</v>
      </c>
      <c r="S40" s="1">
        <v>17</v>
      </c>
      <c r="T40" s="1">
        <v>6</v>
      </c>
      <c r="U40" s="1">
        <v>28</v>
      </c>
      <c r="V40" s="1">
        <v>16</v>
      </c>
      <c r="W40" s="1">
        <v>15</v>
      </c>
      <c r="X40" s="1">
        <v>27</v>
      </c>
      <c r="Y40" s="1">
        <v>19</v>
      </c>
      <c r="Z40" s="1">
        <v>22</v>
      </c>
      <c r="AA40" s="1">
        <v>30</v>
      </c>
      <c r="AB40" s="1">
        <v>24</v>
      </c>
      <c r="AC40" s="1">
        <v>13</v>
      </c>
      <c r="AD40" s="1">
        <v>11</v>
      </c>
      <c r="AE40" s="1">
        <v>5</v>
      </c>
      <c r="AF40" s="1">
        <v>7</v>
      </c>
      <c r="AG40" s="1">
        <v>21</v>
      </c>
      <c r="AH40" s="1">
        <v>14</v>
      </c>
      <c r="AI40" s="1">
        <v>2</v>
      </c>
      <c r="AJ40" s="1">
        <v>1</v>
      </c>
      <c r="AK40" s="1">
        <v>18</v>
      </c>
    </row>
    <row r="41" spans="1:37">
      <c r="A41" s="1">
        <v>37</v>
      </c>
      <c r="B41" s="2" t="s">
        <v>108</v>
      </c>
      <c r="C41" t="s">
        <v>109</v>
      </c>
      <c r="D41" t="str">
        <f t="shared" si="1"/>
        <v>1.15 Technological innovation</v>
      </c>
      <c r="H41" s="1">
        <v>7</v>
      </c>
      <c r="I41" s="1">
        <v>29</v>
      </c>
      <c r="J41" s="1">
        <v>20</v>
      </c>
      <c r="K41" s="1">
        <v>28</v>
      </c>
      <c r="L41" s="1">
        <v>10</v>
      </c>
      <c r="M41" s="1">
        <v>18</v>
      </c>
      <c r="N41" s="1">
        <v>11</v>
      </c>
      <c r="O41" s="1">
        <v>3</v>
      </c>
      <c r="P41" s="1">
        <v>23</v>
      </c>
      <c r="Q41" s="1">
        <v>4</v>
      </c>
      <c r="R41" s="1">
        <v>21</v>
      </c>
      <c r="S41" s="1">
        <v>22</v>
      </c>
      <c r="T41" s="1">
        <v>5</v>
      </c>
      <c r="U41" s="1">
        <v>17</v>
      </c>
      <c r="V41" s="1">
        <v>12</v>
      </c>
      <c r="W41" s="1">
        <v>19</v>
      </c>
      <c r="X41" s="1">
        <v>26</v>
      </c>
      <c r="Y41" s="1">
        <v>9</v>
      </c>
      <c r="Z41" s="1">
        <v>25</v>
      </c>
      <c r="AA41" s="1">
        <v>30</v>
      </c>
      <c r="AB41" s="1">
        <v>24</v>
      </c>
      <c r="AC41" s="1">
        <v>13</v>
      </c>
      <c r="AD41" s="1">
        <v>15</v>
      </c>
      <c r="AE41" s="1">
        <v>2</v>
      </c>
      <c r="AF41" s="1">
        <v>1</v>
      </c>
      <c r="AG41" s="1">
        <v>27</v>
      </c>
      <c r="AH41" s="1">
        <v>14</v>
      </c>
      <c r="AI41" s="1">
        <v>8</v>
      </c>
      <c r="AJ41" s="1">
        <v>6</v>
      </c>
      <c r="AK41" s="1">
        <v>16</v>
      </c>
    </row>
    <row r="42" spans="1:37">
      <c r="A42" s="1">
        <v>38</v>
      </c>
      <c r="B42" s="3" t="s">
        <v>110</v>
      </c>
      <c r="C42" t="s">
        <v>111</v>
      </c>
      <c r="D42" t="str">
        <f t="shared" si="1"/>
        <v>1.15.01 R&amp;D expenditure, % GDP</v>
      </c>
      <c r="H42" s="1">
        <v>7</v>
      </c>
      <c r="I42" s="1" t="s">
        <v>221</v>
      </c>
      <c r="J42" s="1">
        <v>21</v>
      </c>
      <c r="K42" s="1" t="s">
        <v>221</v>
      </c>
      <c r="L42" s="1">
        <v>9</v>
      </c>
      <c r="M42" s="1">
        <v>17</v>
      </c>
      <c r="N42" s="1">
        <v>5</v>
      </c>
      <c r="O42" s="1">
        <v>2</v>
      </c>
      <c r="P42" s="1" t="s">
        <v>221</v>
      </c>
      <c r="Q42" s="1">
        <v>13</v>
      </c>
      <c r="R42" s="1">
        <v>15</v>
      </c>
      <c r="S42" s="1">
        <v>20</v>
      </c>
      <c r="T42" s="1">
        <v>4</v>
      </c>
      <c r="U42" s="1" t="s">
        <v>221</v>
      </c>
      <c r="V42" s="1">
        <v>14</v>
      </c>
      <c r="W42" s="1">
        <v>19</v>
      </c>
      <c r="X42" s="1">
        <v>24</v>
      </c>
      <c r="Y42" s="1">
        <v>10</v>
      </c>
      <c r="Z42" s="1">
        <v>23</v>
      </c>
      <c r="AA42" s="1" t="s">
        <v>221</v>
      </c>
      <c r="AB42" s="1">
        <v>22</v>
      </c>
      <c r="AC42" s="1">
        <v>18</v>
      </c>
      <c r="AD42" s="1">
        <v>12</v>
      </c>
      <c r="AE42" s="1">
        <v>6</v>
      </c>
      <c r="AF42" s="1">
        <v>1</v>
      </c>
      <c r="AG42" s="1">
        <v>25</v>
      </c>
      <c r="AH42" s="1">
        <v>11</v>
      </c>
      <c r="AI42" s="1">
        <v>8</v>
      </c>
      <c r="AJ42" s="1">
        <v>3</v>
      </c>
      <c r="AK42" s="1">
        <v>16</v>
      </c>
    </row>
    <row r="43" spans="1:37">
      <c r="A43" s="1">
        <v>39</v>
      </c>
      <c r="B43" s="3" t="s">
        <v>112</v>
      </c>
      <c r="C43" t="s">
        <v>113</v>
      </c>
      <c r="D43" t="str">
        <f t="shared" si="1"/>
        <v>1.15.02 Researchers in R&amp;D, per capita</v>
      </c>
      <c r="H43" s="1" t="s">
        <v>221</v>
      </c>
      <c r="I43" s="1" t="s">
        <v>221</v>
      </c>
      <c r="J43" s="1" t="s">
        <v>221</v>
      </c>
      <c r="K43" s="1" t="s">
        <v>221</v>
      </c>
      <c r="L43" s="1">
        <v>9</v>
      </c>
      <c r="M43" s="1">
        <v>15</v>
      </c>
      <c r="N43" s="1">
        <v>12</v>
      </c>
      <c r="O43" s="1">
        <v>3</v>
      </c>
      <c r="P43" s="1" t="s">
        <v>221</v>
      </c>
      <c r="Q43" s="1">
        <v>8</v>
      </c>
      <c r="R43" s="1">
        <v>19</v>
      </c>
      <c r="S43" s="1">
        <v>17</v>
      </c>
      <c r="T43" s="1">
        <v>5</v>
      </c>
      <c r="U43" s="1" t="s">
        <v>221</v>
      </c>
      <c r="V43" s="1">
        <v>14</v>
      </c>
      <c r="W43" s="1">
        <v>18</v>
      </c>
      <c r="X43" s="1">
        <v>22</v>
      </c>
      <c r="Y43" s="1">
        <v>4</v>
      </c>
      <c r="Z43" s="1">
        <v>16</v>
      </c>
      <c r="AA43" s="1" t="s">
        <v>221</v>
      </c>
      <c r="AB43" s="1" t="s">
        <v>221</v>
      </c>
      <c r="AC43" s="1">
        <v>20</v>
      </c>
      <c r="AD43" s="1">
        <v>10</v>
      </c>
      <c r="AE43" s="1">
        <v>2</v>
      </c>
      <c r="AF43" s="1">
        <v>1</v>
      </c>
      <c r="AG43" s="1">
        <v>21</v>
      </c>
      <c r="AH43" s="1">
        <v>11</v>
      </c>
      <c r="AI43" s="1">
        <v>7</v>
      </c>
      <c r="AJ43" s="1">
        <v>6</v>
      </c>
      <c r="AK43" s="1">
        <v>13</v>
      </c>
    </row>
    <row r="44" spans="1:37">
      <c r="A44" s="1">
        <v>40</v>
      </c>
      <c r="B44" s="3" t="s">
        <v>114</v>
      </c>
      <c r="C44" t="s">
        <v>115</v>
      </c>
      <c r="D44" t="str">
        <f t="shared" si="1"/>
        <v>1.15.03 Patent applications, per million inhabitants</v>
      </c>
      <c r="H44" s="1">
        <v>10</v>
      </c>
      <c r="I44" s="1">
        <v>28</v>
      </c>
      <c r="J44" s="1">
        <v>20</v>
      </c>
      <c r="K44" s="1">
        <v>27</v>
      </c>
      <c r="L44" s="1">
        <v>8</v>
      </c>
      <c r="M44" s="1">
        <v>14</v>
      </c>
      <c r="N44" s="1">
        <v>6</v>
      </c>
      <c r="O44" s="1">
        <v>3</v>
      </c>
      <c r="P44" s="1">
        <v>24</v>
      </c>
      <c r="Q44" s="1">
        <v>11</v>
      </c>
      <c r="R44" s="1">
        <v>15</v>
      </c>
      <c r="S44" s="1">
        <v>22</v>
      </c>
      <c r="T44" s="1">
        <v>2</v>
      </c>
      <c r="U44" s="1">
        <v>26</v>
      </c>
      <c r="V44" s="1">
        <v>13</v>
      </c>
      <c r="W44" s="1">
        <v>17</v>
      </c>
      <c r="X44" s="1">
        <v>29</v>
      </c>
      <c r="Y44" s="1">
        <v>9</v>
      </c>
      <c r="Z44" s="1">
        <v>25</v>
      </c>
      <c r="AA44" s="1" t="s">
        <v>221</v>
      </c>
      <c r="AB44" s="1">
        <v>23</v>
      </c>
      <c r="AC44" s="1">
        <v>21</v>
      </c>
      <c r="AD44" s="1">
        <v>12</v>
      </c>
      <c r="AE44" s="1">
        <v>4</v>
      </c>
      <c r="AF44" s="1">
        <v>1</v>
      </c>
      <c r="AG44" s="1">
        <v>18</v>
      </c>
      <c r="AH44" s="1">
        <v>16</v>
      </c>
      <c r="AI44" s="1">
        <v>7</v>
      </c>
      <c r="AJ44" s="1">
        <v>5</v>
      </c>
      <c r="AK44" s="1">
        <v>19</v>
      </c>
    </row>
    <row r="45" spans="1:37">
      <c r="A45" s="1">
        <v>41</v>
      </c>
      <c r="B45" s="3" t="s">
        <v>116</v>
      </c>
      <c r="C45" t="s">
        <v>117</v>
      </c>
      <c r="D45" t="str">
        <f t="shared" si="1"/>
        <v>1.15.04 High-technology exports, % of manufactured exports</v>
      </c>
      <c r="H45" s="1">
        <v>11</v>
      </c>
      <c r="I45" s="1" t="s">
        <v>221</v>
      </c>
      <c r="J45" s="1">
        <v>26</v>
      </c>
      <c r="K45" s="1">
        <v>24</v>
      </c>
      <c r="L45" s="1">
        <v>16</v>
      </c>
      <c r="M45" s="1">
        <v>17</v>
      </c>
      <c r="N45" s="1">
        <v>7</v>
      </c>
      <c r="O45" s="1" t="s">
        <v>221</v>
      </c>
      <c r="P45" s="1">
        <v>22</v>
      </c>
      <c r="Q45" s="1">
        <v>1</v>
      </c>
      <c r="R45" s="1">
        <v>18</v>
      </c>
      <c r="S45" s="1">
        <v>20</v>
      </c>
      <c r="T45" s="1">
        <v>14</v>
      </c>
      <c r="U45" s="1">
        <v>10</v>
      </c>
      <c r="V45" s="1">
        <v>4</v>
      </c>
      <c r="W45" s="1">
        <v>13</v>
      </c>
      <c r="X45" s="1">
        <v>21</v>
      </c>
      <c r="Y45" s="1">
        <v>15</v>
      </c>
      <c r="Z45" s="1">
        <v>25</v>
      </c>
      <c r="AA45" s="1" t="s">
        <v>221</v>
      </c>
      <c r="AB45" s="1">
        <v>23</v>
      </c>
      <c r="AC45" s="1">
        <v>2</v>
      </c>
      <c r="AD45" s="1">
        <v>19</v>
      </c>
      <c r="AE45" s="1">
        <v>3</v>
      </c>
      <c r="AF45" s="1">
        <v>6</v>
      </c>
      <c r="AG45" s="1">
        <v>27</v>
      </c>
      <c r="AH45" s="1">
        <v>8</v>
      </c>
      <c r="AI45" s="1">
        <v>9</v>
      </c>
      <c r="AJ45" s="1">
        <v>12</v>
      </c>
      <c r="AK45" s="1">
        <v>5</v>
      </c>
    </row>
    <row r="46" spans="1:37">
      <c r="A46" s="1">
        <v>42</v>
      </c>
      <c r="B46" s="3" t="s">
        <v>118</v>
      </c>
      <c r="C46" t="s">
        <v>119</v>
      </c>
      <c r="D46" t="str">
        <f t="shared" si="1"/>
        <v>1.15.05 Scientific articles, per million people</v>
      </c>
      <c r="H46" s="1">
        <v>1</v>
      </c>
      <c r="I46" s="1">
        <v>26</v>
      </c>
      <c r="J46" s="1">
        <v>12</v>
      </c>
      <c r="K46" s="1">
        <v>27</v>
      </c>
      <c r="L46" s="1">
        <v>5</v>
      </c>
      <c r="M46" s="1">
        <v>15</v>
      </c>
      <c r="N46" s="1">
        <v>14</v>
      </c>
      <c r="O46" s="1">
        <v>9</v>
      </c>
      <c r="P46" s="1">
        <v>17</v>
      </c>
      <c r="Q46" s="1">
        <v>2</v>
      </c>
      <c r="R46" s="1">
        <v>21</v>
      </c>
      <c r="S46" s="1">
        <v>20</v>
      </c>
      <c r="T46" s="1">
        <v>10</v>
      </c>
      <c r="U46" s="1">
        <v>30</v>
      </c>
      <c r="V46" s="1">
        <v>11</v>
      </c>
      <c r="W46" s="1">
        <v>18</v>
      </c>
      <c r="X46" s="1">
        <v>28</v>
      </c>
      <c r="Y46" s="1">
        <v>4</v>
      </c>
      <c r="Z46" s="1">
        <v>25</v>
      </c>
      <c r="AA46" s="1">
        <v>29</v>
      </c>
      <c r="AB46" s="1">
        <v>24</v>
      </c>
      <c r="AC46" s="1">
        <v>19</v>
      </c>
      <c r="AD46" s="1">
        <v>13</v>
      </c>
      <c r="AE46" s="1">
        <v>3</v>
      </c>
      <c r="AF46" s="1">
        <v>7</v>
      </c>
      <c r="AG46" s="1">
        <v>23</v>
      </c>
      <c r="AH46" s="1">
        <v>16</v>
      </c>
      <c r="AI46" s="1">
        <v>6</v>
      </c>
      <c r="AJ46" s="1">
        <v>8</v>
      </c>
      <c r="AK46" s="1">
        <v>22</v>
      </c>
    </row>
    <row r="47" spans="1:37">
      <c r="A47" s="1">
        <v>43</v>
      </c>
      <c r="B47" s="2" t="s">
        <v>120</v>
      </c>
      <c r="C47" t="s">
        <v>121</v>
      </c>
      <c r="D47" t="str">
        <f t="shared" si="1"/>
        <v>1.16 Technological infrastructure</v>
      </c>
      <c r="H47" s="1">
        <v>13</v>
      </c>
      <c r="I47" s="1">
        <v>25</v>
      </c>
      <c r="J47" s="1">
        <v>16</v>
      </c>
      <c r="K47" s="1">
        <v>24</v>
      </c>
      <c r="L47" s="1">
        <v>6</v>
      </c>
      <c r="M47" s="1">
        <v>9</v>
      </c>
      <c r="N47" s="1">
        <v>12</v>
      </c>
      <c r="O47" s="1">
        <v>10</v>
      </c>
      <c r="P47" s="1">
        <v>20</v>
      </c>
      <c r="Q47" s="1">
        <v>1</v>
      </c>
      <c r="R47" s="1">
        <v>27</v>
      </c>
      <c r="S47" s="1">
        <v>23</v>
      </c>
      <c r="T47" s="1">
        <v>5</v>
      </c>
      <c r="U47" s="1">
        <v>28</v>
      </c>
      <c r="V47" s="1">
        <v>15</v>
      </c>
      <c r="W47" s="1">
        <v>18</v>
      </c>
      <c r="X47" s="1">
        <v>26</v>
      </c>
      <c r="Y47" s="1">
        <v>7</v>
      </c>
      <c r="Z47" s="1">
        <v>29</v>
      </c>
      <c r="AA47" s="1">
        <v>30</v>
      </c>
      <c r="AB47" s="1">
        <v>19</v>
      </c>
      <c r="AC47" s="1">
        <v>21</v>
      </c>
      <c r="AD47" s="1">
        <v>14</v>
      </c>
      <c r="AE47" s="1">
        <v>3</v>
      </c>
      <c r="AF47" s="1">
        <v>2</v>
      </c>
      <c r="AG47" s="1">
        <v>22</v>
      </c>
      <c r="AH47" s="1">
        <v>11</v>
      </c>
      <c r="AI47" s="1">
        <v>8</v>
      </c>
      <c r="AJ47" s="1">
        <v>4</v>
      </c>
      <c r="AK47" s="1">
        <v>17</v>
      </c>
    </row>
    <row r="48" spans="1:37">
      <c r="A48" s="1">
        <v>44</v>
      </c>
      <c r="B48" s="3" t="s">
        <v>122</v>
      </c>
      <c r="C48" t="s">
        <v>123</v>
      </c>
      <c r="D48" t="str">
        <f t="shared" si="1"/>
        <v>1.16.01 Fixed internet speed, Mbps</v>
      </c>
      <c r="H48" s="1">
        <v>17</v>
      </c>
      <c r="I48" s="1">
        <v>23</v>
      </c>
      <c r="J48" s="1">
        <v>22</v>
      </c>
      <c r="K48" s="1">
        <v>27</v>
      </c>
      <c r="L48" s="1">
        <v>6</v>
      </c>
      <c r="M48" s="1">
        <v>4</v>
      </c>
      <c r="N48" s="1">
        <v>10</v>
      </c>
      <c r="O48" s="1">
        <v>7</v>
      </c>
      <c r="P48" s="1">
        <v>21</v>
      </c>
      <c r="Q48" s="1">
        <v>11</v>
      </c>
      <c r="R48" s="1">
        <v>19</v>
      </c>
      <c r="S48" s="1">
        <v>25</v>
      </c>
      <c r="T48" s="1">
        <v>5</v>
      </c>
      <c r="U48" s="1">
        <v>24</v>
      </c>
      <c r="V48" s="1">
        <v>12</v>
      </c>
      <c r="W48" s="1">
        <v>20</v>
      </c>
      <c r="X48" s="1">
        <v>28</v>
      </c>
      <c r="Y48" s="1">
        <v>8</v>
      </c>
      <c r="Z48" s="1">
        <v>30</v>
      </c>
      <c r="AA48" s="1">
        <v>29</v>
      </c>
      <c r="AB48" s="1">
        <v>18</v>
      </c>
      <c r="AC48" s="1">
        <v>15</v>
      </c>
      <c r="AD48" s="1">
        <v>14</v>
      </c>
      <c r="AE48" s="1">
        <v>1</v>
      </c>
      <c r="AF48" s="1">
        <v>9</v>
      </c>
      <c r="AG48" s="1">
        <v>26</v>
      </c>
      <c r="AH48" s="1">
        <v>3</v>
      </c>
      <c r="AI48" s="1">
        <v>13</v>
      </c>
      <c r="AJ48" s="1">
        <v>2</v>
      </c>
      <c r="AK48" s="1">
        <v>16</v>
      </c>
    </row>
    <row r="49" spans="1:37">
      <c r="A49" s="1">
        <v>45</v>
      </c>
      <c r="B49" s="3" t="s">
        <v>124</v>
      </c>
      <c r="C49" t="s">
        <v>125</v>
      </c>
      <c r="D49" t="str">
        <f t="shared" si="1"/>
        <v>1.16.02 Internet users, % population</v>
      </c>
      <c r="H49" s="1">
        <v>5</v>
      </c>
      <c r="I49" s="1">
        <v>28</v>
      </c>
      <c r="J49" s="1">
        <v>1</v>
      </c>
      <c r="K49" s="1">
        <v>24</v>
      </c>
      <c r="L49" s="1">
        <v>8</v>
      </c>
      <c r="M49" s="1">
        <v>11</v>
      </c>
      <c r="N49" s="1">
        <v>19</v>
      </c>
      <c r="O49" s="1">
        <v>12</v>
      </c>
      <c r="P49" s="1">
        <v>16</v>
      </c>
      <c r="Q49" s="1">
        <v>7</v>
      </c>
      <c r="R49" s="1">
        <v>26</v>
      </c>
      <c r="S49" s="1">
        <v>22</v>
      </c>
      <c r="T49" s="1">
        <v>15</v>
      </c>
      <c r="U49" s="1">
        <v>23</v>
      </c>
      <c r="V49" s="1">
        <v>3</v>
      </c>
      <c r="W49" s="1">
        <v>17</v>
      </c>
      <c r="X49" s="1">
        <v>27</v>
      </c>
      <c r="Y49" s="1">
        <v>6</v>
      </c>
      <c r="Z49" s="1">
        <v>30</v>
      </c>
      <c r="AA49" s="1">
        <v>29</v>
      </c>
      <c r="AB49" s="1">
        <v>20</v>
      </c>
      <c r="AC49" s="1">
        <v>25</v>
      </c>
      <c r="AD49" s="1">
        <v>13</v>
      </c>
      <c r="AE49" s="1">
        <v>10</v>
      </c>
      <c r="AF49" s="1">
        <v>2</v>
      </c>
      <c r="AG49" s="1">
        <v>21</v>
      </c>
      <c r="AH49" s="1">
        <v>14</v>
      </c>
      <c r="AI49" s="1">
        <v>4</v>
      </c>
      <c r="AJ49" s="1">
        <v>9</v>
      </c>
      <c r="AK49" s="1">
        <v>18</v>
      </c>
    </row>
    <row r="50" spans="1:37">
      <c r="A50" s="1">
        <v>46</v>
      </c>
      <c r="B50" s="3" t="s">
        <v>126</v>
      </c>
      <c r="C50" t="s">
        <v>252</v>
      </c>
      <c r="D50" t="str">
        <f t="shared" si="1"/>
        <v>1.16.03 Fixed broadband subscriptions (per 100 people)</v>
      </c>
      <c r="H50" s="1">
        <v>8</v>
      </c>
      <c r="I50" s="1">
        <v>23</v>
      </c>
      <c r="J50" s="1">
        <v>16</v>
      </c>
      <c r="K50" s="1">
        <v>26</v>
      </c>
      <c r="L50" s="1">
        <v>2</v>
      </c>
      <c r="M50" s="1">
        <v>13</v>
      </c>
      <c r="N50" s="1">
        <v>5</v>
      </c>
      <c r="O50" s="1">
        <v>10</v>
      </c>
      <c r="P50" s="1">
        <v>18</v>
      </c>
      <c r="Q50" s="1">
        <v>4</v>
      </c>
      <c r="R50" s="1">
        <v>27</v>
      </c>
      <c r="S50" s="1">
        <v>24</v>
      </c>
      <c r="T50" s="1">
        <v>7</v>
      </c>
      <c r="U50" s="1">
        <v>25</v>
      </c>
      <c r="V50" s="1">
        <v>19</v>
      </c>
      <c r="W50" s="1">
        <v>15</v>
      </c>
      <c r="X50" s="1">
        <v>28</v>
      </c>
      <c r="Y50" s="1">
        <v>9</v>
      </c>
      <c r="Z50" s="1">
        <v>29</v>
      </c>
      <c r="AA50" s="1">
        <v>30</v>
      </c>
      <c r="AB50" s="1">
        <v>21</v>
      </c>
      <c r="AC50" s="1">
        <v>22</v>
      </c>
      <c r="AD50" s="1">
        <v>12</v>
      </c>
      <c r="AE50" s="1">
        <v>11</v>
      </c>
      <c r="AF50" s="1">
        <v>1</v>
      </c>
      <c r="AG50" s="1">
        <v>20</v>
      </c>
      <c r="AH50" s="1">
        <v>17</v>
      </c>
      <c r="AI50" s="1">
        <v>3</v>
      </c>
      <c r="AJ50" s="1">
        <v>6</v>
      </c>
      <c r="AK50" s="1">
        <v>14</v>
      </c>
    </row>
    <row r="51" spans="1:37">
      <c r="A51" s="1">
        <v>47</v>
      </c>
      <c r="B51" s="3" t="s">
        <v>128</v>
      </c>
      <c r="C51" t="s">
        <v>129</v>
      </c>
      <c r="D51" t="str">
        <f t="shared" si="1"/>
        <v>1.16.04 Mobile subscriptions (per 100 people)</v>
      </c>
      <c r="H51" s="1">
        <v>23</v>
      </c>
      <c r="I51" s="1">
        <v>21</v>
      </c>
      <c r="J51" s="1">
        <v>12</v>
      </c>
      <c r="K51" s="1">
        <v>18</v>
      </c>
      <c r="L51" s="1">
        <v>26</v>
      </c>
      <c r="M51" s="1">
        <v>11</v>
      </c>
      <c r="N51" s="1">
        <v>17</v>
      </c>
      <c r="O51" s="1">
        <v>16</v>
      </c>
      <c r="P51" s="1">
        <v>25</v>
      </c>
      <c r="Q51" s="1">
        <v>1</v>
      </c>
      <c r="R51" s="1">
        <v>27</v>
      </c>
      <c r="S51" s="1">
        <v>13</v>
      </c>
      <c r="T51" s="1">
        <v>4</v>
      </c>
      <c r="U51" s="1">
        <v>29</v>
      </c>
      <c r="V51" s="1">
        <v>8</v>
      </c>
      <c r="W51" s="1">
        <v>24</v>
      </c>
      <c r="X51" s="1">
        <v>15</v>
      </c>
      <c r="Y51" s="1">
        <v>20</v>
      </c>
      <c r="Z51" s="1">
        <v>28</v>
      </c>
      <c r="AA51" s="1">
        <v>30</v>
      </c>
      <c r="AB51" s="1">
        <v>14</v>
      </c>
      <c r="AC51" s="1">
        <v>6</v>
      </c>
      <c r="AD51" s="1">
        <v>2</v>
      </c>
      <c r="AE51" s="1">
        <v>5</v>
      </c>
      <c r="AF51" s="1">
        <v>9</v>
      </c>
      <c r="AG51" s="1">
        <v>7</v>
      </c>
      <c r="AH51" s="1">
        <v>3</v>
      </c>
      <c r="AI51" s="1">
        <v>19</v>
      </c>
      <c r="AJ51" s="1">
        <v>22</v>
      </c>
      <c r="AK51" s="1">
        <v>10</v>
      </c>
    </row>
    <row r="52" spans="1:37">
      <c r="A52" s="1"/>
      <c r="B52" s="3"/>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row>
    <row r="53" spans="1:37">
      <c r="A53" s="1"/>
      <c r="B53" s="3"/>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row>
    <row r="54" spans="1:37">
      <c r="A54" s="1"/>
      <c r="B54" s="2" t="s">
        <v>598</v>
      </c>
      <c r="C54" t="s">
        <v>131</v>
      </c>
      <c r="D54" t="str">
        <f>_xlfn.CONCAT(B54," ",C54)</f>
        <v>2 Societal Pillar</v>
      </c>
      <c r="H54" s="1">
        <v>3</v>
      </c>
      <c r="I54" s="1">
        <v>26</v>
      </c>
      <c r="J54" s="1">
        <v>18</v>
      </c>
      <c r="K54" s="1">
        <v>22</v>
      </c>
      <c r="L54" s="1">
        <v>1</v>
      </c>
      <c r="M54" s="1">
        <v>11</v>
      </c>
      <c r="N54" s="1">
        <v>25</v>
      </c>
      <c r="O54" s="1">
        <v>6</v>
      </c>
      <c r="P54" s="1">
        <v>16</v>
      </c>
      <c r="Q54" s="1">
        <v>10</v>
      </c>
      <c r="R54" s="1">
        <v>28</v>
      </c>
      <c r="S54" s="1">
        <v>23</v>
      </c>
      <c r="T54" s="1">
        <v>5</v>
      </c>
      <c r="U54" s="1">
        <v>19</v>
      </c>
      <c r="V54" s="1">
        <v>17</v>
      </c>
      <c r="W54" s="1">
        <v>21</v>
      </c>
      <c r="X54" s="1">
        <v>30</v>
      </c>
      <c r="Y54" s="1">
        <v>2</v>
      </c>
      <c r="Z54" s="1">
        <v>27</v>
      </c>
      <c r="AA54" s="1">
        <v>29</v>
      </c>
      <c r="AB54" s="1">
        <v>20</v>
      </c>
      <c r="AC54" s="1">
        <v>14</v>
      </c>
      <c r="AD54" s="1">
        <v>24</v>
      </c>
      <c r="AE54" s="1">
        <v>8</v>
      </c>
      <c r="AF54" s="1">
        <v>7</v>
      </c>
      <c r="AG54" s="1">
        <v>13</v>
      </c>
      <c r="AH54" s="1">
        <v>12</v>
      </c>
      <c r="AI54" s="1">
        <v>4</v>
      </c>
      <c r="AJ54" s="1">
        <v>9</v>
      </c>
      <c r="AK54" s="1">
        <v>15</v>
      </c>
    </row>
    <row r="55" spans="1:37">
      <c r="A55" s="1">
        <v>48</v>
      </c>
      <c r="B55" s="2" t="s">
        <v>132</v>
      </c>
      <c r="C55" t="s">
        <v>133</v>
      </c>
      <c r="D55" t="str">
        <f>_xlfn.CONCAT(B55," ",C55)</f>
        <v>2.01 Inequality (Gini coefficient)</v>
      </c>
      <c r="H55" s="1">
        <v>4</v>
      </c>
      <c r="I55" s="1" t="s">
        <v>221</v>
      </c>
      <c r="J55" s="1" t="s">
        <v>221</v>
      </c>
      <c r="K55" s="1" t="s">
        <v>221</v>
      </c>
      <c r="L55" s="1" t="s">
        <v>221</v>
      </c>
      <c r="M55" s="1">
        <v>17</v>
      </c>
      <c r="N55" s="1">
        <v>12</v>
      </c>
      <c r="O55" s="1">
        <v>1</v>
      </c>
      <c r="P55" s="1">
        <v>19</v>
      </c>
      <c r="Q55" s="1" t="s">
        <v>221</v>
      </c>
      <c r="R55" s="1">
        <v>6</v>
      </c>
      <c r="S55" s="1">
        <v>11</v>
      </c>
      <c r="T55" s="1" t="s">
        <v>221</v>
      </c>
      <c r="U55" s="1">
        <v>13</v>
      </c>
      <c r="V55" s="1" t="s">
        <v>221</v>
      </c>
      <c r="W55" s="1">
        <v>18</v>
      </c>
      <c r="X55" s="1" t="s">
        <v>221</v>
      </c>
      <c r="Y55" s="1" t="s">
        <v>221</v>
      </c>
      <c r="Z55" s="1">
        <v>2</v>
      </c>
      <c r="AA55" s="1" t="s">
        <v>221</v>
      </c>
      <c r="AB55" s="1">
        <v>15</v>
      </c>
      <c r="AC55" s="1">
        <v>16</v>
      </c>
      <c r="AD55" s="1">
        <v>7</v>
      </c>
      <c r="AE55" s="1">
        <v>9</v>
      </c>
      <c r="AF55" s="1" t="s">
        <v>221</v>
      </c>
      <c r="AG55" s="1">
        <v>10</v>
      </c>
      <c r="AH55" s="1">
        <v>5</v>
      </c>
      <c r="AI55" s="1">
        <v>3</v>
      </c>
      <c r="AJ55" s="1">
        <v>14</v>
      </c>
      <c r="AK55" s="1">
        <v>8</v>
      </c>
    </row>
    <row r="56" spans="1:37">
      <c r="A56" s="1">
        <v>49</v>
      </c>
      <c r="B56" s="2" t="s">
        <v>134</v>
      </c>
      <c r="C56" t="s">
        <v>135</v>
      </c>
      <c r="D56" t="str">
        <f t="shared" ref="D56:D78" si="2">_xlfn.CONCAT(B56," ",C56)</f>
        <v>2.02 Educational attainment</v>
      </c>
      <c r="H56" s="1">
        <v>2</v>
      </c>
      <c r="I56" s="1">
        <v>25</v>
      </c>
      <c r="J56" s="1">
        <v>16</v>
      </c>
      <c r="K56" s="1">
        <v>29</v>
      </c>
      <c r="L56" s="1">
        <v>4</v>
      </c>
      <c r="M56" s="1">
        <v>12</v>
      </c>
      <c r="N56" s="1">
        <v>13</v>
      </c>
      <c r="O56" s="1">
        <v>9</v>
      </c>
      <c r="P56" s="1">
        <v>17</v>
      </c>
      <c r="Q56" s="1">
        <v>7</v>
      </c>
      <c r="R56" s="1">
        <v>24</v>
      </c>
      <c r="S56" s="1">
        <v>22</v>
      </c>
      <c r="T56" s="1">
        <v>11</v>
      </c>
      <c r="U56" s="1">
        <v>28</v>
      </c>
      <c r="V56" s="1">
        <v>15</v>
      </c>
      <c r="W56" s="1">
        <v>18</v>
      </c>
      <c r="X56" s="1">
        <v>26</v>
      </c>
      <c r="Y56" s="1">
        <v>6</v>
      </c>
      <c r="Z56" s="1">
        <v>27</v>
      </c>
      <c r="AA56" s="1">
        <v>30</v>
      </c>
      <c r="AB56" s="1">
        <v>14</v>
      </c>
      <c r="AC56" s="1">
        <v>21</v>
      </c>
      <c r="AD56" s="1">
        <v>8</v>
      </c>
      <c r="AE56" s="1">
        <v>10</v>
      </c>
      <c r="AF56" s="1">
        <v>5</v>
      </c>
      <c r="AG56" s="1">
        <v>19</v>
      </c>
      <c r="AH56" s="1">
        <v>20</v>
      </c>
      <c r="AI56" s="1">
        <v>3</v>
      </c>
      <c r="AJ56" s="1">
        <v>1</v>
      </c>
      <c r="AK56" s="1">
        <v>23</v>
      </c>
    </row>
    <row r="57" spans="1:37">
      <c r="A57" s="1">
        <v>50</v>
      </c>
      <c r="B57" s="3" t="s">
        <v>136</v>
      </c>
      <c r="C57" t="s">
        <v>137</v>
      </c>
      <c r="D57" t="str">
        <f t="shared" si="2"/>
        <v>2.02.01 Mean years of schooling</v>
      </c>
      <c r="H57" s="1">
        <v>7</v>
      </c>
      <c r="I57" s="1">
        <v>24</v>
      </c>
      <c r="J57" s="1">
        <v>17</v>
      </c>
      <c r="K57" s="1">
        <v>28</v>
      </c>
      <c r="L57" s="1">
        <v>1</v>
      </c>
      <c r="M57" s="1">
        <v>12</v>
      </c>
      <c r="N57" s="1">
        <v>23</v>
      </c>
      <c r="O57" s="1">
        <v>9</v>
      </c>
      <c r="P57" s="1">
        <v>19</v>
      </c>
      <c r="Q57" s="1">
        <v>10</v>
      </c>
      <c r="R57" s="1">
        <v>25</v>
      </c>
      <c r="S57" s="1">
        <v>21</v>
      </c>
      <c r="T57" s="1">
        <v>4</v>
      </c>
      <c r="U57" s="1">
        <v>27</v>
      </c>
      <c r="V57" s="1">
        <v>14</v>
      </c>
      <c r="W57" s="1">
        <v>16</v>
      </c>
      <c r="X57" s="1">
        <v>26</v>
      </c>
      <c r="Y57" s="1">
        <v>5</v>
      </c>
      <c r="Z57" s="1">
        <v>30</v>
      </c>
      <c r="AA57" s="1">
        <v>29</v>
      </c>
      <c r="AB57" s="1">
        <v>15</v>
      </c>
      <c r="AC57" s="1">
        <v>18</v>
      </c>
      <c r="AD57" s="1">
        <v>6</v>
      </c>
      <c r="AE57" s="1">
        <v>11</v>
      </c>
      <c r="AF57" s="1">
        <v>8</v>
      </c>
      <c r="AG57" s="1">
        <v>13</v>
      </c>
      <c r="AH57" s="1">
        <v>20</v>
      </c>
      <c r="AI57" s="1">
        <v>3</v>
      </c>
      <c r="AJ57" s="1">
        <v>2</v>
      </c>
      <c r="AK57" s="1">
        <v>22</v>
      </c>
    </row>
    <row r="58" spans="1:37">
      <c r="A58" s="1">
        <v>51</v>
      </c>
      <c r="B58" s="3" t="s">
        <v>138</v>
      </c>
      <c r="C58" t="s">
        <v>139</v>
      </c>
      <c r="D58" t="str">
        <f t="shared" si="2"/>
        <v>2.02.02 University education Index</v>
      </c>
      <c r="H58" s="1">
        <v>3</v>
      </c>
      <c r="I58" s="1">
        <v>22</v>
      </c>
      <c r="J58" s="1">
        <v>6</v>
      </c>
      <c r="K58" s="1">
        <v>25</v>
      </c>
      <c r="L58" s="1">
        <v>5</v>
      </c>
      <c r="M58" s="1">
        <v>17</v>
      </c>
      <c r="N58" s="1">
        <v>4</v>
      </c>
      <c r="O58" s="1">
        <v>14</v>
      </c>
      <c r="P58" s="1">
        <v>25</v>
      </c>
      <c r="Q58" s="1">
        <v>9</v>
      </c>
      <c r="R58" s="1">
        <v>8</v>
      </c>
      <c r="S58" s="1">
        <v>25</v>
      </c>
      <c r="T58" s="1">
        <v>11</v>
      </c>
      <c r="U58" s="1">
        <v>25</v>
      </c>
      <c r="V58" s="1">
        <v>15</v>
      </c>
      <c r="W58" s="1">
        <v>24</v>
      </c>
      <c r="X58" s="1">
        <v>25</v>
      </c>
      <c r="Y58" s="1">
        <v>7</v>
      </c>
      <c r="Z58" s="1">
        <v>12</v>
      </c>
      <c r="AA58" s="1">
        <v>25</v>
      </c>
      <c r="AB58" s="1">
        <v>23</v>
      </c>
      <c r="AC58" s="1">
        <v>21</v>
      </c>
      <c r="AD58" s="1">
        <v>13</v>
      </c>
      <c r="AE58" s="1">
        <v>16</v>
      </c>
      <c r="AF58" s="1">
        <v>10</v>
      </c>
      <c r="AG58" s="1">
        <v>19</v>
      </c>
      <c r="AH58" s="1">
        <v>18</v>
      </c>
      <c r="AI58" s="1">
        <v>2</v>
      </c>
      <c r="AJ58" s="1">
        <v>1</v>
      </c>
      <c r="AK58" s="1">
        <v>20</v>
      </c>
    </row>
    <row r="59" spans="1:37">
      <c r="A59" s="1">
        <v>52</v>
      </c>
      <c r="B59" s="3" t="s">
        <v>140</v>
      </c>
      <c r="C59" t="s">
        <v>141</v>
      </c>
      <c r="D59" t="str">
        <f t="shared" si="2"/>
        <v>2.02.03 Tertiary enrollment</v>
      </c>
      <c r="H59" s="1">
        <v>1</v>
      </c>
      <c r="I59" s="1">
        <v>24</v>
      </c>
      <c r="J59" s="1">
        <v>22</v>
      </c>
      <c r="K59" s="1">
        <v>27</v>
      </c>
      <c r="L59" s="1">
        <v>10</v>
      </c>
      <c r="M59" s="1">
        <v>4</v>
      </c>
      <c r="N59" s="1">
        <v>14</v>
      </c>
      <c r="O59" s="1">
        <v>5</v>
      </c>
      <c r="P59" s="1">
        <v>15</v>
      </c>
      <c r="Q59" s="1">
        <v>6</v>
      </c>
      <c r="R59" s="1">
        <v>23</v>
      </c>
      <c r="S59" s="1">
        <v>19</v>
      </c>
      <c r="T59" s="1">
        <v>13</v>
      </c>
      <c r="U59" s="1">
        <v>28</v>
      </c>
      <c r="V59" s="1">
        <v>18</v>
      </c>
      <c r="W59" s="1">
        <v>16</v>
      </c>
      <c r="X59" s="1">
        <v>26</v>
      </c>
      <c r="Y59" s="1">
        <v>9</v>
      </c>
      <c r="Z59" s="1">
        <v>29</v>
      </c>
      <c r="AA59" s="1" t="s">
        <v>221</v>
      </c>
      <c r="AB59" s="1">
        <v>11</v>
      </c>
      <c r="AC59" s="1">
        <v>20</v>
      </c>
      <c r="AD59" s="1">
        <v>8</v>
      </c>
      <c r="AE59" s="1">
        <v>3</v>
      </c>
      <c r="AF59" s="1">
        <v>2</v>
      </c>
      <c r="AG59" s="1">
        <v>25</v>
      </c>
      <c r="AH59" s="1">
        <v>17</v>
      </c>
      <c r="AI59" s="1">
        <v>12</v>
      </c>
      <c r="AJ59" s="1">
        <v>7</v>
      </c>
      <c r="AK59" s="1">
        <v>21</v>
      </c>
    </row>
    <row r="60" spans="1:37">
      <c r="A60" s="1">
        <v>53</v>
      </c>
      <c r="B60" s="2" t="s">
        <v>142</v>
      </c>
      <c r="C60" t="s">
        <v>143</v>
      </c>
      <c r="D60" t="str">
        <f t="shared" si="2"/>
        <v>2.03 Labor standards</v>
      </c>
      <c r="H60" s="1">
        <v>8</v>
      </c>
      <c r="I60" s="1">
        <v>27</v>
      </c>
      <c r="J60" s="1">
        <v>30</v>
      </c>
      <c r="K60" s="1">
        <v>18</v>
      </c>
      <c r="L60" s="1">
        <v>1</v>
      </c>
      <c r="M60" s="1">
        <v>15</v>
      </c>
      <c r="N60" s="1">
        <v>24</v>
      </c>
      <c r="O60" s="1">
        <v>4</v>
      </c>
      <c r="P60" s="1">
        <v>11</v>
      </c>
      <c r="Q60" s="1">
        <v>1</v>
      </c>
      <c r="R60" s="1">
        <v>16</v>
      </c>
      <c r="S60" s="1">
        <v>13</v>
      </c>
      <c r="T60" s="1">
        <v>17</v>
      </c>
      <c r="U60" s="1">
        <v>22</v>
      </c>
      <c r="V60" s="1">
        <v>26</v>
      </c>
      <c r="W60" s="1">
        <v>10</v>
      </c>
      <c r="X60" s="1">
        <v>29</v>
      </c>
      <c r="Y60" s="1">
        <v>3</v>
      </c>
      <c r="Z60" s="1">
        <v>14</v>
      </c>
      <c r="AA60" s="1">
        <v>21</v>
      </c>
      <c r="AB60" s="1">
        <v>6</v>
      </c>
      <c r="AC60" s="1">
        <v>12</v>
      </c>
      <c r="AD60" s="1">
        <v>28</v>
      </c>
      <c r="AE60" s="1">
        <v>25</v>
      </c>
      <c r="AF60" s="1">
        <v>7</v>
      </c>
      <c r="AG60" s="1">
        <v>23</v>
      </c>
      <c r="AH60" s="1">
        <v>20</v>
      </c>
      <c r="AI60" s="1">
        <v>9</v>
      </c>
      <c r="AJ60" s="1">
        <v>5</v>
      </c>
      <c r="AK60" s="1">
        <v>19</v>
      </c>
    </row>
    <row r="61" spans="1:37">
      <c r="A61" s="1">
        <v>54</v>
      </c>
      <c r="B61" s="3" t="s">
        <v>144</v>
      </c>
      <c r="C61" t="s">
        <v>145</v>
      </c>
      <c r="D61" t="str">
        <f t="shared" si="2"/>
        <v>2.03.01 Gender non-discrimination in hiring</v>
      </c>
      <c r="H61" s="1">
        <v>1</v>
      </c>
      <c r="I61" s="1">
        <v>24</v>
      </c>
      <c r="J61" s="1">
        <v>29</v>
      </c>
      <c r="K61" s="1">
        <v>1</v>
      </c>
      <c r="L61" s="1">
        <v>1</v>
      </c>
      <c r="M61" s="1">
        <v>21</v>
      </c>
      <c r="N61" s="1">
        <v>1</v>
      </c>
      <c r="O61" s="1">
        <v>1</v>
      </c>
      <c r="P61" s="1">
        <v>1</v>
      </c>
      <c r="Q61" s="1">
        <v>1</v>
      </c>
      <c r="R61" s="1">
        <v>1</v>
      </c>
      <c r="S61" s="1">
        <v>1</v>
      </c>
      <c r="T61" s="1">
        <v>24</v>
      </c>
      <c r="U61" s="1">
        <v>1</v>
      </c>
      <c r="V61" s="1">
        <v>24</v>
      </c>
      <c r="W61" s="1">
        <v>1</v>
      </c>
      <c r="X61" s="1">
        <v>29</v>
      </c>
      <c r="Y61" s="1">
        <v>1</v>
      </c>
      <c r="Z61" s="1">
        <v>1</v>
      </c>
      <c r="AA61" s="1">
        <v>24</v>
      </c>
      <c r="AB61" s="1">
        <v>1</v>
      </c>
      <c r="AC61" s="1">
        <v>1</v>
      </c>
      <c r="AD61" s="1">
        <v>24</v>
      </c>
      <c r="AE61" s="1">
        <v>21</v>
      </c>
      <c r="AF61" s="1">
        <v>1</v>
      </c>
      <c r="AG61" s="1">
        <v>21</v>
      </c>
      <c r="AH61" s="1">
        <v>1</v>
      </c>
      <c r="AI61" s="1">
        <v>1</v>
      </c>
      <c r="AJ61" s="1">
        <v>1</v>
      </c>
      <c r="AK61" s="1">
        <v>1</v>
      </c>
    </row>
    <row r="62" spans="1:37">
      <c r="A62" s="1">
        <v>55</v>
      </c>
      <c r="B62" s="3" t="s">
        <v>146</v>
      </c>
      <c r="C62" t="s">
        <v>147</v>
      </c>
      <c r="D62" t="str">
        <f t="shared" si="2"/>
        <v>2.03.02 Freedom of association and assembly</v>
      </c>
      <c r="H62" s="1">
        <v>9</v>
      </c>
      <c r="I62" s="1">
        <v>20</v>
      </c>
      <c r="J62" s="1" t="s">
        <v>221</v>
      </c>
      <c r="K62" s="1">
        <v>23</v>
      </c>
      <c r="L62" s="1">
        <v>1</v>
      </c>
      <c r="M62" s="1">
        <v>8</v>
      </c>
      <c r="N62" s="1">
        <v>28</v>
      </c>
      <c r="O62" s="1">
        <v>4</v>
      </c>
      <c r="P62" s="1">
        <v>13</v>
      </c>
      <c r="Q62" s="1" t="s">
        <v>221</v>
      </c>
      <c r="R62" s="1">
        <v>18</v>
      </c>
      <c r="S62" s="1">
        <v>15</v>
      </c>
      <c r="T62" s="1">
        <v>2</v>
      </c>
      <c r="U62" s="1">
        <v>26</v>
      </c>
      <c r="V62" s="1">
        <v>17</v>
      </c>
      <c r="W62" s="1">
        <v>12</v>
      </c>
      <c r="X62" s="1">
        <v>27</v>
      </c>
      <c r="Y62" s="1">
        <v>3</v>
      </c>
      <c r="Z62" s="1">
        <v>16</v>
      </c>
      <c r="AA62" s="1">
        <v>11</v>
      </c>
      <c r="AB62" s="1">
        <v>6</v>
      </c>
      <c r="AC62" s="1">
        <v>14</v>
      </c>
      <c r="AD62" s="1">
        <v>21</v>
      </c>
      <c r="AE62" s="1">
        <v>22</v>
      </c>
      <c r="AF62" s="1">
        <v>7</v>
      </c>
      <c r="AG62" s="1">
        <v>18</v>
      </c>
      <c r="AH62" s="1">
        <v>25</v>
      </c>
      <c r="AI62" s="1">
        <v>10</v>
      </c>
      <c r="AJ62" s="1">
        <v>5</v>
      </c>
      <c r="AK62" s="1">
        <v>24</v>
      </c>
    </row>
    <row r="63" spans="1:37">
      <c r="A63" s="1">
        <v>56</v>
      </c>
      <c r="B63" s="2" t="s">
        <v>148</v>
      </c>
      <c r="C63" t="s">
        <v>149</v>
      </c>
      <c r="D63" t="str">
        <f t="shared" si="2"/>
        <v>2.04 Political stability and absence of violence</v>
      </c>
      <c r="H63" s="1">
        <v>6</v>
      </c>
      <c r="I63" s="1">
        <v>28</v>
      </c>
      <c r="J63" s="1">
        <v>3</v>
      </c>
      <c r="K63" s="1">
        <v>16</v>
      </c>
      <c r="L63" s="1">
        <v>5</v>
      </c>
      <c r="M63" s="1">
        <v>13</v>
      </c>
      <c r="N63" s="1">
        <v>20</v>
      </c>
      <c r="O63" s="1">
        <v>7</v>
      </c>
      <c r="P63" s="1">
        <v>17</v>
      </c>
      <c r="Q63" s="1">
        <v>11</v>
      </c>
      <c r="R63" s="1">
        <v>24</v>
      </c>
      <c r="S63" s="1">
        <v>21</v>
      </c>
      <c r="T63" s="1">
        <v>4</v>
      </c>
      <c r="U63" s="1">
        <v>8</v>
      </c>
      <c r="V63" s="1">
        <v>12</v>
      </c>
      <c r="W63" s="1">
        <v>25</v>
      </c>
      <c r="X63" s="1">
        <v>30</v>
      </c>
      <c r="Y63" s="1">
        <v>2</v>
      </c>
      <c r="Z63" s="1">
        <v>29</v>
      </c>
      <c r="AA63" s="1">
        <v>23</v>
      </c>
      <c r="AB63" s="1">
        <v>19</v>
      </c>
      <c r="AC63" s="1">
        <v>27</v>
      </c>
      <c r="AD63" s="1">
        <v>26</v>
      </c>
      <c r="AE63" s="1">
        <v>1</v>
      </c>
      <c r="AF63" s="1">
        <v>9</v>
      </c>
      <c r="AG63" s="1">
        <v>18</v>
      </c>
      <c r="AH63" s="1">
        <v>22</v>
      </c>
      <c r="AI63" s="1">
        <v>10</v>
      </c>
      <c r="AJ63" s="1">
        <v>14</v>
      </c>
      <c r="AK63" s="1">
        <v>15</v>
      </c>
    </row>
    <row r="64" spans="1:37">
      <c r="A64" s="1">
        <v>57</v>
      </c>
      <c r="B64" s="2" t="s">
        <v>150</v>
      </c>
      <c r="C64" t="s">
        <v>151</v>
      </c>
      <c r="D64" t="str">
        <f t="shared" si="2"/>
        <v>2.05 Goods produced by forced labor or child labor</v>
      </c>
      <c r="H64" s="1">
        <v>3</v>
      </c>
      <c r="I64" s="1">
        <v>22</v>
      </c>
      <c r="J64" s="1">
        <v>1</v>
      </c>
      <c r="K64" s="1">
        <v>15</v>
      </c>
      <c r="L64" s="1">
        <v>6</v>
      </c>
      <c r="M64" s="1">
        <v>10</v>
      </c>
      <c r="N64" s="1">
        <v>29</v>
      </c>
      <c r="O64" s="1">
        <v>8</v>
      </c>
      <c r="P64" s="1">
        <v>17</v>
      </c>
      <c r="Q64" s="1">
        <v>9</v>
      </c>
      <c r="R64" s="1">
        <v>27</v>
      </c>
      <c r="S64" s="1">
        <v>21</v>
      </c>
      <c r="T64" s="1">
        <v>1</v>
      </c>
      <c r="U64" s="1">
        <v>14</v>
      </c>
      <c r="V64" s="1">
        <v>23</v>
      </c>
      <c r="W64" s="1">
        <v>20</v>
      </c>
      <c r="X64" s="1">
        <v>30</v>
      </c>
      <c r="Y64" s="1">
        <v>4</v>
      </c>
      <c r="Z64" s="1">
        <v>26</v>
      </c>
      <c r="AA64" s="1">
        <v>25</v>
      </c>
      <c r="AB64" s="1">
        <v>24</v>
      </c>
      <c r="AC64" s="1">
        <v>19</v>
      </c>
      <c r="AD64" s="1">
        <v>28</v>
      </c>
      <c r="AE64" s="1">
        <v>7</v>
      </c>
      <c r="AF64" s="1">
        <v>12</v>
      </c>
      <c r="AG64" s="1">
        <v>16</v>
      </c>
      <c r="AH64" s="1">
        <v>18</v>
      </c>
      <c r="AI64" s="1">
        <v>5</v>
      </c>
      <c r="AJ64" s="1">
        <v>11</v>
      </c>
      <c r="AK64" s="1">
        <v>13</v>
      </c>
    </row>
    <row r="65" spans="1:37">
      <c r="A65" s="1">
        <v>58</v>
      </c>
      <c r="B65" s="3" t="s">
        <v>152</v>
      </c>
      <c r="C65" t="s">
        <v>153</v>
      </c>
      <c r="D65" t="str">
        <f t="shared" si="2"/>
        <v>2.05.01 Goods produced by forced labor</v>
      </c>
      <c r="H65" s="1">
        <v>3</v>
      </c>
      <c r="I65" s="1">
        <v>22</v>
      </c>
      <c r="J65" s="1">
        <v>1</v>
      </c>
      <c r="K65" s="1">
        <v>15</v>
      </c>
      <c r="L65" s="1">
        <v>6</v>
      </c>
      <c r="M65" s="1">
        <v>10</v>
      </c>
      <c r="N65" s="1">
        <v>29</v>
      </c>
      <c r="O65" s="1">
        <v>8</v>
      </c>
      <c r="P65" s="1">
        <v>17</v>
      </c>
      <c r="Q65" s="1">
        <v>9</v>
      </c>
      <c r="R65" s="1">
        <v>27</v>
      </c>
      <c r="S65" s="1">
        <v>21</v>
      </c>
      <c r="T65" s="1">
        <v>1</v>
      </c>
      <c r="U65" s="1">
        <v>14</v>
      </c>
      <c r="V65" s="1">
        <v>23</v>
      </c>
      <c r="W65" s="1">
        <v>20</v>
      </c>
      <c r="X65" s="1">
        <v>30</v>
      </c>
      <c r="Y65" s="1">
        <v>4</v>
      </c>
      <c r="Z65" s="1">
        <v>26</v>
      </c>
      <c r="AA65" s="1">
        <v>25</v>
      </c>
      <c r="AB65" s="1">
        <v>24</v>
      </c>
      <c r="AC65" s="1">
        <v>19</v>
      </c>
      <c r="AD65" s="1">
        <v>28</v>
      </c>
      <c r="AE65" s="1">
        <v>7</v>
      </c>
      <c r="AF65" s="1">
        <v>12</v>
      </c>
      <c r="AG65" s="1">
        <v>16</v>
      </c>
      <c r="AH65" s="1">
        <v>18</v>
      </c>
      <c r="AI65" s="1">
        <v>5</v>
      </c>
      <c r="AJ65" s="1">
        <v>11</v>
      </c>
      <c r="AK65" s="1">
        <v>13</v>
      </c>
    </row>
    <row r="66" spans="1:37">
      <c r="A66" s="1">
        <v>59</v>
      </c>
      <c r="B66" s="4" t="s">
        <v>154</v>
      </c>
      <c r="C66" t="s">
        <v>155</v>
      </c>
      <c r="D66" t="str">
        <f t="shared" si="2"/>
        <v>2.05.01.a Goods produced by forced labor, number of goods categories</v>
      </c>
      <c r="H66" s="1">
        <v>1</v>
      </c>
      <c r="I66" s="1">
        <v>20</v>
      </c>
      <c r="J66" s="1">
        <v>1</v>
      </c>
      <c r="K66" s="1">
        <v>17</v>
      </c>
      <c r="L66" s="1">
        <v>1</v>
      </c>
      <c r="M66" s="1">
        <v>1</v>
      </c>
      <c r="N66" s="1">
        <v>30</v>
      </c>
      <c r="O66" s="1">
        <v>17</v>
      </c>
      <c r="P66" s="1">
        <v>1</v>
      </c>
      <c r="Q66" s="1">
        <v>1</v>
      </c>
      <c r="R66" s="1">
        <v>28</v>
      </c>
      <c r="S66" s="1">
        <v>20</v>
      </c>
      <c r="T66" s="1">
        <v>1</v>
      </c>
      <c r="U66" s="1">
        <v>1</v>
      </c>
      <c r="V66" s="1">
        <v>26</v>
      </c>
      <c r="W66" s="1">
        <v>20</v>
      </c>
      <c r="X66" s="1">
        <v>29</v>
      </c>
      <c r="Y66" s="1">
        <v>1</v>
      </c>
      <c r="Z66" s="1">
        <v>27</v>
      </c>
      <c r="AA66" s="1">
        <v>1</v>
      </c>
      <c r="AB66" s="1">
        <v>23</v>
      </c>
      <c r="AC66" s="1">
        <v>1</v>
      </c>
      <c r="AD66" s="1">
        <v>23</v>
      </c>
      <c r="AE66" s="1">
        <v>1</v>
      </c>
      <c r="AF66" s="1">
        <v>1</v>
      </c>
      <c r="AG66" s="1">
        <v>1</v>
      </c>
      <c r="AH66" s="1">
        <v>23</v>
      </c>
      <c r="AI66" s="1">
        <v>1</v>
      </c>
      <c r="AJ66" s="1">
        <v>1</v>
      </c>
      <c r="AK66" s="1">
        <v>17</v>
      </c>
    </row>
    <row r="67" spans="1:37">
      <c r="A67" s="1">
        <v>60</v>
      </c>
      <c r="B67" s="4" t="s">
        <v>156</v>
      </c>
      <c r="C67" t="s">
        <v>157</v>
      </c>
      <c r="D67" t="str">
        <f t="shared" si="2"/>
        <v>2.05.01.b % population in forced labor</v>
      </c>
      <c r="H67" s="1">
        <v>2</v>
      </c>
      <c r="I67" s="1">
        <v>21</v>
      </c>
      <c r="J67" s="1" t="s">
        <v>221</v>
      </c>
      <c r="K67" s="1">
        <v>14</v>
      </c>
      <c r="L67" s="1">
        <v>6</v>
      </c>
      <c r="M67" s="1">
        <v>9</v>
      </c>
      <c r="N67" s="1">
        <v>12</v>
      </c>
      <c r="O67" s="1">
        <v>4</v>
      </c>
      <c r="P67" s="1">
        <v>23</v>
      </c>
      <c r="Q67" s="1">
        <v>8</v>
      </c>
      <c r="R67" s="1">
        <v>25</v>
      </c>
      <c r="S67" s="1">
        <v>20</v>
      </c>
      <c r="T67" s="1">
        <v>1</v>
      </c>
      <c r="U67" s="1">
        <v>15</v>
      </c>
      <c r="V67" s="1">
        <v>17</v>
      </c>
      <c r="W67" s="1">
        <v>19</v>
      </c>
      <c r="X67" s="1">
        <v>28</v>
      </c>
      <c r="Y67" s="1">
        <v>3</v>
      </c>
      <c r="Z67" s="1">
        <v>27</v>
      </c>
      <c r="AA67" s="1">
        <v>26</v>
      </c>
      <c r="AB67" s="1">
        <v>22</v>
      </c>
      <c r="AC67" s="1">
        <v>24</v>
      </c>
      <c r="AD67" s="1">
        <v>29</v>
      </c>
      <c r="AE67" s="1">
        <v>7</v>
      </c>
      <c r="AF67" s="1">
        <v>11</v>
      </c>
      <c r="AG67" s="1">
        <v>18</v>
      </c>
      <c r="AH67" s="1">
        <v>16</v>
      </c>
      <c r="AI67" s="1">
        <v>5</v>
      </c>
      <c r="AJ67" s="1">
        <v>10</v>
      </c>
      <c r="AK67" s="1">
        <v>13</v>
      </c>
    </row>
    <row r="68" spans="1:37">
      <c r="A68" s="1">
        <v>61</v>
      </c>
      <c r="B68" s="3" t="s">
        <v>158</v>
      </c>
      <c r="C68" t="s">
        <v>159</v>
      </c>
      <c r="D68" t="str">
        <f t="shared" si="2"/>
        <v>2.05.02 Goods produced by child labor, number of goods categories</v>
      </c>
      <c r="H68" s="1">
        <v>1</v>
      </c>
      <c r="I68" s="1">
        <v>27</v>
      </c>
      <c r="J68" s="1">
        <v>1</v>
      </c>
      <c r="K68" s="1">
        <v>24</v>
      </c>
      <c r="L68" s="1">
        <v>1</v>
      </c>
      <c r="M68" s="1">
        <v>1</v>
      </c>
      <c r="N68" s="1">
        <v>20</v>
      </c>
      <c r="O68" s="1">
        <v>1</v>
      </c>
      <c r="P68" s="1">
        <v>22</v>
      </c>
      <c r="Q68" s="1">
        <v>1</v>
      </c>
      <c r="R68" s="1">
        <v>30</v>
      </c>
      <c r="S68" s="1">
        <v>21</v>
      </c>
      <c r="T68" s="1">
        <v>1</v>
      </c>
      <c r="U68" s="1">
        <v>1</v>
      </c>
      <c r="V68" s="1">
        <v>16</v>
      </c>
      <c r="W68" s="1">
        <v>27</v>
      </c>
      <c r="X68" s="1">
        <v>23</v>
      </c>
      <c r="Y68" s="1">
        <v>1</v>
      </c>
      <c r="Z68" s="1">
        <v>26</v>
      </c>
      <c r="AA68" s="1">
        <v>1</v>
      </c>
      <c r="AB68" s="1">
        <v>19</v>
      </c>
      <c r="AC68" s="1">
        <v>24</v>
      </c>
      <c r="AD68" s="1">
        <v>16</v>
      </c>
      <c r="AE68" s="1">
        <v>1</v>
      </c>
      <c r="AF68" s="1">
        <v>1</v>
      </c>
      <c r="AG68" s="1">
        <v>1</v>
      </c>
      <c r="AH68" s="1">
        <v>18</v>
      </c>
      <c r="AI68" s="1">
        <v>1</v>
      </c>
      <c r="AJ68" s="1">
        <v>1</v>
      </c>
      <c r="AK68" s="1">
        <v>29</v>
      </c>
    </row>
    <row r="69" spans="1:37">
      <c r="A69" s="1">
        <v>62</v>
      </c>
      <c r="B69" s="2" t="s">
        <v>160</v>
      </c>
      <c r="C69" t="s">
        <v>161</v>
      </c>
      <c r="D69" t="str">
        <f t="shared" si="2"/>
        <v>2.06 Government response to human trafficking</v>
      </c>
      <c r="H69" s="1">
        <v>3</v>
      </c>
      <c r="I69" s="1">
        <v>14</v>
      </c>
      <c r="J69" s="1">
        <v>30</v>
      </c>
      <c r="K69" s="1">
        <v>21</v>
      </c>
      <c r="L69" s="1">
        <v>5</v>
      </c>
      <c r="M69" s="1">
        <v>4</v>
      </c>
      <c r="N69" s="1">
        <v>28</v>
      </c>
      <c r="O69" s="1">
        <v>7</v>
      </c>
      <c r="P69" s="1">
        <v>8</v>
      </c>
      <c r="Q69" s="1">
        <v>25</v>
      </c>
      <c r="R69" s="1">
        <v>15</v>
      </c>
      <c r="S69" s="1">
        <v>18</v>
      </c>
      <c r="T69" s="1">
        <v>19</v>
      </c>
      <c r="U69" s="1">
        <v>15</v>
      </c>
      <c r="V69" s="1">
        <v>24</v>
      </c>
      <c r="W69" s="1">
        <v>9</v>
      </c>
      <c r="X69" s="1">
        <v>26</v>
      </c>
      <c r="Y69" s="1">
        <v>12</v>
      </c>
      <c r="Z69" s="1">
        <v>20</v>
      </c>
      <c r="AA69" s="1">
        <v>29</v>
      </c>
      <c r="AB69" s="1">
        <v>9</v>
      </c>
      <c r="AC69" s="1">
        <v>2</v>
      </c>
      <c r="AD69" s="1">
        <v>27</v>
      </c>
      <c r="AE69" s="1">
        <v>17</v>
      </c>
      <c r="AF69" s="1">
        <v>22</v>
      </c>
      <c r="AG69" s="1">
        <v>13</v>
      </c>
      <c r="AH69" s="1">
        <v>9</v>
      </c>
      <c r="AI69" s="1">
        <v>1</v>
      </c>
      <c r="AJ69" s="1">
        <v>6</v>
      </c>
      <c r="AK69" s="1">
        <v>23</v>
      </c>
    </row>
    <row r="70" spans="1:37">
      <c r="A70" s="1">
        <v>63</v>
      </c>
      <c r="B70" s="3" t="s">
        <v>162</v>
      </c>
      <c r="C70" t="s">
        <v>163</v>
      </c>
      <c r="D70" t="str">
        <f t="shared" si="2"/>
        <v>2.06.01 Government response to human trafficking, Criminalization</v>
      </c>
      <c r="H70" s="1">
        <v>4</v>
      </c>
      <c r="I70" s="1">
        <v>15</v>
      </c>
      <c r="J70" s="1">
        <v>29</v>
      </c>
      <c r="K70" s="1">
        <v>4</v>
      </c>
      <c r="L70" s="1">
        <v>4</v>
      </c>
      <c r="M70" s="1">
        <v>1</v>
      </c>
      <c r="N70" s="1">
        <v>21</v>
      </c>
      <c r="O70" s="1" t="s">
        <v>221</v>
      </c>
      <c r="P70" s="1">
        <v>1</v>
      </c>
      <c r="Q70" s="1">
        <v>21</v>
      </c>
      <c r="R70" s="1">
        <v>15</v>
      </c>
      <c r="S70" s="1">
        <v>4</v>
      </c>
      <c r="T70" s="1">
        <v>21</v>
      </c>
      <c r="U70" s="1">
        <v>15</v>
      </c>
      <c r="V70" s="1">
        <v>15</v>
      </c>
      <c r="W70" s="1">
        <v>4</v>
      </c>
      <c r="X70" s="1">
        <v>21</v>
      </c>
      <c r="Y70" s="1">
        <v>4</v>
      </c>
      <c r="Z70" s="1">
        <v>21</v>
      </c>
      <c r="AA70" s="1">
        <v>26</v>
      </c>
      <c r="AB70" s="1">
        <v>4</v>
      </c>
      <c r="AC70" s="1">
        <v>1</v>
      </c>
      <c r="AD70" s="1">
        <v>4</v>
      </c>
      <c r="AE70" s="1">
        <v>26</v>
      </c>
      <c r="AF70" s="1">
        <v>26</v>
      </c>
      <c r="AG70" s="1">
        <v>4</v>
      </c>
      <c r="AH70" s="1">
        <v>4</v>
      </c>
      <c r="AI70" s="1">
        <v>4</v>
      </c>
      <c r="AJ70" s="1">
        <v>15</v>
      </c>
      <c r="AK70" s="1">
        <v>15</v>
      </c>
    </row>
    <row r="71" spans="1:37">
      <c r="A71" s="1">
        <v>64</v>
      </c>
      <c r="B71" s="3" t="s">
        <v>164</v>
      </c>
      <c r="C71" t="s">
        <v>165</v>
      </c>
      <c r="D71" t="str">
        <f t="shared" si="2"/>
        <v>2.06.02 Government response to human trafficking, Strategy</v>
      </c>
      <c r="H71" s="1">
        <v>2</v>
      </c>
      <c r="I71" s="1">
        <v>13</v>
      </c>
      <c r="J71" s="1">
        <v>27</v>
      </c>
      <c r="K71" s="1">
        <v>22</v>
      </c>
      <c r="L71" s="1">
        <v>4</v>
      </c>
      <c r="M71" s="1">
        <v>6</v>
      </c>
      <c r="N71" s="1">
        <v>24</v>
      </c>
      <c r="O71" s="1">
        <v>17</v>
      </c>
      <c r="P71" s="1">
        <v>11</v>
      </c>
      <c r="Q71" s="1">
        <v>28</v>
      </c>
      <c r="R71" s="1">
        <v>18</v>
      </c>
      <c r="S71" s="1">
        <v>12</v>
      </c>
      <c r="T71" s="1">
        <v>21</v>
      </c>
      <c r="U71" s="1">
        <v>18</v>
      </c>
      <c r="V71" s="1">
        <v>20</v>
      </c>
      <c r="W71" s="1">
        <v>6</v>
      </c>
      <c r="X71" s="1">
        <v>22</v>
      </c>
      <c r="Y71" s="1">
        <v>10</v>
      </c>
      <c r="Z71" s="1">
        <v>26</v>
      </c>
      <c r="AA71" s="1">
        <v>29</v>
      </c>
      <c r="AB71" s="1">
        <v>6</v>
      </c>
      <c r="AC71" s="1">
        <v>5</v>
      </c>
      <c r="AD71" s="1">
        <v>30</v>
      </c>
      <c r="AE71" s="1">
        <v>15</v>
      </c>
      <c r="AF71" s="1">
        <v>25</v>
      </c>
      <c r="AG71" s="1">
        <v>13</v>
      </c>
      <c r="AH71" s="1">
        <v>6</v>
      </c>
      <c r="AI71" s="1">
        <v>1</v>
      </c>
      <c r="AJ71" s="1">
        <v>2</v>
      </c>
      <c r="AK71" s="1">
        <v>15</v>
      </c>
    </row>
    <row r="72" spans="1:37">
      <c r="A72" s="1">
        <v>65</v>
      </c>
      <c r="B72" s="3" t="s">
        <v>166</v>
      </c>
      <c r="C72" t="s">
        <v>167</v>
      </c>
      <c r="D72" t="str">
        <f t="shared" si="2"/>
        <v>2.06.03 Government response to human trafficking, Action</v>
      </c>
      <c r="H72" s="1">
        <v>1</v>
      </c>
      <c r="I72" s="1">
        <v>9</v>
      </c>
      <c r="J72" s="1">
        <v>24</v>
      </c>
      <c r="K72" s="1">
        <v>24</v>
      </c>
      <c r="L72" s="1">
        <v>1</v>
      </c>
      <c r="M72" s="1">
        <v>1</v>
      </c>
      <c r="N72" s="1">
        <v>24</v>
      </c>
      <c r="O72" s="1">
        <v>1</v>
      </c>
      <c r="P72" s="1">
        <v>9</v>
      </c>
      <c r="Q72" s="1">
        <v>21</v>
      </c>
      <c r="R72" s="1">
        <v>9</v>
      </c>
      <c r="S72" s="1">
        <v>21</v>
      </c>
      <c r="T72" s="1">
        <v>9</v>
      </c>
      <c r="U72" s="1">
        <v>9</v>
      </c>
      <c r="V72" s="1">
        <v>24</v>
      </c>
      <c r="W72" s="1">
        <v>9</v>
      </c>
      <c r="X72" s="1">
        <v>24</v>
      </c>
      <c r="Y72" s="1">
        <v>9</v>
      </c>
      <c r="Z72" s="1">
        <v>9</v>
      </c>
      <c r="AA72" s="1">
        <v>21</v>
      </c>
      <c r="AB72" s="1">
        <v>9</v>
      </c>
      <c r="AC72" s="1">
        <v>1</v>
      </c>
      <c r="AD72" s="1">
        <v>24</v>
      </c>
      <c r="AE72" s="1">
        <v>1</v>
      </c>
      <c r="AF72" s="1">
        <v>9</v>
      </c>
      <c r="AG72" s="1">
        <v>9</v>
      </c>
      <c r="AH72" s="1">
        <v>9</v>
      </c>
      <c r="AI72" s="1">
        <v>1</v>
      </c>
      <c r="AJ72" s="1">
        <v>1</v>
      </c>
      <c r="AK72" s="1">
        <v>24</v>
      </c>
    </row>
    <row r="73" spans="1:37">
      <c r="A73" s="1">
        <v>66</v>
      </c>
      <c r="B73" s="2" t="s">
        <v>168</v>
      </c>
      <c r="C73" t="s">
        <v>169</v>
      </c>
      <c r="D73" t="str">
        <f t="shared" si="2"/>
        <v>2.07 Trade in goods at risk of modern slavery</v>
      </c>
      <c r="H73" s="1">
        <v>13</v>
      </c>
      <c r="I73" s="1">
        <v>12</v>
      </c>
      <c r="J73" s="1">
        <v>3</v>
      </c>
      <c r="K73" s="1">
        <v>4</v>
      </c>
      <c r="L73" s="1">
        <v>15</v>
      </c>
      <c r="M73" s="1">
        <v>9</v>
      </c>
      <c r="N73" s="1">
        <v>30</v>
      </c>
      <c r="O73" s="1">
        <v>22</v>
      </c>
      <c r="P73" s="1">
        <v>5</v>
      </c>
      <c r="Q73" s="1">
        <v>18</v>
      </c>
      <c r="R73" s="1">
        <v>29</v>
      </c>
      <c r="S73" s="1">
        <v>25</v>
      </c>
      <c r="T73" s="1">
        <v>17</v>
      </c>
      <c r="U73" s="1">
        <v>2</v>
      </c>
      <c r="V73" s="1">
        <v>26</v>
      </c>
      <c r="W73" s="1">
        <v>11</v>
      </c>
      <c r="X73" s="1">
        <v>21</v>
      </c>
      <c r="Y73" s="1">
        <v>8</v>
      </c>
      <c r="Z73" s="1">
        <v>20</v>
      </c>
      <c r="AA73" s="1">
        <v>1</v>
      </c>
      <c r="AB73" s="1">
        <v>23</v>
      </c>
      <c r="AC73" s="1">
        <v>7</v>
      </c>
      <c r="AD73" s="1">
        <v>27</v>
      </c>
      <c r="AE73" s="1">
        <v>10</v>
      </c>
      <c r="AF73" s="1">
        <v>14</v>
      </c>
      <c r="AG73" s="1">
        <v>6</v>
      </c>
      <c r="AH73" s="1">
        <v>24</v>
      </c>
      <c r="AI73" s="1">
        <v>16</v>
      </c>
      <c r="AJ73" s="1">
        <v>19</v>
      </c>
      <c r="AK73" s="1">
        <v>28</v>
      </c>
    </row>
    <row r="74" spans="1:37">
      <c r="A74" s="1">
        <v>67</v>
      </c>
      <c r="B74" s="3" t="s">
        <v>170</v>
      </c>
      <c r="C74" t="s">
        <v>171</v>
      </c>
      <c r="D74" t="str">
        <f t="shared" si="2"/>
        <v>2.07.01 Imports of goods at risk of modern slavery, US$ millions</v>
      </c>
      <c r="H74" s="1">
        <v>21</v>
      </c>
      <c r="I74" s="1">
        <v>1</v>
      </c>
      <c r="J74" s="1">
        <v>4</v>
      </c>
      <c r="K74" s="1">
        <v>5</v>
      </c>
      <c r="L74" s="1">
        <v>24</v>
      </c>
      <c r="M74" s="1">
        <v>14</v>
      </c>
      <c r="N74" s="1">
        <v>27</v>
      </c>
      <c r="O74" s="1">
        <v>16</v>
      </c>
      <c r="P74" s="1">
        <v>6</v>
      </c>
      <c r="Q74" s="1">
        <v>29</v>
      </c>
      <c r="R74" s="1">
        <v>25</v>
      </c>
      <c r="S74" s="1">
        <v>12</v>
      </c>
      <c r="T74" s="1">
        <v>28</v>
      </c>
      <c r="U74" s="1">
        <v>3</v>
      </c>
      <c r="V74" s="1">
        <v>15</v>
      </c>
      <c r="W74" s="1">
        <v>20</v>
      </c>
      <c r="X74" s="1">
        <v>7</v>
      </c>
      <c r="Y74" s="1">
        <v>10</v>
      </c>
      <c r="Z74" s="1">
        <v>13</v>
      </c>
      <c r="AA74" s="1">
        <v>1</v>
      </c>
      <c r="AB74" s="1">
        <v>11</v>
      </c>
      <c r="AC74" s="1">
        <v>9</v>
      </c>
      <c r="AD74" s="1">
        <v>22</v>
      </c>
      <c r="AE74" s="1">
        <v>19</v>
      </c>
      <c r="AF74" s="1">
        <v>23</v>
      </c>
      <c r="AG74" s="1">
        <v>8</v>
      </c>
      <c r="AH74" s="1">
        <v>17</v>
      </c>
      <c r="AI74" s="1">
        <v>26</v>
      </c>
      <c r="AJ74" s="1">
        <v>30</v>
      </c>
      <c r="AK74" s="1">
        <v>18</v>
      </c>
    </row>
    <row r="75" spans="1:37">
      <c r="A75" s="1">
        <v>68</v>
      </c>
      <c r="B75" s="3" t="s">
        <v>172</v>
      </c>
      <c r="C75" t="s">
        <v>173</v>
      </c>
      <c r="D75" t="str">
        <f t="shared" si="2"/>
        <v>2.07.02 Exports of goods at risk of modern slavery, US$ millions</v>
      </c>
      <c r="H75" s="1">
        <v>1</v>
      </c>
      <c r="I75" s="1">
        <v>29</v>
      </c>
      <c r="J75" s="1">
        <v>1</v>
      </c>
      <c r="K75" s="1">
        <v>18</v>
      </c>
      <c r="L75" s="1">
        <v>1</v>
      </c>
      <c r="M75" s="1">
        <v>1</v>
      </c>
      <c r="N75" s="1">
        <v>30</v>
      </c>
      <c r="O75" s="1">
        <v>21</v>
      </c>
      <c r="P75" s="1">
        <v>1</v>
      </c>
      <c r="Q75" s="1">
        <v>1</v>
      </c>
      <c r="R75" s="1">
        <v>28</v>
      </c>
      <c r="S75" s="1">
        <v>27</v>
      </c>
      <c r="T75" s="1">
        <v>1</v>
      </c>
      <c r="U75" s="1">
        <v>1</v>
      </c>
      <c r="V75" s="1">
        <v>25</v>
      </c>
      <c r="W75" s="1">
        <v>1</v>
      </c>
      <c r="X75" s="1">
        <v>20</v>
      </c>
      <c r="Y75" s="1">
        <v>1</v>
      </c>
      <c r="Z75" s="1">
        <v>19</v>
      </c>
      <c r="AA75" s="1">
        <v>1</v>
      </c>
      <c r="AB75" s="1">
        <v>23</v>
      </c>
      <c r="AC75" s="1">
        <v>1</v>
      </c>
      <c r="AD75" s="1">
        <v>24</v>
      </c>
      <c r="AE75" s="1">
        <v>1</v>
      </c>
      <c r="AF75" s="1">
        <v>1</v>
      </c>
      <c r="AG75" s="1">
        <v>1</v>
      </c>
      <c r="AH75" s="1">
        <v>22</v>
      </c>
      <c r="AI75" s="1">
        <v>1</v>
      </c>
      <c r="AJ75" s="1">
        <v>1</v>
      </c>
      <c r="AK75" s="1">
        <v>26</v>
      </c>
    </row>
    <row r="76" spans="1:37">
      <c r="A76" s="1">
        <v>69</v>
      </c>
      <c r="B76" s="2" t="s">
        <v>174</v>
      </c>
      <c r="C76" t="s">
        <v>175</v>
      </c>
      <c r="D76" t="str">
        <f t="shared" si="2"/>
        <v>2.08 Social mobility, Index</v>
      </c>
      <c r="H76" s="1">
        <v>3</v>
      </c>
      <c r="I76" s="1">
        <v>23</v>
      </c>
      <c r="J76" s="1" t="s">
        <v>221</v>
      </c>
      <c r="K76" s="1" t="s">
        <v>221</v>
      </c>
      <c r="L76" s="1">
        <v>1</v>
      </c>
      <c r="M76" s="1">
        <v>12</v>
      </c>
      <c r="N76" s="1">
        <v>11</v>
      </c>
      <c r="O76" s="1" t="s">
        <v>221</v>
      </c>
      <c r="P76" s="1">
        <v>15</v>
      </c>
      <c r="Q76" s="1" t="s">
        <v>221</v>
      </c>
      <c r="R76" s="1">
        <v>22</v>
      </c>
      <c r="S76" s="1">
        <v>20</v>
      </c>
      <c r="T76" s="1">
        <v>1</v>
      </c>
      <c r="U76" s="1">
        <v>21</v>
      </c>
      <c r="V76" s="1">
        <v>10</v>
      </c>
      <c r="W76" s="1">
        <v>16</v>
      </c>
      <c r="X76" s="1" t="s">
        <v>221</v>
      </c>
      <c r="Y76" s="1">
        <v>6</v>
      </c>
      <c r="Z76" s="1">
        <v>24</v>
      </c>
      <c r="AA76" s="1" t="s">
        <v>221</v>
      </c>
      <c r="AB76" s="1">
        <v>19</v>
      </c>
      <c r="AC76" s="1">
        <v>18</v>
      </c>
      <c r="AD76" s="1">
        <v>9</v>
      </c>
      <c r="AE76" s="1">
        <v>4</v>
      </c>
      <c r="AF76" s="1">
        <v>7</v>
      </c>
      <c r="AG76" s="1">
        <v>17</v>
      </c>
      <c r="AH76" s="1">
        <v>14</v>
      </c>
      <c r="AI76" s="1">
        <v>5</v>
      </c>
      <c r="AJ76" s="1">
        <v>8</v>
      </c>
      <c r="AK76" s="1">
        <v>13</v>
      </c>
    </row>
    <row r="77" spans="1:37">
      <c r="A77" s="1">
        <v>70</v>
      </c>
      <c r="B77" s="2" t="s">
        <v>176</v>
      </c>
      <c r="C77" t="s">
        <v>177</v>
      </c>
      <c r="D77" t="str">
        <f t="shared" si="2"/>
        <v>2.09 Life expectancy at birth</v>
      </c>
      <c r="H77" s="1">
        <v>3</v>
      </c>
      <c r="I77" s="1">
        <v>18</v>
      </c>
      <c r="J77" s="1">
        <v>15</v>
      </c>
      <c r="K77" s="1">
        <v>21</v>
      </c>
      <c r="L77" s="1">
        <v>6</v>
      </c>
      <c r="M77" s="1">
        <v>9</v>
      </c>
      <c r="N77" s="1">
        <v>11</v>
      </c>
      <c r="O77" s="1" t="s">
        <v>221</v>
      </c>
      <c r="P77" s="1">
        <v>16</v>
      </c>
      <c r="Q77" s="1">
        <v>1</v>
      </c>
      <c r="R77" s="1">
        <v>26</v>
      </c>
      <c r="S77" s="1">
        <v>25</v>
      </c>
      <c r="T77" s="1">
        <v>2</v>
      </c>
      <c r="U77" s="1">
        <v>24</v>
      </c>
      <c r="V77" s="1">
        <v>14</v>
      </c>
      <c r="W77" s="1">
        <v>20</v>
      </c>
      <c r="X77" s="1">
        <v>28</v>
      </c>
      <c r="Y77" s="1">
        <v>7</v>
      </c>
      <c r="Z77" s="1">
        <v>27</v>
      </c>
      <c r="AA77" s="1">
        <v>29</v>
      </c>
      <c r="AB77" s="1">
        <v>19</v>
      </c>
      <c r="AC77" s="1">
        <v>23</v>
      </c>
      <c r="AD77" s="1">
        <v>22</v>
      </c>
      <c r="AE77" s="1">
        <v>5</v>
      </c>
      <c r="AF77" s="1">
        <v>4</v>
      </c>
      <c r="AG77" s="1">
        <v>13</v>
      </c>
      <c r="AH77" s="1">
        <v>10</v>
      </c>
      <c r="AI77" s="1">
        <v>8</v>
      </c>
      <c r="AJ77" s="1">
        <v>12</v>
      </c>
      <c r="AK77" s="1">
        <v>17</v>
      </c>
    </row>
    <row r="78" spans="1:37">
      <c r="A78" s="1">
        <v>71</v>
      </c>
      <c r="B78" s="2" t="s">
        <v>178</v>
      </c>
      <c r="C78" t="s">
        <v>179</v>
      </c>
      <c r="D78" t="str">
        <f t="shared" si="2"/>
        <v>2.10 Uneven Economic Development</v>
      </c>
      <c r="H78" s="1">
        <v>2</v>
      </c>
      <c r="I78" s="1">
        <v>20</v>
      </c>
      <c r="J78" s="1">
        <v>26</v>
      </c>
      <c r="K78" s="1">
        <v>25</v>
      </c>
      <c r="L78" s="1">
        <v>1</v>
      </c>
      <c r="M78" s="1">
        <v>14</v>
      </c>
      <c r="N78" s="1">
        <v>22</v>
      </c>
      <c r="O78" s="1" t="s">
        <v>221</v>
      </c>
      <c r="P78" s="1">
        <v>23</v>
      </c>
      <c r="Q78" s="1" t="s">
        <v>221</v>
      </c>
      <c r="R78" s="1">
        <v>19</v>
      </c>
      <c r="S78" s="1">
        <v>12</v>
      </c>
      <c r="T78" s="1">
        <v>5</v>
      </c>
      <c r="U78" s="1">
        <v>17</v>
      </c>
      <c r="V78" s="1">
        <v>7</v>
      </c>
      <c r="W78" s="1">
        <v>18</v>
      </c>
      <c r="X78" s="1">
        <v>27</v>
      </c>
      <c r="Y78" s="1">
        <v>2</v>
      </c>
      <c r="Z78" s="1">
        <v>14</v>
      </c>
      <c r="AA78" s="1">
        <v>28</v>
      </c>
      <c r="AB78" s="1">
        <v>23</v>
      </c>
      <c r="AC78" s="1">
        <v>13</v>
      </c>
      <c r="AD78" s="1">
        <v>16</v>
      </c>
      <c r="AE78" s="1">
        <v>6</v>
      </c>
      <c r="AF78" s="1">
        <v>4</v>
      </c>
      <c r="AG78" s="1">
        <v>21</v>
      </c>
      <c r="AH78" s="1">
        <v>11</v>
      </c>
      <c r="AI78" s="1">
        <v>9</v>
      </c>
      <c r="AJ78" s="1">
        <v>10</v>
      </c>
      <c r="AK78" s="1">
        <v>7</v>
      </c>
    </row>
    <row r="79" spans="1:37">
      <c r="A79" s="1"/>
      <c r="B79" s="2"/>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row>
    <row r="80" spans="1:37">
      <c r="A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row>
    <row r="81" spans="1:37">
      <c r="A81" s="1"/>
      <c r="B81" t="s">
        <v>262</v>
      </c>
      <c r="C81" t="s">
        <v>182</v>
      </c>
      <c r="D81" t="str">
        <f>B81</f>
        <v>3 Environmental Pillar</v>
      </c>
      <c r="H81" s="1">
        <v>10</v>
      </c>
      <c r="I81" s="1">
        <v>22</v>
      </c>
      <c r="J81" s="1">
        <v>29</v>
      </c>
      <c r="K81" s="1">
        <v>11</v>
      </c>
      <c r="L81" s="1">
        <v>19</v>
      </c>
      <c r="M81" s="1">
        <v>14</v>
      </c>
      <c r="N81" s="1">
        <v>20</v>
      </c>
      <c r="O81" s="1">
        <v>27</v>
      </c>
      <c r="P81" s="1">
        <v>18</v>
      </c>
      <c r="Q81" s="1">
        <v>7</v>
      </c>
      <c r="R81" s="1">
        <v>28</v>
      </c>
      <c r="S81" s="1">
        <v>9</v>
      </c>
      <c r="T81" s="1">
        <v>12</v>
      </c>
      <c r="U81" s="1">
        <v>6</v>
      </c>
      <c r="V81" s="1">
        <v>13</v>
      </c>
      <c r="W81" s="1">
        <v>3</v>
      </c>
      <c r="X81" s="1">
        <v>21</v>
      </c>
      <c r="Y81" s="1">
        <v>1</v>
      </c>
      <c r="Z81" s="1">
        <v>26</v>
      </c>
      <c r="AA81" s="1">
        <v>25</v>
      </c>
      <c r="AB81" s="1">
        <v>23</v>
      </c>
      <c r="AC81" s="1">
        <v>4</v>
      </c>
      <c r="AD81" s="1">
        <v>30</v>
      </c>
      <c r="AE81" s="1">
        <v>5</v>
      </c>
      <c r="AF81" s="1">
        <v>17</v>
      </c>
      <c r="AG81" s="1">
        <v>16</v>
      </c>
      <c r="AH81" s="1">
        <v>24</v>
      </c>
      <c r="AI81" s="1">
        <v>2</v>
      </c>
      <c r="AJ81" s="1">
        <v>15</v>
      </c>
      <c r="AK81" s="1">
        <v>8</v>
      </c>
    </row>
    <row r="82" spans="1:37">
      <c r="A82" s="1">
        <v>72</v>
      </c>
      <c r="B82" s="2" t="s">
        <v>183</v>
      </c>
      <c r="C82" t="s">
        <v>184</v>
      </c>
      <c r="D82" t="str">
        <f>_xlfn.CONCAT(B82," ",C82)</f>
        <v>3.01 Air pollution</v>
      </c>
      <c r="H82" s="1">
        <v>5</v>
      </c>
      <c r="I82" s="1">
        <v>28</v>
      </c>
      <c r="J82" s="1">
        <v>3</v>
      </c>
      <c r="K82" s="1">
        <v>21</v>
      </c>
      <c r="L82" s="1">
        <v>2</v>
      </c>
      <c r="M82" s="1">
        <v>22</v>
      </c>
      <c r="N82" s="1">
        <v>27</v>
      </c>
      <c r="O82" s="1">
        <v>11</v>
      </c>
      <c r="P82" s="1">
        <v>14</v>
      </c>
      <c r="Q82" s="1">
        <v>15</v>
      </c>
      <c r="R82" s="1">
        <v>30</v>
      </c>
      <c r="S82" s="1">
        <v>16</v>
      </c>
      <c r="T82" s="1">
        <v>8</v>
      </c>
      <c r="U82" s="1">
        <v>20</v>
      </c>
      <c r="V82" s="1">
        <v>12</v>
      </c>
      <c r="W82" s="1">
        <v>10</v>
      </c>
      <c r="X82" s="1">
        <v>26</v>
      </c>
      <c r="Y82" s="1">
        <v>1</v>
      </c>
      <c r="Z82" s="1">
        <v>29</v>
      </c>
      <c r="AA82" s="1">
        <v>13</v>
      </c>
      <c r="AB82" s="1">
        <v>24</v>
      </c>
      <c r="AC82" s="1">
        <v>18</v>
      </c>
      <c r="AD82" s="1">
        <v>7</v>
      </c>
      <c r="AE82" s="1">
        <v>9</v>
      </c>
      <c r="AF82" s="1">
        <v>23</v>
      </c>
      <c r="AG82" s="1">
        <v>17</v>
      </c>
      <c r="AH82" s="1">
        <v>25</v>
      </c>
      <c r="AI82" s="1">
        <v>6</v>
      </c>
      <c r="AJ82" s="1">
        <v>4</v>
      </c>
      <c r="AK82" s="1">
        <v>19</v>
      </c>
    </row>
    <row r="83" spans="1:37">
      <c r="A83" s="1">
        <v>73</v>
      </c>
      <c r="B83" s="2" t="s">
        <v>185</v>
      </c>
      <c r="C83" t="s">
        <v>186</v>
      </c>
      <c r="D83" t="str">
        <f t="shared" ref="D83:D101" si="3">_xlfn.CONCAT(B83," ",C83)</f>
        <v>3.02 Deforestation</v>
      </c>
      <c r="H83" s="1">
        <v>1</v>
      </c>
      <c r="I83" s="1">
        <v>7</v>
      </c>
      <c r="J83" s="1">
        <v>25</v>
      </c>
      <c r="K83" s="1">
        <v>3</v>
      </c>
      <c r="L83" s="1">
        <v>17</v>
      </c>
      <c r="M83" s="1">
        <v>15</v>
      </c>
      <c r="N83" s="1">
        <v>21</v>
      </c>
      <c r="O83" s="1">
        <v>29</v>
      </c>
      <c r="P83" s="1">
        <v>26</v>
      </c>
      <c r="Q83" s="1">
        <v>28</v>
      </c>
      <c r="R83" s="1">
        <v>20</v>
      </c>
      <c r="S83" s="1">
        <v>8</v>
      </c>
      <c r="T83" s="1">
        <v>27</v>
      </c>
      <c r="U83" s="1">
        <v>2</v>
      </c>
      <c r="V83" s="1">
        <v>5</v>
      </c>
      <c r="W83" s="1">
        <v>16</v>
      </c>
      <c r="X83" s="1">
        <v>10</v>
      </c>
      <c r="Y83" s="1">
        <v>14</v>
      </c>
      <c r="Z83" s="1">
        <v>30</v>
      </c>
      <c r="AA83" s="1">
        <v>24</v>
      </c>
      <c r="AB83" s="1">
        <v>23</v>
      </c>
      <c r="AC83" s="1">
        <v>18</v>
      </c>
      <c r="AD83" s="1">
        <v>13</v>
      </c>
      <c r="AE83" s="1">
        <v>6</v>
      </c>
      <c r="AF83" s="1">
        <v>19</v>
      </c>
      <c r="AG83" s="1">
        <v>22</v>
      </c>
      <c r="AH83" s="1">
        <v>11</v>
      </c>
      <c r="AI83" s="1">
        <v>12</v>
      </c>
      <c r="AJ83" s="1">
        <v>9</v>
      </c>
      <c r="AK83" s="1">
        <v>4</v>
      </c>
    </row>
    <row r="84" spans="1:37">
      <c r="A84" s="1">
        <v>74</v>
      </c>
      <c r="B84" s="2" t="s">
        <v>187</v>
      </c>
      <c r="C84" t="s">
        <v>188</v>
      </c>
      <c r="D84" t="str">
        <f t="shared" si="3"/>
        <v>3.03 % of wastewater treated</v>
      </c>
      <c r="H84" s="1">
        <v>5</v>
      </c>
      <c r="I84" s="1">
        <v>24</v>
      </c>
      <c r="J84" s="1">
        <v>22</v>
      </c>
      <c r="K84" s="1">
        <v>17</v>
      </c>
      <c r="L84" s="1">
        <v>11</v>
      </c>
      <c r="M84" s="1">
        <v>9</v>
      </c>
      <c r="N84" s="1">
        <v>15</v>
      </c>
      <c r="O84" s="1">
        <v>13</v>
      </c>
      <c r="P84" s="1" t="s">
        <v>221</v>
      </c>
      <c r="Q84" s="1">
        <v>7</v>
      </c>
      <c r="R84" s="1">
        <v>23</v>
      </c>
      <c r="S84" s="1">
        <v>21</v>
      </c>
      <c r="T84" s="1">
        <v>6</v>
      </c>
      <c r="U84" s="1">
        <v>27</v>
      </c>
      <c r="V84" s="1">
        <v>8</v>
      </c>
      <c r="W84" s="1">
        <v>14</v>
      </c>
      <c r="X84" s="1">
        <v>25</v>
      </c>
      <c r="Y84" s="1">
        <v>10</v>
      </c>
      <c r="Z84" s="1">
        <v>19</v>
      </c>
      <c r="AA84" s="1">
        <v>28</v>
      </c>
      <c r="AB84" s="1">
        <v>16</v>
      </c>
      <c r="AC84" s="1">
        <v>12</v>
      </c>
      <c r="AD84" s="1">
        <v>26</v>
      </c>
      <c r="AE84" s="1">
        <v>1</v>
      </c>
      <c r="AF84" s="1">
        <v>2</v>
      </c>
      <c r="AG84" s="1">
        <v>29</v>
      </c>
      <c r="AH84" s="1">
        <v>20</v>
      </c>
      <c r="AI84" s="1">
        <v>4</v>
      </c>
      <c r="AJ84" s="1">
        <v>3</v>
      </c>
      <c r="AK84" s="1">
        <v>18</v>
      </c>
    </row>
    <row r="85" spans="1:37">
      <c r="A85" s="1">
        <v>75</v>
      </c>
      <c r="B85" s="2" t="s">
        <v>189</v>
      </c>
      <c r="C85" t="s">
        <v>190</v>
      </c>
      <c r="D85" t="str">
        <f t="shared" si="3"/>
        <v xml:space="preserve">3.04 Energy intensity </v>
      </c>
      <c r="H85" s="1">
        <v>5</v>
      </c>
      <c r="I85" s="1">
        <v>14</v>
      </c>
      <c r="J85" s="1">
        <v>15</v>
      </c>
      <c r="K85" s="1">
        <v>28</v>
      </c>
      <c r="L85" s="1">
        <v>17</v>
      </c>
      <c r="M85" s="1">
        <v>13</v>
      </c>
      <c r="N85" s="1">
        <v>20</v>
      </c>
      <c r="O85" s="1">
        <v>16</v>
      </c>
      <c r="P85" s="1">
        <v>17</v>
      </c>
      <c r="Q85" s="1">
        <v>1</v>
      </c>
      <c r="R85" s="1">
        <v>25</v>
      </c>
      <c r="S85" s="1">
        <v>19</v>
      </c>
      <c r="T85" s="1">
        <v>4</v>
      </c>
      <c r="U85" s="1">
        <v>21</v>
      </c>
      <c r="V85" s="1">
        <v>22</v>
      </c>
      <c r="W85" s="1">
        <v>8</v>
      </c>
      <c r="X85" s="1">
        <v>27</v>
      </c>
      <c r="Y85" s="1">
        <v>6</v>
      </c>
      <c r="Z85" s="1">
        <v>26</v>
      </c>
      <c r="AA85" s="1" t="s">
        <v>221</v>
      </c>
      <c r="AB85" s="1">
        <v>10</v>
      </c>
      <c r="AC85" s="1">
        <v>9</v>
      </c>
      <c r="AD85" s="1">
        <v>29</v>
      </c>
      <c r="AE85" s="1">
        <v>3</v>
      </c>
      <c r="AF85" s="1">
        <v>12</v>
      </c>
      <c r="AG85" s="1">
        <v>11</v>
      </c>
      <c r="AH85" s="1">
        <v>24</v>
      </c>
      <c r="AI85" s="1">
        <v>2</v>
      </c>
      <c r="AJ85" s="1">
        <v>7</v>
      </c>
      <c r="AK85" s="1">
        <v>23</v>
      </c>
    </row>
    <row r="86" spans="1:37">
      <c r="A86" s="1">
        <v>76</v>
      </c>
      <c r="B86" s="2" t="s">
        <v>191</v>
      </c>
      <c r="C86" t="s">
        <v>192</v>
      </c>
      <c r="D86" t="str">
        <f t="shared" si="3"/>
        <v>3.05 Ecological footprint</v>
      </c>
      <c r="H86" s="1">
        <v>26</v>
      </c>
      <c r="I86" s="1">
        <v>2</v>
      </c>
      <c r="J86" s="1">
        <v>23</v>
      </c>
      <c r="K86" s="1">
        <v>5</v>
      </c>
      <c r="L86" s="1">
        <v>27</v>
      </c>
      <c r="M86" s="1">
        <v>19</v>
      </c>
      <c r="N86" s="1">
        <v>16</v>
      </c>
      <c r="O86" s="199" t="s">
        <v>221</v>
      </c>
      <c r="P86" s="1">
        <v>8</v>
      </c>
      <c r="Q86" s="199" t="s">
        <v>221</v>
      </c>
      <c r="R86" s="1">
        <v>3</v>
      </c>
      <c r="S86" s="1">
        <v>9</v>
      </c>
      <c r="T86" s="1">
        <v>20</v>
      </c>
      <c r="U86" s="1">
        <v>11</v>
      </c>
      <c r="V86" s="1">
        <v>18</v>
      </c>
      <c r="W86" s="1">
        <v>15</v>
      </c>
      <c r="X86" s="1">
        <v>7</v>
      </c>
      <c r="Y86" s="1">
        <v>21</v>
      </c>
      <c r="Z86" s="1">
        <v>1</v>
      </c>
      <c r="AA86" s="1">
        <v>10</v>
      </c>
      <c r="AB86" s="1">
        <v>14</v>
      </c>
      <c r="AC86" s="1">
        <v>4</v>
      </c>
      <c r="AD86" s="1">
        <v>22</v>
      </c>
      <c r="AE86" s="1">
        <v>24</v>
      </c>
      <c r="AF86" s="1">
        <v>25</v>
      </c>
      <c r="AG86" s="1">
        <v>6</v>
      </c>
      <c r="AH86" s="1">
        <v>13</v>
      </c>
      <c r="AI86" s="1">
        <v>17</v>
      </c>
      <c r="AJ86" s="1">
        <v>28</v>
      </c>
      <c r="AK86" s="1">
        <v>12</v>
      </c>
    </row>
    <row r="87" spans="1:37">
      <c r="A87" s="1">
        <v>77</v>
      </c>
      <c r="B87" s="2" t="s">
        <v>193</v>
      </c>
      <c r="C87" t="s">
        <v>194</v>
      </c>
      <c r="D87" t="str">
        <f t="shared" si="3"/>
        <v>3.06 Renewable energy</v>
      </c>
      <c r="H87" s="1">
        <v>20</v>
      </c>
      <c r="I87" s="1">
        <v>14</v>
      </c>
      <c r="J87" s="1">
        <v>29</v>
      </c>
      <c r="K87" s="1">
        <v>3</v>
      </c>
      <c r="L87" s="1">
        <v>15</v>
      </c>
      <c r="M87" s="1">
        <v>11</v>
      </c>
      <c r="N87" s="1">
        <v>18</v>
      </c>
      <c r="O87" s="1">
        <v>26</v>
      </c>
      <c r="P87" s="1">
        <v>12</v>
      </c>
      <c r="Q87" s="1">
        <v>28</v>
      </c>
      <c r="R87" s="1">
        <v>10</v>
      </c>
      <c r="S87" s="1">
        <v>9</v>
      </c>
      <c r="T87" s="1">
        <v>22</v>
      </c>
      <c r="U87" s="1">
        <v>1</v>
      </c>
      <c r="V87" s="1">
        <v>23</v>
      </c>
      <c r="W87" s="1">
        <v>19</v>
      </c>
      <c r="X87" s="1">
        <v>2</v>
      </c>
      <c r="Y87" s="1">
        <v>5</v>
      </c>
      <c r="Z87" s="1">
        <v>6</v>
      </c>
      <c r="AA87" s="1" t="s">
        <v>221</v>
      </c>
      <c r="AB87" s="1">
        <v>8</v>
      </c>
      <c r="AC87" s="1">
        <v>7</v>
      </c>
      <c r="AD87" s="1">
        <v>24</v>
      </c>
      <c r="AE87" s="1">
        <v>27</v>
      </c>
      <c r="AF87" s="1">
        <v>25</v>
      </c>
      <c r="AG87" s="1">
        <v>4</v>
      </c>
      <c r="AH87" s="1">
        <v>13</v>
      </c>
      <c r="AI87" s="1">
        <v>17</v>
      </c>
      <c r="AJ87" s="1">
        <v>21</v>
      </c>
      <c r="AK87" s="1">
        <v>16</v>
      </c>
    </row>
    <row r="88" spans="1:37">
      <c r="A88" s="1">
        <v>78</v>
      </c>
      <c r="B88" s="2" t="s">
        <v>195</v>
      </c>
      <c r="C88" t="s">
        <v>196</v>
      </c>
      <c r="D88" t="str">
        <f t="shared" si="3"/>
        <v>3.07 Environmental standards in trade</v>
      </c>
      <c r="H88" s="1">
        <v>1</v>
      </c>
      <c r="I88" s="1">
        <v>27</v>
      </c>
      <c r="J88" s="1">
        <v>27</v>
      </c>
      <c r="K88" s="1">
        <v>19</v>
      </c>
      <c r="L88" s="1">
        <v>1</v>
      </c>
      <c r="M88" s="1">
        <v>9</v>
      </c>
      <c r="N88" s="1">
        <v>1</v>
      </c>
      <c r="O88" s="1">
        <v>27</v>
      </c>
      <c r="P88" s="1">
        <v>9</v>
      </c>
      <c r="Q88" s="1">
        <v>1</v>
      </c>
      <c r="R88" s="1">
        <v>9</v>
      </c>
      <c r="S88" s="1">
        <v>9</v>
      </c>
      <c r="T88" s="1">
        <v>25</v>
      </c>
      <c r="U88" s="1">
        <v>20</v>
      </c>
      <c r="V88" s="1">
        <v>9</v>
      </c>
      <c r="W88" s="1">
        <v>1</v>
      </c>
      <c r="X88" s="1">
        <v>20</v>
      </c>
      <c r="Y88" s="1">
        <v>1</v>
      </c>
      <c r="Z88" s="1">
        <v>20</v>
      </c>
      <c r="AA88" s="1">
        <v>9</v>
      </c>
      <c r="AB88" s="1">
        <v>9</v>
      </c>
      <c r="AC88" s="1">
        <v>1</v>
      </c>
      <c r="AD88" s="1">
        <v>30</v>
      </c>
      <c r="AE88" s="1">
        <v>20</v>
      </c>
      <c r="AF88" s="1">
        <v>9</v>
      </c>
      <c r="AG88" s="1">
        <v>20</v>
      </c>
      <c r="AH88" s="1">
        <v>9</v>
      </c>
      <c r="AI88" s="1">
        <v>1</v>
      </c>
      <c r="AJ88" s="1">
        <v>26</v>
      </c>
      <c r="AK88" s="1">
        <v>9</v>
      </c>
    </row>
    <row r="89" spans="1:37">
      <c r="A89" s="1">
        <v>79</v>
      </c>
      <c r="B89" s="3" t="s">
        <v>197</v>
      </c>
      <c r="C89" t="s">
        <v>198</v>
      </c>
      <c r="D89" t="str">
        <f t="shared" si="3"/>
        <v>3.07.01 Convention: Hazardous Wastes</v>
      </c>
      <c r="H89" s="1">
        <v>1</v>
      </c>
      <c r="I89" s="1">
        <v>1</v>
      </c>
      <c r="J89" s="1">
        <v>1</v>
      </c>
      <c r="K89" s="1">
        <v>1</v>
      </c>
      <c r="L89" s="1">
        <v>1</v>
      </c>
      <c r="M89" s="1">
        <v>1</v>
      </c>
      <c r="N89" s="1">
        <v>1</v>
      </c>
      <c r="O89" s="1">
        <v>1</v>
      </c>
      <c r="P89" s="1">
        <v>1</v>
      </c>
      <c r="Q89" s="1">
        <v>1</v>
      </c>
      <c r="R89" s="1">
        <v>1</v>
      </c>
      <c r="S89" s="1">
        <v>1</v>
      </c>
      <c r="T89" s="1">
        <v>1</v>
      </c>
      <c r="U89" s="1">
        <v>1</v>
      </c>
      <c r="V89" s="1">
        <v>1</v>
      </c>
      <c r="W89" s="1">
        <v>1</v>
      </c>
      <c r="X89" s="1">
        <v>1</v>
      </c>
      <c r="Y89" s="1">
        <v>1</v>
      </c>
      <c r="Z89" s="1">
        <v>1</v>
      </c>
      <c r="AA89" s="1">
        <v>1</v>
      </c>
      <c r="AB89" s="1">
        <v>1</v>
      </c>
      <c r="AC89" s="1">
        <v>1</v>
      </c>
      <c r="AD89" s="1">
        <v>1</v>
      </c>
      <c r="AE89" s="1">
        <v>1</v>
      </c>
      <c r="AF89" s="1">
        <v>1</v>
      </c>
      <c r="AG89" s="1">
        <v>1</v>
      </c>
      <c r="AH89" s="1">
        <v>1</v>
      </c>
      <c r="AI89" s="1">
        <v>1</v>
      </c>
      <c r="AJ89" s="1">
        <v>30</v>
      </c>
      <c r="AK89" s="1">
        <v>1</v>
      </c>
    </row>
    <row r="90" spans="1:37">
      <c r="A90" s="1">
        <v>80</v>
      </c>
      <c r="B90" s="3" t="s">
        <v>199</v>
      </c>
      <c r="C90" t="s">
        <v>200</v>
      </c>
      <c r="D90" t="str">
        <f t="shared" si="3"/>
        <v>3.07.02 Convention: Prevention of Marine Pollution</v>
      </c>
      <c r="H90" s="1">
        <v>1</v>
      </c>
      <c r="I90" s="1">
        <v>15</v>
      </c>
      <c r="J90" s="1">
        <v>15</v>
      </c>
      <c r="K90" s="1">
        <v>15</v>
      </c>
      <c r="L90" s="1">
        <v>1</v>
      </c>
      <c r="M90" s="1">
        <v>1</v>
      </c>
      <c r="N90" s="1">
        <v>1</v>
      </c>
      <c r="O90" s="1">
        <v>1</v>
      </c>
      <c r="P90" s="1">
        <v>15</v>
      </c>
      <c r="Q90" s="1">
        <v>1</v>
      </c>
      <c r="R90" s="1">
        <v>15</v>
      </c>
      <c r="S90" s="1">
        <v>15</v>
      </c>
      <c r="T90" s="1">
        <v>1</v>
      </c>
      <c r="U90" s="1">
        <v>15</v>
      </c>
      <c r="V90" s="1">
        <v>15</v>
      </c>
      <c r="W90" s="1">
        <v>1</v>
      </c>
      <c r="X90" s="1">
        <v>15</v>
      </c>
      <c r="Y90" s="1">
        <v>1</v>
      </c>
      <c r="Z90" s="1">
        <v>15</v>
      </c>
      <c r="AA90" s="1">
        <v>1</v>
      </c>
      <c r="AB90" s="1">
        <v>15</v>
      </c>
      <c r="AC90" s="1">
        <v>1</v>
      </c>
      <c r="AD90" s="1">
        <v>15</v>
      </c>
      <c r="AE90" s="1">
        <v>15</v>
      </c>
      <c r="AF90" s="1">
        <v>1</v>
      </c>
      <c r="AG90" s="1">
        <v>15</v>
      </c>
      <c r="AH90" s="1">
        <v>15</v>
      </c>
      <c r="AI90" s="1">
        <v>1</v>
      </c>
      <c r="AJ90" s="1">
        <v>1</v>
      </c>
      <c r="AK90" s="1">
        <v>15</v>
      </c>
    </row>
    <row r="91" spans="1:37">
      <c r="A91" s="1">
        <v>81</v>
      </c>
      <c r="B91" s="3" t="s">
        <v>201</v>
      </c>
      <c r="C91" t="s">
        <v>202</v>
      </c>
      <c r="D91" t="str">
        <f t="shared" si="3"/>
        <v>3.07.03 Convention: Protection of the Ozone Layer (Vienna)</v>
      </c>
      <c r="H91" s="1">
        <v>1</v>
      </c>
      <c r="I91" s="1">
        <v>1</v>
      </c>
      <c r="J91" s="1">
        <v>1</v>
      </c>
      <c r="K91" s="1">
        <v>1</v>
      </c>
      <c r="L91" s="1">
        <v>1</v>
      </c>
      <c r="M91" s="1">
        <v>1</v>
      </c>
      <c r="N91" s="1">
        <v>1</v>
      </c>
      <c r="O91" s="1">
        <v>29</v>
      </c>
      <c r="P91" s="1">
        <v>1</v>
      </c>
      <c r="Q91" s="1">
        <v>1</v>
      </c>
      <c r="R91" s="1">
        <v>1</v>
      </c>
      <c r="S91" s="1">
        <v>1</v>
      </c>
      <c r="T91" s="1">
        <v>1</v>
      </c>
      <c r="U91" s="1">
        <v>1</v>
      </c>
      <c r="V91" s="1">
        <v>1</v>
      </c>
      <c r="W91" s="1">
        <v>1</v>
      </c>
      <c r="X91" s="1">
        <v>1</v>
      </c>
      <c r="Y91" s="1">
        <v>1</v>
      </c>
      <c r="Z91" s="1">
        <v>1</v>
      </c>
      <c r="AA91" s="1">
        <v>1</v>
      </c>
      <c r="AB91" s="1">
        <v>1</v>
      </c>
      <c r="AC91" s="1">
        <v>1</v>
      </c>
      <c r="AD91" s="1">
        <v>29</v>
      </c>
      <c r="AE91" s="1">
        <v>1</v>
      </c>
      <c r="AF91" s="1">
        <v>1</v>
      </c>
      <c r="AG91" s="1">
        <v>1</v>
      </c>
      <c r="AH91" s="1">
        <v>1</v>
      </c>
      <c r="AI91" s="1">
        <v>1</v>
      </c>
      <c r="AJ91" s="1">
        <v>1</v>
      </c>
      <c r="AK91" s="1">
        <v>1</v>
      </c>
    </row>
    <row r="92" spans="1:37">
      <c r="A92" s="1">
        <v>82</v>
      </c>
      <c r="B92" s="3" t="s">
        <v>203</v>
      </c>
      <c r="C92" t="s">
        <v>204</v>
      </c>
      <c r="D92" t="str">
        <f t="shared" si="3"/>
        <v>3.07.04 Convention on Climate Change (Kyoto)</v>
      </c>
      <c r="H92" s="1">
        <v>1</v>
      </c>
      <c r="I92" s="1">
        <v>1</v>
      </c>
      <c r="J92" s="1">
        <v>1</v>
      </c>
      <c r="K92" s="1">
        <v>1</v>
      </c>
      <c r="L92" s="1">
        <v>1</v>
      </c>
      <c r="M92" s="1">
        <v>1</v>
      </c>
      <c r="N92" s="1">
        <v>1</v>
      </c>
      <c r="O92" s="1">
        <v>30</v>
      </c>
      <c r="P92" s="1">
        <v>1</v>
      </c>
      <c r="Q92" s="1">
        <v>1</v>
      </c>
      <c r="R92" s="1">
        <v>1</v>
      </c>
      <c r="S92" s="1">
        <v>1</v>
      </c>
      <c r="T92" s="1">
        <v>28</v>
      </c>
      <c r="U92" s="1">
        <v>1</v>
      </c>
      <c r="V92" s="1">
        <v>1</v>
      </c>
      <c r="W92" s="1">
        <v>1</v>
      </c>
      <c r="X92" s="1">
        <v>1</v>
      </c>
      <c r="Y92" s="1">
        <v>1</v>
      </c>
      <c r="Z92" s="1">
        <v>1</v>
      </c>
      <c r="AA92" s="1">
        <v>1</v>
      </c>
      <c r="AB92" s="1">
        <v>1</v>
      </c>
      <c r="AC92" s="1">
        <v>1</v>
      </c>
      <c r="AD92" s="1">
        <v>1</v>
      </c>
      <c r="AE92" s="1">
        <v>1</v>
      </c>
      <c r="AF92" s="1">
        <v>1</v>
      </c>
      <c r="AG92" s="1">
        <v>1</v>
      </c>
      <c r="AH92" s="1">
        <v>1</v>
      </c>
      <c r="AI92" s="1">
        <v>1</v>
      </c>
      <c r="AJ92" s="1">
        <v>28</v>
      </c>
      <c r="AK92" s="1">
        <v>1</v>
      </c>
    </row>
    <row r="93" spans="1:37">
      <c r="A93" s="1">
        <v>83</v>
      </c>
      <c r="B93" s="3" t="s">
        <v>205</v>
      </c>
      <c r="C93" t="s">
        <v>206</v>
      </c>
      <c r="D93" t="str">
        <f t="shared" si="3"/>
        <v>3.07.05 The International Timber Agreement</v>
      </c>
      <c r="H93" s="1">
        <v>1</v>
      </c>
      <c r="I93" s="1">
        <v>21</v>
      </c>
      <c r="J93" s="1">
        <v>21</v>
      </c>
      <c r="K93" s="1">
        <v>19</v>
      </c>
      <c r="L93" s="1">
        <v>1</v>
      </c>
      <c r="M93" s="1">
        <v>21</v>
      </c>
      <c r="N93" s="1">
        <v>1</v>
      </c>
      <c r="O93" s="1">
        <v>1</v>
      </c>
      <c r="P93" s="1">
        <v>1</v>
      </c>
      <c r="Q93" s="1">
        <v>1</v>
      </c>
      <c r="R93" s="1">
        <v>1</v>
      </c>
      <c r="S93" s="1">
        <v>1</v>
      </c>
      <c r="T93" s="1">
        <v>19</v>
      </c>
      <c r="U93" s="1">
        <v>21</v>
      </c>
      <c r="V93" s="1">
        <v>1</v>
      </c>
      <c r="W93" s="1">
        <v>1</v>
      </c>
      <c r="X93" s="1">
        <v>1</v>
      </c>
      <c r="Y93" s="1">
        <v>1</v>
      </c>
      <c r="Z93" s="1">
        <v>21</v>
      </c>
      <c r="AA93" s="1">
        <v>1</v>
      </c>
      <c r="AB93" s="1">
        <v>1</v>
      </c>
      <c r="AC93" s="1">
        <v>1</v>
      </c>
      <c r="AD93" s="1">
        <v>21</v>
      </c>
      <c r="AE93" s="1">
        <v>21</v>
      </c>
      <c r="AF93" s="1">
        <v>21</v>
      </c>
      <c r="AG93" s="1">
        <v>21</v>
      </c>
      <c r="AH93" s="1">
        <v>1</v>
      </c>
      <c r="AI93" s="1">
        <v>1</v>
      </c>
      <c r="AJ93" s="1">
        <v>21</v>
      </c>
      <c r="AK93" s="1">
        <v>1</v>
      </c>
    </row>
    <row r="94" spans="1:37">
      <c r="A94" s="1">
        <v>84</v>
      </c>
      <c r="B94" s="3" t="s">
        <v>207</v>
      </c>
      <c r="C94" t="s">
        <v>208</v>
      </c>
      <c r="D94" t="str">
        <f t="shared" si="3"/>
        <v>3.07.06 Convention: International Trade in Endangered Species</v>
      </c>
      <c r="H94" s="1">
        <v>1</v>
      </c>
      <c r="I94" s="1">
        <v>1</v>
      </c>
      <c r="J94" s="1">
        <v>1</v>
      </c>
      <c r="K94" s="1">
        <v>1</v>
      </c>
      <c r="L94" s="1">
        <v>1</v>
      </c>
      <c r="M94" s="1">
        <v>1</v>
      </c>
      <c r="N94" s="1">
        <v>1</v>
      </c>
      <c r="O94" s="1">
        <v>1</v>
      </c>
      <c r="P94" s="1">
        <v>1</v>
      </c>
      <c r="Q94" s="1">
        <v>1</v>
      </c>
      <c r="R94" s="1">
        <v>1</v>
      </c>
      <c r="S94" s="1">
        <v>1</v>
      </c>
      <c r="T94" s="1">
        <v>29</v>
      </c>
      <c r="U94" s="1">
        <v>1</v>
      </c>
      <c r="V94" s="1">
        <v>1</v>
      </c>
      <c r="W94" s="1">
        <v>1</v>
      </c>
      <c r="X94" s="1">
        <v>1</v>
      </c>
      <c r="Y94" s="1">
        <v>1</v>
      </c>
      <c r="Z94" s="1">
        <v>1</v>
      </c>
      <c r="AA94" s="1">
        <v>1</v>
      </c>
      <c r="AB94" s="1">
        <v>1</v>
      </c>
      <c r="AC94" s="1">
        <v>1</v>
      </c>
      <c r="AD94" s="1">
        <v>29</v>
      </c>
      <c r="AE94" s="1">
        <v>1</v>
      </c>
      <c r="AF94" s="1">
        <v>1</v>
      </c>
      <c r="AG94" s="1">
        <v>1</v>
      </c>
      <c r="AH94" s="1">
        <v>1</v>
      </c>
      <c r="AI94" s="1">
        <v>1</v>
      </c>
      <c r="AJ94" s="1">
        <v>1</v>
      </c>
      <c r="AK94" s="1">
        <v>1</v>
      </c>
    </row>
    <row r="95" spans="1:37">
      <c r="A95" s="1">
        <v>85</v>
      </c>
      <c r="B95" s="3" t="s">
        <v>209</v>
      </c>
      <c r="C95" t="s">
        <v>210</v>
      </c>
      <c r="D95" t="str">
        <f t="shared" si="3"/>
        <v>3.07.07 Convention: Prior Informed Consent - Hazardous Chemicals (Rotterdam)</v>
      </c>
      <c r="H95" s="1">
        <v>1</v>
      </c>
      <c r="I95" s="1">
        <v>26</v>
      </c>
      <c r="J95" s="1">
        <v>26</v>
      </c>
      <c r="K95" s="1">
        <v>1</v>
      </c>
      <c r="L95" s="1">
        <v>1</v>
      </c>
      <c r="M95" s="1">
        <v>1</v>
      </c>
      <c r="N95" s="1">
        <v>1</v>
      </c>
      <c r="O95" s="1">
        <v>26</v>
      </c>
      <c r="P95" s="1">
        <v>1</v>
      </c>
      <c r="Q95" s="1">
        <v>1</v>
      </c>
      <c r="R95" s="1">
        <v>1</v>
      </c>
      <c r="S95" s="1">
        <v>1</v>
      </c>
      <c r="T95" s="1">
        <v>24</v>
      </c>
      <c r="U95" s="1">
        <v>1</v>
      </c>
      <c r="V95" s="1">
        <v>1</v>
      </c>
      <c r="W95" s="1">
        <v>1</v>
      </c>
      <c r="X95" s="1">
        <v>26</v>
      </c>
      <c r="Y95" s="1">
        <v>1</v>
      </c>
      <c r="Z95" s="1">
        <v>1</v>
      </c>
      <c r="AA95" s="1">
        <v>26</v>
      </c>
      <c r="AB95" s="1">
        <v>1</v>
      </c>
      <c r="AC95" s="1">
        <v>1</v>
      </c>
      <c r="AD95" s="1">
        <v>1</v>
      </c>
      <c r="AE95" s="1">
        <v>1</v>
      </c>
      <c r="AF95" s="1">
        <v>1</v>
      </c>
      <c r="AG95" s="1">
        <v>1</v>
      </c>
      <c r="AH95" s="1">
        <v>1</v>
      </c>
      <c r="AI95" s="1">
        <v>1</v>
      </c>
      <c r="AJ95" s="1">
        <v>24</v>
      </c>
      <c r="AK95" s="1">
        <v>1</v>
      </c>
    </row>
    <row r="96" spans="1:37">
      <c r="A96" s="1">
        <v>86</v>
      </c>
      <c r="B96" s="2" t="s">
        <v>211</v>
      </c>
      <c r="C96" t="s">
        <v>212</v>
      </c>
      <c r="D96" t="str">
        <f t="shared" si="3"/>
        <v>3.08 Transfer emissions</v>
      </c>
      <c r="H96" s="1">
        <v>24</v>
      </c>
      <c r="I96" s="1">
        <v>7</v>
      </c>
      <c r="J96" s="1">
        <v>20</v>
      </c>
      <c r="K96" s="1">
        <v>10</v>
      </c>
      <c r="L96" s="1">
        <v>23</v>
      </c>
      <c r="M96" s="1">
        <v>19</v>
      </c>
      <c r="N96" s="1">
        <v>28</v>
      </c>
      <c r="O96" s="1">
        <v>14</v>
      </c>
      <c r="P96" s="1">
        <v>16</v>
      </c>
      <c r="Q96" s="1">
        <v>6</v>
      </c>
      <c r="R96" s="1">
        <v>26</v>
      </c>
      <c r="S96" s="1">
        <v>13</v>
      </c>
      <c r="T96" s="1">
        <v>2</v>
      </c>
      <c r="U96" s="1">
        <v>18</v>
      </c>
      <c r="V96" s="1">
        <v>22</v>
      </c>
      <c r="W96" s="1">
        <v>8</v>
      </c>
      <c r="X96" s="1" t="s">
        <v>221</v>
      </c>
      <c r="Y96" s="1">
        <v>17</v>
      </c>
      <c r="Z96" s="1">
        <v>11</v>
      </c>
      <c r="AA96" s="1" t="s">
        <v>221</v>
      </c>
      <c r="AB96" s="1">
        <v>15</v>
      </c>
      <c r="AC96" s="1">
        <v>9</v>
      </c>
      <c r="AD96" s="1">
        <v>27</v>
      </c>
      <c r="AE96" s="1">
        <v>4</v>
      </c>
      <c r="AF96" s="1">
        <v>5</v>
      </c>
      <c r="AG96" s="1">
        <v>12</v>
      </c>
      <c r="AH96" s="1">
        <v>21</v>
      </c>
      <c r="AI96" s="1">
        <v>3</v>
      </c>
      <c r="AJ96" s="1">
        <v>1</v>
      </c>
      <c r="AK96" s="1">
        <v>25</v>
      </c>
    </row>
    <row r="97" spans="1:37">
      <c r="A97" s="1">
        <v>87</v>
      </c>
      <c r="B97" s="2" t="s">
        <v>213</v>
      </c>
      <c r="C97" t="s">
        <v>214</v>
      </c>
      <c r="D97" t="str">
        <f t="shared" si="3"/>
        <v>3.09 Share of natural resources in trade</v>
      </c>
      <c r="H97" s="1">
        <v>29</v>
      </c>
      <c r="I97" s="1">
        <v>1</v>
      </c>
      <c r="J97" s="1">
        <v>30</v>
      </c>
      <c r="K97" s="1">
        <v>6</v>
      </c>
      <c r="L97" s="1">
        <v>23</v>
      </c>
      <c r="M97" s="1">
        <v>25</v>
      </c>
      <c r="N97" s="1">
        <v>8</v>
      </c>
      <c r="O97" s="1">
        <v>10</v>
      </c>
      <c r="P97" s="1">
        <v>24</v>
      </c>
      <c r="Q97" s="1">
        <v>7</v>
      </c>
      <c r="R97" s="1">
        <v>21</v>
      </c>
      <c r="S97" s="1">
        <v>22</v>
      </c>
      <c r="T97" s="1">
        <v>13</v>
      </c>
      <c r="U97" s="1">
        <v>18</v>
      </c>
      <c r="V97" s="1">
        <v>16</v>
      </c>
      <c r="W97" s="1">
        <v>12</v>
      </c>
      <c r="X97" s="1">
        <v>19</v>
      </c>
      <c r="Y97" s="1">
        <v>2</v>
      </c>
      <c r="Z97" s="1">
        <v>4</v>
      </c>
      <c r="AA97" s="1">
        <v>27</v>
      </c>
      <c r="AB97" s="1">
        <v>26</v>
      </c>
      <c r="AC97" s="1">
        <v>9</v>
      </c>
      <c r="AD97" s="1">
        <v>28</v>
      </c>
      <c r="AE97" s="1">
        <v>15</v>
      </c>
      <c r="AF97" s="1">
        <v>14</v>
      </c>
      <c r="AG97" s="1">
        <v>3</v>
      </c>
      <c r="AH97" s="1">
        <v>11</v>
      </c>
      <c r="AI97" s="1">
        <v>20</v>
      </c>
      <c r="AJ97" s="1">
        <v>17</v>
      </c>
      <c r="AK97" s="1">
        <v>5</v>
      </c>
    </row>
    <row r="98" spans="1:37">
      <c r="A98" s="1">
        <v>88</v>
      </c>
      <c r="B98" s="2" t="s">
        <v>215</v>
      </c>
      <c r="C98" t="s">
        <v>216</v>
      </c>
      <c r="D98" t="str">
        <f t="shared" si="3"/>
        <v>3.10 Carbon</v>
      </c>
      <c r="H98" s="1">
        <v>25</v>
      </c>
      <c r="I98" s="1">
        <v>12</v>
      </c>
      <c r="J98" s="1">
        <v>30</v>
      </c>
      <c r="K98" s="1">
        <v>15</v>
      </c>
      <c r="L98" s="1">
        <v>11</v>
      </c>
      <c r="M98" s="1">
        <v>3</v>
      </c>
      <c r="N98" s="1">
        <v>7</v>
      </c>
      <c r="O98" s="1">
        <v>27</v>
      </c>
      <c r="P98" s="1">
        <v>21</v>
      </c>
      <c r="Q98" s="1">
        <v>24</v>
      </c>
      <c r="R98" s="1">
        <v>20</v>
      </c>
      <c r="S98" s="1">
        <v>1</v>
      </c>
      <c r="T98" s="1">
        <v>6</v>
      </c>
      <c r="U98" s="1">
        <v>22</v>
      </c>
      <c r="V98" s="1">
        <v>26</v>
      </c>
      <c r="W98" s="1">
        <v>2</v>
      </c>
      <c r="X98" s="1">
        <v>13</v>
      </c>
      <c r="Y98" s="1">
        <v>5</v>
      </c>
      <c r="Z98" s="1">
        <v>16</v>
      </c>
      <c r="AA98" s="1">
        <v>14</v>
      </c>
      <c r="AB98" s="1">
        <v>19</v>
      </c>
      <c r="AC98" s="1">
        <v>18</v>
      </c>
      <c r="AD98" s="1">
        <v>28</v>
      </c>
      <c r="AE98" s="1">
        <v>8</v>
      </c>
      <c r="AF98" s="1">
        <v>10</v>
      </c>
      <c r="AG98" s="1">
        <v>17</v>
      </c>
      <c r="AH98" s="1">
        <v>23</v>
      </c>
      <c r="AI98" s="1">
        <v>4</v>
      </c>
      <c r="AJ98" s="1">
        <v>29</v>
      </c>
      <c r="AK98" s="1">
        <v>9</v>
      </c>
    </row>
    <row r="99" spans="1:37">
      <c r="A99" s="1">
        <v>89</v>
      </c>
      <c r="B99" s="3" t="s">
        <v>217</v>
      </c>
      <c r="C99" t="s">
        <v>218</v>
      </c>
      <c r="D99" t="str">
        <f t="shared" si="3"/>
        <v>3.10.1 Carbon pricing</v>
      </c>
      <c r="H99" s="1">
        <v>11</v>
      </c>
      <c r="I99" s="1">
        <v>13</v>
      </c>
      <c r="J99" s="1">
        <v>13</v>
      </c>
      <c r="K99" s="1">
        <v>13</v>
      </c>
      <c r="L99" s="1">
        <v>1</v>
      </c>
      <c r="M99" s="1">
        <v>1</v>
      </c>
      <c r="N99" s="1">
        <v>1</v>
      </c>
      <c r="O99" s="1">
        <v>13</v>
      </c>
      <c r="P99" s="1">
        <v>13</v>
      </c>
      <c r="Q99" s="1">
        <v>13</v>
      </c>
      <c r="R99" s="1">
        <v>13</v>
      </c>
      <c r="S99" s="1">
        <v>1</v>
      </c>
      <c r="T99" s="1">
        <v>1</v>
      </c>
      <c r="U99" s="1">
        <v>13</v>
      </c>
      <c r="V99" s="1">
        <v>13</v>
      </c>
      <c r="W99" s="1">
        <v>1</v>
      </c>
      <c r="X99" s="1">
        <v>13</v>
      </c>
      <c r="Y99" s="1">
        <v>1</v>
      </c>
      <c r="Z99" s="1">
        <v>13</v>
      </c>
      <c r="AA99" s="1">
        <v>13</v>
      </c>
      <c r="AB99" s="1">
        <v>13</v>
      </c>
      <c r="AC99" s="1">
        <v>13</v>
      </c>
      <c r="AD99" s="1">
        <v>13</v>
      </c>
      <c r="AE99" s="1">
        <v>1</v>
      </c>
      <c r="AF99" s="1">
        <v>1</v>
      </c>
      <c r="AG99" s="1">
        <v>13</v>
      </c>
      <c r="AH99" s="1">
        <v>13</v>
      </c>
      <c r="AI99" s="1">
        <v>1</v>
      </c>
      <c r="AJ99" s="1">
        <v>13</v>
      </c>
      <c r="AK99" s="1">
        <v>11</v>
      </c>
    </row>
    <row r="100" spans="1:37">
      <c r="A100" s="1">
        <v>90</v>
      </c>
      <c r="B100" s="3" t="s">
        <v>219</v>
      </c>
      <c r="C100" t="s">
        <v>220</v>
      </c>
      <c r="D100" t="str">
        <f t="shared" si="3"/>
        <v>3.10.2 CO2 emissions per capita</v>
      </c>
      <c r="H100" s="1">
        <v>28</v>
      </c>
      <c r="I100" s="1">
        <v>1</v>
      </c>
      <c r="J100" s="1">
        <v>30</v>
      </c>
      <c r="K100" s="1">
        <v>4</v>
      </c>
      <c r="L100" s="1">
        <v>29</v>
      </c>
      <c r="M100" s="1">
        <v>17</v>
      </c>
      <c r="N100" s="1">
        <v>22</v>
      </c>
      <c r="O100" s="1">
        <v>24</v>
      </c>
      <c r="P100" s="1">
        <v>11</v>
      </c>
      <c r="Q100" s="1">
        <v>16</v>
      </c>
      <c r="R100" s="1">
        <v>9</v>
      </c>
      <c r="S100" s="1">
        <v>10</v>
      </c>
      <c r="T100" s="1">
        <v>21</v>
      </c>
      <c r="U100" s="1">
        <v>12</v>
      </c>
      <c r="V100" s="1">
        <v>20</v>
      </c>
      <c r="W100" s="1">
        <v>13</v>
      </c>
      <c r="X100" s="1">
        <v>2</v>
      </c>
      <c r="Y100" s="1">
        <v>19</v>
      </c>
      <c r="Z100" s="1">
        <v>5</v>
      </c>
      <c r="AA100" s="1">
        <v>3</v>
      </c>
      <c r="AB100" s="1">
        <v>8</v>
      </c>
      <c r="AC100" s="1">
        <v>7</v>
      </c>
      <c r="AD100" s="1">
        <v>26</v>
      </c>
      <c r="AE100" s="1">
        <v>23</v>
      </c>
      <c r="AF100" s="1">
        <v>25</v>
      </c>
      <c r="AG100" s="1">
        <v>6</v>
      </c>
      <c r="AH100" s="1">
        <v>15</v>
      </c>
      <c r="AI100" s="1">
        <v>18</v>
      </c>
      <c r="AJ100" s="1">
        <v>27</v>
      </c>
      <c r="AK100" s="1">
        <v>14</v>
      </c>
    </row>
    <row r="101" spans="1:37">
      <c r="B101" s="89" t="s">
        <v>413</v>
      </c>
      <c r="C101" s="89" t="s">
        <v>414</v>
      </c>
      <c r="D101" t="str">
        <f t="shared" si="3"/>
        <v>_None None</v>
      </c>
      <c r="H101" s="1">
        <v>1E-3</v>
      </c>
      <c r="I101" s="1">
        <v>1E-3</v>
      </c>
      <c r="J101" s="1">
        <v>1E-3</v>
      </c>
      <c r="K101" s="1">
        <v>1E-3</v>
      </c>
      <c r="L101" s="1">
        <v>1E-3</v>
      </c>
      <c r="M101" s="1">
        <v>1E-3</v>
      </c>
      <c r="N101" s="1">
        <v>1E-3</v>
      </c>
      <c r="O101" s="1">
        <v>1E-3</v>
      </c>
      <c r="P101" s="1">
        <v>1E-3</v>
      </c>
      <c r="Q101" s="1">
        <v>1E-3</v>
      </c>
      <c r="R101" s="1">
        <v>1E-3</v>
      </c>
      <c r="S101" s="1">
        <v>1E-3</v>
      </c>
      <c r="T101" s="1">
        <v>1E-3</v>
      </c>
      <c r="U101" s="1">
        <v>1E-3</v>
      </c>
      <c r="V101" s="1">
        <v>1E-3</v>
      </c>
      <c r="W101" s="1">
        <v>1E-3</v>
      </c>
      <c r="X101" s="1">
        <v>1E-3</v>
      </c>
      <c r="Y101" s="1">
        <v>1E-3</v>
      </c>
      <c r="Z101" s="1">
        <v>1E-3</v>
      </c>
      <c r="AA101" s="1">
        <v>1E-3</v>
      </c>
      <c r="AB101" s="1">
        <v>1E-3</v>
      </c>
      <c r="AC101" s="1">
        <v>1E-3</v>
      </c>
      <c r="AD101" s="1">
        <v>1E-3</v>
      </c>
      <c r="AE101" s="1">
        <v>1E-3</v>
      </c>
      <c r="AF101" s="1">
        <v>1E-3</v>
      </c>
      <c r="AG101" s="1">
        <v>1E-3</v>
      </c>
      <c r="AH101" s="1">
        <v>1E-3</v>
      </c>
      <c r="AI101" s="1">
        <v>1E-3</v>
      </c>
      <c r="AJ101" s="1">
        <v>1E-3</v>
      </c>
      <c r="AK101" s="1">
        <v>1E-3</v>
      </c>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0FB384-386E-4AAB-B16C-C0B20947A13D}">
  <sheetPr codeName="Sheet5"/>
  <dimension ref="A1:AK101"/>
  <sheetViews>
    <sheetView zoomScale="41" zoomScaleNormal="41" workbookViewId="0">
      <pane xSplit="3" ySplit="1" topLeftCell="H50" activePane="bottomRight" state="frozen"/>
      <selection pane="bottomRight" activeCell="T113" sqref="T113"/>
      <selection pane="bottomLeft" activeCell="W55" sqref="W55"/>
      <selection pane="topRight" activeCell="W55" sqref="W55"/>
    </sheetView>
  </sheetViews>
  <sheetFormatPr defaultRowHeight="15"/>
  <cols>
    <col min="2" max="2" width="21.42578125" bestFit="1" customWidth="1"/>
    <col min="3" max="3" width="42.140625" customWidth="1"/>
  </cols>
  <sheetData>
    <row r="1" spans="1:37">
      <c r="B1" t="s">
        <v>0</v>
      </c>
      <c r="C1" t="s">
        <v>1</v>
      </c>
      <c r="H1" t="s">
        <v>2</v>
      </c>
      <c r="I1" t="s">
        <v>3</v>
      </c>
      <c r="J1" t="s">
        <v>4</v>
      </c>
      <c r="K1" t="s">
        <v>5</v>
      </c>
      <c r="L1" t="s">
        <v>6</v>
      </c>
      <c r="M1" t="s">
        <v>7</v>
      </c>
      <c r="N1" t="s">
        <v>8</v>
      </c>
      <c r="O1" t="s">
        <v>9</v>
      </c>
      <c r="P1" t="s">
        <v>10</v>
      </c>
      <c r="Q1" t="s">
        <v>11</v>
      </c>
      <c r="R1" t="s">
        <v>12</v>
      </c>
      <c r="S1" t="s">
        <v>13</v>
      </c>
      <c r="T1" t="s">
        <v>14</v>
      </c>
      <c r="U1" t="s">
        <v>15</v>
      </c>
      <c r="V1" t="s">
        <v>16</v>
      </c>
      <c r="W1" t="s">
        <v>17</v>
      </c>
      <c r="X1" t="s">
        <v>18</v>
      </c>
      <c r="Y1" t="s">
        <v>19</v>
      </c>
      <c r="Z1" t="s">
        <v>20</v>
      </c>
      <c r="AA1" t="s">
        <v>21</v>
      </c>
      <c r="AB1" t="s">
        <v>22</v>
      </c>
      <c r="AC1" t="s">
        <v>23</v>
      </c>
      <c r="AD1" t="s">
        <v>24</v>
      </c>
      <c r="AE1" t="s">
        <v>25</v>
      </c>
      <c r="AF1" t="s">
        <v>26</v>
      </c>
      <c r="AG1" t="s">
        <v>27</v>
      </c>
      <c r="AH1" t="s">
        <v>28</v>
      </c>
      <c r="AI1" t="s">
        <v>29</v>
      </c>
      <c r="AJ1" t="s">
        <v>30</v>
      </c>
      <c r="AK1" t="s">
        <v>31</v>
      </c>
    </row>
    <row r="2" spans="1:37">
      <c r="B2" t="s">
        <v>32</v>
      </c>
      <c r="C2" t="s">
        <v>32</v>
      </c>
      <c r="D2" t="str">
        <f>B2</f>
        <v>0verall STI</v>
      </c>
      <c r="H2" s="1">
        <v>6</v>
      </c>
      <c r="I2" s="1">
        <v>24</v>
      </c>
      <c r="J2" s="1">
        <v>25</v>
      </c>
      <c r="K2" s="1">
        <v>17</v>
      </c>
      <c r="L2" s="1">
        <v>7</v>
      </c>
      <c r="M2" s="1">
        <v>11</v>
      </c>
      <c r="N2" s="1">
        <v>13</v>
      </c>
      <c r="O2" s="1">
        <v>10</v>
      </c>
      <c r="P2" s="1">
        <v>19</v>
      </c>
      <c r="Q2" s="1">
        <v>3</v>
      </c>
      <c r="R2" s="1">
        <v>26</v>
      </c>
      <c r="S2" s="1">
        <v>18</v>
      </c>
      <c r="T2" s="1">
        <v>4</v>
      </c>
      <c r="U2" s="1">
        <v>23</v>
      </c>
      <c r="V2" s="1">
        <v>14</v>
      </c>
      <c r="W2" s="1">
        <v>16</v>
      </c>
      <c r="X2" s="1">
        <v>28</v>
      </c>
      <c r="Y2" s="1">
        <v>1</v>
      </c>
      <c r="Z2" s="1">
        <v>29</v>
      </c>
      <c r="AA2" s="1">
        <v>27</v>
      </c>
      <c r="AB2" s="1">
        <v>21</v>
      </c>
      <c r="AC2" s="1">
        <v>12</v>
      </c>
      <c r="AD2" s="1">
        <v>30</v>
      </c>
      <c r="AE2" s="1">
        <v>5</v>
      </c>
      <c r="AF2" s="1">
        <v>8</v>
      </c>
      <c r="AG2" s="1">
        <v>22</v>
      </c>
      <c r="AH2" s="1">
        <v>15</v>
      </c>
      <c r="AI2" s="1">
        <v>2</v>
      </c>
      <c r="AJ2" s="1">
        <v>9</v>
      </c>
      <c r="AK2" s="1">
        <v>20</v>
      </c>
    </row>
    <row r="3" spans="1:37">
      <c r="D3" t="str">
        <f t="shared" ref="D3" si="0">_xlfn.CONCAT(B3,C3)</f>
        <v/>
      </c>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row>
    <row r="4" spans="1:37">
      <c r="B4" t="s">
        <v>33</v>
      </c>
      <c r="C4" t="s">
        <v>34</v>
      </c>
      <c r="D4" t="str">
        <f>B4</f>
        <v>1. Economic Pillar</v>
      </c>
      <c r="H4" s="1">
        <v>11</v>
      </c>
      <c r="I4" s="1">
        <v>24</v>
      </c>
      <c r="J4" s="1">
        <v>14</v>
      </c>
      <c r="K4" s="1">
        <v>16</v>
      </c>
      <c r="L4" s="1">
        <v>10</v>
      </c>
      <c r="M4" s="1">
        <v>15</v>
      </c>
      <c r="N4" s="1">
        <v>8</v>
      </c>
      <c r="O4" s="1">
        <v>6</v>
      </c>
      <c r="P4" s="1">
        <v>21</v>
      </c>
      <c r="Q4" s="1">
        <v>1</v>
      </c>
      <c r="R4" s="1">
        <v>22</v>
      </c>
      <c r="S4" s="1">
        <v>18</v>
      </c>
      <c r="T4" s="1">
        <v>9</v>
      </c>
      <c r="U4" s="1">
        <v>27</v>
      </c>
      <c r="V4" s="1">
        <v>13</v>
      </c>
      <c r="W4" s="1">
        <v>23</v>
      </c>
      <c r="X4" s="1">
        <v>30</v>
      </c>
      <c r="Y4" s="1">
        <v>7</v>
      </c>
      <c r="Z4" s="1">
        <v>29</v>
      </c>
      <c r="AA4" s="1">
        <v>28</v>
      </c>
      <c r="AB4" s="1">
        <v>20</v>
      </c>
      <c r="AC4" s="1">
        <v>19</v>
      </c>
      <c r="AD4" s="1">
        <v>25</v>
      </c>
      <c r="AE4" s="1">
        <v>2</v>
      </c>
      <c r="AF4" s="1">
        <v>3</v>
      </c>
      <c r="AG4" s="1">
        <v>26</v>
      </c>
      <c r="AH4" s="1">
        <v>12</v>
      </c>
      <c r="AI4" s="1">
        <v>5</v>
      </c>
      <c r="AJ4" s="1">
        <v>4</v>
      </c>
      <c r="AK4" s="1">
        <v>17</v>
      </c>
    </row>
    <row r="5" spans="1:37">
      <c r="A5" s="1">
        <v>1</v>
      </c>
      <c r="B5" s="2" t="s">
        <v>35</v>
      </c>
      <c r="C5" t="s">
        <v>36</v>
      </c>
      <c r="D5" t="str">
        <f>_xlfn.CONCAT(B5,". ",C5)</f>
        <v>1.01. Consumer price inflation</v>
      </c>
      <c r="H5" s="1">
        <v>14</v>
      </c>
      <c r="I5" s="1">
        <v>26</v>
      </c>
      <c r="J5" s="1">
        <v>5</v>
      </c>
      <c r="K5" s="1">
        <v>15</v>
      </c>
      <c r="L5" s="1">
        <v>16</v>
      </c>
      <c r="M5" s="1">
        <v>23</v>
      </c>
      <c r="N5" s="1">
        <v>3</v>
      </c>
      <c r="O5" s="1">
        <v>8</v>
      </c>
      <c r="P5" s="1">
        <v>2</v>
      </c>
      <c r="Q5" s="1">
        <v>7</v>
      </c>
      <c r="R5" s="1">
        <v>25</v>
      </c>
      <c r="S5" s="1">
        <v>6</v>
      </c>
      <c r="T5" s="1">
        <v>1</v>
      </c>
      <c r="U5" s="1">
        <v>18</v>
      </c>
      <c r="V5" s="1">
        <v>11</v>
      </c>
      <c r="W5" s="1">
        <v>27</v>
      </c>
      <c r="X5" s="1">
        <v>17</v>
      </c>
      <c r="Y5" s="1">
        <v>20</v>
      </c>
      <c r="Z5" s="1">
        <v>30</v>
      </c>
      <c r="AA5" s="1">
        <v>22</v>
      </c>
      <c r="AB5" s="1">
        <v>21</v>
      </c>
      <c r="AC5" s="1">
        <v>19</v>
      </c>
      <c r="AD5" s="1">
        <v>29</v>
      </c>
      <c r="AE5" s="1">
        <v>10</v>
      </c>
      <c r="AF5" s="1">
        <v>12</v>
      </c>
      <c r="AG5" s="1">
        <v>28</v>
      </c>
      <c r="AH5" s="1">
        <v>4</v>
      </c>
      <c r="AI5" s="1">
        <v>13</v>
      </c>
      <c r="AJ5" s="1">
        <v>24</v>
      </c>
      <c r="AK5" s="1">
        <v>9</v>
      </c>
    </row>
    <row r="6" spans="1:37">
      <c r="A6" s="1">
        <v>2</v>
      </c>
      <c r="B6" s="2" t="s">
        <v>38</v>
      </c>
      <c r="C6" t="s">
        <v>39</v>
      </c>
      <c r="D6" t="str">
        <f t="shared" ref="D6:D69" si="1">_xlfn.CONCAT(B6,". ",C6)</f>
        <v>1.02. Real GDP Growth per capita, % GDP</v>
      </c>
      <c r="H6" s="1">
        <v>12</v>
      </c>
      <c r="I6" s="1">
        <v>15</v>
      </c>
      <c r="J6" s="1">
        <v>29</v>
      </c>
      <c r="K6" s="1">
        <v>26</v>
      </c>
      <c r="L6" s="1">
        <v>16</v>
      </c>
      <c r="M6" s="1">
        <v>3</v>
      </c>
      <c r="N6" s="1">
        <v>4</v>
      </c>
      <c r="O6" s="1">
        <v>6</v>
      </c>
      <c r="P6" s="1">
        <v>21</v>
      </c>
      <c r="Q6" s="1">
        <v>7</v>
      </c>
      <c r="R6" s="1">
        <v>5</v>
      </c>
      <c r="S6" s="1">
        <v>20</v>
      </c>
      <c r="T6" s="1">
        <v>23</v>
      </c>
      <c r="U6" s="1">
        <v>27</v>
      </c>
      <c r="V6" s="1">
        <v>22</v>
      </c>
      <c r="W6" s="1">
        <v>17</v>
      </c>
      <c r="X6" s="1">
        <v>30</v>
      </c>
      <c r="Y6" s="1">
        <v>11</v>
      </c>
      <c r="Z6" s="1">
        <v>18</v>
      </c>
      <c r="AA6" s="1">
        <v>28</v>
      </c>
      <c r="AB6" s="1">
        <v>2</v>
      </c>
      <c r="AC6" s="1">
        <v>13</v>
      </c>
      <c r="AD6" s="1">
        <v>10</v>
      </c>
      <c r="AE6" s="1">
        <v>1</v>
      </c>
      <c r="AF6" s="1">
        <v>14</v>
      </c>
      <c r="AG6" s="1">
        <v>19</v>
      </c>
      <c r="AH6" s="1">
        <v>25</v>
      </c>
      <c r="AI6" s="1">
        <v>8</v>
      </c>
      <c r="AJ6" s="1">
        <v>9</v>
      </c>
      <c r="AK6" s="1">
        <v>24</v>
      </c>
    </row>
    <row r="7" spans="1:37">
      <c r="A7" s="1">
        <v>3</v>
      </c>
      <c r="B7" s="2" t="s">
        <v>40</v>
      </c>
      <c r="C7" t="s">
        <v>41</v>
      </c>
      <c r="D7" t="str">
        <f t="shared" si="1"/>
        <v>1.03. Growth in labor force, %</v>
      </c>
      <c r="H7" s="1">
        <v>9</v>
      </c>
      <c r="I7" s="1">
        <v>10</v>
      </c>
      <c r="J7" s="1">
        <v>16</v>
      </c>
      <c r="K7" s="1">
        <v>12</v>
      </c>
      <c r="L7" s="1">
        <v>7</v>
      </c>
      <c r="M7" s="1">
        <v>27</v>
      </c>
      <c r="N7" s="1">
        <v>21</v>
      </c>
      <c r="O7" s="1">
        <v>25</v>
      </c>
      <c r="P7" s="1">
        <v>2</v>
      </c>
      <c r="Q7" s="1">
        <v>28</v>
      </c>
      <c r="R7" s="1">
        <v>5</v>
      </c>
      <c r="S7" s="1">
        <v>11</v>
      </c>
      <c r="T7" s="1">
        <v>26</v>
      </c>
      <c r="U7" s="1">
        <v>13</v>
      </c>
      <c r="V7" s="1">
        <v>14</v>
      </c>
      <c r="W7" s="1">
        <v>3</v>
      </c>
      <c r="X7" s="1">
        <v>30</v>
      </c>
      <c r="Y7" s="1">
        <v>17</v>
      </c>
      <c r="Z7" s="1">
        <v>6</v>
      </c>
      <c r="AA7" s="1">
        <v>8</v>
      </c>
      <c r="AB7" s="1">
        <v>1</v>
      </c>
      <c r="AC7" s="1">
        <v>4</v>
      </c>
      <c r="AD7" s="1">
        <v>29</v>
      </c>
      <c r="AE7" s="1">
        <v>24</v>
      </c>
      <c r="AF7" s="1">
        <v>20</v>
      </c>
      <c r="AG7" s="1">
        <v>15</v>
      </c>
      <c r="AH7" s="1">
        <v>22</v>
      </c>
      <c r="AI7" s="1">
        <v>23</v>
      </c>
      <c r="AJ7" s="1">
        <v>18</v>
      </c>
      <c r="AK7" s="1">
        <v>19</v>
      </c>
    </row>
    <row r="8" spans="1:37">
      <c r="A8" s="1">
        <v>4</v>
      </c>
      <c r="B8" s="2" t="s">
        <v>42</v>
      </c>
      <c r="C8" t="s">
        <v>43</v>
      </c>
      <c r="D8" t="str">
        <f t="shared" si="1"/>
        <v>1.04. Foreign direct investment, net inflows, % GDP</v>
      </c>
      <c r="H8" s="1">
        <v>15</v>
      </c>
      <c r="I8" s="1">
        <v>28</v>
      </c>
      <c r="J8" s="1">
        <v>6</v>
      </c>
      <c r="K8" s="1">
        <v>3</v>
      </c>
      <c r="L8" s="1">
        <v>14</v>
      </c>
      <c r="M8" s="1">
        <v>7</v>
      </c>
      <c r="N8" s="1">
        <v>17</v>
      </c>
      <c r="O8" s="1">
        <v>23</v>
      </c>
      <c r="P8" s="1">
        <v>20</v>
      </c>
      <c r="Q8" s="1">
        <v>1</v>
      </c>
      <c r="R8" s="1">
        <v>9</v>
      </c>
      <c r="S8" s="1">
        <v>13</v>
      </c>
      <c r="T8" s="1">
        <v>19</v>
      </c>
      <c r="U8" s="1">
        <v>5</v>
      </c>
      <c r="V8" s="1">
        <v>18</v>
      </c>
      <c r="W8" s="1">
        <v>8</v>
      </c>
      <c r="X8" s="1">
        <v>10</v>
      </c>
      <c r="Y8" s="1">
        <v>11</v>
      </c>
      <c r="Z8" s="1">
        <v>24</v>
      </c>
      <c r="AA8" s="1">
        <v>30</v>
      </c>
      <c r="AB8" s="1">
        <v>16</v>
      </c>
      <c r="AC8" s="1">
        <v>12</v>
      </c>
      <c r="AD8" s="1">
        <v>25</v>
      </c>
      <c r="AE8" s="1">
        <v>2</v>
      </c>
      <c r="AF8" s="1">
        <v>26</v>
      </c>
      <c r="AG8" s="1">
        <v>27</v>
      </c>
      <c r="AH8" s="1">
        <v>29</v>
      </c>
      <c r="AI8" s="1">
        <v>21</v>
      </c>
      <c r="AJ8" s="1">
        <v>22</v>
      </c>
      <c r="AK8" s="1">
        <v>4</v>
      </c>
    </row>
    <row r="9" spans="1:37">
      <c r="A9" s="1">
        <v>5</v>
      </c>
      <c r="B9" s="2" t="s">
        <v>44</v>
      </c>
      <c r="C9" t="s">
        <v>45</v>
      </c>
      <c r="D9" t="str">
        <f t="shared" si="1"/>
        <v>1.05. Gross fixed capital formation, % GDP</v>
      </c>
      <c r="H9" s="1">
        <v>16</v>
      </c>
      <c r="I9" s="1">
        <v>5</v>
      </c>
      <c r="J9" s="1">
        <v>2</v>
      </c>
      <c r="K9" s="1">
        <v>11</v>
      </c>
      <c r="L9" s="1">
        <v>13</v>
      </c>
      <c r="M9" s="1">
        <v>22</v>
      </c>
      <c r="N9" s="1">
        <v>1</v>
      </c>
      <c r="O9" s="1">
        <v>7</v>
      </c>
      <c r="P9" s="1">
        <v>12</v>
      </c>
      <c r="Q9" s="1">
        <v>25</v>
      </c>
      <c r="R9" s="1">
        <v>6</v>
      </c>
      <c r="S9" s="1">
        <v>3</v>
      </c>
      <c r="T9" s="1">
        <v>9</v>
      </c>
      <c r="U9" s="1">
        <v>28</v>
      </c>
      <c r="V9" s="1">
        <v>21</v>
      </c>
      <c r="W9" s="1">
        <v>24</v>
      </c>
      <c r="X9" s="1">
        <v>28</v>
      </c>
      <c r="Y9" s="1">
        <v>15</v>
      </c>
      <c r="Z9" s="1">
        <v>27</v>
      </c>
      <c r="AA9" s="1">
        <v>28</v>
      </c>
      <c r="AB9" s="1">
        <v>23</v>
      </c>
      <c r="AC9" s="1">
        <v>20</v>
      </c>
      <c r="AD9" s="1">
        <v>17</v>
      </c>
      <c r="AE9" s="1">
        <v>18</v>
      </c>
      <c r="AF9" s="1">
        <v>4</v>
      </c>
      <c r="AG9" s="1">
        <v>8</v>
      </c>
      <c r="AH9" s="1">
        <v>14</v>
      </c>
      <c r="AI9" s="1">
        <v>26</v>
      </c>
      <c r="AJ9" s="1">
        <v>19</v>
      </c>
      <c r="AK9" s="1">
        <v>10</v>
      </c>
    </row>
    <row r="10" spans="1:37">
      <c r="A10" s="1">
        <v>6</v>
      </c>
      <c r="B10" s="2" t="s">
        <v>46</v>
      </c>
      <c r="C10" t="s">
        <v>47</v>
      </c>
      <c r="D10" t="str">
        <f t="shared" si="1"/>
        <v>1.06. Tariff &amp; non-tariff barriers</v>
      </c>
      <c r="H10" s="1">
        <v>19</v>
      </c>
      <c r="I10" s="1">
        <v>9</v>
      </c>
      <c r="J10" s="1">
        <v>1</v>
      </c>
      <c r="K10" s="1">
        <v>5</v>
      </c>
      <c r="L10" s="1">
        <v>21</v>
      </c>
      <c r="M10" s="1">
        <v>8</v>
      </c>
      <c r="N10" s="1">
        <v>27</v>
      </c>
      <c r="O10" s="1">
        <v>3</v>
      </c>
      <c r="P10" s="1">
        <v>16</v>
      </c>
      <c r="Q10" s="1">
        <v>6</v>
      </c>
      <c r="R10" s="1">
        <v>28</v>
      </c>
      <c r="S10" s="1">
        <v>22</v>
      </c>
      <c r="T10" s="1">
        <v>17</v>
      </c>
      <c r="U10" s="1">
        <v>29</v>
      </c>
      <c r="V10" s="1">
        <v>20</v>
      </c>
      <c r="W10" s="1">
        <v>23</v>
      </c>
      <c r="X10" s="1">
        <v>4</v>
      </c>
      <c r="Y10" s="1">
        <v>11</v>
      </c>
      <c r="Z10" s="1">
        <v>26</v>
      </c>
      <c r="AA10" s="1">
        <v>2</v>
      </c>
      <c r="AB10" s="1">
        <v>7</v>
      </c>
      <c r="AC10" s="1">
        <v>10</v>
      </c>
      <c r="AD10" s="1">
        <v>25</v>
      </c>
      <c r="AE10" s="1">
        <v>15</v>
      </c>
      <c r="AF10" s="1">
        <v>14</v>
      </c>
      <c r="AG10" s="1">
        <v>12</v>
      </c>
      <c r="AH10" s="1">
        <v>13</v>
      </c>
      <c r="AI10" s="1">
        <v>24</v>
      </c>
      <c r="AJ10" s="1">
        <v>29</v>
      </c>
      <c r="AK10" s="1">
        <v>18</v>
      </c>
    </row>
    <row r="11" spans="1:37">
      <c r="A11" s="1">
        <v>7</v>
      </c>
      <c r="B11" s="3" t="s">
        <v>48</v>
      </c>
      <c r="C11" t="s">
        <v>49</v>
      </c>
      <c r="D11" t="str">
        <f t="shared" si="1"/>
        <v>1.06.01. Tariff barriers</v>
      </c>
      <c r="H11" s="1">
        <v>9</v>
      </c>
      <c r="I11" s="1">
        <v>11</v>
      </c>
      <c r="J11" s="1" t="s">
        <v>221</v>
      </c>
      <c r="K11" s="1">
        <v>6</v>
      </c>
      <c r="L11" s="1">
        <v>10</v>
      </c>
      <c r="M11" s="1">
        <v>13</v>
      </c>
      <c r="N11" s="1">
        <v>25</v>
      </c>
      <c r="O11" s="1">
        <v>3</v>
      </c>
      <c r="P11" s="1">
        <v>24</v>
      </c>
      <c r="Q11" s="1">
        <v>1</v>
      </c>
      <c r="R11" s="1">
        <v>27</v>
      </c>
      <c r="S11" s="1">
        <v>18</v>
      </c>
      <c r="T11" s="1">
        <v>12</v>
      </c>
      <c r="U11" s="1" t="s">
        <v>221</v>
      </c>
      <c r="V11" s="1">
        <v>20</v>
      </c>
      <c r="W11" s="1">
        <v>21</v>
      </c>
      <c r="X11" s="1">
        <v>4</v>
      </c>
      <c r="Y11" s="1">
        <v>7</v>
      </c>
      <c r="Z11" s="1">
        <v>28</v>
      </c>
      <c r="AA11" s="1">
        <v>2</v>
      </c>
      <c r="AB11" s="1">
        <v>5</v>
      </c>
      <c r="AC11" s="1">
        <v>8</v>
      </c>
      <c r="AD11" s="1">
        <v>23</v>
      </c>
      <c r="AE11" s="1">
        <v>17</v>
      </c>
      <c r="AF11" s="1">
        <v>15</v>
      </c>
      <c r="AG11" s="1">
        <v>16</v>
      </c>
      <c r="AH11" s="1">
        <v>14</v>
      </c>
      <c r="AI11" s="1">
        <v>22</v>
      </c>
      <c r="AJ11" s="1">
        <v>26</v>
      </c>
      <c r="AK11" s="1">
        <v>19</v>
      </c>
    </row>
    <row r="12" spans="1:37">
      <c r="A12" s="1">
        <v>8</v>
      </c>
      <c r="B12" s="4" t="s">
        <v>50</v>
      </c>
      <c r="C12" t="s">
        <v>51</v>
      </c>
      <c r="D12" t="str">
        <f t="shared" si="1"/>
        <v>1.06.01.a. Tariff barriers in force</v>
      </c>
      <c r="H12" s="1">
        <v>21</v>
      </c>
      <c r="I12" s="1">
        <v>10</v>
      </c>
      <c r="J12" s="1" t="s">
        <v>221</v>
      </c>
      <c r="K12" s="1">
        <v>5</v>
      </c>
      <c r="L12" s="1">
        <v>13</v>
      </c>
      <c r="M12" s="1">
        <v>7</v>
      </c>
      <c r="N12" s="1">
        <v>22</v>
      </c>
      <c r="O12" s="1">
        <v>3</v>
      </c>
      <c r="P12" s="1">
        <v>17</v>
      </c>
      <c r="Q12" s="1">
        <v>1</v>
      </c>
      <c r="R12" s="1">
        <v>27</v>
      </c>
      <c r="S12" s="1">
        <v>20</v>
      </c>
      <c r="T12" s="1">
        <v>25</v>
      </c>
      <c r="U12" s="1" t="s">
        <v>221</v>
      </c>
      <c r="V12" s="1">
        <v>8</v>
      </c>
      <c r="W12" s="1">
        <v>18</v>
      </c>
      <c r="X12" s="1">
        <v>4</v>
      </c>
      <c r="Y12" s="1">
        <v>11</v>
      </c>
      <c r="Z12" s="1">
        <v>23</v>
      </c>
      <c r="AA12" s="1">
        <v>2</v>
      </c>
      <c r="AB12" s="1">
        <v>5</v>
      </c>
      <c r="AC12" s="1">
        <v>15</v>
      </c>
      <c r="AD12" s="1">
        <v>26</v>
      </c>
      <c r="AE12" s="1">
        <v>9</v>
      </c>
      <c r="AF12" s="1">
        <v>12</v>
      </c>
      <c r="AG12" s="1">
        <v>14</v>
      </c>
      <c r="AH12" s="1">
        <v>16</v>
      </c>
      <c r="AI12" s="1">
        <v>24</v>
      </c>
      <c r="AJ12" s="1">
        <v>28</v>
      </c>
      <c r="AK12" s="1">
        <v>19</v>
      </c>
    </row>
    <row r="13" spans="1:37">
      <c r="A13" s="1">
        <v>9</v>
      </c>
      <c r="B13" s="4" t="s">
        <v>52</v>
      </c>
      <c r="C13" t="s">
        <v>222</v>
      </c>
      <c r="D13" t="str">
        <f t="shared" si="1"/>
        <v>1.06.01.b. New tariff barriers 2021</v>
      </c>
      <c r="H13" s="1">
        <v>1</v>
      </c>
      <c r="I13" s="1">
        <v>17</v>
      </c>
      <c r="J13" s="1" t="s">
        <v>221</v>
      </c>
      <c r="K13" s="1">
        <v>1</v>
      </c>
      <c r="L13" s="1">
        <v>1</v>
      </c>
      <c r="M13" s="1">
        <v>20</v>
      </c>
      <c r="N13" s="1">
        <v>26</v>
      </c>
      <c r="O13" s="1">
        <v>1</v>
      </c>
      <c r="P13" s="1">
        <v>18</v>
      </c>
      <c r="Q13" s="1">
        <v>1</v>
      </c>
      <c r="R13" s="1">
        <v>25</v>
      </c>
      <c r="S13" s="1">
        <v>1</v>
      </c>
      <c r="T13" s="1">
        <v>1</v>
      </c>
      <c r="U13" s="1" t="s">
        <v>221</v>
      </c>
      <c r="V13" s="1">
        <v>19</v>
      </c>
      <c r="W13" s="1">
        <v>24</v>
      </c>
      <c r="X13" s="1">
        <v>1</v>
      </c>
      <c r="Y13" s="1">
        <v>1</v>
      </c>
      <c r="Z13" s="1">
        <v>27</v>
      </c>
      <c r="AA13" s="1">
        <v>1</v>
      </c>
      <c r="AB13" s="1">
        <v>1</v>
      </c>
      <c r="AC13" s="1">
        <v>1</v>
      </c>
      <c r="AD13" s="1">
        <v>21</v>
      </c>
      <c r="AE13" s="1">
        <v>21</v>
      </c>
      <c r="AF13" s="1">
        <v>1</v>
      </c>
      <c r="AG13" s="1">
        <v>1</v>
      </c>
      <c r="AH13" s="1">
        <v>1</v>
      </c>
      <c r="AI13" s="1">
        <v>23</v>
      </c>
      <c r="AJ13" s="1">
        <v>28</v>
      </c>
      <c r="AK13" s="1">
        <v>1</v>
      </c>
    </row>
    <row r="14" spans="1:37">
      <c r="A14" s="1">
        <v>10</v>
      </c>
      <c r="B14" s="4" t="s">
        <v>54</v>
      </c>
      <c r="C14" t="s">
        <v>223</v>
      </c>
      <c r="D14" t="str">
        <f t="shared" si="1"/>
        <v>1.06.01.c. Percentage of trade affected by tariff barrier (up to 2018)</v>
      </c>
      <c r="H14" s="1">
        <v>9</v>
      </c>
      <c r="I14" s="1">
        <v>8</v>
      </c>
      <c r="J14" s="1" t="s">
        <v>221</v>
      </c>
      <c r="K14" s="1">
        <v>7</v>
      </c>
      <c r="L14" s="1">
        <v>11</v>
      </c>
      <c r="M14" s="1">
        <v>1</v>
      </c>
      <c r="N14" s="1">
        <v>21</v>
      </c>
      <c r="O14" s="1" t="s">
        <v>221</v>
      </c>
      <c r="P14" s="1">
        <v>24</v>
      </c>
      <c r="Q14" s="1" t="s">
        <v>221</v>
      </c>
      <c r="R14" s="1">
        <v>22</v>
      </c>
      <c r="S14" s="1">
        <v>19</v>
      </c>
      <c r="T14" s="1">
        <v>5</v>
      </c>
      <c r="U14" s="1" t="s">
        <v>221</v>
      </c>
      <c r="V14" s="1">
        <v>12</v>
      </c>
      <c r="W14" s="1">
        <v>10</v>
      </c>
      <c r="X14" s="1" t="s">
        <v>221</v>
      </c>
      <c r="Y14" s="1">
        <v>6</v>
      </c>
      <c r="Z14" s="1">
        <v>23</v>
      </c>
      <c r="AA14" s="1" t="s">
        <v>221</v>
      </c>
      <c r="AB14" s="1">
        <v>3</v>
      </c>
      <c r="AC14" s="1">
        <v>4</v>
      </c>
      <c r="AD14" s="1">
        <v>15</v>
      </c>
      <c r="AE14" s="1">
        <v>2</v>
      </c>
      <c r="AF14" s="1">
        <v>17</v>
      </c>
      <c r="AG14" s="1">
        <v>18</v>
      </c>
      <c r="AH14" s="1">
        <v>14</v>
      </c>
      <c r="AI14" s="1">
        <v>16</v>
      </c>
      <c r="AJ14" s="1">
        <v>13</v>
      </c>
      <c r="AK14" s="1">
        <v>20</v>
      </c>
    </row>
    <row r="15" spans="1:37">
      <c r="A15" s="1">
        <v>11</v>
      </c>
      <c r="B15" s="3" t="s">
        <v>56</v>
      </c>
      <c r="C15" t="s">
        <v>57</v>
      </c>
      <c r="D15" t="str">
        <f t="shared" si="1"/>
        <v>1.06.02. Non-tariff barriers</v>
      </c>
      <c r="H15" s="1">
        <v>24</v>
      </c>
      <c r="I15" s="1">
        <v>8</v>
      </c>
      <c r="J15" s="1">
        <v>1</v>
      </c>
      <c r="K15" s="1">
        <v>5</v>
      </c>
      <c r="L15" s="1">
        <v>27</v>
      </c>
      <c r="M15" s="1">
        <v>7</v>
      </c>
      <c r="N15" s="1">
        <v>25</v>
      </c>
      <c r="O15" s="1">
        <v>3</v>
      </c>
      <c r="P15" s="1">
        <v>6</v>
      </c>
      <c r="Q15" s="1">
        <v>11</v>
      </c>
      <c r="R15" s="1">
        <v>22</v>
      </c>
      <c r="S15" s="1">
        <v>23</v>
      </c>
      <c r="T15" s="1">
        <v>21</v>
      </c>
      <c r="U15" s="1" t="s">
        <v>221</v>
      </c>
      <c r="V15" s="1">
        <v>19</v>
      </c>
      <c r="W15" s="1">
        <v>20</v>
      </c>
      <c r="X15" s="1">
        <v>4</v>
      </c>
      <c r="Y15" s="1">
        <v>16</v>
      </c>
      <c r="Z15" s="1">
        <v>14</v>
      </c>
      <c r="AA15" s="1">
        <v>1</v>
      </c>
      <c r="AB15" s="1">
        <v>9</v>
      </c>
      <c r="AC15" s="1">
        <v>12</v>
      </c>
      <c r="AD15" s="1">
        <v>28</v>
      </c>
      <c r="AE15" s="1">
        <v>15</v>
      </c>
      <c r="AF15" s="1">
        <v>17</v>
      </c>
      <c r="AG15" s="1">
        <v>10</v>
      </c>
      <c r="AH15" s="1">
        <v>13</v>
      </c>
      <c r="AI15" s="1">
        <v>26</v>
      </c>
      <c r="AJ15" s="1">
        <v>29</v>
      </c>
      <c r="AK15" s="1">
        <v>18</v>
      </c>
    </row>
    <row r="16" spans="1:37">
      <c r="A16" s="1">
        <v>12</v>
      </c>
      <c r="B16" s="4" t="s">
        <v>58</v>
      </c>
      <c r="C16" t="s">
        <v>59</v>
      </c>
      <c r="D16" t="str">
        <f t="shared" si="1"/>
        <v>1.06.02.a. Non-tariff barriers in force</v>
      </c>
      <c r="H16" s="1">
        <v>20</v>
      </c>
      <c r="I16" s="1">
        <v>9</v>
      </c>
      <c r="J16" s="1" t="s">
        <v>221</v>
      </c>
      <c r="K16" s="1">
        <v>2</v>
      </c>
      <c r="L16" s="1">
        <v>25</v>
      </c>
      <c r="M16" s="1">
        <v>3</v>
      </c>
      <c r="N16" s="1">
        <v>26</v>
      </c>
      <c r="O16" s="1">
        <v>4</v>
      </c>
      <c r="P16" s="1">
        <v>12</v>
      </c>
      <c r="Q16" s="1">
        <v>7</v>
      </c>
      <c r="R16" s="1">
        <v>23</v>
      </c>
      <c r="S16" s="1">
        <v>21</v>
      </c>
      <c r="T16" s="1">
        <v>22</v>
      </c>
      <c r="U16" s="1" t="s">
        <v>221</v>
      </c>
      <c r="V16" s="1">
        <v>16</v>
      </c>
      <c r="W16" s="1">
        <v>17</v>
      </c>
      <c r="X16" s="1">
        <v>6</v>
      </c>
      <c r="Y16" s="1">
        <v>10</v>
      </c>
      <c r="Z16" s="1">
        <v>19</v>
      </c>
      <c r="AA16" s="1">
        <v>1</v>
      </c>
      <c r="AB16" s="1">
        <v>5</v>
      </c>
      <c r="AC16" s="1">
        <v>8</v>
      </c>
      <c r="AD16" s="1">
        <v>27</v>
      </c>
      <c r="AE16" s="1">
        <v>13</v>
      </c>
      <c r="AF16" s="1">
        <v>18</v>
      </c>
      <c r="AG16" s="1">
        <v>11</v>
      </c>
      <c r="AH16" s="1">
        <v>14</v>
      </c>
      <c r="AI16" s="1">
        <v>24</v>
      </c>
      <c r="AJ16" s="1">
        <v>28</v>
      </c>
      <c r="AK16" s="1">
        <v>15</v>
      </c>
    </row>
    <row r="17" spans="1:37">
      <c r="A17" s="1">
        <v>13</v>
      </c>
      <c r="B17" s="4" t="s">
        <v>60</v>
      </c>
      <c r="C17" t="s">
        <v>224</v>
      </c>
      <c r="D17" t="str">
        <f t="shared" si="1"/>
        <v>1.06.02.b. New non-tariff barriers 2021</v>
      </c>
      <c r="H17" s="1">
        <v>21</v>
      </c>
      <c r="I17" s="1">
        <v>9</v>
      </c>
      <c r="J17" s="1" t="s">
        <v>221</v>
      </c>
      <c r="K17" s="1">
        <v>1</v>
      </c>
      <c r="L17" s="1">
        <v>25</v>
      </c>
      <c r="M17" s="1">
        <v>1</v>
      </c>
      <c r="N17" s="1">
        <v>24</v>
      </c>
      <c r="O17" s="1">
        <v>1</v>
      </c>
      <c r="P17" s="1">
        <v>1</v>
      </c>
      <c r="Q17" s="1">
        <v>1</v>
      </c>
      <c r="R17" s="1">
        <v>27</v>
      </c>
      <c r="S17" s="1">
        <v>20</v>
      </c>
      <c r="T17" s="1">
        <v>22</v>
      </c>
      <c r="U17" s="1" t="s">
        <v>221</v>
      </c>
      <c r="V17" s="1">
        <v>17</v>
      </c>
      <c r="W17" s="1">
        <v>14</v>
      </c>
      <c r="X17" s="1">
        <v>1</v>
      </c>
      <c r="Y17" s="1">
        <v>18</v>
      </c>
      <c r="Z17" s="1">
        <v>19</v>
      </c>
      <c r="AA17" s="1">
        <v>1</v>
      </c>
      <c r="AB17" s="1">
        <v>10</v>
      </c>
      <c r="AC17" s="1">
        <v>15</v>
      </c>
      <c r="AD17" s="1">
        <v>26</v>
      </c>
      <c r="AE17" s="1">
        <v>1</v>
      </c>
      <c r="AF17" s="1">
        <v>11</v>
      </c>
      <c r="AG17" s="1">
        <v>11</v>
      </c>
      <c r="AH17" s="1">
        <v>13</v>
      </c>
      <c r="AI17" s="1">
        <v>23</v>
      </c>
      <c r="AJ17" s="1">
        <v>28</v>
      </c>
      <c r="AK17" s="1">
        <v>16</v>
      </c>
    </row>
    <row r="18" spans="1:37">
      <c r="A18" s="1">
        <v>14</v>
      </c>
      <c r="B18" s="4" t="s">
        <v>62</v>
      </c>
      <c r="C18" t="s">
        <v>225</v>
      </c>
      <c r="D18" t="str">
        <f t="shared" si="1"/>
        <v>1.06.02.c. Percentage of trade affected by non-tariff barrier (up to 2018)</v>
      </c>
      <c r="H18" s="1">
        <v>17</v>
      </c>
      <c r="I18" s="1">
        <v>4</v>
      </c>
      <c r="J18" s="1">
        <v>1</v>
      </c>
      <c r="K18" s="1">
        <v>6</v>
      </c>
      <c r="L18" s="1">
        <v>22</v>
      </c>
      <c r="M18" s="1">
        <v>15</v>
      </c>
      <c r="N18" s="1">
        <v>14</v>
      </c>
      <c r="O18" s="1" t="s">
        <v>221</v>
      </c>
      <c r="P18" s="1">
        <v>2</v>
      </c>
      <c r="Q18" s="1">
        <v>23</v>
      </c>
      <c r="R18" s="1">
        <v>9</v>
      </c>
      <c r="S18" s="1">
        <v>20</v>
      </c>
      <c r="T18" s="1">
        <v>13</v>
      </c>
      <c r="U18" s="1" t="s">
        <v>221</v>
      </c>
      <c r="V18" s="1">
        <v>19</v>
      </c>
      <c r="W18" s="1">
        <v>24</v>
      </c>
      <c r="X18" s="1" t="s">
        <v>221</v>
      </c>
      <c r="Y18" s="1">
        <v>8</v>
      </c>
      <c r="Z18" s="1">
        <v>3</v>
      </c>
      <c r="AA18" s="1" t="s">
        <v>221</v>
      </c>
      <c r="AB18" s="1">
        <v>11</v>
      </c>
      <c r="AC18" s="1">
        <v>5</v>
      </c>
      <c r="AD18" s="1">
        <v>18</v>
      </c>
      <c r="AE18" s="1">
        <v>25</v>
      </c>
      <c r="AF18" s="1">
        <v>12</v>
      </c>
      <c r="AG18" s="1">
        <v>7</v>
      </c>
      <c r="AH18" s="1">
        <v>10</v>
      </c>
      <c r="AI18" s="1">
        <v>16</v>
      </c>
      <c r="AJ18" s="1">
        <v>26</v>
      </c>
      <c r="AK18" s="1">
        <v>21</v>
      </c>
    </row>
    <row r="19" spans="1:37">
      <c r="A19" s="1">
        <v>15</v>
      </c>
      <c r="B19" s="2" t="s">
        <v>64</v>
      </c>
      <c r="C19" t="s">
        <v>65</v>
      </c>
      <c r="D19" t="str">
        <f t="shared" si="1"/>
        <v>1.07. Trade liberalization</v>
      </c>
      <c r="H19" s="1">
        <v>4</v>
      </c>
      <c r="I19" s="1">
        <v>25</v>
      </c>
      <c r="J19" s="1">
        <v>15</v>
      </c>
      <c r="K19" s="1">
        <v>13</v>
      </c>
      <c r="L19" s="1">
        <v>7</v>
      </c>
      <c r="M19" s="1">
        <v>6</v>
      </c>
      <c r="N19" s="1">
        <v>28</v>
      </c>
      <c r="O19" s="1">
        <v>18</v>
      </c>
      <c r="P19" s="1">
        <v>21</v>
      </c>
      <c r="Q19" s="1">
        <v>10</v>
      </c>
      <c r="R19" s="1">
        <v>24</v>
      </c>
      <c r="S19" s="1">
        <v>19</v>
      </c>
      <c r="T19" s="1">
        <v>12</v>
      </c>
      <c r="U19" s="1">
        <v>26</v>
      </c>
      <c r="V19" s="1">
        <v>14</v>
      </c>
      <c r="W19" s="1">
        <v>8</v>
      </c>
      <c r="X19" s="1">
        <v>30</v>
      </c>
      <c r="Y19" s="1">
        <v>11</v>
      </c>
      <c r="Z19" s="1">
        <v>22</v>
      </c>
      <c r="AA19" s="1">
        <v>29</v>
      </c>
      <c r="AB19" s="1">
        <v>3</v>
      </c>
      <c r="AC19" s="1">
        <v>16</v>
      </c>
      <c r="AD19" s="1">
        <v>23</v>
      </c>
      <c r="AE19" s="1">
        <v>2</v>
      </c>
      <c r="AF19" s="1">
        <v>9</v>
      </c>
      <c r="AG19" s="1">
        <v>27</v>
      </c>
      <c r="AH19" s="1">
        <v>17</v>
      </c>
      <c r="AI19" s="1">
        <v>1</v>
      </c>
      <c r="AJ19" s="1">
        <v>5</v>
      </c>
      <c r="AK19" s="1">
        <v>20</v>
      </c>
    </row>
    <row r="20" spans="1:37">
      <c r="A20" s="1">
        <v>16</v>
      </c>
      <c r="B20" s="3" t="s">
        <v>66</v>
      </c>
      <c r="C20" t="s">
        <v>67</v>
      </c>
      <c r="D20" t="str">
        <f t="shared" si="1"/>
        <v>1.07.01. Regional Trade Agreements, number in force</v>
      </c>
      <c r="H20" s="1">
        <v>8</v>
      </c>
      <c r="I20" s="1">
        <v>30</v>
      </c>
      <c r="J20" s="1">
        <v>20</v>
      </c>
      <c r="K20" s="1">
        <v>26</v>
      </c>
      <c r="L20" s="1">
        <v>12</v>
      </c>
      <c r="M20" s="1">
        <v>2</v>
      </c>
      <c r="N20" s="1">
        <v>10</v>
      </c>
      <c r="O20" s="1">
        <v>27</v>
      </c>
      <c r="P20" s="1">
        <v>23</v>
      </c>
      <c r="Q20" s="1">
        <v>23</v>
      </c>
      <c r="R20" s="1">
        <v>8</v>
      </c>
      <c r="S20" s="1">
        <v>16</v>
      </c>
      <c r="T20" s="1">
        <v>7</v>
      </c>
      <c r="U20" s="1">
        <v>22</v>
      </c>
      <c r="V20" s="1">
        <v>10</v>
      </c>
      <c r="W20" s="1">
        <v>4</v>
      </c>
      <c r="X20" s="1">
        <v>23</v>
      </c>
      <c r="Y20" s="1">
        <v>16</v>
      </c>
      <c r="Z20" s="1">
        <v>20</v>
      </c>
      <c r="AA20" s="1">
        <v>27</v>
      </c>
      <c r="AB20" s="1">
        <v>5</v>
      </c>
      <c r="AC20" s="1">
        <v>19</v>
      </c>
      <c r="AD20" s="1">
        <v>18</v>
      </c>
      <c r="AE20" s="1">
        <v>3</v>
      </c>
      <c r="AF20" s="1">
        <v>6</v>
      </c>
      <c r="AG20" s="1">
        <v>27</v>
      </c>
      <c r="AH20" s="1">
        <v>14</v>
      </c>
      <c r="AI20" s="1">
        <v>1</v>
      </c>
      <c r="AJ20" s="1">
        <v>14</v>
      </c>
      <c r="AK20" s="1">
        <v>12</v>
      </c>
    </row>
    <row r="21" spans="1:37">
      <c r="A21" s="1">
        <v>17</v>
      </c>
      <c r="B21" s="3" t="s">
        <v>68</v>
      </c>
      <c r="C21" t="s">
        <v>69</v>
      </c>
      <c r="D21" t="str">
        <f t="shared" si="1"/>
        <v>1.07.02. Capital account liberalization, Index</v>
      </c>
      <c r="H21" s="1">
        <v>1</v>
      </c>
      <c r="I21" s="1">
        <v>22</v>
      </c>
      <c r="J21" s="1" t="s">
        <v>221</v>
      </c>
      <c r="K21" s="1">
        <v>1</v>
      </c>
      <c r="L21" s="1">
        <v>1</v>
      </c>
      <c r="M21" s="1">
        <v>12</v>
      </c>
      <c r="N21" s="1">
        <v>22</v>
      </c>
      <c r="O21" s="1" t="s">
        <v>221</v>
      </c>
      <c r="P21" s="1">
        <v>12</v>
      </c>
      <c r="Q21" s="1">
        <v>1</v>
      </c>
      <c r="R21" s="1">
        <v>22</v>
      </c>
      <c r="S21" s="1">
        <v>17</v>
      </c>
      <c r="T21" s="1">
        <v>1</v>
      </c>
      <c r="U21" s="1">
        <v>22</v>
      </c>
      <c r="V21" s="1">
        <v>17</v>
      </c>
      <c r="W21" s="1">
        <v>12</v>
      </c>
      <c r="X21" s="1">
        <v>28</v>
      </c>
      <c r="Y21" s="1">
        <v>1</v>
      </c>
      <c r="Z21" s="1">
        <v>22</v>
      </c>
      <c r="AA21" s="1">
        <v>21</v>
      </c>
      <c r="AB21" s="1">
        <v>1</v>
      </c>
      <c r="AC21" s="1">
        <v>16</v>
      </c>
      <c r="AD21" s="1">
        <v>15</v>
      </c>
      <c r="AE21" s="1">
        <v>1</v>
      </c>
      <c r="AF21" s="1">
        <v>1</v>
      </c>
      <c r="AG21" s="1">
        <v>22</v>
      </c>
      <c r="AH21" s="1">
        <v>17</v>
      </c>
      <c r="AI21" s="1">
        <v>1</v>
      </c>
      <c r="AJ21" s="1">
        <v>1</v>
      </c>
      <c r="AK21" s="1">
        <v>17</v>
      </c>
    </row>
    <row r="22" spans="1:37">
      <c r="A22" s="1">
        <v>18</v>
      </c>
      <c r="B22" s="3" t="s">
        <v>70</v>
      </c>
      <c r="C22" t="s">
        <v>71</v>
      </c>
      <c r="D22" t="str">
        <f t="shared" si="1"/>
        <v>1.07.03. Investment Freedom, Index</v>
      </c>
      <c r="H22" s="1">
        <v>3</v>
      </c>
      <c r="I22" s="1">
        <v>19</v>
      </c>
      <c r="J22" s="1">
        <v>12</v>
      </c>
      <c r="K22" s="1">
        <v>19</v>
      </c>
      <c r="L22" s="1">
        <v>3</v>
      </c>
      <c r="M22" s="1">
        <v>9</v>
      </c>
      <c r="N22" s="1">
        <v>30</v>
      </c>
      <c r="O22" s="1">
        <v>9</v>
      </c>
      <c r="P22" s="1">
        <v>25</v>
      </c>
      <c r="Q22" s="1">
        <v>3</v>
      </c>
      <c r="R22" s="1">
        <v>22</v>
      </c>
      <c r="S22" s="1">
        <v>19</v>
      </c>
      <c r="T22" s="1">
        <v>13</v>
      </c>
      <c r="U22" s="1">
        <v>25</v>
      </c>
      <c r="V22" s="1">
        <v>13</v>
      </c>
      <c r="W22" s="1">
        <v>7</v>
      </c>
      <c r="X22" s="1">
        <v>27</v>
      </c>
      <c r="Y22" s="1">
        <v>9</v>
      </c>
      <c r="Z22" s="1">
        <v>13</v>
      </c>
      <c r="AA22" s="1">
        <v>29</v>
      </c>
      <c r="AB22" s="1">
        <v>7</v>
      </c>
      <c r="AC22" s="1">
        <v>13</v>
      </c>
      <c r="AD22" s="1">
        <v>27</v>
      </c>
      <c r="AE22" s="1">
        <v>1</v>
      </c>
      <c r="AF22" s="1">
        <v>13</v>
      </c>
      <c r="AG22" s="1">
        <v>22</v>
      </c>
      <c r="AH22" s="1">
        <v>18</v>
      </c>
      <c r="AI22" s="1">
        <v>3</v>
      </c>
      <c r="AJ22" s="1">
        <v>1</v>
      </c>
      <c r="AK22" s="1">
        <v>22</v>
      </c>
    </row>
    <row r="23" spans="1:37">
      <c r="A23" s="1">
        <v>19</v>
      </c>
      <c r="B23" s="2" t="s">
        <v>72</v>
      </c>
      <c r="C23" t="s">
        <v>695</v>
      </c>
      <c r="D23" t="str">
        <f t="shared" si="1"/>
        <v>1.08. Exchange rate stability, parity change from national currency to SDR, 2020/2018</v>
      </c>
      <c r="H23" s="1">
        <v>18</v>
      </c>
      <c r="I23" s="1">
        <v>13</v>
      </c>
      <c r="J23" s="1">
        <v>3</v>
      </c>
      <c r="K23" s="1">
        <v>15</v>
      </c>
      <c r="L23" s="1">
        <v>6</v>
      </c>
      <c r="M23" s="1">
        <v>26</v>
      </c>
      <c r="N23" s="1">
        <v>11</v>
      </c>
      <c r="O23" s="1">
        <v>22</v>
      </c>
      <c r="P23" s="1">
        <v>7</v>
      </c>
      <c r="Q23" s="1">
        <v>5</v>
      </c>
      <c r="R23" s="1">
        <v>24</v>
      </c>
      <c r="S23" s="1">
        <v>16</v>
      </c>
      <c r="T23" s="1">
        <v>12</v>
      </c>
      <c r="U23" s="1">
        <v>20</v>
      </c>
      <c r="V23" s="1">
        <v>9</v>
      </c>
      <c r="W23" s="1">
        <v>25</v>
      </c>
      <c r="X23" s="1">
        <v>19</v>
      </c>
      <c r="Y23" s="1">
        <v>14</v>
      </c>
      <c r="Z23" s="1">
        <v>27</v>
      </c>
      <c r="AA23" s="1">
        <v>23</v>
      </c>
      <c r="AB23" s="1">
        <v>30</v>
      </c>
      <c r="AC23" s="1">
        <v>4</v>
      </c>
      <c r="AD23" s="1">
        <v>29</v>
      </c>
      <c r="AE23" s="1">
        <v>2</v>
      </c>
      <c r="AF23" s="1">
        <v>1</v>
      </c>
      <c r="AG23" s="1">
        <v>28</v>
      </c>
      <c r="AH23" s="1">
        <v>21</v>
      </c>
      <c r="AI23" s="1">
        <v>17</v>
      </c>
      <c r="AJ23" s="1">
        <v>7</v>
      </c>
      <c r="AK23" s="1">
        <v>10</v>
      </c>
    </row>
    <row r="24" spans="1:37">
      <c r="A24" s="1">
        <v>20</v>
      </c>
      <c r="B24" s="2" t="s">
        <v>74</v>
      </c>
      <c r="C24" t="s">
        <v>75</v>
      </c>
      <c r="D24" t="str">
        <f t="shared" si="1"/>
        <v>1.09. Domestic credit to private sector, % of GDP</v>
      </c>
      <c r="H24" s="1">
        <v>10</v>
      </c>
      <c r="I24" s="1">
        <v>21</v>
      </c>
      <c r="J24" s="1">
        <v>22</v>
      </c>
      <c r="K24" s="1">
        <v>11</v>
      </c>
      <c r="L24" s="1" t="s">
        <v>221</v>
      </c>
      <c r="M24" s="1">
        <v>14</v>
      </c>
      <c r="N24" s="1">
        <v>4</v>
      </c>
      <c r="O24" s="1" t="s">
        <v>221</v>
      </c>
      <c r="P24" s="1">
        <v>20</v>
      </c>
      <c r="Q24" s="1">
        <v>1</v>
      </c>
      <c r="R24" s="1">
        <v>17</v>
      </c>
      <c r="S24" s="1">
        <v>24</v>
      </c>
      <c r="T24" s="1">
        <v>3</v>
      </c>
      <c r="U24" s="1" t="s">
        <v>221</v>
      </c>
      <c r="V24" s="1">
        <v>12</v>
      </c>
      <c r="W24" s="1">
        <v>23</v>
      </c>
      <c r="X24" s="1">
        <v>25</v>
      </c>
      <c r="Y24" s="1">
        <v>6</v>
      </c>
      <c r="Z24" s="1">
        <v>27</v>
      </c>
      <c r="AA24" s="1">
        <v>26</v>
      </c>
      <c r="AB24" s="1">
        <v>16</v>
      </c>
      <c r="AC24" s="1">
        <v>18</v>
      </c>
      <c r="AD24" s="1">
        <v>15</v>
      </c>
      <c r="AE24" s="1">
        <v>13</v>
      </c>
      <c r="AF24" s="1">
        <v>5</v>
      </c>
      <c r="AG24" s="1">
        <v>19</v>
      </c>
      <c r="AH24" s="1">
        <v>7</v>
      </c>
      <c r="AI24" s="1">
        <v>9</v>
      </c>
      <c r="AJ24" s="1">
        <v>2</v>
      </c>
      <c r="AK24" s="1">
        <v>8</v>
      </c>
    </row>
    <row r="25" spans="1:37">
      <c r="A25" s="1">
        <v>21</v>
      </c>
      <c r="B25" s="2" t="s">
        <v>76</v>
      </c>
      <c r="C25" t="s">
        <v>77</v>
      </c>
      <c r="D25" t="str">
        <f t="shared" si="1"/>
        <v>1.10. Foreign trade and payments risk</v>
      </c>
      <c r="H25" s="1">
        <v>5</v>
      </c>
      <c r="I25" s="1">
        <v>21</v>
      </c>
      <c r="J25" s="1">
        <v>2</v>
      </c>
      <c r="K25" s="1">
        <v>22</v>
      </c>
      <c r="L25" s="1">
        <v>8</v>
      </c>
      <c r="M25" s="1">
        <v>7</v>
      </c>
      <c r="N25" s="1">
        <v>11</v>
      </c>
      <c r="O25" s="1">
        <v>3</v>
      </c>
      <c r="P25" s="1">
        <v>26</v>
      </c>
      <c r="Q25" s="1">
        <v>1</v>
      </c>
      <c r="R25" s="1">
        <v>23</v>
      </c>
      <c r="S25" s="1">
        <v>15</v>
      </c>
      <c r="T25" s="1">
        <v>29</v>
      </c>
      <c r="U25" s="1">
        <v>28</v>
      </c>
      <c r="V25" s="1">
        <v>13</v>
      </c>
      <c r="W25" s="1">
        <v>18</v>
      </c>
      <c r="X25" s="1">
        <v>20</v>
      </c>
      <c r="Y25" s="1">
        <v>4</v>
      </c>
      <c r="Z25" s="1">
        <v>27</v>
      </c>
      <c r="AA25" s="1">
        <v>25</v>
      </c>
      <c r="AB25" s="1">
        <v>12</v>
      </c>
      <c r="AC25" s="1">
        <v>17</v>
      </c>
      <c r="AD25" s="1">
        <v>24</v>
      </c>
      <c r="AE25" s="1">
        <v>9</v>
      </c>
      <c r="AF25" s="1">
        <v>6</v>
      </c>
      <c r="AG25" s="1">
        <v>30</v>
      </c>
      <c r="AH25" s="1">
        <v>14</v>
      </c>
      <c r="AI25" s="1">
        <v>10</v>
      </c>
      <c r="AJ25" s="1">
        <v>16</v>
      </c>
      <c r="AK25" s="1">
        <v>19</v>
      </c>
    </row>
    <row r="26" spans="1:37">
      <c r="A26" s="1">
        <v>22</v>
      </c>
      <c r="B26" s="3" t="s">
        <v>78</v>
      </c>
      <c r="C26" t="s">
        <v>79</v>
      </c>
      <c r="D26" t="str">
        <f t="shared" si="1"/>
        <v>1.10.01. Country credit rating</v>
      </c>
      <c r="H26" s="1">
        <v>1</v>
      </c>
      <c r="I26" s="1">
        <v>23</v>
      </c>
      <c r="J26" s="1">
        <v>9</v>
      </c>
      <c r="K26" s="1">
        <v>24</v>
      </c>
      <c r="L26" s="1">
        <v>4</v>
      </c>
      <c r="M26" s="1">
        <v>11</v>
      </c>
      <c r="N26" s="1">
        <v>11</v>
      </c>
      <c r="O26" s="1">
        <v>4</v>
      </c>
      <c r="P26" s="1">
        <v>26</v>
      </c>
      <c r="Q26" s="1">
        <v>4</v>
      </c>
      <c r="R26" s="1">
        <v>20</v>
      </c>
      <c r="S26" s="1">
        <v>17</v>
      </c>
      <c r="T26" s="1">
        <v>13</v>
      </c>
      <c r="U26" s="1">
        <v>28</v>
      </c>
      <c r="V26" s="1">
        <v>13</v>
      </c>
      <c r="W26" s="1">
        <v>19</v>
      </c>
      <c r="X26" s="1">
        <v>21</v>
      </c>
      <c r="Y26" s="1">
        <v>3</v>
      </c>
      <c r="Z26" s="1">
        <v>27</v>
      </c>
      <c r="AA26" s="1">
        <v>25</v>
      </c>
      <c r="AB26" s="1">
        <v>16</v>
      </c>
      <c r="AC26" s="1">
        <v>17</v>
      </c>
      <c r="AD26" s="1">
        <v>28</v>
      </c>
      <c r="AE26" s="1">
        <v>1</v>
      </c>
      <c r="AF26" s="1">
        <v>8</v>
      </c>
      <c r="AG26" s="1">
        <v>30</v>
      </c>
      <c r="AH26" s="1">
        <v>15</v>
      </c>
      <c r="AI26" s="1">
        <v>10</v>
      </c>
      <c r="AJ26" s="1">
        <v>7</v>
      </c>
      <c r="AK26" s="1">
        <v>21</v>
      </c>
    </row>
    <row r="27" spans="1:37">
      <c r="A27" s="1">
        <v>23</v>
      </c>
      <c r="B27" s="3" t="s">
        <v>80</v>
      </c>
      <c r="C27" t="s">
        <v>81</v>
      </c>
      <c r="D27" t="str">
        <f t="shared" si="1"/>
        <v>1.10.02. Gross debt, % GDP</v>
      </c>
      <c r="H27" s="1">
        <v>17</v>
      </c>
      <c r="I27" s="1">
        <v>9</v>
      </c>
      <c r="J27" s="1">
        <v>1</v>
      </c>
      <c r="K27" s="1">
        <v>7</v>
      </c>
      <c r="L27" s="1">
        <v>27</v>
      </c>
      <c r="M27" s="1">
        <v>6</v>
      </c>
      <c r="N27" s="1">
        <v>21</v>
      </c>
      <c r="O27" s="1">
        <v>4</v>
      </c>
      <c r="P27" s="1">
        <v>18</v>
      </c>
      <c r="Q27" s="1">
        <v>2</v>
      </c>
      <c r="R27" s="1">
        <v>23</v>
      </c>
      <c r="S27" s="1">
        <v>10</v>
      </c>
      <c r="T27" s="1">
        <v>30</v>
      </c>
      <c r="U27" s="1">
        <v>24</v>
      </c>
      <c r="V27" s="1">
        <v>20</v>
      </c>
      <c r="W27" s="1">
        <v>15</v>
      </c>
      <c r="X27" s="1">
        <v>19</v>
      </c>
      <c r="Y27" s="1">
        <v>11</v>
      </c>
      <c r="Z27" s="1">
        <v>22</v>
      </c>
      <c r="AA27" s="1">
        <v>12</v>
      </c>
      <c r="AB27" s="1">
        <v>5</v>
      </c>
      <c r="AC27" s="1">
        <v>14</v>
      </c>
      <c r="AD27" s="1">
        <v>3</v>
      </c>
      <c r="AE27" s="1">
        <v>29</v>
      </c>
      <c r="AF27" s="1">
        <v>13</v>
      </c>
      <c r="AG27" s="1">
        <v>26</v>
      </c>
      <c r="AH27" s="1">
        <v>16</v>
      </c>
      <c r="AI27" s="1">
        <v>25</v>
      </c>
      <c r="AJ27" s="1">
        <v>28</v>
      </c>
      <c r="AK27" s="1">
        <v>8</v>
      </c>
    </row>
    <row r="28" spans="1:37">
      <c r="A28" s="1">
        <v>24</v>
      </c>
      <c r="B28" s="2" t="s">
        <v>82</v>
      </c>
      <c r="C28" t="s">
        <v>83</v>
      </c>
      <c r="D28" t="str">
        <f t="shared" si="1"/>
        <v>1.11. Trade costs</v>
      </c>
      <c r="H28" s="1">
        <v>7</v>
      </c>
      <c r="I28" s="1">
        <v>26</v>
      </c>
      <c r="J28" s="1">
        <v>13</v>
      </c>
      <c r="K28" s="1">
        <v>28</v>
      </c>
      <c r="L28" s="1">
        <v>6</v>
      </c>
      <c r="M28" s="1">
        <v>11</v>
      </c>
      <c r="N28" s="1">
        <v>14</v>
      </c>
      <c r="O28" s="1">
        <v>9</v>
      </c>
      <c r="P28" s="1">
        <v>21</v>
      </c>
      <c r="Q28" s="1">
        <v>5</v>
      </c>
      <c r="R28" s="1">
        <v>16</v>
      </c>
      <c r="S28" s="1">
        <v>18</v>
      </c>
      <c r="T28" s="1">
        <v>4</v>
      </c>
      <c r="U28" s="1">
        <v>25</v>
      </c>
      <c r="V28" s="1">
        <v>12</v>
      </c>
      <c r="W28" s="1">
        <v>23</v>
      </c>
      <c r="X28" s="1">
        <v>30</v>
      </c>
      <c r="Y28" s="1">
        <v>2</v>
      </c>
      <c r="Z28" s="1">
        <v>27</v>
      </c>
      <c r="AA28" s="1">
        <v>29</v>
      </c>
      <c r="AB28" s="1">
        <v>20</v>
      </c>
      <c r="AC28" s="1">
        <v>22</v>
      </c>
      <c r="AD28" s="1">
        <v>24</v>
      </c>
      <c r="AE28" s="1">
        <v>1</v>
      </c>
      <c r="AF28" s="1">
        <v>10</v>
      </c>
      <c r="AG28" s="1">
        <v>19</v>
      </c>
      <c r="AH28" s="1">
        <v>15</v>
      </c>
      <c r="AI28" s="1">
        <v>3</v>
      </c>
      <c r="AJ28" s="1">
        <v>8</v>
      </c>
      <c r="AK28" s="1">
        <v>17</v>
      </c>
    </row>
    <row r="29" spans="1:37">
      <c r="A29" s="1">
        <v>25</v>
      </c>
      <c r="B29" s="3" t="s">
        <v>84</v>
      </c>
      <c r="C29" t="s">
        <v>85</v>
      </c>
      <c r="D29" t="str">
        <f t="shared" si="1"/>
        <v>1.11.01. Logistics performance, index</v>
      </c>
      <c r="H29" s="1">
        <v>7</v>
      </c>
      <c r="I29" s="1">
        <v>25</v>
      </c>
      <c r="J29" s="1">
        <v>21</v>
      </c>
      <c r="K29" s="1">
        <v>25</v>
      </c>
      <c r="L29" s="1">
        <v>8</v>
      </c>
      <c r="M29" s="1">
        <v>12</v>
      </c>
      <c r="N29" s="1">
        <v>9</v>
      </c>
      <c r="O29" s="1" t="s">
        <v>221</v>
      </c>
      <c r="P29" s="1">
        <v>19</v>
      </c>
      <c r="Q29" s="1">
        <v>4</v>
      </c>
      <c r="R29" s="1">
        <v>15</v>
      </c>
      <c r="S29" s="1">
        <v>16</v>
      </c>
      <c r="T29" s="1">
        <v>1</v>
      </c>
      <c r="U29" s="1">
        <v>22</v>
      </c>
      <c r="V29" s="1">
        <v>14</v>
      </c>
      <c r="W29" s="1">
        <v>17</v>
      </c>
      <c r="X29" s="1">
        <v>28</v>
      </c>
      <c r="Y29" s="1">
        <v>6</v>
      </c>
      <c r="Z29" s="1">
        <v>27</v>
      </c>
      <c r="AA29" s="1">
        <v>29</v>
      </c>
      <c r="AB29" s="1">
        <v>23</v>
      </c>
      <c r="AC29" s="1">
        <v>18</v>
      </c>
      <c r="AD29" s="1">
        <v>20</v>
      </c>
      <c r="AE29" s="1">
        <v>2</v>
      </c>
      <c r="AF29" s="1">
        <v>9</v>
      </c>
      <c r="AG29" s="1">
        <v>24</v>
      </c>
      <c r="AH29" s="1">
        <v>11</v>
      </c>
      <c r="AI29" s="1">
        <v>3</v>
      </c>
      <c r="AJ29" s="1">
        <v>5</v>
      </c>
      <c r="AK29" s="1">
        <v>13</v>
      </c>
    </row>
    <row r="30" spans="1:37">
      <c r="A30" s="1">
        <v>26</v>
      </c>
      <c r="B30" s="3" t="s">
        <v>86</v>
      </c>
      <c r="C30" t="s">
        <v>87</v>
      </c>
      <c r="D30" t="str">
        <f t="shared" si="1"/>
        <v>1.11.02. Corruption perceptions, index</v>
      </c>
      <c r="H30" s="1">
        <v>6</v>
      </c>
      <c r="I30" s="1">
        <v>29</v>
      </c>
      <c r="J30" s="1">
        <v>12</v>
      </c>
      <c r="K30" s="1">
        <v>30</v>
      </c>
      <c r="L30" s="1">
        <v>5</v>
      </c>
      <c r="M30" s="1">
        <v>9</v>
      </c>
      <c r="N30" s="1">
        <v>14</v>
      </c>
      <c r="O30" s="1">
        <v>8</v>
      </c>
      <c r="P30" s="1">
        <v>19</v>
      </c>
      <c r="Q30" s="1">
        <v>4</v>
      </c>
      <c r="R30" s="1">
        <v>15</v>
      </c>
      <c r="S30" s="1">
        <v>17</v>
      </c>
      <c r="T30" s="1">
        <v>6</v>
      </c>
      <c r="U30" s="1">
        <v>25</v>
      </c>
      <c r="V30" s="1">
        <v>13</v>
      </c>
      <c r="W30" s="1">
        <v>23</v>
      </c>
      <c r="X30" s="1">
        <v>27</v>
      </c>
      <c r="Y30" s="1">
        <v>1</v>
      </c>
      <c r="Z30" s="1">
        <v>27</v>
      </c>
      <c r="AA30" s="1">
        <v>23</v>
      </c>
      <c r="AB30" s="1">
        <v>19</v>
      </c>
      <c r="AC30" s="1">
        <v>22</v>
      </c>
      <c r="AD30" s="1">
        <v>26</v>
      </c>
      <c r="AE30" s="1">
        <v>2</v>
      </c>
      <c r="AF30" s="1">
        <v>11</v>
      </c>
      <c r="AG30" s="1">
        <v>18</v>
      </c>
      <c r="AH30" s="1">
        <v>21</v>
      </c>
      <c r="AI30" s="1">
        <v>3</v>
      </c>
      <c r="AJ30" s="1">
        <v>9</v>
      </c>
      <c r="AK30" s="1">
        <v>16</v>
      </c>
    </row>
    <row r="31" spans="1:37">
      <c r="A31" s="1">
        <v>27</v>
      </c>
      <c r="B31" s="3" t="s">
        <v>88</v>
      </c>
      <c r="C31" t="s">
        <v>89</v>
      </c>
      <c r="D31" t="str">
        <f t="shared" si="1"/>
        <v>1.11.03. Rule of law, index</v>
      </c>
      <c r="H31" s="1">
        <v>4</v>
      </c>
      <c r="I31" s="1">
        <v>23</v>
      </c>
      <c r="J31" s="1">
        <v>12</v>
      </c>
      <c r="K31" s="1">
        <v>29</v>
      </c>
      <c r="L31" s="1">
        <v>3</v>
      </c>
      <c r="M31" s="1">
        <v>11</v>
      </c>
      <c r="N31" s="1">
        <v>17</v>
      </c>
      <c r="O31" s="1">
        <v>9</v>
      </c>
      <c r="P31" s="1">
        <v>21</v>
      </c>
      <c r="Q31" s="1">
        <v>5</v>
      </c>
      <c r="R31" s="1">
        <v>15</v>
      </c>
      <c r="S31" s="1">
        <v>19</v>
      </c>
      <c r="T31" s="1">
        <v>6</v>
      </c>
      <c r="U31" s="1">
        <v>28</v>
      </c>
      <c r="V31" s="1">
        <v>13</v>
      </c>
      <c r="W31" s="1">
        <v>24</v>
      </c>
      <c r="X31" s="1">
        <v>30</v>
      </c>
      <c r="Y31" s="1">
        <v>1</v>
      </c>
      <c r="Z31" s="1">
        <v>25</v>
      </c>
      <c r="AA31" s="1">
        <v>26</v>
      </c>
      <c r="AB31" s="1">
        <v>20</v>
      </c>
      <c r="AC31" s="1">
        <v>22</v>
      </c>
      <c r="AD31" s="1">
        <v>27</v>
      </c>
      <c r="AE31" s="1">
        <v>2</v>
      </c>
      <c r="AF31" s="1">
        <v>10</v>
      </c>
      <c r="AG31" s="1">
        <v>16</v>
      </c>
      <c r="AH31" s="1">
        <v>14</v>
      </c>
      <c r="AI31" s="1">
        <v>7</v>
      </c>
      <c r="AJ31" s="1">
        <v>8</v>
      </c>
      <c r="AK31" s="1">
        <v>18</v>
      </c>
    </row>
    <row r="32" spans="1:37">
      <c r="A32" s="1">
        <v>28</v>
      </c>
      <c r="B32" s="2" t="s">
        <v>90</v>
      </c>
      <c r="C32" t="s">
        <v>91</v>
      </c>
      <c r="D32" t="str">
        <f t="shared" si="1"/>
        <v xml:space="preserve">1.12. Monetary policy intervention </v>
      </c>
      <c r="H32" s="1">
        <v>24</v>
      </c>
      <c r="I32" s="1">
        <v>16</v>
      </c>
      <c r="J32" s="1">
        <v>27</v>
      </c>
      <c r="K32" s="1">
        <v>1</v>
      </c>
      <c r="L32" s="1">
        <v>18</v>
      </c>
      <c r="M32" s="1">
        <v>11</v>
      </c>
      <c r="N32" s="1">
        <v>8</v>
      </c>
      <c r="O32" s="1">
        <v>2</v>
      </c>
      <c r="P32" s="1">
        <v>23</v>
      </c>
      <c r="Q32" s="1">
        <v>5</v>
      </c>
      <c r="R32" s="1">
        <v>12</v>
      </c>
      <c r="S32" s="1">
        <v>17</v>
      </c>
      <c r="T32" s="1">
        <v>25</v>
      </c>
      <c r="U32" s="1">
        <v>14</v>
      </c>
      <c r="V32" s="1">
        <v>22</v>
      </c>
      <c r="W32" s="1">
        <v>7</v>
      </c>
      <c r="X32" s="1">
        <v>21</v>
      </c>
      <c r="Y32" s="1">
        <v>10</v>
      </c>
      <c r="Z32" s="1">
        <v>19</v>
      </c>
      <c r="AA32" s="1">
        <v>30</v>
      </c>
      <c r="AB32" s="1">
        <v>28</v>
      </c>
      <c r="AC32" s="1">
        <v>6</v>
      </c>
      <c r="AD32" s="1">
        <v>9</v>
      </c>
      <c r="AE32" s="1">
        <v>29</v>
      </c>
      <c r="AF32" s="1">
        <v>20</v>
      </c>
      <c r="AG32" s="1">
        <v>4</v>
      </c>
      <c r="AH32" s="1">
        <v>3</v>
      </c>
      <c r="AI32" s="1">
        <v>13</v>
      </c>
      <c r="AJ32" s="1">
        <v>15</v>
      </c>
      <c r="AK32" s="1">
        <v>26</v>
      </c>
    </row>
    <row r="33" spans="1:37">
      <c r="A33" s="1">
        <v>29</v>
      </c>
      <c r="B33" s="3" t="s">
        <v>92</v>
      </c>
      <c r="C33" t="s">
        <v>93</v>
      </c>
      <c r="D33" t="str">
        <f t="shared" si="1"/>
        <v>1.12.01. Current account balance, % GDP</v>
      </c>
      <c r="H33" s="1">
        <v>23</v>
      </c>
      <c r="I33" s="1">
        <v>13</v>
      </c>
      <c r="J33" s="1">
        <v>25</v>
      </c>
      <c r="K33" s="1">
        <v>1</v>
      </c>
      <c r="L33" s="1">
        <v>17</v>
      </c>
      <c r="M33" s="1">
        <v>2</v>
      </c>
      <c r="N33" s="1">
        <v>19</v>
      </c>
      <c r="O33" s="1">
        <v>28</v>
      </c>
      <c r="P33" s="1">
        <v>20</v>
      </c>
      <c r="Q33" s="1">
        <v>27</v>
      </c>
      <c r="R33" s="1">
        <v>11</v>
      </c>
      <c r="S33" s="1">
        <v>18</v>
      </c>
      <c r="T33" s="1">
        <v>21</v>
      </c>
      <c r="U33" s="1">
        <v>4</v>
      </c>
      <c r="V33" s="1">
        <v>22</v>
      </c>
      <c r="W33" s="1">
        <v>16</v>
      </c>
      <c r="X33" s="1">
        <v>12</v>
      </c>
      <c r="Y33" s="1">
        <v>3</v>
      </c>
      <c r="Z33" s="1">
        <v>14</v>
      </c>
      <c r="AA33" s="1">
        <v>30</v>
      </c>
      <c r="AB33" s="1">
        <v>7</v>
      </c>
      <c r="AC33" s="1">
        <v>10</v>
      </c>
      <c r="AD33" s="1">
        <v>26</v>
      </c>
      <c r="AE33" s="1">
        <v>29</v>
      </c>
      <c r="AF33" s="1">
        <v>24</v>
      </c>
      <c r="AG33" s="1">
        <v>5</v>
      </c>
      <c r="AH33" s="1">
        <v>9</v>
      </c>
      <c r="AI33" s="1">
        <v>8</v>
      </c>
      <c r="AJ33" s="1">
        <v>6</v>
      </c>
      <c r="AK33" s="1">
        <v>15</v>
      </c>
    </row>
    <row r="34" spans="1:37">
      <c r="A34" s="1">
        <v>30</v>
      </c>
      <c r="B34" s="3" t="s">
        <v>94</v>
      </c>
      <c r="C34" t="s">
        <v>696</v>
      </c>
      <c r="D34" t="str">
        <f t="shared" si="1"/>
        <v>1.12.02. Total reserves (includes gold)1 year change, % GDP</v>
      </c>
      <c r="H34" s="1">
        <v>23</v>
      </c>
      <c r="I34" s="1">
        <v>14</v>
      </c>
      <c r="J34" s="1">
        <v>28</v>
      </c>
      <c r="K34" s="1">
        <v>3</v>
      </c>
      <c r="L34" s="1">
        <v>16</v>
      </c>
      <c r="M34" s="1">
        <v>25</v>
      </c>
      <c r="N34" s="1">
        <v>6</v>
      </c>
      <c r="O34" s="1">
        <v>1</v>
      </c>
      <c r="P34" s="1">
        <v>21</v>
      </c>
      <c r="Q34" s="1">
        <v>2</v>
      </c>
      <c r="R34" s="1">
        <v>11</v>
      </c>
      <c r="S34" s="1">
        <v>12</v>
      </c>
      <c r="T34" s="1">
        <v>26</v>
      </c>
      <c r="U34" s="1">
        <v>24</v>
      </c>
      <c r="V34" s="1">
        <v>13</v>
      </c>
      <c r="W34" s="1">
        <v>8</v>
      </c>
      <c r="X34" s="1">
        <v>27</v>
      </c>
      <c r="Y34" s="1">
        <v>18</v>
      </c>
      <c r="Z34" s="1">
        <v>22</v>
      </c>
      <c r="AA34" s="1">
        <v>20</v>
      </c>
      <c r="AB34" s="1">
        <v>30</v>
      </c>
      <c r="AC34" s="1">
        <v>7</v>
      </c>
      <c r="AD34" s="1">
        <v>4</v>
      </c>
      <c r="AE34" s="1">
        <v>17</v>
      </c>
      <c r="AF34" s="1">
        <v>10</v>
      </c>
      <c r="AG34" s="1">
        <v>9</v>
      </c>
      <c r="AH34" s="1">
        <v>5</v>
      </c>
      <c r="AI34" s="1">
        <v>15</v>
      </c>
      <c r="AJ34" s="1">
        <v>19</v>
      </c>
      <c r="AK34" s="1">
        <v>29</v>
      </c>
    </row>
    <row r="35" spans="1:37">
      <c r="A35" s="1">
        <v>31</v>
      </c>
      <c r="B35" s="2" t="s">
        <v>96</v>
      </c>
      <c r="C35" t="s">
        <v>97</v>
      </c>
      <c r="D35" t="str">
        <f t="shared" si="1"/>
        <v>1.13. Export concentration</v>
      </c>
      <c r="H35" s="1">
        <v>24</v>
      </c>
      <c r="I35" s="1">
        <v>26</v>
      </c>
      <c r="J35" s="1">
        <v>30</v>
      </c>
      <c r="K35" s="1">
        <v>19</v>
      </c>
      <c r="L35" s="1">
        <v>18</v>
      </c>
      <c r="M35" s="1">
        <v>27</v>
      </c>
      <c r="N35" s="1">
        <v>6</v>
      </c>
      <c r="O35" s="1">
        <v>25</v>
      </c>
      <c r="P35" s="1">
        <v>21</v>
      </c>
      <c r="Q35" s="1">
        <v>28</v>
      </c>
      <c r="R35" s="1">
        <v>1</v>
      </c>
      <c r="S35" s="1">
        <v>3</v>
      </c>
      <c r="T35" s="1">
        <v>11</v>
      </c>
      <c r="U35" s="1">
        <v>23</v>
      </c>
      <c r="V35" s="1">
        <v>10</v>
      </c>
      <c r="W35" s="1">
        <v>29</v>
      </c>
      <c r="X35" s="1">
        <v>17</v>
      </c>
      <c r="Y35" s="1">
        <v>9</v>
      </c>
      <c r="Z35" s="1">
        <v>13</v>
      </c>
      <c r="AA35" s="1">
        <v>20</v>
      </c>
      <c r="AB35" s="1">
        <v>16</v>
      </c>
      <c r="AC35" s="1">
        <v>22</v>
      </c>
      <c r="AD35" s="1">
        <v>7</v>
      </c>
      <c r="AE35" s="1">
        <v>8</v>
      </c>
      <c r="AF35" s="1">
        <v>14</v>
      </c>
      <c r="AG35" s="1">
        <v>12</v>
      </c>
      <c r="AH35" s="1">
        <v>5</v>
      </c>
      <c r="AI35" s="1">
        <v>2</v>
      </c>
      <c r="AJ35" s="1">
        <v>4</v>
      </c>
      <c r="AK35" s="1">
        <v>15</v>
      </c>
    </row>
    <row r="36" spans="1:37">
      <c r="A36" s="1">
        <v>32</v>
      </c>
      <c r="B36" s="3" t="s">
        <v>98</v>
      </c>
      <c r="C36" t="s">
        <v>99</v>
      </c>
      <c r="D36" t="str">
        <f t="shared" si="1"/>
        <v>1.13.01. Export market concentration, Top 5 as % total</v>
      </c>
      <c r="H36" s="1">
        <v>22</v>
      </c>
      <c r="I36" s="1">
        <v>9</v>
      </c>
      <c r="J36" s="1">
        <v>27</v>
      </c>
      <c r="K36" s="1">
        <v>13</v>
      </c>
      <c r="L36" s="1">
        <v>28</v>
      </c>
      <c r="M36" s="1">
        <v>23</v>
      </c>
      <c r="N36" s="1">
        <v>3</v>
      </c>
      <c r="O36" s="1">
        <v>24</v>
      </c>
      <c r="P36" s="1">
        <v>16</v>
      </c>
      <c r="Q36" s="1">
        <v>25</v>
      </c>
      <c r="R36" s="1">
        <v>1</v>
      </c>
      <c r="S36" s="1">
        <v>11</v>
      </c>
      <c r="T36" s="1">
        <v>14</v>
      </c>
      <c r="U36" s="1">
        <v>29</v>
      </c>
      <c r="V36" s="1">
        <v>12</v>
      </c>
      <c r="W36" s="1">
        <v>30</v>
      </c>
      <c r="X36" s="1">
        <v>21</v>
      </c>
      <c r="Y36" s="1">
        <v>18</v>
      </c>
      <c r="Z36" s="1">
        <v>5</v>
      </c>
      <c r="AA36" s="1">
        <v>26</v>
      </c>
      <c r="AB36" s="1">
        <v>15</v>
      </c>
      <c r="AC36" s="1">
        <v>20</v>
      </c>
      <c r="AD36" s="1">
        <v>2</v>
      </c>
      <c r="AE36" s="1">
        <v>10</v>
      </c>
      <c r="AF36" s="1">
        <v>17</v>
      </c>
      <c r="AG36" s="1">
        <v>8</v>
      </c>
      <c r="AH36" s="1">
        <v>6</v>
      </c>
      <c r="AI36" s="1">
        <v>4</v>
      </c>
      <c r="AJ36" s="1">
        <v>7</v>
      </c>
      <c r="AK36" s="1">
        <v>19</v>
      </c>
    </row>
    <row r="37" spans="1:37">
      <c r="A37" s="1">
        <v>33</v>
      </c>
      <c r="B37" s="3" t="s">
        <v>100</v>
      </c>
      <c r="C37" t="s">
        <v>101</v>
      </c>
      <c r="D37" t="str">
        <f t="shared" si="1"/>
        <v>1.13.02. Export product concentration, Top 5 as % total</v>
      </c>
      <c r="H37" s="1">
        <v>22</v>
      </c>
      <c r="I37" s="1">
        <v>30</v>
      </c>
      <c r="J37" s="1">
        <v>29</v>
      </c>
      <c r="K37" s="1">
        <v>26</v>
      </c>
      <c r="L37" s="1">
        <v>3</v>
      </c>
      <c r="M37" s="1">
        <v>24</v>
      </c>
      <c r="N37" s="1">
        <v>10</v>
      </c>
      <c r="O37" s="1">
        <v>21</v>
      </c>
      <c r="P37" s="1">
        <v>28</v>
      </c>
      <c r="Q37" s="1">
        <v>25</v>
      </c>
      <c r="R37" s="1">
        <v>4</v>
      </c>
      <c r="S37" s="1">
        <v>1</v>
      </c>
      <c r="T37" s="1">
        <v>12</v>
      </c>
      <c r="U37" s="1">
        <v>8</v>
      </c>
      <c r="V37" s="1">
        <v>9</v>
      </c>
      <c r="W37" s="1">
        <v>13</v>
      </c>
      <c r="X37" s="1">
        <v>18</v>
      </c>
      <c r="Y37" s="1">
        <v>7</v>
      </c>
      <c r="Z37" s="1">
        <v>27</v>
      </c>
      <c r="AA37" s="1">
        <v>14</v>
      </c>
      <c r="AB37" s="1">
        <v>19</v>
      </c>
      <c r="AC37" s="1">
        <v>23</v>
      </c>
      <c r="AD37" s="1">
        <v>17</v>
      </c>
      <c r="AE37" s="1">
        <v>11</v>
      </c>
      <c r="AF37" s="1">
        <v>15</v>
      </c>
      <c r="AG37" s="1">
        <v>20</v>
      </c>
      <c r="AH37" s="1">
        <v>6</v>
      </c>
      <c r="AI37" s="1">
        <v>5</v>
      </c>
      <c r="AJ37" s="1">
        <v>2</v>
      </c>
      <c r="AK37" s="1">
        <v>16</v>
      </c>
    </row>
    <row r="38" spans="1:37">
      <c r="A38" s="1">
        <v>34</v>
      </c>
      <c r="B38" s="2" t="s">
        <v>102</v>
      </c>
      <c r="C38" t="s">
        <v>103</v>
      </c>
      <c r="D38" t="str">
        <f t="shared" si="1"/>
        <v>1.14. Exports of goods and services</v>
      </c>
      <c r="H38" s="1">
        <v>13</v>
      </c>
      <c r="I38" s="1">
        <v>22</v>
      </c>
      <c r="J38" s="1">
        <v>28</v>
      </c>
      <c r="K38" s="1">
        <v>25</v>
      </c>
      <c r="L38" s="1">
        <v>9</v>
      </c>
      <c r="M38" s="1">
        <v>18</v>
      </c>
      <c r="N38" s="1">
        <v>2</v>
      </c>
      <c r="O38" s="1">
        <v>11</v>
      </c>
      <c r="P38" s="1">
        <v>24</v>
      </c>
      <c r="Q38" s="1">
        <v>8</v>
      </c>
      <c r="R38" s="1">
        <v>6</v>
      </c>
      <c r="S38" s="1">
        <v>17</v>
      </c>
      <c r="T38" s="1">
        <v>4</v>
      </c>
      <c r="U38" s="1">
        <v>30</v>
      </c>
      <c r="V38" s="1">
        <v>14</v>
      </c>
      <c r="W38" s="1">
        <v>12</v>
      </c>
      <c r="X38" s="1">
        <v>26</v>
      </c>
      <c r="Y38" s="1">
        <v>21</v>
      </c>
      <c r="Z38" s="1">
        <v>23</v>
      </c>
      <c r="AA38" s="1">
        <v>29</v>
      </c>
      <c r="AB38" s="1">
        <v>20</v>
      </c>
      <c r="AC38" s="1">
        <v>19</v>
      </c>
      <c r="AD38" s="1">
        <v>10</v>
      </c>
      <c r="AE38" s="1">
        <v>5</v>
      </c>
      <c r="AF38" s="1">
        <v>7</v>
      </c>
      <c r="AG38" s="1">
        <v>27</v>
      </c>
      <c r="AH38" s="1">
        <v>16</v>
      </c>
      <c r="AI38" s="1">
        <v>3</v>
      </c>
      <c r="AJ38" s="1">
        <v>1</v>
      </c>
      <c r="AK38" s="1">
        <v>15</v>
      </c>
    </row>
    <row r="39" spans="1:37">
      <c r="A39" s="1">
        <v>35</v>
      </c>
      <c r="B39" s="3" t="s">
        <v>104</v>
      </c>
      <c r="C39" t="s">
        <v>105</v>
      </c>
      <c r="D39" t="str">
        <f t="shared" si="1"/>
        <v>1.14.01. Merchandise exports, US$</v>
      </c>
      <c r="H39" s="1">
        <v>13</v>
      </c>
      <c r="I39" s="1">
        <v>22</v>
      </c>
      <c r="J39" s="1">
        <v>28</v>
      </c>
      <c r="K39" s="1">
        <v>25</v>
      </c>
      <c r="L39" s="1">
        <v>6</v>
      </c>
      <c r="M39" s="1">
        <v>18</v>
      </c>
      <c r="N39" s="1">
        <v>1</v>
      </c>
      <c r="O39" s="1">
        <v>11</v>
      </c>
      <c r="P39" s="1">
        <v>24</v>
      </c>
      <c r="Q39" s="1">
        <v>4</v>
      </c>
      <c r="R39" s="1">
        <v>12</v>
      </c>
      <c r="S39" s="1">
        <v>17</v>
      </c>
      <c r="T39" s="1">
        <v>3</v>
      </c>
      <c r="U39" s="1">
        <v>30</v>
      </c>
      <c r="V39" s="1">
        <v>15</v>
      </c>
      <c r="W39" s="1">
        <v>7</v>
      </c>
      <c r="X39" s="1">
        <v>26</v>
      </c>
      <c r="Y39" s="1">
        <v>21</v>
      </c>
      <c r="Z39" s="1">
        <v>23</v>
      </c>
      <c r="AA39" s="1">
        <v>29</v>
      </c>
      <c r="AB39" s="1">
        <v>20</v>
      </c>
      <c r="AC39" s="1">
        <v>19</v>
      </c>
      <c r="AD39" s="1">
        <v>8</v>
      </c>
      <c r="AE39" s="1">
        <v>10</v>
      </c>
      <c r="AF39" s="1">
        <v>5</v>
      </c>
      <c r="AG39" s="1">
        <v>27</v>
      </c>
      <c r="AH39" s="1">
        <v>16</v>
      </c>
      <c r="AI39" s="1">
        <v>9</v>
      </c>
      <c r="AJ39" s="1">
        <v>2</v>
      </c>
      <c r="AK39" s="1">
        <v>14</v>
      </c>
    </row>
    <row r="40" spans="1:37">
      <c r="A40" s="1">
        <v>36</v>
      </c>
      <c r="B40" s="3" t="s">
        <v>106</v>
      </c>
      <c r="C40" t="s">
        <v>107</v>
      </c>
      <c r="D40" t="str">
        <f t="shared" si="1"/>
        <v>1.14.02. Commercial services exports, US$</v>
      </c>
      <c r="H40" s="1">
        <v>12</v>
      </c>
      <c r="I40" s="1">
        <v>21</v>
      </c>
      <c r="J40" s="1">
        <v>29</v>
      </c>
      <c r="K40" s="1">
        <v>27</v>
      </c>
      <c r="L40" s="1">
        <v>8</v>
      </c>
      <c r="M40" s="1">
        <v>19</v>
      </c>
      <c r="N40" s="1">
        <v>3</v>
      </c>
      <c r="O40" s="1">
        <v>11</v>
      </c>
      <c r="P40" s="1">
        <v>26</v>
      </c>
      <c r="Q40" s="1">
        <v>9</v>
      </c>
      <c r="R40" s="1">
        <v>4</v>
      </c>
      <c r="S40" s="1">
        <v>17</v>
      </c>
      <c r="T40" s="1">
        <v>6</v>
      </c>
      <c r="U40" s="1">
        <v>30</v>
      </c>
      <c r="V40" s="1">
        <v>16</v>
      </c>
      <c r="W40" s="1">
        <v>14</v>
      </c>
      <c r="X40" s="1">
        <v>22</v>
      </c>
      <c r="Y40" s="1">
        <v>18</v>
      </c>
      <c r="Z40" s="1">
        <v>20</v>
      </c>
      <c r="AA40" s="1">
        <v>28</v>
      </c>
      <c r="AB40" s="1">
        <v>24</v>
      </c>
      <c r="AC40" s="1">
        <v>13</v>
      </c>
      <c r="AD40" s="1">
        <v>10</v>
      </c>
      <c r="AE40" s="1">
        <v>5</v>
      </c>
      <c r="AF40" s="1">
        <v>7</v>
      </c>
      <c r="AG40" s="1">
        <v>25</v>
      </c>
      <c r="AH40" s="1">
        <v>15</v>
      </c>
      <c r="AI40" s="1">
        <v>2</v>
      </c>
      <c r="AJ40" s="1">
        <v>1</v>
      </c>
      <c r="AK40" s="1">
        <v>23</v>
      </c>
    </row>
    <row r="41" spans="1:37">
      <c r="A41" s="1">
        <v>37</v>
      </c>
      <c r="B41" s="2" t="s">
        <v>108</v>
      </c>
      <c r="C41" t="s">
        <v>109</v>
      </c>
      <c r="D41" t="str">
        <f t="shared" si="1"/>
        <v>1.15. Technological innovation</v>
      </c>
      <c r="H41" s="1">
        <v>7</v>
      </c>
      <c r="I41" s="1">
        <v>29</v>
      </c>
      <c r="J41" s="1">
        <v>20</v>
      </c>
      <c r="K41" s="1">
        <v>28</v>
      </c>
      <c r="L41" s="1">
        <v>10</v>
      </c>
      <c r="M41" s="1">
        <v>17</v>
      </c>
      <c r="N41" s="1">
        <v>12</v>
      </c>
      <c r="O41" s="1">
        <v>3</v>
      </c>
      <c r="P41" s="1">
        <v>23</v>
      </c>
      <c r="Q41" s="1">
        <v>4</v>
      </c>
      <c r="R41" s="1">
        <v>21</v>
      </c>
      <c r="S41" s="1">
        <v>22</v>
      </c>
      <c r="T41" s="1">
        <v>5</v>
      </c>
      <c r="U41" s="1">
        <v>18</v>
      </c>
      <c r="V41" s="1">
        <v>11</v>
      </c>
      <c r="W41" s="1">
        <v>19</v>
      </c>
      <c r="X41" s="1">
        <v>27</v>
      </c>
      <c r="Y41" s="1">
        <v>9</v>
      </c>
      <c r="Z41" s="1">
        <v>25</v>
      </c>
      <c r="AA41" s="1">
        <v>30</v>
      </c>
      <c r="AB41" s="1">
        <v>24</v>
      </c>
      <c r="AC41" s="1">
        <v>13</v>
      </c>
      <c r="AD41" s="1">
        <v>14</v>
      </c>
      <c r="AE41" s="1">
        <v>2</v>
      </c>
      <c r="AF41" s="1">
        <v>1</v>
      </c>
      <c r="AG41" s="1">
        <v>26</v>
      </c>
      <c r="AH41" s="1">
        <v>15</v>
      </c>
      <c r="AI41" s="1">
        <v>8</v>
      </c>
      <c r="AJ41" s="1">
        <v>6</v>
      </c>
      <c r="AK41" s="1">
        <v>16</v>
      </c>
    </row>
    <row r="42" spans="1:37">
      <c r="A42" s="1">
        <v>38</v>
      </c>
      <c r="B42" s="3" t="s">
        <v>110</v>
      </c>
      <c r="C42" t="s">
        <v>111</v>
      </c>
      <c r="D42" t="str">
        <f t="shared" si="1"/>
        <v>1.15.01. R&amp;D expenditure, % GDP</v>
      </c>
      <c r="H42" s="1">
        <v>7</v>
      </c>
      <c r="I42" s="1" t="s">
        <v>221</v>
      </c>
      <c r="J42" s="1">
        <v>21</v>
      </c>
      <c r="K42" s="1" t="s">
        <v>221</v>
      </c>
      <c r="L42" s="1">
        <v>9</v>
      </c>
      <c r="M42" s="1">
        <v>17</v>
      </c>
      <c r="N42" s="1">
        <v>5</v>
      </c>
      <c r="O42" s="1">
        <v>2</v>
      </c>
      <c r="P42" s="1" t="s">
        <v>221</v>
      </c>
      <c r="Q42" s="1">
        <v>14</v>
      </c>
      <c r="R42" s="1">
        <v>15</v>
      </c>
      <c r="S42" s="1">
        <v>20</v>
      </c>
      <c r="T42" s="1">
        <v>4</v>
      </c>
      <c r="U42" s="1" t="s">
        <v>221</v>
      </c>
      <c r="V42" s="1">
        <v>13</v>
      </c>
      <c r="W42" s="1">
        <v>19</v>
      </c>
      <c r="X42" s="1">
        <v>24</v>
      </c>
      <c r="Y42" s="1">
        <v>10</v>
      </c>
      <c r="Z42" s="1">
        <v>22</v>
      </c>
      <c r="AA42" s="1">
        <v>26</v>
      </c>
      <c r="AB42" s="1">
        <v>23</v>
      </c>
      <c r="AC42" s="1">
        <v>18</v>
      </c>
      <c r="AD42" s="1">
        <v>12</v>
      </c>
      <c r="AE42" s="1">
        <v>6</v>
      </c>
      <c r="AF42" s="1">
        <v>1</v>
      </c>
      <c r="AG42" s="1">
        <v>25</v>
      </c>
      <c r="AH42" s="1">
        <v>11</v>
      </c>
      <c r="AI42" s="1">
        <v>8</v>
      </c>
      <c r="AJ42" s="1">
        <v>3</v>
      </c>
      <c r="AK42" s="1">
        <v>16</v>
      </c>
    </row>
    <row r="43" spans="1:37">
      <c r="A43" s="1">
        <v>39</v>
      </c>
      <c r="B43" s="3" t="s">
        <v>112</v>
      </c>
      <c r="C43" t="s">
        <v>113</v>
      </c>
      <c r="D43" t="str">
        <f t="shared" si="1"/>
        <v>1.15.02. Researchers in R&amp;D, per capita</v>
      </c>
      <c r="H43" s="1" t="s">
        <v>221</v>
      </c>
      <c r="I43" s="1" t="s">
        <v>221</v>
      </c>
      <c r="J43" s="1" t="s">
        <v>221</v>
      </c>
      <c r="K43" s="1" t="s">
        <v>221</v>
      </c>
      <c r="L43" s="1">
        <v>8</v>
      </c>
      <c r="M43" s="1">
        <v>15</v>
      </c>
      <c r="N43" s="1">
        <v>13</v>
      </c>
      <c r="O43" s="1">
        <v>3</v>
      </c>
      <c r="P43" s="1" t="s">
        <v>221</v>
      </c>
      <c r="Q43" s="1">
        <v>9</v>
      </c>
      <c r="R43" s="1">
        <v>19</v>
      </c>
      <c r="S43" s="1">
        <v>16</v>
      </c>
      <c r="T43" s="1">
        <v>5</v>
      </c>
      <c r="U43" s="1" t="s">
        <v>221</v>
      </c>
      <c r="V43" s="1">
        <v>11</v>
      </c>
      <c r="W43" s="1">
        <v>18</v>
      </c>
      <c r="X43" s="1">
        <v>23</v>
      </c>
      <c r="Y43" s="1">
        <v>4</v>
      </c>
      <c r="Z43" s="1">
        <v>17</v>
      </c>
      <c r="AA43" s="1">
        <v>22</v>
      </c>
      <c r="AB43" s="1" t="s">
        <v>221</v>
      </c>
      <c r="AC43" s="1">
        <v>20</v>
      </c>
      <c r="AD43" s="1">
        <v>10</v>
      </c>
      <c r="AE43" s="1">
        <v>2</v>
      </c>
      <c r="AF43" s="1">
        <v>1</v>
      </c>
      <c r="AG43" s="1">
        <v>21</v>
      </c>
      <c r="AH43" s="1">
        <v>12</v>
      </c>
      <c r="AI43" s="1">
        <v>7</v>
      </c>
      <c r="AJ43" s="1">
        <v>6</v>
      </c>
      <c r="AK43" s="1">
        <v>14</v>
      </c>
    </row>
    <row r="44" spans="1:37">
      <c r="A44" s="1">
        <v>40</v>
      </c>
      <c r="B44" s="3" t="s">
        <v>114</v>
      </c>
      <c r="C44" t="s">
        <v>115</v>
      </c>
      <c r="D44" t="str">
        <f t="shared" si="1"/>
        <v>1.15.03. Patent applications, per million inhabitants</v>
      </c>
      <c r="H44" s="1">
        <v>10</v>
      </c>
      <c r="I44" s="1">
        <v>28</v>
      </c>
      <c r="J44" s="1">
        <v>16</v>
      </c>
      <c r="K44" s="1">
        <v>27</v>
      </c>
      <c r="L44" s="1">
        <v>8</v>
      </c>
      <c r="M44" s="1">
        <v>14</v>
      </c>
      <c r="N44" s="1">
        <v>6</v>
      </c>
      <c r="O44" s="1">
        <v>3</v>
      </c>
      <c r="P44" s="1">
        <v>24</v>
      </c>
      <c r="Q44" s="1">
        <v>11</v>
      </c>
      <c r="R44" s="1">
        <v>15</v>
      </c>
      <c r="S44" s="1">
        <v>23</v>
      </c>
      <c r="T44" s="1">
        <v>2</v>
      </c>
      <c r="U44" s="1">
        <v>26</v>
      </c>
      <c r="V44" s="1">
        <v>13</v>
      </c>
      <c r="W44" s="1">
        <v>19</v>
      </c>
      <c r="X44" s="1">
        <v>29</v>
      </c>
      <c r="Y44" s="1">
        <v>9</v>
      </c>
      <c r="Z44" s="1">
        <v>25</v>
      </c>
      <c r="AA44" s="1" t="s">
        <v>221</v>
      </c>
      <c r="AB44" s="1">
        <v>21</v>
      </c>
      <c r="AC44" s="1">
        <v>22</v>
      </c>
      <c r="AD44" s="1">
        <v>12</v>
      </c>
      <c r="AE44" s="1">
        <v>5</v>
      </c>
      <c r="AF44" s="1">
        <v>1</v>
      </c>
      <c r="AG44" s="1">
        <v>18</v>
      </c>
      <c r="AH44" s="1">
        <v>17</v>
      </c>
      <c r="AI44" s="1">
        <v>7</v>
      </c>
      <c r="AJ44" s="1">
        <v>4</v>
      </c>
      <c r="AK44" s="1">
        <v>20</v>
      </c>
    </row>
    <row r="45" spans="1:37">
      <c r="A45" s="1">
        <v>41</v>
      </c>
      <c r="B45" s="3" t="s">
        <v>116</v>
      </c>
      <c r="C45" t="s">
        <v>117</v>
      </c>
      <c r="D45" t="str">
        <f t="shared" si="1"/>
        <v>1.15.04. High-technology exports, % of manufactured exports</v>
      </c>
      <c r="H45" s="1">
        <v>11</v>
      </c>
      <c r="I45" s="1" t="s">
        <v>221</v>
      </c>
      <c r="J45" s="1">
        <v>26</v>
      </c>
      <c r="K45" s="1">
        <v>24</v>
      </c>
      <c r="L45" s="1">
        <v>16</v>
      </c>
      <c r="M45" s="1">
        <v>15</v>
      </c>
      <c r="N45" s="1">
        <v>7</v>
      </c>
      <c r="O45" s="1" t="s">
        <v>221</v>
      </c>
      <c r="P45" s="1">
        <v>22</v>
      </c>
      <c r="Q45" s="1">
        <v>1</v>
      </c>
      <c r="R45" s="1">
        <v>17</v>
      </c>
      <c r="S45" s="1">
        <v>20</v>
      </c>
      <c r="T45" s="1">
        <v>14</v>
      </c>
      <c r="U45" s="1">
        <v>12</v>
      </c>
      <c r="V45" s="1">
        <v>4</v>
      </c>
      <c r="W45" s="1">
        <v>10</v>
      </c>
      <c r="X45" s="1">
        <v>23</v>
      </c>
      <c r="Y45" s="1">
        <v>18</v>
      </c>
      <c r="Z45" s="1">
        <v>25</v>
      </c>
      <c r="AA45" s="1" t="s">
        <v>221</v>
      </c>
      <c r="AB45" s="1">
        <v>21</v>
      </c>
      <c r="AC45" s="1">
        <v>2</v>
      </c>
      <c r="AD45" s="1">
        <v>19</v>
      </c>
      <c r="AE45" s="1">
        <v>3</v>
      </c>
      <c r="AF45" s="1">
        <v>6</v>
      </c>
      <c r="AG45" s="1">
        <v>27</v>
      </c>
      <c r="AH45" s="1">
        <v>8</v>
      </c>
      <c r="AI45" s="1">
        <v>9</v>
      </c>
      <c r="AJ45" s="1">
        <v>13</v>
      </c>
      <c r="AK45" s="1">
        <v>5</v>
      </c>
    </row>
    <row r="46" spans="1:37">
      <c r="A46" s="1">
        <v>42</v>
      </c>
      <c r="B46" s="3" t="s">
        <v>118</v>
      </c>
      <c r="C46" t="s">
        <v>119</v>
      </c>
      <c r="D46" t="str">
        <f t="shared" si="1"/>
        <v>1.15.05. Scientific articles, per million people</v>
      </c>
      <c r="H46" s="1">
        <v>1</v>
      </c>
      <c r="I46" s="1">
        <v>26</v>
      </c>
      <c r="J46" s="1">
        <v>12</v>
      </c>
      <c r="K46" s="1">
        <v>27</v>
      </c>
      <c r="L46" s="1">
        <v>5</v>
      </c>
      <c r="M46" s="1">
        <v>15</v>
      </c>
      <c r="N46" s="1">
        <v>14</v>
      </c>
      <c r="O46" s="1">
        <v>9</v>
      </c>
      <c r="P46" s="1">
        <v>17</v>
      </c>
      <c r="Q46" s="1">
        <v>2</v>
      </c>
      <c r="R46" s="1">
        <v>21</v>
      </c>
      <c r="S46" s="1">
        <v>20</v>
      </c>
      <c r="T46" s="1">
        <v>10</v>
      </c>
      <c r="U46" s="1">
        <v>30</v>
      </c>
      <c r="V46" s="1">
        <v>11</v>
      </c>
      <c r="W46" s="1">
        <v>18</v>
      </c>
      <c r="X46" s="1">
        <v>28</v>
      </c>
      <c r="Y46" s="1">
        <v>4</v>
      </c>
      <c r="Z46" s="1">
        <v>25</v>
      </c>
      <c r="AA46" s="1">
        <v>29</v>
      </c>
      <c r="AB46" s="1">
        <v>24</v>
      </c>
      <c r="AC46" s="1">
        <v>19</v>
      </c>
      <c r="AD46" s="1">
        <v>13</v>
      </c>
      <c r="AE46" s="1">
        <v>3</v>
      </c>
      <c r="AF46" s="1">
        <v>7</v>
      </c>
      <c r="AG46" s="1">
        <v>23</v>
      </c>
      <c r="AH46" s="1">
        <v>16</v>
      </c>
      <c r="AI46" s="1">
        <v>6</v>
      </c>
      <c r="AJ46" s="1">
        <v>8</v>
      </c>
      <c r="AK46" s="1">
        <v>22</v>
      </c>
    </row>
    <row r="47" spans="1:37">
      <c r="A47" s="1">
        <v>43</v>
      </c>
      <c r="B47" s="2" t="s">
        <v>120</v>
      </c>
      <c r="C47" t="s">
        <v>121</v>
      </c>
      <c r="D47" t="str">
        <f t="shared" si="1"/>
        <v>1.16. Technological infrastructure</v>
      </c>
      <c r="H47" s="1">
        <v>11</v>
      </c>
      <c r="I47" s="1">
        <v>26</v>
      </c>
      <c r="J47" s="1">
        <v>16</v>
      </c>
      <c r="K47" s="1">
        <v>27</v>
      </c>
      <c r="L47" s="1">
        <v>7</v>
      </c>
      <c r="M47" s="1">
        <v>13</v>
      </c>
      <c r="N47" s="1">
        <v>12</v>
      </c>
      <c r="O47" s="1">
        <v>9</v>
      </c>
      <c r="P47" s="1">
        <v>20</v>
      </c>
      <c r="Q47" s="1">
        <v>1</v>
      </c>
      <c r="R47" s="1">
        <v>25</v>
      </c>
      <c r="S47" s="1">
        <v>22</v>
      </c>
      <c r="T47" s="1">
        <v>4</v>
      </c>
      <c r="U47" s="1">
        <v>28</v>
      </c>
      <c r="V47" s="1">
        <v>15</v>
      </c>
      <c r="W47" s="1">
        <v>18</v>
      </c>
      <c r="X47" s="1">
        <v>24</v>
      </c>
      <c r="Y47" s="1">
        <v>6</v>
      </c>
      <c r="Z47" s="1">
        <v>29</v>
      </c>
      <c r="AA47" s="1">
        <v>30</v>
      </c>
      <c r="AB47" s="1">
        <v>19</v>
      </c>
      <c r="AC47" s="1">
        <v>21</v>
      </c>
      <c r="AD47" s="1">
        <v>14</v>
      </c>
      <c r="AE47" s="1">
        <v>3</v>
      </c>
      <c r="AF47" s="1">
        <v>2</v>
      </c>
      <c r="AG47" s="1">
        <v>23</v>
      </c>
      <c r="AH47" s="1">
        <v>10</v>
      </c>
      <c r="AI47" s="1">
        <v>8</v>
      </c>
      <c r="AJ47" s="1">
        <v>5</v>
      </c>
      <c r="AK47" s="1">
        <v>17</v>
      </c>
    </row>
    <row r="48" spans="1:37">
      <c r="A48" s="1">
        <v>44</v>
      </c>
      <c r="B48" s="3" t="s">
        <v>122</v>
      </c>
      <c r="C48" t="s">
        <v>123</v>
      </c>
      <c r="D48" t="str">
        <f t="shared" si="1"/>
        <v>1.16.01. Fixed internet speed, Mbps</v>
      </c>
      <c r="H48" s="1">
        <v>15</v>
      </c>
      <c r="I48" s="1">
        <v>25</v>
      </c>
      <c r="J48" s="1">
        <v>23</v>
      </c>
      <c r="K48" s="1">
        <v>28</v>
      </c>
      <c r="L48" s="1">
        <v>7</v>
      </c>
      <c r="M48" s="1">
        <v>10</v>
      </c>
      <c r="N48" s="1">
        <v>11</v>
      </c>
      <c r="O48" s="1">
        <v>9</v>
      </c>
      <c r="P48" s="1">
        <v>22</v>
      </c>
      <c r="Q48" s="1">
        <v>2</v>
      </c>
      <c r="R48" s="1">
        <v>17</v>
      </c>
      <c r="S48" s="1">
        <v>26</v>
      </c>
      <c r="T48" s="1">
        <v>8</v>
      </c>
      <c r="U48" s="1">
        <v>24</v>
      </c>
      <c r="V48" s="1">
        <v>12</v>
      </c>
      <c r="W48" s="1">
        <v>18</v>
      </c>
      <c r="X48" s="1">
        <v>27</v>
      </c>
      <c r="Y48" s="1">
        <v>6</v>
      </c>
      <c r="Z48" s="1">
        <v>30</v>
      </c>
      <c r="AA48" s="1">
        <v>29</v>
      </c>
      <c r="AB48" s="1">
        <v>19</v>
      </c>
      <c r="AC48" s="1">
        <v>21</v>
      </c>
      <c r="AD48" s="1">
        <v>14</v>
      </c>
      <c r="AE48" s="1">
        <v>1</v>
      </c>
      <c r="AF48" s="1">
        <v>4</v>
      </c>
      <c r="AG48" s="1">
        <v>20</v>
      </c>
      <c r="AH48" s="1">
        <v>5</v>
      </c>
      <c r="AI48" s="1">
        <v>13</v>
      </c>
      <c r="AJ48" s="1">
        <v>3</v>
      </c>
      <c r="AK48" s="1">
        <v>16</v>
      </c>
    </row>
    <row r="49" spans="1:37">
      <c r="A49" s="1">
        <v>45</v>
      </c>
      <c r="B49" s="3" t="s">
        <v>124</v>
      </c>
      <c r="C49" t="s">
        <v>125</v>
      </c>
      <c r="D49" t="str">
        <f t="shared" si="1"/>
        <v>1.16.02. Internet users, % population</v>
      </c>
      <c r="H49" s="1">
        <v>10</v>
      </c>
      <c r="I49" s="1">
        <v>29</v>
      </c>
      <c r="J49" s="1">
        <v>3</v>
      </c>
      <c r="K49" s="1">
        <v>27</v>
      </c>
      <c r="L49" s="1">
        <v>1</v>
      </c>
      <c r="M49" s="1">
        <v>13</v>
      </c>
      <c r="N49" s="1">
        <v>17</v>
      </c>
      <c r="O49" s="1">
        <v>12</v>
      </c>
      <c r="P49" s="1">
        <v>20</v>
      </c>
      <c r="Q49" s="1">
        <v>5</v>
      </c>
      <c r="R49" s="1">
        <v>23</v>
      </c>
      <c r="S49" s="1">
        <v>21</v>
      </c>
      <c r="T49" s="1">
        <v>9</v>
      </c>
      <c r="U49" s="1">
        <v>26</v>
      </c>
      <c r="V49" s="1">
        <v>11</v>
      </c>
      <c r="W49" s="1">
        <v>16</v>
      </c>
      <c r="X49" s="1">
        <v>24</v>
      </c>
      <c r="Y49" s="1">
        <v>7</v>
      </c>
      <c r="Z49" s="1">
        <v>28</v>
      </c>
      <c r="AA49" s="1">
        <v>30</v>
      </c>
      <c r="AB49" s="1">
        <v>19</v>
      </c>
      <c r="AC49" s="1">
        <v>22</v>
      </c>
      <c r="AD49" s="1">
        <v>14</v>
      </c>
      <c r="AE49" s="1">
        <v>6</v>
      </c>
      <c r="AF49" s="1">
        <v>2</v>
      </c>
      <c r="AG49" s="1">
        <v>25</v>
      </c>
      <c r="AH49" s="1">
        <v>15</v>
      </c>
      <c r="AI49" s="1">
        <v>4</v>
      </c>
      <c r="AJ49" s="1">
        <v>8</v>
      </c>
      <c r="AK49" s="1">
        <v>18</v>
      </c>
    </row>
    <row r="50" spans="1:37">
      <c r="A50" s="1">
        <v>46</v>
      </c>
      <c r="B50" s="3" t="s">
        <v>126</v>
      </c>
      <c r="C50" t="s">
        <v>127</v>
      </c>
      <c r="D50" t="str">
        <f t="shared" si="1"/>
        <v>1.16.03. Fixed broadband subscriptions</v>
      </c>
      <c r="H50" s="1">
        <v>7</v>
      </c>
      <c r="I50" s="1">
        <v>23</v>
      </c>
      <c r="J50" s="1">
        <v>17</v>
      </c>
      <c r="K50" s="1">
        <v>27</v>
      </c>
      <c r="L50" s="1">
        <v>2</v>
      </c>
      <c r="M50" s="1">
        <v>13</v>
      </c>
      <c r="N50" s="1">
        <v>9</v>
      </c>
      <c r="O50" s="1">
        <v>11</v>
      </c>
      <c r="P50" s="1">
        <v>18</v>
      </c>
      <c r="Q50" s="1">
        <v>4</v>
      </c>
      <c r="R50" s="1">
        <v>26</v>
      </c>
      <c r="S50" s="1">
        <v>24</v>
      </c>
      <c r="T50" s="1">
        <v>8</v>
      </c>
      <c r="U50" s="1">
        <v>25</v>
      </c>
      <c r="V50" s="1">
        <v>19</v>
      </c>
      <c r="W50" s="1">
        <v>15</v>
      </c>
      <c r="X50" s="1">
        <v>28</v>
      </c>
      <c r="Y50" s="1">
        <v>6</v>
      </c>
      <c r="Z50" s="1">
        <v>29</v>
      </c>
      <c r="AA50" s="1">
        <v>30</v>
      </c>
      <c r="AB50" s="1">
        <v>20</v>
      </c>
      <c r="AC50" s="1">
        <v>22</v>
      </c>
      <c r="AD50" s="1">
        <v>12</v>
      </c>
      <c r="AE50" s="1">
        <v>10</v>
      </c>
      <c r="AF50" s="1">
        <v>1</v>
      </c>
      <c r="AG50" s="1">
        <v>21</v>
      </c>
      <c r="AH50" s="1">
        <v>16</v>
      </c>
      <c r="AI50" s="1">
        <v>3</v>
      </c>
      <c r="AJ50" s="1">
        <v>5</v>
      </c>
      <c r="AK50" s="1">
        <v>14</v>
      </c>
    </row>
    <row r="51" spans="1:37">
      <c r="A51" s="1">
        <v>47</v>
      </c>
      <c r="B51" s="3" t="s">
        <v>128</v>
      </c>
      <c r="C51" t="s">
        <v>129</v>
      </c>
      <c r="D51" t="str">
        <f t="shared" si="1"/>
        <v>1.16.04. Mobile subscriptions (per 100 people)</v>
      </c>
      <c r="H51" s="1">
        <v>21</v>
      </c>
      <c r="I51" s="1">
        <v>22</v>
      </c>
      <c r="J51" s="1">
        <v>17</v>
      </c>
      <c r="K51" s="1">
        <v>20</v>
      </c>
      <c r="L51" s="1">
        <v>26</v>
      </c>
      <c r="M51" s="1">
        <v>13</v>
      </c>
      <c r="N51" s="1">
        <v>18</v>
      </c>
      <c r="O51" s="1">
        <v>16</v>
      </c>
      <c r="P51" s="1">
        <v>25</v>
      </c>
      <c r="Q51" s="1">
        <v>1</v>
      </c>
      <c r="R51" s="1">
        <v>27</v>
      </c>
      <c r="S51" s="1">
        <v>14</v>
      </c>
      <c r="T51" s="1">
        <v>4</v>
      </c>
      <c r="U51" s="1">
        <v>29</v>
      </c>
      <c r="V51" s="1">
        <v>11</v>
      </c>
      <c r="W51" s="1">
        <v>24</v>
      </c>
      <c r="X51" s="1">
        <v>5</v>
      </c>
      <c r="Y51" s="1">
        <v>15</v>
      </c>
      <c r="Z51" s="1">
        <v>28</v>
      </c>
      <c r="AA51" s="1">
        <v>30</v>
      </c>
      <c r="AB51" s="1">
        <v>12</v>
      </c>
      <c r="AC51" s="1">
        <v>10</v>
      </c>
      <c r="AD51" s="1">
        <v>3</v>
      </c>
      <c r="AE51" s="1">
        <v>6</v>
      </c>
      <c r="AF51" s="1">
        <v>9</v>
      </c>
      <c r="AG51" s="1">
        <v>8</v>
      </c>
      <c r="AH51" s="1">
        <v>2</v>
      </c>
      <c r="AI51" s="1">
        <v>19</v>
      </c>
      <c r="AJ51" s="1">
        <v>23</v>
      </c>
      <c r="AK51" s="1">
        <v>7</v>
      </c>
    </row>
    <row r="52" spans="1:37">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row>
    <row r="53" spans="1:37">
      <c r="A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row>
    <row r="54" spans="1:37">
      <c r="A54" s="1"/>
      <c r="B54" t="s">
        <v>130</v>
      </c>
      <c r="C54" t="s">
        <v>131</v>
      </c>
      <c r="D54" t="str">
        <f>B54</f>
        <v>2. Societal Pillar</v>
      </c>
      <c r="H54" s="1">
        <v>3</v>
      </c>
      <c r="I54" s="1">
        <v>21</v>
      </c>
      <c r="J54" s="1">
        <v>19</v>
      </c>
      <c r="K54" s="1">
        <v>26</v>
      </c>
      <c r="L54" s="1">
        <v>2</v>
      </c>
      <c r="M54" s="1">
        <v>11</v>
      </c>
      <c r="N54" s="1">
        <v>24</v>
      </c>
      <c r="O54" s="1">
        <v>6</v>
      </c>
      <c r="P54" s="1">
        <v>13</v>
      </c>
      <c r="Q54" s="1">
        <v>10</v>
      </c>
      <c r="R54" s="1">
        <v>29</v>
      </c>
      <c r="S54" s="1">
        <v>25</v>
      </c>
      <c r="T54" s="1">
        <v>5</v>
      </c>
      <c r="U54" s="1">
        <v>20</v>
      </c>
      <c r="V54" s="1">
        <v>18</v>
      </c>
      <c r="W54" s="1">
        <v>23</v>
      </c>
      <c r="X54" s="1">
        <v>30</v>
      </c>
      <c r="Y54" s="1">
        <v>1</v>
      </c>
      <c r="Z54" s="1">
        <v>28</v>
      </c>
      <c r="AA54" s="1">
        <v>27</v>
      </c>
      <c r="AB54" s="1">
        <v>14</v>
      </c>
      <c r="AC54" s="1">
        <v>17</v>
      </c>
      <c r="AD54" s="1">
        <v>22</v>
      </c>
      <c r="AE54" s="1">
        <v>9</v>
      </c>
      <c r="AF54" s="1">
        <v>8</v>
      </c>
      <c r="AG54" s="1">
        <v>12</v>
      </c>
      <c r="AH54" s="1">
        <v>15</v>
      </c>
      <c r="AI54" s="1">
        <v>4</v>
      </c>
      <c r="AJ54" s="1">
        <v>7</v>
      </c>
      <c r="AK54" s="1">
        <v>16</v>
      </c>
    </row>
    <row r="55" spans="1:37">
      <c r="A55" s="1">
        <v>48</v>
      </c>
      <c r="B55" s="2" t="s">
        <v>132</v>
      </c>
      <c r="C55" t="s">
        <v>133</v>
      </c>
      <c r="D55" t="str">
        <f t="shared" si="1"/>
        <v>2.01. Inequality (Gini coefficient)</v>
      </c>
      <c r="H55" s="1">
        <v>6</v>
      </c>
      <c r="I55" s="1">
        <v>4</v>
      </c>
      <c r="J55" s="1" t="s">
        <v>221</v>
      </c>
      <c r="K55" s="1" t="s">
        <v>221</v>
      </c>
      <c r="L55" s="1">
        <v>5</v>
      </c>
      <c r="M55" s="1">
        <v>21</v>
      </c>
      <c r="N55" s="1">
        <v>13</v>
      </c>
      <c r="O55" s="1">
        <v>1</v>
      </c>
      <c r="P55" s="1">
        <v>22</v>
      </c>
      <c r="Q55" s="1">
        <v>16</v>
      </c>
      <c r="R55" s="1" t="s">
        <v>221</v>
      </c>
      <c r="S55" s="1">
        <v>11</v>
      </c>
      <c r="T55" s="1" t="s">
        <v>221</v>
      </c>
      <c r="U55" s="1">
        <v>14</v>
      </c>
      <c r="V55" s="1">
        <v>17</v>
      </c>
      <c r="W55" s="1">
        <v>23</v>
      </c>
      <c r="X55" s="1">
        <v>3</v>
      </c>
      <c r="Y55" s="1">
        <v>7</v>
      </c>
      <c r="Z55" s="1">
        <v>2</v>
      </c>
      <c r="AA55" s="1" t="s">
        <v>221</v>
      </c>
      <c r="AB55" s="1">
        <v>19</v>
      </c>
      <c r="AC55" s="1">
        <v>20</v>
      </c>
      <c r="AD55" s="1">
        <v>12</v>
      </c>
      <c r="AE55" s="1">
        <v>15</v>
      </c>
      <c r="AF55" s="1" t="s">
        <v>221</v>
      </c>
      <c r="AG55" s="1" t="s">
        <v>221</v>
      </c>
      <c r="AH55" s="1">
        <v>7</v>
      </c>
      <c r="AI55" s="1">
        <v>9</v>
      </c>
      <c r="AJ55" s="1">
        <v>18</v>
      </c>
      <c r="AK55" s="1">
        <v>10</v>
      </c>
    </row>
    <row r="56" spans="1:37">
      <c r="A56" s="1">
        <v>49</v>
      </c>
      <c r="B56" s="2" t="s">
        <v>134</v>
      </c>
      <c r="C56" t="s">
        <v>135</v>
      </c>
      <c r="D56" t="str">
        <f t="shared" si="1"/>
        <v>2.02. Educational attainment</v>
      </c>
      <c r="H56" s="1">
        <v>2</v>
      </c>
      <c r="I56" s="1">
        <v>25</v>
      </c>
      <c r="J56" s="1">
        <v>16</v>
      </c>
      <c r="K56" s="1">
        <v>29</v>
      </c>
      <c r="L56" s="1">
        <v>4</v>
      </c>
      <c r="M56" s="1">
        <v>12</v>
      </c>
      <c r="N56" s="1">
        <v>13</v>
      </c>
      <c r="O56" s="1">
        <v>7</v>
      </c>
      <c r="P56" s="1">
        <v>17</v>
      </c>
      <c r="Q56" s="1">
        <v>8</v>
      </c>
      <c r="R56" s="1">
        <v>24</v>
      </c>
      <c r="S56" s="1">
        <v>21</v>
      </c>
      <c r="T56" s="1">
        <v>11</v>
      </c>
      <c r="U56" s="1">
        <v>28</v>
      </c>
      <c r="V56" s="1">
        <v>15</v>
      </c>
      <c r="W56" s="1">
        <v>19</v>
      </c>
      <c r="X56" s="1">
        <v>27</v>
      </c>
      <c r="Y56" s="1">
        <v>6</v>
      </c>
      <c r="Z56" s="1">
        <v>26</v>
      </c>
      <c r="AA56" s="1">
        <v>30</v>
      </c>
      <c r="AB56" s="1">
        <v>14</v>
      </c>
      <c r="AC56" s="1">
        <v>20</v>
      </c>
      <c r="AD56" s="1">
        <v>9</v>
      </c>
      <c r="AE56" s="1">
        <v>10</v>
      </c>
      <c r="AF56" s="1">
        <v>5</v>
      </c>
      <c r="AG56" s="1">
        <v>18</v>
      </c>
      <c r="AH56" s="1">
        <v>22</v>
      </c>
      <c r="AI56" s="1">
        <v>3</v>
      </c>
      <c r="AJ56" s="1">
        <v>1</v>
      </c>
      <c r="AK56" s="1">
        <v>23</v>
      </c>
    </row>
    <row r="57" spans="1:37">
      <c r="A57" s="1">
        <v>50</v>
      </c>
      <c r="B57" s="3" t="s">
        <v>136</v>
      </c>
      <c r="C57" t="s">
        <v>137</v>
      </c>
      <c r="D57" t="str">
        <f t="shared" si="1"/>
        <v>2.02.01. Mean years of schooling</v>
      </c>
      <c r="H57" s="1">
        <v>6</v>
      </c>
      <c r="I57" s="1">
        <v>25</v>
      </c>
      <c r="J57" s="1">
        <v>17</v>
      </c>
      <c r="K57" s="1">
        <v>29</v>
      </c>
      <c r="L57" s="1">
        <v>2</v>
      </c>
      <c r="M57" s="1">
        <v>13</v>
      </c>
      <c r="N57" s="1">
        <v>22</v>
      </c>
      <c r="O57" s="1">
        <v>7</v>
      </c>
      <c r="P57" s="1">
        <v>18</v>
      </c>
      <c r="Q57" s="1">
        <v>8</v>
      </c>
      <c r="R57" s="1">
        <v>24</v>
      </c>
      <c r="S57" s="1">
        <v>21</v>
      </c>
      <c r="T57" s="1">
        <v>4</v>
      </c>
      <c r="U57" s="1">
        <v>26</v>
      </c>
      <c r="V57" s="1">
        <v>14</v>
      </c>
      <c r="W57" s="1">
        <v>19</v>
      </c>
      <c r="X57" s="1">
        <v>28</v>
      </c>
      <c r="Y57" s="1">
        <v>5</v>
      </c>
      <c r="Z57" s="1">
        <v>27</v>
      </c>
      <c r="AA57" s="1">
        <v>30</v>
      </c>
      <c r="AB57" s="1">
        <v>15</v>
      </c>
      <c r="AC57" s="1">
        <v>16</v>
      </c>
      <c r="AD57" s="1">
        <v>10</v>
      </c>
      <c r="AE57" s="1">
        <v>11</v>
      </c>
      <c r="AF57" s="1">
        <v>9</v>
      </c>
      <c r="AG57" s="1">
        <v>12</v>
      </c>
      <c r="AH57" s="1">
        <v>23</v>
      </c>
      <c r="AI57" s="1">
        <v>3</v>
      </c>
      <c r="AJ57" s="1">
        <v>1</v>
      </c>
      <c r="AK57" s="1">
        <v>20</v>
      </c>
    </row>
    <row r="58" spans="1:37">
      <c r="A58" s="1">
        <v>51</v>
      </c>
      <c r="B58" s="3" t="s">
        <v>138</v>
      </c>
      <c r="C58" t="s">
        <v>139</v>
      </c>
      <c r="D58" t="str">
        <f t="shared" si="1"/>
        <v>2.02.02. University education Index</v>
      </c>
      <c r="H58" s="1">
        <v>3</v>
      </c>
      <c r="I58" s="1">
        <v>25</v>
      </c>
      <c r="J58" s="1">
        <v>6</v>
      </c>
      <c r="K58" s="1">
        <v>27</v>
      </c>
      <c r="L58" s="1">
        <v>5</v>
      </c>
      <c r="M58" s="1">
        <v>17</v>
      </c>
      <c r="N58" s="1">
        <v>4</v>
      </c>
      <c r="O58" s="1">
        <v>12</v>
      </c>
      <c r="P58" s="1">
        <v>22</v>
      </c>
      <c r="Q58" s="1">
        <v>9</v>
      </c>
      <c r="R58" s="1">
        <v>8</v>
      </c>
      <c r="S58" s="1">
        <v>26</v>
      </c>
      <c r="T58" s="1">
        <v>10</v>
      </c>
      <c r="U58" s="1">
        <v>27</v>
      </c>
      <c r="V58" s="1">
        <v>15</v>
      </c>
      <c r="W58" s="1">
        <v>20</v>
      </c>
      <c r="X58" s="1">
        <v>27</v>
      </c>
      <c r="Y58" s="1">
        <v>7</v>
      </c>
      <c r="Z58" s="1">
        <v>16</v>
      </c>
      <c r="AA58" s="1">
        <v>27</v>
      </c>
      <c r="AB58" s="1">
        <v>23</v>
      </c>
      <c r="AC58" s="1">
        <v>24</v>
      </c>
      <c r="AD58" s="1">
        <v>13</v>
      </c>
      <c r="AE58" s="1">
        <v>14</v>
      </c>
      <c r="AF58" s="1">
        <v>11</v>
      </c>
      <c r="AG58" s="1">
        <v>19</v>
      </c>
      <c r="AH58" s="1">
        <v>18</v>
      </c>
      <c r="AI58" s="1">
        <v>2</v>
      </c>
      <c r="AJ58" s="1">
        <v>1</v>
      </c>
      <c r="AK58" s="1">
        <v>21</v>
      </c>
    </row>
    <row r="59" spans="1:37">
      <c r="A59" s="1">
        <v>52</v>
      </c>
      <c r="B59" s="3" t="s">
        <v>140</v>
      </c>
      <c r="C59" t="s">
        <v>141</v>
      </c>
      <c r="D59" t="str">
        <f t="shared" si="1"/>
        <v>2.02.03. Tertiary enrollment</v>
      </c>
      <c r="H59" s="1">
        <v>1</v>
      </c>
      <c r="I59" s="1">
        <v>22</v>
      </c>
      <c r="J59" s="1">
        <v>19</v>
      </c>
      <c r="K59" s="1">
        <v>25</v>
      </c>
      <c r="L59" s="1">
        <v>10</v>
      </c>
      <c r="M59" s="1">
        <v>3</v>
      </c>
      <c r="N59" s="1">
        <v>13</v>
      </c>
      <c r="O59" s="1">
        <v>5</v>
      </c>
      <c r="P59" s="1">
        <v>14</v>
      </c>
      <c r="Q59" s="1">
        <v>8</v>
      </c>
      <c r="R59" s="1">
        <v>20</v>
      </c>
      <c r="S59" s="1">
        <v>17</v>
      </c>
      <c r="T59" s="1" t="s">
        <v>221</v>
      </c>
      <c r="U59" s="1">
        <v>26</v>
      </c>
      <c r="V59" s="1">
        <v>16</v>
      </c>
      <c r="W59" s="1">
        <v>15</v>
      </c>
      <c r="X59" s="1">
        <v>24</v>
      </c>
      <c r="Y59" s="1">
        <v>9</v>
      </c>
      <c r="Z59" s="1">
        <v>27</v>
      </c>
      <c r="AA59" s="1" t="s">
        <v>221</v>
      </c>
      <c r="AB59" s="1">
        <v>11</v>
      </c>
      <c r="AC59" s="1">
        <v>18</v>
      </c>
      <c r="AD59" s="1">
        <v>7</v>
      </c>
      <c r="AE59" s="1">
        <v>4</v>
      </c>
      <c r="AF59" s="1">
        <v>2</v>
      </c>
      <c r="AG59" s="1">
        <v>23</v>
      </c>
      <c r="AH59" s="1" t="s">
        <v>221</v>
      </c>
      <c r="AI59" s="1">
        <v>12</v>
      </c>
      <c r="AJ59" s="1">
        <v>6</v>
      </c>
      <c r="AK59" s="1">
        <v>21</v>
      </c>
    </row>
    <row r="60" spans="1:37">
      <c r="A60" s="1">
        <v>53</v>
      </c>
      <c r="B60" s="2" t="s">
        <v>142</v>
      </c>
      <c r="C60" t="s">
        <v>143</v>
      </c>
      <c r="D60" t="str">
        <f t="shared" si="1"/>
        <v>2.03. Labor standards</v>
      </c>
      <c r="H60" s="1">
        <v>8</v>
      </c>
      <c r="I60" s="1">
        <v>27</v>
      </c>
      <c r="J60" s="1">
        <v>30</v>
      </c>
      <c r="K60" s="1">
        <v>17</v>
      </c>
      <c r="L60" s="1">
        <v>1</v>
      </c>
      <c r="M60" s="1">
        <v>14</v>
      </c>
      <c r="N60" s="1">
        <v>23</v>
      </c>
      <c r="O60" s="1">
        <v>4</v>
      </c>
      <c r="P60" s="1">
        <v>11</v>
      </c>
      <c r="Q60" s="1">
        <v>1</v>
      </c>
      <c r="R60" s="1">
        <v>15</v>
      </c>
      <c r="S60" s="1">
        <v>25</v>
      </c>
      <c r="T60" s="1">
        <v>16</v>
      </c>
      <c r="U60" s="1">
        <v>21</v>
      </c>
      <c r="V60" s="1">
        <v>26</v>
      </c>
      <c r="W60" s="1">
        <v>10</v>
      </c>
      <c r="X60" s="1">
        <v>29</v>
      </c>
      <c r="Y60" s="1">
        <v>3</v>
      </c>
      <c r="Z60" s="1">
        <v>13</v>
      </c>
      <c r="AA60" s="1">
        <v>20</v>
      </c>
      <c r="AB60" s="1">
        <v>6</v>
      </c>
      <c r="AC60" s="1">
        <v>12</v>
      </c>
      <c r="AD60" s="1">
        <v>28</v>
      </c>
      <c r="AE60" s="1">
        <v>24</v>
      </c>
      <c r="AF60" s="1">
        <v>7</v>
      </c>
      <c r="AG60" s="1">
        <v>22</v>
      </c>
      <c r="AH60" s="1">
        <v>19</v>
      </c>
      <c r="AI60" s="1">
        <v>9</v>
      </c>
      <c r="AJ60" s="1">
        <v>5</v>
      </c>
      <c r="AK60" s="1">
        <v>18</v>
      </c>
    </row>
    <row r="61" spans="1:37">
      <c r="A61" s="1">
        <v>54</v>
      </c>
      <c r="B61" s="3" t="s">
        <v>144</v>
      </c>
      <c r="C61" t="s">
        <v>145</v>
      </c>
      <c r="D61" t="str">
        <f t="shared" si="1"/>
        <v>2.03.01. Gender non-discrimination in hiring</v>
      </c>
      <c r="H61" s="1">
        <v>1</v>
      </c>
      <c r="I61" s="1">
        <v>23</v>
      </c>
      <c r="J61" s="1">
        <v>29</v>
      </c>
      <c r="K61" s="1">
        <v>1</v>
      </c>
      <c r="L61" s="1">
        <v>1</v>
      </c>
      <c r="M61" s="1">
        <v>20</v>
      </c>
      <c r="N61" s="1">
        <v>1</v>
      </c>
      <c r="O61" s="1">
        <v>1</v>
      </c>
      <c r="P61" s="1">
        <v>1</v>
      </c>
      <c r="Q61" s="1">
        <v>1</v>
      </c>
      <c r="R61" s="1">
        <v>1</v>
      </c>
      <c r="S61" s="1">
        <v>23</v>
      </c>
      <c r="T61" s="1">
        <v>23</v>
      </c>
      <c r="U61" s="1">
        <v>1</v>
      </c>
      <c r="V61" s="1">
        <v>23</v>
      </c>
      <c r="W61" s="1">
        <v>1</v>
      </c>
      <c r="X61" s="1">
        <v>29</v>
      </c>
      <c r="Y61" s="1">
        <v>1</v>
      </c>
      <c r="Z61" s="1">
        <v>1</v>
      </c>
      <c r="AA61" s="1">
        <v>23</v>
      </c>
      <c r="AB61" s="1">
        <v>1</v>
      </c>
      <c r="AC61" s="1">
        <v>1</v>
      </c>
      <c r="AD61" s="1">
        <v>23</v>
      </c>
      <c r="AE61" s="1">
        <v>20</v>
      </c>
      <c r="AF61" s="1">
        <v>1</v>
      </c>
      <c r="AG61" s="1">
        <v>20</v>
      </c>
      <c r="AH61" s="1">
        <v>1</v>
      </c>
      <c r="AI61" s="1">
        <v>1</v>
      </c>
      <c r="AJ61" s="1">
        <v>1</v>
      </c>
      <c r="AK61" s="1">
        <v>1</v>
      </c>
    </row>
    <row r="62" spans="1:37">
      <c r="A62" s="1">
        <v>55</v>
      </c>
      <c r="B62" s="3" t="s">
        <v>146</v>
      </c>
      <c r="C62" t="s">
        <v>147</v>
      </c>
      <c r="D62" t="str">
        <f t="shared" si="1"/>
        <v>2.03.02. Freedom of association and assembly</v>
      </c>
      <c r="H62" s="1">
        <v>9</v>
      </c>
      <c r="I62" s="1">
        <v>20</v>
      </c>
      <c r="J62" s="1" t="s">
        <v>221</v>
      </c>
      <c r="K62" s="1">
        <v>23</v>
      </c>
      <c r="L62" s="1">
        <v>1</v>
      </c>
      <c r="M62" s="1">
        <v>8</v>
      </c>
      <c r="N62" s="1">
        <v>28</v>
      </c>
      <c r="O62" s="1">
        <v>4</v>
      </c>
      <c r="P62" s="1">
        <v>13</v>
      </c>
      <c r="Q62" s="1" t="s">
        <v>221</v>
      </c>
      <c r="R62" s="1">
        <v>18</v>
      </c>
      <c r="S62" s="1">
        <v>15</v>
      </c>
      <c r="T62" s="1">
        <v>2</v>
      </c>
      <c r="U62" s="1">
        <v>26</v>
      </c>
      <c r="V62" s="1">
        <v>17</v>
      </c>
      <c r="W62" s="1">
        <v>12</v>
      </c>
      <c r="X62" s="1">
        <v>27</v>
      </c>
      <c r="Y62" s="1">
        <v>3</v>
      </c>
      <c r="Z62" s="1">
        <v>16</v>
      </c>
      <c r="AA62" s="1">
        <v>11</v>
      </c>
      <c r="AB62" s="1">
        <v>6</v>
      </c>
      <c r="AC62" s="1">
        <v>14</v>
      </c>
      <c r="AD62" s="1">
        <v>21</v>
      </c>
      <c r="AE62" s="1">
        <v>22</v>
      </c>
      <c r="AF62" s="1">
        <v>7</v>
      </c>
      <c r="AG62" s="1">
        <v>18</v>
      </c>
      <c r="AH62" s="1">
        <v>25</v>
      </c>
      <c r="AI62" s="1">
        <v>10</v>
      </c>
      <c r="AJ62" s="1">
        <v>5</v>
      </c>
      <c r="AK62" s="1">
        <v>24</v>
      </c>
    </row>
    <row r="63" spans="1:37">
      <c r="A63" s="1">
        <v>56</v>
      </c>
      <c r="B63" s="2" t="s">
        <v>148</v>
      </c>
      <c r="C63" t="s">
        <v>149</v>
      </c>
      <c r="D63" t="str">
        <f t="shared" si="1"/>
        <v>2.04. Political stability and absence of violence</v>
      </c>
      <c r="H63" s="1">
        <v>6</v>
      </c>
      <c r="I63" s="1">
        <v>28</v>
      </c>
      <c r="J63" s="1">
        <v>3</v>
      </c>
      <c r="K63" s="1">
        <v>17</v>
      </c>
      <c r="L63" s="1">
        <v>4</v>
      </c>
      <c r="M63" s="1">
        <v>13</v>
      </c>
      <c r="N63" s="1">
        <v>19</v>
      </c>
      <c r="O63" s="1">
        <v>7</v>
      </c>
      <c r="P63" s="1">
        <v>20</v>
      </c>
      <c r="Q63" s="1">
        <v>12</v>
      </c>
      <c r="R63" s="1">
        <v>27</v>
      </c>
      <c r="S63" s="1">
        <v>21</v>
      </c>
      <c r="T63" s="1">
        <v>5</v>
      </c>
      <c r="U63" s="1">
        <v>8</v>
      </c>
      <c r="V63" s="1">
        <v>11</v>
      </c>
      <c r="W63" s="1">
        <v>26</v>
      </c>
      <c r="X63" s="1">
        <v>29</v>
      </c>
      <c r="Y63" s="1">
        <v>1</v>
      </c>
      <c r="Z63" s="1">
        <v>30</v>
      </c>
      <c r="AA63" s="1">
        <v>24</v>
      </c>
      <c r="AB63" s="1">
        <v>18</v>
      </c>
      <c r="AC63" s="1">
        <v>25</v>
      </c>
      <c r="AD63" s="1">
        <v>23</v>
      </c>
      <c r="AE63" s="1">
        <v>2</v>
      </c>
      <c r="AF63" s="1">
        <v>9</v>
      </c>
      <c r="AG63" s="1">
        <v>15</v>
      </c>
      <c r="AH63" s="1">
        <v>22</v>
      </c>
      <c r="AI63" s="1">
        <v>10</v>
      </c>
      <c r="AJ63" s="1">
        <v>14</v>
      </c>
      <c r="AK63" s="1">
        <v>16</v>
      </c>
    </row>
    <row r="64" spans="1:37">
      <c r="A64" s="1">
        <v>57</v>
      </c>
      <c r="B64" s="2" t="s">
        <v>150</v>
      </c>
      <c r="C64" t="s">
        <v>151</v>
      </c>
      <c r="D64" t="str">
        <f t="shared" si="1"/>
        <v>2.05. Goods produced by forced labor or child labor</v>
      </c>
      <c r="H64" s="1">
        <v>4</v>
      </c>
      <c r="I64" s="1">
        <v>22</v>
      </c>
      <c r="J64" s="1">
        <v>18</v>
      </c>
      <c r="K64" s="1">
        <v>28</v>
      </c>
      <c r="L64" s="1">
        <v>2</v>
      </c>
      <c r="M64" s="1">
        <v>5</v>
      </c>
      <c r="N64" s="1">
        <v>26</v>
      </c>
      <c r="O64" s="1">
        <v>8</v>
      </c>
      <c r="P64" s="1">
        <v>13</v>
      </c>
      <c r="Q64" s="1">
        <v>7</v>
      </c>
      <c r="R64" s="1">
        <v>30</v>
      </c>
      <c r="S64" s="1">
        <v>20</v>
      </c>
      <c r="T64" s="1">
        <v>1</v>
      </c>
      <c r="U64" s="1">
        <v>14</v>
      </c>
      <c r="V64" s="1">
        <v>19</v>
      </c>
      <c r="W64" s="1">
        <v>23</v>
      </c>
      <c r="X64" s="1">
        <v>29</v>
      </c>
      <c r="Y64" s="1">
        <v>3</v>
      </c>
      <c r="Z64" s="1">
        <v>27</v>
      </c>
      <c r="AA64" s="1">
        <v>16</v>
      </c>
      <c r="AB64" s="1">
        <v>17</v>
      </c>
      <c r="AC64" s="1">
        <v>24</v>
      </c>
      <c r="AD64" s="1">
        <v>15</v>
      </c>
      <c r="AE64" s="1">
        <v>12</v>
      </c>
      <c r="AF64" s="1">
        <v>9</v>
      </c>
      <c r="AG64" s="1">
        <v>11</v>
      </c>
      <c r="AH64" s="1">
        <v>21</v>
      </c>
      <c r="AI64" s="1">
        <v>10</v>
      </c>
      <c r="AJ64" s="1">
        <v>6</v>
      </c>
      <c r="AK64" s="1">
        <v>25</v>
      </c>
    </row>
    <row r="65" spans="1:37">
      <c r="A65" s="1">
        <v>58</v>
      </c>
      <c r="B65" s="3" t="s">
        <v>152</v>
      </c>
      <c r="C65" t="s">
        <v>153</v>
      </c>
      <c r="D65" t="str">
        <f t="shared" si="1"/>
        <v>2.05.01. Goods produced by forced labor</v>
      </c>
      <c r="H65" s="1">
        <v>4</v>
      </c>
      <c r="I65" s="1">
        <v>14</v>
      </c>
      <c r="J65" s="1">
        <v>24</v>
      </c>
      <c r="K65" s="1">
        <v>27</v>
      </c>
      <c r="L65" s="1">
        <v>2</v>
      </c>
      <c r="M65" s="1">
        <v>5</v>
      </c>
      <c r="N65" s="1">
        <v>28</v>
      </c>
      <c r="O65" s="1">
        <v>8</v>
      </c>
      <c r="P65" s="1">
        <v>12</v>
      </c>
      <c r="Q65" s="1">
        <v>7</v>
      </c>
      <c r="R65" s="1">
        <v>26</v>
      </c>
      <c r="S65" s="1">
        <v>18</v>
      </c>
      <c r="T65" s="1">
        <v>1</v>
      </c>
      <c r="U65" s="1">
        <v>21</v>
      </c>
      <c r="V65" s="1">
        <v>23</v>
      </c>
      <c r="W65" s="1">
        <v>15</v>
      </c>
      <c r="X65" s="1">
        <v>30</v>
      </c>
      <c r="Y65" s="1">
        <v>3</v>
      </c>
      <c r="Z65" s="1">
        <v>29</v>
      </c>
      <c r="AA65" s="1">
        <v>22</v>
      </c>
      <c r="AB65" s="1">
        <v>17</v>
      </c>
      <c r="AC65" s="1">
        <v>19</v>
      </c>
      <c r="AD65" s="1">
        <v>20</v>
      </c>
      <c r="AE65" s="1">
        <v>13</v>
      </c>
      <c r="AF65" s="1">
        <v>9</v>
      </c>
      <c r="AG65" s="1">
        <v>11</v>
      </c>
      <c r="AH65" s="1">
        <v>25</v>
      </c>
      <c r="AI65" s="1">
        <v>10</v>
      </c>
      <c r="AJ65" s="1">
        <v>6</v>
      </c>
      <c r="AK65" s="1">
        <v>16</v>
      </c>
    </row>
    <row r="66" spans="1:37">
      <c r="A66" s="1">
        <v>59</v>
      </c>
      <c r="B66" s="4" t="s">
        <v>154</v>
      </c>
      <c r="C66" t="s">
        <v>155</v>
      </c>
      <c r="D66" t="str">
        <f t="shared" si="1"/>
        <v>2.05.01.a. Goods produced by forced labor, number of goods categories</v>
      </c>
      <c r="H66" s="1">
        <v>1</v>
      </c>
      <c r="I66" s="1">
        <v>17</v>
      </c>
      <c r="J66" s="1">
        <v>1</v>
      </c>
      <c r="K66" s="1">
        <v>17</v>
      </c>
      <c r="L66" s="1">
        <v>1</v>
      </c>
      <c r="M66" s="1">
        <v>1</v>
      </c>
      <c r="N66" s="1">
        <v>30</v>
      </c>
      <c r="O66" s="1">
        <v>17</v>
      </c>
      <c r="P66" s="1">
        <v>1</v>
      </c>
      <c r="Q66" s="1">
        <v>1</v>
      </c>
      <c r="R66" s="1">
        <v>28</v>
      </c>
      <c r="S66" s="1">
        <v>21</v>
      </c>
      <c r="T66" s="1">
        <v>1</v>
      </c>
      <c r="U66" s="1">
        <v>1</v>
      </c>
      <c r="V66" s="1">
        <v>26</v>
      </c>
      <c r="W66" s="1">
        <v>21</v>
      </c>
      <c r="X66" s="1">
        <v>29</v>
      </c>
      <c r="Y66" s="1">
        <v>1</v>
      </c>
      <c r="Z66" s="1">
        <v>27</v>
      </c>
      <c r="AA66" s="1">
        <v>1</v>
      </c>
      <c r="AB66" s="1">
        <v>23</v>
      </c>
      <c r="AC66" s="1">
        <v>1</v>
      </c>
      <c r="AD66" s="1">
        <v>23</v>
      </c>
      <c r="AE66" s="1">
        <v>1</v>
      </c>
      <c r="AF66" s="1">
        <v>1</v>
      </c>
      <c r="AG66" s="1">
        <v>1</v>
      </c>
      <c r="AH66" s="1">
        <v>23</v>
      </c>
      <c r="AI66" s="1">
        <v>1</v>
      </c>
      <c r="AJ66" s="1">
        <v>1</v>
      </c>
      <c r="AK66" s="1">
        <v>17</v>
      </c>
    </row>
    <row r="67" spans="1:37">
      <c r="A67" s="1">
        <v>60</v>
      </c>
      <c r="B67" s="4" t="s">
        <v>156</v>
      </c>
      <c r="C67" t="s">
        <v>157</v>
      </c>
      <c r="D67" t="str">
        <f t="shared" si="1"/>
        <v>2.05.01.b. % population in forced labor</v>
      </c>
      <c r="H67" s="1">
        <v>5</v>
      </c>
      <c r="I67" s="1">
        <v>17</v>
      </c>
      <c r="J67" s="1">
        <v>27</v>
      </c>
      <c r="K67" s="1">
        <v>29</v>
      </c>
      <c r="L67" s="1">
        <v>2</v>
      </c>
      <c r="M67" s="1">
        <v>6</v>
      </c>
      <c r="N67" s="1">
        <v>15</v>
      </c>
      <c r="O67" s="1">
        <v>3</v>
      </c>
      <c r="P67" s="1">
        <v>12</v>
      </c>
      <c r="Q67" s="1">
        <v>8</v>
      </c>
      <c r="R67" s="1">
        <v>21</v>
      </c>
      <c r="S67" s="1">
        <v>19</v>
      </c>
      <c r="T67" s="1">
        <v>1</v>
      </c>
      <c r="U67" s="1">
        <v>25</v>
      </c>
      <c r="V67" s="1">
        <v>22</v>
      </c>
      <c r="W67" s="1">
        <v>14</v>
      </c>
      <c r="X67" s="1">
        <v>28</v>
      </c>
      <c r="Y67" s="1">
        <v>4</v>
      </c>
      <c r="Z67" s="1">
        <v>30</v>
      </c>
      <c r="AA67" s="1">
        <v>26</v>
      </c>
      <c r="AB67" s="1">
        <v>13</v>
      </c>
      <c r="AC67" s="1">
        <v>23</v>
      </c>
      <c r="AD67" s="1">
        <v>20</v>
      </c>
      <c r="AE67" s="1">
        <v>16</v>
      </c>
      <c r="AF67" s="1">
        <v>9</v>
      </c>
      <c r="AG67" s="1">
        <v>11</v>
      </c>
      <c r="AH67" s="1">
        <v>24</v>
      </c>
      <c r="AI67" s="1">
        <v>10</v>
      </c>
      <c r="AJ67" s="1">
        <v>7</v>
      </c>
      <c r="AK67" s="1">
        <v>18</v>
      </c>
    </row>
    <row r="68" spans="1:37">
      <c r="A68" s="1">
        <v>61</v>
      </c>
      <c r="B68" s="3" t="s">
        <v>158</v>
      </c>
      <c r="C68" t="s">
        <v>159</v>
      </c>
      <c r="D68" t="str">
        <f t="shared" si="1"/>
        <v>2.05.02. Goods produced by child labor, number of goods categories</v>
      </c>
      <c r="H68" s="1">
        <v>1</v>
      </c>
      <c r="I68" s="1">
        <v>27</v>
      </c>
      <c r="J68" s="1">
        <v>1</v>
      </c>
      <c r="K68" s="1">
        <v>25</v>
      </c>
      <c r="L68" s="1">
        <v>1</v>
      </c>
      <c r="M68" s="1">
        <v>1</v>
      </c>
      <c r="N68" s="1">
        <v>21</v>
      </c>
      <c r="O68" s="1">
        <v>1</v>
      </c>
      <c r="P68" s="1">
        <v>18</v>
      </c>
      <c r="Q68" s="1">
        <v>1</v>
      </c>
      <c r="R68" s="1">
        <v>30</v>
      </c>
      <c r="S68" s="1">
        <v>23</v>
      </c>
      <c r="T68" s="1">
        <v>1</v>
      </c>
      <c r="U68" s="1">
        <v>1</v>
      </c>
      <c r="V68" s="1">
        <v>16</v>
      </c>
      <c r="W68" s="1">
        <v>27</v>
      </c>
      <c r="X68" s="1">
        <v>24</v>
      </c>
      <c r="Y68" s="1">
        <v>1</v>
      </c>
      <c r="Z68" s="1">
        <v>21</v>
      </c>
      <c r="AA68" s="1">
        <v>1</v>
      </c>
      <c r="AB68" s="1">
        <v>20</v>
      </c>
      <c r="AC68" s="1">
        <v>25</v>
      </c>
      <c r="AD68" s="1">
        <v>16</v>
      </c>
      <c r="AE68" s="1">
        <v>1</v>
      </c>
      <c r="AF68" s="1">
        <v>1</v>
      </c>
      <c r="AG68" s="1">
        <v>1</v>
      </c>
      <c r="AH68" s="1">
        <v>18</v>
      </c>
      <c r="AI68" s="1">
        <v>1</v>
      </c>
      <c r="AJ68" s="1">
        <v>1</v>
      </c>
      <c r="AK68" s="1">
        <v>29</v>
      </c>
    </row>
    <row r="69" spans="1:37">
      <c r="A69" s="1">
        <v>62</v>
      </c>
      <c r="B69" s="2" t="s">
        <v>160</v>
      </c>
      <c r="C69" t="s">
        <v>161</v>
      </c>
      <c r="D69" t="str">
        <f t="shared" si="1"/>
        <v>2.06. Government response to human trafficking</v>
      </c>
      <c r="H69" s="1">
        <v>3</v>
      </c>
      <c r="I69" s="1">
        <v>22</v>
      </c>
      <c r="J69" s="1">
        <v>30</v>
      </c>
      <c r="K69" s="1">
        <v>19</v>
      </c>
      <c r="L69" s="1">
        <v>5</v>
      </c>
      <c r="M69" s="1">
        <v>1</v>
      </c>
      <c r="N69" s="1">
        <v>25</v>
      </c>
      <c r="O69" s="1">
        <v>13</v>
      </c>
      <c r="P69" s="1">
        <v>7</v>
      </c>
      <c r="Q69" s="1">
        <v>23</v>
      </c>
      <c r="R69" s="1">
        <v>29</v>
      </c>
      <c r="S69" s="1">
        <v>12</v>
      </c>
      <c r="T69" s="1">
        <v>18</v>
      </c>
      <c r="U69" s="1">
        <v>15</v>
      </c>
      <c r="V69" s="1">
        <v>14</v>
      </c>
      <c r="W69" s="1">
        <v>16</v>
      </c>
      <c r="X69" s="1">
        <v>26</v>
      </c>
      <c r="Y69" s="1">
        <v>6</v>
      </c>
      <c r="Z69" s="1">
        <v>28</v>
      </c>
      <c r="AA69" s="1">
        <v>27</v>
      </c>
      <c r="AB69" s="1">
        <v>8</v>
      </c>
      <c r="AC69" s="1">
        <v>10</v>
      </c>
      <c r="AD69" s="1">
        <v>17</v>
      </c>
      <c r="AE69" s="1">
        <v>21</v>
      </c>
      <c r="AF69" s="1">
        <v>24</v>
      </c>
      <c r="AG69" s="1">
        <v>11</v>
      </c>
      <c r="AH69" s="1">
        <v>9</v>
      </c>
      <c r="AI69" s="1">
        <v>2</v>
      </c>
      <c r="AJ69" s="1">
        <v>4</v>
      </c>
      <c r="AK69" s="1">
        <v>20</v>
      </c>
    </row>
    <row r="70" spans="1:37">
      <c r="A70" s="1">
        <v>63</v>
      </c>
      <c r="B70" s="3" t="s">
        <v>162</v>
      </c>
      <c r="C70" t="s">
        <v>163</v>
      </c>
      <c r="D70" t="str">
        <f t="shared" ref="D70:D100" si="2">_xlfn.CONCAT(B70,". ",C70)</f>
        <v>2.06.01. Government response to human trafficking, Criminalization</v>
      </c>
      <c r="H70" s="1">
        <v>4</v>
      </c>
      <c r="I70" s="1">
        <v>15</v>
      </c>
      <c r="J70" s="1">
        <v>29</v>
      </c>
      <c r="K70" s="1">
        <v>4</v>
      </c>
      <c r="L70" s="1">
        <v>4</v>
      </c>
      <c r="M70" s="1">
        <v>1</v>
      </c>
      <c r="N70" s="1">
        <v>21</v>
      </c>
      <c r="O70" s="1" t="s">
        <v>221</v>
      </c>
      <c r="P70" s="1">
        <v>1</v>
      </c>
      <c r="Q70" s="1">
        <v>21</v>
      </c>
      <c r="R70" s="1">
        <v>15</v>
      </c>
      <c r="S70" s="1">
        <v>4</v>
      </c>
      <c r="T70" s="1">
        <v>21</v>
      </c>
      <c r="U70" s="1">
        <v>15</v>
      </c>
      <c r="V70" s="1">
        <v>15</v>
      </c>
      <c r="W70" s="1">
        <v>4</v>
      </c>
      <c r="X70" s="1">
        <v>21</v>
      </c>
      <c r="Y70" s="1">
        <v>4</v>
      </c>
      <c r="Z70" s="1">
        <v>21</v>
      </c>
      <c r="AA70" s="1">
        <v>26</v>
      </c>
      <c r="AB70" s="1">
        <v>4</v>
      </c>
      <c r="AC70" s="1">
        <v>1</v>
      </c>
      <c r="AD70" s="1">
        <v>4</v>
      </c>
      <c r="AE70" s="1">
        <v>26</v>
      </c>
      <c r="AF70" s="1">
        <v>26</v>
      </c>
      <c r="AG70" s="1">
        <v>4</v>
      </c>
      <c r="AH70" s="1">
        <v>4</v>
      </c>
      <c r="AI70" s="1">
        <v>4</v>
      </c>
      <c r="AJ70" s="1">
        <v>15</v>
      </c>
      <c r="AK70" s="1">
        <v>15</v>
      </c>
    </row>
    <row r="71" spans="1:37">
      <c r="A71" s="1">
        <v>64</v>
      </c>
      <c r="B71" s="3" t="s">
        <v>164</v>
      </c>
      <c r="C71" t="s">
        <v>165</v>
      </c>
      <c r="D71" t="str">
        <f t="shared" si="2"/>
        <v>2.06.02. Government response to human trafficking, Strategy</v>
      </c>
      <c r="H71" s="1">
        <v>3</v>
      </c>
      <c r="I71" s="1">
        <v>15</v>
      </c>
      <c r="J71" s="1">
        <v>28</v>
      </c>
      <c r="K71" s="1">
        <v>18</v>
      </c>
      <c r="L71" s="1">
        <v>5</v>
      </c>
      <c r="M71" s="1">
        <v>4</v>
      </c>
      <c r="N71" s="1">
        <v>25</v>
      </c>
      <c r="O71" s="1">
        <v>17</v>
      </c>
      <c r="P71" s="1">
        <v>13</v>
      </c>
      <c r="Q71" s="1">
        <v>26</v>
      </c>
      <c r="R71" s="1">
        <v>14</v>
      </c>
      <c r="S71" s="1">
        <v>10</v>
      </c>
      <c r="T71" s="1">
        <v>20</v>
      </c>
      <c r="U71" s="1">
        <v>21</v>
      </c>
      <c r="V71" s="1">
        <v>16</v>
      </c>
      <c r="W71" s="1">
        <v>9</v>
      </c>
      <c r="X71" s="1">
        <v>23</v>
      </c>
      <c r="Y71" s="1">
        <v>6</v>
      </c>
      <c r="Z71" s="1">
        <v>30</v>
      </c>
      <c r="AA71" s="1">
        <v>29</v>
      </c>
      <c r="AB71" s="1">
        <v>8</v>
      </c>
      <c r="AC71" s="1">
        <v>7</v>
      </c>
      <c r="AD71" s="1">
        <v>27</v>
      </c>
      <c r="AE71" s="1">
        <v>22</v>
      </c>
      <c r="AF71" s="1">
        <v>24</v>
      </c>
      <c r="AG71" s="1">
        <v>19</v>
      </c>
      <c r="AH71" s="1">
        <v>11</v>
      </c>
      <c r="AI71" s="1">
        <v>2</v>
      </c>
      <c r="AJ71" s="1">
        <v>1</v>
      </c>
      <c r="AK71" s="1">
        <v>12</v>
      </c>
    </row>
    <row r="72" spans="1:37">
      <c r="A72" s="1">
        <v>65</v>
      </c>
      <c r="B72" s="3" t="s">
        <v>166</v>
      </c>
      <c r="C72" t="s">
        <v>167</v>
      </c>
      <c r="D72" t="str">
        <f t="shared" si="2"/>
        <v>2.06.03. Government response to human trafficking, Action</v>
      </c>
      <c r="H72" s="1">
        <v>1</v>
      </c>
      <c r="I72" s="1">
        <v>9</v>
      </c>
      <c r="J72" s="1">
        <v>24</v>
      </c>
      <c r="K72" s="1">
        <v>24</v>
      </c>
      <c r="L72" s="1">
        <v>1</v>
      </c>
      <c r="M72" s="1">
        <v>1</v>
      </c>
      <c r="N72" s="1">
        <v>24</v>
      </c>
      <c r="O72" s="1">
        <v>1</v>
      </c>
      <c r="P72" s="1">
        <v>9</v>
      </c>
      <c r="Q72" s="1">
        <v>21</v>
      </c>
      <c r="R72" s="1">
        <v>9</v>
      </c>
      <c r="S72" s="1">
        <v>21</v>
      </c>
      <c r="T72" s="1">
        <v>9</v>
      </c>
      <c r="U72" s="1">
        <v>9</v>
      </c>
      <c r="V72" s="1">
        <v>24</v>
      </c>
      <c r="W72" s="1">
        <v>9</v>
      </c>
      <c r="X72" s="1">
        <v>24</v>
      </c>
      <c r="Y72" s="1">
        <v>9</v>
      </c>
      <c r="Z72" s="1">
        <v>9</v>
      </c>
      <c r="AA72" s="1">
        <v>21</v>
      </c>
      <c r="AB72" s="1">
        <v>9</v>
      </c>
      <c r="AC72" s="1">
        <v>1</v>
      </c>
      <c r="AD72" s="1">
        <v>24</v>
      </c>
      <c r="AE72" s="1">
        <v>1</v>
      </c>
      <c r="AF72" s="1">
        <v>9</v>
      </c>
      <c r="AG72" s="1">
        <v>9</v>
      </c>
      <c r="AH72" s="1">
        <v>9</v>
      </c>
      <c r="AI72" s="1">
        <v>1</v>
      </c>
      <c r="AJ72" s="1">
        <v>1</v>
      </c>
      <c r="AK72" s="1">
        <v>24</v>
      </c>
    </row>
    <row r="73" spans="1:37">
      <c r="A73" s="1">
        <v>66</v>
      </c>
      <c r="B73" s="2" t="s">
        <v>168</v>
      </c>
      <c r="C73" t="s">
        <v>169</v>
      </c>
      <c r="D73" t="str">
        <f t="shared" si="2"/>
        <v>2.07. Trade in goods at risk of modern slavery</v>
      </c>
      <c r="H73" s="1">
        <v>12</v>
      </c>
      <c r="I73" s="1">
        <v>1</v>
      </c>
      <c r="J73" s="1">
        <v>2</v>
      </c>
      <c r="K73" s="1">
        <v>19</v>
      </c>
      <c r="L73" s="1">
        <v>13</v>
      </c>
      <c r="M73" s="1">
        <v>8</v>
      </c>
      <c r="N73" s="1">
        <v>30</v>
      </c>
      <c r="O73" s="1">
        <v>21</v>
      </c>
      <c r="P73" s="1">
        <v>3</v>
      </c>
      <c r="Q73" s="1">
        <v>15</v>
      </c>
      <c r="R73" s="1">
        <v>29</v>
      </c>
      <c r="S73" s="1">
        <v>20</v>
      </c>
      <c r="T73" s="1">
        <v>27</v>
      </c>
      <c r="U73" s="1">
        <v>9</v>
      </c>
      <c r="V73" s="1">
        <v>24</v>
      </c>
      <c r="W73" s="1">
        <v>10</v>
      </c>
      <c r="X73" s="1">
        <v>17</v>
      </c>
      <c r="Y73" s="1">
        <v>7</v>
      </c>
      <c r="Z73" s="1">
        <v>16</v>
      </c>
      <c r="AA73" s="1">
        <v>5</v>
      </c>
      <c r="AB73" s="1">
        <v>22</v>
      </c>
      <c r="AC73" s="1">
        <v>6</v>
      </c>
      <c r="AD73" s="1">
        <v>26</v>
      </c>
      <c r="AE73" s="1">
        <v>11</v>
      </c>
      <c r="AF73" s="1">
        <v>23</v>
      </c>
      <c r="AG73" s="1">
        <v>4</v>
      </c>
      <c r="AH73" s="1">
        <v>25</v>
      </c>
      <c r="AI73" s="1">
        <v>14</v>
      </c>
      <c r="AJ73" s="1">
        <v>18</v>
      </c>
      <c r="AK73" s="1">
        <v>28</v>
      </c>
    </row>
    <row r="74" spans="1:37">
      <c r="A74" s="1">
        <v>67</v>
      </c>
      <c r="B74" s="3" t="s">
        <v>170</v>
      </c>
      <c r="C74" t="s">
        <v>171</v>
      </c>
      <c r="D74" t="str">
        <f t="shared" si="2"/>
        <v>2.07.01. Imports of goods at risk of modern slavery, US$ millions</v>
      </c>
      <c r="H74" s="1">
        <v>23</v>
      </c>
      <c r="I74" s="1">
        <v>1</v>
      </c>
      <c r="J74" s="1">
        <v>5</v>
      </c>
      <c r="K74" s="1">
        <v>4</v>
      </c>
      <c r="L74" s="1">
        <v>25</v>
      </c>
      <c r="M74" s="1">
        <v>16</v>
      </c>
      <c r="N74" s="1">
        <v>26</v>
      </c>
      <c r="O74" s="1">
        <v>17</v>
      </c>
      <c r="P74" s="1">
        <v>7</v>
      </c>
      <c r="Q74" s="1">
        <v>29</v>
      </c>
      <c r="R74" s="1">
        <v>19</v>
      </c>
      <c r="S74" s="1">
        <v>13</v>
      </c>
      <c r="T74" s="1">
        <v>28</v>
      </c>
      <c r="U74" s="1">
        <v>3</v>
      </c>
      <c r="V74" s="1">
        <v>15</v>
      </c>
      <c r="W74" s="1">
        <v>20</v>
      </c>
      <c r="X74" s="1">
        <v>6</v>
      </c>
      <c r="Y74" s="1">
        <v>11</v>
      </c>
      <c r="Z74" s="1">
        <v>9</v>
      </c>
      <c r="AA74" s="1">
        <v>1</v>
      </c>
      <c r="AB74" s="1">
        <v>12</v>
      </c>
      <c r="AC74" s="1">
        <v>10</v>
      </c>
      <c r="AD74" s="1">
        <v>22</v>
      </c>
      <c r="AE74" s="1">
        <v>21</v>
      </c>
      <c r="AF74" s="1">
        <v>24</v>
      </c>
      <c r="AG74" s="1">
        <v>8</v>
      </c>
      <c r="AH74" s="1">
        <v>18</v>
      </c>
      <c r="AI74" s="1">
        <v>27</v>
      </c>
      <c r="AJ74" s="1">
        <v>30</v>
      </c>
      <c r="AK74" s="1">
        <v>14</v>
      </c>
    </row>
    <row r="75" spans="1:37">
      <c r="A75" s="1">
        <v>68</v>
      </c>
      <c r="B75" s="3" t="s">
        <v>172</v>
      </c>
      <c r="C75" t="s">
        <v>173</v>
      </c>
      <c r="D75" t="str">
        <f t="shared" si="2"/>
        <v>2.07.02. Exports of goods at risk of modern slavery, US$ millions</v>
      </c>
      <c r="H75" s="1">
        <v>1</v>
      </c>
      <c r="I75" s="1">
        <v>1</v>
      </c>
      <c r="J75" s="1">
        <v>1</v>
      </c>
      <c r="K75" s="1">
        <v>23</v>
      </c>
      <c r="L75" s="1">
        <v>1</v>
      </c>
      <c r="M75" s="1">
        <v>1</v>
      </c>
      <c r="N75" s="1">
        <v>30</v>
      </c>
      <c r="O75" s="1">
        <v>21</v>
      </c>
      <c r="P75" s="1">
        <v>1</v>
      </c>
      <c r="Q75" s="1">
        <v>1</v>
      </c>
      <c r="R75" s="1">
        <v>28</v>
      </c>
      <c r="S75" s="1">
        <v>22</v>
      </c>
      <c r="T75" s="1">
        <v>20</v>
      </c>
      <c r="U75" s="1">
        <v>17</v>
      </c>
      <c r="V75" s="1">
        <v>27</v>
      </c>
      <c r="W75" s="1">
        <v>1</v>
      </c>
      <c r="X75" s="1">
        <v>16</v>
      </c>
      <c r="Y75" s="1">
        <v>1</v>
      </c>
      <c r="Z75" s="1">
        <v>15</v>
      </c>
      <c r="AA75" s="1">
        <v>19</v>
      </c>
      <c r="AB75" s="1">
        <v>26</v>
      </c>
      <c r="AC75" s="1">
        <v>1</v>
      </c>
      <c r="AD75" s="1">
        <v>24</v>
      </c>
      <c r="AE75" s="1">
        <v>1</v>
      </c>
      <c r="AF75" s="1">
        <v>18</v>
      </c>
      <c r="AG75" s="1">
        <v>1</v>
      </c>
      <c r="AH75" s="1">
        <v>25</v>
      </c>
      <c r="AI75" s="1">
        <v>1</v>
      </c>
      <c r="AJ75" s="1">
        <v>1</v>
      </c>
      <c r="AK75" s="1">
        <v>29</v>
      </c>
    </row>
    <row r="76" spans="1:37">
      <c r="A76" s="1">
        <v>69</v>
      </c>
      <c r="B76" s="2" t="s">
        <v>174</v>
      </c>
      <c r="C76" t="s">
        <v>175</v>
      </c>
      <c r="D76" t="str">
        <f t="shared" si="2"/>
        <v>2.08. Social mobility, Index</v>
      </c>
      <c r="H76" s="1">
        <v>3</v>
      </c>
      <c r="I76" s="1">
        <v>23</v>
      </c>
      <c r="J76" s="1" t="s">
        <v>221</v>
      </c>
      <c r="K76" s="1" t="s">
        <v>221</v>
      </c>
      <c r="L76" s="1">
        <v>1</v>
      </c>
      <c r="M76" s="1">
        <v>12</v>
      </c>
      <c r="N76" s="1">
        <v>11</v>
      </c>
      <c r="O76" s="1" t="s">
        <v>221</v>
      </c>
      <c r="P76" s="1">
        <v>15</v>
      </c>
      <c r="Q76" s="1" t="s">
        <v>221</v>
      </c>
      <c r="R76" s="1">
        <v>22</v>
      </c>
      <c r="S76" s="1">
        <v>20</v>
      </c>
      <c r="T76" s="1">
        <v>1</v>
      </c>
      <c r="U76" s="1">
        <v>21</v>
      </c>
      <c r="V76" s="1">
        <v>10</v>
      </c>
      <c r="W76" s="1">
        <v>16</v>
      </c>
      <c r="X76" s="1" t="s">
        <v>221</v>
      </c>
      <c r="Y76" s="1">
        <v>6</v>
      </c>
      <c r="Z76" s="1">
        <v>24</v>
      </c>
      <c r="AA76" s="1" t="s">
        <v>221</v>
      </c>
      <c r="AB76" s="1">
        <v>19</v>
      </c>
      <c r="AC76" s="1">
        <v>18</v>
      </c>
      <c r="AD76" s="1">
        <v>9</v>
      </c>
      <c r="AE76" s="1">
        <v>4</v>
      </c>
      <c r="AF76" s="1">
        <v>7</v>
      </c>
      <c r="AG76" s="1">
        <v>17</v>
      </c>
      <c r="AH76" s="1">
        <v>14</v>
      </c>
      <c r="AI76" s="1">
        <v>5</v>
      </c>
      <c r="AJ76" s="1">
        <v>8</v>
      </c>
      <c r="AK76" s="1">
        <v>13</v>
      </c>
    </row>
    <row r="77" spans="1:37">
      <c r="A77" s="1">
        <v>70</v>
      </c>
      <c r="B77" s="2" t="s">
        <v>176</v>
      </c>
      <c r="C77" t="s">
        <v>177</v>
      </c>
      <c r="D77" t="str">
        <f t="shared" si="2"/>
        <v>2.09. Life expectancy at birth</v>
      </c>
      <c r="H77" s="1">
        <v>3</v>
      </c>
      <c r="I77" s="1">
        <v>19</v>
      </c>
      <c r="J77" s="1">
        <v>16</v>
      </c>
      <c r="K77" s="1">
        <v>22</v>
      </c>
      <c r="L77" s="1">
        <v>6</v>
      </c>
      <c r="M77" s="1">
        <v>10</v>
      </c>
      <c r="N77" s="1">
        <v>12</v>
      </c>
      <c r="O77" s="1">
        <v>8</v>
      </c>
      <c r="P77" s="1">
        <v>17</v>
      </c>
      <c r="Q77" s="1">
        <v>1</v>
      </c>
      <c r="R77" s="1">
        <v>27</v>
      </c>
      <c r="S77" s="1">
        <v>26</v>
      </c>
      <c r="T77" s="1">
        <v>2</v>
      </c>
      <c r="U77" s="1">
        <v>25</v>
      </c>
      <c r="V77" s="1">
        <v>15</v>
      </c>
      <c r="W77" s="1">
        <v>21</v>
      </c>
      <c r="X77" s="1">
        <v>29</v>
      </c>
      <c r="Y77" s="1">
        <v>7</v>
      </c>
      <c r="Z77" s="1">
        <v>28</v>
      </c>
      <c r="AA77" s="1">
        <v>30</v>
      </c>
      <c r="AB77" s="1">
        <v>19</v>
      </c>
      <c r="AC77" s="1">
        <v>24</v>
      </c>
      <c r="AD77" s="1">
        <v>23</v>
      </c>
      <c r="AE77" s="1">
        <v>5</v>
      </c>
      <c r="AF77" s="1">
        <v>4</v>
      </c>
      <c r="AG77" s="1">
        <v>14</v>
      </c>
      <c r="AH77" s="1">
        <v>11</v>
      </c>
      <c r="AI77" s="1">
        <v>9</v>
      </c>
      <c r="AJ77" s="1">
        <v>13</v>
      </c>
      <c r="AK77" s="1">
        <v>18</v>
      </c>
    </row>
    <row r="78" spans="1:37">
      <c r="A78" s="1">
        <v>71</v>
      </c>
      <c r="B78" s="2" t="s">
        <v>178</v>
      </c>
      <c r="C78" t="s">
        <v>179</v>
      </c>
      <c r="D78" t="str">
        <f t="shared" si="2"/>
        <v>2.10. Uneven Economic Development</v>
      </c>
      <c r="H78" s="1" t="s">
        <v>697</v>
      </c>
      <c r="I78" s="1" t="s">
        <v>697</v>
      </c>
      <c r="J78" s="1" t="s">
        <v>697</v>
      </c>
      <c r="K78" s="1" t="s">
        <v>697</v>
      </c>
      <c r="L78" s="1" t="s">
        <v>697</v>
      </c>
      <c r="M78" s="1" t="s">
        <v>697</v>
      </c>
      <c r="N78" s="1" t="s">
        <v>697</v>
      </c>
      <c r="O78" s="1" t="s">
        <v>697</v>
      </c>
      <c r="P78" s="1" t="s">
        <v>697</v>
      </c>
      <c r="Q78" s="1" t="s">
        <v>697</v>
      </c>
      <c r="R78" s="1" t="s">
        <v>697</v>
      </c>
      <c r="S78" s="1" t="s">
        <v>697</v>
      </c>
      <c r="T78" s="1" t="s">
        <v>697</v>
      </c>
      <c r="U78" s="1" t="s">
        <v>697</v>
      </c>
      <c r="V78" s="1" t="s">
        <v>697</v>
      </c>
      <c r="W78" s="1" t="s">
        <v>697</v>
      </c>
      <c r="X78" s="1" t="s">
        <v>697</v>
      </c>
      <c r="Y78" s="1" t="s">
        <v>697</v>
      </c>
      <c r="Z78" s="1" t="s">
        <v>697</v>
      </c>
      <c r="AA78" s="1" t="s">
        <v>697</v>
      </c>
      <c r="AB78" s="1" t="s">
        <v>697</v>
      </c>
      <c r="AC78" s="1" t="s">
        <v>697</v>
      </c>
      <c r="AD78" s="1" t="s">
        <v>697</v>
      </c>
      <c r="AE78" s="1" t="s">
        <v>697</v>
      </c>
      <c r="AF78" s="1" t="s">
        <v>697</v>
      </c>
      <c r="AG78" s="1" t="s">
        <v>697</v>
      </c>
      <c r="AH78" s="1" t="s">
        <v>697</v>
      </c>
      <c r="AI78" s="1" t="s">
        <v>697</v>
      </c>
      <c r="AJ78" s="1" t="s">
        <v>697</v>
      </c>
      <c r="AK78" s="1" t="s">
        <v>697</v>
      </c>
    </row>
    <row r="79" spans="1:37">
      <c r="A79" s="1"/>
      <c r="B79" s="2"/>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row>
    <row r="80" spans="1:37">
      <c r="A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row>
    <row r="81" spans="1:37">
      <c r="A81" s="1"/>
      <c r="B81" t="s">
        <v>181</v>
      </c>
      <c r="C81" t="s">
        <v>182</v>
      </c>
      <c r="D81" t="str">
        <f>B81</f>
        <v>3. Environmental Pillar</v>
      </c>
      <c r="H81" s="1">
        <v>14</v>
      </c>
      <c r="I81" s="1">
        <v>21</v>
      </c>
      <c r="J81" s="1">
        <v>29</v>
      </c>
      <c r="K81" s="1">
        <v>6</v>
      </c>
      <c r="L81" s="1">
        <v>23</v>
      </c>
      <c r="M81" s="1">
        <v>9</v>
      </c>
      <c r="N81" s="1">
        <v>13</v>
      </c>
      <c r="O81" s="1">
        <v>27</v>
      </c>
      <c r="P81" s="1">
        <v>20</v>
      </c>
      <c r="Q81" s="1">
        <v>8</v>
      </c>
      <c r="R81" s="1">
        <v>28</v>
      </c>
      <c r="S81" s="1">
        <v>11</v>
      </c>
      <c r="T81" s="1">
        <v>4</v>
      </c>
      <c r="U81" s="1">
        <v>7</v>
      </c>
      <c r="V81" s="1">
        <v>12</v>
      </c>
      <c r="W81" s="1">
        <v>3</v>
      </c>
      <c r="X81" s="1">
        <v>18</v>
      </c>
      <c r="Y81" s="1">
        <v>1</v>
      </c>
      <c r="Z81" s="1">
        <v>26</v>
      </c>
      <c r="AA81" s="1">
        <v>24</v>
      </c>
      <c r="AB81" s="1">
        <v>25</v>
      </c>
      <c r="AC81" s="1">
        <v>5</v>
      </c>
      <c r="AD81" s="1">
        <v>30</v>
      </c>
      <c r="AE81" s="1">
        <v>10</v>
      </c>
      <c r="AF81" s="1">
        <v>16</v>
      </c>
      <c r="AG81" s="1">
        <v>15</v>
      </c>
      <c r="AH81" s="1">
        <v>22</v>
      </c>
      <c r="AI81" s="1">
        <v>2</v>
      </c>
      <c r="AJ81" s="1">
        <v>19</v>
      </c>
      <c r="AK81" s="1">
        <v>17</v>
      </c>
    </row>
    <row r="82" spans="1:37">
      <c r="A82" s="1">
        <v>71</v>
      </c>
      <c r="B82" s="2" t="s">
        <v>183</v>
      </c>
      <c r="C82" t="s">
        <v>184</v>
      </c>
      <c r="D82" t="str">
        <f t="shared" si="2"/>
        <v>3.01. Air pollution</v>
      </c>
      <c r="H82" s="1">
        <v>2</v>
      </c>
      <c r="I82" s="1">
        <v>28</v>
      </c>
      <c r="J82" s="1">
        <v>5</v>
      </c>
      <c r="K82" s="1">
        <v>21</v>
      </c>
      <c r="L82" s="1">
        <v>3</v>
      </c>
      <c r="M82" s="1">
        <v>22</v>
      </c>
      <c r="N82" s="1">
        <v>27</v>
      </c>
      <c r="O82" s="1">
        <v>10</v>
      </c>
      <c r="P82" s="1">
        <v>19</v>
      </c>
      <c r="Q82" s="1">
        <v>13</v>
      </c>
      <c r="R82" s="1">
        <v>30</v>
      </c>
      <c r="S82" s="1">
        <v>15</v>
      </c>
      <c r="T82" s="1">
        <v>8</v>
      </c>
      <c r="U82" s="1">
        <v>20</v>
      </c>
      <c r="V82" s="1">
        <v>11</v>
      </c>
      <c r="W82" s="1">
        <v>17</v>
      </c>
      <c r="X82" s="1">
        <v>25</v>
      </c>
      <c r="Y82" s="1">
        <v>1</v>
      </c>
      <c r="Z82" s="1">
        <v>29</v>
      </c>
      <c r="AA82" s="1">
        <v>9</v>
      </c>
      <c r="AB82" s="1">
        <v>26</v>
      </c>
      <c r="AC82" s="1">
        <v>12</v>
      </c>
      <c r="AD82" s="1">
        <v>7</v>
      </c>
      <c r="AE82" s="1">
        <v>14</v>
      </c>
      <c r="AF82" s="1">
        <v>24</v>
      </c>
      <c r="AG82" s="1">
        <v>16</v>
      </c>
      <c r="AH82" s="1">
        <v>23</v>
      </c>
      <c r="AI82" s="1">
        <v>6</v>
      </c>
      <c r="AJ82" s="1">
        <v>4</v>
      </c>
      <c r="AK82" s="1">
        <v>18</v>
      </c>
    </row>
    <row r="83" spans="1:37">
      <c r="A83" s="1">
        <v>72</v>
      </c>
      <c r="B83" s="2" t="s">
        <v>185</v>
      </c>
      <c r="C83" t="s">
        <v>186</v>
      </c>
      <c r="D83" t="str">
        <f t="shared" si="2"/>
        <v>3.02. Deforestation</v>
      </c>
      <c r="H83" s="1">
        <v>1</v>
      </c>
      <c r="I83" s="1">
        <v>7</v>
      </c>
      <c r="J83" s="1">
        <v>25</v>
      </c>
      <c r="K83" s="1">
        <v>3</v>
      </c>
      <c r="L83" s="1">
        <v>17</v>
      </c>
      <c r="M83" s="1">
        <v>15</v>
      </c>
      <c r="N83" s="1">
        <v>21</v>
      </c>
      <c r="O83" s="1">
        <v>29</v>
      </c>
      <c r="P83" s="1">
        <v>26</v>
      </c>
      <c r="Q83" s="1">
        <v>28</v>
      </c>
      <c r="R83" s="1">
        <v>20</v>
      </c>
      <c r="S83" s="1">
        <v>8</v>
      </c>
      <c r="T83" s="1">
        <v>27</v>
      </c>
      <c r="U83" s="1">
        <v>2</v>
      </c>
      <c r="V83" s="1">
        <v>5</v>
      </c>
      <c r="W83" s="1">
        <v>16</v>
      </c>
      <c r="X83" s="1">
        <v>10</v>
      </c>
      <c r="Y83" s="1">
        <v>14</v>
      </c>
      <c r="Z83" s="1">
        <v>30</v>
      </c>
      <c r="AA83" s="1">
        <v>24</v>
      </c>
      <c r="AB83" s="1">
        <v>23</v>
      </c>
      <c r="AC83" s="1">
        <v>18</v>
      </c>
      <c r="AD83" s="1">
        <v>13</v>
      </c>
      <c r="AE83" s="1">
        <v>6</v>
      </c>
      <c r="AF83" s="1">
        <v>19</v>
      </c>
      <c r="AG83" s="1">
        <v>22</v>
      </c>
      <c r="AH83" s="1">
        <v>11</v>
      </c>
      <c r="AI83" s="1">
        <v>12</v>
      </c>
      <c r="AJ83" s="1">
        <v>9</v>
      </c>
      <c r="AK83" s="1">
        <v>4</v>
      </c>
    </row>
    <row r="84" spans="1:37">
      <c r="A84" s="1">
        <v>73</v>
      </c>
      <c r="B84" s="2" t="s">
        <v>187</v>
      </c>
      <c r="C84" t="s">
        <v>188</v>
      </c>
      <c r="D84" t="str">
        <f t="shared" si="2"/>
        <v>3.03. % of wastewater treated</v>
      </c>
      <c r="H84" s="1">
        <v>11</v>
      </c>
      <c r="I84" s="1">
        <v>25</v>
      </c>
      <c r="J84" s="1">
        <v>23</v>
      </c>
      <c r="K84" s="1">
        <v>17</v>
      </c>
      <c r="L84" s="1">
        <v>10</v>
      </c>
      <c r="M84" s="1">
        <v>6</v>
      </c>
      <c r="N84" s="1">
        <v>12</v>
      </c>
      <c r="O84" s="1">
        <v>13</v>
      </c>
      <c r="P84" s="1">
        <v>16</v>
      </c>
      <c r="Q84" s="1">
        <v>8</v>
      </c>
      <c r="R84" s="1">
        <v>20</v>
      </c>
      <c r="S84" s="1">
        <v>21</v>
      </c>
      <c r="T84" s="1">
        <v>4</v>
      </c>
      <c r="U84" s="1">
        <v>28</v>
      </c>
      <c r="V84" s="1">
        <v>7</v>
      </c>
      <c r="W84" s="1">
        <v>14</v>
      </c>
      <c r="X84" s="1">
        <v>29</v>
      </c>
      <c r="Y84" s="1">
        <v>9</v>
      </c>
      <c r="Z84" s="1">
        <v>19</v>
      </c>
      <c r="AA84" s="1">
        <v>27</v>
      </c>
      <c r="AB84" s="1">
        <v>18</v>
      </c>
      <c r="AC84" s="1">
        <v>15</v>
      </c>
      <c r="AD84" s="1">
        <v>26</v>
      </c>
      <c r="AE84" s="1">
        <v>1</v>
      </c>
      <c r="AF84" s="1">
        <v>2</v>
      </c>
      <c r="AG84" s="1">
        <v>30</v>
      </c>
      <c r="AH84" s="1">
        <v>22</v>
      </c>
      <c r="AI84" s="1">
        <v>3</v>
      </c>
      <c r="AJ84" s="1">
        <v>5</v>
      </c>
      <c r="AK84" s="1">
        <v>24</v>
      </c>
    </row>
    <row r="85" spans="1:37">
      <c r="A85" s="1">
        <v>74</v>
      </c>
      <c r="B85" s="2" t="s">
        <v>189</v>
      </c>
      <c r="C85" t="s">
        <v>190</v>
      </c>
      <c r="D85" t="str">
        <f t="shared" si="2"/>
        <v xml:space="preserve">3.04. Energy intensity </v>
      </c>
      <c r="H85" s="1">
        <v>5</v>
      </c>
      <c r="I85" s="1">
        <v>12</v>
      </c>
      <c r="J85" s="1">
        <v>15</v>
      </c>
      <c r="K85" s="1">
        <v>26</v>
      </c>
      <c r="L85" s="1">
        <v>17</v>
      </c>
      <c r="M85" s="1">
        <v>11</v>
      </c>
      <c r="N85" s="1">
        <v>20</v>
      </c>
      <c r="O85" s="1">
        <v>14</v>
      </c>
      <c r="P85" s="1">
        <v>16</v>
      </c>
      <c r="Q85" s="1">
        <v>1</v>
      </c>
      <c r="R85" s="1">
        <v>25</v>
      </c>
      <c r="S85" s="1">
        <v>19</v>
      </c>
      <c r="T85" s="1">
        <v>4</v>
      </c>
      <c r="U85" s="1">
        <v>21</v>
      </c>
      <c r="V85" s="1">
        <v>22</v>
      </c>
      <c r="W85" s="1">
        <v>9</v>
      </c>
      <c r="X85" s="1">
        <v>28</v>
      </c>
      <c r="Y85" s="1">
        <v>6</v>
      </c>
      <c r="Z85" s="1">
        <v>27</v>
      </c>
      <c r="AA85" s="1">
        <v>29</v>
      </c>
      <c r="AB85" s="1">
        <v>8</v>
      </c>
      <c r="AC85" s="1">
        <v>10</v>
      </c>
      <c r="AD85" s="1">
        <v>29</v>
      </c>
      <c r="AE85" s="1">
        <v>3</v>
      </c>
      <c r="AF85" s="1">
        <v>13</v>
      </c>
      <c r="AG85" s="1">
        <v>18</v>
      </c>
      <c r="AH85" s="1">
        <v>24</v>
      </c>
      <c r="AI85" s="1">
        <v>2</v>
      </c>
      <c r="AJ85" s="1">
        <v>7</v>
      </c>
      <c r="AK85" s="1">
        <v>23</v>
      </c>
    </row>
    <row r="86" spans="1:37">
      <c r="A86" s="1">
        <v>75</v>
      </c>
      <c r="B86" s="2" t="s">
        <v>191</v>
      </c>
      <c r="C86" t="s">
        <v>192</v>
      </c>
      <c r="D86" t="str">
        <f t="shared" si="2"/>
        <v>3.05. Ecological footprint</v>
      </c>
      <c r="H86" s="1">
        <v>26</v>
      </c>
      <c r="I86" s="1">
        <v>2</v>
      </c>
      <c r="J86" s="1">
        <v>23</v>
      </c>
      <c r="K86" s="1">
        <v>5</v>
      </c>
      <c r="L86" s="1">
        <v>27</v>
      </c>
      <c r="M86" s="1">
        <v>19</v>
      </c>
      <c r="N86" s="1">
        <v>16</v>
      </c>
      <c r="O86" s="199">
        <v>28</v>
      </c>
      <c r="P86" s="1">
        <v>8</v>
      </c>
      <c r="Q86" s="199">
        <v>28</v>
      </c>
      <c r="R86" s="1">
        <v>3</v>
      </c>
      <c r="S86" s="1">
        <v>9</v>
      </c>
      <c r="T86" s="1">
        <v>20</v>
      </c>
      <c r="U86" s="1">
        <v>11</v>
      </c>
      <c r="V86" s="1">
        <v>18</v>
      </c>
      <c r="W86" s="1">
        <v>15</v>
      </c>
      <c r="X86" s="1">
        <v>7</v>
      </c>
      <c r="Y86" s="1">
        <v>21</v>
      </c>
      <c r="Z86" s="1">
        <v>1</v>
      </c>
      <c r="AA86" s="1">
        <v>10</v>
      </c>
      <c r="AB86" s="1">
        <v>14</v>
      </c>
      <c r="AC86" s="1">
        <v>4</v>
      </c>
      <c r="AD86" s="1">
        <v>22</v>
      </c>
      <c r="AE86" s="1">
        <v>24</v>
      </c>
      <c r="AF86" s="1">
        <v>25</v>
      </c>
      <c r="AG86" s="1">
        <v>6</v>
      </c>
      <c r="AH86" s="1">
        <v>13</v>
      </c>
      <c r="AI86" s="1">
        <v>17</v>
      </c>
      <c r="AJ86" s="1">
        <v>28</v>
      </c>
      <c r="AK86" s="1">
        <v>12</v>
      </c>
    </row>
    <row r="87" spans="1:37">
      <c r="A87" s="1">
        <v>76</v>
      </c>
      <c r="B87" s="2" t="s">
        <v>193</v>
      </c>
      <c r="C87" t="s">
        <v>194</v>
      </c>
      <c r="D87" t="str">
        <f t="shared" si="2"/>
        <v>3.06. Renewable energy</v>
      </c>
      <c r="H87" s="1">
        <v>21</v>
      </c>
      <c r="I87" s="1">
        <v>13</v>
      </c>
      <c r="J87" s="1">
        <v>29</v>
      </c>
      <c r="K87" s="1">
        <v>3</v>
      </c>
      <c r="L87" s="1">
        <v>15</v>
      </c>
      <c r="M87" s="1">
        <v>8</v>
      </c>
      <c r="N87" s="1">
        <v>18</v>
      </c>
      <c r="O87" s="1">
        <v>26</v>
      </c>
      <c r="P87" s="1">
        <v>14</v>
      </c>
      <c r="Q87" s="1">
        <v>28</v>
      </c>
      <c r="R87" s="1">
        <v>11</v>
      </c>
      <c r="S87" s="1">
        <v>10</v>
      </c>
      <c r="T87" s="1">
        <v>22</v>
      </c>
      <c r="U87" s="1">
        <v>1</v>
      </c>
      <c r="V87" s="1">
        <v>23</v>
      </c>
      <c r="W87" s="1">
        <v>19</v>
      </c>
      <c r="X87" s="1">
        <v>2</v>
      </c>
      <c r="Y87" s="1">
        <v>5</v>
      </c>
      <c r="Z87" s="1">
        <v>6</v>
      </c>
      <c r="AA87" s="1">
        <v>29</v>
      </c>
      <c r="AB87" s="1">
        <v>9</v>
      </c>
      <c r="AC87" s="1">
        <v>7</v>
      </c>
      <c r="AD87" s="1">
        <v>24</v>
      </c>
      <c r="AE87" s="1">
        <v>27</v>
      </c>
      <c r="AF87" s="1">
        <v>25</v>
      </c>
      <c r="AG87" s="1">
        <v>4</v>
      </c>
      <c r="AH87" s="1">
        <v>12</v>
      </c>
      <c r="AI87" s="1">
        <v>17</v>
      </c>
      <c r="AJ87" s="1">
        <v>20</v>
      </c>
      <c r="AK87" s="1">
        <v>16</v>
      </c>
    </row>
    <row r="88" spans="1:37">
      <c r="A88" s="1">
        <v>77</v>
      </c>
      <c r="B88" s="2" t="s">
        <v>195</v>
      </c>
      <c r="C88" t="s">
        <v>196</v>
      </c>
      <c r="D88" t="str">
        <f t="shared" si="2"/>
        <v>3.07. Environmental standards in trade</v>
      </c>
      <c r="H88" s="1">
        <v>1</v>
      </c>
      <c r="I88" s="1">
        <v>23</v>
      </c>
      <c r="J88" s="1">
        <v>23</v>
      </c>
      <c r="K88" s="1">
        <v>8</v>
      </c>
      <c r="L88" s="1">
        <v>17</v>
      </c>
      <c r="M88" s="1">
        <v>8</v>
      </c>
      <c r="N88" s="1">
        <v>1</v>
      </c>
      <c r="O88" s="1">
        <v>23</v>
      </c>
      <c r="P88" s="1">
        <v>8</v>
      </c>
      <c r="Q88" s="1">
        <v>1</v>
      </c>
      <c r="R88" s="1">
        <v>8</v>
      </c>
      <c r="S88" s="1">
        <v>8</v>
      </c>
      <c r="T88" s="1">
        <v>7</v>
      </c>
      <c r="U88" s="1">
        <v>17</v>
      </c>
      <c r="V88" s="1">
        <v>8</v>
      </c>
      <c r="W88" s="1">
        <v>1</v>
      </c>
      <c r="X88" s="1">
        <v>17</v>
      </c>
      <c r="Y88" s="1">
        <v>1</v>
      </c>
      <c r="Z88" s="1">
        <v>17</v>
      </c>
      <c r="AA88" s="1">
        <v>8</v>
      </c>
      <c r="AB88" s="1">
        <v>8</v>
      </c>
      <c r="AC88" s="1">
        <v>1</v>
      </c>
      <c r="AD88" s="1">
        <v>29</v>
      </c>
      <c r="AE88" s="1">
        <v>23</v>
      </c>
      <c r="AF88" s="1">
        <v>17</v>
      </c>
      <c r="AG88" s="1">
        <v>23</v>
      </c>
      <c r="AH88" s="1">
        <v>17</v>
      </c>
      <c r="AI88" s="1">
        <v>8</v>
      </c>
      <c r="AJ88" s="1">
        <v>29</v>
      </c>
      <c r="AK88" s="1">
        <v>23</v>
      </c>
    </row>
    <row r="89" spans="1:37">
      <c r="A89" s="1">
        <v>78</v>
      </c>
      <c r="B89" s="3" t="s">
        <v>197</v>
      </c>
      <c r="C89" t="s">
        <v>198</v>
      </c>
      <c r="D89" t="str">
        <f t="shared" si="2"/>
        <v>3.07.01. Convention: Hazardous Wastes</v>
      </c>
      <c r="H89" s="1">
        <v>1</v>
      </c>
      <c r="I89" s="1">
        <v>1</v>
      </c>
      <c r="J89" s="1">
        <v>1</v>
      </c>
      <c r="K89" s="1">
        <v>1</v>
      </c>
      <c r="L89" s="1">
        <v>1</v>
      </c>
      <c r="M89" s="1">
        <v>1</v>
      </c>
      <c r="N89" s="1">
        <v>1</v>
      </c>
      <c r="O89" s="1">
        <v>1</v>
      </c>
      <c r="P89" s="1">
        <v>1</v>
      </c>
      <c r="Q89" s="1">
        <v>1</v>
      </c>
      <c r="R89" s="1">
        <v>1</v>
      </c>
      <c r="S89" s="1">
        <v>1</v>
      </c>
      <c r="T89" s="1">
        <v>1</v>
      </c>
      <c r="U89" s="1">
        <v>1</v>
      </c>
      <c r="V89" s="1">
        <v>1</v>
      </c>
      <c r="W89" s="1">
        <v>1</v>
      </c>
      <c r="X89" s="1">
        <v>1</v>
      </c>
      <c r="Y89" s="1">
        <v>1</v>
      </c>
      <c r="Z89" s="1">
        <v>1</v>
      </c>
      <c r="AA89" s="1">
        <v>1</v>
      </c>
      <c r="AB89" s="1">
        <v>1</v>
      </c>
      <c r="AC89" s="1">
        <v>1</v>
      </c>
      <c r="AD89" s="1">
        <v>1</v>
      </c>
      <c r="AE89" s="1">
        <v>1</v>
      </c>
      <c r="AF89" s="1">
        <v>1</v>
      </c>
      <c r="AG89" s="1">
        <v>1</v>
      </c>
      <c r="AH89" s="1">
        <v>1</v>
      </c>
      <c r="AI89" s="1">
        <v>1</v>
      </c>
      <c r="AJ89" s="1">
        <v>30</v>
      </c>
      <c r="AK89" s="1">
        <v>1</v>
      </c>
    </row>
    <row r="90" spans="1:37">
      <c r="A90" s="1">
        <v>79</v>
      </c>
      <c r="B90" s="3" t="s">
        <v>199</v>
      </c>
      <c r="C90" t="s">
        <v>200</v>
      </c>
      <c r="D90" t="str">
        <f t="shared" si="2"/>
        <v>3.07.02. Convention: Prevention of Marine Pollution</v>
      </c>
      <c r="H90" s="1">
        <v>1</v>
      </c>
      <c r="I90" s="1">
        <v>15</v>
      </c>
      <c r="J90" s="1">
        <v>15</v>
      </c>
      <c r="K90" s="1">
        <v>15</v>
      </c>
      <c r="L90" s="1">
        <v>1</v>
      </c>
      <c r="M90" s="1">
        <v>1</v>
      </c>
      <c r="N90" s="1">
        <v>1</v>
      </c>
      <c r="O90" s="1">
        <v>1</v>
      </c>
      <c r="P90" s="1">
        <v>15</v>
      </c>
      <c r="Q90" s="1">
        <v>1</v>
      </c>
      <c r="R90" s="1">
        <v>15</v>
      </c>
      <c r="S90" s="1">
        <v>15</v>
      </c>
      <c r="T90" s="1">
        <v>1</v>
      </c>
      <c r="U90" s="1">
        <v>15</v>
      </c>
      <c r="V90" s="1">
        <v>15</v>
      </c>
      <c r="W90" s="1">
        <v>1</v>
      </c>
      <c r="X90" s="1">
        <v>15</v>
      </c>
      <c r="Y90" s="1">
        <v>1</v>
      </c>
      <c r="Z90" s="1">
        <v>15</v>
      </c>
      <c r="AA90" s="1">
        <v>1</v>
      </c>
      <c r="AB90" s="1">
        <v>15</v>
      </c>
      <c r="AC90" s="1">
        <v>1</v>
      </c>
      <c r="AD90" s="1">
        <v>15</v>
      </c>
      <c r="AE90" s="1">
        <v>15</v>
      </c>
      <c r="AF90" s="1">
        <v>1</v>
      </c>
      <c r="AG90" s="1">
        <v>15</v>
      </c>
      <c r="AH90" s="1">
        <v>15</v>
      </c>
      <c r="AI90" s="1">
        <v>1</v>
      </c>
      <c r="AJ90" s="1">
        <v>1</v>
      </c>
      <c r="AK90" s="1">
        <v>15</v>
      </c>
    </row>
    <row r="91" spans="1:37">
      <c r="A91" s="1">
        <v>80</v>
      </c>
      <c r="B91" s="3" t="s">
        <v>201</v>
      </c>
      <c r="C91" t="s">
        <v>202</v>
      </c>
      <c r="D91" t="str">
        <f t="shared" si="2"/>
        <v>3.07.03. Convention: Protection of the Ozone Layer (Vienna)</v>
      </c>
      <c r="H91" s="1">
        <v>1</v>
      </c>
      <c r="I91" s="1">
        <v>1</v>
      </c>
      <c r="J91" s="1">
        <v>1</v>
      </c>
      <c r="K91" s="1">
        <v>1</v>
      </c>
      <c r="L91" s="1">
        <v>1</v>
      </c>
      <c r="M91" s="1">
        <v>1</v>
      </c>
      <c r="N91" s="1">
        <v>1</v>
      </c>
      <c r="O91" s="1">
        <v>29</v>
      </c>
      <c r="P91" s="1">
        <v>1</v>
      </c>
      <c r="Q91" s="1">
        <v>1</v>
      </c>
      <c r="R91" s="1">
        <v>1</v>
      </c>
      <c r="S91" s="1">
        <v>1</v>
      </c>
      <c r="T91" s="1">
        <v>1</v>
      </c>
      <c r="U91" s="1">
        <v>1</v>
      </c>
      <c r="V91" s="1">
        <v>1</v>
      </c>
      <c r="W91" s="1">
        <v>1</v>
      </c>
      <c r="X91" s="1">
        <v>1</v>
      </c>
      <c r="Y91" s="1">
        <v>1</v>
      </c>
      <c r="Z91" s="1">
        <v>1</v>
      </c>
      <c r="AA91" s="1">
        <v>1</v>
      </c>
      <c r="AB91" s="1">
        <v>1</v>
      </c>
      <c r="AC91" s="1">
        <v>1</v>
      </c>
      <c r="AD91" s="1">
        <v>29</v>
      </c>
      <c r="AE91" s="1">
        <v>1</v>
      </c>
      <c r="AF91" s="1">
        <v>1</v>
      </c>
      <c r="AG91" s="1">
        <v>1</v>
      </c>
      <c r="AH91" s="1">
        <v>1</v>
      </c>
      <c r="AI91" s="1">
        <v>1</v>
      </c>
      <c r="AJ91" s="1">
        <v>1</v>
      </c>
      <c r="AK91" s="1">
        <v>1</v>
      </c>
    </row>
    <row r="92" spans="1:37">
      <c r="A92" s="1">
        <v>81</v>
      </c>
      <c r="B92" s="3" t="s">
        <v>203</v>
      </c>
      <c r="C92" t="s">
        <v>204</v>
      </c>
      <c r="D92" t="str">
        <f t="shared" si="2"/>
        <v>3.07.04. Convention on Climate Change (Kyoto)</v>
      </c>
      <c r="H92" s="1">
        <v>1</v>
      </c>
      <c r="I92" s="1">
        <v>1</v>
      </c>
      <c r="J92" s="1">
        <v>1</v>
      </c>
      <c r="K92" s="1">
        <v>1</v>
      </c>
      <c r="L92" s="1">
        <v>28</v>
      </c>
      <c r="M92" s="1">
        <v>1</v>
      </c>
      <c r="N92" s="1">
        <v>1</v>
      </c>
      <c r="O92" s="1">
        <v>28</v>
      </c>
      <c r="P92" s="1">
        <v>1</v>
      </c>
      <c r="Q92" s="1">
        <v>1</v>
      </c>
      <c r="R92" s="1">
        <v>1</v>
      </c>
      <c r="S92" s="1">
        <v>1</v>
      </c>
      <c r="T92" s="1">
        <v>1</v>
      </c>
      <c r="U92" s="1">
        <v>1</v>
      </c>
      <c r="V92" s="1">
        <v>1</v>
      </c>
      <c r="W92" s="1">
        <v>1</v>
      </c>
      <c r="X92" s="1">
        <v>1</v>
      </c>
      <c r="Y92" s="1">
        <v>1</v>
      </c>
      <c r="Z92" s="1">
        <v>1</v>
      </c>
      <c r="AA92" s="1">
        <v>1</v>
      </c>
      <c r="AB92" s="1">
        <v>1</v>
      </c>
      <c r="AC92" s="1">
        <v>1</v>
      </c>
      <c r="AD92" s="1">
        <v>1</v>
      </c>
      <c r="AE92" s="1">
        <v>1</v>
      </c>
      <c r="AF92" s="1">
        <v>1</v>
      </c>
      <c r="AG92" s="1">
        <v>1</v>
      </c>
      <c r="AH92" s="1">
        <v>1</v>
      </c>
      <c r="AI92" s="1">
        <v>1</v>
      </c>
      <c r="AJ92" s="1">
        <v>27</v>
      </c>
      <c r="AK92" s="1">
        <v>28</v>
      </c>
    </row>
    <row r="93" spans="1:37">
      <c r="A93" s="1">
        <v>82</v>
      </c>
      <c r="B93" s="3" t="s">
        <v>205</v>
      </c>
      <c r="C93" t="s">
        <v>206</v>
      </c>
      <c r="D93" t="str">
        <f t="shared" si="2"/>
        <v>3.07.05. The International Timber Agreement</v>
      </c>
      <c r="H93" s="1">
        <v>1</v>
      </c>
      <c r="I93" s="1">
        <v>20</v>
      </c>
      <c r="J93" s="1">
        <v>20</v>
      </c>
      <c r="K93" s="1">
        <v>1</v>
      </c>
      <c r="L93" s="1">
        <v>20</v>
      </c>
      <c r="M93" s="1">
        <v>20</v>
      </c>
      <c r="N93" s="1">
        <v>1</v>
      </c>
      <c r="O93" s="1">
        <v>1</v>
      </c>
      <c r="P93" s="1">
        <v>1</v>
      </c>
      <c r="Q93" s="1">
        <v>1</v>
      </c>
      <c r="R93" s="1">
        <v>1</v>
      </c>
      <c r="S93" s="1">
        <v>1</v>
      </c>
      <c r="T93" s="1">
        <v>1</v>
      </c>
      <c r="U93" s="1">
        <v>20</v>
      </c>
      <c r="V93" s="1">
        <v>1</v>
      </c>
      <c r="W93" s="1">
        <v>1</v>
      </c>
      <c r="X93" s="1">
        <v>1</v>
      </c>
      <c r="Y93" s="1">
        <v>1</v>
      </c>
      <c r="Z93" s="1">
        <v>20</v>
      </c>
      <c r="AA93" s="1">
        <v>1</v>
      </c>
      <c r="AB93" s="1">
        <v>1</v>
      </c>
      <c r="AC93" s="1">
        <v>1</v>
      </c>
      <c r="AD93" s="1">
        <v>20</v>
      </c>
      <c r="AE93" s="1">
        <v>20</v>
      </c>
      <c r="AF93" s="1">
        <v>20</v>
      </c>
      <c r="AG93" s="1">
        <v>20</v>
      </c>
      <c r="AH93" s="1">
        <v>1</v>
      </c>
      <c r="AI93" s="1">
        <v>1</v>
      </c>
      <c r="AJ93" s="1">
        <v>20</v>
      </c>
      <c r="AK93" s="1">
        <v>1</v>
      </c>
    </row>
    <row r="94" spans="1:37">
      <c r="A94" s="1">
        <v>83</v>
      </c>
      <c r="B94" s="3" t="s">
        <v>207</v>
      </c>
      <c r="C94" t="s">
        <v>208</v>
      </c>
      <c r="D94" t="str">
        <f t="shared" si="2"/>
        <v>3.07.06. Convention: International Trade in Endangered Species</v>
      </c>
      <c r="H94" s="1">
        <v>1</v>
      </c>
      <c r="I94" s="1">
        <v>1</v>
      </c>
      <c r="J94" s="1">
        <v>1</v>
      </c>
      <c r="K94" s="1">
        <v>1</v>
      </c>
      <c r="L94" s="1">
        <v>1</v>
      </c>
      <c r="M94" s="1">
        <v>1</v>
      </c>
      <c r="N94" s="1">
        <v>1</v>
      </c>
      <c r="O94" s="1">
        <v>1</v>
      </c>
      <c r="P94" s="1">
        <v>1</v>
      </c>
      <c r="Q94" s="1">
        <v>1</v>
      </c>
      <c r="R94" s="1">
        <v>1</v>
      </c>
      <c r="S94" s="1">
        <v>1</v>
      </c>
      <c r="T94" s="1">
        <v>22</v>
      </c>
      <c r="U94" s="1">
        <v>1</v>
      </c>
      <c r="V94" s="1">
        <v>1</v>
      </c>
      <c r="W94" s="1">
        <v>1</v>
      </c>
      <c r="X94" s="1">
        <v>1</v>
      </c>
      <c r="Y94" s="1">
        <v>1</v>
      </c>
      <c r="Z94" s="1">
        <v>1</v>
      </c>
      <c r="AA94" s="1">
        <v>1</v>
      </c>
      <c r="AB94" s="1">
        <v>1</v>
      </c>
      <c r="AC94" s="1">
        <v>1</v>
      </c>
      <c r="AD94" s="1">
        <v>23</v>
      </c>
      <c r="AE94" s="1">
        <v>23</v>
      </c>
      <c r="AF94" s="1">
        <v>23</v>
      </c>
      <c r="AG94" s="1">
        <v>23</v>
      </c>
      <c r="AH94" s="1">
        <v>23</v>
      </c>
      <c r="AI94" s="1">
        <v>23</v>
      </c>
      <c r="AJ94" s="1">
        <v>23</v>
      </c>
      <c r="AK94" s="1">
        <v>23</v>
      </c>
    </row>
    <row r="95" spans="1:37">
      <c r="A95" s="1">
        <v>84</v>
      </c>
      <c r="B95" s="3" t="s">
        <v>209</v>
      </c>
      <c r="C95" t="s">
        <v>210</v>
      </c>
      <c r="D95" t="str">
        <f t="shared" si="2"/>
        <v>3.07.07. Convention: Prior Informed Consent - Hazardous Chemicals (Rotterdam)</v>
      </c>
      <c r="H95" s="1">
        <v>1</v>
      </c>
      <c r="I95" s="1">
        <v>26</v>
      </c>
      <c r="J95" s="1">
        <v>26</v>
      </c>
      <c r="K95" s="1">
        <v>1</v>
      </c>
      <c r="L95" s="1">
        <v>1</v>
      </c>
      <c r="M95" s="1">
        <v>1</v>
      </c>
      <c r="N95" s="1">
        <v>1</v>
      </c>
      <c r="O95" s="1">
        <v>26</v>
      </c>
      <c r="P95" s="1">
        <v>1</v>
      </c>
      <c r="Q95" s="1">
        <v>1</v>
      </c>
      <c r="R95" s="1">
        <v>1</v>
      </c>
      <c r="S95" s="1">
        <v>1</v>
      </c>
      <c r="T95" s="1">
        <v>1</v>
      </c>
      <c r="U95" s="1">
        <v>1</v>
      </c>
      <c r="V95" s="1">
        <v>1</v>
      </c>
      <c r="W95" s="1">
        <v>1</v>
      </c>
      <c r="X95" s="1">
        <v>26</v>
      </c>
      <c r="Y95" s="1">
        <v>1</v>
      </c>
      <c r="Z95" s="1">
        <v>1</v>
      </c>
      <c r="AA95" s="1">
        <v>26</v>
      </c>
      <c r="AB95" s="1">
        <v>1</v>
      </c>
      <c r="AC95" s="1">
        <v>1</v>
      </c>
      <c r="AD95" s="1">
        <v>1</v>
      </c>
      <c r="AE95" s="1">
        <v>1</v>
      </c>
      <c r="AF95" s="1">
        <v>1</v>
      </c>
      <c r="AG95" s="1">
        <v>1</v>
      </c>
      <c r="AH95" s="1">
        <v>1</v>
      </c>
      <c r="AI95" s="1">
        <v>1</v>
      </c>
      <c r="AJ95" s="1">
        <v>25</v>
      </c>
      <c r="AK95" s="1">
        <v>1</v>
      </c>
    </row>
    <row r="96" spans="1:37">
      <c r="A96" s="1">
        <v>85</v>
      </c>
      <c r="B96" s="2" t="s">
        <v>211</v>
      </c>
      <c r="C96" t="s">
        <v>212</v>
      </c>
      <c r="D96" t="str">
        <f t="shared" si="2"/>
        <v>3.08. Transfer emissions</v>
      </c>
      <c r="H96" s="1">
        <v>25</v>
      </c>
      <c r="I96" s="1">
        <v>7</v>
      </c>
      <c r="J96" s="1">
        <v>19</v>
      </c>
      <c r="K96" s="1">
        <v>17</v>
      </c>
      <c r="L96" s="1">
        <v>22</v>
      </c>
      <c r="M96" s="1">
        <v>15</v>
      </c>
      <c r="N96" s="1">
        <v>28</v>
      </c>
      <c r="O96" s="1">
        <v>20</v>
      </c>
      <c r="P96" s="1">
        <v>14</v>
      </c>
      <c r="Q96" s="1">
        <v>4</v>
      </c>
      <c r="R96" s="1">
        <v>26</v>
      </c>
      <c r="S96" s="1">
        <v>10</v>
      </c>
      <c r="T96" s="1">
        <v>2</v>
      </c>
      <c r="U96" s="1">
        <v>21</v>
      </c>
      <c r="V96" s="1">
        <v>23</v>
      </c>
      <c r="W96" s="1">
        <v>8</v>
      </c>
      <c r="X96" s="1" t="s">
        <v>221</v>
      </c>
      <c r="Y96" s="1">
        <v>18</v>
      </c>
      <c r="Z96" s="1">
        <v>16</v>
      </c>
      <c r="AA96" s="1" t="s">
        <v>221</v>
      </c>
      <c r="AB96" s="1">
        <v>13</v>
      </c>
      <c r="AC96" s="1">
        <v>9</v>
      </c>
      <c r="AD96" s="1">
        <v>27</v>
      </c>
      <c r="AE96" s="1">
        <v>5</v>
      </c>
      <c r="AF96" s="1">
        <v>6</v>
      </c>
      <c r="AG96" s="1">
        <v>11</v>
      </c>
      <c r="AH96" s="1">
        <v>12</v>
      </c>
      <c r="AI96" s="1">
        <v>3</v>
      </c>
      <c r="AJ96" s="1">
        <v>1</v>
      </c>
      <c r="AK96" s="1">
        <v>24</v>
      </c>
    </row>
    <row r="97" spans="1:37">
      <c r="A97" s="1">
        <v>86</v>
      </c>
      <c r="B97" s="2" t="s">
        <v>213</v>
      </c>
      <c r="C97" t="s">
        <v>214</v>
      </c>
      <c r="D97" t="str">
        <f t="shared" si="2"/>
        <v>3.09. Share of natural resources in trade</v>
      </c>
      <c r="H97" s="1">
        <v>26</v>
      </c>
      <c r="I97" s="1">
        <v>1</v>
      </c>
      <c r="J97" s="1">
        <v>30</v>
      </c>
      <c r="K97" s="1">
        <v>8</v>
      </c>
      <c r="L97" s="1">
        <v>23</v>
      </c>
      <c r="M97" s="1">
        <v>25</v>
      </c>
      <c r="N97" s="1">
        <v>6</v>
      </c>
      <c r="O97" s="1">
        <v>7</v>
      </c>
      <c r="P97" s="1">
        <v>24</v>
      </c>
      <c r="Q97" s="1">
        <v>12</v>
      </c>
      <c r="R97" s="1">
        <v>20</v>
      </c>
      <c r="S97" s="1">
        <v>22</v>
      </c>
      <c r="T97" s="1">
        <v>11</v>
      </c>
      <c r="U97" s="1">
        <v>19</v>
      </c>
      <c r="V97" s="1">
        <v>16</v>
      </c>
      <c r="W97" s="1">
        <v>9</v>
      </c>
      <c r="X97" s="1">
        <v>21</v>
      </c>
      <c r="Y97" s="1">
        <v>5</v>
      </c>
      <c r="Z97" s="1">
        <v>2</v>
      </c>
      <c r="AA97" s="1">
        <v>28</v>
      </c>
      <c r="AB97" s="1">
        <v>29</v>
      </c>
      <c r="AC97" s="1">
        <v>10</v>
      </c>
      <c r="AD97" s="1">
        <v>27</v>
      </c>
      <c r="AE97" s="1">
        <v>15</v>
      </c>
      <c r="AF97" s="1">
        <v>13</v>
      </c>
      <c r="AG97" s="1">
        <v>3</v>
      </c>
      <c r="AH97" s="1">
        <v>14</v>
      </c>
      <c r="AI97" s="1">
        <v>18</v>
      </c>
      <c r="AJ97" s="1">
        <v>17</v>
      </c>
      <c r="AK97" s="1">
        <v>4</v>
      </c>
    </row>
    <row r="98" spans="1:37">
      <c r="A98" s="1">
        <v>87</v>
      </c>
      <c r="B98" s="2" t="s">
        <v>215</v>
      </c>
      <c r="C98" t="s">
        <v>216</v>
      </c>
      <c r="D98" t="str">
        <f t="shared" si="2"/>
        <v>3.10. Carbon</v>
      </c>
      <c r="H98" s="1">
        <v>30</v>
      </c>
      <c r="I98" s="1">
        <v>12</v>
      </c>
      <c r="J98" s="1">
        <v>29</v>
      </c>
      <c r="K98" s="1">
        <v>15</v>
      </c>
      <c r="L98" s="1">
        <v>10</v>
      </c>
      <c r="M98" s="1">
        <v>2</v>
      </c>
      <c r="N98" s="1">
        <v>5</v>
      </c>
      <c r="O98" s="1">
        <v>26</v>
      </c>
      <c r="P98" s="1">
        <v>21</v>
      </c>
      <c r="Q98" s="1">
        <v>24</v>
      </c>
      <c r="R98" s="1">
        <v>20</v>
      </c>
      <c r="S98" s="1">
        <v>8</v>
      </c>
      <c r="T98" s="1">
        <v>7</v>
      </c>
      <c r="U98" s="1">
        <v>14</v>
      </c>
      <c r="V98" s="1">
        <v>25</v>
      </c>
      <c r="W98" s="1">
        <v>1</v>
      </c>
      <c r="X98" s="1">
        <v>13</v>
      </c>
      <c r="Y98" s="1">
        <v>4</v>
      </c>
      <c r="Z98" s="1">
        <v>16</v>
      </c>
      <c r="AA98" s="1">
        <v>11</v>
      </c>
      <c r="AB98" s="1">
        <v>19</v>
      </c>
      <c r="AC98" s="1">
        <v>18</v>
      </c>
      <c r="AD98" s="1">
        <v>27</v>
      </c>
      <c r="AE98" s="1">
        <v>6</v>
      </c>
      <c r="AF98" s="1">
        <v>9</v>
      </c>
      <c r="AG98" s="1">
        <v>17</v>
      </c>
      <c r="AH98" s="1">
        <v>23</v>
      </c>
      <c r="AI98" s="1">
        <v>3</v>
      </c>
      <c r="AJ98" s="1">
        <v>28</v>
      </c>
      <c r="AK98" s="1">
        <v>22</v>
      </c>
    </row>
    <row r="99" spans="1:37">
      <c r="A99" s="1">
        <v>88</v>
      </c>
      <c r="B99" s="3" t="s">
        <v>217</v>
      </c>
      <c r="C99" t="s">
        <v>218</v>
      </c>
      <c r="D99" t="str">
        <f t="shared" si="2"/>
        <v>3.10.1. Carbon pricing</v>
      </c>
      <c r="H99" s="1">
        <v>11</v>
      </c>
      <c r="I99" s="1">
        <v>11</v>
      </c>
      <c r="J99" s="1">
        <v>11</v>
      </c>
      <c r="K99" s="1">
        <v>11</v>
      </c>
      <c r="L99" s="1">
        <v>1</v>
      </c>
      <c r="M99" s="1">
        <v>1</v>
      </c>
      <c r="N99" s="1">
        <v>1</v>
      </c>
      <c r="O99" s="1">
        <v>11</v>
      </c>
      <c r="P99" s="1">
        <v>11</v>
      </c>
      <c r="Q99" s="1">
        <v>11</v>
      </c>
      <c r="R99" s="1">
        <v>11</v>
      </c>
      <c r="S99" s="1">
        <v>10</v>
      </c>
      <c r="T99" s="1">
        <v>1</v>
      </c>
      <c r="U99" s="1">
        <v>11</v>
      </c>
      <c r="V99" s="1">
        <v>11</v>
      </c>
      <c r="W99" s="1">
        <v>1</v>
      </c>
      <c r="X99" s="1">
        <v>11</v>
      </c>
      <c r="Y99" s="1">
        <v>1</v>
      </c>
      <c r="Z99" s="1">
        <v>11</v>
      </c>
      <c r="AA99" s="1">
        <v>11</v>
      </c>
      <c r="AB99" s="1">
        <v>11</v>
      </c>
      <c r="AC99" s="1">
        <v>11</v>
      </c>
      <c r="AD99" s="1">
        <v>11</v>
      </c>
      <c r="AE99" s="1">
        <v>1</v>
      </c>
      <c r="AF99" s="1">
        <v>1</v>
      </c>
      <c r="AG99" s="1">
        <v>11</v>
      </c>
      <c r="AH99" s="1">
        <v>11</v>
      </c>
      <c r="AI99" s="1">
        <v>1</v>
      </c>
      <c r="AJ99" s="1">
        <v>11</v>
      </c>
      <c r="AK99" s="1">
        <v>11</v>
      </c>
    </row>
    <row r="100" spans="1:37">
      <c r="A100" s="1">
        <v>89</v>
      </c>
      <c r="B100" s="3" t="s">
        <v>219</v>
      </c>
      <c r="C100" t="s">
        <v>220</v>
      </c>
      <c r="D100" t="str">
        <f t="shared" si="2"/>
        <v>3.10.2. CO2 emissions per capita</v>
      </c>
      <c r="H100" s="1">
        <v>30</v>
      </c>
      <c r="I100" s="1">
        <v>2</v>
      </c>
      <c r="J100" s="1">
        <v>29</v>
      </c>
      <c r="K100" s="1">
        <v>5</v>
      </c>
      <c r="L100" s="1">
        <v>28</v>
      </c>
      <c r="M100" s="1">
        <v>16</v>
      </c>
      <c r="N100" s="1">
        <v>21</v>
      </c>
      <c r="O100" s="1">
        <v>24</v>
      </c>
      <c r="P100" s="1">
        <v>12</v>
      </c>
      <c r="Q100" s="1">
        <v>18</v>
      </c>
      <c r="R100" s="1">
        <v>10</v>
      </c>
      <c r="S100" s="1">
        <v>11</v>
      </c>
      <c r="T100" s="1">
        <v>23</v>
      </c>
      <c r="U100" s="1">
        <v>4</v>
      </c>
      <c r="V100" s="1">
        <v>19</v>
      </c>
      <c r="W100" s="1">
        <v>14</v>
      </c>
      <c r="X100" s="1">
        <v>3</v>
      </c>
      <c r="Y100" s="1">
        <v>20</v>
      </c>
      <c r="Z100" s="1">
        <v>6</v>
      </c>
      <c r="AA100" s="1">
        <v>1</v>
      </c>
      <c r="AB100" s="1">
        <v>9</v>
      </c>
      <c r="AC100" s="1">
        <v>8</v>
      </c>
      <c r="AD100" s="1">
        <v>25</v>
      </c>
      <c r="AE100" s="1">
        <v>22</v>
      </c>
      <c r="AF100" s="1">
        <v>26</v>
      </c>
      <c r="AG100" s="1">
        <v>7</v>
      </c>
      <c r="AH100" s="1">
        <v>15</v>
      </c>
      <c r="AI100" s="1">
        <v>17</v>
      </c>
      <c r="AJ100" s="1">
        <v>27</v>
      </c>
      <c r="AK100" s="1">
        <v>13</v>
      </c>
    </row>
    <row r="101" spans="1:37">
      <c r="B101" s="89" t="s">
        <v>413</v>
      </c>
      <c r="C101" s="89" t="s">
        <v>414</v>
      </c>
      <c r="D101" t="s">
        <v>413</v>
      </c>
      <c r="H101" s="1">
        <v>1E-3</v>
      </c>
      <c r="I101" s="1">
        <v>1E-3</v>
      </c>
      <c r="J101" s="1">
        <v>1E-3</v>
      </c>
      <c r="K101" s="1">
        <v>1E-3</v>
      </c>
      <c r="L101" s="1">
        <v>1E-3</v>
      </c>
      <c r="M101" s="1">
        <v>1E-3</v>
      </c>
      <c r="N101" s="1">
        <v>1E-3</v>
      </c>
      <c r="O101" s="1">
        <v>1E-3</v>
      </c>
      <c r="P101" s="1">
        <v>1E-3</v>
      </c>
      <c r="Q101" s="1">
        <v>1E-3</v>
      </c>
      <c r="R101" s="1">
        <v>1E-3</v>
      </c>
      <c r="S101" s="1">
        <v>1E-3</v>
      </c>
      <c r="T101" s="1">
        <v>1E-3</v>
      </c>
      <c r="U101" s="1">
        <v>1E-3</v>
      </c>
      <c r="V101" s="1">
        <v>1E-3</v>
      </c>
      <c r="W101" s="1">
        <v>1E-3</v>
      </c>
      <c r="X101" s="1">
        <v>1E-3</v>
      </c>
      <c r="Y101" s="1">
        <v>1E-3</v>
      </c>
      <c r="Z101" s="1">
        <v>1E-3</v>
      </c>
      <c r="AA101" s="1">
        <v>1E-3</v>
      </c>
      <c r="AB101" s="1">
        <v>1E-3</v>
      </c>
      <c r="AC101" s="1">
        <v>1E-3</v>
      </c>
      <c r="AD101" s="1">
        <v>1E-3</v>
      </c>
      <c r="AE101" s="1">
        <v>1E-3</v>
      </c>
      <c r="AF101" s="1">
        <v>1E-3</v>
      </c>
      <c r="AG101" s="1">
        <v>1E-3</v>
      </c>
      <c r="AH101" s="1">
        <v>1E-3</v>
      </c>
      <c r="AI101" s="1">
        <v>1E-3</v>
      </c>
      <c r="AJ101" s="1">
        <v>1E-3</v>
      </c>
      <c r="AK101" s="1">
        <v>1E-3</v>
      </c>
    </row>
  </sheetData>
  <conditionalFormatting sqref="H4:AK51">
    <cfRule type="containsBlanks" dxfId="216" priority="1">
      <formula>LEN(TRIM(H4))=0</formula>
    </cfRule>
  </conditionalFormatting>
  <conditionalFormatting sqref="H54:AK78">
    <cfRule type="containsBlanks" dxfId="215" priority="2">
      <formula>LEN(TRIM(H54))=0</formula>
    </cfRule>
  </conditionalFormatting>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1E437C-B5FD-41B6-BAA4-7917D61BD815}">
  <sheetPr codeName="Sheet7"/>
  <dimension ref="A1:AB106"/>
  <sheetViews>
    <sheetView topLeftCell="A56" workbookViewId="0">
      <selection activeCell="J77" sqref="J77"/>
    </sheetView>
  </sheetViews>
  <sheetFormatPr defaultColWidth="12.7109375" defaultRowHeight="12.75"/>
  <cols>
    <col min="1" max="1" width="12.7109375" style="89"/>
    <col min="2" max="2" width="13.140625" style="89" bestFit="1" customWidth="1"/>
    <col min="3" max="4" width="12.7109375" style="89"/>
    <col min="5" max="5" width="12.42578125" style="89" bestFit="1" customWidth="1"/>
    <col min="6" max="7" width="12.7109375" style="89"/>
    <col min="8" max="8" width="12.42578125" style="89" bestFit="1" customWidth="1"/>
    <col min="9" max="10" width="12.7109375" style="89"/>
    <col min="11" max="11" width="31.85546875" style="89" bestFit="1" customWidth="1"/>
    <col min="12" max="13" width="12.7109375" style="89"/>
    <col min="14" max="14" width="39.7109375" style="89" bestFit="1" customWidth="1"/>
    <col min="15" max="16" width="12.7109375" style="89"/>
    <col min="17" max="17" width="23.5703125" style="89" bestFit="1" customWidth="1"/>
    <col min="18" max="19" width="12.7109375" style="89"/>
    <col min="20" max="20" width="25.5703125" style="89" bestFit="1" customWidth="1"/>
    <col min="21" max="22" width="12.7109375" style="89"/>
    <col min="23" max="23" width="19.140625" style="89" bestFit="1" customWidth="1"/>
    <col min="24" max="25" width="12.7109375" style="89"/>
    <col min="26" max="26" width="12.42578125" style="89" bestFit="1" customWidth="1"/>
    <col min="27" max="16384" width="12.7109375" style="89"/>
  </cols>
  <sheetData>
    <row r="1" spans="1:28">
      <c r="K1" s="89" t="str">
        <f>INDEX(Rank2023!C:C,MATCH(K3,Rank2023!D:D,0))</f>
        <v>Real GDP Growth per capita, % GDP</v>
      </c>
      <c r="N1" s="89" t="str">
        <f>INDEX(Rank2023!C:C,MATCH(N3,Rank2023!D:D,0))</f>
        <v>Foreign direct investment, net inflows, % GDP</v>
      </c>
      <c r="Q1" s="89" t="str">
        <f>INDEX(Rank2023!C:C,MATCH(Q3,Rank2023!D:D,0))</f>
        <v>Consumer price inflation</v>
      </c>
    </row>
    <row r="2" spans="1:28" ht="15">
      <c r="A2" s="88" t="s">
        <v>698</v>
      </c>
      <c r="B2" s="789" t="s">
        <v>699</v>
      </c>
      <c r="D2" s="88" t="s">
        <v>700</v>
      </c>
      <c r="E2" s="94" t="s">
        <v>699</v>
      </c>
      <c r="F2"/>
      <c r="G2" s="88" t="s">
        <v>701</v>
      </c>
      <c r="H2" s="94" t="s">
        <v>699</v>
      </c>
      <c r="I2"/>
      <c r="J2" s="88" t="s">
        <v>702</v>
      </c>
      <c r="K2" s="791" t="s">
        <v>699</v>
      </c>
      <c r="M2" s="88" t="s">
        <v>703</v>
      </c>
      <c r="N2" s="791" t="s">
        <v>699</v>
      </c>
      <c r="P2" s="88" t="s">
        <v>704</v>
      </c>
      <c r="Q2" s="791" t="s">
        <v>699</v>
      </c>
      <c r="S2" s="88" t="s">
        <v>705</v>
      </c>
      <c r="T2" s="94" t="s">
        <v>699</v>
      </c>
      <c r="V2" s="88" t="s">
        <v>706</v>
      </c>
      <c r="W2" s="94" t="s">
        <v>699</v>
      </c>
      <c r="X2"/>
      <c r="Y2" s="89" t="s">
        <v>707</v>
      </c>
      <c r="Z2" s="94" t="s">
        <v>699</v>
      </c>
      <c r="AA2"/>
      <c r="AB2"/>
    </row>
    <row r="3" spans="1:28" ht="15">
      <c r="A3" s="90" t="s">
        <v>413</v>
      </c>
      <c r="B3" s="790" t="s">
        <v>29</v>
      </c>
      <c r="D3" s="90" t="s">
        <v>413</v>
      </c>
      <c r="E3" s="95" t="s">
        <v>17</v>
      </c>
      <c r="F3"/>
      <c r="G3" t="s">
        <v>243</v>
      </c>
      <c r="H3" s="95" t="s">
        <v>708</v>
      </c>
      <c r="I3"/>
      <c r="J3" s="89" t="s">
        <v>32</v>
      </c>
      <c r="K3" s="792" t="s">
        <v>604</v>
      </c>
      <c r="M3" s="89" t="s">
        <v>32</v>
      </c>
      <c r="N3" s="792" t="s">
        <v>606</v>
      </c>
      <c r="P3" s="89" t="s">
        <v>413</v>
      </c>
      <c r="Q3" s="792" t="s">
        <v>603</v>
      </c>
      <c r="S3" s="89" t="s">
        <v>709</v>
      </c>
      <c r="T3" s="95" t="s">
        <v>603</v>
      </c>
      <c r="U3"/>
      <c r="V3" s="89" t="s">
        <v>32</v>
      </c>
      <c r="W3" s="95" t="s">
        <v>262</v>
      </c>
      <c r="X3"/>
      <c r="Y3" s="89" t="s">
        <v>710</v>
      </c>
      <c r="Z3" s="95" t="s">
        <v>711</v>
      </c>
      <c r="AA3"/>
      <c r="AB3"/>
    </row>
    <row r="4" spans="1:28" ht="15">
      <c r="A4" s="89" t="s">
        <v>2</v>
      </c>
      <c r="B4" s="790" t="s">
        <v>712</v>
      </c>
      <c r="D4" s="89" t="s">
        <v>2</v>
      </c>
      <c r="E4" s="95" t="s">
        <v>712</v>
      </c>
      <c r="F4"/>
      <c r="G4" t="s">
        <v>273</v>
      </c>
      <c r="H4" s="95" t="s">
        <v>713</v>
      </c>
      <c r="I4"/>
      <c r="J4" s="89" t="s">
        <v>33</v>
      </c>
      <c r="K4" s="792" t="s">
        <v>712</v>
      </c>
      <c r="M4" s="89" t="s">
        <v>33</v>
      </c>
      <c r="N4" s="792" t="s">
        <v>712</v>
      </c>
      <c r="P4" s="89" t="s">
        <v>32</v>
      </c>
      <c r="Q4" s="792" t="s">
        <v>712</v>
      </c>
      <c r="S4" s="89" t="s">
        <v>714</v>
      </c>
      <c r="T4" s="95" t="s">
        <v>712</v>
      </c>
      <c r="U4"/>
      <c r="V4" s="89" t="s">
        <v>33</v>
      </c>
      <c r="W4" s="95" t="s">
        <v>712</v>
      </c>
      <c r="X4"/>
      <c r="Y4" s="89" t="s">
        <v>711</v>
      </c>
      <c r="Z4" s="95" t="s">
        <v>712</v>
      </c>
      <c r="AA4"/>
      <c r="AB4"/>
    </row>
    <row r="5" spans="1:28" ht="15">
      <c r="A5" s="89" t="s">
        <v>3</v>
      </c>
      <c r="B5"/>
      <c r="D5" s="89" t="s">
        <v>3</v>
      </c>
      <c r="E5"/>
      <c r="F5"/>
      <c r="G5" t="s">
        <v>237</v>
      </c>
      <c r="H5" s="95" t="s">
        <v>715</v>
      </c>
      <c r="I5"/>
      <c r="J5" s="89" t="s">
        <v>709</v>
      </c>
      <c r="K5"/>
      <c r="M5" s="89" t="s">
        <v>709</v>
      </c>
      <c r="N5"/>
      <c r="P5" s="142" t="s">
        <v>33</v>
      </c>
      <c r="Q5"/>
      <c r="S5" s="89" t="s">
        <v>716</v>
      </c>
      <c r="T5"/>
      <c r="U5"/>
      <c r="V5" s="89" t="s">
        <v>130</v>
      </c>
      <c r="W5"/>
      <c r="X5"/>
      <c r="Y5" s="89" t="s">
        <v>717</v>
      </c>
      <c r="Z5"/>
      <c r="AA5"/>
      <c r="AB5"/>
    </row>
    <row r="6" spans="1:28" ht="15">
      <c r="A6" s="89" t="s">
        <v>4</v>
      </c>
      <c r="B6"/>
      <c r="D6" s="89" t="s">
        <v>4</v>
      </c>
      <c r="E6"/>
      <c r="F6"/>
      <c r="G6"/>
      <c r="H6" s="95" t="s">
        <v>712</v>
      </c>
      <c r="I6"/>
      <c r="J6" s="89" t="s">
        <v>714</v>
      </c>
      <c r="K6"/>
      <c r="M6" s="89" t="s">
        <v>714</v>
      </c>
      <c r="N6"/>
      <c r="P6" s="142" t="s">
        <v>709</v>
      </c>
      <c r="Q6"/>
      <c r="S6" s="89" t="s">
        <v>718</v>
      </c>
      <c r="T6"/>
      <c r="U6"/>
      <c r="V6" s="89" t="s">
        <v>181</v>
      </c>
      <c r="W6"/>
      <c r="X6"/>
      <c r="Y6" s="89" t="s">
        <v>719</v>
      </c>
      <c r="Z6"/>
      <c r="AA6"/>
      <c r="AB6"/>
    </row>
    <row r="7" spans="1:28" ht="15">
      <c r="A7" s="89" t="s">
        <v>5</v>
      </c>
      <c r="B7"/>
      <c r="D7" s="89" t="s">
        <v>5</v>
      </c>
      <c r="E7"/>
      <c r="F7"/>
      <c r="G7"/>
      <c r="H7"/>
      <c r="I7"/>
      <c r="J7" s="89" t="s">
        <v>716</v>
      </c>
      <c r="K7"/>
      <c r="M7" s="89" t="s">
        <v>716</v>
      </c>
      <c r="N7"/>
      <c r="P7" s="142" t="s">
        <v>714</v>
      </c>
      <c r="Q7"/>
      <c r="S7" s="89" t="s">
        <v>720</v>
      </c>
      <c r="T7"/>
      <c r="U7"/>
      <c r="V7"/>
      <c r="W7"/>
      <c r="X7"/>
      <c r="Y7" s="89" t="s">
        <v>721</v>
      </c>
      <c r="Z7"/>
      <c r="AA7"/>
      <c r="AB7"/>
    </row>
    <row r="8" spans="1:28" ht="15">
      <c r="A8" s="89" t="s">
        <v>6</v>
      </c>
      <c r="B8"/>
      <c r="D8" s="89" t="s">
        <v>6</v>
      </c>
      <c r="E8"/>
      <c r="F8"/>
      <c r="G8"/>
      <c r="H8"/>
      <c r="I8"/>
      <c r="J8" s="89" t="s">
        <v>718</v>
      </c>
      <c r="K8"/>
      <c r="M8" s="89" t="s">
        <v>718</v>
      </c>
      <c r="N8"/>
      <c r="P8" s="142" t="s">
        <v>716</v>
      </c>
      <c r="Q8"/>
      <c r="S8" s="89" t="s">
        <v>722</v>
      </c>
      <c r="T8"/>
      <c r="U8"/>
      <c r="V8"/>
      <c r="W8"/>
      <c r="X8"/>
      <c r="Y8" s="89" t="s">
        <v>723</v>
      </c>
      <c r="Z8"/>
      <c r="AA8"/>
      <c r="AB8"/>
    </row>
    <row r="9" spans="1:28" ht="15">
      <c r="A9" s="89" t="s">
        <v>7</v>
      </c>
      <c r="B9"/>
      <c r="D9" s="89" t="s">
        <v>7</v>
      </c>
      <c r="E9"/>
      <c r="F9"/>
      <c r="G9"/>
      <c r="H9"/>
      <c r="I9"/>
      <c r="J9" s="89" t="s">
        <v>720</v>
      </c>
      <c r="K9"/>
      <c r="M9" s="89" t="s">
        <v>720</v>
      </c>
      <c r="N9"/>
      <c r="P9" s="142" t="s">
        <v>718</v>
      </c>
      <c r="Q9"/>
      <c r="S9" s="89" t="s">
        <v>724</v>
      </c>
      <c r="T9"/>
      <c r="U9"/>
      <c r="V9"/>
      <c r="W9"/>
      <c r="X9"/>
      <c r="Z9"/>
      <c r="AA9"/>
      <c r="AB9"/>
    </row>
    <row r="10" spans="1:28" ht="15">
      <c r="A10" s="89" t="s">
        <v>8</v>
      </c>
      <c r="B10"/>
      <c r="D10" s="89" t="s">
        <v>8</v>
      </c>
      <c r="E10"/>
      <c r="F10"/>
      <c r="G10"/>
      <c r="H10"/>
      <c r="I10"/>
      <c r="J10" s="89" t="s">
        <v>722</v>
      </c>
      <c r="K10"/>
      <c r="M10" s="89" t="s">
        <v>722</v>
      </c>
      <c r="N10"/>
      <c r="P10" s="142" t="s">
        <v>720</v>
      </c>
      <c r="Q10"/>
      <c r="S10" s="89" t="s">
        <v>725</v>
      </c>
      <c r="T10"/>
      <c r="U10"/>
      <c r="V10"/>
      <c r="W10"/>
      <c r="X10"/>
      <c r="Z10"/>
      <c r="AA10"/>
      <c r="AB10"/>
    </row>
    <row r="11" spans="1:28" ht="15">
      <c r="A11" s="89" t="s">
        <v>9</v>
      </c>
      <c r="D11" s="89" t="s">
        <v>9</v>
      </c>
      <c r="E11"/>
      <c r="F11"/>
      <c r="G11"/>
      <c r="H11"/>
      <c r="I11"/>
      <c r="J11" s="89" t="s">
        <v>724</v>
      </c>
      <c r="K11"/>
      <c r="M11" s="89" t="s">
        <v>724</v>
      </c>
      <c r="N11"/>
      <c r="P11" s="142" t="s">
        <v>722</v>
      </c>
      <c r="Q11"/>
      <c r="S11" s="89" t="s">
        <v>726</v>
      </c>
      <c r="T11"/>
      <c r="U11"/>
      <c r="V11"/>
      <c r="W11"/>
      <c r="X11"/>
      <c r="Z11"/>
      <c r="AA11"/>
      <c r="AB11"/>
    </row>
    <row r="12" spans="1:28" ht="15">
      <c r="A12" s="89" t="s">
        <v>10</v>
      </c>
      <c r="D12" s="89" t="s">
        <v>10</v>
      </c>
      <c r="E12"/>
      <c r="F12"/>
      <c r="G12"/>
      <c r="H12"/>
      <c r="I12"/>
      <c r="J12" s="89" t="s">
        <v>725</v>
      </c>
      <c r="K12"/>
      <c r="M12" s="89" t="s">
        <v>725</v>
      </c>
      <c r="N12"/>
      <c r="P12" s="142" t="s">
        <v>724</v>
      </c>
      <c r="Q12"/>
      <c r="S12" s="89" t="s">
        <v>727</v>
      </c>
      <c r="T12"/>
      <c r="U12"/>
      <c r="V12"/>
      <c r="W12"/>
      <c r="X12"/>
      <c r="Z12"/>
      <c r="AA12"/>
      <c r="AB12"/>
    </row>
    <row r="13" spans="1:28" ht="15">
      <c r="A13" s="89" t="s">
        <v>11</v>
      </c>
      <c r="D13" s="89" t="s">
        <v>11</v>
      </c>
      <c r="E13"/>
      <c r="F13"/>
      <c r="G13"/>
      <c r="H13"/>
      <c r="I13"/>
      <c r="J13" s="89" t="s">
        <v>726</v>
      </c>
      <c r="K13"/>
      <c r="M13" s="89" t="s">
        <v>726</v>
      </c>
      <c r="N13"/>
      <c r="P13" s="142" t="s">
        <v>725</v>
      </c>
      <c r="Q13"/>
      <c r="S13" s="89" t="s">
        <v>728</v>
      </c>
      <c r="T13"/>
      <c r="U13"/>
      <c r="V13"/>
      <c r="W13"/>
      <c r="X13"/>
      <c r="Z13"/>
      <c r="AA13"/>
      <c r="AB13"/>
    </row>
    <row r="14" spans="1:28" ht="15">
      <c r="A14" s="89" t="s">
        <v>12</v>
      </c>
      <c r="D14" s="89" t="s">
        <v>12</v>
      </c>
      <c r="E14"/>
      <c r="F14"/>
      <c r="G14"/>
      <c r="H14"/>
      <c r="I14"/>
      <c r="J14" s="89" t="s">
        <v>727</v>
      </c>
      <c r="K14"/>
      <c r="M14" s="89" t="s">
        <v>727</v>
      </c>
      <c r="N14"/>
      <c r="P14" s="142" t="s">
        <v>729</v>
      </c>
      <c r="Q14"/>
      <c r="S14" s="89" t="s">
        <v>730</v>
      </c>
      <c r="T14"/>
      <c r="U14"/>
      <c r="V14"/>
      <c r="W14"/>
      <c r="X14"/>
      <c r="Z14"/>
      <c r="AA14"/>
      <c r="AB14"/>
    </row>
    <row r="15" spans="1:28" ht="15">
      <c r="A15" s="89" t="s">
        <v>13</v>
      </c>
      <c r="D15" s="89" t="s">
        <v>13</v>
      </c>
      <c r="E15"/>
      <c r="F15"/>
      <c r="G15"/>
      <c r="H15"/>
      <c r="I15"/>
      <c r="J15" s="89" t="s">
        <v>728</v>
      </c>
      <c r="K15"/>
      <c r="M15" s="89" t="s">
        <v>728</v>
      </c>
      <c r="N15"/>
      <c r="P15" s="142" t="s">
        <v>727</v>
      </c>
      <c r="Q15"/>
      <c r="S15" s="89" t="s">
        <v>731</v>
      </c>
      <c r="T15"/>
      <c r="U15"/>
      <c r="V15"/>
      <c r="W15"/>
      <c r="X15"/>
      <c r="Z15"/>
      <c r="AA15"/>
      <c r="AB15"/>
    </row>
    <row r="16" spans="1:28" ht="15">
      <c r="A16" s="89" t="s">
        <v>14</v>
      </c>
      <c r="D16" s="89" t="s">
        <v>14</v>
      </c>
      <c r="E16"/>
      <c r="F16"/>
      <c r="G16"/>
      <c r="H16"/>
      <c r="I16"/>
      <c r="J16" s="89" t="s">
        <v>730</v>
      </c>
      <c r="K16"/>
      <c r="M16" s="89" t="s">
        <v>730</v>
      </c>
      <c r="N16"/>
      <c r="P16" s="142" t="s">
        <v>728</v>
      </c>
      <c r="Q16"/>
      <c r="S16" s="89" t="s">
        <v>732</v>
      </c>
      <c r="T16"/>
      <c r="U16"/>
      <c r="V16"/>
      <c r="W16"/>
      <c r="X16"/>
      <c r="Z16"/>
      <c r="AA16"/>
      <c r="AB16"/>
    </row>
    <row r="17" spans="1:28" ht="15">
      <c r="A17" s="89" t="s">
        <v>15</v>
      </c>
      <c r="D17" s="89" t="s">
        <v>15</v>
      </c>
      <c r="E17"/>
      <c r="F17"/>
      <c r="G17"/>
      <c r="H17"/>
      <c r="I17"/>
      <c r="J17" s="89" t="s">
        <v>731</v>
      </c>
      <c r="K17"/>
      <c r="M17" s="89" t="s">
        <v>731</v>
      </c>
      <c r="N17"/>
      <c r="P17" s="142" t="s">
        <v>730</v>
      </c>
      <c r="Q17"/>
      <c r="S17" s="89" t="s">
        <v>733</v>
      </c>
      <c r="T17"/>
      <c r="U17"/>
      <c r="V17"/>
      <c r="W17"/>
      <c r="X17"/>
      <c r="Z17"/>
      <c r="AA17"/>
      <c r="AB17"/>
    </row>
    <row r="18" spans="1:28" ht="15">
      <c r="A18" s="89" t="s">
        <v>16</v>
      </c>
      <c r="D18" s="89" t="s">
        <v>16</v>
      </c>
      <c r="E18"/>
      <c r="F18"/>
      <c r="G18"/>
      <c r="H18"/>
      <c r="I18"/>
      <c r="J18" s="89" t="s">
        <v>732</v>
      </c>
      <c r="K18"/>
      <c r="M18" s="89" t="s">
        <v>732</v>
      </c>
      <c r="N18"/>
      <c r="P18" s="142" t="s">
        <v>734</v>
      </c>
      <c r="Q18"/>
      <c r="S18" s="89" t="s">
        <v>735</v>
      </c>
      <c r="T18"/>
      <c r="U18"/>
      <c r="V18"/>
      <c r="W18"/>
      <c r="X18"/>
      <c r="Z18"/>
      <c r="AA18"/>
      <c r="AB18"/>
    </row>
    <row r="19" spans="1:28" ht="15">
      <c r="A19" s="89" t="s">
        <v>17</v>
      </c>
      <c r="D19" s="89" t="s">
        <v>17</v>
      </c>
      <c r="E19"/>
      <c r="F19"/>
      <c r="G19"/>
      <c r="H19"/>
      <c r="I19"/>
      <c r="J19" s="89" t="s">
        <v>733</v>
      </c>
      <c r="K19"/>
      <c r="M19" s="89" t="s">
        <v>733</v>
      </c>
      <c r="N19"/>
      <c r="P19" s="142" t="s">
        <v>732</v>
      </c>
      <c r="Q19"/>
      <c r="S19" s="89" t="s">
        <v>736</v>
      </c>
      <c r="T19"/>
      <c r="U19"/>
      <c r="V19"/>
      <c r="W19"/>
      <c r="X19"/>
      <c r="Z19"/>
      <c r="AA19"/>
      <c r="AB19"/>
    </row>
    <row r="20" spans="1:28" ht="15">
      <c r="A20" s="89" t="s">
        <v>18</v>
      </c>
      <c r="D20" s="89" t="s">
        <v>18</v>
      </c>
      <c r="E20"/>
      <c r="J20" s="89" t="s">
        <v>735</v>
      </c>
      <c r="K20"/>
      <c r="M20" s="89" t="s">
        <v>735</v>
      </c>
      <c r="N20"/>
      <c r="P20" s="142" t="s">
        <v>733</v>
      </c>
      <c r="Q20"/>
      <c r="S20" s="89" t="s">
        <v>737</v>
      </c>
      <c r="T20"/>
      <c r="U20"/>
      <c r="V20"/>
    </row>
    <row r="21" spans="1:28" ht="15">
      <c r="A21" s="89" t="s">
        <v>19</v>
      </c>
      <c r="D21" s="89" t="s">
        <v>19</v>
      </c>
      <c r="E21"/>
      <c r="J21" s="89" t="s">
        <v>736</v>
      </c>
      <c r="K21"/>
      <c r="M21" s="89" t="s">
        <v>736</v>
      </c>
      <c r="N21"/>
      <c r="P21" s="142" t="s">
        <v>735</v>
      </c>
      <c r="Q21"/>
      <c r="S21" s="89" t="s">
        <v>738</v>
      </c>
      <c r="T21"/>
    </row>
    <row r="22" spans="1:28" ht="15">
      <c r="A22" s="89" t="s">
        <v>20</v>
      </c>
      <c r="D22" s="89" t="s">
        <v>20</v>
      </c>
      <c r="E22"/>
      <c r="J22" s="89" t="s">
        <v>737</v>
      </c>
      <c r="K22"/>
      <c r="M22" s="89" t="s">
        <v>737</v>
      </c>
      <c r="N22"/>
      <c r="P22" s="142" t="s">
        <v>736</v>
      </c>
      <c r="Q22"/>
      <c r="S22" s="89" t="s">
        <v>739</v>
      </c>
      <c r="T22"/>
    </row>
    <row r="23" spans="1:28" ht="15">
      <c r="A23" s="89" t="s">
        <v>21</v>
      </c>
      <c r="D23" s="89" t="s">
        <v>21</v>
      </c>
      <c r="E23"/>
      <c r="J23" s="89" t="s">
        <v>738</v>
      </c>
      <c r="K23"/>
      <c r="M23" s="89" t="s">
        <v>738</v>
      </c>
      <c r="N23"/>
      <c r="P23" s="142" t="s">
        <v>737</v>
      </c>
      <c r="Q23"/>
      <c r="S23" s="89" t="s">
        <v>740</v>
      </c>
      <c r="T23"/>
    </row>
    <row r="24" spans="1:28" ht="15">
      <c r="A24" s="89" t="s">
        <v>22</v>
      </c>
      <c r="D24" s="89" t="s">
        <v>22</v>
      </c>
      <c r="E24"/>
      <c r="J24" s="89" t="s">
        <v>739</v>
      </c>
      <c r="K24"/>
      <c r="M24" s="89" t="s">
        <v>739</v>
      </c>
      <c r="N24"/>
      <c r="P24" s="142" t="s">
        <v>738</v>
      </c>
      <c r="Q24"/>
      <c r="S24" s="89" t="s">
        <v>741</v>
      </c>
      <c r="T24"/>
    </row>
    <row r="25" spans="1:28" ht="15">
      <c r="A25" s="89" t="s">
        <v>23</v>
      </c>
      <c r="D25" s="89" t="s">
        <v>23</v>
      </c>
      <c r="E25"/>
      <c r="J25" s="89" t="s">
        <v>740</v>
      </c>
      <c r="K25"/>
      <c r="M25" s="89" t="s">
        <v>740</v>
      </c>
      <c r="N25"/>
      <c r="P25" s="142" t="s">
        <v>739</v>
      </c>
      <c r="Q25"/>
      <c r="S25" s="89" t="s">
        <v>742</v>
      </c>
      <c r="T25"/>
    </row>
    <row r="26" spans="1:28" ht="15">
      <c r="A26" s="89" t="s">
        <v>24</v>
      </c>
      <c r="D26" s="89" t="s">
        <v>24</v>
      </c>
      <c r="E26"/>
      <c r="J26" s="89" t="s">
        <v>741</v>
      </c>
      <c r="K26"/>
      <c r="M26" s="89" t="s">
        <v>741</v>
      </c>
      <c r="N26"/>
      <c r="P26" s="142" t="s">
        <v>740</v>
      </c>
      <c r="Q26"/>
      <c r="S26" s="89" t="s">
        <v>743</v>
      </c>
      <c r="T26"/>
    </row>
    <row r="27" spans="1:28" ht="15">
      <c r="A27" s="89" t="s">
        <v>25</v>
      </c>
      <c r="D27" s="89" t="s">
        <v>25</v>
      </c>
      <c r="E27"/>
      <c r="J27" s="89" t="s">
        <v>742</v>
      </c>
      <c r="K27"/>
      <c r="M27" s="89" t="s">
        <v>742</v>
      </c>
      <c r="N27"/>
      <c r="P27" s="142" t="s">
        <v>741</v>
      </c>
      <c r="Q27"/>
      <c r="S27" s="89" t="s">
        <v>744</v>
      </c>
      <c r="T27"/>
    </row>
    <row r="28" spans="1:28" ht="15">
      <c r="A28" s="89" t="s">
        <v>26</v>
      </c>
      <c r="D28" s="89" t="s">
        <v>26</v>
      </c>
      <c r="E28"/>
      <c r="J28" s="89" t="s">
        <v>743</v>
      </c>
      <c r="K28"/>
      <c r="M28" s="89" t="s">
        <v>743</v>
      </c>
      <c r="N28"/>
      <c r="P28" s="142" t="s">
        <v>742</v>
      </c>
      <c r="Q28"/>
      <c r="S28" s="89" t="s">
        <v>745</v>
      </c>
      <c r="T28"/>
    </row>
    <row r="29" spans="1:28" ht="15">
      <c r="A29" s="89" t="s">
        <v>27</v>
      </c>
      <c r="D29" s="89" t="s">
        <v>27</v>
      </c>
      <c r="E29"/>
      <c r="J29" s="89" t="s">
        <v>744</v>
      </c>
      <c r="K29"/>
      <c r="M29" s="89" t="s">
        <v>744</v>
      </c>
      <c r="N29"/>
      <c r="P29" s="142" t="s">
        <v>743</v>
      </c>
      <c r="Q29"/>
      <c r="S29" s="89" t="s">
        <v>746</v>
      </c>
      <c r="T29"/>
    </row>
    <row r="30" spans="1:28" ht="15">
      <c r="A30" s="89" t="s">
        <v>28</v>
      </c>
      <c r="D30" s="89" t="s">
        <v>28</v>
      </c>
      <c r="E30"/>
      <c r="J30" s="89" t="s">
        <v>745</v>
      </c>
      <c r="K30"/>
      <c r="M30" s="89" t="s">
        <v>745</v>
      </c>
      <c r="N30"/>
      <c r="P30" s="142" t="s">
        <v>744</v>
      </c>
      <c r="Q30"/>
      <c r="S30" s="89" t="s">
        <v>747</v>
      </c>
      <c r="T30"/>
    </row>
    <row r="31" spans="1:28" ht="15">
      <c r="A31" s="89" t="s">
        <v>29</v>
      </c>
      <c r="D31" s="89" t="s">
        <v>29</v>
      </c>
      <c r="E31"/>
      <c r="J31" s="89" t="s">
        <v>746</v>
      </c>
      <c r="K31"/>
      <c r="M31" s="89" t="s">
        <v>746</v>
      </c>
      <c r="N31"/>
      <c r="P31" s="142" t="s">
        <v>745</v>
      </c>
      <c r="Q31"/>
      <c r="S31" s="89" t="s">
        <v>748</v>
      </c>
      <c r="T31"/>
    </row>
    <row r="32" spans="1:28" ht="15">
      <c r="A32" s="89" t="s">
        <v>30</v>
      </c>
      <c r="D32" s="89" t="s">
        <v>30</v>
      </c>
      <c r="E32"/>
      <c r="J32" s="89" t="s">
        <v>747</v>
      </c>
      <c r="K32"/>
      <c r="M32" s="89" t="s">
        <v>747</v>
      </c>
      <c r="N32"/>
      <c r="P32" s="142" t="s">
        <v>746</v>
      </c>
      <c r="Q32"/>
      <c r="S32" s="89" t="s">
        <v>749</v>
      </c>
      <c r="T32"/>
    </row>
    <row r="33" spans="1:20" ht="15">
      <c r="A33" s="89" t="s">
        <v>31</v>
      </c>
      <c r="D33" s="89" t="s">
        <v>31</v>
      </c>
      <c r="E33"/>
      <c r="J33" s="89" t="s">
        <v>748</v>
      </c>
      <c r="K33"/>
      <c r="M33" s="89" t="s">
        <v>748</v>
      </c>
      <c r="N33"/>
      <c r="P33" s="142" t="s">
        <v>747</v>
      </c>
      <c r="Q33"/>
      <c r="S33" s="89" t="s">
        <v>750</v>
      </c>
      <c r="T33"/>
    </row>
    <row r="34" spans="1:20" ht="15">
      <c r="E34"/>
      <c r="J34" s="89" t="s">
        <v>749</v>
      </c>
      <c r="K34"/>
      <c r="M34" s="89" t="s">
        <v>749</v>
      </c>
      <c r="N34"/>
      <c r="P34" s="142" t="s">
        <v>748</v>
      </c>
      <c r="Q34"/>
      <c r="S34" s="89" t="s">
        <v>751</v>
      </c>
      <c r="T34"/>
    </row>
    <row r="35" spans="1:20" ht="15">
      <c r="J35" s="89" t="s">
        <v>750</v>
      </c>
      <c r="K35"/>
      <c r="M35" s="89" t="s">
        <v>750</v>
      </c>
      <c r="N35"/>
      <c r="P35" s="142" t="s">
        <v>749</v>
      </c>
      <c r="Q35"/>
      <c r="S35" s="89" t="s">
        <v>752</v>
      </c>
      <c r="T35"/>
    </row>
    <row r="36" spans="1:20" ht="15">
      <c r="J36" s="89" t="s">
        <v>751</v>
      </c>
      <c r="K36"/>
      <c r="M36" s="89" t="s">
        <v>751</v>
      </c>
      <c r="N36"/>
      <c r="P36" s="142" t="s">
        <v>750</v>
      </c>
      <c r="Q36"/>
      <c r="S36" s="89" t="s">
        <v>753</v>
      </c>
      <c r="T36"/>
    </row>
    <row r="37" spans="1:20" ht="15">
      <c r="J37" s="89" t="s">
        <v>752</v>
      </c>
      <c r="K37"/>
      <c r="M37" s="89" t="s">
        <v>752</v>
      </c>
      <c r="N37"/>
      <c r="P37" s="142" t="s">
        <v>751</v>
      </c>
      <c r="Q37"/>
      <c r="S37" s="89" t="s">
        <v>754</v>
      </c>
      <c r="T37"/>
    </row>
    <row r="38" spans="1:20" ht="15">
      <c r="J38" s="89" t="s">
        <v>753</v>
      </c>
      <c r="K38"/>
      <c r="M38" s="89" t="s">
        <v>753</v>
      </c>
      <c r="N38"/>
      <c r="P38" s="142" t="s">
        <v>752</v>
      </c>
      <c r="Q38"/>
      <c r="S38" s="89" t="s">
        <v>755</v>
      </c>
      <c r="T38"/>
    </row>
    <row r="39" spans="1:20" ht="15">
      <c r="J39" s="89" t="s">
        <v>754</v>
      </c>
      <c r="K39"/>
      <c r="M39" s="89" t="s">
        <v>754</v>
      </c>
      <c r="N39"/>
      <c r="P39" s="142" t="s">
        <v>753</v>
      </c>
      <c r="Q39"/>
      <c r="S39" s="89" t="s">
        <v>756</v>
      </c>
      <c r="T39"/>
    </row>
    <row r="40" spans="1:20" ht="15">
      <c r="J40" s="89" t="s">
        <v>755</v>
      </c>
      <c r="K40"/>
      <c r="M40" s="89" t="s">
        <v>755</v>
      </c>
      <c r="N40"/>
      <c r="P40" s="142" t="s">
        <v>754</v>
      </c>
      <c r="Q40"/>
      <c r="S40" s="89" t="s">
        <v>757</v>
      </c>
      <c r="T40"/>
    </row>
    <row r="41" spans="1:20" ht="15">
      <c r="J41" s="89" t="s">
        <v>756</v>
      </c>
      <c r="K41"/>
      <c r="M41" s="89" t="s">
        <v>756</v>
      </c>
      <c r="N41"/>
      <c r="P41" s="142" t="s">
        <v>755</v>
      </c>
      <c r="Q41"/>
      <c r="S41" s="89" t="s">
        <v>758</v>
      </c>
      <c r="T41"/>
    </row>
    <row r="42" spans="1:20" ht="15">
      <c r="J42" s="89" t="s">
        <v>757</v>
      </c>
      <c r="K42"/>
      <c r="M42" s="89" t="s">
        <v>757</v>
      </c>
      <c r="N42"/>
      <c r="P42" s="142" t="s">
        <v>756</v>
      </c>
      <c r="Q42"/>
      <c r="S42" s="89" t="s">
        <v>759</v>
      </c>
      <c r="T42"/>
    </row>
    <row r="43" spans="1:20" ht="15">
      <c r="J43" s="89" t="s">
        <v>758</v>
      </c>
      <c r="K43"/>
      <c r="M43" s="89" t="s">
        <v>758</v>
      </c>
      <c r="N43"/>
      <c r="P43" s="142" t="s">
        <v>757</v>
      </c>
      <c r="Q43"/>
      <c r="S43" s="89" t="s">
        <v>760</v>
      </c>
      <c r="T43"/>
    </row>
    <row r="44" spans="1:20" ht="15">
      <c r="J44" s="89" t="s">
        <v>759</v>
      </c>
      <c r="K44"/>
      <c r="M44" s="89" t="s">
        <v>759</v>
      </c>
      <c r="N44"/>
      <c r="P44" s="142" t="s">
        <v>758</v>
      </c>
      <c r="Q44"/>
      <c r="S44" s="89" t="s">
        <v>761</v>
      </c>
      <c r="T44"/>
    </row>
    <row r="45" spans="1:20" ht="15">
      <c r="J45" s="89" t="s">
        <v>760</v>
      </c>
      <c r="K45"/>
      <c r="M45" s="89" t="s">
        <v>760</v>
      </c>
      <c r="N45"/>
      <c r="P45" s="142" t="s">
        <v>759</v>
      </c>
      <c r="Q45"/>
      <c r="S45" s="89" t="s">
        <v>762</v>
      </c>
      <c r="T45"/>
    </row>
    <row r="46" spans="1:20" ht="15">
      <c r="J46" s="89" t="s">
        <v>761</v>
      </c>
      <c r="K46"/>
      <c r="M46" s="89" t="s">
        <v>761</v>
      </c>
      <c r="N46"/>
      <c r="P46" s="142" t="s">
        <v>760</v>
      </c>
      <c r="Q46"/>
      <c r="S46" s="89" t="s">
        <v>763</v>
      </c>
      <c r="T46"/>
    </row>
    <row r="47" spans="1:20" ht="15">
      <c r="J47" s="89" t="s">
        <v>762</v>
      </c>
      <c r="K47"/>
      <c r="M47" s="89" t="s">
        <v>762</v>
      </c>
      <c r="N47"/>
      <c r="P47" s="142" t="s">
        <v>761</v>
      </c>
      <c r="Q47"/>
      <c r="S47" s="89" t="s">
        <v>764</v>
      </c>
      <c r="T47"/>
    </row>
    <row r="48" spans="1:20" ht="15">
      <c r="J48" s="89" t="s">
        <v>763</v>
      </c>
      <c r="K48"/>
      <c r="M48" s="89" t="s">
        <v>763</v>
      </c>
      <c r="N48"/>
      <c r="P48" s="142" t="s">
        <v>762</v>
      </c>
      <c r="Q48"/>
      <c r="S48" s="89" t="s">
        <v>765</v>
      </c>
      <c r="T48"/>
    </row>
    <row r="49" spans="10:20" ht="15">
      <c r="J49" s="89" t="s">
        <v>764</v>
      </c>
      <c r="K49"/>
      <c r="M49" s="89" t="s">
        <v>764</v>
      </c>
      <c r="N49"/>
      <c r="P49" s="142" t="s">
        <v>763</v>
      </c>
      <c r="Q49"/>
      <c r="S49" s="89" t="s">
        <v>766</v>
      </c>
      <c r="T49"/>
    </row>
    <row r="50" spans="10:20" ht="15">
      <c r="J50" s="89" t="s">
        <v>765</v>
      </c>
      <c r="K50"/>
      <c r="M50" s="89" t="s">
        <v>765</v>
      </c>
      <c r="N50"/>
      <c r="P50" s="142" t="s">
        <v>764</v>
      </c>
      <c r="Q50"/>
      <c r="S50" s="89" t="s">
        <v>767</v>
      </c>
      <c r="T50"/>
    </row>
    <row r="51" spans="10:20" ht="15">
      <c r="J51" s="89" t="s">
        <v>766</v>
      </c>
      <c r="K51"/>
      <c r="M51" s="89" t="s">
        <v>766</v>
      </c>
      <c r="N51"/>
      <c r="P51" s="142" t="s">
        <v>765</v>
      </c>
      <c r="Q51"/>
      <c r="S51" s="89" t="s">
        <v>768</v>
      </c>
      <c r="T51"/>
    </row>
    <row r="52" spans="10:20" ht="15">
      <c r="J52" s="89" t="s">
        <v>130</v>
      </c>
      <c r="K52"/>
      <c r="M52" s="89" t="s">
        <v>130</v>
      </c>
      <c r="N52"/>
      <c r="P52" s="142" t="s">
        <v>766</v>
      </c>
      <c r="Q52"/>
      <c r="S52" s="89" t="s">
        <v>769</v>
      </c>
      <c r="T52"/>
    </row>
    <row r="53" spans="10:20" ht="15">
      <c r="J53" s="89" t="s">
        <v>767</v>
      </c>
      <c r="K53"/>
      <c r="M53" s="89" t="s">
        <v>767</v>
      </c>
      <c r="N53"/>
      <c r="P53" s="142" t="s">
        <v>130</v>
      </c>
      <c r="Q53"/>
      <c r="S53" s="89" t="s">
        <v>770</v>
      </c>
      <c r="T53"/>
    </row>
    <row r="54" spans="10:20" ht="15">
      <c r="J54" s="89" t="s">
        <v>768</v>
      </c>
      <c r="K54"/>
      <c r="M54" s="89" t="s">
        <v>768</v>
      </c>
      <c r="N54"/>
      <c r="P54" s="142" t="s">
        <v>767</v>
      </c>
      <c r="Q54"/>
      <c r="S54" s="89" t="s">
        <v>771</v>
      </c>
      <c r="T54"/>
    </row>
    <row r="55" spans="10:20" ht="15">
      <c r="J55" s="89" t="s">
        <v>769</v>
      </c>
      <c r="K55"/>
      <c r="M55" s="89" t="s">
        <v>769</v>
      </c>
      <c r="N55"/>
      <c r="P55" s="142" t="s">
        <v>768</v>
      </c>
      <c r="Q55"/>
      <c r="S55" s="89" t="s">
        <v>772</v>
      </c>
      <c r="T55"/>
    </row>
    <row r="56" spans="10:20" ht="15">
      <c r="J56" s="89" t="s">
        <v>770</v>
      </c>
      <c r="K56"/>
      <c r="M56" s="89" t="s">
        <v>770</v>
      </c>
      <c r="N56"/>
      <c r="P56" s="142" t="s">
        <v>769</v>
      </c>
      <c r="Q56"/>
      <c r="S56" s="89" t="s">
        <v>773</v>
      </c>
      <c r="T56"/>
    </row>
    <row r="57" spans="10:20" ht="15">
      <c r="J57" s="89" t="s">
        <v>771</v>
      </c>
      <c r="K57"/>
      <c r="M57" s="89" t="s">
        <v>771</v>
      </c>
      <c r="N57"/>
      <c r="P57" s="142" t="s">
        <v>770</v>
      </c>
      <c r="Q57"/>
      <c r="S57" s="89" t="s">
        <v>774</v>
      </c>
      <c r="T57"/>
    </row>
    <row r="58" spans="10:20" ht="15">
      <c r="J58" s="89" t="s">
        <v>772</v>
      </c>
      <c r="K58"/>
      <c r="M58" s="89" t="s">
        <v>772</v>
      </c>
      <c r="N58"/>
      <c r="P58" s="142" t="s">
        <v>771</v>
      </c>
      <c r="Q58"/>
      <c r="S58" s="89" t="s">
        <v>775</v>
      </c>
      <c r="T58"/>
    </row>
    <row r="59" spans="10:20" ht="15">
      <c r="J59" s="89" t="s">
        <v>773</v>
      </c>
      <c r="K59"/>
      <c r="M59" s="89" t="s">
        <v>773</v>
      </c>
      <c r="N59"/>
      <c r="P59" s="142" t="s">
        <v>772</v>
      </c>
      <c r="Q59"/>
      <c r="S59" s="89" t="s">
        <v>776</v>
      </c>
      <c r="T59"/>
    </row>
    <row r="60" spans="10:20" ht="15">
      <c r="J60" s="89" t="s">
        <v>774</v>
      </c>
      <c r="K60"/>
      <c r="M60" s="89" t="s">
        <v>774</v>
      </c>
      <c r="N60"/>
      <c r="P60" s="142" t="s">
        <v>773</v>
      </c>
      <c r="Q60"/>
      <c r="S60" s="89" t="s">
        <v>777</v>
      </c>
      <c r="T60"/>
    </row>
    <row r="61" spans="10:20" ht="15">
      <c r="J61" s="89" t="s">
        <v>775</v>
      </c>
      <c r="K61"/>
      <c r="M61" s="89" t="s">
        <v>775</v>
      </c>
      <c r="N61"/>
      <c r="P61" s="142" t="s">
        <v>774</v>
      </c>
      <c r="Q61"/>
      <c r="S61" s="89" t="s">
        <v>778</v>
      </c>
      <c r="T61"/>
    </row>
    <row r="62" spans="10:20" ht="15">
      <c r="J62" s="89" t="s">
        <v>776</v>
      </c>
      <c r="K62"/>
      <c r="M62" s="89" t="s">
        <v>776</v>
      </c>
      <c r="N62"/>
      <c r="P62" s="142" t="s">
        <v>775</v>
      </c>
      <c r="Q62"/>
      <c r="S62" s="89" t="s">
        <v>779</v>
      </c>
      <c r="T62"/>
    </row>
    <row r="63" spans="10:20" ht="15">
      <c r="J63" s="89" t="s">
        <v>777</v>
      </c>
      <c r="K63"/>
      <c r="M63" s="89" t="s">
        <v>777</v>
      </c>
      <c r="N63"/>
      <c r="P63" s="142" t="s">
        <v>776</v>
      </c>
      <c r="Q63"/>
      <c r="S63" s="89" t="s">
        <v>780</v>
      </c>
      <c r="T63"/>
    </row>
    <row r="64" spans="10:20" ht="15">
      <c r="J64" s="89" t="s">
        <v>778</v>
      </c>
      <c r="K64"/>
      <c r="M64" s="89" t="s">
        <v>778</v>
      </c>
      <c r="N64"/>
      <c r="P64" s="142" t="s">
        <v>777</v>
      </c>
      <c r="Q64"/>
      <c r="S64" s="89" t="s">
        <v>781</v>
      </c>
      <c r="T64"/>
    </row>
    <row r="65" spans="10:20" ht="15">
      <c r="J65" s="89" t="s">
        <v>779</v>
      </c>
      <c r="K65"/>
      <c r="M65" s="89" t="s">
        <v>779</v>
      </c>
      <c r="N65"/>
      <c r="P65" s="142" t="s">
        <v>778</v>
      </c>
      <c r="Q65"/>
      <c r="S65" s="89" t="s">
        <v>782</v>
      </c>
      <c r="T65"/>
    </row>
    <row r="66" spans="10:20" ht="15">
      <c r="J66" s="89" t="s">
        <v>780</v>
      </c>
      <c r="K66"/>
      <c r="M66" s="89" t="s">
        <v>780</v>
      </c>
      <c r="N66"/>
      <c r="P66" s="142" t="s">
        <v>779</v>
      </c>
      <c r="Q66"/>
      <c r="S66" s="89" t="s">
        <v>783</v>
      </c>
      <c r="T66"/>
    </row>
    <row r="67" spans="10:20" ht="15">
      <c r="J67" s="89" t="s">
        <v>781</v>
      </c>
      <c r="K67"/>
      <c r="M67" s="89" t="s">
        <v>781</v>
      </c>
      <c r="N67"/>
      <c r="P67" s="142" t="s">
        <v>780</v>
      </c>
      <c r="Q67"/>
      <c r="S67" s="89" t="s">
        <v>784</v>
      </c>
      <c r="T67"/>
    </row>
    <row r="68" spans="10:20" ht="15">
      <c r="J68" s="89" t="s">
        <v>782</v>
      </c>
      <c r="K68"/>
      <c r="M68" s="89" t="s">
        <v>782</v>
      </c>
      <c r="N68"/>
      <c r="P68" s="142" t="s">
        <v>781</v>
      </c>
      <c r="Q68"/>
      <c r="S68" s="89" t="s">
        <v>785</v>
      </c>
      <c r="T68"/>
    </row>
    <row r="69" spans="10:20" ht="15">
      <c r="J69" s="89" t="s">
        <v>783</v>
      </c>
      <c r="K69"/>
      <c r="M69" s="89" t="s">
        <v>783</v>
      </c>
      <c r="N69"/>
      <c r="P69" s="142" t="s">
        <v>782</v>
      </c>
      <c r="Q69"/>
      <c r="S69" s="89" t="s">
        <v>786</v>
      </c>
      <c r="T69"/>
    </row>
    <row r="70" spans="10:20" ht="15">
      <c r="J70" s="89" t="s">
        <v>784</v>
      </c>
      <c r="K70"/>
      <c r="M70" s="89" t="s">
        <v>784</v>
      </c>
      <c r="N70"/>
      <c r="P70" s="142" t="s">
        <v>783</v>
      </c>
      <c r="Q70"/>
      <c r="S70" s="89" t="s">
        <v>787</v>
      </c>
      <c r="T70"/>
    </row>
    <row r="71" spans="10:20" ht="15">
      <c r="J71" s="89" t="s">
        <v>785</v>
      </c>
      <c r="K71"/>
      <c r="M71" s="89" t="s">
        <v>785</v>
      </c>
      <c r="N71"/>
      <c r="P71" s="142" t="s">
        <v>784</v>
      </c>
      <c r="Q71"/>
      <c r="S71" s="89" t="s">
        <v>788</v>
      </c>
      <c r="T71"/>
    </row>
    <row r="72" spans="10:20" ht="15">
      <c r="J72" s="89" t="s">
        <v>786</v>
      </c>
      <c r="K72"/>
      <c r="M72" s="89" t="s">
        <v>786</v>
      </c>
      <c r="N72"/>
      <c r="P72" s="142" t="s">
        <v>785</v>
      </c>
      <c r="Q72"/>
      <c r="S72" s="89" t="s">
        <v>789</v>
      </c>
      <c r="T72"/>
    </row>
    <row r="73" spans="10:20" ht="15">
      <c r="J73" s="89" t="s">
        <v>787</v>
      </c>
      <c r="K73"/>
      <c r="M73" s="89" t="s">
        <v>787</v>
      </c>
      <c r="N73"/>
      <c r="P73" s="142" t="s">
        <v>786</v>
      </c>
      <c r="Q73"/>
      <c r="S73" s="89" t="s">
        <v>790</v>
      </c>
      <c r="T73"/>
    </row>
    <row r="74" spans="10:20" ht="15">
      <c r="J74" s="89" t="s">
        <v>788</v>
      </c>
      <c r="K74"/>
      <c r="M74" s="89" t="s">
        <v>788</v>
      </c>
      <c r="N74"/>
      <c r="P74" s="142" t="s">
        <v>787</v>
      </c>
      <c r="Q74"/>
      <c r="S74" s="89" t="s">
        <v>791</v>
      </c>
      <c r="T74"/>
    </row>
    <row r="75" spans="10:20" ht="15">
      <c r="J75" s="89" t="s">
        <v>789</v>
      </c>
      <c r="K75"/>
      <c r="M75" s="89" t="s">
        <v>789</v>
      </c>
      <c r="N75"/>
      <c r="P75" s="142" t="s">
        <v>788</v>
      </c>
      <c r="Q75"/>
      <c r="S75" s="89" t="s">
        <v>792</v>
      </c>
      <c r="T75"/>
    </row>
    <row r="76" spans="10:20" ht="15">
      <c r="J76" s="142" t="s">
        <v>790</v>
      </c>
      <c r="K76"/>
      <c r="M76" s="142" t="s">
        <v>790</v>
      </c>
      <c r="N76"/>
      <c r="P76" s="142" t="s">
        <v>789</v>
      </c>
      <c r="Q76"/>
      <c r="S76" s="89" t="s">
        <v>793</v>
      </c>
      <c r="T76"/>
    </row>
    <row r="77" spans="10:20" ht="15">
      <c r="J77" s="142"/>
      <c r="K77"/>
      <c r="M77" s="142"/>
      <c r="N77"/>
      <c r="P77" s="142"/>
      <c r="Q77"/>
      <c r="T77"/>
    </row>
    <row r="78" spans="10:20" ht="15">
      <c r="J78" s="89" t="s">
        <v>181</v>
      </c>
      <c r="K78"/>
      <c r="M78" s="89" t="s">
        <v>181</v>
      </c>
      <c r="N78"/>
      <c r="P78" s="142" t="s">
        <v>790</v>
      </c>
      <c r="Q78"/>
      <c r="S78" s="89" t="s">
        <v>794</v>
      </c>
      <c r="T78"/>
    </row>
    <row r="79" spans="10:20" ht="15">
      <c r="J79" s="89" t="s">
        <v>791</v>
      </c>
      <c r="K79"/>
      <c r="M79" s="89" t="s">
        <v>791</v>
      </c>
      <c r="N79"/>
      <c r="P79" s="142" t="s">
        <v>181</v>
      </c>
      <c r="Q79"/>
      <c r="S79" s="89" t="s">
        <v>795</v>
      </c>
      <c r="T79"/>
    </row>
    <row r="80" spans="10:20" ht="15">
      <c r="J80" s="89" t="s">
        <v>792</v>
      </c>
      <c r="K80"/>
      <c r="M80" s="89" t="s">
        <v>792</v>
      </c>
      <c r="N80"/>
      <c r="P80" s="142" t="s">
        <v>791</v>
      </c>
      <c r="Q80"/>
      <c r="S80" s="89" t="s">
        <v>796</v>
      </c>
      <c r="T80"/>
    </row>
    <row r="81" spans="10:20" ht="15">
      <c r="J81" s="89" t="s">
        <v>793</v>
      </c>
      <c r="K81"/>
      <c r="M81" s="89" t="s">
        <v>793</v>
      </c>
      <c r="N81"/>
      <c r="P81" s="142" t="s">
        <v>792</v>
      </c>
      <c r="Q81"/>
      <c r="S81" s="89" t="s">
        <v>797</v>
      </c>
      <c r="T81"/>
    </row>
    <row r="82" spans="10:20" ht="15">
      <c r="J82" s="89" t="s">
        <v>794</v>
      </c>
      <c r="K82"/>
      <c r="M82" s="89" t="s">
        <v>794</v>
      </c>
      <c r="N82"/>
      <c r="P82" s="142" t="s">
        <v>793</v>
      </c>
      <c r="Q82"/>
      <c r="S82" s="89" t="s">
        <v>798</v>
      </c>
      <c r="T82"/>
    </row>
    <row r="83" spans="10:20" ht="15">
      <c r="J83" s="89" t="s">
        <v>795</v>
      </c>
      <c r="K83"/>
      <c r="M83" s="89" t="s">
        <v>795</v>
      </c>
      <c r="N83"/>
      <c r="P83" s="142" t="s">
        <v>794</v>
      </c>
      <c r="Q83"/>
      <c r="S83" s="89" t="s">
        <v>799</v>
      </c>
      <c r="T83"/>
    </row>
    <row r="84" spans="10:20" ht="15">
      <c r="J84" s="89" t="s">
        <v>796</v>
      </c>
      <c r="K84"/>
      <c r="M84" s="89" t="s">
        <v>796</v>
      </c>
      <c r="N84"/>
      <c r="P84" s="142" t="s">
        <v>795</v>
      </c>
      <c r="Q84"/>
      <c r="S84" s="89" t="s">
        <v>800</v>
      </c>
      <c r="T84"/>
    </row>
    <row r="85" spans="10:20" ht="15">
      <c r="J85" s="89" t="s">
        <v>797</v>
      </c>
      <c r="K85"/>
      <c r="M85" s="89" t="s">
        <v>797</v>
      </c>
      <c r="N85"/>
      <c r="P85" s="142" t="s">
        <v>796</v>
      </c>
      <c r="Q85"/>
      <c r="S85" s="89" t="s">
        <v>801</v>
      </c>
      <c r="T85"/>
    </row>
    <row r="86" spans="10:20" ht="15">
      <c r="J86" s="89" t="s">
        <v>798</v>
      </c>
      <c r="K86"/>
      <c r="M86" s="89" t="s">
        <v>798</v>
      </c>
      <c r="N86"/>
      <c r="P86" s="142" t="s">
        <v>797</v>
      </c>
      <c r="Q86"/>
      <c r="S86" s="89" t="s">
        <v>802</v>
      </c>
      <c r="T86"/>
    </row>
    <row r="87" spans="10:20" ht="15">
      <c r="J87" s="89" t="s">
        <v>799</v>
      </c>
      <c r="K87"/>
      <c r="M87" s="89" t="s">
        <v>799</v>
      </c>
      <c r="N87"/>
      <c r="P87" s="142" t="s">
        <v>798</v>
      </c>
      <c r="Q87"/>
      <c r="S87" s="89" t="s">
        <v>803</v>
      </c>
      <c r="T87"/>
    </row>
    <row r="88" spans="10:20" ht="15">
      <c r="J88" s="89" t="s">
        <v>800</v>
      </c>
      <c r="K88"/>
      <c r="M88" s="89" t="s">
        <v>800</v>
      </c>
      <c r="N88"/>
      <c r="P88" s="142" t="s">
        <v>799</v>
      </c>
      <c r="Q88"/>
      <c r="S88" s="89" t="s">
        <v>804</v>
      </c>
      <c r="T88"/>
    </row>
    <row r="89" spans="10:20" ht="15">
      <c r="J89" s="89" t="s">
        <v>801</v>
      </c>
      <c r="K89"/>
      <c r="M89" s="89" t="s">
        <v>801</v>
      </c>
      <c r="N89"/>
      <c r="P89" s="142" t="s">
        <v>800</v>
      </c>
      <c r="Q89"/>
      <c r="S89" s="89" t="s">
        <v>805</v>
      </c>
      <c r="T89"/>
    </row>
    <row r="90" spans="10:20" ht="15">
      <c r="J90" s="89" t="s">
        <v>802</v>
      </c>
      <c r="K90"/>
      <c r="M90" s="89" t="s">
        <v>802</v>
      </c>
      <c r="N90"/>
      <c r="P90" s="142" t="s">
        <v>801</v>
      </c>
      <c r="Q90"/>
      <c r="S90" s="89" t="s">
        <v>806</v>
      </c>
      <c r="T90"/>
    </row>
    <row r="91" spans="10:20" ht="15">
      <c r="J91" s="89" t="s">
        <v>803</v>
      </c>
      <c r="K91"/>
      <c r="M91" s="89" t="s">
        <v>803</v>
      </c>
      <c r="N91"/>
      <c r="P91" s="142" t="s">
        <v>802</v>
      </c>
      <c r="Q91"/>
      <c r="S91" s="89" t="s">
        <v>807</v>
      </c>
      <c r="T91"/>
    </row>
    <row r="92" spans="10:20" ht="15">
      <c r="J92" s="89" t="s">
        <v>804</v>
      </c>
      <c r="K92"/>
      <c r="M92" s="89" t="s">
        <v>804</v>
      </c>
      <c r="N92"/>
      <c r="P92" s="142" t="s">
        <v>803</v>
      </c>
      <c r="Q92"/>
      <c r="S92" s="89" t="s">
        <v>808</v>
      </c>
      <c r="T92"/>
    </row>
    <row r="93" spans="10:20" ht="15">
      <c r="J93" s="89" t="s">
        <v>805</v>
      </c>
      <c r="K93"/>
      <c r="M93" s="89" t="s">
        <v>805</v>
      </c>
      <c r="N93"/>
      <c r="P93" s="142" t="s">
        <v>804</v>
      </c>
      <c r="Q93"/>
      <c r="S93" s="89" t="s">
        <v>809</v>
      </c>
      <c r="T93"/>
    </row>
    <row r="94" spans="10:20" ht="15">
      <c r="J94" s="89" t="s">
        <v>806</v>
      </c>
      <c r="K94"/>
      <c r="M94" s="89" t="s">
        <v>806</v>
      </c>
      <c r="N94"/>
      <c r="P94" s="142" t="s">
        <v>805</v>
      </c>
      <c r="Q94"/>
      <c r="T94"/>
    </row>
    <row r="95" spans="10:20" ht="15">
      <c r="J95" s="89" t="s">
        <v>807</v>
      </c>
      <c r="K95"/>
      <c r="M95" s="89" t="s">
        <v>807</v>
      </c>
      <c r="N95"/>
      <c r="P95" s="142" t="s">
        <v>806</v>
      </c>
      <c r="Q95"/>
      <c r="T95"/>
    </row>
    <row r="96" spans="10:20" ht="15">
      <c r="J96" s="89" t="s">
        <v>808</v>
      </c>
      <c r="K96"/>
      <c r="M96" s="89" t="s">
        <v>808</v>
      </c>
      <c r="N96"/>
      <c r="P96" s="142" t="s">
        <v>807</v>
      </c>
      <c r="Q96"/>
      <c r="T96"/>
    </row>
    <row r="97" spans="10:20" ht="15">
      <c r="J97" s="89" t="s">
        <v>809</v>
      </c>
      <c r="K97"/>
      <c r="M97" s="89" t="s">
        <v>809</v>
      </c>
      <c r="N97"/>
      <c r="P97" s="142" t="s">
        <v>808</v>
      </c>
      <c r="Q97"/>
      <c r="T97"/>
    </row>
    <row r="98" spans="10:20" ht="15">
      <c r="K98"/>
      <c r="N98"/>
      <c r="P98" s="142" t="s">
        <v>809</v>
      </c>
      <c r="Q98"/>
      <c r="T98"/>
    </row>
    <row r="99" spans="10:20" ht="15">
      <c r="N99"/>
      <c r="Q99"/>
      <c r="T99"/>
    </row>
    <row r="100" spans="10:20" ht="15">
      <c r="N100"/>
      <c r="T100"/>
    </row>
    <row r="101" spans="10:20" ht="15">
      <c r="N101"/>
      <c r="T101"/>
    </row>
    <row r="102" spans="10:20" ht="15">
      <c r="N102"/>
      <c r="T102"/>
    </row>
    <row r="103" spans="10:20" ht="15">
      <c r="N103"/>
    </row>
    <row r="104" spans="10:20" ht="15">
      <c r="N104"/>
    </row>
    <row r="105" spans="10:20" ht="15">
      <c r="N105"/>
    </row>
    <row r="106" spans="10:20" ht="15">
      <c r="N106"/>
    </row>
  </sheetData>
  <pageMargins left="0.7" right="0.7" top="0.75" bottom="0.75" header="0.3" footer="0.3"/>
  <pageSetup paperSize="9" orientation="portrait"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650241-8859-4B96-8953-96C7F741CC6C}">
  <sheetPr codeName="Sheet8"/>
  <dimension ref="A1:AM101"/>
  <sheetViews>
    <sheetView zoomScaleNormal="100" workbookViewId="0">
      <pane xSplit="7" ySplit="1" topLeftCell="H71" activePane="bottomRight" state="frozen"/>
      <selection pane="bottomRight" activeCell="A82" sqref="A82:XFD82"/>
      <selection pane="bottomLeft" activeCell="AA95" sqref="AA95"/>
      <selection pane="topRight" activeCell="AA95" sqref="AA95"/>
    </sheetView>
  </sheetViews>
  <sheetFormatPr defaultColWidth="9.140625" defaultRowHeight="15"/>
  <cols>
    <col min="2" max="2" width="9.140625" customWidth="1"/>
    <col min="3" max="3" width="9.140625" style="143" customWidth="1"/>
    <col min="5" max="7" width="9.140625" customWidth="1"/>
    <col min="8" max="8" width="10.42578125" customWidth="1"/>
    <col min="9" max="9" width="12.5703125" customWidth="1"/>
    <col min="11" max="11" width="11.42578125" customWidth="1"/>
    <col min="15" max="15" width="12.85546875" bestFit="1" customWidth="1"/>
    <col min="16" max="16" width="9.5703125" customWidth="1"/>
    <col min="17" max="17" width="16.140625" customWidth="1"/>
    <col min="19" max="19" width="11.140625" customWidth="1"/>
    <col min="22" max="22" width="10.42578125" customWidth="1"/>
    <col min="24" max="24" width="10.85546875" customWidth="1"/>
    <col min="25" max="25" width="13.85546875" customWidth="1"/>
    <col min="26" max="26" width="10" customWidth="1"/>
    <col min="27" max="27" width="19" customWidth="1"/>
    <col min="29" max="29" width="12.42578125" customWidth="1"/>
    <col min="31" max="31" width="11.42578125" customWidth="1"/>
    <col min="32" max="32" width="13.140625" customWidth="1"/>
    <col min="33" max="33" width="10.28515625" customWidth="1"/>
    <col min="34" max="34" width="10.140625" customWidth="1"/>
    <col min="35" max="35" width="16.5703125" customWidth="1"/>
    <col min="36" max="36" width="14.42578125" customWidth="1"/>
    <col min="37" max="37" width="10.140625" customWidth="1"/>
  </cols>
  <sheetData>
    <row r="1" spans="1:39">
      <c r="B1" t="s">
        <v>0</v>
      </c>
      <c r="C1" t="s">
        <v>1</v>
      </c>
      <c r="H1" t="s">
        <v>2</v>
      </c>
      <c r="I1" t="s">
        <v>3</v>
      </c>
      <c r="J1" t="s">
        <v>4</v>
      </c>
      <c r="K1" t="s">
        <v>5</v>
      </c>
      <c r="L1" t="s">
        <v>6</v>
      </c>
      <c r="M1" t="s">
        <v>7</v>
      </c>
      <c r="N1" t="s">
        <v>8</v>
      </c>
      <c r="O1" t="s">
        <v>9</v>
      </c>
      <c r="P1" t="s">
        <v>10</v>
      </c>
      <c r="Q1" t="s">
        <v>11</v>
      </c>
      <c r="R1" t="s">
        <v>12</v>
      </c>
      <c r="S1" t="s">
        <v>13</v>
      </c>
      <c r="T1" t="s">
        <v>14</v>
      </c>
      <c r="U1" t="s">
        <v>15</v>
      </c>
      <c r="V1" t="s">
        <v>16</v>
      </c>
      <c r="W1" t="s">
        <v>17</v>
      </c>
      <c r="X1" t="s">
        <v>18</v>
      </c>
      <c r="Y1" t="s">
        <v>19</v>
      </c>
      <c r="Z1" t="s">
        <v>20</v>
      </c>
      <c r="AA1" t="s">
        <v>21</v>
      </c>
      <c r="AB1" t="s">
        <v>22</v>
      </c>
      <c r="AC1" t="s">
        <v>23</v>
      </c>
      <c r="AD1" t="s">
        <v>24</v>
      </c>
      <c r="AE1" t="s">
        <v>25</v>
      </c>
      <c r="AF1" t="s">
        <v>26</v>
      </c>
      <c r="AG1" t="s">
        <v>27</v>
      </c>
      <c r="AH1" t="s">
        <v>28</v>
      </c>
      <c r="AI1" t="s">
        <v>29</v>
      </c>
      <c r="AJ1" t="s">
        <v>30</v>
      </c>
      <c r="AK1" t="s">
        <v>31</v>
      </c>
      <c r="AL1" t="s">
        <v>682</v>
      </c>
      <c r="AM1" t="s">
        <v>286</v>
      </c>
    </row>
    <row r="2" spans="1:39">
      <c r="B2" t="s">
        <v>32</v>
      </c>
      <c r="C2" t="s">
        <v>32</v>
      </c>
      <c r="D2" t="str">
        <f>B2</f>
        <v>0verall STI</v>
      </c>
      <c r="H2" s="239">
        <v>78.232650340727858</v>
      </c>
      <c r="I2" s="239">
        <v>27.408058378401257</v>
      </c>
      <c r="J2" s="239">
        <v>21.812954544496957</v>
      </c>
      <c r="K2" s="239">
        <v>45.044536707459869</v>
      </c>
      <c r="L2" s="239">
        <v>76.481326892999533</v>
      </c>
      <c r="M2" s="239">
        <v>62.865124106296115</v>
      </c>
      <c r="N2" s="239">
        <v>49.421383122623517</v>
      </c>
      <c r="O2" s="239">
        <v>65.529063009504085</v>
      </c>
      <c r="P2" s="239">
        <v>40.983323183344304</v>
      </c>
      <c r="Q2" s="239">
        <v>87.872791927561309</v>
      </c>
      <c r="R2" s="239">
        <v>11.671270096471005</v>
      </c>
      <c r="S2" s="239">
        <v>41.211900081855049</v>
      </c>
      <c r="T2" s="239">
        <v>83.08811207421769</v>
      </c>
      <c r="U2" s="239">
        <v>31.321279114420481</v>
      </c>
      <c r="V2" s="239">
        <v>47.970105320452809</v>
      </c>
      <c r="W2" s="239">
        <v>45.22114878045678</v>
      </c>
      <c r="X2" s="239">
        <v>3.2024607448518845</v>
      </c>
      <c r="Y2" s="239">
        <v>100</v>
      </c>
      <c r="Z2" s="239">
        <v>2.3591133571668865</v>
      </c>
      <c r="AA2" s="239">
        <v>11.329200140455402</v>
      </c>
      <c r="AB2" s="239">
        <v>36.707632374096022</v>
      </c>
      <c r="AC2" s="239">
        <v>49.518730326586464</v>
      </c>
      <c r="AD2" s="239">
        <v>0</v>
      </c>
      <c r="AE2" s="239">
        <v>82.704066653331353</v>
      </c>
      <c r="AF2" s="239">
        <v>75.354520992069212</v>
      </c>
      <c r="AG2" s="239">
        <v>36.546868331789021</v>
      </c>
      <c r="AH2" s="239">
        <v>46.546656460668039</v>
      </c>
      <c r="AI2" s="239">
        <v>94.378569889823794</v>
      </c>
      <c r="AJ2" s="239">
        <v>71.567770942282039</v>
      </c>
      <c r="AK2" s="239">
        <v>40.543091063058881</v>
      </c>
    </row>
    <row r="3" spans="1:39">
      <c r="C3"/>
      <c r="D3" t="str">
        <f>_xlfn.CONCAT(B3,C3)</f>
        <v/>
      </c>
      <c r="H3" s="239"/>
      <c r="I3" s="239"/>
      <c r="J3" s="239"/>
      <c r="K3" s="239"/>
      <c r="L3" s="239"/>
      <c r="M3" s="239"/>
      <c r="N3" s="239"/>
      <c r="O3" s="239"/>
      <c r="P3" s="239"/>
      <c r="Q3" s="239"/>
      <c r="R3" s="239"/>
      <c r="S3" s="239"/>
      <c r="T3" s="239"/>
      <c r="U3" s="239"/>
      <c r="V3" s="239"/>
      <c r="W3" s="239"/>
      <c r="X3" s="239"/>
      <c r="Y3" s="239"/>
      <c r="Z3" s="239"/>
      <c r="AA3" s="239"/>
      <c r="AB3" s="239"/>
      <c r="AC3" s="239"/>
      <c r="AD3" s="239"/>
      <c r="AE3" s="239"/>
      <c r="AF3" s="239"/>
      <c r="AG3" s="239"/>
      <c r="AH3" s="239"/>
      <c r="AI3" s="239"/>
      <c r="AJ3" s="239"/>
      <c r="AK3" s="239"/>
    </row>
    <row r="4" spans="1:39">
      <c r="B4" t="s">
        <v>33</v>
      </c>
      <c r="C4" t="s">
        <v>34</v>
      </c>
      <c r="D4" t="str">
        <f>B4</f>
        <v>1. Economic Pillar</v>
      </c>
      <c r="H4" s="239">
        <v>66.431760070587231</v>
      </c>
      <c r="I4" s="239">
        <v>23.546266226094776</v>
      </c>
      <c r="J4" s="239">
        <v>51.450339903187874</v>
      </c>
      <c r="K4" s="239">
        <v>49.253686925679958</v>
      </c>
      <c r="L4" s="239">
        <v>69.481699367628607</v>
      </c>
      <c r="M4" s="239">
        <v>50.204200706270058</v>
      </c>
      <c r="N4" s="239">
        <v>69.952084091005119</v>
      </c>
      <c r="O4" s="239">
        <v>74.937766470253976</v>
      </c>
      <c r="P4" s="239">
        <v>36.807090226158309</v>
      </c>
      <c r="Q4" s="239">
        <v>100</v>
      </c>
      <c r="R4" s="239">
        <v>35.715678293967017</v>
      </c>
      <c r="S4" s="239">
        <v>45.523712678620846</v>
      </c>
      <c r="T4" s="239">
        <v>69.812096088118167</v>
      </c>
      <c r="U4" s="239">
        <v>8.5006965905462959</v>
      </c>
      <c r="V4" s="239">
        <v>54.672064848653257</v>
      </c>
      <c r="W4" s="239">
        <v>34.96148298664945</v>
      </c>
      <c r="X4" s="239">
        <v>0</v>
      </c>
      <c r="Y4" s="239">
        <v>73.015243048774508</v>
      </c>
      <c r="Z4" s="239">
        <v>8.8712060505694398E-2</v>
      </c>
      <c r="AA4" s="239">
        <v>3.6566120738183678</v>
      </c>
      <c r="AB4" s="239">
        <v>39.333464018123586</v>
      </c>
      <c r="AC4" s="239">
        <v>41.183951436312562</v>
      </c>
      <c r="AD4" s="239">
        <v>21.780232882885031</v>
      </c>
      <c r="AE4" s="239">
        <v>88.756354845322733</v>
      </c>
      <c r="AF4" s="239">
        <v>83.872169032589611</v>
      </c>
      <c r="AG4" s="239">
        <v>14.410493455444401</v>
      </c>
      <c r="AH4" s="239">
        <v>59.394752953913347</v>
      </c>
      <c r="AI4" s="239">
        <v>76.7183088841429</v>
      </c>
      <c r="AJ4" s="239">
        <v>78.007138716308191</v>
      </c>
      <c r="AK4" s="239">
        <v>47.216120672836304</v>
      </c>
    </row>
    <row r="5" spans="1:39">
      <c r="A5" s="1">
        <v>1</v>
      </c>
      <c r="B5" s="2" t="s">
        <v>35</v>
      </c>
      <c r="C5" t="s">
        <v>36</v>
      </c>
      <c r="D5" t="str">
        <f t="shared" ref="D5:D51" si="0">_xlfn.CONCAT(B5,". ",C5)</f>
        <v>1.01. Consumer price inflation</v>
      </c>
      <c r="H5" s="239">
        <v>66.41913290378946</v>
      </c>
      <c r="I5" s="239">
        <v>36.507589821994102</v>
      </c>
      <c r="J5" s="239">
        <v>80.823413781806266</v>
      </c>
      <c r="K5" s="239">
        <v>64.923009719340399</v>
      </c>
      <c r="L5" s="239">
        <v>60.128863164791966</v>
      </c>
      <c r="M5" s="239">
        <v>47.799497652069455</v>
      </c>
      <c r="N5" s="239">
        <v>87.889046630992681</v>
      </c>
      <c r="O5" s="239">
        <v>77.306978267991695</v>
      </c>
      <c r="P5" s="239">
        <v>95.751883804739549</v>
      </c>
      <c r="Q5" s="239">
        <v>80.069891885988852</v>
      </c>
      <c r="R5" s="239">
        <v>36.955334716610238</v>
      </c>
      <c r="S5" s="239">
        <v>80.168177350660699</v>
      </c>
      <c r="T5" s="239">
        <v>100</v>
      </c>
      <c r="U5" s="239">
        <v>56.208365185104292</v>
      </c>
      <c r="V5" s="239">
        <v>70.153980561319216</v>
      </c>
      <c r="W5" s="239">
        <v>35.033307851916575</v>
      </c>
      <c r="X5" s="239">
        <v>57.431473189909362</v>
      </c>
      <c r="Y5" s="239">
        <v>54.166211641367262</v>
      </c>
      <c r="Z5" s="239">
        <v>0</v>
      </c>
      <c r="AA5" s="239">
        <v>48.225401332314071</v>
      </c>
      <c r="AB5" s="239">
        <v>53.762149175494159</v>
      </c>
      <c r="AC5" s="239">
        <v>54.319100141967901</v>
      </c>
      <c r="AD5" s="239">
        <v>24.101780058971272</v>
      </c>
      <c r="AE5" s="239">
        <v>72.032324997269853</v>
      </c>
      <c r="AF5" s="239">
        <v>69.924647810418264</v>
      </c>
      <c r="AG5" s="239">
        <v>32.128426340504532</v>
      </c>
      <c r="AH5" s="239">
        <v>83.761057114775582</v>
      </c>
      <c r="AI5" s="239">
        <v>68.941793163699899</v>
      </c>
      <c r="AJ5" s="239">
        <v>46.041279895162177</v>
      </c>
      <c r="AK5" s="239">
        <v>76.77186851588948</v>
      </c>
      <c r="AM5" t="s">
        <v>684</v>
      </c>
    </row>
    <row r="6" spans="1:39">
      <c r="A6" s="1">
        <v>2</v>
      </c>
      <c r="B6" s="2" t="s">
        <v>38</v>
      </c>
      <c r="C6" t="s">
        <v>39</v>
      </c>
      <c r="D6" t="str">
        <f t="shared" si="0"/>
        <v>1.02. Real GDP Growth per capita, % GDP</v>
      </c>
      <c r="H6" s="239">
        <v>91.163207113022068</v>
      </c>
      <c r="I6" s="239">
        <v>90.355705106375282</v>
      </c>
      <c r="J6" s="239">
        <v>82.876949635785763</v>
      </c>
      <c r="K6" s="239">
        <v>86.208805494689116</v>
      </c>
      <c r="L6" s="239">
        <v>90.273120982163533</v>
      </c>
      <c r="M6" s="239">
        <v>97.921966720107974</v>
      </c>
      <c r="N6" s="239">
        <v>95.472151886224765</v>
      </c>
      <c r="O6" s="239">
        <v>94.584377211123424</v>
      </c>
      <c r="P6" s="239">
        <v>88.674506268582746</v>
      </c>
      <c r="Q6" s="239">
        <v>93.934482108821626</v>
      </c>
      <c r="R6" s="239">
        <v>95.304660900422746</v>
      </c>
      <c r="S6" s="239">
        <v>88.849135813288825</v>
      </c>
      <c r="T6" s="239">
        <v>87.363963718293093</v>
      </c>
      <c r="U6" s="239">
        <v>85.402605320005648</v>
      </c>
      <c r="V6" s="239">
        <v>88.63877516260122</v>
      </c>
      <c r="W6" s="239">
        <v>90.147458104007725</v>
      </c>
      <c r="X6" s="239">
        <v>0</v>
      </c>
      <c r="Y6" s="239">
        <v>91.749737859714585</v>
      </c>
      <c r="Z6" s="239">
        <v>89.68262400289035</v>
      </c>
      <c r="AA6" s="239">
        <v>83.840024286378025</v>
      </c>
      <c r="AB6" s="239">
        <v>99.978616036838943</v>
      </c>
      <c r="AC6" s="239">
        <v>90.678694197913856</v>
      </c>
      <c r="AD6" s="239">
        <v>91.891482647735714</v>
      </c>
      <c r="AE6" s="239">
        <v>100</v>
      </c>
      <c r="AF6" s="239">
        <v>90.67121604209045</v>
      </c>
      <c r="AG6" s="239">
        <v>89.014864690830592</v>
      </c>
      <c r="AH6" s="239">
        <v>86.529650495283363</v>
      </c>
      <c r="AI6" s="239">
        <v>93.895245665607973</v>
      </c>
      <c r="AJ6" s="239">
        <v>92.195289100719705</v>
      </c>
      <c r="AK6" s="239">
        <v>86.947203224606383</v>
      </c>
      <c r="AL6" t="s">
        <v>693</v>
      </c>
      <c r="AM6" t="s">
        <v>684</v>
      </c>
    </row>
    <row r="7" spans="1:39">
      <c r="A7" s="1">
        <v>3</v>
      </c>
      <c r="B7" s="2" t="s">
        <v>40</v>
      </c>
      <c r="C7" t="s">
        <v>41</v>
      </c>
      <c r="D7" t="str">
        <f t="shared" si="0"/>
        <v>1.03. Growth in labor force, %</v>
      </c>
      <c r="H7" s="239">
        <v>26.578564883098192</v>
      </c>
      <c r="I7" s="239">
        <v>25.909003171163928</v>
      </c>
      <c r="J7" s="239">
        <v>18.845656811613978</v>
      </c>
      <c r="K7" s="239">
        <v>24.914010131829439</v>
      </c>
      <c r="L7" s="239">
        <v>29.985508254917512</v>
      </c>
      <c r="M7" s="239">
        <v>11.244819551592659</v>
      </c>
      <c r="N7" s="239">
        <v>14.817185797638853</v>
      </c>
      <c r="O7" s="239">
        <v>11.57105684238395</v>
      </c>
      <c r="P7" s="239">
        <v>71.327189338347807</v>
      </c>
      <c r="Q7" s="239">
        <v>9.8805346357313315</v>
      </c>
      <c r="R7" s="239">
        <v>31.228777565496571</v>
      </c>
      <c r="S7" s="239">
        <v>25.497623960570966</v>
      </c>
      <c r="T7" s="239">
        <v>11.268104395267931</v>
      </c>
      <c r="U7" s="239">
        <v>24.634061564544918</v>
      </c>
      <c r="V7" s="239">
        <v>20.823358063686317</v>
      </c>
      <c r="W7" s="239">
        <v>60.717681289508469</v>
      </c>
      <c r="X7" s="239">
        <v>0</v>
      </c>
      <c r="Y7" s="239">
        <v>17.611891727399254</v>
      </c>
      <c r="Z7" s="239">
        <v>30.0016847214028</v>
      </c>
      <c r="AA7" s="239">
        <v>27.4274569129349</v>
      </c>
      <c r="AB7" s="239">
        <v>100</v>
      </c>
      <c r="AC7" s="239">
        <v>39.951422932218605</v>
      </c>
      <c r="AD7" s="239">
        <v>7.6658797370198695</v>
      </c>
      <c r="AE7" s="239">
        <v>12.970358857017043</v>
      </c>
      <c r="AF7" s="239">
        <v>16.522741134418645</v>
      </c>
      <c r="AG7" s="239">
        <v>19.883280115085736</v>
      </c>
      <c r="AH7" s="239">
        <v>14.024292685136007</v>
      </c>
      <c r="AI7" s="239">
        <v>13.695995761262262</v>
      </c>
      <c r="AJ7" s="239">
        <v>16.623910116313681</v>
      </c>
      <c r="AK7" s="239">
        <v>16.600108010355257</v>
      </c>
      <c r="AM7" t="s">
        <v>684</v>
      </c>
    </row>
    <row r="8" spans="1:39">
      <c r="A8" s="1">
        <v>4</v>
      </c>
      <c r="B8" s="2" t="s">
        <v>42</v>
      </c>
      <c r="C8" t="s">
        <v>43</v>
      </c>
      <c r="D8" t="str">
        <f t="shared" si="0"/>
        <v>1.04. Foreign direct investment, net inflows, % GDP</v>
      </c>
      <c r="H8" s="239">
        <v>13.989210268657995</v>
      </c>
      <c r="I8" s="239">
        <v>11.003192323346838</v>
      </c>
      <c r="J8" s="239">
        <v>22.56538415841386</v>
      </c>
      <c r="K8" s="239">
        <v>47.336208019907566</v>
      </c>
      <c r="L8" s="239">
        <v>14.347671965482681</v>
      </c>
      <c r="M8" s="239">
        <v>19.011781871845361</v>
      </c>
      <c r="N8" s="239">
        <v>13.894112105837827</v>
      </c>
      <c r="O8" s="239">
        <v>12.45711604697226</v>
      </c>
      <c r="P8" s="239">
        <v>13.153509338542058</v>
      </c>
      <c r="Q8" s="239">
        <v>100</v>
      </c>
      <c r="R8" s="239">
        <v>16.484926317149775</v>
      </c>
      <c r="S8" s="239">
        <v>14.858749986468988</v>
      </c>
      <c r="T8" s="239">
        <v>13.355252808443042</v>
      </c>
      <c r="U8" s="239">
        <v>23.487122861299323</v>
      </c>
      <c r="V8" s="239">
        <v>13.460524205624658</v>
      </c>
      <c r="W8" s="239">
        <v>17.73698100920868</v>
      </c>
      <c r="X8" s="239">
        <v>16.160086209092288</v>
      </c>
      <c r="Y8" s="239">
        <v>15.174758501306659</v>
      </c>
      <c r="Z8" s="239">
        <v>12.191344247741231</v>
      </c>
      <c r="AA8" s="239">
        <v>0</v>
      </c>
      <c r="AB8" s="239">
        <v>13.97886513845781</v>
      </c>
      <c r="AC8" s="239">
        <v>14.898912166149103</v>
      </c>
      <c r="AD8" s="239">
        <v>11.759772138616785</v>
      </c>
      <c r="AE8" s="239">
        <v>78.320146589833328</v>
      </c>
      <c r="AF8" s="239">
        <v>11.558573188595302</v>
      </c>
      <c r="AG8" s="239">
        <v>11.491299013353926</v>
      </c>
      <c r="AH8" s="239">
        <v>7.5006887238487385</v>
      </c>
      <c r="AI8" s="239">
        <v>13.050761479304054</v>
      </c>
      <c r="AJ8" s="239">
        <v>12.740347818355481</v>
      </c>
      <c r="AK8" s="239">
        <v>25.52788290186761</v>
      </c>
      <c r="AM8" t="s">
        <v>692</v>
      </c>
    </row>
    <row r="9" spans="1:39">
      <c r="A9" s="1">
        <v>5</v>
      </c>
      <c r="B9" s="2" t="s">
        <v>44</v>
      </c>
      <c r="C9" t="s">
        <v>45</v>
      </c>
      <c r="D9" t="str">
        <f t="shared" si="0"/>
        <v>1.05. Gross fixed capital formation, % GDP</v>
      </c>
      <c r="H9" s="239">
        <v>52.829398644619012</v>
      </c>
      <c r="I9" s="239">
        <v>71.050554959525456</v>
      </c>
      <c r="J9" s="239">
        <v>94.158256071632465</v>
      </c>
      <c r="K9" s="239">
        <v>56.162729400555115</v>
      </c>
      <c r="L9" s="239">
        <v>54.246731647422358</v>
      </c>
      <c r="M9" s="239">
        <v>48.731014446517769</v>
      </c>
      <c r="N9" s="239">
        <v>100</v>
      </c>
      <c r="O9" s="239">
        <v>62.322814498365837</v>
      </c>
      <c r="P9" s="239">
        <v>54.877782048431811</v>
      </c>
      <c r="Q9" s="239">
        <v>39.925403736424428</v>
      </c>
      <c r="R9" s="239">
        <v>63.181417380284557</v>
      </c>
      <c r="S9" s="239">
        <v>74.000491203835864</v>
      </c>
      <c r="T9" s="239">
        <v>58.9917880951756</v>
      </c>
      <c r="U9" s="239">
        <v>0</v>
      </c>
      <c r="V9" s="239">
        <v>48.817829595636312</v>
      </c>
      <c r="W9" s="239">
        <v>43.786424044435805</v>
      </c>
      <c r="X9" s="239">
        <v>0</v>
      </c>
      <c r="Y9" s="239">
        <v>53.127949490650721</v>
      </c>
      <c r="Z9" s="239">
        <v>32.012005194201002</v>
      </c>
      <c r="AA9" s="239">
        <v>0</v>
      </c>
      <c r="AB9" s="239">
        <v>45.909534775206211</v>
      </c>
      <c r="AC9" s="239">
        <v>49.620075588849005</v>
      </c>
      <c r="AD9" s="239">
        <v>50.735150294025622</v>
      </c>
      <c r="AE9" s="239">
        <v>50.080204496681148</v>
      </c>
      <c r="AF9" s="239">
        <v>72.554083520176732</v>
      </c>
      <c r="AG9" s="239">
        <v>59.334929948773443</v>
      </c>
      <c r="AH9" s="239">
        <v>53.786688970190532</v>
      </c>
      <c r="AI9" s="239">
        <v>39.890659934047875</v>
      </c>
      <c r="AJ9" s="239">
        <v>49.847823107970946</v>
      </c>
      <c r="AK9" s="239">
        <v>56.813790322070815</v>
      </c>
      <c r="AM9" t="s">
        <v>692</v>
      </c>
    </row>
    <row r="10" spans="1:39">
      <c r="A10" s="1">
        <v>6</v>
      </c>
      <c r="B10" s="2" t="s">
        <v>46</v>
      </c>
      <c r="C10" t="s">
        <v>47</v>
      </c>
      <c r="D10" t="str">
        <f t="shared" si="0"/>
        <v>1.06. Tariff &amp; non-tariff barriers</v>
      </c>
      <c r="H10" s="239">
        <v>42.42199683880574</v>
      </c>
      <c r="I10" s="239">
        <v>65.219574156970893</v>
      </c>
      <c r="J10" s="239">
        <v>100</v>
      </c>
      <c r="K10" s="239">
        <v>82.135911472945423</v>
      </c>
      <c r="L10" s="239">
        <v>38.150848035472961</v>
      </c>
      <c r="M10" s="239">
        <v>65.48762533570148</v>
      </c>
      <c r="N10" s="239">
        <v>15.381885738310586</v>
      </c>
      <c r="O10" s="239">
        <v>88.361996208274775</v>
      </c>
      <c r="P10" s="239">
        <v>47.817525331235238</v>
      </c>
      <c r="Q10" s="239">
        <v>77.993013323860225</v>
      </c>
      <c r="R10" s="239">
        <v>9.9183741213477585</v>
      </c>
      <c r="S10" s="239">
        <v>37.418723170081314</v>
      </c>
      <c r="T10" s="239">
        <v>43.076056802241752</v>
      </c>
      <c r="U10" s="237"/>
      <c r="V10" s="239">
        <v>40.411463771690883</v>
      </c>
      <c r="W10" s="239">
        <v>34.479556767032605</v>
      </c>
      <c r="X10" s="239">
        <v>84.12041404242116</v>
      </c>
      <c r="Y10" s="239">
        <v>57.855676212727907</v>
      </c>
      <c r="Z10" s="239">
        <v>19.835485356883545</v>
      </c>
      <c r="AA10" s="239">
        <v>97.515062571701705</v>
      </c>
      <c r="AB10" s="239">
        <v>72.694384652356703</v>
      </c>
      <c r="AC10" s="239">
        <v>62.127609854656363</v>
      </c>
      <c r="AD10" s="239">
        <v>19.93449381262894</v>
      </c>
      <c r="AE10" s="239">
        <v>51.647944725815826</v>
      </c>
      <c r="AF10" s="239">
        <v>52.098394554520105</v>
      </c>
      <c r="AG10" s="239">
        <v>57.259014311150963</v>
      </c>
      <c r="AH10" s="239">
        <v>55.596949318952454</v>
      </c>
      <c r="AI10" s="239">
        <v>23.514027469150129</v>
      </c>
      <c r="AJ10" s="239">
        <v>0</v>
      </c>
      <c r="AK10" s="239">
        <v>42.99261696581781</v>
      </c>
    </row>
    <row r="11" spans="1:39">
      <c r="A11" s="1">
        <v>7</v>
      </c>
      <c r="B11" s="3" t="s">
        <v>48</v>
      </c>
      <c r="C11" t="s">
        <v>49</v>
      </c>
      <c r="D11" t="str">
        <f t="shared" si="0"/>
        <v>1.06.01. Tariff barriers</v>
      </c>
      <c r="H11" s="239">
        <v>67.366653513703426</v>
      </c>
      <c r="I11" s="239">
        <v>65.789420805333037</v>
      </c>
      <c r="J11" s="237"/>
      <c r="K11" s="239">
        <v>85.344822780240122</v>
      </c>
      <c r="L11" s="239">
        <v>67.235659814890681</v>
      </c>
      <c r="M11" s="239">
        <v>65.414802514532028</v>
      </c>
      <c r="N11" s="239">
        <v>18.735740407071223</v>
      </c>
      <c r="O11" s="239">
        <v>90.892236310289661</v>
      </c>
      <c r="P11" s="239">
        <v>23.659463074010837</v>
      </c>
      <c r="Q11" s="239">
        <v>99.999999999999986</v>
      </c>
      <c r="R11" s="239">
        <v>6.3781053875477758</v>
      </c>
      <c r="S11" s="239">
        <v>57.168322181983868</v>
      </c>
      <c r="T11" s="239">
        <v>65.571852401737331</v>
      </c>
      <c r="U11" s="237"/>
      <c r="V11" s="239">
        <v>54.87014163919693</v>
      </c>
      <c r="W11" s="239">
        <v>44.981917119491271</v>
      </c>
      <c r="X11" s="239">
        <v>88.228386198334505</v>
      </c>
      <c r="Y11" s="239">
        <v>73.282295375608015</v>
      </c>
      <c r="Z11" s="239">
        <v>0</v>
      </c>
      <c r="AA11" s="239">
        <v>95.446118155144831</v>
      </c>
      <c r="AB11" s="239">
        <v>87.76797696102345</v>
      </c>
      <c r="AC11" s="239">
        <v>72.676648315363479</v>
      </c>
      <c r="AD11" s="239">
        <v>35.024983764928898</v>
      </c>
      <c r="AE11" s="239">
        <v>59.76657614845039</v>
      </c>
      <c r="AF11" s="239">
        <v>62.861964627409428</v>
      </c>
      <c r="AG11" s="239">
        <v>61.402775128416287</v>
      </c>
      <c r="AH11" s="239">
        <v>65.335707386404749</v>
      </c>
      <c r="AI11" s="239">
        <v>36.871861782267658</v>
      </c>
      <c r="AJ11" s="239">
        <v>16.740582962134937</v>
      </c>
      <c r="AK11" s="239">
        <v>56.588308594343374</v>
      </c>
    </row>
    <row r="12" spans="1:39">
      <c r="A12" s="1">
        <v>8</v>
      </c>
      <c r="B12" s="4" t="s">
        <v>50</v>
      </c>
      <c r="C12" t="s">
        <v>51</v>
      </c>
      <c r="D12" t="str">
        <f t="shared" si="0"/>
        <v>1.06.01.a. Tariff barriers in force</v>
      </c>
      <c r="H12" s="239">
        <v>23.969508413435847</v>
      </c>
      <c r="I12" s="239">
        <v>48.353810237568155</v>
      </c>
      <c r="J12" s="237"/>
      <c r="K12" s="239">
        <v>68.173377447408058</v>
      </c>
      <c r="L12" s="239">
        <v>32.848801217461101</v>
      </c>
      <c r="M12" s="239">
        <v>59.641732430552494</v>
      </c>
      <c r="N12" s="239">
        <v>21.766176109060737</v>
      </c>
      <c r="O12" s="239">
        <v>83.707441110142071</v>
      </c>
      <c r="P12" s="239">
        <v>30.954306970621204</v>
      </c>
      <c r="Q12" s="239">
        <v>100</v>
      </c>
      <c r="R12" s="239">
        <v>8.3567507866148389</v>
      </c>
      <c r="S12" s="239">
        <v>25.340107088534779</v>
      </c>
      <c r="T12" s="239">
        <v>13.306873042029366</v>
      </c>
      <c r="U12" s="237"/>
      <c r="V12" s="239">
        <v>50.940108874924512</v>
      </c>
      <c r="W12" s="239">
        <v>28.625955289445514</v>
      </c>
      <c r="X12" s="239">
        <v>78.942173114463074</v>
      </c>
      <c r="Y12" s="239">
        <v>34.11726769469557</v>
      </c>
      <c r="Z12" s="239">
        <v>19.618390025318618</v>
      </c>
      <c r="AA12" s="239">
        <v>91.853720555071035</v>
      </c>
      <c r="AB12" s="239">
        <v>68.173377447408058</v>
      </c>
      <c r="AC12" s="239">
        <v>32.207248218442246</v>
      </c>
      <c r="AD12" s="239">
        <v>9.8580279924991459</v>
      </c>
      <c r="AE12" s="239">
        <v>49.102636523828394</v>
      </c>
      <c r="AF12" s="239">
        <v>33.16327073314541</v>
      </c>
      <c r="AG12" s="239">
        <v>32.694666589107385</v>
      </c>
      <c r="AH12" s="239">
        <v>31.087106089312854</v>
      </c>
      <c r="AI12" s="239">
        <v>17.494528044672748</v>
      </c>
      <c r="AJ12" s="239">
        <v>0</v>
      </c>
      <c r="AK12" s="239">
        <v>27.865767701895777</v>
      </c>
      <c r="AL12" t="s">
        <v>693</v>
      </c>
      <c r="AM12" t="s">
        <v>684</v>
      </c>
    </row>
    <row r="13" spans="1:39">
      <c r="A13" s="1">
        <v>9</v>
      </c>
      <c r="B13" s="4" t="s">
        <v>52</v>
      </c>
      <c r="C13" t="s">
        <v>222</v>
      </c>
      <c r="D13" t="str">
        <f t="shared" si="0"/>
        <v>1.06.01.b. New tariff barriers 2021</v>
      </c>
      <c r="H13" s="239">
        <v>100</v>
      </c>
      <c r="I13" s="239">
        <v>70.807442992513344</v>
      </c>
      <c r="J13" s="237"/>
      <c r="K13" s="239">
        <v>100</v>
      </c>
      <c r="L13" s="239">
        <v>100</v>
      </c>
      <c r="M13" s="239">
        <v>47.555898193204733</v>
      </c>
      <c r="N13" s="239">
        <v>22.834651872612369</v>
      </c>
      <c r="O13" s="239">
        <v>100</v>
      </c>
      <c r="P13" s="239">
        <v>64.201331242427898</v>
      </c>
      <c r="Q13" s="239">
        <v>100</v>
      </c>
      <c r="R13" s="239">
        <v>35.623665181545348</v>
      </c>
      <c r="S13" s="239">
        <v>100</v>
      </c>
      <c r="T13" s="239">
        <v>100</v>
      </c>
      <c r="U13" s="237"/>
      <c r="V13" s="239">
        <v>51.191503839201168</v>
      </c>
      <c r="W13" s="239">
        <v>39.898281210500571</v>
      </c>
      <c r="X13" s="239">
        <v>100</v>
      </c>
      <c r="Y13" s="239">
        <v>100</v>
      </c>
      <c r="Z13" s="239">
        <v>9.7820053217906064</v>
      </c>
      <c r="AA13" s="239">
        <v>100</v>
      </c>
      <c r="AB13" s="239">
        <v>100</v>
      </c>
      <c r="AC13" s="239">
        <v>100</v>
      </c>
      <c r="AD13" s="239">
        <v>43.032534183176878</v>
      </c>
      <c r="AE13" s="239">
        <v>43.032534183176878</v>
      </c>
      <c r="AF13" s="239">
        <v>100</v>
      </c>
      <c r="AG13" s="239">
        <v>100</v>
      </c>
      <c r="AH13" s="239">
        <v>100</v>
      </c>
      <c r="AI13" s="239">
        <v>42.073864964027422</v>
      </c>
      <c r="AJ13" s="239">
        <v>0</v>
      </c>
      <c r="AK13" s="239">
        <v>100</v>
      </c>
      <c r="AL13" t="s">
        <v>693</v>
      </c>
      <c r="AM13" t="s">
        <v>684</v>
      </c>
    </row>
    <row r="14" spans="1:39">
      <c r="A14" s="1">
        <v>10</v>
      </c>
      <c r="B14" s="4" t="s">
        <v>54</v>
      </c>
      <c r="C14" t="s">
        <v>223</v>
      </c>
      <c r="D14" t="str">
        <f t="shared" si="0"/>
        <v>1.06.01.c. Percentage of trade affected by tariff barrier (up to 2018)</v>
      </c>
      <c r="H14" s="239">
        <v>88.465518858659209</v>
      </c>
      <c r="I14" s="239">
        <v>89.041589667297117</v>
      </c>
      <c r="J14" s="237"/>
      <c r="K14" s="239">
        <v>92.502424094742622</v>
      </c>
      <c r="L14" s="239">
        <v>79.234731007416485</v>
      </c>
      <c r="M14" s="239">
        <v>100</v>
      </c>
      <c r="N14" s="239">
        <v>37.34299815959286</v>
      </c>
      <c r="O14" s="237"/>
      <c r="P14" s="239">
        <v>0</v>
      </c>
      <c r="Q14" s="237"/>
      <c r="R14" s="239">
        <v>4.8042006534701471</v>
      </c>
      <c r="S14" s="239">
        <v>59.729764565604981</v>
      </c>
      <c r="T14" s="239">
        <v>94.312169130672942</v>
      </c>
      <c r="U14" s="237"/>
      <c r="V14" s="239">
        <v>76.771557138914844</v>
      </c>
      <c r="W14" s="239">
        <v>83.845886527540713</v>
      </c>
      <c r="X14" s="237"/>
      <c r="Y14" s="239">
        <v>94.191185814063559</v>
      </c>
      <c r="Z14" s="239">
        <v>2.2698678768133504</v>
      </c>
      <c r="AA14" s="237"/>
      <c r="AB14" s="239">
        <v>99.004467329717045</v>
      </c>
      <c r="AC14" s="239">
        <v>94.47607412777063</v>
      </c>
      <c r="AD14" s="239">
        <v>72.762147790544105</v>
      </c>
      <c r="AE14" s="239">
        <v>99.90658897612812</v>
      </c>
      <c r="AF14" s="239">
        <v>67.184336707775756</v>
      </c>
      <c r="AG14" s="239">
        <v>63.737501510101332</v>
      </c>
      <c r="AH14" s="239">
        <v>75.898288785337755</v>
      </c>
      <c r="AI14" s="239">
        <v>71.040039880020288</v>
      </c>
      <c r="AJ14" s="239">
        <v>76.590225421000113</v>
      </c>
      <c r="AK14" s="239">
        <v>55.647755019262767</v>
      </c>
      <c r="AM14" t="s">
        <v>810</v>
      </c>
    </row>
    <row r="15" spans="1:39">
      <c r="A15" s="1">
        <v>11</v>
      </c>
      <c r="B15" s="3" t="s">
        <v>56</v>
      </c>
      <c r="C15" t="s">
        <v>57</v>
      </c>
      <c r="D15" t="str">
        <f t="shared" si="0"/>
        <v>1.06.02. Non-tariff barriers</v>
      </c>
      <c r="H15" s="239">
        <v>27.11623355104846</v>
      </c>
      <c r="I15" s="239">
        <v>70.472173551444868</v>
      </c>
      <c r="J15" s="239">
        <v>100</v>
      </c>
      <c r="K15" s="239">
        <v>81.917552725951495</v>
      </c>
      <c r="L15" s="239">
        <v>19.419944852053806</v>
      </c>
      <c r="M15" s="239">
        <v>71.33802086975065</v>
      </c>
      <c r="N15" s="239">
        <v>26.193596688522202</v>
      </c>
      <c r="O15" s="239">
        <v>87.780025786150048</v>
      </c>
      <c r="P15" s="239">
        <v>80.711238052079267</v>
      </c>
      <c r="Q15" s="239">
        <v>59.670124509705623</v>
      </c>
      <c r="R15" s="239">
        <v>28.538832169003534</v>
      </c>
      <c r="S15" s="239">
        <v>28.145594724654625</v>
      </c>
      <c r="T15" s="239">
        <v>30.10966113908546</v>
      </c>
      <c r="U15" s="237"/>
      <c r="V15" s="239">
        <v>35.928254247406763</v>
      </c>
      <c r="W15" s="239">
        <v>34.945700571147363</v>
      </c>
      <c r="X15" s="239">
        <v>82.67077714777983</v>
      </c>
      <c r="Y15" s="239">
        <v>49.48426253728686</v>
      </c>
      <c r="Z15" s="239">
        <v>53.090977793790813</v>
      </c>
      <c r="AA15" s="239">
        <v>100</v>
      </c>
      <c r="AB15" s="239">
        <v>62.191911534283648</v>
      </c>
      <c r="AC15" s="239">
        <v>57.918630285973897</v>
      </c>
      <c r="AD15" s="239">
        <v>18.247436347679116</v>
      </c>
      <c r="AE15" s="239">
        <v>51.623729230253396</v>
      </c>
      <c r="AF15" s="239">
        <v>49.353832481425883</v>
      </c>
      <c r="AG15" s="239">
        <v>60.270343661961633</v>
      </c>
      <c r="AH15" s="239">
        <v>53.291520788479737</v>
      </c>
      <c r="AI15" s="239">
        <v>22.960390841955256</v>
      </c>
      <c r="AJ15" s="239">
        <v>0</v>
      </c>
      <c r="AK15" s="239">
        <v>38.940293588671551</v>
      </c>
    </row>
    <row r="16" spans="1:39">
      <c r="A16" s="1">
        <v>12</v>
      </c>
      <c r="B16" s="4" t="s">
        <v>58</v>
      </c>
      <c r="C16" t="s">
        <v>59</v>
      </c>
      <c r="D16" t="str">
        <f t="shared" si="0"/>
        <v>1.06.02.a. Non-tariff barriers in force</v>
      </c>
      <c r="H16" s="239">
        <v>29.056788190265891</v>
      </c>
      <c r="I16" s="239">
        <v>57.230090251525169</v>
      </c>
      <c r="J16" s="237"/>
      <c r="K16" s="239">
        <v>82.847097621665668</v>
      </c>
      <c r="L16" s="239">
        <v>18.680139407724923</v>
      </c>
      <c r="M16" s="239">
        <v>80.631799111268336</v>
      </c>
      <c r="N16" s="239">
        <v>18.606635073590013</v>
      </c>
      <c r="O16" s="239">
        <v>75.560051572300097</v>
      </c>
      <c r="P16" s="239">
        <v>50.650760837008868</v>
      </c>
      <c r="Q16" s="239">
        <v>62.93627325684605</v>
      </c>
      <c r="R16" s="239">
        <v>20.547599867068712</v>
      </c>
      <c r="S16" s="239">
        <v>27.874446994446856</v>
      </c>
      <c r="T16" s="239">
        <v>25.012608928538043</v>
      </c>
      <c r="U16" s="237"/>
      <c r="V16" s="239">
        <v>42.066327722073694</v>
      </c>
      <c r="W16" s="239">
        <v>40.357047826176618</v>
      </c>
      <c r="X16" s="239">
        <v>65.341554295559661</v>
      </c>
      <c r="Y16" s="239">
        <v>55.950332888030239</v>
      </c>
      <c r="Z16" s="239">
        <v>35.907164208112619</v>
      </c>
      <c r="AA16" s="239">
        <v>100</v>
      </c>
      <c r="AB16" s="239">
        <v>70.947698666902511</v>
      </c>
      <c r="AC16" s="239">
        <v>58.251130110417009</v>
      </c>
      <c r="AD16" s="239">
        <v>15.262851536503462</v>
      </c>
      <c r="AE16" s="239">
        <v>49.663453261094148</v>
      </c>
      <c r="AF16" s="239">
        <v>37.114047523254513</v>
      </c>
      <c r="AG16" s="239">
        <v>51.949924049704315</v>
      </c>
      <c r="AH16" s="239">
        <v>48.828617054482002</v>
      </c>
      <c r="AI16" s="239">
        <v>20.402829152424516</v>
      </c>
      <c r="AJ16" s="239">
        <v>-1.4210854715202004E-14</v>
      </c>
      <c r="AK16" s="239">
        <v>48.090435323415647</v>
      </c>
      <c r="AL16" t="s">
        <v>693</v>
      </c>
      <c r="AM16" t="s">
        <v>684</v>
      </c>
    </row>
    <row r="17" spans="1:39">
      <c r="A17" s="1">
        <v>13</v>
      </c>
      <c r="B17" s="4" t="s">
        <v>60</v>
      </c>
      <c r="C17" t="s">
        <v>224</v>
      </c>
      <c r="D17" t="str">
        <f t="shared" si="0"/>
        <v>1.06.02.b. New non-tariff barriers 2021</v>
      </c>
      <c r="H17" s="239">
        <v>30.255289460270461</v>
      </c>
      <c r="I17" s="239">
        <v>79.529897118449142</v>
      </c>
      <c r="J17" s="237"/>
      <c r="K17" s="239">
        <v>100</v>
      </c>
      <c r="L17" s="239">
        <v>22.40030449111633</v>
      </c>
      <c r="M17" s="239">
        <v>100</v>
      </c>
      <c r="N17" s="239">
        <v>23.920350920126893</v>
      </c>
      <c r="O17" s="239">
        <v>100</v>
      </c>
      <c r="P17" s="239">
        <v>100</v>
      </c>
      <c r="Q17" s="239">
        <v>100</v>
      </c>
      <c r="R17" s="239">
        <v>13.930698864879005</v>
      </c>
      <c r="S17" s="239">
        <v>37.433693383298156</v>
      </c>
      <c r="T17" s="239">
        <v>28.729749123029563</v>
      </c>
      <c r="U17" s="237"/>
      <c r="V17" s="239">
        <v>46.298976881124119</v>
      </c>
      <c r="W17" s="239">
        <v>54.427524883563095</v>
      </c>
      <c r="X17" s="239">
        <v>100</v>
      </c>
      <c r="Y17" s="239">
        <v>38.432108416355675</v>
      </c>
      <c r="Z17" s="239">
        <v>37.971995955418038</v>
      </c>
      <c r="AA17" s="239">
        <v>100</v>
      </c>
      <c r="AB17" s="239">
        <v>69.849873280809589</v>
      </c>
      <c r="AC17" s="239">
        <v>50.983294533798706</v>
      </c>
      <c r="AD17" s="239">
        <v>19.219933027596923</v>
      </c>
      <c r="AE17" s="239">
        <v>100</v>
      </c>
      <c r="AF17" s="239">
        <v>68.324332943568692</v>
      </c>
      <c r="AG17" s="239">
        <v>68.324332943568692</v>
      </c>
      <c r="AH17" s="239">
        <v>64.178289392699725</v>
      </c>
      <c r="AI17" s="239">
        <v>25.059138192959836</v>
      </c>
      <c r="AJ17" s="239">
        <v>0</v>
      </c>
      <c r="AK17" s="239">
        <v>49.93717762791222</v>
      </c>
      <c r="AL17" t="s">
        <v>693</v>
      </c>
      <c r="AM17" t="s">
        <v>684</v>
      </c>
    </row>
    <row r="18" spans="1:39">
      <c r="A18" s="1">
        <v>14</v>
      </c>
      <c r="B18" s="4" t="s">
        <v>62</v>
      </c>
      <c r="C18" t="s">
        <v>225</v>
      </c>
      <c r="D18" t="str">
        <f t="shared" si="0"/>
        <v>1.06.02.c. Percentage of trade affected by non-tariff barrier (up to 2018)</v>
      </c>
      <c r="H18" s="239">
        <v>22.036623002609019</v>
      </c>
      <c r="I18" s="239">
        <v>74.656533284360279</v>
      </c>
      <c r="J18" s="239">
        <v>100</v>
      </c>
      <c r="K18" s="239">
        <v>62.905560556188817</v>
      </c>
      <c r="L18" s="239">
        <v>17.179390657320155</v>
      </c>
      <c r="M18" s="239">
        <v>33.382263497983615</v>
      </c>
      <c r="N18" s="239">
        <v>36.05380407184969</v>
      </c>
      <c r="O18" s="237"/>
      <c r="P18" s="239">
        <v>91.482953319228955</v>
      </c>
      <c r="Q18" s="239">
        <v>16.074100272270769</v>
      </c>
      <c r="R18" s="239">
        <v>51.138197775062885</v>
      </c>
      <c r="S18" s="239">
        <v>19.128643796218853</v>
      </c>
      <c r="T18" s="239">
        <v>36.586625365688768</v>
      </c>
      <c r="U18" s="237"/>
      <c r="V18" s="239">
        <v>19.419458139022453</v>
      </c>
      <c r="W18" s="239">
        <v>10.052529003702361</v>
      </c>
      <c r="X18" s="237"/>
      <c r="Y18" s="239">
        <v>54.070346307474651</v>
      </c>
      <c r="Z18" s="239">
        <v>85.393773217841755</v>
      </c>
      <c r="AA18" s="237"/>
      <c r="AB18" s="239">
        <v>45.778162655138807</v>
      </c>
      <c r="AC18" s="239">
        <v>64.521466213705963</v>
      </c>
      <c r="AD18" s="239">
        <v>20.259524478936953</v>
      </c>
      <c r="AE18" s="239">
        <v>5.2077344296660186</v>
      </c>
      <c r="AF18" s="239">
        <v>42.623116977454423</v>
      </c>
      <c r="AG18" s="239">
        <v>60.53677399261187</v>
      </c>
      <c r="AH18" s="239">
        <v>46.867655918257455</v>
      </c>
      <c r="AI18" s="239">
        <v>23.419205180481399</v>
      </c>
      <c r="AJ18" s="239">
        <v>0</v>
      </c>
      <c r="AK18" s="239">
        <v>18.793267814686772</v>
      </c>
      <c r="AM18" t="s">
        <v>810</v>
      </c>
    </row>
    <row r="19" spans="1:39">
      <c r="A19" s="1">
        <v>15</v>
      </c>
      <c r="B19" s="2" t="s">
        <v>64</v>
      </c>
      <c r="C19" t="s">
        <v>65</v>
      </c>
      <c r="D19" t="str">
        <f t="shared" si="0"/>
        <v>1.07. Trade liberalization</v>
      </c>
      <c r="H19" s="239">
        <v>76.240208877284601</v>
      </c>
      <c r="I19" s="239">
        <v>14.230120189353126</v>
      </c>
      <c r="J19" s="239">
        <v>38.120104438642301</v>
      </c>
      <c r="K19" s="239">
        <v>47.693646649260224</v>
      </c>
      <c r="L19" s="239">
        <v>73.97737162750218</v>
      </c>
      <c r="M19" s="239">
        <v>75.140835693216317</v>
      </c>
      <c r="N19" s="239">
        <v>9.4433490840441632</v>
      </c>
      <c r="O19" s="239">
        <v>35.639686684073105</v>
      </c>
      <c r="P19" s="239">
        <v>29.013768678420831</v>
      </c>
      <c r="Q19" s="239">
        <v>66.057441253263704</v>
      </c>
      <c r="R19" s="239">
        <v>22.063018361676889</v>
      </c>
      <c r="S19" s="239">
        <v>32.710010961215168</v>
      </c>
      <c r="T19" s="239">
        <v>65.883376849434285</v>
      </c>
      <c r="U19" s="239">
        <v>10.139606699361828</v>
      </c>
      <c r="V19" s="239">
        <v>41.848392162259557</v>
      </c>
      <c r="W19" s="239">
        <v>68.96154935727202</v>
      </c>
      <c r="X19" s="239">
        <v>0</v>
      </c>
      <c r="Y19" s="239">
        <v>65.970409051349009</v>
      </c>
      <c r="Z19" s="239">
        <v>25.631338640179933</v>
      </c>
      <c r="AA19" s="239">
        <v>6.0602097414865828</v>
      </c>
      <c r="AB19" s="239">
        <v>77.893820713664056</v>
      </c>
      <c r="AC19" s="239">
        <v>37.339795326458493</v>
      </c>
      <c r="AD19" s="239">
        <v>22.329363496541816</v>
      </c>
      <c r="AE19" s="239">
        <v>90.42645778938207</v>
      </c>
      <c r="AF19" s="239">
        <v>68.146214099216706</v>
      </c>
      <c r="AG19" s="239">
        <v>9.6174134878735789</v>
      </c>
      <c r="AH19" s="239">
        <v>36.713492249291747</v>
      </c>
      <c r="AI19" s="239">
        <v>100.00000000000001</v>
      </c>
      <c r="AJ19" s="239">
        <v>75.718015665796344</v>
      </c>
      <c r="AK19" s="239">
        <v>29.228722884626833</v>
      </c>
    </row>
    <row r="20" spans="1:39">
      <c r="A20" s="1">
        <v>16</v>
      </c>
      <c r="B20" s="3" t="s">
        <v>66</v>
      </c>
      <c r="C20" t="s">
        <v>67</v>
      </c>
      <c r="D20" t="str">
        <f t="shared" si="0"/>
        <v>1.07.01. Regional Trade Agreements, number in force</v>
      </c>
      <c r="H20" s="239">
        <v>36.363636363636367</v>
      </c>
      <c r="I20" s="239">
        <v>0</v>
      </c>
      <c r="J20" s="239">
        <v>15.151515151515152</v>
      </c>
      <c r="K20" s="239">
        <v>6.0606060606060606</v>
      </c>
      <c r="L20" s="239">
        <v>30.303030303030305</v>
      </c>
      <c r="M20" s="239">
        <v>78.787878787878782</v>
      </c>
      <c r="N20" s="239">
        <v>33.333333333333336</v>
      </c>
      <c r="O20" s="239">
        <v>3.0303030303030303</v>
      </c>
      <c r="P20" s="239">
        <v>9.0909090909090917</v>
      </c>
      <c r="Q20" s="239">
        <v>9.0909090909090917</v>
      </c>
      <c r="R20" s="239">
        <v>36.363636363636367</v>
      </c>
      <c r="S20" s="239">
        <v>24.242424242424242</v>
      </c>
      <c r="T20" s="239">
        <v>39.393939393939391</v>
      </c>
      <c r="U20" s="239">
        <v>12.121212121212121</v>
      </c>
      <c r="V20" s="239">
        <v>33.333333333333336</v>
      </c>
      <c r="W20" s="239">
        <v>54.545454545454547</v>
      </c>
      <c r="X20" s="239">
        <v>9.0909090909090917</v>
      </c>
      <c r="Y20" s="239">
        <v>24.242424242424242</v>
      </c>
      <c r="Z20" s="239">
        <v>15.151515151515152</v>
      </c>
      <c r="AA20" s="239">
        <v>3.0303030303030303</v>
      </c>
      <c r="AB20" s="239">
        <v>48.484848484848484</v>
      </c>
      <c r="AC20" s="239">
        <v>18.181818181818183</v>
      </c>
      <c r="AD20" s="239">
        <v>21.212121212121211</v>
      </c>
      <c r="AE20" s="239">
        <v>66.666666666666671</v>
      </c>
      <c r="AF20" s="239">
        <v>45.454545454545453</v>
      </c>
      <c r="AG20" s="239">
        <v>3.0303030303030303</v>
      </c>
      <c r="AH20" s="239">
        <v>27.272727272727273</v>
      </c>
      <c r="AI20" s="239">
        <v>100</v>
      </c>
      <c r="AJ20" s="239">
        <v>27.272727272727273</v>
      </c>
      <c r="AK20" s="239">
        <v>30.303030303030305</v>
      </c>
      <c r="AM20" t="s">
        <v>683</v>
      </c>
    </row>
    <row r="21" spans="1:39">
      <c r="A21" s="1">
        <v>17</v>
      </c>
      <c r="B21" s="3" t="s">
        <v>68</v>
      </c>
      <c r="C21" t="s">
        <v>69</v>
      </c>
      <c r="D21" t="str">
        <f t="shared" si="0"/>
        <v>1.07.02. Capital account liberalization, Index</v>
      </c>
      <c r="H21" s="239">
        <v>100</v>
      </c>
      <c r="I21" s="239">
        <v>16.434517709945787</v>
      </c>
      <c r="J21" s="237"/>
      <c r="K21" s="239">
        <v>100</v>
      </c>
      <c r="L21" s="239">
        <v>100</v>
      </c>
      <c r="M21" s="239">
        <v>70.01589792891734</v>
      </c>
      <c r="N21" s="239">
        <v>16.434517709945787</v>
      </c>
      <c r="O21" s="237"/>
      <c r="P21" s="239">
        <v>70.01589792891734</v>
      </c>
      <c r="Q21" s="239">
        <v>100</v>
      </c>
      <c r="R21" s="239">
        <v>16.434517709945787</v>
      </c>
      <c r="S21" s="239">
        <v>41.687185534816379</v>
      </c>
      <c r="T21" s="239">
        <v>100</v>
      </c>
      <c r="U21" s="239">
        <v>16.434517709945787</v>
      </c>
      <c r="V21" s="239">
        <v>41.687185534816379</v>
      </c>
      <c r="W21" s="239">
        <v>70.01589792891734</v>
      </c>
      <c r="X21" s="239">
        <v>0</v>
      </c>
      <c r="Y21" s="239">
        <v>100</v>
      </c>
      <c r="Z21" s="239">
        <v>16.434517709945787</v>
      </c>
      <c r="AA21" s="239">
        <v>29.984104878713481</v>
      </c>
      <c r="AB21" s="239">
        <v>100</v>
      </c>
      <c r="AC21" s="239">
        <v>44.763228042193006</v>
      </c>
      <c r="AD21" s="239">
        <v>47.684006194700579</v>
      </c>
      <c r="AE21" s="239">
        <v>100</v>
      </c>
      <c r="AF21" s="239">
        <v>100</v>
      </c>
      <c r="AG21" s="239">
        <v>16.434517709945787</v>
      </c>
      <c r="AH21" s="239">
        <v>41.687185534816379</v>
      </c>
      <c r="AI21" s="239">
        <v>100</v>
      </c>
      <c r="AJ21" s="239">
        <v>100</v>
      </c>
      <c r="AK21" s="239">
        <v>41.687185534816379</v>
      </c>
      <c r="AM21" t="s">
        <v>694</v>
      </c>
    </row>
    <row r="22" spans="1:39">
      <c r="A22" s="1">
        <v>18</v>
      </c>
      <c r="B22" s="3" t="s">
        <v>70</v>
      </c>
      <c r="C22" t="s">
        <v>71</v>
      </c>
      <c r="D22" t="str">
        <f t="shared" si="0"/>
        <v>1.07.03. Investment Freedom, Index</v>
      </c>
      <c r="H22" s="239">
        <v>92.307692307692307</v>
      </c>
      <c r="I22" s="239">
        <v>46.153846153846153</v>
      </c>
      <c r="J22" s="239">
        <v>69.230769230769226</v>
      </c>
      <c r="K22" s="239">
        <v>46.153846153846153</v>
      </c>
      <c r="L22" s="239">
        <v>92.307692307692307</v>
      </c>
      <c r="M22" s="239">
        <v>76.92307692307692</v>
      </c>
      <c r="N22" s="239">
        <v>0</v>
      </c>
      <c r="O22" s="239">
        <v>76.92307692307692</v>
      </c>
      <c r="P22" s="239">
        <v>23.076923076923077</v>
      </c>
      <c r="Q22" s="239">
        <v>92.307692307692307</v>
      </c>
      <c r="R22" s="239">
        <v>30.76923076923077</v>
      </c>
      <c r="S22" s="239">
        <v>46.153846153846153</v>
      </c>
      <c r="T22" s="239">
        <v>61.53846153846154</v>
      </c>
      <c r="U22" s="239">
        <v>23.076923076923077</v>
      </c>
      <c r="V22" s="239">
        <v>61.53846153846154</v>
      </c>
      <c r="W22" s="239">
        <v>84.615384615384613</v>
      </c>
      <c r="X22" s="239">
        <v>15.384615384615385</v>
      </c>
      <c r="Y22" s="239">
        <v>76.92307692307692</v>
      </c>
      <c r="Z22" s="239">
        <v>61.53846153846154</v>
      </c>
      <c r="AA22" s="239">
        <v>7.6923076923076925</v>
      </c>
      <c r="AB22" s="239">
        <v>84.615384615384613</v>
      </c>
      <c r="AC22" s="239">
        <v>61.53846153846154</v>
      </c>
      <c r="AD22" s="239">
        <v>15.384615384615385</v>
      </c>
      <c r="AE22" s="239">
        <v>100</v>
      </c>
      <c r="AF22" s="239">
        <v>61.53846153846154</v>
      </c>
      <c r="AG22" s="239">
        <v>30.76923076923077</v>
      </c>
      <c r="AH22" s="239">
        <v>53.846153846153847</v>
      </c>
      <c r="AI22" s="239">
        <v>92.307692307692307</v>
      </c>
      <c r="AJ22" s="239">
        <v>100</v>
      </c>
      <c r="AK22" s="239">
        <v>30.76923076923077</v>
      </c>
      <c r="AM22" t="s">
        <v>683</v>
      </c>
    </row>
    <row r="23" spans="1:39">
      <c r="A23" s="1">
        <v>19</v>
      </c>
      <c r="B23" s="2" t="s">
        <v>72</v>
      </c>
      <c r="C23" t="s">
        <v>695</v>
      </c>
      <c r="D23" t="str">
        <f t="shared" si="0"/>
        <v>1.08. Exchange rate stability, parity change from national currency to SDR, 2020/2018</v>
      </c>
      <c r="H23" s="239">
        <v>81.898743149756285</v>
      </c>
      <c r="I23" s="239">
        <v>85.741545467745198</v>
      </c>
      <c r="J23" s="239">
        <v>98.119712176251795</v>
      </c>
      <c r="K23" s="239">
        <v>84.753791316537814</v>
      </c>
      <c r="L23" s="239">
        <v>92.729887476975236</v>
      </c>
      <c r="M23" s="239">
        <v>45.838194158146997</v>
      </c>
      <c r="N23" s="239">
        <v>86.358048660794779</v>
      </c>
      <c r="O23" s="239">
        <v>71.243458158142886</v>
      </c>
      <c r="P23" s="239">
        <v>89.860805458584579</v>
      </c>
      <c r="Q23" s="239">
        <v>94.275262324800664</v>
      </c>
      <c r="R23" s="239">
        <v>62.444338650244468</v>
      </c>
      <c r="S23" s="239">
        <v>83.599768643669961</v>
      </c>
      <c r="T23" s="239">
        <v>86.090102627832707</v>
      </c>
      <c r="U23" s="239">
        <v>73.972314925366604</v>
      </c>
      <c r="V23" s="239">
        <v>89.750491784912356</v>
      </c>
      <c r="W23" s="239">
        <v>60.954898570589762</v>
      </c>
      <c r="X23" s="239">
        <v>80.033282711705525</v>
      </c>
      <c r="Y23" s="239">
        <v>85.217677918409592</v>
      </c>
      <c r="Z23" s="239">
        <v>42.511586055641814</v>
      </c>
      <c r="AA23" s="239">
        <v>70.106048939181875</v>
      </c>
      <c r="AB23" s="239">
        <v>1.4210854715202004E-14</v>
      </c>
      <c r="AC23" s="239">
        <v>95.984022908223864</v>
      </c>
      <c r="AD23" s="239">
        <v>13.832159678101732</v>
      </c>
      <c r="AE23" s="239">
        <v>98.226677732613297</v>
      </c>
      <c r="AF23" s="239">
        <v>100</v>
      </c>
      <c r="AG23" s="239">
        <v>40.161732434697967</v>
      </c>
      <c r="AH23" s="239">
        <v>73.335632814865576</v>
      </c>
      <c r="AI23" s="239">
        <v>83.341931724121167</v>
      </c>
      <c r="AJ23" s="239">
        <v>89.860805458584579</v>
      </c>
      <c r="AK23" s="239">
        <v>87.237605381588182</v>
      </c>
      <c r="AM23" t="s">
        <v>684</v>
      </c>
    </row>
    <row r="24" spans="1:39">
      <c r="A24" s="1">
        <v>20</v>
      </c>
      <c r="B24" s="2" t="s">
        <v>74</v>
      </c>
      <c r="C24" t="s">
        <v>75</v>
      </c>
      <c r="D24" t="str">
        <f t="shared" si="0"/>
        <v>1.09. Domestic credit to private sector, % of GDP</v>
      </c>
      <c r="H24" s="239">
        <v>51.854254637205472</v>
      </c>
      <c r="I24" s="239">
        <v>11.659571662650581</v>
      </c>
      <c r="J24" s="239">
        <v>9.3237968302098793</v>
      </c>
      <c r="K24" s="239">
        <v>50.883319359443625</v>
      </c>
      <c r="L24" s="237"/>
      <c r="M24" s="239">
        <v>44.467555889464847</v>
      </c>
      <c r="N24" s="239">
        <v>68.496129505562536</v>
      </c>
      <c r="O24" s="237"/>
      <c r="P24" s="239">
        <v>12.600691313927284</v>
      </c>
      <c r="Q24" s="239">
        <v>100</v>
      </c>
      <c r="R24" s="239">
        <v>15.589419424689812</v>
      </c>
      <c r="S24" s="239">
        <v>8.914331601698759</v>
      </c>
      <c r="T24" s="239">
        <v>72.504521880434382</v>
      </c>
      <c r="U24" s="237"/>
      <c r="V24" s="239">
        <v>48.416938793169308</v>
      </c>
      <c r="W24" s="239">
        <v>8.9291447855965558</v>
      </c>
      <c r="X24" s="239">
        <v>4.2351221327878639</v>
      </c>
      <c r="Y24" s="239">
        <v>59.728215443204988</v>
      </c>
      <c r="Z24" s="239">
        <v>0</v>
      </c>
      <c r="AA24" s="239">
        <v>0.41089294716792724</v>
      </c>
      <c r="AB24" s="239">
        <v>15.73156919111833</v>
      </c>
      <c r="AC24" s="239">
        <v>14.457228684504701</v>
      </c>
      <c r="AD24" s="239">
        <v>17.729989982593281</v>
      </c>
      <c r="AE24" s="239">
        <v>47.871032801873419</v>
      </c>
      <c r="AF24" s="239">
        <v>61.178122724836975</v>
      </c>
      <c r="AG24" s="239">
        <v>13.523274077761968</v>
      </c>
      <c r="AH24" s="239">
        <v>59.327713795493331</v>
      </c>
      <c r="AI24" s="239">
        <v>52.433169357904184</v>
      </c>
      <c r="AJ24" s="239">
        <v>82.388333273743044</v>
      </c>
      <c r="AK24" s="239">
        <v>54.087122953236488</v>
      </c>
      <c r="AM24" t="s">
        <v>692</v>
      </c>
    </row>
    <row r="25" spans="1:39">
      <c r="A25" s="1">
        <v>21</v>
      </c>
      <c r="B25" s="2" t="s">
        <v>76</v>
      </c>
      <c r="C25" t="s">
        <v>77</v>
      </c>
      <c r="D25" t="str">
        <f t="shared" si="0"/>
        <v>1.10. Foreign trade and payments risk</v>
      </c>
      <c r="H25" s="239">
        <v>88.067607606179848</v>
      </c>
      <c r="I25" s="239">
        <v>44.74459132667284</v>
      </c>
      <c r="J25" s="239">
        <v>94.456202226357121</v>
      </c>
      <c r="K25" s="239">
        <v>43.243712842722189</v>
      </c>
      <c r="L25" s="239">
        <v>68.643478148116927</v>
      </c>
      <c r="M25" s="239">
        <v>76.703279889524978</v>
      </c>
      <c r="N25" s="239">
        <v>66.156208061305861</v>
      </c>
      <c r="O25" s="239">
        <v>92.488994638330425</v>
      </c>
      <c r="P25" s="239">
        <v>26.370441446289295</v>
      </c>
      <c r="Q25" s="239">
        <v>100</v>
      </c>
      <c r="R25" s="239">
        <v>41.969437835104351</v>
      </c>
      <c r="S25" s="239">
        <v>61.279280096989815</v>
      </c>
      <c r="T25" s="239">
        <v>7.4694605265717078</v>
      </c>
      <c r="U25" s="239">
        <v>13.568200825969418</v>
      </c>
      <c r="V25" s="239">
        <v>62.858917422508647</v>
      </c>
      <c r="W25" s="239">
        <v>55.927957832770389</v>
      </c>
      <c r="X25" s="239">
        <v>45.545068495815038</v>
      </c>
      <c r="Y25" s="239">
        <v>89.999079374752824</v>
      </c>
      <c r="Z25" s="239">
        <v>21.896591741602538</v>
      </c>
      <c r="AA25" s="239">
        <v>35.709964147481571</v>
      </c>
      <c r="AB25" s="239">
        <v>65.505857640217073</v>
      </c>
      <c r="AC25" s="239">
        <v>57.086752721355275</v>
      </c>
      <c r="AD25" s="239">
        <v>35.879851921967287</v>
      </c>
      <c r="AE25" s="239">
        <v>67.2430385819778</v>
      </c>
      <c r="AF25" s="239">
        <v>83.022633117872459</v>
      </c>
      <c r="AG25" s="239">
        <v>0</v>
      </c>
      <c r="AH25" s="239">
        <v>61.458633455002818</v>
      </c>
      <c r="AI25" s="239">
        <v>66.631769350959203</v>
      </c>
      <c r="AJ25" s="239">
        <v>60.515913201895714</v>
      </c>
      <c r="AK25" s="239">
        <v>51.866807569873515</v>
      </c>
    </row>
    <row r="26" spans="1:39">
      <c r="A26" s="1">
        <v>22</v>
      </c>
      <c r="B26" s="3" t="s">
        <v>78</v>
      </c>
      <c r="C26" t="s">
        <v>79</v>
      </c>
      <c r="D26" t="str">
        <f t="shared" si="0"/>
        <v>1.10.01. Country credit rating</v>
      </c>
      <c r="H26" s="239">
        <v>100</v>
      </c>
      <c r="I26" s="239">
        <v>34.848484848484851</v>
      </c>
      <c r="J26" s="239">
        <v>86.36363636363636</v>
      </c>
      <c r="K26" s="239">
        <v>31.818181818181817</v>
      </c>
      <c r="L26" s="239">
        <v>93.939393939393938</v>
      </c>
      <c r="M26" s="239">
        <v>75.757575757575751</v>
      </c>
      <c r="N26" s="239">
        <v>75.757575757575751</v>
      </c>
      <c r="O26" s="239">
        <v>93.939393939393938</v>
      </c>
      <c r="P26" s="239">
        <v>18.181818181818183</v>
      </c>
      <c r="Q26" s="239">
        <v>93.939393939393938</v>
      </c>
      <c r="R26" s="239">
        <v>48.484848484848484</v>
      </c>
      <c r="S26" s="239">
        <v>57.575757575757578</v>
      </c>
      <c r="T26" s="239">
        <v>69.696969696969703</v>
      </c>
      <c r="U26" s="239">
        <v>13.636363636363637</v>
      </c>
      <c r="V26" s="239">
        <v>69.696969696969703</v>
      </c>
      <c r="W26" s="239">
        <v>56.060606060606062</v>
      </c>
      <c r="X26" s="239">
        <v>43.939393939393938</v>
      </c>
      <c r="Y26" s="239">
        <v>98.484848484848484</v>
      </c>
      <c r="Z26" s="239">
        <v>16.666666666666668</v>
      </c>
      <c r="AA26" s="239">
        <v>25.757575757575758</v>
      </c>
      <c r="AB26" s="239">
        <v>60.606060606060609</v>
      </c>
      <c r="AC26" s="239">
        <v>57.575757575757578</v>
      </c>
      <c r="AD26" s="239">
        <v>13.636363636363637</v>
      </c>
      <c r="AE26" s="239">
        <v>100</v>
      </c>
      <c r="AF26" s="239">
        <v>89.393939393939391</v>
      </c>
      <c r="AG26" s="239">
        <v>0</v>
      </c>
      <c r="AH26" s="239">
        <v>63.636363636363633</v>
      </c>
      <c r="AI26" s="239">
        <v>84.848484848484844</v>
      </c>
      <c r="AJ26" s="239">
        <v>90.909090909090907</v>
      </c>
      <c r="AK26" s="239">
        <v>43.939393939393938</v>
      </c>
      <c r="AM26" t="s">
        <v>683</v>
      </c>
    </row>
    <row r="27" spans="1:39">
      <c r="A27" s="1">
        <v>23</v>
      </c>
      <c r="B27" s="3" t="s">
        <v>80</v>
      </c>
      <c r="C27" t="s">
        <v>81</v>
      </c>
      <c r="D27" t="str">
        <f t="shared" si="0"/>
        <v>1.10.02. Gross debt, % GDP</v>
      </c>
      <c r="H27" s="239">
        <v>77.795249682444947</v>
      </c>
      <c r="I27" s="239">
        <v>84.841911145799855</v>
      </c>
      <c r="J27" s="239">
        <v>100</v>
      </c>
      <c r="K27" s="239">
        <v>85.859235113172033</v>
      </c>
      <c r="L27" s="239">
        <v>57.804202439434988</v>
      </c>
      <c r="M27" s="239">
        <v>86.795831229052851</v>
      </c>
      <c r="N27" s="239">
        <v>72.650092588341522</v>
      </c>
      <c r="O27" s="239">
        <v>89.78582250585373</v>
      </c>
      <c r="P27" s="239">
        <v>76.865157706257747</v>
      </c>
      <c r="Q27" s="239">
        <v>99.859587101908389</v>
      </c>
      <c r="R27" s="239">
        <v>67.48351009289442</v>
      </c>
      <c r="S27" s="239">
        <v>84.290972254105256</v>
      </c>
      <c r="T27" s="239">
        <v>0</v>
      </c>
      <c r="U27" s="239">
        <v>64.240239964495061</v>
      </c>
      <c r="V27" s="239">
        <v>74.288370598227814</v>
      </c>
      <c r="W27" s="239">
        <v>78.628927352585592</v>
      </c>
      <c r="X27" s="239">
        <v>76.824602482285783</v>
      </c>
      <c r="Y27" s="239">
        <v>81.900892214927381</v>
      </c>
      <c r="Z27" s="239">
        <v>72.379979492830145</v>
      </c>
      <c r="AA27" s="239">
        <v>81.81557320600524</v>
      </c>
      <c r="AB27" s="239">
        <v>86.929357390998277</v>
      </c>
      <c r="AC27" s="239">
        <v>78.667952190747286</v>
      </c>
      <c r="AD27" s="239">
        <v>94.164638905468067</v>
      </c>
      <c r="AE27" s="239">
        <v>49.865326048696886</v>
      </c>
      <c r="AF27" s="239">
        <v>81.634987680394232</v>
      </c>
      <c r="AG27" s="239">
        <v>59.678925057006879</v>
      </c>
      <c r="AH27" s="239">
        <v>78.470915017675964</v>
      </c>
      <c r="AI27" s="239">
        <v>64.197006565355139</v>
      </c>
      <c r="AJ27" s="239">
        <v>49.933810813706145</v>
      </c>
      <c r="AK27" s="239">
        <v>85.303322467594086</v>
      </c>
      <c r="AM27" t="s">
        <v>684</v>
      </c>
    </row>
    <row r="28" spans="1:39">
      <c r="A28" s="1">
        <v>24</v>
      </c>
      <c r="B28" s="2" t="s">
        <v>82</v>
      </c>
      <c r="C28" t="s">
        <v>83</v>
      </c>
      <c r="D28" t="str">
        <f t="shared" si="0"/>
        <v>1.11. Trade costs</v>
      </c>
      <c r="H28" s="239">
        <v>86.010382094626848</v>
      </c>
      <c r="I28" s="239">
        <v>12.494469428915483</v>
      </c>
      <c r="J28" s="239">
        <v>53.878986903592647</v>
      </c>
      <c r="K28" s="239">
        <v>5.569490675122359</v>
      </c>
      <c r="L28" s="239">
        <v>86.37178358372249</v>
      </c>
      <c r="M28" s="239">
        <v>71.079964382736378</v>
      </c>
      <c r="N28" s="239">
        <v>51.84411084007872</v>
      </c>
      <c r="O28" s="239">
        <v>78.54488420491505</v>
      </c>
      <c r="P28" s="239">
        <v>24.393403295080642</v>
      </c>
      <c r="Q28" s="239">
        <v>90.753461615051151</v>
      </c>
      <c r="R28" s="239">
        <v>41.368250417119555</v>
      </c>
      <c r="S28" s="239">
        <v>34.611659036297112</v>
      </c>
      <c r="T28" s="239">
        <v>90.829444191154678</v>
      </c>
      <c r="U28" s="239">
        <v>12.922555713606551</v>
      </c>
      <c r="V28" s="239">
        <v>54.16821701484777</v>
      </c>
      <c r="W28" s="239">
        <v>22.76682429420374</v>
      </c>
      <c r="X28" s="239">
        <v>0</v>
      </c>
      <c r="Y28" s="239">
        <v>99.535894961668916</v>
      </c>
      <c r="Z28" s="239">
        <v>8.3646458142949403</v>
      </c>
      <c r="AA28" s="239">
        <v>5.0011324574711553</v>
      </c>
      <c r="AB28" s="239">
        <v>24.433262656292239</v>
      </c>
      <c r="AC28" s="239">
        <v>22.927367172162182</v>
      </c>
      <c r="AD28" s="239">
        <v>14.308768652849926</v>
      </c>
      <c r="AE28" s="239">
        <v>100</v>
      </c>
      <c r="AF28" s="239">
        <v>74.110903628568707</v>
      </c>
      <c r="AG28" s="239">
        <v>28.126254922269663</v>
      </c>
      <c r="AH28" s="239">
        <v>44.411775334475486</v>
      </c>
      <c r="AI28" s="239">
        <v>92.428749502343607</v>
      </c>
      <c r="AJ28" s="239">
        <v>83.837780641766116</v>
      </c>
      <c r="AK28" s="239">
        <v>40.211715350454497</v>
      </c>
    </row>
    <row r="29" spans="1:39">
      <c r="A29" s="1">
        <v>25</v>
      </c>
      <c r="B29" s="3" t="s">
        <v>84</v>
      </c>
      <c r="C29" t="s">
        <v>85</v>
      </c>
      <c r="D29" t="str">
        <f t="shared" si="0"/>
        <v>1.11.01. Logistics performance, index</v>
      </c>
      <c r="H29" s="239">
        <v>84.946236559139777</v>
      </c>
      <c r="I29" s="239">
        <v>22.043010752688176</v>
      </c>
      <c r="J29" s="239">
        <v>29.032258064516125</v>
      </c>
      <c r="K29" s="239">
        <v>22.043010752688176</v>
      </c>
      <c r="L29" s="239">
        <v>83.870967741935473</v>
      </c>
      <c r="M29" s="239">
        <v>61.827956989247291</v>
      </c>
      <c r="N29" s="239">
        <v>77.419354838709666</v>
      </c>
      <c r="O29" s="237"/>
      <c r="P29" s="239">
        <v>38.172043010752681</v>
      </c>
      <c r="Q29" s="239">
        <v>94.086021505376323</v>
      </c>
      <c r="R29" s="239">
        <v>54.301075268817208</v>
      </c>
      <c r="S29" s="239">
        <v>52.688172043010745</v>
      </c>
      <c r="T29" s="239">
        <v>100</v>
      </c>
      <c r="U29" s="239">
        <v>28.49462365591399</v>
      </c>
      <c r="V29" s="239">
        <v>56.451612903225815</v>
      </c>
      <c r="W29" s="239">
        <v>47.311827956989234</v>
      </c>
      <c r="X29" s="239">
        <v>6.9892473118279499</v>
      </c>
      <c r="Y29" s="239">
        <v>91.93548387096773</v>
      </c>
      <c r="Z29" s="239">
        <v>13.44086021505376</v>
      </c>
      <c r="AA29" s="239">
        <v>0</v>
      </c>
      <c r="AB29" s="239">
        <v>27.956989247311824</v>
      </c>
      <c r="AC29" s="239">
        <v>39.247311827956985</v>
      </c>
      <c r="AD29" s="239">
        <v>31.72043010752687</v>
      </c>
      <c r="AE29" s="239">
        <v>98.387096774193537</v>
      </c>
      <c r="AF29" s="239">
        <v>77.419354838709666</v>
      </c>
      <c r="AG29" s="239">
        <v>23.118279569892476</v>
      </c>
      <c r="AH29" s="239">
        <v>66.666666666666671</v>
      </c>
      <c r="AI29" s="239">
        <v>97.849462365591393</v>
      </c>
      <c r="AJ29" s="239">
        <v>92.473118279569889</v>
      </c>
      <c r="AK29" s="239">
        <v>59.13978494623656</v>
      </c>
      <c r="AM29" t="s">
        <v>810</v>
      </c>
    </row>
    <row r="30" spans="1:39">
      <c r="A30" s="1">
        <v>26</v>
      </c>
      <c r="B30" s="3" t="s">
        <v>86</v>
      </c>
      <c r="C30" t="s">
        <v>87</v>
      </c>
      <c r="D30" t="str">
        <f t="shared" si="0"/>
        <v>1.11.02. Corruption perceptions, index</v>
      </c>
      <c r="H30" s="239">
        <v>76.92307692307692</v>
      </c>
      <c r="I30" s="239">
        <v>4.615384615384615</v>
      </c>
      <c r="J30" s="239">
        <v>56.92307692307692</v>
      </c>
      <c r="K30" s="239">
        <v>0</v>
      </c>
      <c r="L30" s="239">
        <v>78.461538461538467</v>
      </c>
      <c r="M30" s="239">
        <v>67.692307692307693</v>
      </c>
      <c r="N30" s="239">
        <v>33.846153846153847</v>
      </c>
      <c r="O30" s="239">
        <v>69.230769230769226</v>
      </c>
      <c r="P30" s="239">
        <v>20</v>
      </c>
      <c r="Q30" s="239">
        <v>81.538461538461533</v>
      </c>
      <c r="R30" s="239">
        <v>26.153846153846153</v>
      </c>
      <c r="S30" s="239">
        <v>23.076923076923077</v>
      </c>
      <c r="T30" s="239">
        <v>76.92307692307692</v>
      </c>
      <c r="U30" s="239">
        <v>10.76923076923077</v>
      </c>
      <c r="V30" s="239">
        <v>38.46153846153846</v>
      </c>
      <c r="W30" s="239">
        <v>12.307692307692308</v>
      </c>
      <c r="X30" s="239">
        <v>7.6923076923076925</v>
      </c>
      <c r="Y30" s="239">
        <v>100</v>
      </c>
      <c r="Z30" s="239">
        <v>7.6923076923076925</v>
      </c>
      <c r="AA30" s="239">
        <v>12.307692307692308</v>
      </c>
      <c r="AB30" s="239">
        <v>20</v>
      </c>
      <c r="AC30" s="239">
        <v>15.384615384615385</v>
      </c>
      <c r="AD30" s="239">
        <v>9.2307692307692299</v>
      </c>
      <c r="AE30" s="239">
        <v>95.384615384615387</v>
      </c>
      <c r="AF30" s="239">
        <v>60</v>
      </c>
      <c r="AG30" s="239">
        <v>21.53846153846154</v>
      </c>
      <c r="AH30" s="239">
        <v>18.46153846153846</v>
      </c>
      <c r="AI30" s="239">
        <v>84.615384615384613</v>
      </c>
      <c r="AJ30" s="239">
        <v>67.692307692307693</v>
      </c>
      <c r="AK30" s="239">
        <v>24.615384615384617</v>
      </c>
      <c r="AM30" t="s">
        <v>684</v>
      </c>
    </row>
    <row r="31" spans="1:39">
      <c r="A31" s="1">
        <v>27</v>
      </c>
      <c r="B31" s="3" t="s">
        <v>88</v>
      </c>
      <c r="C31" t="s">
        <v>89</v>
      </c>
      <c r="D31" t="str">
        <f t="shared" si="0"/>
        <v>1.11.03. Rule of law, index</v>
      </c>
      <c r="H31" s="239">
        <v>92.391303610586021</v>
      </c>
      <c r="I31" s="239">
        <v>22.826089168241928</v>
      </c>
      <c r="J31" s="239">
        <v>78.804348194706989</v>
      </c>
      <c r="K31" s="239">
        <v>8.1521755103969493</v>
      </c>
      <c r="L31" s="239">
        <v>92.934782731569001</v>
      </c>
      <c r="M31" s="239">
        <v>83.152169858223132</v>
      </c>
      <c r="N31" s="239">
        <v>47.82609482041574</v>
      </c>
      <c r="O31" s="239">
        <v>86.413044584120954</v>
      </c>
      <c r="P31" s="239">
        <v>24.456526531190843</v>
      </c>
      <c r="Q31" s="239">
        <v>91.847824489603056</v>
      </c>
      <c r="R31" s="239">
        <v>49.456520879017027</v>
      </c>
      <c r="S31" s="239">
        <v>35.326086342155023</v>
      </c>
      <c r="T31" s="239">
        <v>90.760877551984748</v>
      </c>
      <c r="U31" s="239">
        <v>11.413050236294778</v>
      </c>
      <c r="V31" s="239">
        <v>70.652172684310045</v>
      </c>
      <c r="W31" s="239">
        <v>18.478267504725778</v>
      </c>
      <c r="X31" s="239">
        <v>0</v>
      </c>
      <c r="Y31" s="239">
        <v>100</v>
      </c>
      <c r="Z31" s="239">
        <v>16.847830141776868</v>
      </c>
      <c r="AA31" s="239">
        <v>16.304351020793895</v>
      </c>
      <c r="AB31" s="239">
        <v>34.78260722117205</v>
      </c>
      <c r="AC31" s="239">
        <v>23.91304741020787</v>
      </c>
      <c r="AD31" s="239">
        <v>13.586955415879039</v>
      </c>
      <c r="AE31" s="239">
        <v>99.45652087901702</v>
      </c>
      <c r="AF31" s="239">
        <v>83.695660283553735</v>
      </c>
      <c r="AG31" s="239">
        <v>48.369562637051089</v>
      </c>
      <c r="AH31" s="239">
        <v>53.260874725897828</v>
      </c>
      <c r="AI31" s="239">
        <v>89.673919310018803</v>
      </c>
      <c r="AJ31" s="239">
        <v>88.043481947069878</v>
      </c>
      <c r="AK31" s="239">
        <v>42.934782731568994</v>
      </c>
      <c r="AM31" t="s">
        <v>692</v>
      </c>
    </row>
    <row r="32" spans="1:39">
      <c r="A32" s="1">
        <v>28</v>
      </c>
      <c r="B32" s="2" t="s">
        <v>90</v>
      </c>
      <c r="C32" t="s">
        <v>91</v>
      </c>
      <c r="D32" t="str">
        <f t="shared" si="0"/>
        <v xml:space="preserve">1.12. Monetary policy intervention </v>
      </c>
      <c r="H32" s="239">
        <v>25.69079787704343</v>
      </c>
      <c r="I32" s="239">
        <v>36.021376643452363</v>
      </c>
      <c r="J32" s="239">
        <v>18.041439456939901</v>
      </c>
      <c r="K32" s="239">
        <v>100</v>
      </c>
      <c r="L32" s="239">
        <v>32.901939474106591</v>
      </c>
      <c r="M32" s="239">
        <v>39.404746772738044</v>
      </c>
      <c r="N32" s="239">
        <v>41.640487810954198</v>
      </c>
      <c r="O32" s="239">
        <v>52.996066590443647</v>
      </c>
      <c r="P32" s="239">
        <v>27.516346840990927</v>
      </c>
      <c r="Q32" s="239">
        <v>46.832096914962499</v>
      </c>
      <c r="R32" s="239">
        <v>39.319160697544994</v>
      </c>
      <c r="S32" s="239">
        <v>34.45333334269602</v>
      </c>
      <c r="T32" s="239">
        <v>24.780081925806183</v>
      </c>
      <c r="U32" s="239">
        <v>37.836541356484048</v>
      </c>
      <c r="V32" s="239">
        <v>29.639658484011193</v>
      </c>
      <c r="W32" s="239">
        <v>42.03902264233389</v>
      </c>
      <c r="X32" s="239">
        <v>30.376877086616354</v>
      </c>
      <c r="Y32" s="239">
        <v>40.811805604305604</v>
      </c>
      <c r="Z32" s="239">
        <v>31.735689041124289</v>
      </c>
      <c r="AA32" s="239">
        <v>0</v>
      </c>
      <c r="AB32" s="239">
        <v>7.9070580767194558</v>
      </c>
      <c r="AC32" s="239">
        <v>46.171523429679937</v>
      </c>
      <c r="AD32" s="239">
        <v>41.038624526833559</v>
      </c>
      <c r="AE32" s="239">
        <v>6.4274704029382344</v>
      </c>
      <c r="AF32" s="239">
        <v>30.600843116321908</v>
      </c>
      <c r="AG32" s="239">
        <v>46.958404738279413</v>
      </c>
      <c r="AH32" s="239">
        <v>50.106791528570795</v>
      </c>
      <c r="AI32" s="239">
        <v>37.90060180760446</v>
      </c>
      <c r="AJ32" s="239">
        <v>37.058590585248808</v>
      </c>
      <c r="AK32" s="239">
        <v>24.255008505800831</v>
      </c>
    </row>
    <row r="33" spans="1:39">
      <c r="A33" s="1">
        <v>29</v>
      </c>
      <c r="B33" s="3" t="s">
        <v>92</v>
      </c>
      <c r="C33" t="s">
        <v>93</v>
      </c>
      <c r="D33" t="str">
        <f t="shared" si="0"/>
        <v>1.12.01. Current account balance, % GDP</v>
      </c>
      <c r="H33" s="239">
        <v>37.973203110573081</v>
      </c>
      <c r="I33" s="239">
        <v>47.858916223813523</v>
      </c>
      <c r="J33" s="239">
        <v>33.779264214046819</v>
      </c>
      <c r="K33" s="239">
        <v>100</v>
      </c>
      <c r="L33" s="239">
        <v>45.103309600508844</v>
      </c>
      <c r="M33" s="239">
        <v>58.940845763998595</v>
      </c>
      <c r="N33" s="239">
        <v>41.500297515234827</v>
      </c>
      <c r="O33" s="239">
        <v>15.052219053285995</v>
      </c>
      <c r="P33" s="239">
        <v>40.074276217247672</v>
      </c>
      <c r="Q33" s="239">
        <v>22.247984077805356</v>
      </c>
      <c r="R33" s="239">
        <v>48.558589982969814</v>
      </c>
      <c r="S33" s="239">
        <v>44.656010833658208</v>
      </c>
      <c r="T33" s="239">
        <v>39.341773190799593</v>
      </c>
      <c r="U33" s="239">
        <v>55.417855017748323</v>
      </c>
      <c r="V33" s="239">
        <v>38.125038471797602</v>
      </c>
      <c r="W33" s="239">
        <v>46.002010792621626</v>
      </c>
      <c r="X33" s="239">
        <v>47.863019882225004</v>
      </c>
      <c r="Y33" s="239">
        <v>57.090095820423905</v>
      </c>
      <c r="Z33" s="239">
        <v>46.361080903625577</v>
      </c>
      <c r="AA33" s="239">
        <v>1.4210854715202004E-14</v>
      </c>
      <c r="AB33" s="239">
        <v>50.883312473069736</v>
      </c>
      <c r="AC33" s="239">
        <v>48.839690584155775</v>
      </c>
      <c r="AD33" s="239">
        <v>31.128300880234718</v>
      </c>
      <c r="AE33" s="239">
        <v>8.0554814617231187</v>
      </c>
      <c r="AF33" s="239">
        <v>35.156041611096285</v>
      </c>
      <c r="AG33" s="239">
        <v>54.016455670230002</v>
      </c>
      <c r="AH33" s="239">
        <v>49.588608244249748</v>
      </c>
      <c r="AI33" s="239">
        <v>50.538605166505931</v>
      </c>
      <c r="AJ33" s="239">
        <v>52.426288035783905</v>
      </c>
      <c r="AK33" s="239">
        <v>46.217452859224004</v>
      </c>
      <c r="AM33" t="s">
        <v>684</v>
      </c>
    </row>
    <row r="34" spans="1:39">
      <c r="A34" s="1">
        <v>30</v>
      </c>
      <c r="B34" s="3" t="s">
        <v>94</v>
      </c>
      <c r="C34" t="s">
        <v>696</v>
      </c>
      <c r="D34" t="str">
        <f t="shared" si="0"/>
        <v>1.12.02. Total reserves (includes gold)1 year change, % GDP</v>
      </c>
      <c r="H34" s="239">
        <v>38.219229600669912</v>
      </c>
      <c r="I34" s="239">
        <v>43.035590576716366</v>
      </c>
      <c r="J34" s="239">
        <v>31.526901931613807</v>
      </c>
      <c r="K34" s="239">
        <v>81.94637155926668</v>
      </c>
      <c r="L34" s="239">
        <v>41.351736699538414</v>
      </c>
      <c r="M34" s="239">
        <v>36.768740562760911</v>
      </c>
      <c r="N34" s="239">
        <v>57.39110767487761</v>
      </c>
      <c r="O34" s="239">
        <v>100</v>
      </c>
      <c r="P34" s="239">
        <v>38.716206102682129</v>
      </c>
      <c r="Q34" s="239">
        <v>84.031915350203391</v>
      </c>
      <c r="R34" s="239">
        <v>47.029193601953892</v>
      </c>
      <c r="S34" s="239">
        <v>44.006918307554962</v>
      </c>
      <c r="T34" s="239">
        <v>35.554564336219784</v>
      </c>
      <c r="U34" s="239">
        <v>38.059922933283389</v>
      </c>
      <c r="V34" s="239">
        <v>43.687257610574562</v>
      </c>
      <c r="W34" s="239">
        <v>53.456573521777415</v>
      </c>
      <c r="X34" s="239">
        <v>34.998456769850065</v>
      </c>
      <c r="Y34" s="239">
        <v>40.621961389860246</v>
      </c>
      <c r="Z34" s="239">
        <v>38.434203570867254</v>
      </c>
      <c r="AA34" s="239">
        <v>39.630297874291912</v>
      </c>
      <c r="AB34" s="239">
        <v>0</v>
      </c>
      <c r="AC34" s="239">
        <v>56.500106595794833</v>
      </c>
      <c r="AD34" s="239">
        <v>66.906556114965781</v>
      </c>
      <c r="AE34" s="239">
        <v>40.722139927294329</v>
      </c>
      <c r="AF34" s="239">
        <v>48.024174700843865</v>
      </c>
      <c r="AG34" s="239">
        <v>52.443200092680321</v>
      </c>
      <c r="AH34" s="239">
        <v>61.351707983019686</v>
      </c>
      <c r="AI34" s="239">
        <v>43.030341103345236</v>
      </c>
      <c r="AJ34" s="239">
        <v>39.94434092242382</v>
      </c>
      <c r="AK34" s="239">
        <v>27.931620792480331</v>
      </c>
      <c r="AM34" t="s">
        <v>684</v>
      </c>
    </row>
    <row r="35" spans="1:39">
      <c r="A35" s="1">
        <v>31</v>
      </c>
      <c r="B35" s="2" t="s">
        <v>96</v>
      </c>
      <c r="C35" t="s">
        <v>97</v>
      </c>
      <c r="D35" t="str">
        <f t="shared" si="0"/>
        <v>1.13. Export concentration</v>
      </c>
      <c r="H35" s="239">
        <v>30.413280237207477</v>
      </c>
      <c r="I35" s="239">
        <v>27.509249449616668</v>
      </c>
      <c r="J35" s="239">
        <v>0</v>
      </c>
      <c r="K35" s="239">
        <v>38.798648429913129</v>
      </c>
      <c r="L35" s="239">
        <v>42.399324643713641</v>
      </c>
      <c r="M35" s="239">
        <v>26.080100167305851</v>
      </c>
      <c r="N35" s="239">
        <v>79.162963588257725</v>
      </c>
      <c r="O35" s="239">
        <v>29.534452883449493</v>
      </c>
      <c r="P35" s="239">
        <v>34.272178495894757</v>
      </c>
      <c r="Q35" s="239">
        <v>25.49978697979374</v>
      </c>
      <c r="R35" s="239">
        <v>100</v>
      </c>
      <c r="S35" s="239">
        <v>89.651625689520827</v>
      </c>
      <c r="T35" s="239">
        <v>57.063976390380077</v>
      </c>
      <c r="U35" s="239">
        <v>32.383607179004045</v>
      </c>
      <c r="V35" s="239">
        <v>64.567757554726683</v>
      </c>
      <c r="W35" s="239">
        <v>18.866260630171588</v>
      </c>
      <c r="X35" s="239">
        <v>42.467482825647679</v>
      </c>
      <c r="Y35" s="239">
        <v>65.255883880165342</v>
      </c>
      <c r="Z35" s="239">
        <v>52.887379051343821</v>
      </c>
      <c r="AA35" s="239">
        <v>37.2628363200377</v>
      </c>
      <c r="AB35" s="239">
        <v>47.364972165050787</v>
      </c>
      <c r="AC35" s="239">
        <v>34.114019332015417</v>
      </c>
      <c r="AD35" s="239">
        <v>76.588856297012654</v>
      </c>
      <c r="AE35" s="239">
        <v>66.703341128806642</v>
      </c>
      <c r="AF35" s="239">
        <v>52.588035022559652</v>
      </c>
      <c r="AG35" s="239">
        <v>55.506325838633508</v>
      </c>
      <c r="AH35" s="239">
        <v>86.766321176705418</v>
      </c>
      <c r="AI35" s="239">
        <v>91.455975604881701</v>
      </c>
      <c r="AJ35" s="239">
        <v>87.228125365911978</v>
      </c>
      <c r="AK35" s="239">
        <v>50.006024306157741</v>
      </c>
    </row>
    <row r="36" spans="1:39">
      <c r="A36" s="1">
        <v>32</v>
      </c>
      <c r="B36" s="3" t="s">
        <v>98</v>
      </c>
      <c r="C36" t="s">
        <v>99</v>
      </c>
      <c r="D36" t="str">
        <f t="shared" si="0"/>
        <v>1.13.01. Export market concentration, Top 5 as % total</v>
      </c>
      <c r="H36" s="239">
        <v>38.845872479661423</v>
      </c>
      <c r="I36" s="239">
        <v>74.304357963208076</v>
      </c>
      <c r="J36" s="239">
        <v>23.222924291318122</v>
      </c>
      <c r="K36" s="239">
        <v>61.196866581303112</v>
      </c>
      <c r="L36" s="239">
        <v>7.5752107674252755</v>
      </c>
      <c r="M36" s="239">
        <v>36.414212071702444</v>
      </c>
      <c r="N36" s="239">
        <v>91.577860948339165</v>
      </c>
      <c r="O36" s="239">
        <v>35.874741821872107</v>
      </c>
      <c r="P36" s="239">
        <v>56.165020269212135</v>
      </c>
      <c r="Q36" s="239">
        <v>35.708702100691738</v>
      </c>
      <c r="R36" s="239">
        <v>100</v>
      </c>
      <c r="S36" s="239">
        <v>72.312258454427848</v>
      </c>
      <c r="T36" s="239">
        <v>58.235692511148279</v>
      </c>
      <c r="U36" s="239">
        <v>4.6211970243952152</v>
      </c>
      <c r="V36" s="239">
        <v>66.879750156526569</v>
      </c>
      <c r="W36" s="239">
        <v>0</v>
      </c>
      <c r="X36" s="239">
        <v>45.298473287633342</v>
      </c>
      <c r="Y36" s="239">
        <v>52.723871621522242</v>
      </c>
      <c r="Z36" s="239">
        <v>84.313531124323944</v>
      </c>
      <c r="AA36" s="239">
        <v>31.079339571457382</v>
      </c>
      <c r="AB36" s="239">
        <v>57.009801063581605</v>
      </c>
      <c r="AC36" s="239">
        <v>45.725464836814794</v>
      </c>
      <c r="AD36" s="239">
        <v>99.052814797543732</v>
      </c>
      <c r="AE36" s="239">
        <v>73.417944875651031</v>
      </c>
      <c r="AF36" s="239">
        <v>55.828069844793468</v>
      </c>
      <c r="AG36" s="239">
        <v>76.050428319557824</v>
      </c>
      <c r="AH36" s="239">
        <v>81.619776186164955</v>
      </c>
      <c r="AI36" s="239">
        <v>86.549075929763958</v>
      </c>
      <c r="AJ36" s="239">
        <v>76.515256554659061</v>
      </c>
      <c r="AK36" s="239">
        <v>51.950454302086797</v>
      </c>
      <c r="AM36" t="s">
        <v>684</v>
      </c>
    </row>
    <row r="37" spans="1:39">
      <c r="A37" s="1">
        <v>33</v>
      </c>
      <c r="B37" s="3" t="s">
        <v>100</v>
      </c>
      <c r="C37" t="s">
        <v>101</v>
      </c>
      <c r="D37" t="str">
        <f t="shared" si="0"/>
        <v>1.13.02. Export product concentration, Top 5 as % total</v>
      </c>
      <c r="H37" s="239">
        <v>40.038580061115674</v>
      </c>
      <c r="I37" s="239">
        <v>0</v>
      </c>
      <c r="J37" s="239">
        <v>7.6951979695789561</v>
      </c>
      <c r="K37" s="239">
        <v>30.912576394989429</v>
      </c>
      <c r="L37" s="239">
        <v>90.213041701135353</v>
      </c>
      <c r="M37" s="239">
        <v>35.636161909511188</v>
      </c>
      <c r="N37" s="239">
        <v>64.192195329299039</v>
      </c>
      <c r="O37" s="239">
        <v>41.623667425298748</v>
      </c>
      <c r="P37" s="239">
        <v>28.805496877190791</v>
      </c>
      <c r="Q37" s="239">
        <v>35.426430453064086</v>
      </c>
      <c r="R37" s="239">
        <v>88.633205625032872</v>
      </c>
      <c r="S37" s="239">
        <v>100</v>
      </c>
      <c r="T37" s="239">
        <v>62.680927684727521</v>
      </c>
      <c r="U37" s="239">
        <v>77.37075829518237</v>
      </c>
      <c r="V37" s="239">
        <v>65.871464758160784</v>
      </c>
      <c r="W37" s="239">
        <v>60.673060941467334</v>
      </c>
      <c r="X37" s="239">
        <v>52.59727491438403</v>
      </c>
      <c r="Y37" s="239">
        <v>81.112622300981258</v>
      </c>
      <c r="Z37" s="239">
        <v>30.015965096506548</v>
      </c>
      <c r="AA37" s="239">
        <v>58.607896055428618</v>
      </c>
      <c r="AB37" s="239">
        <v>48.610026532825053</v>
      </c>
      <c r="AC37" s="239">
        <v>38.995611452427802</v>
      </c>
      <c r="AD37" s="239">
        <v>52.657486019825022</v>
      </c>
      <c r="AE37" s="239">
        <v>62.701407453207331</v>
      </c>
      <c r="AF37" s="239">
        <v>58.029315691494517</v>
      </c>
      <c r="AG37" s="239">
        <v>42.409542010108929</v>
      </c>
      <c r="AH37" s="239">
        <v>86.141921850566874</v>
      </c>
      <c r="AI37" s="239">
        <v>88.608914497855991</v>
      </c>
      <c r="AJ37" s="239">
        <v>91.974776344058967</v>
      </c>
      <c r="AK37" s="239">
        <v>57.83471088035698</v>
      </c>
      <c r="AM37" t="s">
        <v>684</v>
      </c>
    </row>
    <row r="38" spans="1:39">
      <c r="A38" s="1">
        <v>34</v>
      </c>
      <c r="B38" s="2" t="s">
        <v>102</v>
      </c>
      <c r="C38" t="s">
        <v>103</v>
      </c>
      <c r="D38" t="str">
        <f t="shared" si="0"/>
        <v>1.14. Exports of goods and services</v>
      </c>
      <c r="H38" s="239">
        <v>34.075851593907935</v>
      </c>
      <c r="I38" s="239">
        <v>12.401672784096563</v>
      </c>
      <c r="J38" s="239">
        <v>2.0137462115838813</v>
      </c>
      <c r="K38" s="239">
        <v>5.1481201992043557</v>
      </c>
      <c r="L38" s="239">
        <v>41.908853504628411</v>
      </c>
      <c r="M38" s="239">
        <v>19.220936029652385</v>
      </c>
      <c r="N38" s="239">
        <v>81.124626438307274</v>
      </c>
      <c r="O38" s="239">
        <v>37.150685648190283</v>
      </c>
      <c r="P38" s="239">
        <v>8.1306582082115746</v>
      </c>
      <c r="Q38" s="239">
        <v>42.808982828747858</v>
      </c>
      <c r="R38" s="239">
        <v>49.070948894905762</v>
      </c>
      <c r="S38" s="239">
        <v>28.012881897237413</v>
      </c>
      <c r="T38" s="239">
        <v>50.215802759253897</v>
      </c>
      <c r="U38" s="239">
        <v>0</v>
      </c>
      <c r="V38" s="239">
        <v>31.047282892117032</v>
      </c>
      <c r="W38" s="239">
        <v>36.344323713633649</v>
      </c>
      <c r="X38" s="239">
        <v>4.3537180132037276</v>
      </c>
      <c r="Y38" s="239">
        <v>12.8668366183201</v>
      </c>
      <c r="Z38" s="239">
        <v>8.8320032963221866</v>
      </c>
      <c r="AA38" s="239">
        <v>1.9751617079853758</v>
      </c>
      <c r="AB38" s="239">
        <v>15.315622988454953</v>
      </c>
      <c r="AC38" s="239">
        <v>18.990715720770993</v>
      </c>
      <c r="AD38" s="239">
        <v>38.331352743524647</v>
      </c>
      <c r="AE38" s="239">
        <v>49.997387241243722</v>
      </c>
      <c r="AF38" s="239">
        <v>45.567239532332501</v>
      </c>
      <c r="AG38" s="239">
        <v>2.9055637319156964</v>
      </c>
      <c r="AH38" s="239">
        <v>30.370756129520707</v>
      </c>
      <c r="AI38" s="239">
        <v>63.407545957543448</v>
      </c>
      <c r="AJ38" s="239">
        <v>100</v>
      </c>
      <c r="AK38" s="239">
        <v>30.950011127131351</v>
      </c>
    </row>
    <row r="39" spans="1:39">
      <c r="A39" s="1">
        <v>35</v>
      </c>
      <c r="B39" s="3" t="s">
        <v>104</v>
      </c>
      <c r="C39" t="s">
        <v>105</v>
      </c>
      <c r="D39" t="str">
        <f t="shared" si="0"/>
        <v>1.14.01. Merchandise exports, US$</v>
      </c>
      <c r="H39" s="239">
        <v>58.109346958891976</v>
      </c>
      <c r="I39" s="239">
        <v>22.674876431051306</v>
      </c>
      <c r="J39" s="239">
        <v>3.774399792208202</v>
      </c>
      <c r="K39" s="239">
        <v>9.5994900857801326</v>
      </c>
      <c r="L39" s="239">
        <v>65.054133530404471</v>
      </c>
      <c r="M39" s="239">
        <v>35.268060337487945</v>
      </c>
      <c r="N39" s="239">
        <v>100</v>
      </c>
      <c r="O39" s="239">
        <v>62.917304416620553</v>
      </c>
      <c r="P39" s="239">
        <v>15.03457899584037</v>
      </c>
      <c r="Q39" s="239">
        <v>70.278793965385162</v>
      </c>
      <c r="R39" s="239">
        <v>60.658081657719791</v>
      </c>
      <c r="S39" s="239">
        <v>50.860923866521858</v>
      </c>
      <c r="T39" s="239">
        <v>72.495227559868979</v>
      </c>
      <c r="U39" s="239">
        <v>0</v>
      </c>
      <c r="V39" s="239">
        <v>55.596083554983487</v>
      </c>
      <c r="W39" s="239">
        <v>64.719552035318543</v>
      </c>
      <c r="X39" s="239">
        <v>7.6779510148956032</v>
      </c>
      <c r="Y39" s="239">
        <v>22.903530348594504</v>
      </c>
      <c r="Z39" s="239">
        <v>15.88935152649489</v>
      </c>
      <c r="AA39" s="239">
        <v>3.6789999434300258</v>
      </c>
      <c r="AB39" s="239">
        <v>28.427417559409839</v>
      </c>
      <c r="AC39" s="239">
        <v>31.218465611034944</v>
      </c>
      <c r="AD39" s="239">
        <v>64.712169239068061</v>
      </c>
      <c r="AE39" s="239">
        <v>63.306306596321534</v>
      </c>
      <c r="AF39" s="239">
        <v>69.568159446973937</v>
      </c>
      <c r="AG39" s="239">
        <v>5.1466323133722618</v>
      </c>
      <c r="AH39" s="239">
        <v>53.832341692274682</v>
      </c>
      <c r="AI39" s="239">
        <v>63.727611203672147</v>
      </c>
      <c r="AJ39" s="239">
        <v>87.982936097367869</v>
      </c>
      <c r="AK39" s="239">
        <v>57.700654480962577</v>
      </c>
      <c r="AL39" t="s">
        <v>693</v>
      </c>
      <c r="AM39" t="s">
        <v>684</v>
      </c>
    </row>
    <row r="40" spans="1:39">
      <c r="A40" s="1">
        <v>36</v>
      </c>
      <c r="B40" s="3" t="s">
        <v>106</v>
      </c>
      <c r="C40" t="s">
        <v>107</v>
      </c>
      <c r="D40" t="str">
        <f t="shared" si="0"/>
        <v>1.14.02. Commercial services exports, US$</v>
      </c>
      <c r="H40" s="239">
        <v>5.9474393675178927</v>
      </c>
      <c r="I40" s="239">
        <v>0.63815219368159792</v>
      </c>
      <c r="J40" s="239">
        <v>1.1099461876691665E-2</v>
      </c>
      <c r="K40" s="239">
        <v>7.8097418505878702E-2</v>
      </c>
      <c r="L40" s="239">
        <v>13.727359772340677</v>
      </c>
      <c r="M40" s="239">
        <v>0.86401955644945594</v>
      </c>
      <c r="N40" s="239">
        <v>52.500454676751573</v>
      </c>
      <c r="O40" s="239">
        <v>6.9196452451510062</v>
      </c>
      <c r="P40" s="239">
        <v>0.24967102799738963</v>
      </c>
      <c r="Q40" s="239">
        <v>10.194788869513122</v>
      </c>
      <c r="R40" s="239">
        <v>31.586928845762948</v>
      </c>
      <c r="S40" s="239">
        <v>1.7985140093930867</v>
      </c>
      <c r="T40" s="239">
        <v>21.901912851839569</v>
      </c>
      <c r="U40" s="239">
        <v>0</v>
      </c>
      <c r="V40" s="239">
        <v>2.7675104040739038</v>
      </c>
      <c r="W40" s="239">
        <v>3.601574786301927</v>
      </c>
      <c r="X40" s="239">
        <v>0.50629593572475473</v>
      </c>
      <c r="Y40" s="239">
        <v>1.2839269093748997</v>
      </c>
      <c r="Z40" s="239">
        <v>0.7133075861478716</v>
      </c>
      <c r="AA40" s="239">
        <v>3.3967027911803407E-2</v>
      </c>
      <c r="AB40" s="239">
        <v>0.3633402158912199</v>
      </c>
      <c r="AC40" s="239">
        <v>4.4808393867747904</v>
      </c>
      <c r="AD40" s="239">
        <v>7.3442330940485485</v>
      </c>
      <c r="AE40" s="239">
        <v>30.680249911739217</v>
      </c>
      <c r="AF40" s="239">
        <v>16.090475324425235</v>
      </c>
      <c r="AG40" s="239">
        <v>0.31533170006311984</v>
      </c>
      <c r="AH40" s="239">
        <v>3.2594973949696704</v>
      </c>
      <c r="AI40" s="239">
        <v>55.467755394605931</v>
      </c>
      <c r="AJ40" s="239">
        <v>100</v>
      </c>
      <c r="AK40" s="239">
        <v>0.48008515828100096</v>
      </c>
      <c r="AM40" t="s">
        <v>684</v>
      </c>
    </row>
    <row r="41" spans="1:39">
      <c r="A41" s="1">
        <v>37</v>
      </c>
      <c r="B41" s="2" t="s">
        <v>108</v>
      </c>
      <c r="C41" t="s">
        <v>109</v>
      </c>
      <c r="D41" t="str">
        <f t="shared" si="0"/>
        <v>1.15. Technological innovation</v>
      </c>
      <c r="H41" s="239">
        <v>53.84395661408692</v>
      </c>
      <c r="I41" s="239">
        <v>0.59544878098621168</v>
      </c>
      <c r="J41" s="239">
        <v>9.998357995639596</v>
      </c>
      <c r="K41" s="239">
        <v>0.66570602218572394</v>
      </c>
      <c r="L41" s="239">
        <v>47.010564739994713</v>
      </c>
      <c r="M41" s="239">
        <v>13.013337939449531</v>
      </c>
      <c r="N41" s="239">
        <v>36.969719595429758</v>
      </c>
      <c r="O41" s="239">
        <v>76.434367944392037</v>
      </c>
      <c r="P41" s="239">
        <v>4.4909325426335451</v>
      </c>
      <c r="Q41" s="239">
        <v>66.530163570140559</v>
      </c>
      <c r="R41" s="239">
        <v>8.4603525219047455</v>
      </c>
      <c r="S41" s="239">
        <v>6.0343354490680827</v>
      </c>
      <c r="T41" s="239">
        <v>62.50596320504355</v>
      </c>
      <c r="U41" s="239">
        <v>11.496588969375757</v>
      </c>
      <c r="V41" s="239">
        <v>37.127787248041074</v>
      </c>
      <c r="W41" s="239">
        <v>11.111690105952569</v>
      </c>
      <c r="X41" s="239">
        <v>1.1778305266664433</v>
      </c>
      <c r="Y41" s="239">
        <v>47.021095766852042</v>
      </c>
      <c r="Z41" s="239">
        <v>2.7984899750126924</v>
      </c>
      <c r="AA41" s="239">
        <v>0</v>
      </c>
      <c r="AB41" s="239">
        <v>3.4464702219511492</v>
      </c>
      <c r="AC41" s="239">
        <v>25.521332599371974</v>
      </c>
      <c r="AD41" s="239">
        <v>23.131360977409649</v>
      </c>
      <c r="AE41" s="239">
        <v>78.188607502454019</v>
      </c>
      <c r="AF41" s="239">
        <v>100</v>
      </c>
      <c r="AG41" s="239">
        <v>1.5363834156658613</v>
      </c>
      <c r="AH41" s="239">
        <v>22.140945239767248</v>
      </c>
      <c r="AI41" s="239">
        <v>49.437683995376425</v>
      </c>
      <c r="AJ41" s="239">
        <v>58.861950812155754</v>
      </c>
      <c r="AK41" s="239">
        <v>19.894914907823377</v>
      </c>
    </row>
    <row r="42" spans="1:39">
      <c r="A42" s="1">
        <v>38</v>
      </c>
      <c r="B42" s="3" t="s">
        <v>110</v>
      </c>
      <c r="C42" t="s">
        <v>111</v>
      </c>
      <c r="D42" t="str">
        <f t="shared" si="0"/>
        <v>1.15.01. R&amp;D expenditure, % GDP</v>
      </c>
      <c r="H42" s="239">
        <v>37.585826231674375</v>
      </c>
      <c r="I42" s="237"/>
      <c r="J42" s="239">
        <v>5.1443469679609946</v>
      </c>
      <c r="K42" s="237"/>
      <c r="L42" s="239">
        <v>34.837086967793738</v>
      </c>
      <c r="M42" s="239">
        <v>6.4682244319369753</v>
      </c>
      <c r="N42" s="239">
        <v>49.537730089568711</v>
      </c>
      <c r="O42" s="239">
        <v>75.234793807966682</v>
      </c>
      <c r="P42" s="237"/>
      <c r="Q42" s="239">
        <v>19.989462504077007</v>
      </c>
      <c r="R42" s="239">
        <v>13.049559683206075</v>
      </c>
      <c r="S42" s="239">
        <v>5.2114607812800546</v>
      </c>
      <c r="T42" s="239">
        <v>67.565211209888517</v>
      </c>
      <c r="U42" s="237"/>
      <c r="V42" s="239">
        <v>21.089209102389336</v>
      </c>
      <c r="W42" s="239">
        <v>5.6321243089995239</v>
      </c>
      <c r="X42" s="239">
        <v>2.418397129786825</v>
      </c>
      <c r="Y42" s="239">
        <v>28.77238172497136</v>
      </c>
      <c r="Z42" s="239">
        <v>3.5413513084057437</v>
      </c>
      <c r="AA42" s="239">
        <v>0</v>
      </c>
      <c r="AB42" s="239">
        <v>2.9289638965318257</v>
      </c>
      <c r="AC42" s="239">
        <v>6.0766226489257607</v>
      </c>
      <c r="AD42" s="239">
        <v>22.297048664832364</v>
      </c>
      <c r="AE42" s="239">
        <v>38.86872454483872</v>
      </c>
      <c r="AF42" s="239">
        <v>100</v>
      </c>
      <c r="AG42" s="239">
        <v>2.02345010997466</v>
      </c>
      <c r="AH42" s="239">
        <v>23.228278959296837</v>
      </c>
      <c r="AI42" s="239">
        <v>35.04992765925418</v>
      </c>
      <c r="AJ42" s="239">
        <v>71.475165798298946</v>
      </c>
      <c r="AK42" s="239">
        <v>10.456792085169729</v>
      </c>
      <c r="AM42" t="s">
        <v>692</v>
      </c>
    </row>
    <row r="43" spans="1:39">
      <c r="A43" s="1">
        <v>39</v>
      </c>
      <c r="B43" s="3" t="s">
        <v>112</v>
      </c>
      <c r="C43" t="s">
        <v>113</v>
      </c>
      <c r="D43" t="str">
        <f t="shared" si="0"/>
        <v>1.15.02. Researchers in R&amp;D, per capita</v>
      </c>
      <c r="H43" s="237"/>
      <c r="I43" s="237"/>
      <c r="J43" s="237"/>
      <c r="K43" s="237"/>
      <c r="L43" s="239">
        <v>51.653836629659715</v>
      </c>
      <c r="M43" s="239">
        <v>5.5110876094298549</v>
      </c>
      <c r="N43" s="239">
        <v>17.888276800455145</v>
      </c>
      <c r="O43" s="239">
        <v>79.110256541285878</v>
      </c>
      <c r="P43" s="237"/>
      <c r="Q43" s="239">
        <v>49.763060653621395</v>
      </c>
      <c r="R43" s="239">
        <v>2.5438790490796555</v>
      </c>
      <c r="S43" s="239">
        <v>4.190580187587793</v>
      </c>
      <c r="T43" s="239">
        <v>62.462481799233636</v>
      </c>
      <c r="U43" s="237"/>
      <c r="V43" s="239">
        <v>24.797687888236776</v>
      </c>
      <c r="W43" s="239">
        <v>3.6502317774796591</v>
      </c>
      <c r="X43" s="239">
        <v>0</v>
      </c>
      <c r="Y43" s="239">
        <v>67.061862272713327</v>
      </c>
      <c r="Z43" s="239">
        <v>4.0434444099729987</v>
      </c>
      <c r="AA43" s="239">
        <v>4.1896310694156183E-2</v>
      </c>
      <c r="AB43" s="237"/>
      <c r="AC43" s="239">
        <v>1.6331929062700481</v>
      </c>
      <c r="AD43" s="239">
        <v>30.982600792160056</v>
      </c>
      <c r="AE43" s="239">
        <v>83.56635138569726</v>
      </c>
      <c r="AF43" s="239">
        <v>100</v>
      </c>
      <c r="AG43" s="239">
        <v>0.84960532032338054</v>
      </c>
      <c r="AH43" s="239">
        <v>20.252796588500701</v>
      </c>
      <c r="AI43" s="239">
        <v>53.582728684681911</v>
      </c>
      <c r="AJ43" s="239">
        <v>55.166072384117292</v>
      </c>
      <c r="AK43" s="239">
        <v>8.349015217042334</v>
      </c>
      <c r="AM43" t="s">
        <v>692</v>
      </c>
    </row>
    <row r="44" spans="1:39">
      <c r="A44" s="1">
        <v>40</v>
      </c>
      <c r="B44" s="3" t="s">
        <v>114</v>
      </c>
      <c r="C44" t="s">
        <v>115</v>
      </c>
      <c r="D44" t="str">
        <f t="shared" si="0"/>
        <v>1.15.03. Patent applications, per million inhabitants</v>
      </c>
      <c r="H44" s="239">
        <v>9.2111188015236571</v>
      </c>
      <c r="I44" s="239">
        <v>6.7561008820850562E-3</v>
      </c>
      <c r="J44" s="239">
        <v>0.44850673096166732</v>
      </c>
      <c r="K44" s="239">
        <v>1.3940383339559945E-2</v>
      </c>
      <c r="L44" s="239">
        <v>12.474572269301568</v>
      </c>
      <c r="M44" s="239">
        <v>0.88020079825988551</v>
      </c>
      <c r="N44" s="239">
        <v>20.276406361096662</v>
      </c>
      <c r="O44" s="239">
        <v>45.694377048048047</v>
      </c>
      <c r="P44" s="239">
        <v>5.4463178157551806E-2</v>
      </c>
      <c r="Q44" s="239">
        <v>5.7008907331349912</v>
      </c>
      <c r="R44" s="239">
        <v>0.54614720205321476</v>
      </c>
      <c r="S44" s="239">
        <v>9.9857499632186736E-2</v>
      </c>
      <c r="T44" s="239">
        <v>66.824274779597332</v>
      </c>
      <c r="U44" s="239">
        <v>2.1845902343707466E-2</v>
      </c>
      <c r="V44" s="239">
        <v>1.1725937593058084</v>
      </c>
      <c r="W44" s="239">
        <v>0.32681481530711798</v>
      </c>
      <c r="X44" s="239">
        <v>0</v>
      </c>
      <c r="Y44" s="239">
        <v>9.2859323884521583</v>
      </c>
      <c r="Z44" s="239">
        <v>3.4231519960971103E-2</v>
      </c>
      <c r="AA44" s="237"/>
      <c r="AB44" s="239">
        <v>0.12931894976978608</v>
      </c>
      <c r="AC44" s="239">
        <v>0.11508112856862375</v>
      </c>
      <c r="AD44" s="239">
        <v>4.1163317585803663</v>
      </c>
      <c r="AE44" s="239">
        <v>27.766068879882027</v>
      </c>
      <c r="AF44" s="239">
        <v>100</v>
      </c>
      <c r="AG44" s="239">
        <v>0.37346436656872883</v>
      </c>
      <c r="AH44" s="239">
        <v>0.43039682593957096</v>
      </c>
      <c r="AI44" s="239">
        <v>15.721569336045194</v>
      </c>
      <c r="AJ44" s="239">
        <v>29.759603683199472</v>
      </c>
      <c r="AK44" s="239">
        <v>0.23110901781979579</v>
      </c>
      <c r="AM44" t="s">
        <v>692</v>
      </c>
    </row>
    <row r="45" spans="1:39">
      <c r="A45" s="1">
        <v>41</v>
      </c>
      <c r="B45" s="3" t="s">
        <v>116</v>
      </c>
      <c r="C45" t="s">
        <v>117</v>
      </c>
      <c r="D45" t="str">
        <f t="shared" si="0"/>
        <v>1.15.04. High-technology exports, % of manufactured exports</v>
      </c>
      <c r="H45" s="239">
        <v>29.581364779458983</v>
      </c>
      <c r="I45" s="237"/>
      <c r="J45" s="239">
        <v>0.12075674753142619</v>
      </c>
      <c r="K45" s="239">
        <v>1.5012365765379241</v>
      </c>
      <c r="L45" s="239">
        <v>20.537677950975098</v>
      </c>
      <c r="M45" s="239">
        <v>21.26820423957507</v>
      </c>
      <c r="N45" s="239">
        <v>43.907333262044368</v>
      </c>
      <c r="O45" s="237"/>
      <c r="P45" s="239">
        <v>4.4239404619231921</v>
      </c>
      <c r="Q45" s="239">
        <v>100</v>
      </c>
      <c r="R45" s="239">
        <v>14.294211171364037</v>
      </c>
      <c r="S45" s="239">
        <v>10.487612863892187</v>
      </c>
      <c r="T45" s="239">
        <v>25.361208132368994</v>
      </c>
      <c r="U45" s="239">
        <v>28.297916979207436</v>
      </c>
      <c r="V45" s="239">
        <v>76.852805940359474</v>
      </c>
      <c r="W45" s="239">
        <v>29.607725555008816</v>
      </c>
      <c r="X45" s="239">
        <v>2.4608040710885644</v>
      </c>
      <c r="Y45" s="239">
        <v>12.991102785664086</v>
      </c>
      <c r="Z45" s="239">
        <v>0.92328781228855683</v>
      </c>
      <c r="AA45" s="237"/>
      <c r="AB45" s="239">
        <v>5.1739079976160793</v>
      </c>
      <c r="AC45" s="239">
        <v>90.359184333208958</v>
      </c>
      <c r="AD45" s="239">
        <v>11.621004197468949</v>
      </c>
      <c r="AE45" s="239">
        <v>79.244445081938807</v>
      </c>
      <c r="AF45" s="239">
        <v>50.375616884258129</v>
      </c>
      <c r="AG45" s="239">
        <v>0</v>
      </c>
      <c r="AH45" s="239">
        <v>38.617709818359536</v>
      </c>
      <c r="AI45" s="239">
        <v>31.789187839954703</v>
      </c>
      <c r="AJ45" s="239">
        <v>26.652052351084162</v>
      </c>
      <c r="AK45" s="239">
        <v>59.194907332783515</v>
      </c>
      <c r="AM45" t="s">
        <v>692</v>
      </c>
    </row>
    <row r="46" spans="1:39">
      <c r="A46" s="1">
        <v>42</v>
      </c>
      <c r="B46" s="3" t="s">
        <v>118</v>
      </c>
      <c r="C46" t="s">
        <v>119</v>
      </c>
      <c r="D46" t="str">
        <f t="shared" si="0"/>
        <v>1.15.05. Scientific articles, per million people</v>
      </c>
      <c r="H46" s="239">
        <v>100</v>
      </c>
      <c r="I46" s="239">
        <v>1.0313502121059142</v>
      </c>
      <c r="J46" s="239">
        <v>27.141808254311464</v>
      </c>
      <c r="K46" s="239">
        <v>0.21446599762086374</v>
      </c>
      <c r="L46" s="239">
        <v>73.009433831290977</v>
      </c>
      <c r="M46" s="239">
        <v>19.277989479751731</v>
      </c>
      <c r="N46" s="239">
        <v>19.818602687949991</v>
      </c>
      <c r="O46" s="239">
        <v>50.28566949760873</v>
      </c>
      <c r="P46" s="239">
        <v>6.6422771867506167</v>
      </c>
      <c r="Q46" s="239">
        <v>96.927793621143394</v>
      </c>
      <c r="R46" s="239">
        <v>4.3423989976281439</v>
      </c>
      <c r="S46" s="239">
        <v>4.8601187314849739</v>
      </c>
      <c r="T46" s="239">
        <v>33.702157905415056</v>
      </c>
      <c r="U46" s="239">
        <v>0</v>
      </c>
      <c r="V46" s="239">
        <v>28.162820008841518</v>
      </c>
      <c r="W46" s="239">
        <v>6.4078125921449862</v>
      </c>
      <c r="X46" s="239">
        <v>9.9003648015805856E-2</v>
      </c>
      <c r="Y46" s="239">
        <v>74.444418418644347</v>
      </c>
      <c r="Z46" s="239">
        <v>3.0671634284453106</v>
      </c>
      <c r="AA46" s="239">
        <v>5.3419782559485478E-2</v>
      </c>
      <c r="AB46" s="239">
        <v>3.1764713943922538</v>
      </c>
      <c r="AC46" s="239">
        <v>6.4007521866575887</v>
      </c>
      <c r="AD46" s="239">
        <v>25.788769397670148</v>
      </c>
      <c r="AE46" s="239">
        <v>90.638626352391682</v>
      </c>
      <c r="AF46" s="239">
        <v>58.954561585389129</v>
      </c>
      <c r="AG46" s="239">
        <v>3.1987806347970831</v>
      </c>
      <c r="AH46" s="239">
        <v>8.2240754881122786</v>
      </c>
      <c r="AI46" s="239">
        <v>66.300269983388873</v>
      </c>
      <c r="AJ46" s="239">
        <v>57.952186062290977</v>
      </c>
      <c r="AK46" s="239">
        <v>3.3313221084414617</v>
      </c>
      <c r="AM46" t="s">
        <v>692</v>
      </c>
    </row>
    <row r="47" spans="1:39">
      <c r="A47" s="1">
        <v>43</v>
      </c>
      <c r="B47" s="2" t="s">
        <v>120</v>
      </c>
      <c r="C47" t="s">
        <v>121</v>
      </c>
      <c r="D47" t="str">
        <f t="shared" si="0"/>
        <v>1.16. Technological infrastructure</v>
      </c>
      <c r="H47" s="239">
        <v>61.841863142517397</v>
      </c>
      <c r="I47" s="239">
        <v>16.9431317902018</v>
      </c>
      <c r="J47" s="239">
        <v>47.996680786118631</v>
      </c>
      <c r="K47" s="239">
        <v>16.341999816845885</v>
      </c>
      <c r="L47" s="239">
        <v>76.452767172202556</v>
      </c>
      <c r="M47" s="239">
        <v>60.747023347348751</v>
      </c>
      <c r="N47" s="239">
        <v>61.034258540396323</v>
      </c>
      <c r="O47" s="239">
        <v>67.172506677537072</v>
      </c>
      <c r="P47" s="239">
        <v>33.378137402127365</v>
      </c>
      <c r="Q47" s="239">
        <v>100</v>
      </c>
      <c r="R47" s="239">
        <v>20.10330103740456</v>
      </c>
      <c r="S47" s="239">
        <v>26.804147755131496</v>
      </c>
      <c r="T47" s="239">
        <v>77.238728916904819</v>
      </c>
      <c r="U47" s="239">
        <v>11.512000584676841</v>
      </c>
      <c r="V47" s="239">
        <v>53.598448602488347</v>
      </c>
      <c r="W47" s="239">
        <v>40.014299543540503</v>
      </c>
      <c r="X47" s="239">
        <v>20.267039266697317</v>
      </c>
      <c r="Y47" s="239">
        <v>76.515600699489482</v>
      </c>
      <c r="Z47" s="239">
        <v>8.4514414381592058</v>
      </c>
      <c r="AA47" s="239">
        <v>0</v>
      </c>
      <c r="AB47" s="239">
        <v>36.614758929718057</v>
      </c>
      <c r="AC47" s="239">
        <v>30.197271728117489</v>
      </c>
      <c r="AD47" s="239">
        <v>59.911055602161824</v>
      </c>
      <c r="AE47" s="239">
        <v>80.278973240572967</v>
      </c>
      <c r="AF47" s="239">
        <v>85.317456521780088</v>
      </c>
      <c r="AG47" s="239">
        <v>26.568225869619685</v>
      </c>
      <c r="AH47" s="239">
        <v>64.842660235039531</v>
      </c>
      <c r="AI47" s="239">
        <v>70.296267135441752</v>
      </c>
      <c r="AJ47" s="239">
        <v>77.049513855813359</v>
      </c>
      <c r="AK47" s="239">
        <v>46.138721211092175</v>
      </c>
    </row>
    <row r="48" spans="1:39">
      <c r="A48" s="1">
        <v>44</v>
      </c>
      <c r="B48" s="3" t="s">
        <v>122</v>
      </c>
      <c r="C48" t="s">
        <v>123</v>
      </c>
      <c r="D48" t="str">
        <f t="shared" si="0"/>
        <v>1.16.01. Fixed internet speed, Mbps</v>
      </c>
      <c r="H48" s="239">
        <v>27.869029026872745</v>
      </c>
      <c r="I48" s="239">
        <v>8.4280252032958174</v>
      </c>
      <c r="J48" s="239">
        <v>9.8712908611126089</v>
      </c>
      <c r="K48" s="239">
        <v>3.9797511982336151</v>
      </c>
      <c r="L48" s="239">
        <v>67.057999892293623</v>
      </c>
      <c r="M48" s="239">
        <v>52.706123108406487</v>
      </c>
      <c r="N48" s="239">
        <v>47.326188809305833</v>
      </c>
      <c r="O48" s="239">
        <v>65.124670149173355</v>
      </c>
      <c r="P48" s="239">
        <v>12.8439872906457</v>
      </c>
      <c r="Q48" s="239">
        <v>81.711454574829006</v>
      </c>
      <c r="R48" s="239">
        <v>18.57396736496311</v>
      </c>
      <c r="S48" s="239">
        <v>5.4014755775755301</v>
      </c>
      <c r="T48" s="239">
        <v>66.217890031773393</v>
      </c>
      <c r="U48" s="239">
        <v>8.9504012063115947</v>
      </c>
      <c r="V48" s="239">
        <v>45.080510528299854</v>
      </c>
      <c r="W48" s="239">
        <v>17.082233830577845</v>
      </c>
      <c r="X48" s="239">
        <v>4.3998061284937275</v>
      </c>
      <c r="Y48" s="239">
        <v>68.862081964564595</v>
      </c>
      <c r="Z48" s="239">
        <v>0</v>
      </c>
      <c r="AA48" s="239">
        <v>0.45775216759114684</v>
      </c>
      <c r="AB48" s="239">
        <v>14.874252786902906</v>
      </c>
      <c r="AC48" s="239">
        <v>12.854757929883139</v>
      </c>
      <c r="AD48" s="239">
        <v>32.053422370617696</v>
      </c>
      <c r="AE48" s="239">
        <v>100</v>
      </c>
      <c r="AF48" s="239">
        <v>74.931337174861341</v>
      </c>
      <c r="AG48" s="239">
        <v>13.447143087942273</v>
      </c>
      <c r="AH48" s="239">
        <v>72.771824007754859</v>
      </c>
      <c r="AI48" s="239">
        <v>38.445796758037588</v>
      </c>
      <c r="AJ48" s="239">
        <v>80.219721040443758</v>
      </c>
      <c r="AK48" s="239">
        <v>21.578975712208521</v>
      </c>
      <c r="AM48" t="s">
        <v>684</v>
      </c>
    </row>
    <row r="49" spans="1:39">
      <c r="A49" s="1">
        <v>45</v>
      </c>
      <c r="B49" s="3" t="s">
        <v>124</v>
      </c>
      <c r="C49" t="s">
        <v>125</v>
      </c>
      <c r="D49" t="str">
        <f t="shared" si="0"/>
        <v>1.16.02. Internet users, % population</v>
      </c>
      <c r="H49" s="239">
        <v>91.40633050652994</v>
      </c>
      <c r="I49" s="239">
        <v>15.847336859737567</v>
      </c>
      <c r="J49" s="239">
        <v>97.702913310429295</v>
      </c>
      <c r="K49" s="239">
        <v>25.292535852655913</v>
      </c>
      <c r="L49" s="239">
        <v>100</v>
      </c>
      <c r="M49" s="239">
        <v>89.89048649818379</v>
      </c>
      <c r="N49" s="239">
        <v>69.024048838490231</v>
      </c>
      <c r="O49" s="239">
        <v>90.706710194985575</v>
      </c>
      <c r="P49" s="239">
        <v>62.255484192181036</v>
      </c>
      <c r="Q49" s="239">
        <v>94.686542337745109</v>
      </c>
      <c r="R49" s="239">
        <v>37.069152976583581</v>
      </c>
      <c r="S49" s="239">
        <v>49.576608671371595</v>
      </c>
      <c r="T49" s="239">
        <v>92.128639644701764</v>
      </c>
      <c r="U49" s="239">
        <v>26.341641532903171</v>
      </c>
      <c r="V49" s="239">
        <v>91.353872882287632</v>
      </c>
      <c r="W49" s="239">
        <v>70.847047886815034</v>
      </c>
      <c r="X49" s="239">
        <v>27.857485541249321</v>
      </c>
      <c r="Y49" s="239">
        <v>93.621794826420469</v>
      </c>
      <c r="Z49" s="239">
        <v>16.080543630252357</v>
      </c>
      <c r="AA49" s="239">
        <v>0</v>
      </c>
      <c r="AB49" s="239">
        <v>63.013406196354104</v>
      </c>
      <c r="AC49" s="239">
        <v>44.998183174086478</v>
      </c>
      <c r="AD49" s="239">
        <v>86.036360127424331</v>
      </c>
      <c r="AE49" s="239">
        <v>94.209879953828676</v>
      </c>
      <c r="AF49" s="239">
        <v>99.457863847453439</v>
      </c>
      <c r="AG49" s="239">
        <v>27.740882155991926</v>
      </c>
      <c r="AH49" s="239">
        <v>77.698134136451174</v>
      </c>
      <c r="AI49" s="239">
        <v>97.490929895196047</v>
      </c>
      <c r="AJ49" s="239">
        <v>92.92217451487609</v>
      </c>
      <c r="AK49" s="239">
        <v>68.901877151852588</v>
      </c>
      <c r="AM49" t="s">
        <v>692</v>
      </c>
    </row>
    <row r="50" spans="1:39">
      <c r="A50" s="1">
        <v>46</v>
      </c>
      <c r="B50" s="3" t="s">
        <v>126</v>
      </c>
      <c r="C50" t="s">
        <v>127</v>
      </c>
      <c r="D50" t="str">
        <f t="shared" si="0"/>
        <v>1.16.03. Fixed broadband subscriptions</v>
      </c>
      <c r="H50" s="239">
        <v>81.844325048084002</v>
      </c>
      <c r="I50" s="239">
        <v>13.550733086691194</v>
      </c>
      <c r="J50" s="239">
        <v>36.968151316224748</v>
      </c>
      <c r="K50" s="239">
        <v>2.686253237898637</v>
      </c>
      <c r="L50" s="239">
        <v>96.265585213638786</v>
      </c>
      <c r="M50" s="239">
        <v>44.914767857556839</v>
      </c>
      <c r="N50" s="239">
        <v>77.020643520531152</v>
      </c>
      <c r="O50" s="239">
        <v>57.776146831437039</v>
      </c>
      <c r="P50" s="239">
        <v>30.488107848229017</v>
      </c>
      <c r="Q50" s="239">
        <v>88.32033000365081</v>
      </c>
      <c r="R50" s="239">
        <v>3.2975854261404707</v>
      </c>
      <c r="S50" s="239">
        <v>9.352398213181349</v>
      </c>
      <c r="T50" s="239">
        <v>79.777486095522747</v>
      </c>
      <c r="U50" s="239">
        <v>3.5198601472516917</v>
      </c>
      <c r="V50" s="239">
        <v>23.416889465490915</v>
      </c>
      <c r="W50" s="239">
        <v>38.737644174023032</v>
      </c>
      <c r="X50" s="239">
        <v>2.3808835949469027</v>
      </c>
      <c r="Y50" s="239">
        <v>83.95916459232204</v>
      </c>
      <c r="Z50" s="239">
        <v>2.0951150963024574</v>
      </c>
      <c r="AA50" s="239">
        <v>0</v>
      </c>
      <c r="AB50" s="239">
        <v>20.772398710296194</v>
      </c>
      <c r="AC50" s="239">
        <v>16.179295773404242</v>
      </c>
      <c r="AD50" s="239">
        <v>53.077961722648496</v>
      </c>
      <c r="AE50" s="239">
        <v>59.035153779536991</v>
      </c>
      <c r="AF50" s="239">
        <v>99.999999999999986</v>
      </c>
      <c r="AG50" s="239">
        <v>18.666021214622013</v>
      </c>
      <c r="AH50" s="239">
        <v>37.423731649531184</v>
      </c>
      <c r="AI50" s="239">
        <v>92.404731338792018</v>
      </c>
      <c r="AJ50" s="239">
        <v>83.977175653598209</v>
      </c>
      <c r="AK50" s="239">
        <v>39.065980394462713</v>
      </c>
      <c r="AM50" t="s">
        <v>692</v>
      </c>
    </row>
    <row r="51" spans="1:39">
      <c r="A51" s="1">
        <v>47</v>
      </c>
      <c r="B51" s="3" t="s">
        <v>128</v>
      </c>
      <c r="C51" t="s">
        <v>129</v>
      </c>
      <c r="D51" t="str">
        <f t="shared" si="0"/>
        <v>1.16.04. Mobile subscriptions (per 100 people)</v>
      </c>
      <c r="H51" s="239">
        <v>24.603593704301826</v>
      </c>
      <c r="I51" s="239">
        <v>24.34880625727412</v>
      </c>
      <c r="J51" s="239">
        <v>30.748381971607262</v>
      </c>
      <c r="K51" s="239">
        <v>28.026674337066471</v>
      </c>
      <c r="L51" s="239">
        <v>15.621456174358535</v>
      </c>
      <c r="M51" s="239">
        <v>34.223831091183321</v>
      </c>
      <c r="N51" s="239">
        <v>29.410611952078661</v>
      </c>
      <c r="O51" s="239">
        <v>31.53318388865608</v>
      </c>
      <c r="P51" s="239">
        <v>16.45356797791322</v>
      </c>
      <c r="Q51" s="239">
        <v>100</v>
      </c>
      <c r="R51" s="239">
        <v>14.745446302201884</v>
      </c>
      <c r="S51" s="239">
        <v>33.764212374777671</v>
      </c>
      <c r="T51" s="239">
        <v>43.683974276849931</v>
      </c>
      <c r="U51" s="239">
        <v>3.5795287759346306</v>
      </c>
      <c r="V51" s="239">
        <v>35.844496227287877</v>
      </c>
      <c r="W51" s="239">
        <v>19.547143775115817</v>
      </c>
      <c r="X51" s="239">
        <v>39.644410620304136</v>
      </c>
      <c r="Y51" s="239">
        <v>32.730877664614049</v>
      </c>
      <c r="Z51" s="239">
        <v>13.067362598219253</v>
      </c>
      <c r="AA51" s="239">
        <v>0</v>
      </c>
      <c r="AB51" s="239">
        <v>35.17082579425562</v>
      </c>
      <c r="AC51" s="239">
        <v>36.422270845464752</v>
      </c>
      <c r="AD51" s="239">
        <v>47.522363421308853</v>
      </c>
      <c r="AE51" s="239">
        <v>39.637367762638419</v>
      </c>
      <c r="AF51" s="239">
        <v>36.846408632428279</v>
      </c>
      <c r="AG51" s="239">
        <v>37.381277962226804</v>
      </c>
      <c r="AH51" s="239">
        <v>48.760309228312671</v>
      </c>
      <c r="AI51" s="239">
        <v>28.177880869960514</v>
      </c>
      <c r="AJ51" s="239">
        <v>23.99968297088704</v>
      </c>
      <c r="AK51" s="239">
        <v>38.976089974261455</v>
      </c>
      <c r="AM51" t="s">
        <v>692</v>
      </c>
    </row>
    <row r="52" spans="1:39">
      <c r="C52"/>
      <c r="H52" s="239"/>
      <c r="I52" s="239"/>
      <c r="J52" s="239"/>
      <c r="K52" s="239"/>
      <c r="L52" s="239"/>
      <c r="M52" s="239"/>
      <c r="N52" s="239"/>
      <c r="O52" s="239"/>
      <c r="P52" s="239"/>
      <c r="Q52" s="239"/>
      <c r="R52" s="239"/>
      <c r="S52" s="239"/>
      <c r="T52" s="239"/>
      <c r="U52" s="239"/>
      <c r="V52" s="239"/>
      <c r="W52" s="239"/>
      <c r="X52" s="239"/>
      <c r="Y52" s="239"/>
      <c r="Z52" s="239"/>
      <c r="AA52" s="239"/>
      <c r="AB52" s="239"/>
      <c r="AC52" s="239"/>
      <c r="AD52" s="239"/>
      <c r="AE52" s="239"/>
      <c r="AF52" s="239"/>
      <c r="AG52" s="239"/>
      <c r="AH52" s="239"/>
      <c r="AI52" s="239"/>
      <c r="AJ52" s="239"/>
      <c r="AK52" s="239"/>
    </row>
    <row r="53" spans="1:39">
      <c r="A53" s="1"/>
      <c r="C53"/>
      <c r="H53" s="239"/>
      <c r="I53" s="239"/>
      <c r="J53" s="239"/>
      <c r="K53" s="239"/>
      <c r="L53" s="239"/>
      <c r="M53" s="239"/>
      <c r="N53" s="239"/>
      <c r="O53" s="239"/>
      <c r="P53" s="239"/>
      <c r="Q53" s="239"/>
      <c r="R53" s="239"/>
      <c r="S53" s="239"/>
      <c r="T53" s="239"/>
      <c r="U53" s="239"/>
      <c r="V53" s="239"/>
      <c r="W53" s="239"/>
      <c r="X53" s="239"/>
      <c r="Y53" s="239"/>
      <c r="Z53" s="239"/>
      <c r="AA53" s="239"/>
      <c r="AB53" s="239"/>
      <c r="AC53" s="239"/>
      <c r="AD53" s="239"/>
      <c r="AE53" s="239"/>
      <c r="AF53" s="239"/>
      <c r="AG53" s="239"/>
      <c r="AH53" s="239"/>
      <c r="AI53" s="239"/>
      <c r="AJ53" s="239"/>
      <c r="AK53" s="239"/>
    </row>
    <row r="54" spans="1:39">
      <c r="A54" s="1"/>
      <c r="B54" t="s">
        <v>130</v>
      </c>
      <c r="C54" t="s">
        <v>131</v>
      </c>
      <c r="D54" t="str">
        <f>B54</f>
        <v>2. Societal Pillar</v>
      </c>
      <c r="H54" s="239">
        <v>95.257006386814851</v>
      </c>
      <c r="I54" s="239">
        <v>32.414664705460432</v>
      </c>
      <c r="J54" s="239">
        <v>34.721620529601594</v>
      </c>
      <c r="K54" s="239">
        <v>21.304577318341842</v>
      </c>
      <c r="L54" s="239">
        <v>97.263002390365742</v>
      </c>
      <c r="M54" s="239">
        <v>66.016658592902658</v>
      </c>
      <c r="N54" s="239">
        <v>26.531194781858112</v>
      </c>
      <c r="O54" s="239">
        <v>80.072975273735594</v>
      </c>
      <c r="P54" s="239">
        <v>47.91790430714606</v>
      </c>
      <c r="Q54" s="239">
        <v>71.345246754964322</v>
      </c>
      <c r="R54" s="239">
        <v>2.1805369033598203</v>
      </c>
      <c r="S54" s="239">
        <v>25.829054927035536</v>
      </c>
      <c r="T54" s="239">
        <v>80.457405060314898</v>
      </c>
      <c r="U54" s="239">
        <v>32.918399988742962</v>
      </c>
      <c r="V54" s="239">
        <v>34.813439856217435</v>
      </c>
      <c r="W54" s="239">
        <v>29.008218531346628</v>
      </c>
      <c r="X54" s="239">
        <v>0</v>
      </c>
      <c r="Y54" s="239">
        <v>100</v>
      </c>
      <c r="Z54" s="239">
        <v>11.367055166640446</v>
      </c>
      <c r="AA54" s="239">
        <v>19.012530527060626</v>
      </c>
      <c r="AB54" s="239">
        <v>42.860689110924078</v>
      </c>
      <c r="AC54" s="239">
        <v>34.837483291576028</v>
      </c>
      <c r="AD54" s="239">
        <v>29.431315724378354</v>
      </c>
      <c r="AE54" s="239">
        <v>73.053238539706172</v>
      </c>
      <c r="AF54" s="239">
        <v>73.665197276408222</v>
      </c>
      <c r="AG54" s="239">
        <v>56.316882659658681</v>
      </c>
      <c r="AH54" s="239">
        <v>40.694198282171229</v>
      </c>
      <c r="AI54" s="239">
        <v>92.188242439159509</v>
      </c>
      <c r="AJ54" s="239">
        <v>74.332963656307982</v>
      </c>
      <c r="AK54" s="239">
        <v>35.432612234237077</v>
      </c>
    </row>
    <row r="55" spans="1:39">
      <c r="A55" s="1">
        <v>48</v>
      </c>
      <c r="B55" s="2" t="s">
        <v>132</v>
      </c>
      <c r="C55" t="s">
        <v>133</v>
      </c>
      <c r="D55" t="str">
        <f t="shared" ref="D55:D77" si="1">_xlfn.CONCAT(B55,". ",C55)</f>
        <v>2.01. Inequality (Gini coefficient)</v>
      </c>
      <c r="H55" s="239">
        <v>64.921465968586404</v>
      </c>
      <c r="I55" s="239">
        <v>74.869109947643992</v>
      </c>
      <c r="J55" s="237"/>
      <c r="K55" s="237"/>
      <c r="L55" s="239">
        <v>70.15706806282725</v>
      </c>
      <c r="M55" s="239">
        <v>12.041884816753949</v>
      </c>
      <c r="N55" s="239">
        <v>44.502617801047116</v>
      </c>
      <c r="O55" s="239">
        <v>100</v>
      </c>
      <c r="P55" s="239">
        <v>5.2356020942408321</v>
      </c>
      <c r="Q55" s="239">
        <v>34.554973821989535</v>
      </c>
      <c r="R55" s="237"/>
      <c r="S55" s="239">
        <v>50.785340314136135</v>
      </c>
      <c r="T55" s="237"/>
      <c r="U55" s="239">
        <v>41.361256544502645</v>
      </c>
      <c r="V55" s="239">
        <v>29.319371727748702</v>
      </c>
      <c r="W55" s="239">
        <v>0</v>
      </c>
      <c r="X55" s="239">
        <v>83.769633507853413</v>
      </c>
      <c r="Y55" s="239">
        <v>61.780104712041897</v>
      </c>
      <c r="Z55" s="239">
        <v>89.528795811518322</v>
      </c>
      <c r="AA55" s="237"/>
      <c r="AB55" s="239">
        <v>26.701570680628279</v>
      </c>
      <c r="AC55" s="239">
        <v>23.036649214659718</v>
      </c>
      <c r="AD55" s="239">
        <v>47.120418848167539</v>
      </c>
      <c r="AE55" s="239">
        <v>36.125654450261806</v>
      </c>
      <c r="AF55" s="237"/>
      <c r="AG55" s="237"/>
      <c r="AH55" s="239">
        <v>61.780104712041897</v>
      </c>
      <c r="AI55" s="239">
        <v>60.732984293193724</v>
      </c>
      <c r="AJ55" s="239">
        <v>27.22513089005237</v>
      </c>
      <c r="AK55" s="239">
        <v>57.59162303664921</v>
      </c>
      <c r="AM55" t="s">
        <v>694</v>
      </c>
    </row>
    <row r="56" spans="1:39">
      <c r="A56" s="1">
        <v>49</v>
      </c>
      <c r="B56" s="2" t="s">
        <v>134</v>
      </c>
      <c r="C56" t="s">
        <v>135</v>
      </c>
      <c r="D56" t="str">
        <f t="shared" si="1"/>
        <v>2.02. Educational attainment</v>
      </c>
      <c r="H56" s="239">
        <v>83.423677691379794</v>
      </c>
      <c r="I56" s="239">
        <v>10.465178015192183</v>
      </c>
      <c r="J56" s="239">
        <v>34.101922682128482</v>
      </c>
      <c r="K56" s="239">
        <v>2.1755315149018029</v>
      </c>
      <c r="L56" s="239">
        <v>68.073932489922939</v>
      </c>
      <c r="M56" s="239">
        <v>55.251546613800386</v>
      </c>
      <c r="N56" s="239">
        <v>43.920787151092711</v>
      </c>
      <c r="O56" s="239">
        <v>63.180235392325898</v>
      </c>
      <c r="P56" s="239">
        <v>30.752038145305743</v>
      </c>
      <c r="Q56" s="239">
        <v>63.056192203772291</v>
      </c>
      <c r="R56" s="239">
        <v>19.71010143244013</v>
      </c>
      <c r="S56" s="239">
        <v>23.389276559989263</v>
      </c>
      <c r="T56" s="239">
        <v>59.418796561324157</v>
      </c>
      <c r="U56" s="239">
        <v>3.0670889342135208</v>
      </c>
      <c r="V56" s="239">
        <v>36.983363182421314</v>
      </c>
      <c r="W56" s="239">
        <v>28.539184709844051</v>
      </c>
      <c r="X56" s="239">
        <v>3.9189922635056633</v>
      </c>
      <c r="Y56" s="239">
        <v>65.270107246667905</v>
      </c>
      <c r="Z56" s="239">
        <v>4.0365484090373034</v>
      </c>
      <c r="AA56" s="239">
        <v>0</v>
      </c>
      <c r="AB56" s="239">
        <v>42.172075009613657</v>
      </c>
      <c r="AC56" s="239">
        <v>28.256792502755939</v>
      </c>
      <c r="AD56" s="239">
        <v>61.401164041270142</v>
      </c>
      <c r="AE56" s="239">
        <v>60.067125597770669</v>
      </c>
      <c r="AF56" s="239">
        <v>67.312823179920088</v>
      </c>
      <c r="AG56" s="239">
        <v>28.848706933870488</v>
      </c>
      <c r="AH56" s="239">
        <v>21.687152424850215</v>
      </c>
      <c r="AI56" s="239">
        <v>78.260431448665301</v>
      </c>
      <c r="AJ56" s="239">
        <v>100</v>
      </c>
      <c r="AK56" s="239">
        <v>21.564633690620674</v>
      </c>
    </row>
    <row r="57" spans="1:39">
      <c r="A57" s="1">
        <v>50</v>
      </c>
      <c r="B57" s="3" t="s">
        <v>136</v>
      </c>
      <c r="C57" t="s">
        <v>137</v>
      </c>
      <c r="D57" t="str">
        <f t="shared" si="1"/>
        <v>2.02.01. Mean years of schooling</v>
      </c>
      <c r="H57" s="239">
        <v>92.131678403004997</v>
      </c>
      <c r="I57" s="239">
        <v>17.814013964795553</v>
      </c>
      <c r="J57" s="239">
        <v>51.179878996143238</v>
      </c>
      <c r="K57" s="239">
        <v>3.4957685207187126</v>
      </c>
      <c r="L57" s="239">
        <v>99.459238767844411</v>
      </c>
      <c r="M57" s="239">
        <v>67.664255424153254</v>
      </c>
      <c r="N57" s="239">
        <v>38.841872452430138</v>
      </c>
      <c r="O57" s="239">
        <v>87.27997221663712</v>
      </c>
      <c r="P57" s="239">
        <v>48.520004546783902</v>
      </c>
      <c r="Q57" s="239">
        <v>87.051033650770449</v>
      </c>
      <c r="R57" s="239">
        <v>21.020307444844544</v>
      </c>
      <c r="S57" s="239">
        <v>40.060593321025785</v>
      </c>
      <c r="T57" s="239">
        <v>93.563216289824354</v>
      </c>
      <c r="U57" s="239">
        <v>7.1743223235665079</v>
      </c>
      <c r="V57" s="239">
        <v>65.263827706593077</v>
      </c>
      <c r="W57" s="239">
        <v>46.777152753660275</v>
      </c>
      <c r="X57" s="239">
        <v>4.278210429271236</v>
      </c>
      <c r="Y57" s="239">
        <v>92.787262150651642</v>
      </c>
      <c r="Z57" s="239">
        <v>5.6999791853259962</v>
      </c>
      <c r="AA57" s="239">
        <v>0</v>
      </c>
      <c r="AB57" s="239">
        <v>57.535437496572769</v>
      </c>
      <c r="AC57" s="239">
        <v>54.071215407885347</v>
      </c>
      <c r="AD57" s="239">
        <v>85.822746028989755</v>
      </c>
      <c r="AE57" s="239">
        <v>79.56426273556454</v>
      </c>
      <c r="AF57" s="239">
        <v>86.294812325211566</v>
      </c>
      <c r="AG57" s="239">
        <v>68.231118280356071</v>
      </c>
      <c r="AH57" s="239">
        <v>37.460701164342247</v>
      </c>
      <c r="AI57" s="239">
        <v>98.051394651702651</v>
      </c>
      <c r="AJ57" s="239">
        <v>100</v>
      </c>
      <c r="AK57" s="239">
        <v>41.812133287027734</v>
      </c>
      <c r="AM57" t="s">
        <v>694</v>
      </c>
    </row>
    <row r="58" spans="1:39">
      <c r="A58" s="1">
        <v>51</v>
      </c>
      <c r="B58" s="3" t="s">
        <v>138</v>
      </c>
      <c r="C58" t="s">
        <v>139</v>
      </c>
      <c r="D58" t="str">
        <f t="shared" si="1"/>
        <v>2.02.02. University education Index</v>
      </c>
      <c r="H58" s="239">
        <v>36.621681043692845</v>
      </c>
      <c r="I58" s="239">
        <v>0.47735766989868855</v>
      </c>
      <c r="J58" s="239">
        <v>22.939090289323559</v>
      </c>
      <c r="K58" s="239">
        <v>0</v>
      </c>
      <c r="L58" s="239">
        <v>24.951802300740063</v>
      </c>
      <c r="M58" s="239">
        <v>4.5207081722117186</v>
      </c>
      <c r="N58" s="239">
        <v>36.284643765889093</v>
      </c>
      <c r="O58" s="239">
        <v>9.8735603847968481</v>
      </c>
      <c r="P58" s="239">
        <v>0.76949238795770114</v>
      </c>
      <c r="Q58" s="239">
        <v>15.075320954916288</v>
      </c>
      <c r="R58" s="239">
        <v>16.138001265098207</v>
      </c>
      <c r="S58" s="239">
        <v>0.44922211295890507</v>
      </c>
      <c r="T58" s="239">
        <v>15.057019625822177</v>
      </c>
      <c r="U58" s="239">
        <v>0</v>
      </c>
      <c r="V58" s="239">
        <v>6.3865321392219405</v>
      </c>
      <c r="W58" s="239">
        <v>1.4603065747932793</v>
      </c>
      <c r="X58" s="239">
        <v>0</v>
      </c>
      <c r="Y58" s="239">
        <v>19.420679474797929</v>
      </c>
      <c r="Z58" s="239">
        <v>5.3685092185593568</v>
      </c>
      <c r="AA58" s="239">
        <v>0</v>
      </c>
      <c r="AB58" s="239">
        <v>0.71611416666320271</v>
      </c>
      <c r="AC58" s="239">
        <v>0.55927202928441755</v>
      </c>
      <c r="AD58" s="239">
        <v>9.7964545852037634</v>
      </c>
      <c r="AE58" s="239">
        <v>7.7986233253866262</v>
      </c>
      <c r="AF58" s="239">
        <v>13.721148861543785</v>
      </c>
      <c r="AG58" s="239">
        <v>1.6636301973733616</v>
      </c>
      <c r="AH58" s="239">
        <v>2.1843901039505123</v>
      </c>
      <c r="AI58" s="239">
        <v>64.025493246229416</v>
      </c>
      <c r="AJ58" s="239">
        <v>100</v>
      </c>
      <c r="AK58" s="239">
        <v>1.217301983848013</v>
      </c>
      <c r="AM58" t="s">
        <v>684</v>
      </c>
    </row>
    <row r="59" spans="1:39">
      <c r="A59" s="1">
        <v>52</v>
      </c>
      <c r="B59" s="3" t="s">
        <v>140</v>
      </c>
      <c r="C59" t="s">
        <v>141</v>
      </c>
      <c r="D59" t="str">
        <f t="shared" si="1"/>
        <v>2.02.03. Tertiary enrollment</v>
      </c>
      <c r="H59" s="239">
        <v>100</v>
      </c>
      <c r="I59" s="239">
        <v>10.404853399152529</v>
      </c>
      <c r="J59" s="239">
        <v>19.390806272348353</v>
      </c>
      <c r="K59" s="239">
        <v>2.4696858489269284</v>
      </c>
      <c r="L59" s="239">
        <v>62.252280170089001</v>
      </c>
      <c r="M59" s="239">
        <v>79.318509425882908</v>
      </c>
      <c r="N59" s="239">
        <v>45.30724897151228</v>
      </c>
      <c r="O59" s="239">
        <v>76.090940629468818</v>
      </c>
      <c r="P59" s="239">
        <v>35.034668940513008</v>
      </c>
      <c r="Q59" s="239">
        <v>70.7779838231627</v>
      </c>
      <c r="R59" s="239">
        <v>16.888120822757447</v>
      </c>
      <c r="S59" s="239">
        <v>23.62516082442</v>
      </c>
      <c r="T59" s="237"/>
      <c r="U59" s="239">
        <v>1.2358427139745329</v>
      </c>
      <c r="V59" s="239">
        <v>29.760520203295766</v>
      </c>
      <c r="W59" s="239">
        <v>30.01891294990795</v>
      </c>
      <c r="X59" s="239">
        <v>6.4679310827227008</v>
      </c>
      <c r="Y59" s="239">
        <v>66.767101399587716</v>
      </c>
      <c r="Z59" s="239">
        <v>0</v>
      </c>
      <c r="AA59" s="237"/>
      <c r="AB59" s="239">
        <v>57.387126710255174</v>
      </c>
      <c r="AC59" s="239">
        <v>22.851546333940249</v>
      </c>
      <c r="AD59" s="239">
        <v>72.746938796964059</v>
      </c>
      <c r="AE59" s="239">
        <v>77.345229824673424</v>
      </c>
      <c r="AF59" s="239">
        <v>84.560346911435332</v>
      </c>
      <c r="AG59" s="239">
        <v>9.2103546469440492</v>
      </c>
      <c r="AH59" s="237"/>
      <c r="AI59" s="239">
        <v>52.518501577207871</v>
      </c>
      <c r="AJ59" s="239">
        <v>74.206754937075885</v>
      </c>
      <c r="AK59" s="239">
        <v>16.102246986242591</v>
      </c>
      <c r="AM59" t="s">
        <v>684</v>
      </c>
    </row>
    <row r="60" spans="1:39">
      <c r="A60" s="1">
        <v>53</v>
      </c>
      <c r="B60" s="2" t="s">
        <v>142</v>
      </c>
      <c r="C60" t="s">
        <v>143</v>
      </c>
      <c r="D60" t="str">
        <f t="shared" si="1"/>
        <v>2.03. Labor standards</v>
      </c>
      <c r="H60" s="239">
        <v>91.091941850610652</v>
      </c>
      <c r="I60" s="239">
        <v>35.235676909673259</v>
      </c>
      <c r="J60" s="239">
        <v>0</v>
      </c>
      <c r="K60" s="239">
        <v>63.912954585112878</v>
      </c>
      <c r="L60" s="239">
        <v>100</v>
      </c>
      <c r="M60" s="239">
        <v>74.451019348095045</v>
      </c>
      <c r="N60" s="239">
        <v>50</v>
      </c>
      <c r="O60" s="239">
        <v>93.695079663515259</v>
      </c>
      <c r="P60" s="239">
        <v>82.452529917239431</v>
      </c>
      <c r="Q60" s="239">
        <v>100</v>
      </c>
      <c r="R60" s="239">
        <v>70.746209758297624</v>
      </c>
      <c r="S60" s="239">
        <v>44.50574053896532</v>
      </c>
      <c r="T60" s="239">
        <v>64.559452614537378</v>
      </c>
      <c r="U60" s="239">
        <v>54.730949890289622</v>
      </c>
      <c r="V60" s="239">
        <v>37.493451146808383</v>
      </c>
      <c r="W60" s="239">
        <v>87.350809420082044</v>
      </c>
      <c r="X60" s="239">
        <v>0.52468714559919172</v>
      </c>
      <c r="Y60" s="239">
        <v>96.062511940678917</v>
      </c>
      <c r="Z60" s="239">
        <v>76.959435679803107</v>
      </c>
      <c r="AA60" s="239">
        <v>56.592795356407848</v>
      </c>
      <c r="AB60" s="239">
        <v>91.929187957731131</v>
      </c>
      <c r="AC60" s="239">
        <v>78.965098627530324</v>
      </c>
      <c r="AD60" s="239">
        <v>32.964835491225941</v>
      </c>
      <c r="AE60" s="239">
        <v>47.8892662561897</v>
      </c>
      <c r="AF60" s="239">
        <v>91.229575758288945</v>
      </c>
      <c r="AG60" s="239">
        <v>54.079543091630946</v>
      </c>
      <c r="AH60" s="239">
        <v>63.523381757218431</v>
      </c>
      <c r="AI60" s="239">
        <v>90.937490477136919</v>
      </c>
      <c r="AJ60" s="239">
        <v>93.304697784349997</v>
      </c>
      <c r="AK60" s="239">
        <v>63.621845407829952</v>
      </c>
    </row>
    <row r="61" spans="1:39">
      <c r="A61" s="1">
        <v>54</v>
      </c>
      <c r="B61" s="3" t="s">
        <v>144</v>
      </c>
      <c r="C61" t="s">
        <v>145</v>
      </c>
      <c r="D61" t="str">
        <f t="shared" si="1"/>
        <v>2.03.01. Gender non-discrimination in hiring</v>
      </c>
      <c r="H61" s="239">
        <v>100</v>
      </c>
      <c r="I61" s="239">
        <v>33.333333333333336</v>
      </c>
      <c r="J61" s="239">
        <v>0</v>
      </c>
      <c r="K61" s="239">
        <v>100</v>
      </c>
      <c r="L61" s="239">
        <v>100</v>
      </c>
      <c r="M61" s="239">
        <v>66.666666666666671</v>
      </c>
      <c r="N61" s="239">
        <v>100</v>
      </c>
      <c r="O61" s="239">
        <v>100</v>
      </c>
      <c r="P61" s="239">
        <v>100</v>
      </c>
      <c r="Q61" s="239">
        <v>100</v>
      </c>
      <c r="R61" s="239">
        <v>100</v>
      </c>
      <c r="S61" s="239">
        <v>33.333333333333336</v>
      </c>
      <c r="T61" s="239">
        <v>33.333333333333336</v>
      </c>
      <c r="U61" s="239">
        <v>100</v>
      </c>
      <c r="V61" s="239">
        <v>33.333333333333336</v>
      </c>
      <c r="W61" s="239">
        <v>100</v>
      </c>
      <c r="X61" s="239">
        <v>0</v>
      </c>
      <c r="Y61" s="239">
        <v>100</v>
      </c>
      <c r="Z61" s="239">
        <v>100</v>
      </c>
      <c r="AA61" s="239">
        <v>33.333333333333336</v>
      </c>
      <c r="AB61" s="239">
        <v>100</v>
      </c>
      <c r="AC61" s="239">
        <v>100</v>
      </c>
      <c r="AD61" s="239">
        <v>33.333333333333336</v>
      </c>
      <c r="AE61" s="239">
        <v>66.666666666666671</v>
      </c>
      <c r="AF61" s="239">
        <v>100</v>
      </c>
      <c r="AG61" s="239">
        <v>66.666666666666671</v>
      </c>
      <c r="AH61" s="239">
        <v>100</v>
      </c>
      <c r="AI61" s="239">
        <v>100</v>
      </c>
      <c r="AJ61" s="239">
        <v>100</v>
      </c>
      <c r="AK61" s="239">
        <v>100</v>
      </c>
      <c r="AM61" t="s">
        <v>683</v>
      </c>
    </row>
    <row r="62" spans="1:39">
      <c r="A62" s="1">
        <v>55</v>
      </c>
      <c r="B62" s="3" t="s">
        <v>146</v>
      </c>
      <c r="C62" t="s">
        <v>147</v>
      </c>
      <c r="D62" t="str">
        <f t="shared" si="1"/>
        <v>2.03.02. Freedom of association and assembly</v>
      </c>
      <c r="H62" s="239">
        <v>82.183883701221305</v>
      </c>
      <c r="I62" s="239">
        <v>37.13802048601319</v>
      </c>
      <c r="J62" s="237"/>
      <c r="K62" s="239">
        <v>27.825909170225746</v>
      </c>
      <c r="L62" s="239">
        <v>100</v>
      </c>
      <c r="M62" s="239">
        <v>82.235372029523418</v>
      </c>
      <c r="N62" s="239">
        <v>0</v>
      </c>
      <c r="O62" s="239">
        <v>87.390159327030531</v>
      </c>
      <c r="P62" s="239">
        <v>64.905059834478863</v>
      </c>
      <c r="Q62" s="239"/>
      <c r="R62" s="239">
        <v>41.492419516595234</v>
      </c>
      <c r="S62" s="239">
        <v>55.678147744597304</v>
      </c>
      <c r="T62" s="239">
        <v>95.785571895741413</v>
      </c>
      <c r="U62" s="239">
        <v>9.4618997805792446</v>
      </c>
      <c r="V62" s="239">
        <v>41.65356896028343</v>
      </c>
      <c r="W62" s="239">
        <v>74.701618840164102</v>
      </c>
      <c r="X62" s="239">
        <v>1.0493742911983834</v>
      </c>
      <c r="Y62" s="239">
        <v>92.125023881357862</v>
      </c>
      <c r="Z62" s="239">
        <v>53.9188713596062</v>
      </c>
      <c r="AA62" s="239">
        <v>79.852257379482367</v>
      </c>
      <c r="AB62" s="239">
        <v>83.858375915462275</v>
      </c>
      <c r="AC62" s="239">
        <v>57.930197255060655</v>
      </c>
      <c r="AD62" s="239">
        <v>32.596337649118539</v>
      </c>
      <c r="AE62" s="239">
        <v>29.111865845712739</v>
      </c>
      <c r="AF62" s="239">
        <v>82.459151516577862</v>
      </c>
      <c r="AG62" s="239">
        <v>41.492419516595234</v>
      </c>
      <c r="AH62" s="239">
        <v>27.046763514436858</v>
      </c>
      <c r="AI62" s="239">
        <v>81.874980954273866</v>
      </c>
      <c r="AJ62" s="239">
        <v>86.609395568699995</v>
      </c>
      <c r="AK62" s="239">
        <v>27.243690815659903</v>
      </c>
      <c r="AM62" t="s">
        <v>684</v>
      </c>
    </row>
    <row r="63" spans="1:39">
      <c r="A63" s="1">
        <v>56</v>
      </c>
      <c r="B63" s="2" t="s">
        <v>148</v>
      </c>
      <c r="C63" t="s">
        <v>149</v>
      </c>
      <c r="D63" t="str">
        <f t="shared" si="1"/>
        <v>2.04. Political stability and absence of violence</v>
      </c>
      <c r="H63" s="239">
        <v>73.469379212411582</v>
      </c>
      <c r="I63" s="239">
        <v>11.734687713348658</v>
      </c>
      <c r="J63" s="239">
        <v>92.346940679404398</v>
      </c>
      <c r="K63" s="239">
        <v>38.775503802582314</v>
      </c>
      <c r="L63" s="239">
        <v>91.836734561432735</v>
      </c>
      <c r="M63" s="239">
        <v>47.448975359121242</v>
      </c>
      <c r="N63" s="239">
        <v>35.204082609433556</v>
      </c>
      <c r="O63" s="239">
        <v>72.44898860912113</v>
      </c>
      <c r="P63" s="239">
        <v>31.632650599958371</v>
      </c>
      <c r="Q63" s="239">
        <v>48.469387595064553</v>
      </c>
      <c r="R63" s="239">
        <v>12.755099949291981</v>
      </c>
      <c r="S63" s="239">
        <v>25.000003515306091</v>
      </c>
      <c r="T63" s="239">
        <v>88.775508669929224</v>
      </c>
      <c r="U63" s="239">
        <v>69.387751901291153</v>
      </c>
      <c r="V63" s="239">
        <v>49.489799831007879</v>
      </c>
      <c r="W63" s="239">
        <v>13.775512185235302</v>
      </c>
      <c r="X63" s="239">
        <v>5.1020417103290221</v>
      </c>
      <c r="Y63" s="239">
        <v>100</v>
      </c>
      <c r="Z63" s="239">
        <v>0</v>
      </c>
      <c r="AA63" s="239">
        <v>16.326531958767166</v>
      </c>
      <c r="AB63" s="239">
        <v>36.224484029050444</v>
      </c>
      <c r="AC63" s="239">
        <v>14.795913604852188</v>
      </c>
      <c r="AD63" s="239">
        <v>16.836738076738825</v>
      </c>
      <c r="AE63" s="239">
        <v>99.489804698354774</v>
      </c>
      <c r="AF63" s="239">
        <v>62.244898698667214</v>
      </c>
      <c r="AG63" s="239">
        <v>43.367348048000821</v>
      </c>
      <c r="AH63" s="239">
        <v>20.918365387859243</v>
      </c>
      <c r="AI63" s="239">
        <v>60.714291161078663</v>
      </c>
      <c r="AJ63" s="239">
        <v>44.387749467617709</v>
      </c>
      <c r="AK63" s="239">
        <v>42.857141930029165</v>
      </c>
      <c r="AM63" t="s">
        <v>692</v>
      </c>
    </row>
    <row r="64" spans="1:39">
      <c r="A64" s="1">
        <v>57</v>
      </c>
      <c r="B64" s="2" t="s">
        <v>150</v>
      </c>
      <c r="C64" t="s">
        <v>151</v>
      </c>
      <c r="D64" t="str">
        <f t="shared" si="1"/>
        <v>2.05. Goods produced by forced labor or child labor</v>
      </c>
      <c r="H64" s="240">
        <v>99.018848149999997</v>
      </c>
      <c r="I64" s="240">
        <v>48.708938510000003</v>
      </c>
      <c r="J64" s="240">
        <v>71.184260309999999</v>
      </c>
      <c r="K64" s="240">
        <v>18.40189556</v>
      </c>
      <c r="L64" s="240">
        <v>99.469645880000002</v>
      </c>
      <c r="M64" s="240">
        <v>98.668114959999997</v>
      </c>
      <c r="N64" s="240">
        <v>32.714722250000001</v>
      </c>
      <c r="O64" s="240">
        <v>96.807696460000003</v>
      </c>
      <c r="P64" s="240">
        <v>83.662212299999993</v>
      </c>
      <c r="Q64" s="240">
        <v>96.994511630000005</v>
      </c>
      <c r="R64" s="240">
        <v>0</v>
      </c>
      <c r="S64" s="240">
        <v>64.281979399999997</v>
      </c>
      <c r="T64" s="240">
        <v>100</v>
      </c>
      <c r="U64" s="240">
        <v>75.421289290000004</v>
      </c>
      <c r="V64" s="240">
        <v>68.884126330000001</v>
      </c>
      <c r="W64" s="240">
        <v>48.686725860000003</v>
      </c>
      <c r="X64" s="240">
        <v>10.497593220000001</v>
      </c>
      <c r="Y64" s="240">
        <v>99.035972709999996</v>
      </c>
      <c r="Z64" s="240">
        <v>23.627523279999998</v>
      </c>
      <c r="AA64" s="240">
        <v>72.951861199999996</v>
      </c>
      <c r="AB64" s="240">
        <v>72.772917559999996</v>
      </c>
      <c r="AC64" s="240">
        <v>45.692378830000003</v>
      </c>
      <c r="AD64" s="240">
        <v>75.306268119999999</v>
      </c>
      <c r="AE64" s="240">
        <v>91.491134000000002</v>
      </c>
      <c r="AF64" s="240">
        <v>95.495922809999996</v>
      </c>
      <c r="AG64" s="240">
        <v>95.022637970000005</v>
      </c>
      <c r="AH64" s="240">
        <v>58.286277140000003</v>
      </c>
      <c r="AI64" s="240">
        <v>95.145138540000005</v>
      </c>
      <c r="AJ64" s="240">
        <v>97.362605189999996</v>
      </c>
      <c r="AK64" s="240">
        <v>43.825188070000003</v>
      </c>
    </row>
    <row r="65" spans="1:39">
      <c r="A65" s="1">
        <v>58</v>
      </c>
      <c r="B65" s="3" t="s">
        <v>152</v>
      </c>
      <c r="C65" t="s">
        <v>153</v>
      </c>
      <c r="D65" t="str">
        <f t="shared" si="1"/>
        <v>2.05.01. Goods produced by forced labor</v>
      </c>
      <c r="H65" s="239">
        <v>98.447008103620988</v>
      </c>
      <c r="I65" s="239">
        <v>81.315214328100254</v>
      </c>
      <c r="J65" s="239">
        <v>54.389720502020566</v>
      </c>
      <c r="K65" s="239">
        <v>25.011129078973909</v>
      </c>
      <c r="L65" s="239">
        <v>99.160542131023888</v>
      </c>
      <c r="M65" s="239">
        <v>97.89185876979019</v>
      </c>
      <c r="N65" s="239">
        <v>18.499165465091206</v>
      </c>
      <c r="O65" s="239">
        <v>94.947141448664013</v>
      </c>
      <c r="P65" s="239">
        <v>90.806804259162845</v>
      </c>
      <c r="Q65" s="239">
        <v>95.242837214536678</v>
      </c>
      <c r="R65" s="239">
        <v>41.717478035678802</v>
      </c>
      <c r="S65" s="239">
        <v>72.631282860025806</v>
      </c>
      <c r="T65" s="239">
        <v>100</v>
      </c>
      <c r="U65" s="239">
        <v>61.096196815809549</v>
      </c>
      <c r="V65" s="239">
        <v>54.915677084687225</v>
      </c>
      <c r="W65" s="239">
        <v>81.280055590776584</v>
      </c>
      <c r="X65" s="239">
        <v>0</v>
      </c>
      <c r="Y65" s="239">
        <v>98.474113293945351</v>
      </c>
      <c r="Z65" s="239">
        <v>4.115717762398333</v>
      </c>
      <c r="AA65" s="239">
        <v>57.187523755542472</v>
      </c>
      <c r="AB65" s="239">
        <v>77.737620592200216</v>
      </c>
      <c r="AC65" s="239">
        <v>68.207194258988025</v>
      </c>
      <c r="AD65" s="239">
        <v>65.080805079199763</v>
      </c>
      <c r="AE65" s="239">
        <v>86.53195230265348</v>
      </c>
      <c r="AF65" s="239">
        <v>92.87083302950532</v>
      </c>
      <c r="AG65" s="239">
        <v>92.121705854458114</v>
      </c>
      <c r="AH65" s="239">
        <v>50.641134120075357</v>
      </c>
      <c r="AI65" s="239">
        <v>92.315602846918765</v>
      </c>
      <c r="AJ65" s="239">
        <v>95.825464980714656</v>
      </c>
      <c r="AK65" s="239">
        <v>77.751757627564828</v>
      </c>
    </row>
    <row r="66" spans="1:39">
      <c r="A66" s="1">
        <v>59</v>
      </c>
      <c r="B66" s="4" t="s">
        <v>154</v>
      </c>
      <c r="C66" t="s">
        <v>155</v>
      </c>
      <c r="D66" t="str">
        <f t="shared" si="1"/>
        <v>2.05.01.a. Goods produced by forced labor, number of goods categories</v>
      </c>
      <c r="H66" s="239">
        <v>100</v>
      </c>
      <c r="I66" s="239">
        <v>94.117647058823536</v>
      </c>
      <c r="J66" s="239">
        <v>100</v>
      </c>
      <c r="K66" s="239">
        <v>94.117647058823536</v>
      </c>
      <c r="L66" s="239">
        <v>100</v>
      </c>
      <c r="M66" s="239">
        <v>100</v>
      </c>
      <c r="N66" s="239">
        <v>0</v>
      </c>
      <c r="O66" s="239">
        <v>94.117647058823536</v>
      </c>
      <c r="P66" s="239">
        <v>100</v>
      </c>
      <c r="Q66" s="239">
        <v>100</v>
      </c>
      <c r="R66" s="239">
        <v>52.941176470588232</v>
      </c>
      <c r="S66" s="239">
        <v>88.235294117647058</v>
      </c>
      <c r="T66" s="239">
        <v>100</v>
      </c>
      <c r="U66" s="239">
        <v>100</v>
      </c>
      <c r="V66" s="239">
        <v>76.470588235294116</v>
      </c>
      <c r="W66" s="239">
        <v>88.235294117647058</v>
      </c>
      <c r="X66" s="239">
        <v>23.529411764705884</v>
      </c>
      <c r="Y66" s="239">
        <v>100</v>
      </c>
      <c r="Z66" s="239">
        <v>64.705882352941174</v>
      </c>
      <c r="AA66" s="239">
        <v>100</v>
      </c>
      <c r="AB66" s="239">
        <v>82.35294117647058</v>
      </c>
      <c r="AC66" s="239">
        <v>100</v>
      </c>
      <c r="AD66" s="239">
        <v>82.35294117647058</v>
      </c>
      <c r="AE66" s="239">
        <v>100</v>
      </c>
      <c r="AF66" s="239">
        <v>100</v>
      </c>
      <c r="AG66" s="239">
        <v>100</v>
      </c>
      <c r="AH66" s="239">
        <v>82.35294117647058</v>
      </c>
      <c r="AI66" s="239">
        <v>100</v>
      </c>
      <c r="AJ66" s="239">
        <v>100</v>
      </c>
      <c r="AK66" s="239">
        <v>94.117647058823536</v>
      </c>
      <c r="AM66" t="s">
        <v>684</v>
      </c>
    </row>
    <row r="67" spans="1:39">
      <c r="A67" s="1">
        <v>60</v>
      </c>
      <c r="B67" s="4" t="s">
        <v>156</v>
      </c>
      <c r="C67" t="s">
        <v>157</v>
      </c>
      <c r="D67" t="str">
        <f t="shared" si="1"/>
        <v>2.05.01.b. % population in forced labor</v>
      </c>
      <c r="H67" s="239">
        <v>97.808705833423502</v>
      </c>
      <c r="I67" s="239">
        <v>79.517848437301325</v>
      </c>
      <c r="J67" s="239">
        <v>35.643231859173866</v>
      </c>
      <c r="K67" s="239">
        <v>7.1964754000092057E-2</v>
      </c>
      <c r="L67" s="239">
        <v>98.815512730193177</v>
      </c>
      <c r="M67" s="239">
        <v>97.025382044266166</v>
      </c>
      <c r="N67" s="239">
        <v>85.001136384631806</v>
      </c>
      <c r="O67" s="239">
        <v>98.752695990682952</v>
      </c>
      <c r="P67" s="239">
        <v>87.028267020540923</v>
      </c>
      <c r="Q67" s="239">
        <v>93.287574078431334</v>
      </c>
      <c r="R67" s="239">
        <v>64.821336848660508</v>
      </c>
      <c r="S67" s="239">
        <v>73.147047699240872</v>
      </c>
      <c r="T67" s="239">
        <v>100</v>
      </c>
      <c r="U67" s="239">
        <v>45.10616753768862</v>
      </c>
      <c r="V67" s="239">
        <v>59.9147760163006</v>
      </c>
      <c r="W67" s="239">
        <v>85.350591888446843</v>
      </c>
      <c r="X67" s="239">
        <v>35.369132929199822</v>
      </c>
      <c r="Y67" s="239">
        <v>97.846951651434665</v>
      </c>
      <c r="Z67" s="239">
        <v>0</v>
      </c>
      <c r="AA67" s="239">
        <v>39.590972966494526</v>
      </c>
      <c r="AB67" s="239">
        <v>86.234517493359689</v>
      </c>
      <c r="AC67" s="239">
        <v>55.139888416792608</v>
      </c>
      <c r="AD67" s="239">
        <v>68.375566609108503</v>
      </c>
      <c r="AE67" s="239">
        <v>80.996388697725138</v>
      </c>
      <c r="AF67" s="239">
        <v>89.940641653430617</v>
      </c>
      <c r="AG67" s="239">
        <v>88.883612307345558</v>
      </c>
      <c r="AH67" s="239">
        <v>48.000980744372534</v>
      </c>
      <c r="AI67" s="239">
        <v>89.15720378550229</v>
      </c>
      <c r="AJ67" s="239">
        <v>94.109670335525834</v>
      </c>
      <c r="AK67" s="239">
        <v>74.489759173643307</v>
      </c>
      <c r="AM67" t="s">
        <v>810</v>
      </c>
    </row>
    <row r="68" spans="1:39">
      <c r="A68" s="1">
        <v>61</v>
      </c>
      <c r="B68" s="3" t="s">
        <v>158</v>
      </c>
      <c r="C68" t="s">
        <v>159</v>
      </c>
      <c r="D68" t="str">
        <f t="shared" si="1"/>
        <v>2.05.02. Goods produced by child labor, number of goods categories</v>
      </c>
      <c r="H68" s="239">
        <v>100</v>
      </c>
      <c r="I68" s="239">
        <v>37.5</v>
      </c>
      <c r="J68" s="239">
        <v>100</v>
      </c>
      <c r="K68" s="239">
        <v>45.833333333333343</v>
      </c>
      <c r="L68" s="239">
        <v>100</v>
      </c>
      <c r="M68" s="239">
        <v>100</v>
      </c>
      <c r="N68" s="239">
        <v>75</v>
      </c>
      <c r="O68" s="239">
        <v>100</v>
      </c>
      <c r="P68" s="239">
        <v>83.333333333333314</v>
      </c>
      <c r="Q68" s="239">
        <v>100</v>
      </c>
      <c r="R68" s="239">
        <v>0</v>
      </c>
      <c r="S68" s="239">
        <v>70.833333333333329</v>
      </c>
      <c r="T68" s="239">
        <v>100</v>
      </c>
      <c r="U68" s="239">
        <v>100</v>
      </c>
      <c r="V68" s="239">
        <v>95.833333333333314</v>
      </c>
      <c r="W68" s="239">
        <v>37.5</v>
      </c>
      <c r="X68" s="239">
        <v>58.333333333333343</v>
      </c>
      <c r="Y68" s="239">
        <v>100</v>
      </c>
      <c r="Z68" s="239">
        <v>75</v>
      </c>
      <c r="AA68" s="239">
        <v>100</v>
      </c>
      <c r="AB68" s="239">
        <v>79.166666666666671</v>
      </c>
      <c r="AC68" s="239">
        <v>45.833333333333343</v>
      </c>
      <c r="AD68" s="239">
        <v>95.833333333333314</v>
      </c>
      <c r="AE68" s="239">
        <v>100</v>
      </c>
      <c r="AF68" s="239">
        <v>100</v>
      </c>
      <c r="AG68" s="239">
        <v>100</v>
      </c>
      <c r="AH68" s="239">
        <v>83.333333333333314</v>
      </c>
      <c r="AI68" s="239">
        <v>100</v>
      </c>
      <c r="AJ68" s="239">
        <v>100</v>
      </c>
      <c r="AK68" s="239">
        <v>33.333333333333329</v>
      </c>
    </row>
    <row r="69" spans="1:39">
      <c r="A69" s="1">
        <v>62</v>
      </c>
      <c r="B69" s="2" t="s">
        <v>160</v>
      </c>
      <c r="C69" t="s">
        <v>161</v>
      </c>
      <c r="D69" t="str">
        <f t="shared" si="1"/>
        <v>2.06. Government response to human trafficking</v>
      </c>
      <c r="H69" s="239">
        <v>90.30112923462984</v>
      </c>
      <c r="I69" s="239">
        <v>23.693538268506881</v>
      </c>
      <c r="J69" s="239">
        <v>0</v>
      </c>
      <c r="K69" s="239">
        <v>32.352049351735658</v>
      </c>
      <c r="L69" s="239">
        <v>84.90589711417816</v>
      </c>
      <c r="M69" s="239">
        <v>100</v>
      </c>
      <c r="N69" s="239">
        <v>15.555207026348821</v>
      </c>
      <c r="O69" s="239">
        <v>56.925275338073348</v>
      </c>
      <c r="P69" s="239">
        <v>73.912588874947659</v>
      </c>
      <c r="Q69" s="239">
        <v>23.224592220828072</v>
      </c>
      <c r="R69" s="239">
        <v>4.0025094102885701</v>
      </c>
      <c r="S69" s="239">
        <v>60.347657883730598</v>
      </c>
      <c r="T69" s="239">
        <v>39.284818067753996</v>
      </c>
      <c r="U69" s="239">
        <v>47.79171894604761</v>
      </c>
      <c r="V69" s="239">
        <v>50.037118360518555</v>
      </c>
      <c r="W69" s="239">
        <v>43.367314930991213</v>
      </c>
      <c r="X69" s="239">
        <v>11.487871183605202</v>
      </c>
      <c r="Y69" s="239">
        <v>83.776662484316162</v>
      </c>
      <c r="Z69" s="239">
        <v>6.2703889585947561</v>
      </c>
      <c r="AA69" s="239">
        <v>9.4479297365118722</v>
      </c>
      <c r="AB69" s="239">
        <v>66.772793810121271</v>
      </c>
      <c r="AC69" s="239">
        <v>62.816290255123327</v>
      </c>
      <c r="AD69" s="239">
        <v>42.609263906315313</v>
      </c>
      <c r="AE69" s="239">
        <v>24.065244667503187</v>
      </c>
      <c r="AF69" s="239">
        <v>18.607277289836855</v>
      </c>
      <c r="AG69" s="239">
        <v>62.509410288582188</v>
      </c>
      <c r="AH69" s="239">
        <v>65.28021748222497</v>
      </c>
      <c r="AI69" s="239">
        <v>98.469259723964839</v>
      </c>
      <c r="AJ69" s="239">
        <v>87.503136762860748</v>
      </c>
      <c r="AK69" s="239">
        <v>25.248849853617731</v>
      </c>
    </row>
    <row r="70" spans="1:39">
      <c r="A70" s="1">
        <v>63</v>
      </c>
      <c r="B70" s="3" t="s">
        <v>162</v>
      </c>
      <c r="C70" t="s">
        <v>163</v>
      </c>
      <c r="D70" t="str">
        <f t="shared" si="1"/>
        <v>2.06.01. Government response to human trafficking, Criminalization</v>
      </c>
      <c r="H70" s="239">
        <v>80</v>
      </c>
      <c r="I70" s="239">
        <v>60</v>
      </c>
      <c r="J70" s="239">
        <v>0</v>
      </c>
      <c r="K70" s="239">
        <v>80</v>
      </c>
      <c r="L70" s="239">
        <v>80</v>
      </c>
      <c r="M70" s="239">
        <v>100</v>
      </c>
      <c r="N70" s="239">
        <v>40</v>
      </c>
      <c r="O70" s="237"/>
      <c r="P70" s="239">
        <v>100</v>
      </c>
      <c r="Q70" s="239">
        <v>40</v>
      </c>
      <c r="R70" s="239">
        <v>60</v>
      </c>
      <c r="S70" s="239">
        <v>80</v>
      </c>
      <c r="T70" s="239">
        <v>40</v>
      </c>
      <c r="U70" s="239">
        <v>60</v>
      </c>
      <c r="V70" s="239">
        <v>60</v>
      </c>
      <c r="W70" s="239">
        <v>80</v>
      </c>
      <c r="X70" s="239">
        <v>40</v>
      </c>
      <c r="Y70" s="239">
        <v>80</v>
      </c>
      <c r="Z70" s="239">
        <v>40</v>
      </c>
      <c r="AA70" s="239">
        <v>20</v>
      </c>
      <c r="AB70" s="239">
        <v>80</v>
      </c>
      <c r="AC70" s="239">
        <v>100</v>
      </c>
      <c r="AD70" s="239">
        <v>80</v>
      </c>
      <c r="AE70" s="239">
        <v>20</v>
      </c>
      <c r="AF70" s="239">
        <v>20</v>
      </c>
      <c r="AG70" s="239">
        <v>80</v>
      </c>
      <c r="AH70" s="239">
        <v>80</v>
      </c>
      <c r="AI70" s="239">
        <v>80</v>
      </c>
      <c r="AJ70" s="239">
        <v>60</v>
      </c>
      <c r="AK70" s="239">
        <v>60</v>
      </c>
      <c r="AM70" t="s">
        <v>684</v>
      </c>
    </row>
    <row r="71" spans="1:39">
      <c r="A71" s="1">
        <v>64</v>
      </c>
      <c r="B71" s="3" t="s">
        <v>164</v>
      </c>
      <c r="C71" t="s">
        <v>165</v>
      </c>
      <c r="D71" t="str">
        <f t="shared" si="1"/>
        <v>2.06.02. Government response to human trafficking, Strategy</v>
      </c>
      <c r="H71" s="239">
        <v>84.994400895856629</v>
      </c>
      <c r="I71" s="239">
        <v>48.600223964165671</v>
      </c>
      <c r="J71" s="239">
        <v>3.8073908174691553</v>
      </c>
      <c r="K71" s="239">
        <v>35.722284434490419</v>
      </c>
      <c r="L71" s="239">
        <v>75.363941769316895</v>
      </c>
      <c r="M71" s="239">
        <v>82.306830907054888</v>
      </c>
      <c r="N71" s="239">
        <v>16.573348264277698</v>
      </c>
      <c r="O71" s="239">
        <v>36.945792376923393</v>
      </c>
      <c r="P71" s="239">
        <v>52.407614781634834</v>
      </c>
      <c r="Q71" s="239">
        <v>5.2631578947367483</v>
      </c>
      <c r="R71" s="239">
        <v>50.951847704367239</v>
      </c>
      <c r="S71" s="239">
        <v>60.69428891377369</v>
      </c>
      <c r="T71" s="239">
        <v>33.930571108622452</v>
      </c>
      <c r="U71" s="239">
        <v>29.115341545352603</v>
      </c>
      <c r="V71" s="239">
        <v>37.290033594624738</v>
      </c>
      <c r="W71" s="239">
        <v>63.717805151175767</v>
      </c>
      <c r="X71" s="239">
        <v>25.979843225083972</v>
      </c>
      <c r="Y71" s="239">
        <v>73.348264277715501</v>
      </c>
      <c r="Z71" s="239">
        <v>0</v>
      </c>
      <c r="AA71" s="239">
        <v>0.67189249720033539</v>
      </c>
      <c r="AB71" s="239">
        <v>63.829787234042513</v>
      </c>
      <c r="AC71" s="239">
        <v>70.10078387457996</v>
      </c>
      <c r="AD71" s="239">
        <v>4.0313549832026068</v>
      </c>
      <c r="AE71" s="239">
        <v>26.763717805151224</v>
      </c>
      <c r="AF71" s="239">
        <v>17.021276595744588</v>
      </c>
      <c r="AG71" s="239">
        <v>35.386338185890246</v>
      </c>
      <c r="AH71" s="239">
        <v>56.998880179171245</v>
      </c>
      <c r="AI71" s="239">
        <v>99.574468085106346</v>
      </c>
      <c r="AJ71" s="239">
        <v>100</v>
      </c>
      <c r="AK71" s="239">
        <v>55.543113101903657</v>
      </c>
      <c r="AM71" t="s">
        <v>810</v>
      </c>
    </row>
    <row r="72" spans="1:39">
      <c r="A72" s="1">
        <v>65</v>
      </c>
      <c r="B72" s="3" t="s">
        <v>166</v>
      </c>
      <c r="C72" t="s">
        <v>167</v>
      </c>
      <c r="D72" t="str">
        <f t="shared" si="1"/>
        <v>2.06.03. Government response to human trafficking, Action</v>
      </c>
      <c r="H72" s="239">
        <v>100</v>
      </c>
      <c r="I72" s="239">
        <v>66.666666666666657</v>
      </c>
      <c r="J72" s="239">
        <v>0</v>
      </c>
      <c r="K72" s="239">
        <v>0</v>
      </c>
      <c r="L72" s="239">
        <v>100</v>
      </c>
      <c r="M72" s="239">
        <v>100</v>
      </c>
      <c r="N72" s="239">
        <v>0</v>
      </c>
      <c r="O72" s="239">
        <v>100</v>
      </c>
      <c r="P72" s="239">
        <v>66.666666666666657</v>
      </c>
      <c r="Q72" s="239">
        <v>33.333333333333329</v>
      </c>
      <c r="R72" s="239">
        <v>66.666666666666657</v>
      </c>
      <c r="S72" s="239">
        <v>33.333333333333329</v>
      </c>
      <c r="T72" s="239">
        <v>66.666666666666657</v>
      </c>
      <c r="U72" s="239">
        <v>66.666666666666657</v>
      </c>
      <c r="V72" s="239">
        <v>0</v>
      </c>
      <c r="W72" s="239">
        <v>66.666666666666657</v>
      </c>
      <c r="X72" s="239">
        <v>0</v>
      </c>
      <c r="Y72" s="239">
        <v>66.666666666666657</v>
      </c>
      <c r="Z72" s="239">
        <v>66.666666666666657</v>
      </c>
      <c r="AA72" s="239">
        <v>33.333333333333329</v>
      </c>
      <c r="AB72" s="239">
        <v>66.666666666666657</v>
      </c>
      <c r="AC72" s="239">
        <v>100</v>
      </c>
      <c r="AD72" s="239">
        <v>0</v>
      </c>
      <c r="AE72" s="239">
        <v>100</v>
      </c>
      <c r="AF72" s="239">
        <v>66.666666666666657</v>
      </c>
      <c r="AG72" s="239">
        <v>66.666666666666657</v>
      </c>
      <c r="AH72" s="239">
        <v>66.666666666666657</v>
      </c>
      <c r="AI72" s="239">
        <v>100</v>
      </c>
      <c r="AJ72" s="239">
        <v>100</v>
      </c>
      <c r="AK72" s="239">
        <v>0</v>
      </c>
      <c r="AM72" t="s">
        <v>684</v>
      </c>
    </row>
    <row r="73" spans="1:39">
      <c r="A73" s="1">
        <v>66</v>
      </c>
      <c r="B73" s="2" t="s">
        <v>168</v>
      </c>
      <c r="C73" t="s">
        <v>169</v>
      </c>
      <c r="D73" t="str">
        <f t="shared" si="1"/>
        <v>2.07. Trade in goods at risk of modern slavery</v>
      </c>
      <c r="H73" s="239">
        <v>56.163839592446912</v>
      </c>
      <c r="I73" s="239">
        <v>99.999999999999986</v>
      </c>
      <c r="J73" s="239">
        <v>78.497397857801658</v>
      </c>
      <c r="K73" s="239">
        <v>45.318025419239007</v>
      </c>
      <c r="L73" s="239">
        <v>55.228512211413403</v>
      </c>
      <c r="M73" s="239">
        <v>61.263812909000343</v>
      </c>
      <c r="N73" s="239">
        <v>0</v>
      </c>
      <c r="O73" s="239">
        <v>30.132426209044812</v>
      </c>
      <c r="P73" s="239">
        <v>71.498115032591315</v>
      </c>
      <c r="Q73" s="239">
        <v>49.952722420942642</v>
      </c>
      <c r="R73" s="239">
        <v>18.19159409054291</v>
      </c>
      <c r="S73" s="239">
        <v>31.638164564124221</v>
      </c>
      <c r="T73" s="239">
        <v>21.122726227007899</v>
      </c>
      <c r="U73" s="239">
        <v>60.273308752808411</v>
      </c>
      <c r="V73" s="239">
        <v>24.211956546835403</v>
      </c>
      <c r="W73" s="239">
        <v>58.043929720615353</v>
      </c>
      <c r="X73" s="239">
        <v>45.835988201902545</v>
      </c>
      <c r="Y73" s="239">
        <v>64.95467455811567</v>
      </c>
      <c r="Z73" s="239">
        <v>48.359702253621791</v>
      </c>
      <c r="AA73" s="239">
        <v>70.872605816150099</v>
      </c>
      <c r="AB73" s="239">
        <v>28.188219046686747</v>
      </c>
      <c r="AC73" s="239">
        <v>66.240923179830631</v>
      </c>
      <c r="AD73" s="239">
        <v>22.4323279934891</v>
      </c>
      <c r="AE73" s="239">
        <v>57.49720374233555</v>
      </c>
      <c r="AF73" s="239">
        <v>27.396102031791376</v>
      </c>
      <c r="AG73" s="239">
        <v>71.129722471203166</v>
      </c>
      <c r="AH73" s="239">
        <v>23.504185640630112</v>
      </c>
      <c r="AI73" s="239">
        <v>53.833633101364114</v>
      </c>
      <c r="AJ73" s="239">
        <v>45.671261561118435</v>
      </c>
      <c r="AK73" s="239">
        <v>19.318666260619576</v>
      </c>
    </row>
    <row r="74" spans="1:39">
      <c r="A74" s="1">
        <v>67</v>
      </c>
      <c r="B74" s="3" t="s">
        <v>170</v>
      </c>
      <c r="C74" t="s">
        <v>171</v>
      </c>
      <c r="D74" t="str">
        <f t="shared" si="1"/>
        <v>2.07.01. Imports of goods at risk of modern slavery, US$ millions</v>
      </c>
      <c r="H74" s="239">
        <v>19.313126593455436</v>
      </c>
      <c r="I74" s="239">
        <v>100</v>
      </c>
      <c r="J74" s="239">
        <v>60.421311519338509</v>
      </c>
      <c r="K74" s="239">
        <v>60.479754101394747</v>
      </c>
      <c r="L74" s="239">
        <v>17.591519562057627</v>
      </c>
      <c r="M74" s="239">
        <v>28.70037441679807</v>
      </c>
      <c r="N74" s="239">
        <v>15.935354154233792</v>
      </c>
      <c r="O74" s="239">
        <v>25.756171788170974</v>
      </c>
      <c r="P74" s="239">
        <v>47.538106375371548</v>
      </c>
      <c r="Q74" s="239">
        <v>7.8806557686605316</v>
      </c>
      <c r="R74" s="239">
        <v>24.414943289718423</v>
      </c>
      <c r="S74" s="239">
        <v>31.838213015870821</v>
      </c>
      <c r="T74" s="239">
        <v>8.6472034463193239</v>
      </c>
      <c r="U74" s="239">
        <v>77.006407310288395</v>
      </c>
      <c r="V74" s="239">
        <v>29.28451756278011</v>
      </c>
      <c r="W74" s="239">
        <v>22.77370782944989</v>
      </c>
      <c r="X74" s="239">
        <v>49.680422444988956</v>
      </c>
      <c r="Y74" s="239">
        <v>35.493945839899439</v>
      </c>
      <c r="Z74" s="239">
        <v>39.137624419214532</v>
      </c>
      <c r="AA74" s="239">
        <v>100</v>
      </c>
      <c r="AB74" s="239">
        <v>34.982551970944428</v>
      </c>
      <c r="AC74" s="239">
        <v>37.861474810155109</v>
      </c>
      <c r="AD74" s="239">
        <v>20.064089699053071</v>
      </c>
      <c r="AE74" s="239">
        <v>21.767378593782354</v>
      </c>
      <c r="AF74" s="239">
        <v>18.606874739502786</v>
      </c>
      <c r="AG74" s="239">
        <v>46.860025911930272</v>
      </c>
      <c r="AH74" s="239">
        <v>25.1459339052942</v>
      </c>
      <c r="AI74" s="239">
        <v>15.024040268168832</v>
      </c>
      <c r="AJ74" s="239">
        <v>0</v>
      </c>
      <c r="AK74" s="239">
        <v>30.227069752358261</v>
      </c>
      <c r="AL74" t="s">
        <v>693</v>
      </c>
      <c r="AM74" t="s">
        <v>692</v>
      </c>
    </row>
    <row r="75" spans="1:39">
      <c r="A75" s="1">
        <v>68</v>
      </c>
      <c r="B75" s="3" t="s">
        <v>172</v>
      </c>
      <c r="C75" t="s">
        <v>173</v>
      </c>
      <c r="D75" t="str">
        <f t="shared" si="1"/>
        <v>2.07.02. Exports of goods at risk of modern slavery, US$ millions</v>
      </c>
      <c r="H75" s="239">
        <v>100</v>
      </c>
      <c r="I75" s="239">
        <v>100</v>
      </c>
      <c r="J75" s="239">
        <v>100</v>
      </c>
      <c r="K75" s="239">
        <v>38.870063045055652</v>
      </c>
      <c r="L75" s="239">
        <v>100</v>
      </c>
      <c r="M75" s="239">
        <v>100</v>
      </c>
      <c r="N75" s="239">
        <v>0</v>
      </c>
      <c r="O75" s="239">
        <v>45.642325952477989</v>
      </c>
      <c r="P75" s="239">
        <v>100</v>
      </c>
      <c r="Q75" s="239">
        <v>100</v>
      </c>
      <c r="R75" s="239">
        <v>25.004704100972518</v>
      </c>
      <c r="S75" s="239">
        <v>42.331816695418929</v>
      </c>
      <c r="T75" s="239">
        <v>46.167621930627334</v>
      </c>
      <c r="U75" s="239">
        <v>49.870799139327424</v>
      </c>
      <c r="V75" s="239">
        <v>31.216488661717079</v>
      </c>
      <c r="W75" s="239">
        <v>100</v>
      </c>
      <c r="X75" s="239">
        <v>50.62278106298394</v>
      </c>
      <c r="Y75" s="239">
        <v>100</v>
      </c>
      <c r="Z75" s="239">
        <v>65.810844420215247</v>
      </c>
      <c r="AA75" s="239">
        <v>46.386765051396402</v>
      </c>
      <c r="AB75" s="239">
        <v>32.837347741802148</v>
      </c>
      <c r="AC75" s="239">
        <v>100</v>
      </c>
      <c r="AD75" s="239">
        <v>37.161249531357107</v>
      </c>
      <c r="AE75" s="239">
        <v>100</v>
      </c>
      <c r="AF75" s="239">
        <v>47.755017595092575</v>
      </c>
      <c r="AG75" s="239">
        <v>100</v>
      </c>
      <c r="AH75" s="239">
        <v>34.052316307296849</v>
      </c>
      <c r="AI75" s="239">
        <v>100</v>
      </c>
      <c r="AJ75" s="239">
        <v>100</v>
      </c>
      <c r="AK75" s="239">
        <v>21.267119036610481</v>
      </c>
      <c r="AL75" t="s">
        <v>693</v>
      </c>
      <c r="AM75" t="s">
        <v>692</v>
      </c>
    </row>
    <row r="76" spans="1:39">
      <c r="A76" s="1">
        <v>69</v>
      </c>
      <c r="B76" s="2" t="s">
        <v>174</v>
      </c>
      <c r="C76" t="s">
        <v>175</v>
      </c>
      <c r="D76" t="str">
        <f t="shared" si="1"/>
        <v>2.08. Social mobility, Index</v>
      </c>
      <c r="H76" s="239">
        <v>97.461928934010146</v>
      </c>
      <c r="I76" s="239">
        <v>8.8832487309644694</v>
      </c>
      <c r="J76" s="237"/>
      <c r="K76" s="237"/>
      <c r="L76" s="239">
        <v>100</v>
      </c>
      <c r="M76" s="239">
        <v>59.898477157360411</v>
      </c>
      <c r="N76" s="239">
        <v>62.944162436548226</v>
      </c>
      <c r="O76" s="237"/>
      <c r="P76" s="239">
        <v>43.654822335025379</v>
      </c>
      <c r="Q76" s="237"/>
      <c r="R76" s="239">
        <v>15.22842639593909</v>
      </c>
      <c r="S76" s="239">
        <v>31.979695431472077</v>
      </c>
      <c r="T76" s="239">
        <v>100</v>
      </c>
      <c r="U76" s="239">
        <v>18.020304568527909</v>
      </c>
      <c r="V76" s="239">
        <v>64.213197969543145</v>
      </c>
      <c r="W76" s="239">
        <v>40.35532994923858</v>
      </c>
      <c r="X76" s="237"/>
      <c r="Y76" s="239">
        <v>95.431472081218288</v>
      </c>
      <c r="Z76" s="239">
        <v>0</v>
      </c>
      <c r="AA76" s="237"/>
      <c r="AB76" s="239">
        <v>33.502538071065985</v>
      </c>
      <c r="AC76" s="239">
        <v>38.071065989847725</v>
      </c>
      <c r="AD76" s="239">
        <v>71.065989847715755</v>
      </c>
      <c r="AE76" s="239">
        <v>96.192893401015226</v>
      </c>
      <c r="AF76" s="239">
        <v>88.071065989847753</v>
      </c>
      <c r="AG76" s="239">
        <v>39.593908629441621</v>
      </c>
      <c r="AH76" s="239">
        <v>47.461928934010153</v>
      </c>
      <c r="AI76" s="239">
        <v>95.685279187817287</v>
      </c>
      <c r="AJ76" s="239">
        <v>85.532994923857899</v>
      </c>
      <c r="AK76" s="239">
        <v>53.55329949238579</v>
      </c>
      <c r="AM76" t="s">
        <v>692</v>
      </c>
    </row>
    <row r="77" spans="1:39">
      <c r="A77" s="1">
        <v>70</v>
      </c>
      <c r="B77" s="2" t="s">
        <v>176</v>
      </c>
      <c r="C77" t="s">
        <v>177</v>
      </c>
      <c r="D77" t="str">
        <f t="shared" si="1"/>
        <v>2.09. Life expectancy at birth</v>
      </c>
      <c r="H77" s="239">
        <v>95.024875621890558</v>
      </c>
      <c r="I77" s="239">
        <v>34.825870646766177</v>
      </c>
      <c r="J77" s="239">
        <v>45.771144278606918</v>
      </c>
      <c r="K77" s="239">
        <v>20.89552238805965</v>
      </c>
      <c r="L77" s="239">
        <v>86.069651741293541</v>
      </c>
      <c r="M77" s="239">
        <v>67.164179104477626</v>
      </c>
      <c r="N77" s="239">
        <v>63.681592039801004</v>
      </c>
      <c r="O77" s="239">
        <v>79.104477611940283</v>
      </c>
      <c r="P77" s="239">
        <v>41.293532338308459</v>
      </c>
      <c r="Q77" s="239">
        <v>100</v>
      </c>
      <c r="R77" s="239">
        <v>8.9552238805970035</v>
      </c>
      <c r="S77" s="239">
        <v>10.945273631840742</v>
      </c>
      <c r="T77" s="239">
        <v>96.517412935323364</v>
      </c>
      <c r="U77" s="239">
        <v>13.43283582089547</v>
      </c>
      <c r="V77" s="239">
        <v>47.263681592039816</v>
      </c>
      <c r="W77" s="239">
        <v>23.880597014925367</v>
      </c>
      <c r="X77" s="239">
        <v>1.4925373134328221</v>
      </c>
      <c r="Y77" s="239">
        <v>85.074626865671647</v>
      </c>
      <c r="Z77" s="239">
        <v>3.4825870646765615</v>
      </c>
      <c r="AA77" s="239">
        <v>0</v>
      </c>
      <c r="AB77" s="239">
        <v>34.825870646766177</v>
      </c>
      <c r="AC77" s="239">
        <v>19.40298507462683</v>
      </c>
      <c r="AD77" s="239">
        <v>19.900497512437816</v>
      </c>
      <c r="AE77" s="239">
        <v>86.567164179104452</v>
      </c>
      <c r="AF77" s="239">
        <v>91.044776119402997</v>
      </c>
      <c r="AG77" s="239">
        <v>54.726368159203993</v>
      </c>
      <c r="AH77" s="239">
        <v>66.169154228855732</v>
      </c>
      <c r="AI77" s="239">
        <v>76.119402985074643</v>
      </c>
      <c r="AJ77" s="239">
        <v>58.706467661691548</v>
      </c>
      <c r="AK77" s="239">
        <v>40.79601990049747</v>
      </c>
      <c r="AM77" t="s">
        <v>684</v>
      </c>
    </row>
    <row r="78" spans="1:39">
      <c r="A78" s="1">
        <v>71</v>
      </c>
      <c r="B78" s="2" t="s">
        <v>178</v>
      </c>
      <c r="C78" t="s">
        <v>179</v>
      </c>
      <c r="D78" t="str">
        <f t="shared" ref="D78" si="2">_xlfn.CONCAT(B78,". ",C78)</f>
        <v>2.10. Uneven Economic Development</v>
      </c>
      <c r="H78" s="239" t="s">
        <v>697</v>
      </c>
      <c r="I78" s="239" t="s">
        <v>697</v>
      </c>
      <c r="J78" s="239" t="s">
        <v>697</v>
      </c>
      <c r="K78" s="239" t="s">
        <v>697</v>
      </c>
      <c r="L78" s="239" t="s">
        <v>697</v>
      </c>
      <c r="M78" s="239" t="s">
        <v>697</v>
      </c>
      <c r="N78" s="239" t="s">
        <v>697</v>
      </c>
      <c r="O78" s="239" t="s">
        <v>697</v>
      </c>
      <c r="P78" s="239" t="s">
        <v>697</v>
      </c>
      <c r="Q78" s="239" t="s">
        <v>697</v>
      </c>
      <c r="R78" s="239" t="s">
        <v>697</v>
      </c>
      <c r="S78" s="239" t="s">
        <v>697</v>
      </c>
      <c r="T78" s="239" t="s">
        <v>697</v>
      </c>
      <c r="U78" s="239" t="s">
        <v>697</v>
      </c>
      <c r="V78" s="239" t="s">
        <v>697</v>
      </c>
      <c r="W78" s="239" t="s">
        <v>697</v>
      </c>
      <c r="X78" s="239" t="s">
        <v>697</v>
      </c>
      <c r="Y78" s="239" t="s">
        <v>697</v>
      </c>
      <c r="Z78" s="239" t="s">
        <v>697</v>
      </c>
      <c r="AA78" s="239" t="s">
        <v>697</v>
      </c>
      <c r="AB78" s="239" t="s">
        <v>697</v>
      </c>
      <c r="AC78" s="239" t="s">
        <v>697</v>
      </c>
      <c r="AD78" s="239" t="s">
        <v>697</v>
      </c>
      <c r="AE78" s="239" t="s">
        <v>697</v>
      </c>
      <c r="AF78" s="239" t="s">
        <v>697</v>
      </c>
      <c r="AG78" s="239" t="s">
        <v>697</v>
      </c>
      <c r="AH78" s="239" t="s">
        <v>697</v>
      </c>
      <c r="AI78" s="239" t="s">
        <v>697</v>
      </c>
      <c r="AJ78" s="239" t="s">
        <v>697</v>
      </c>
      <c r="AK78" s="239" t="s">
        <v>697</v>
      </c>
    </row>
    <row r="79" spans="1:39">
      <c r="A79" s="1"/>
      <c r="B79" s="2"/>
      <c r="C79"/>
      <c r="H79" s="239"/>
      <c r="I79" s="239"/>
      <c r="J79" s="239"/>
      <c r="K79" s="239"/>
      <c r="L79" s="239"/>
      <c r="M79" s="239"/>
      <c r="N79" s="239"/>
      <c r="O79" s="239"/>
      <c r="P79" s="239"/>
      <c r="Q79" s="239"/>
      <c r="R79" s="239"/>
      <c r="S79" s="239"/>
      <c r="T79" s="239"/>
      <c r="U79" s="239"/>
      <c r="V79" s="239"/>
      <c r="W79" s="239"/>
      <c r="X79" s="239"/>
      <c r="Y79" s="239"/>
      <c r="Z79" s="239"/>
      <c r="AA79" s="239"/>
      <c r="AB79" s="239"/>
      <c r="AC79" s="239"/>
      <c r="AD79" s="239"/>
      <c r="AE79" s="239"/>
      <c r="AF79" s="239"/>
      <c r="AG79" s="239"/>
      <c r="AH79" s="239"/>
      <c r="AI79" s="239"/>
      <c r="AJ79" s="239"/>
      <c r="AK79" s="239"/>
    </row>
    <row r="80" spans="1:39">
      <c r="A80" s="1"/>
      <c r="C80"/>
      <c r="H80" s="239"/>
      <c r="I80" s="239"/>
      <c r="J80" s="239"/>
      <c r="K80" s="239"/>
      <c r="L80" s="239"/>
      <c r="M80" s="239"/>
      <c r="N80" s="239"/>
      <c r="O80" s="239"/>
      <c r="P80" s="239"/>
      <c r="Q80" s="239"/>
      <c r="R80" s="239"/>
      <c r="S80" s="239"/>
      <c r="T80" s="239"/>
      <c r="U80" s="239"/>
      <c r="V80" s="239"/>
      <c r="W80" s="239"/>
      <c r="X80" s="239"/>
      <c r="Y80" s="239"/>
      <c r="Z80" s="239"/>
      <c r="AA80" s="239"/>
      <c r="AB80" s="239"/>
      <c r="AC80" s="239"/>
      <c r="AD80" s="239"/>
      <c r="AE80" s="239"/>
      <c r="AF80" s="239"/>
      <c r="AG80" s="239"/>
      <c r="AH80" s="239"/>
      <c r="AI80" s="239"/>
      <c r="AJ80" s="239"/>
      <c r="AK80" s="239"/>
    </row>
    <row r="81" spans="1:39">
      <c r="A81" s="1"/>
      <c r="B81" t="s">
        <v>181</v>
      </c>
      <c r="C81" t="s">
        <v>182</v>
      </c>
      <c r="D81" t="str">
        <f>B81</f>
        <v>3. Environmental Pillar</v>
      </c>
      <c r="H81" s="239">
        <v>63.045690865105165</v>
      </c>
      <c r="I81" s="239">
        <v>56.042703733688285</v>
      </c>
      <c r="J81" s="239">
        <v>13.421527221015666</v>
      </c>
      <c r="K81" s="239">
        <v>80.563730924450184</v>
      </c>
      <c r="L81" s="239">
        <v>54.105255455830978</v>
      </c>
      <c r="M81" s="239">
        <v>74.42785709109647</v>
      </c>
      <c r="N81" s="239">
        <v>64.346723344472593</v>
      </c>
      <c r="O81" s="239">
        <v>41.546689551259561</v>
      </c>
      <c r="P81" s="239">
        <v>57.389078999521011</v>
      </c>
      <c r="Q81" s="239">
        <v>74.771400756532003</v>
      </c>
      <c r="R81" s="239">
        <v>39.20264167215656</v>
      </c>
      <c r="S81" s="239">
        <v>71.26829793270565</v>
      </c>
      <c r="T81" s="239">
        <v>85.234549681148465</v>
      </c>
      <c r="U81" s="239">
        <v>79.26420625009618</v>
      </c>
      <c r="V81" s="239">
        <v>68.1255097306409</v>
      </c>
      <c r="W81" s="239">
        <v>87.544025753212821</v>
      </c>
      <c r="X81" s="239">
        <v>58.314724852383996</v>
      </c>
      <c r="Y81" s="239">
        <v>100</v>
      </c>
      <c r="Z81" s="239">
        <v>44.988381962376558</v>
      </c>
      <c r="AA81" s="239">
        <v>53.670990468587334</v>
      </c>
      <c r="AB81" s="239">
        <v>50.436280225968865</v>
      </c>
      <c r="AC81" s="239">
        <v>85.02448718427253</v>
      </c>
      <c r="AD81" s="239">
        <v>0</v>
      </c>
      <c r="AE81" s="239">
        <v>72.842630512693248</v>
      </c>
      <c r="AF81" s="239">
        <v>60.813293787379116</v>
      </c>
      <c r="AG81" s="239">
        <v>61.54647665474301</v>
      </c>
      <c r="AH81" s="239">
        <v>54.364801039938826</v>
      </c>
      <c r="AI81" s="239">
        <v>91.640152060653776</v>
      </c>
      <c r="AJ81" s="239">
        <v>57.611406214067074</v>
      </c>
      <c r="AK81" s="239">
        <v>58.488889518840715</v>
      </c>
    </row>
    <row r="82" spans="1:39">
      <c r="A82" s="1">
        <v>71</v>
      </c>
      <c r="B82" s="2" t="s">
        <v>183</v>
      </c>
      <c r="C82" t="s">
        <v>184</v>
      </c>
      <c r="D82" t="str">
        <f t="shared" ref="D82:D100" si="3">_xlfn.CONCAT(B82,". ",C82)</f>
        <v>3.01. Air pollution</v>
      </c>
      <c r="H82" s="239">
        <v>99.095924456497116</v>
      </c>
      <c r="I82" s="239">
        <v>25.576109820267035</v>
      </c>
      <c r="J82" s="239">
        <v>97.838259755221443</v>
      </c>
      <c r="K82" s="239">
        <v>79.178147268408551</v>
      </c>
      <c r="L82" s="239">
        <v>98.653795620910387</v>
      </c>
      <c r="M82" s="239">
        <v>77.175273612198794</v>
      </c>
      <c r="N82" s="239">
        <v>46.049369931459417</v>
      </c>
      <c r="O82" s="239">
        <v>86.861786197389122</v>
      </c>
      <c r="P82" s="239">
        <v>81.158471784449887</v>
      </c>
      <c r="Q82" s="239">
        <v>83.2373549418473</v>
      </c>
      <c r="R82" s="239">
        <v>0</v>
      </c>
      <c r="S82" s="239">
        <v>82.365213226585212</v>
      </c>
      <c r="T82" s="239">
        <v>90.165921285119765</v>
      </c>
      <c r="U82" s="239">
        <v>80.948047661271005</v>
      </c>
      <c r="V82" s="239">
        <v>86.408434569307545</v>
      </c>
      <c r="W82" s="239">
        <v>81.803594659141652</v>
      </c>
      <c r="X82" s="239">
        <v>69.114784443423275</v>
      </c>
      <c r="Y82" s="239">
        <v>100</v>
      </c>
      <c r="Z82" s="239">
        <v>25.166225478457292</v>
      </c>
      <c r="AA82" s="239">
        <v>87.060055531464599</v>
      </c>
      <c r="AB82" s="239">
        <v>67.62731785614892</v>
      </c>
      <c r="AC82" s="239">
        <v>83.504553191764785</v>
      </c>
      <c r="AD82" s="239">
        <v>92.58658830991476</v>
      </c>
      <c r="AE82" s="239">
        <v>83.236578278006832</v>
      </c>
      <c r="AF82" s="239">
        <v>72.302588232248382</v>
      </c>
      <c r="AG82" s="239">
        <v>81.991107199026587</v>
      </c>
      <c r="AH82" s="239">
        <v>72.463849534325306</v>
      </c>
      <c r="AI82" s="239">
        <v>94.859054929550112</v>
      </c>
      <c r="AJ82" s="239">
        <v>97.895448102674962</v>
      </c>
      <c r="AK82" s="239">
        <v>81.690874847094307</v>
      </c>
      <c r="AM82" t="s">
        <v>694</v>
      </c>
    </row>
    <row r="83" spans="1:39">
      <c r="A83" s="1">
        <v>72</v>
      </c>
      <c r="B83" s="2" t="s">
        <v>185</v>
      </c>
      <c r="C83" t="s">
        <v>186</v>
      </c>
      <c r="D83" t="str">
        <f t="shared" si="3"/>
        <v>3.02. Deforestation</v>
      </c>
      <c r="H83" s="239">
        <v>100</v>
      </c>
      <c r="I83" s="239">
        <v>49.222442019649172</v>
      </c>
      <c r="J83" s="239">
        <v>11.184647293128947</v>
      </c>
      <c r="K83" s="239">
        <v>71.159925217285561</v>
      </c>
      <c r="L83" s="239">
        <v>21.112849113589188</v>
      </c>
      <c r="M83" s="239">
        <v>25.55621805811505</v>
      </c>
      <c r="N83" s="239">
        <v>15.56272884612309</v>
      </c>
      <c r="O83" s="239">
        <v>3.8402001324710646</v>
      </c>
      <c r="P83" s="239">
        <v>10.905267317091727</v>
      </c>
      <c r="Q83" s="239">
        <v>5.8401131267531916</v>
      </c>
      <c r="R83" s="239">
        <v>16.046250531468715</v>
      </c>
      <c r="S83" s="239">
        <v>39.510203123513357</v>
      </c>
      <c r="T83" s="239">
        <v>8.2679971328618596</v>
      </c>
      <c r="U83" s="239">
        <v>82.482878105390185</v>
      </c>
      <c r="V83" s="239">
        <v>65.998817559483086</v>
      </c>
      <c r="W83" s="239">
        <v>23.325059189122321</v>
      </c>
      <c r="X83" s="239">
        <v>33.681684419992351</v>
      </c>
      <c r="Y83" s="239">
        <v>29.008752935500858</v>
      </c>
      <c r="Z83" s="239">
        <v>0</v>
      </c>
      <c r="AA83" s="239">
        <v>12.011266022749698</v>
      </c>
      <c r="AB83" s="239">
        <v>14.226854204662244</v>
      </c>
      <c r="AC83" s="239">
        <v>21.053242758172857</v>
      </c>
      <c r="AD83" s="239">
        <v>29.281975283367075</v>
      </c>
      <c r="AE83" s="239">
        <v>54.658138089490265</v>
      </c>
      <c r="AF83" s="239">
        <v>17.413937514749023</v>
      </c>
      <c r="AG83" s="239">
        <v>14.454892093641567</v>
      </c>
      <c r="AH83" s="239">
        <v>33.650920732685186</v>
      </c>
      <c r="AI83" s="239">
        <v>29.646864092654731</v>
      </c>
      <c r="AJ83" s="239">
        <v>33.83321524329439</v>
      </c>
      <c r="AK83" s="239">
        <v>70.677270131445781</v>
      </c>
      <c r="AM83" t="s">
        <v>692</v>
      </c>
    </row>
    <row r="84" spans="1:39">
      <c r="A84" s="1">
        <v>73</v>
      </c>
      <c r="B84" s="2" t="s">
        <v>187</v>
      </c>
      <c r="C84" t="s">
        <v>188</v>
      </c>
      <c r="D84" t="str">
        <f t="shared" si="3"/>
        <v>3.03. % of wastewater treated</v>
      </c>
      <c r="H84" s="239">
        <v>75.784349593495946</v>
      </c>
      <c r="I84" s="239">
        <v>14.645416666666666</v>
      </c>
      <c r="J84" s="239">
        <v>19.918699186991866</v>
      </c>
      <c r="K84" s="239">
        <v>29.471544715447152</v>
      </c>
      <c r="L84" s="239">
        <v>76.689339430894307</v>
      </c>
      <c r="M84" s="239">
        <v>90.378810975609753</v>
      </c>
      <c r="N84" s="239">
        <v>64.207174796747964</v>
      </c>
      <c r="O84" s="239">
        <v>63.922764227642276</v>
      </c>
      <c r="P84" s="239">
        <v>29.99157520325203</v>
      </c>
      <c r="Q84" s="239">
        <v>85.427530487804887</v>
      </c>
      <c r="R84" s="239">
        <v>25.36353658536585</v>
      </c>
      <c r="S84" s="239">
        <v>23.272357723577233</v>
      </c>
      <c r="T84" s="239">
        <v>97.781727642276437</v>
      </c>
      <c r="U84" s="239">
        <v>8.6342073170731695</v>
      </c>
      <c r="V84" s="239">
        <v>87.626626016260161</v>
      </c>
      <c r="W84" s="239">
        <v>59.44423780487805</v>
      </c>
      <c r="X84" s="239">
        <v>7.0121951219512191</v>
      </c>
      <c r="Y84" s="239">
        <v>84.901382113821143</v>
      </c>
      <c r="Z84" s="239">
        <v>26.72764227642276</v>
      </c>
      <c r="AA84" s="239">
        <v>9.3495934959349594</v>
      </c>
      <c r="AB84" s="239">
        <v>27.134146341463413</v>
      </c>
      <c r="AC84" s="239">
        <v>42.019065040650396</v>
      </c>
      <c r="AD84" s="239">
        <v>11.508119918699187</v>
      </c>
      <c r="AE84" s="239">
        <v>100</v>
      </c>
      <c r="AF84" s="239">
        <v>99.517367886178874</v>
      </c>
      <c r="AG84" s="239">
        <v>0</v>
      </c>
      <c r="AH84" s="239">
        <v>23.173058943089426</v>
      </c>
      <c r="AI84" s="239">
        <v>98.782195121951233</v>
      </c>
      <c r="AJ84" s="239">
        <v>90.919471544715449</v>
      </c>
      <c r="AK84" s="239">
        <v>17.174796747967477</v>
      </c>
      <c r="AM84" t="s">
        <v>692</v>
      </c>
    </row>
    <row r="85" spans="1:39">
      <c r="A85" s="1">
        <v>74</v>
      </c>
      <c r="B85" s="2" t="s">
        <v>189</v>
      </c>
      <c r="C85" t="s">
        <v>190</v>
      </c>
      <c r="D85" t="str">
        <f t="shared" si="3"/>
        <v xml:space="preserve">3.04. Energy intensity </v>
      </c>
      <c r="H85" s="239">
        <v>87.036184756637937</v>
      </c>
      <c r="I85" s="239">
        <v>69.286697548405726</v>
      </c>
      <c r="J85" s="239">
        <v>67.396474348070285</v>
      </c>
      <c r="K85" s="239">
        <v>19.808118959976369</v>
      </c>
      <c r="L85" s="239">
        <v>66.478378147142479</v>
      </c>
      <c r="M85" s="239">
        <v>72.198433444791746</v>
      </c>
      <c r="N85" s="239">
        <v>56.667795145091581</v>
      </c>
      <c r="O85" s="239">
        <v>67.824579778071751</v>
      </c>
      <c r="P85" s="239">
        <v>66.713214888591892</v>
      </c>
      <c r="Q85" s="239">
        <v>100</v>
      </c>
      <c r="R85" s="239">
        <v>29.843253340099309</v>
      </c>
      <c r="S85" s="239">
        <v>57.588438982688729</v>
      </c>
      <c r="T85" s="239">
        <v>88.756428901813223</v>
      </c>
      <c r="U85" s="239">
        <v>52.238259268867516</v>
      </c>
      <c r="V85" s="239">
        <v>45.420916875126579</v>
      </c>
      <c r="W85" s="239">
        <v>75.875149348541115</v>
      </c>
      <c r="X85" s="239">
        <v>4.1530574859499154</v>
      </c>
      <c r="Y85" s="239">
        <v>82.873909705731421</v>
      </c>
      <c r="Z85" s="239">
        <v>6.1965350657583116</v>
      </c>
      <c r="AA85" s="237"/>
      <c r="AB85" s="239">
        <v>76.397372978090033</v>
      </c>
      <c r="AC85" s="239">
        <v>74.036802619496314</v>
      </c>
      <c r="AD85" s="239">
        <v>0</v>
      </c>
      <c r="AE85" s="239">
        <v>89.974896920762546</v>
      </c>
      <c r="AF85" s="239">
        <v>69.222263954545369</v>
      </c>
      <c r="AG85" s="239">
        <v>64.873238351068778</v>
      </c>
      <c r="AH85" s="239">
        <v>41.824603748091853</v>
      </c>
      <c r="AI85" s="239">
        <v>92.362350808613044</v>
      </c>
      <c r="AJ85" s="239">
        <v>81.795041409069057</v>
      </c>
      <c r="AK85" s="239">
        <v>41.961051017872862</v>
      </c>
      <c r="AM85" t="s">
        <v>694</v>
      </c>
    </row>
    <row r="86" spans="1:39">
      <c r="A86" s="1">
        <v>75</v>
      </c>
      <c r="B86" s="2" t="s">
        <v>191</v>
      </c>
      <c r="C86" t="s">
        <v>192</v>
      </c>
      <c r="D86" t="str">
        <f t="shared" si="3"/>
        <v>3.05. Ecological footprint</v>
      </c>
      <c r="H86" s="239">
        <v>14.097334009130805</v>
      </c>
      <c r="I86" s="239">
        <v>98.192715858616367</v>
      </c>
      <c r="J86" s="239">
        <v>36.823368116819942</v>
      </c>
      <c r="K86" s="239">
        <v>90.064767232520467</v>
      </c>
      <c r="L86" s="239">
        <v>0.77990340537381542</v>
      </c>
      <c r="M86" s="239">
        <v>52.088085606512855</v>
      </c>
      <c r="N86" s="239">
        <v>58.841581038571178</v>
      </c>
      <c r="O86" s="237"/>
      <c r="P86" s="239">
        <v>87.329761607010454</v>
      </c>
      <c r="Q86" s="237"/>
      <c r="R86" s="239">
        <v>94.03480840033987</v>
      </c>
      <c r="S86" s="239">
        <v>87.129618982249426</v>
      </c>
      <c r="T86" s="239">
        <v>47.810148903941759</v>
      </c>
      <c r="U86" s="239">
        <v>85.460458816012931</v>
      </c>
      <c r="V86" s="239">
        <v>52.547210962079021</v>
      </c>
      <c r="W86" s="239">
        <v>78.079838413458859</v>
      </c>
      <c r="X86" s="239">
        <v>87.932323026158187</v>
      </c>
      <c r="Y86" s="239">
        <v>38.389399200292679</v>
      </c>
      <c r="Z86" s="239">
        <v>100</v>
      </c>
      <c r="AA86" s="239">
        <v>87.061613274087222</v>
      </c>
      <c r="AB86" s="239">
        <v>78.420114396518628</v>
      </c>
      <c r="AC86" s="239">
        <v>90.521173476611111</v>
      </c>
      <c r="AD86" s="239">
        <v>38.248062532136387</v>
      </c>
      <c r="AE86" s="239">
        <v>29.802656268826226</v>
      </c>
      <c r="AF86" s="239">
        <v>24.560980272160833</v>
      </c>
      <c r="AG86" s="239">
        <v>89.904553289438937</v>
      </c>
      <c r="AH86" s="239">
        <v>78.489222207286502</v>
      </c>
      <c r="AI86" s="239">
        <v>53.637224013649231</v>
      </c>
      <c r="AJ86" s="239">
        <v>0</v>
      </c>
      <c r="AK86" s="239">
        <v>79.580465152212895</v>
      </c>
      <c r="AM86" t="s">
        <v>810</v>
      </c>
    </row>
    <row r="87" spans="1:39">
      <c r="A87" s="1">
        <v>76</v>
      </c>
      <c r="B87" s="2" t="s">
        <v>193</v>
      </c>
      <c r="C87" t="s">
        <v>194</v>
      </c>
      <c r="D87" t="str">
        <f t="shared" si="3"/>
        <v>3.06. Renewable energy</v>
      </c>
      <c r="H87" s="239">
        <v>12.508833592799196</v>
      </c>
      <c r="I87" s="239">
        <v>31.348741249749832</v>
      </c>
      <c r="J87" s="239">
        <v>0</v>
      </c>
      <c r="K87" s="239">
        <v>81.879852386309736</v>
      </c>
      <c r="L87" s="239">
        <v>27.637958944124033</v>
      </c>
      <c r="M87" s="239">
        <v>46.87941404203567</v>
      </c>
      <c r="N87" s="239">
        <v>16.548301542051497</v>
      </c>
      <c r="O87" s="239">
        <v>2.9924808940088097</v>
      </c>
      <c r="P87" s="239">
        <v>29.982747056309954</v>
      </c>
      <c r="Q87" s="239">
        <v>1.2694984232296036</v>
      </c>
      <c r="R87" s="239">
        <v>39.584271088829119</v>
      </c>
      <c r="S87" s="239">
        <v>40.858625875737609</v>
      </c>
      <c r="T87" s="239">
        <v>10.725046957386665</v>
      </c>
      <c r="U87" s="239">
        <v>100</v>
      </c>
      <c r="V87" s="239">
        <v>5.9777762046490057</v>
      </c>
      <c r="W87" s="239">
        <v>14.727444866140438</v>
      </c>
      <c r="X87" s="239">
        <v>85.141900200989241</v>
      </c>
      <c r="Y87" s="239">
        <v>69.105541447745225</v>
      </c>
      <c r="Z87" s="239">
        <v>61.056644224506407</v>
      </c>
      <c r="AA87" s="237"/>
      <c r="AB87" s="239">
        <v>41.84958576689791</v>
      </c>
      <c r="AC87" s="239">
        <v>58.193035262727697</v>
      </c>
      <c r="AD87" s="239">
        <v>4.4098137166305236</v>
      </c>
      <c r="AE87" s="239">
        <v>2.0316417760058809</v>
      </c>
      <c r="AF87" s="239">
        <v>3.4177059246857655</v>
      </c>
      <c r="AG87" s="239">
        <v>73.772801311860789</v>
      </c>
      <c r="AH87" s="239">
        <v>35.348024448646534</v>
      </c>
      <c r="AI87" s="239">
        <v>20.914302603334317</v>
      </c>
      <c r="AJ87" s="239">
        <v>13.519395142056904</v>
      </c>
      <c r="AK87" s="239">
        <v>27.060825142809811</v>
      </c>
      <c r="AM87" t="s">
        <v>694</v>
      </c>
    </row>
    <row r="88" spans="1:39">
      <c r="A88" s="1">
        <v>77</v>
      </c>
      <c r="B88" s="2" t="s">
        <v>195</v>
      </c>
      <c r="C88" t="s">
        <v>196</v>
      </c>
      <c r="D88" t="str">
        <f t="shared" si="3"/>
        <v>3.07. Environmental standards in trade</v>
      </c>
      <c r="H88" s="239">
        <v>100</v>
      </c>
      <c r="I88" s="239">
        <v>25.000000000000007</v>
      </c>
      <c r="J88" s="239">
        <v>25.000000000000007</v>
      </c>
      <c r="K88" s="239">
        <v>74.999999999999986</v>
      </c>
      <c r="L88" s="239">
        <v>50.000000000000007</v>
      </c>
      <c r="M88" s="239">
        <v>74.999999999999986</v>
      </c>
      <c r="N88" s="239">
        <v>100</v>
      </c>
      <c r="O88" s="239">
        <v>25.000000000000007</v>
      </c>
      <c r="P88" s="239">
        <v>74.999999999999986</v>
      </c>
      <c r="Q88" s="239">
        <v>100</v>
      </c>
      <c r="R88" s="239">
        <v>74.999999999999986</v>
      </c>
      <c r="S88" s="239">
        <v>74.999999999999986</v>
      </c>
      <c r="T88" s="239">
        <v>87.500000000000014</v>
      </c>
      <c r="U88" s="239">
        <v>50.000000000000007</v>
      </c>
      <c r="V88" s="239">
        <v>74.999999999999986</v>
      </c>
      <c r="W88" s="239">
        <v>100</v>
      </c>
      <c r="X88" s="239">
        <v>50.000000000000007</v>
      </c>
      <c r="Y88" s="239">
        <v>100</v>
      </c>
      <c r="Z88" s="239">
        <v>50.000000000000007</v>
      </c>
      <c r="AA88" s="239">
        <v>74.999999999999986</v>
      </c>
      <c r="AB88" s="239">
        <v>74.999999999999986</v>
      </c>
      <c r="AC88" s="239">
        <v>100</v>
      </c>
      <c r="AD88" s="239">
        <v>0</v>
      </c>
      <c r="AE88" s="239">
        <v>25.000000000000007</v>
      </c>
      <c r="AF88" s="239">
        <v>50.000000000000007</v>
      </c>
      <c r="AG88" s="239">
        <v>25.000000000000007</v>
      </c>
      <c r="AH88" s="239">
        <v>50.000000000000007</v>
      </c>
      <c r="AI88" s="239">
        <v>74.999999999999986</v>
      </c>
      <c r="AJ88" s="239">
        <v>0</v>
      </c>
      <c r="AK88" s="239">
        <v>25.000000000000007</v>
      </c>
    </row>
    <row r="89" spans="1:39">
      <c r="A89" s="1">
        <v>78</v>
      </c>
      <c r="B89" s="3" t="s">
        <v>197</v>
      </c>
      <c r="C89" t="s">
        <v>198</v>
      </c>
      <c r="D89" t="str">
        <f t="shared" si="3"/>
        <v>3.07.01. Convention: Hazardous Wastes</v>
      </c>
      <c r="H89" s="239">
        <v>100</v>
      </c>
      <c r="I89" s="239">
        <v>100</v>
      </c>
      <c r="J89" s="239">
        <v>100</v>
      </c>
      <c r="K89" s="239">
        <v>100</v>
      </c>
      <c r="L89" s="239">
        <v>100</v>
      </c>
      <c r="M89" s="239">
        <v>100</v>
      </c>
      <c r="N89" s="239">
        <v>100</v>
      </c>
      <c r="O89" s="239">
        <v>100</v>
      </c>
      <c r="P89" s="239">
        <v>100</v>
      </c>
      <c r="Q89" s="239">
        <v>100</v>
      </c>
      <c r="R89" s="239">
        <v>100</v>
      </c>
      <c r="S89" s="239">
        <v>100</v>
      </c>
      <c r="T89" s="239">
        <v>100</v>
      </c>
      <c r="U89" s="239">
        <v>100</v>
      </c>
      <c r="V89" s="239">
        <v>100</v>
      </c>
      <c r="W89" s="239">
        <v>100</v>
      </c>
      <c r="X89" s="239">
        <v>100</v>
      </c>
      <c r="Y89" s="239">
        <v>100</v>
      </c>
      <c r="Z89" s="239">
        <v>100</v>
      </c>
      <c r="AA89" s="239">
        <v>100</v>
      </c>
      <c r="AB89" s="239">
        <v>100</v>
      </c>
      <c r="AC89" s="239">
        <v>100</v>
      </c>
      <c r="AD89" s="239">
        <v>100</v>
      </c>
      <c r="AE89" s="239">
        <v>100</v>
      </c>
      <c r="AF89" s="239">
        <v>100</v>
      </c>
      <c r="AG89" s="239">
        <v>100</v>
      </c>
      <c r="AH89" s="239">
        <v>100</v>
      </c>
      <c r="AI89" s="239">
        <v>100</v>
      </c>
      <c r="AJ89" s="239">
        <v>0</v>
      </c>
      <c r="AK89" s="239">
        <v>100</v>
      </c>
      <c r="AL89" t="s">
        <v>693</v>
      </c>
      <c r="AM89" t="s">
        <v>684</v>
      </c>
    </row>
    <row r="90" spans="1:39">
      <c r="A90" s="1">
        <v>79</v>
      </c>
      <c r="B90" s="3" t="s">
        <v>199</v>
      </c>
      <c r="C90" t="s">
        <v>200</v>
      </c>
      <c r="D90" t="str">
        <f t="shared" si="3"/>
        <v>3.07.02. Convention: Prevention of Marine Pollution</v>
      </c>
      <c r="H90" s="239">
        <v>100</v>
      </c>
      <c r="I90" s="239">
        <v>0</v>
      </c>
      <c r="J90" s="239">
        <v>0</v>
      </c>
      <c r="K90" s="239">
        <v>0</v>
      </c>
      <c r="L90" s="239">
        <v>100</v>
      </c>
      <c r="M90" s="239">
        <v>100</v>
      </c>
      <c r="N90" s="239">
        <v>100</v>
      </c>
      <c r="O90" s="239">
        <v>100</v>
      </c>
      <c r="P90" s="239">
        <v>0</v>
      </c>
      <c r="Q90" s="239">
        <v>100</v>
      </c>
      <c r="R90" s="239">
        <v>0</v>
      </c>
      <c r="S90" s="239">
        <v>0</v>
      </c>
      <c r="T90" s="239">
        <v>100</v>
      </c>
      <c r="U90" s="239">
        <v>0</v>
      </c>
      <c r="V90" s="239">
        <v>0</v>
      </c>
      <c r="W90" s="239">
        <v>100</v>
      </c>
      <c r="X90" s="239">
        <v>0</v>
      </c>
      <c r="Y90" s="239">
        <v>100</v>
      </c>
      <c r="Z90" s="239">
        <v>0</v>
      </c>
      <c r="AA90" s="239">
        <v>100</v>
      </c>
      <c r="AB90" s="239">
        <v>0</v>
      </c>
      <c r="AC90" s="239">
        <v>100</v>
      </c>
      <c r="AD90" s="239">
        <v>0</v>
      </c>
      <c r="AE90" s="239">
        <v>0</v>
      </c>
      <c r="AF90" s="239">
        <v>100</v>
      </c>
      <c r="AG90" s="239">
        <v>0</v>
      </c>
      <c r="AH90" s="239">
        <v>0</v>
      </c>
      <c r="AI90" s="239">
        <v>100</v>
      </c>
      <c r="AJ90" s="239">
        <v>100</v>
      </c>
      <c r="AK90" s="239">
        <v>0</v>
      </c>
      <c r="AM90" t="s">
        <v>684</v>
      </c>
    </row>
    <row r="91" spans="1:39">
      <c r="A91" s="1">
        <v>80</v>
      </c>
      <c r="B91" s="3" t="s">
        <v>201</v>
      </c>
      <c r="C91" t="s">
        <v>202</v>
      </c>
      <c r="D91" t="str">
        <f t="shared" si="3"/>
        <v>3.07.03. Convention: Protection of the Ozone Layer (Vienna)</v>
      </c>
      <c r="H91" s="239">
        <v>100</v>
      </c>
      <c r="I91" s="239">
        <v>100</v>
      </c>
      <c r="J91" s="239">
        <v>100</v>
      </c>
      <c r="K91" s="239">
        <v>100</v>
      </c>
      <c r="L91" s="239">
        <v>100</v>
      </c>
      <c r="M91" s="239">
        <v>100</v>
      </c>
      <c r="N91" s="239">
        <v>100</v>
      </c>
      <c r="O91" s="239">
        <v>0</v>
      </c>
      <c r="P91" s="239">
        <v>100</v>
      </c>
      <c r="Q91" s="239">
        <v>100</v>
      </c>
      <c r="R91" s="239">
        <v>100</v>
      </c>
      <c r="S91" s="239">
        <v>100</v>
      </c>
      <c r="T91" s="239">
        <v>100</v>
      </c>
      <c r="U91" s="239">
        <v>100</v>
      </c>
      <c r="V91" s="239">
        <v>100</v>
      </c>
      <c r="W91" s="239">
        <v>100</v>
      </c>
      <c r="X91" s="239">
        <v>100</v>
      </c>
      <c r="Y91" s="239">
        <v>100</v>
      </c>
      <c r="Z91" s="239">
        <v>100</v>
      </c>
      <c r="AA91" s="239">
        <v>100</v>
      </c>
      <c r="AB91" s="239">
        <v>100</v>
      </c>
      <c r="AC91" s="239">
        <v>100</v>
      </c>
      <c r="AD91" s="239">
        <v>0</v>
      </c>
      <c r="AE91" s="239">
        <v>100</v>
      </c>
      <c r="AF91" s="239">
        <v>100</v>
      </c>
      <c r="AG91" s="239">
        <v>100</v>
      </c>
      <c r="AH91" s="239">
        <v>100</v>
      </c>
      <c r="AI91" s="239">
        <v>100</v>
      </c>
      <c r="AJ91" s="239">
        <v>100</v>
      </c>
      <c r="AK91" s="239">
        <v>100</v>
      </c>
      <c r="AM91" t="s">
        <v>684</v>
      </c>
    </row>
    <row r="92" spans="1:39">
      <c r="A92" s="1">
        <v>81</v>
      </c>
      <c r="B92" s="3" t="s">
        <v>203</v>
      </c>
      <c r="C92" t="s">
        <v>204</v>
      </c>
      <c r="D92" t="str">
        <f t="shared" si="3"/>
        <v>3.07.04. Convention on Climate Change (Kyoto)</v>
      </c>
      <c r="H92" s="239">
        <v>100</v>
      </c>
      <c r="I92" s="239">
        <v>100</v>
      </c>
      <c r="J92" s="239">
        <v>100</v>
      </c>
      <c r="K92" s="239">
        <v>100</v>
      </c>
      <c r="L92" s="239">
        <v>0</v>
      </c>
      <c r="M92" s="239">
        <v>100</v>
      </c>
      <c r="N92" s="239">
        <v>100</v>
      </c>
      <c r="O92" s="239">
        <v>0</v>
      </c>
      <c r="P92" s="239">
        <v>100</v>
      </c>
      <c r="Q92" s="239">
        <v>100</v>
      </c>
      <c r="R92" s="239">
        <v>100</v>
      </c>
      <c r="S92" s="239">
        <v>100</v>
      </c>
      <c r="T92" s="239">
        <v>100</v>
      </c>
      <c r="U92" s="239">
        <v>100</v>
      </c>
      <c r="V92" s="239">
        <v>100</v>
      </c>
      <c r="W92" s="239">
        <v>100</v>
      </c>
      <c r="X92" s="239">
        <v>100</v>
      </c>
      <c r="Y92" s="239">
        <v>100</v>
      </c>
      <c r="Z92" s="239">
        <v>100</v>
      </c>
      <c r="AA92" s="239">
        <v>100</v>
      </c>
      <c r="AB92" s="239">
        <v>100</v>
      </c>
      <c r="AC92" s="239">
        <v>100</v>
      </c>
      <c r="AD92" s="239">
        <v>100</v>
      </c>
      <c r="AE92" s="239">
        <v>100</v>
      </c>
      <c r="AF92" s="239">
        <v>100</v>
      </c>
      <c r="AG92" s="239">
        <v>100</v>
      </c>
      <c r="AH92" s="239">
        <v>100</v>
      </c>
      <c r="AI92" s="239">
        <v>100</v>
      </c>
      <c r="AJ92" s="239">
        <v>50</v>
      </c>
      <c r="AK92" s="239">
        <v>0</v>
      </c>
      <c r="AM92" t="s">
        <v>684</v>
      </c>
    </row>
    <row r="93" spans="1:39">
      <c r="A93" s="1">
        <v>82</v>
      </c>
      <c r="B93" s="3" t="s">
        <v>205</v>
      </c>
      <c r="C93" t="s">
        <v>206</v>
      </c>
      <c r="D93" t="str">
        <f t="shared" si="3"/>
        <v>3.07.05. The International Timber Agreement</v>
      </c>
      <c r="H93" s="239">
        <v>100</v>
      </c>
      <c r="I93" s="239">
        <v>0</v>
      </c>
      <c r="J93" s="239">
        <v>0</v>
      </c>
      <c r="K93" s="239">
        <v>100</v>
      </c>
      <c r="L93" s="239">
        <v>0</v>
      </c>
      <c r="M93" s="239">
        <v>0</v>
      </c>
      <c r="N93" s="239">
        <v>100</v>
      </c>
      <c r="O93" s="239">
        <v>100</v>
      </c>
      <c r="P93" s="239">
        <v>100</v>
      </c>
      <c r="Q93" s="239">
        <v>100</v>
      </c>
      <c r="R93" s="239">
        <v>100</v>
      </c>
      <c r="S93" s="239">
        <v>100</v>
      </c>
      <c r="T93" s="239">
        <v>100</v>
      </c>
      <c r="U93" s="239">
        <v>0</v>
      </c>
      <c r="V93" s="239">
        <v>100</v>
      </c>
      <c r="W93" s="239">
        <v>100</v>
      </c>
      <c r="X93" s="239">
        <v>100</v>
      </c>
      <c r="Y93" s="239">
        <v>100</v>
      </c>
      <c r="Z93" s="239">
        <v>0</v>
      </c>
      <c r="AA93" s="239">
        <v>100</v>
      </c>
      <c r="AB93" s="239">
        <v>100</v>
      </c>
      <c r="AC93" s="239">
        <v>100</v>
      </c>
      <c r="AD93" s="239">
        <v>0</v>
      </c>
      <c r="AE93" s="239">
        <v>0</v>
      </c>
      <c r="AF93" s="239">
        <v>0</v>
      </c>
      <c r="AG93" s="239">
        <v>0</v>
      </c>
      <c r="AH93" s="239">
        <v>100</v>
      </c>
      <c r="AI93" s="239">
        <v>100</v>
      </c>
      <c r="AJ93" s="239">
        <v>0</v>
      </c>
      <c r="AK93" s="239">
        <v>100</v>
      </c>
      <c r="AM93" t="s">
        <v>684</v>
      </c>
    </row>
    <row r="94" spans="1:39">
      <c r="A94" s="1">
        <v>83</v>
      </c>
      <c r="B94" s="3" t="s">
        <v>207</v>
      </c>
      <c r="C94" t="s">
        <v>208</v>
      </c>
      <c r="D94" t="str">
        <f t="shared" si="3"/>
        <v>3.07.06. Convention: International Trade in Endangered Species</v>
      </c>
      <c r="H94" s="239">
        <v>100</v>
      </c>
      <c r="I94" s="239">
        <v>100</v>
      </c>
      <c r="J94" s="239">
        <v>100</v>
      </c>
      <c r="K94" s="239">
        <v>100</v>
      </c>
      <c r="L94" s="239">
        <v>100</v>
      </c>
      <c r="M94" s="239">
        <v>100</v>
      </c>
      <c r="N94" s="239">
        <v>100</v>
      </c>
      <c r="O94" s="239">
        <v>100</v>
      </c>
      <c r="P94" s="239">
        <v>100</v>
      </c>
      <c r="Q94" s="239">
        <v>100</v>
      </c>
      <c r="R94" s="239">
        <v>100</v>
      </c>
      <c r="S94" s="239">
        <v>100</v>
      </c>
      <c r="T94" s="239">
        <v>50</v>
      </c>
      <c r="U94" s="239">
        <v>100</v>
      </c>
      <c r="V94" s="239">
        <v>100</v>
      </c>
      <c r="W94" s="239">
        <v>100</v>
      </c>
      <c r="X94" s="239">
        <v>100</v>
      </c>
      <c r="Y94" s="239">
        <v>100</v>
      </c>
      <c r="Z94" s="239">
        <v>100</v>
      </c>
      <c r="AA94" s="239">
        <v>100</v>
      </c>
      <c r="AB94" s="239">
        <v>100</v>
      </c>
      <c r="AC94" s="239">
        <v>100</v>
      </c>
      <c r="AD94" s="239">
        <v>0</v>
      </c>
      <c r="AE94" s="239">
        <v>0</v>
      </c>
      <c r="AF94" s="239">
        <v>0</v>
      </c>
      <c r="AG94" s="239">
        <v>0</v>
      </c>
      <c r="AH94" s="239">
        <v>0</v>
      </c>
      <c r="AI94" s="239">
        <v>0</v>
      </c>
      <c r="AJ94" s="239">
        <v>0</v>
      </c>
      <c r="AK94" s="239">
        <v>0</v>
      </c>
      <c r="AM94" t="s">
        <v>684</v>
      </c>
    </row>
    <row r="95" spans="1:39">
      <c r="A95" s="1">
        <v>84</v>
      </c>
      <c r="B95" s="3" t="s">
        <v>209</v>
      </c>
      <c r="C95" t="s">
        <v>210</v>
      </c>
      <c r="D95" t="str">
        <f t="shared" si="3"/>
        <v>3.07.07. Convention: Prior Informed Consent - Hazardous Chemicals (Rotterdam)</v>
      </c>
      <c r="H95" s="239">
        <v>100</v>
      </c>
      <c r="I95" s="239">
        <v>0</v>
      </c>
      <c r="J95" s="239">
        <v>0</v>
      </c>
      <c r="K95" s="239">
        <v>100</v>
      </c>
      <c r="L95" s="239">
        <v>100</v>
      </c>
      <c r="M95" s="239">
        <v>100</v>
      </c>
      <c r="N95" s="239">
        <v>100</v>
      </c>
      <c r="O95" s="239">
        <v>0</v>
      </c>
      <c r="P95" s="239">
        <v>100</v>
      </c>
      <c r="Q95" s="239">
        <v>100</v>
      </c>
      <c r="R95" s="239">
        <v>100</v>
      </c>
      <c r="S95" s="239">
        <v>100</v>
      </c>
      <c r="T95" s="239">
        <v>100</v>
      </c>
      <c r="U95" s="239">
        <v>100</v>
      </c>
      <c r="V95" s="239">
        <v>100</v>
      </c>
      <c r="W95" s="239">
        <v>100</v>
      </c>
      <c r="X95" s="239">
        <v>0</v>
      </c>
      <c r="Y95" s="239">
        <v>100</v>
      </c>
      <c r="Z95" s="239">
        <v>100</v>
      </c>
      <c r="AA95" s="239">
        <v>0</v>
      </c>
      <c r="AB95" s="239">
        <v>100</v>
      </c>
      <c r="AC95" s="239">
        <v>100</v>
      </c>
      <c r="AD95" s="239">
        <v>100</v>
      </c>
      <c r="AE95" s="239">
        <v>100</v>
      </c>
      <c r="AF95" s="239">
        <v>100</v>
      </c>
      <c r="AG95" s="239">
        <v>100</v>
      </c>
      <c r="AH95" s="239">
        <v>100</v>
      </c>
      <c r="AI95" s="239">
        <v>100</v>
      </c>
      <c r="AJ95" s="239">
        <v>50</v>
      </c>
      <c r="AK95" s="239">
        <v>100</v>
      </c>
      <c r="AM95" t="s">
        <v>684</v>
      </c>
    </row>
    <row r="96" spans="1:39">
      <c r="A96" s="1">
        <v>85</v>
      </c>
      <c r="B96" s="2" t="s">
        <v>211</v>
      </c>
      <c r="C96" t="s">
        <v>212</v>
      </c>
      <c r="D96" t="str">
        <f t="shared" si="3"/>
        <v>3.08. Transfer emissions</v>
      </c>
      <c r="H96" s="239">
        <v>20.829255705249182</v>
      </c>
      <c r="I96" s="239">
        <v>23.500406161466614</v>
      </c>
      <c r="J96" s="239">
        <v>22.504718792221496</v>
      </c>
      <c r="K96" s="239">
        <v>22.709985191767785</v>
      </c>
      <c r="L96" s="239">
        <v>22.192349287307948</v>
      </c>
      <c r="M96" s="239">
        <v>22.846786108933145</v>
      </c>
      <c r="N96" s="239">
        <v>1.4210854715202004E-14</v>
      </c>
      <c r="O96" s="239">
        <v>22.479320920158628</v>
      </c>
      <c r="P96" s="239">
        <v>22.851297781970132</v>
      </c>
      <c r="Q96" s="239">
        <v>25.802614014094999</v>
      </c>
      <c r="R96" s="239">
        <v>14.83252679342668</v>
      </c>
      <c r="S96" s="239">
        <v>23.089882729602522</v>
      </c>
      <c r="T96" s="239">
        <v>33.763139295282855</v>
      </c>
      <c r="U96" s="239">
        <v>22.326332857598672</v>
      </c>
      <c r="V96" s="239">
        <v>21.946566239190474</v>
      </c>
      <c r="W96" s="239">
        <v>23.423056510652216</v>
      </c>
      <c r="X96" s="237"/>
      <c r="Y96" s="239">
        <v>22.621703977125179</v>
      </c>
      <c r="Z96" s="239">
        <v>22.745256827979006</v>
      </c>
      <c r="AA96" s="237"/>
      <c r="AB96" s="239">
        <v>22.875806571095865</v>
      </c>
      <c r="AC96" s="239">
        <v>23.319008337453738</v>
      </c>
      <c r="AD96" s="239">
        <v>13.961692853720592</v>
      </c>
      <c r="AE96" s="239">
        <v>25.735775444332475</v>
      </c>
      <c r="AF96" s="239">
        <v>24.892302781211143</v>
      </c>
      <c r="AG96" s="239">
        <v>22.939555030341367</v>
      </c>
      <c r="AH96" s="239">
        <v>22.937994804736761</v>
      </c>
      <c r="AI96" s="239">
        <v>31.277923792015926</v>
      </c>
      <c r="AJ96" s="239">
        <v>100</v>
      </c>
      <c r="AK96" s="239">
        <v>21.327392714196932</v>
      </c>
      <c r="AL96" t="s">
        <v>693</v>
      </c>
      <c r="AM96" t="s">
        <v>694</v>
      </c>
    </row>
    <row r="97" spans="1:39">
      <c r="A97" s="1">
        <v>86</v>
      </c>
      <c r="B97" s="2" t="s">
        <v>213</v>
      </c>
      <c r="C97" t="s">
        <v>214</v>
      </c>
      <c r="D97" t="str">
        <f t="shared" si="3"/>
        <v>3.09. Share of natural resources in trade</v>
      </c>
      <c r="H97" s="239">
        <v>16.001734890764993</v>
      </c>
      <c r="I97" s="239">
        <v>100</v>
      </c>
      <c r="J97" s="239">
        <v>0</v>
      </c>
      <c r="K97" s="239">
        <v>87.43962971085989</v>
      </c>
      <c r="L97" s="239">
        <v>58.03052307651393</v>
      </c>
      <c r="M97" s="239">
        <v>22.445579204311414</v>
      </c>
      <c r="N97" s="239">
        <v>88.440338830198542</v>
      </c>
      <c r="O97" s="239">
        <v>87.655305503581616</v>
      </c>
      <c r="P97" s="239">
        <v>45.034832554296251</v>
      </c>
      <c r="Q97" s="239">
        <v>84.88858697840385</v>
      </c>
      <c r="R97" s="239">
        <v>64.562006000659977</v>
      </c>
      <c r="S97" s="239">
        <v>59.581744582704466</v>
      </c>
      <c r="T97" s="239">
        <v>85.945015758739203</v>
      </c>
      <c r="U97" s="239">
        <v>68.193738818142606</v>
      </c>
      <c r="V97" s="239">
        <v>77.446387290828724</v>
      </c>
      <c r="W97" s="239">
        <v>87.37070406942702</v>
      </c>
      <c r="X97" s="239">
        <v>61.269740147430049</v>
      </c>
      <c r="Y97" s="239">
        <v>91.979755863258774</v>
      </c>
      <c r="Z97" s="239">
        <v>92.760428441836936</v>
      </c>
      <c r="AA97" s="239">
        <v>10.224121707449299</v>
      </c>
      <c r="AB97" s="239">
        <v>9.5427872401743912</v>
      </c>
      <c r="AC97" s="239">
        <v>86.970479612329456</v>
      </c>
      <c r="AD97" s="239">
        <v>14.046209728828288</v>
      </c>
      <c r="AE97" s="239">
        <v>80.234262056857744</v>
      </c>
      <c r="AF97" s="239">
        <v>82.913505390004204</v>
      </c>
      <c r="AG97" s="239">
        <v>92.65978728046808</v>
      </c>
      <c r="AH97" s="239">
        <v>81.65162983991452</v>
      </c>
      <c r="AI97" s="239">
        <v>73.28369926545605</v>
      </c>
      <c r="AJ97" s="239">
        <v>75.291157334025229</v>
      </c>
      <c r="AK97" s="239">
        <v>92.299426499499418</v>
      </c>
      <c r="AM97" t="s">
        <v>692</v>
      </c>
    </row>
    <row r="98" spans="1:39">
      <c r="A98" s="1">
        <v>87</v>
      </c>
      <c r="B98" s="2" t="s">
        <v>215</v>
      </c>
      <c r="C98" t="s">
        <v>216</v>
      </c>
      <c r="D98" t="str">
        <f t="shared" si="3"/>
        <v>3.10. Carbon</v>
      </c>
      <c r="H98" s="239">
        <v>0</v>
      </c>
      <c r="I98" s="239">
        <v>54.651319074864361</v>
      </c>
      <c r="J98" s="239">
        <v>4.2562794901852348</v>
      </c>
      <c r="K98" s="239">
        <v>53.517290739255714</v>
      </c>
      <c r="L98" s="239">
        <v>60.461732589127209</v>
      </c>
      <c r="M98" s="239">
        <v>95.932092338616584</v>
      </c>
      <c r="N98" s="239">
        <v>85.339884219788701</v>
      </c>
      <c r="O98" s="239">
        <v>18.494604709583896</v>
      </c>
      <c r="P98" s="239">
        <v>48.979925268825674</v>
      </c>
      <c r="Q98" s="239">
        <v>37.482961299656409</v>
      </c>
      <c r="R98" s="239">
        <v>50.566383293667485</v>
      </c>
      <c r="S98" s="239">
        <v>76.796410515962407</v>
      </c>
      <c r="T98" s="239">
        <v>82.144149814041029</v>
      </c>
      <c r="U98" s="239">
        <v>53.649086611029659</v>
      </c>
      <c r="V98" s="239">
        <v>31.592818369349427</v>
      </c>
      <c r="W98" s="239">
        <v>100.00000000000001</v>
      </c>
      <c r="X98" s="239">
        <v>53.883013217972753</v>
      </c>
      <c r="Y98" s="239">
        <v>85.518361245382977</v>
      </c>
      <c r="Z98" s="239">
        <v>53.212459936129235</v>
      </c>
      <c r="AA98" s="239">
        <v>55.246308147837702</v>
      </c>
      <c r="AB98" s="239">
        <v>51.186504216721616</v>
      </c>
      <c r="AC98" s="239">
        <v>52.224453717443325</v>
      </c>
      <c r="AD98" s="239">
        <v>15.852118046483337</v>
      </c>
      <c r="AE98" s="239">
        <v>82.146254791233588</v>
      </c>
      <c r="AF98" s="239">
        <v>70.29690686389651</v>
      </c>
      <c r="AG98" s="239">
        <v>52.493926241246463</v>
      </c>
      <c r="AH98" s="239">
        <v>43.75503467986325</v>
      </c>
      <c r="AI98" s="239">
        <v>94.131375300044539</v>
      </c>
      <c r="AJ98" s="239">
        <v>5.7705494362060952</v>
      </c>
      <c r="AK98" s="239">
        <v>46.503619653884662</v>
      </c>
    </row>
    <row r="99" spans="1:39">
      <c r="A99" s="1">
        <v>88</v>
      </c>
      <c r="B99" s="3" t="s">
        <v>217</v>
      </c>
      <c r="C99" t="s">
        <v>218</v>
      </c>
      <c r="D99" t="str">
        <f t="shared" si="3"/>
        <v>3.10.1. Carbon pricing</v>
      </c>
      <c r="H99" s="239">
        <v>0</v>
      </c>
      <c r="I99" s="239">
        <v>0</v>
      </c>
      <c r="J99" s="239">
        <v>0</v>
      </c>
      <c r="K99" s="239">
        <v>0</v>
      </c>
      <c r="L99" s="239">
        <v>100</v>
      </c>
      <c r="M99" s="239">
        <v>100</v>
      </c>
      <c r="N99" s="239">
        <v>100</v>
      </c>
      <c r="O99" s="239">
        <v>0</v>
      </c>
      <c r="P99" s="239">
        <v>0</v>
      </c>
      <c r="Q99" s="239">
        <v>0</v>
      </c>
      <c r="R99" s="239">
        <v>0</v>
      </c>
      <c r="S99" s="239">
        <v>50</v>
      </c>
      <c r="T99" s="239">
        <v>100</v>
      </c>
      <c r="U99" s="239">
        <v>0</v>
      </c>
      <c r="V99" s="239">
        <v>0</v>
      </c>
      <c r="W99" s="239">
        <v>100</v>
      </c>
      <c r="X99" s="239">
        <v>0</v>
      </c>
      <c r="Y99" s="239">
        <v>100</v>
      </c>
      <c r="Z99" s="239">
        <v>0</v>
      </c>
      <c r="AA99" s="239">
        <v>0</v>
      </c>
      <c r="AB99" s="239">
        <v>0</v>
      </c>
      <c r="AC99" s="239">
        <v>0</v>
      </c>
      <c r="AD99" s="239">
        <v>0</v>
      </c>
      <c r="AE99" s="239">
        <v>100</v>
      </c>
      <c r="AF99" s="239">
        <v>100</v>
      </c>
      <c r="AG99" s="239">
        <v>0</v>
      </c>
      <c r="AH99" s="239">
        <v>0</v>
      </c>
      <c r="AI99" s="239">
        <v>100</v>
      </c>
      <c r="AJ99" s="239">
        <v>0</v>
      </c>
      <c r="AK99" s="239">
        <v>0</v>
      </c>
      <c r="AM99" t="s">
        <v>683</v>
      </c>
    </row>
    <row r="100" spans="1:39">
      <c r="A100" s="1">
        <v>89</v>
      </c>
      <c r="B100" s="3" t="s">
        <v>219</v>
      </c>
      <c r="C100" t="s">
        <v>220</v>
      </c>
      <c r="D100" t="str">
        <f t="shared" si="3"/>
        <v>3.10.2. CO2 emissions per capita</v>
      </c>
      <c r="H100" s="239">
        <v>0</v>
      </c>
      <c r="I100" s="239">
        <v>98.923024736094291</v>
      </c>
      <c r="J100" s="239">
        <v>7.7041880858274538</v>
      </c>
      <c r="K100" s="239">
        <v>96.870347600503578</v>
      </c>
      <c r="L100" s="239">
        <v>9.44031305645467</v>
      </c>
      <c r="M100" s="239">
        <v>73.644349377889228</v>
      </c>
      <c r="N100" s="239">
        <v>54.471650832163036</v>
      </c>
      <c r="O100" s="239">
        <v>33.476634601705527</v>
      </c>
      <c r="P100" s="239">
        <v>88.657372611680501</v>
      </c>
      <c r="Q100" s="239">
        <v>67.846997485068073</v>
      </c>
      <c r="R100" s="239">
        <v>91.52898173458604</v>
      </c>
      <c r="S100" s="239">
        <v>89.007316670748693</v>
      </c>
      <c r="T100" s="239">
        <v>48.687129634482346</v>
      </c>
      <c r="U100" s="239">
        <v>97.108908105616905</v>
      </c>
      <c r="V100" s="239">
        <v>57.185392885996748</v>
      </c>
      <c r="W100" s="239">
        <v>81.007570193473484</v>
      </c>
      <c r="X100" s="239">
        <v>97.532332972880624</v>
      </c>
      <c r="Y100" s="239">
        <v>54.794707759544828</v>
      </c>
      <c r="Z100" s="239">
        <v>96.318580770563102</v>
      </c>
      <c r="AA100" s="239">
        <v>100</v>
      </c>
      <c r="AB100" s="239">
        <v>92.651447549667651</v>
      </c>
      <c r="AC100" s="239">
        <v>94.530214720759304</v>
      </c>
      <c r="AD100" s="239">
        <v>28.693533700140605</v>
      </c>
      <c r="AE100" s="239">
        <v>48.690939802551725</v>
      </c>
      <c r="AF100" s="239">
        <v>27.242723035508178</v>
      </c>
      <c r="AG100" s="239">
        <v>95.017980388434381</v>
      </c>
      <c r="AH100" s="239">
        <v>79.199925111332149</v>
      </c>
      <c r="AI100" s="239">
        <v>70.384915220310091</v>
      </c>
      <c r="AJ100" s="239">
        <v>10.445131321289836</v>
      </c>
      <c r="AK100" s="239">
        <v>84.175071987511217</v>
      </c>
      <c r="AM100" t="s">
        <v>694</v>
      </c>
    </row>
    <row r="101" spans="1:39">
      <c r="B101" s="89" t="s">
        <v>413</v>
      </c>
      <c r="C101" s="89" t="s">
        <v>414</v>
      </c>
      <c r="D101" t="s">
        <v>413</v>
      </c>
      <c r="H101" s="239">
        <v>1E-3</v>
      </c>
      <c r="I101" s="239">
        <v>1E-3</v>
      </c>
      <c r="J101" s="239">
        <v>1E-3</v>
      </c>
      <c r="K101" s="239">
        <v>1E-3</v>
      </c>
      <c r="L101" s="239">
        <v>1E-3</v>
      </c>
      <c r="M101" s="239">
        <v>1E-3</v>
      </c>
      <c r="N101" s="239">
        <v>1E-3</v>
      </c>
      <c r="O101" s="239">
        <v>1E-3</v>
      </c>
      <c r="P101" s="239">
        <v>1E-3</v>
      </c>
      <c r="Q101" s="239">
        <v>1E-3</v>
      </c>
      <c r="R101" s="239">
        <v>1E-3</v>
      </c>
      <c r="S101" s="239">
        <v>1E-3</v>
      </c>
      <c r="T101" s="239">
        <v>1E-3</v>
      </c>
      <c r="U101" s="239">
        <v>1E-3</v>
      </c>
      <c r="V101" s="239">
        <v>1E-3</v>
      </c>
      <c r="W101" s="239">
        <v>1E-3</v>
      </c>
      <c r="X101" s="239">
        <v>1E-3</v>
      </c>
      <c r="Y101" s="239">
        <v>1E-3</v>
      </c>
      <c r="Z101" s="239">
        <v>1E-3</v>
      </c>
      <c r="AA101" s="239">
        <v>1E-3</v>
      </c>
      <c r="AB101" s="239">
        <v>1E-3</v>
      </c>
      <c r="AC101" s="239">
        <v>1E-3</v>
      </c>
      <c r="AD101" s="239">
        <v>1E-3</v>
      </c>
      <c r="AE101" s="239">
        <v>1E-3</v>
      </c>
      <c r="AF101" s="239">
        <v>1E-3</v>
      </c>
      <c r="AG101" s="239">
        <v>1E-3</v>
      </c>
      <c r="AH101" s="239">
        <v>1E-3</v>
      </c>
      <c r="AI101" s="239">
        <v>1E-3</v>
      </c>
      <c r="AJ101" s="239">
        <v>1E-3</v>
      </c>
      <c r="AK101" s="239">
        <v>1E-3</v>
      </c>
    </row>
  </sheetData>
  <pageMargins left="0.7" right="0.7" top="0.75" bottom="0.75" header="0.3" footer="0.3"/>
  <tableParts count="1">
    <tablePart r:id="rId1"/>
  </tablePart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C2C3A8-4730-41D7-A2FE-2C974807D5FF}">
  <sheetPr codeName="Sheet9"/>
  <dimension ref="A1:AB38"/>
  <sheetViews>
    <sheetView workbookViewId="0">
      <selection activeCell="F12" sqref="F12"/>
    </sheetView>
  </sheetViews>
  <sheetFormatPr defaultRowHeight="15"/>
  <cols>
    <col min="3" max="3" width="5.28515625" bestFit="1" customWidth="1"/>
    <col min="4" max="4" width="18" bestFit="1" customWidth="1"/>
    <col min="5" max="5" width="5.85546875" bestFit="1" customWidth="1"/>
    <col min="6" max="6" width="12.7109375" bestFit="1" customWidth="1"/>
    <col min="7" max="7" width="12.7109375" customWidth="1"/>
    <col min="8" max="8" width="10.7109375" bestFit="1" customWidth="1"/>
    <col min="9" max="9" width="8.42578125" bestFit="1" customWidth="1"/>
    <col min="10" max="10" width="17.85546875" bestFit="1" customWidth="1"/>
    <col min="24" max="24" width="17.85546875" bestFit="1" customWidth="1"/>
  </cols>
  <sheetData>
    <row r="1" spans="1:28">
      <c r="A1" s="99" t="str">
        <f>PowerPivot!$AB$3</f>
        <v>1.01 Consumer price inflation</v>
      </c>
      <c r="K1" t="str">
        <f>INDEX(Rank2026!B:B,MATCH(A1,Rank2026!D:D,0))</f>
        <v>1.01</v>
      </c>
    </row>
    <row r="2" spans="1:28">
      <c r="A2" s="100" t="s">
        <v>575</v>
      </c>
      <c r="B2" s="100" t="s">
        <v>576</v>
      </c>
      <c r="C2" s="99" t="s">
        <v>243</v>
      </c>
      <c r="D2" s="99"/>
      <c r="E2" s="99" t="s">
        <v>273</v>
      </c>
      <c r="F2" s="99" t="s">
        <v>237</v>
      </c>
      <c r="G2" s="99" t="s">
        <v>238</v>
      </c>
      <c r="H2" s="99" t="s">
        <v>577</v>
      </c>
      <c r="I2" s="99" t="s">
        <v>578</v>
      </c>
      <c r="J2" s="99" t="s">
        <v>281</v>
      </c>
      <c r="K2" t="s">
        <v>811</v>
      </c>
      <c r="L2" t="s">
        <v>812</v>
      </c>
      <c r="N2" s="100" t="s">
        <v>575</v>
      </c>
      <c r="O2" s="100" t="s">
        <v>576</v>
      </c>
      <c r="P2" s="99" t="s">
        <v>243</v>
      </c>
      <c r="Q2" s="99"/>
      <c r="R2" s="99" t="s">
        <v>273</v>
      </c>
      <c r="S2" s="99" t="s">
        <v>237</v>
      </c>
      <c r="T2" s="99" t="s">
        <v>238</v>
      </c>
      <c r="U2" s="99" t="s">
        <v>813</v>
      </c>
      <c r="V2" s="99" t="s">
        <v>577</v>
      </c>
      <c r="W2" s="99" t="s">
        <v>578</v>
      </c>
      <c r="X2" s="99" t="s">
        <v>281</v>
      </c>
      <c r="AA2" t="s">
        <v>814</v>
      </c>
      <c r="AB2" t="s">
        <v>815</v>
      </c>
    </row>
    <row r="3" spans="1:28">
      <c r="A3" s="101">
        <v>1E-4</v>
      </c>
      <c r="B3" s="102">
        <f t="shared" ref="B3:B31" si="0">IFERROR(C3+A3,"")</f>
        <v>19.0001</v>
      </c>
      <c r="C3" s="1">
        <f>IF(INDEX(Rank2026!H:H,MATCH($A$1,Rank2026!$D:$D,0))="","",INDEX(Rank2026!H:H,MATCH($A$1,Rank2026!$D:$D,0)))</f>
        <v>19</v>
      </c>
      <c r="D3" s="98" t="s">
        <v>2</v>
      </c>
      <c r="E3" s="97">
        <f>INDEX(Score2026!H:H,MATCH($A$1,Score2026!$D:$D,0))</f>
        <v>81.846752554218639</v>
      </c>
      <c r="F3" s="96">
        <f>IF(INDEX(Value2026!H:H,MATCH($A$1,Value2026!$D:$D,0))="","",INDEX(Value2026!H:H,MATCH($A$1,Value2026!$D:$D,0)))</f>
        <v>2.9</v>
      </c>
      <c r="G3" s="96">
        <f>IF(INDEX(Value2026!H:H,MATCH($A$1,Year2026!$D:$D,0))="","",INDEX(Year2026!H:H,MATCH($A$1,Year2026!$D:$D,0)))</f>
        <v>2025</v>
      </c>
      <c r="H3" t="s">
        <v>579</v>
      </c>
      <c r="I3" t="s">
        <v>580</v>
      </c>
      <c r="J3" t="s">
        <v>581</v>
      </c>
      <c r="K3" s="1">
        <f>IF(INDEX(Rank2025!H:H,MATCH($K$1,Rank2025!$B:$B,0))="","",INDEX(Rank2025!H:H,MATCH($K$1,Rank2025!$B:$B,0)))</f>
        <v>20</v>
      </c>
      <c r="L3" s="1" t="str">
        <f>IF(INDEX(Star2026!H:H,MATCH($A$1,Star2026!$D:$D,0))="","",INDEX(Star2026!H:H,MATCH($A$1,Star2026!$D:$D,0)))</f>
        <v/>
      </c>
      <c r="N3" s="100">
        <v>1</v>
      </c>
      <c r="O3" s="281">
        <f t="shared" ref="O3:O31" si="1">IFERROR(SMALL(B$3:B$32,N3),"")</f>
        <v>1.0003</v>
      </c>
      <c r="P3">
        <f>IF(O3="","N/A",INDEX(C:C,MATCH($O3,$B:$B,0)))</f>
        <v>1</v>
      </c>
      <c r="Q3" t="str">
        <f t="shared" ref="Q3" si="2">IF(P3="","",INDEX(D:D,MATCH($O3,$B:$B,0)))</f>
        <v>Brunei</v>
      </c>
      <c r="R3">
        <f t="shared" ref="R3:R31" si="3">IF(Q3="","",INDEX(E:E,MATCH($O3,$B:$B,0)))</f>
        <v>100</v>
      </c>
      <c r="S3">
        <f t="shared" ref="S3:S31" si="4">IF(R3="","",INDEX(F:F,MATCH($O3,$B:$B,0)))</f>
        <v>-0.3</v>
      </c>
      <c r="T3">
        <f t="shared" ref="T3:T31" si="5">IF(S3="","",INDEX(G:G,MATCH($O3,$B:$B,0)))</f>
        <v>2025</v>
      </c>
      <c r="U3" t="str">
        <f>INDEX(L:L,MATCH($O3,$B:$B,0))</f>
        <v/>
      </c>
      <c r="V3" t="str">
        <f>IF(P3="","",INDEX(H:H,MATCH($O3,$B:$B,0)))</f>
        <v>Small</v>
      </c>
      <c r="W3" t="str">
        <f>IF(P3="","",INDEX(I:I,MATCH($O3,$B:$B,0)))</f>
        <v>High</v>
      </c>
      <c r="X3" t="str">
        <f>IF(P3="","",INDEX(J:J,MATCH($O3,$B:$B,0)))</f>
        <v>APEC, CPTPP, RCEP</v>
      </c>
      <c r="Y3">
        <f>IFERROR('4 - Indicators'!G3,"")</f>
        <v>1</v>
      </c>
      <c r="Z3">
        <f>IFERROR(RANK(Y3,Y$3:Y$32,1),"")</f>
        <v>1</v>
      </c>
      <c r="AA3">
        <f>VLOOKUP(Q3,$D$3:$K$32,8,0)</f>
        <v>1</v>
      </c>
      <c r="AB3">
        <f>AA3-P3</f>
        <v>0</v>
      </c>
    </row>
    <row r="4" spans="1:28">
      <c r="A4" s="101">
        <v>2.0000000000000001E-4</v>
      </c>
      <c r="B4" s="102">
        <f t="shared" si="0"/>
        <v>29.0002</v>
      </c>
      <c r="C4" s="1">
        <f>IF(INDEX(Rank2026!I:I,MATCH($A$1,Rank2026!$D:$D,0))="","",INDEX(Rank2026!I:I,MATCH($A$1,Rank2026!$D:$D,0)))</f>
        <v>29</v>
      </c>
      <c r="D4" s="92" t="s">
        <v>3</v>
      </c>
      <c r="E4" s="97">
        <f>INDEX(Score2026!I:I,MATCH($A$1,Score2026!$D:$D,0))</f>
        <v>41.569234783891297</v>
      </c>
      <c r="F4" s="96">
        <f>IF(INDEX(Value2026!I:I,MATCH($A$1,Value2026!$D:$D,0))="","",INDEX(Value2026!I:I,MATCH($A$1,Value2026!$D:$D,0)))</f>
        <v>10</v>
      </c>
      <c r="G4" s="96">
        <f>IF(INDEX(Value2026!I:I,MATCH($A$1,Year2026!$D:$D,0))="","",INDEX(Year2026!I:I,MATCH($A$1,Year2026!$D:$D,0)))</f>
        <v>2025</v>
      </c>
      <c r="H4" t="s">
        <v>582</v>
      </c>
      <c r="I4" t="s">
        <v>583</v>
      </c>
      <c r="K4" s="1">
        <f>IF(INDEX(Rank2025!I:I,MATCH($K$1,Rank2025!$B:$B,0))="","",INDEX(Rank2025!I:I,MATCH($K$1,Rank2025!$B:$B,0)))</f>
        <v>27</v>
      </c>
      <c r="L4" s="1" t="str">
        <f>IF(INDEX(Star2026!I:I,MATCH($A$1,Star2026!$D:$D,0))="","",INDEX(Star2026!I:I,MATCH($A$1,Star2026!$D:$D,0)))</f>
        <v/>
      </c>
      <c r="N4" s="100">
        <v>2</v>
      </c>
      <c r="O4" s="281">
        <f t="shared" si="1"/>
        <v>2.0026999999999999</v>
      </c>
      <c r="P4">
        <f t="shared" ref="P4:P32" si="6">IF(O4="","N/A",INDEX(C:C,MATCH($O4,$B:$B,0)))</f>
        <v>2</v>
      </c>
      <c r="Q4" t="str">
        <f t="shared" ref="Q4" si="7">IF(P4="","",INDEX(D:D,MATCH($O4,$B:$B,0)))</f>
        <v>Thailand</v>
      </c>
      <c r="R4">
        <f t="shared" si="3"/>
        <v>98.865422034638655</v>
      </c>
      <c r="S4">
        <f t="shared" si="4"/>
        <v>-0.1</v>
      </c>
      <c r="T4">
        <f t="shared" si="5"/>
        <v>2025</v>
      </c>
      <c r="U4" t="str">
        <f t="shared" ref="U4:U32" si="8">INDEX(L:L,MATCH($O4,$B:$B,0))</f>
        <v/>
      </c>
      <c r="V4" t="str">
        <f t="shared" ref="V4:V32" si="9">IF(P4="","",INDEX(H:H,MATCH($O4,$B:$B,0)))</f>
        <v>Large</v>
      </c>
      <c r="W4" t="str">
        <f t="shared" ref="W4:W32" si="10">IF(P4="","",INDEX(I:I,MATCH($O4,$B:$B,0)))</f>
        <v>Medium</v>
      </c>
      <c r="X4" t="str">
        <f t="shared" ref="X4:X32" si="11">IF(P4="","",INDEX(J:J,MATCH($O4,$B:$B,0)))</f>
        <v>APEC, RCEP</v>
      </c>
      <c r="Y4">
        <f>IFERROR('4 - Indicators'!G4,"")</f>
        <v>2</v>
      </c>
      <c r="Z4">
        <f t="shared" ref="Z4:Z32" si="12">IFERROR(RANK(Y4,Y$3:Y$32,1),"")</f>
        <v>2</v>
      </c>
      <c r="AA4">
        <f t="shared" ref="AA4:AA32" si="13">VLOOKUP(Q4,$D$3:$K$32,8,0)</f>
        <v>3</v>
      </c>
      <c r="AB4">
        <f t="shared" ref="AB4:AB32" si="14">AA4-P4</f>
        <v>1</v>
      </c>
    </row>
    <row r="5" spans="1:28">
      <c r="A5" s="101">
        <v>2.9999999999999997E-4</v>
      </c>
      <c r="B5" s="102">
        <f t="shared" si="0"/>
        <v>1.0003</v>
      </c>
      <c r="C5" s="1">
        <f>IF(INDEX(Rank2026!J:J,MATCH($A$1,Rank2026!$D:$D,0))="","",INDEX(Rank2026!J:J,MATCH($A$1,Rank2026!$D:$D,0)))</f>
        <v>1</v>
      </c>
      <c r="D5" s="92" t="s">
        <v>4</v>
      </c>
      <c r="E5" s="97">
        <f>INDEX(Score2026!J:J,MATCH($A$1,Score2026!$D:$D,0))</f>
        <v>100</v>
      </c>
      <c r="F5" s="96">
        <f>IF(INDEX(Value2026!J:J,MATCH($A$1,Value2026!$D:$D,0))="","",INDEX(Value2026!J:J,MATCH($A$1,Value2026!$D:$D,0)))</f>
        <v>-0.3</v>
      </c>
      <c r="G5" s="96">
        <f>IF(INDEX(Value2026!J:J,MATCH($A$1,Year2026!$D:$D,0))="","",INDEX(Year2026!J:J,MATCH($A$1,Year2026!$D:$D,0)))</f>
        <v>2025</v>
      </c>
      <c r="H5" t="s">
        <v>584</v>
      </c>
      <c r="I5" t="s">
        <v>580</v>
      </c>
      <c r="J5" t="s">
        <v>581</v>
      </c>
      <c r="K5" s="1">
        <f>IF(INDEX(Rank2025!J:J,MATCH($K$1,Rank2025!$B:$B,0))="","",INDEX(Rank2025!J:J,MATCH($K$1,Rank2025!$B:$B,0)))</f>
        <v>1</v>
      </c>
      <c r="L5" s="1" t="str">
        <f>IF(INDEX(Star2026!J:J,MATCH($A$1,Star2026!$D:$D,0))="","",INDEX(Star2026!J:J,MATCH($A$1,Star2026!$D:$D,0)))</f>
        <v/>
      </c>
      <c r="N5" s="100">
        <v>3</v>
      </c>
      <c r="O5" s="102">
        <f t="shared" si="1"/>
        <v>3.0007000000000001</v>
      </c>
      <c r="P5">
        <f t="shared" si="6"/>
        <v>3</v>
      </c>
      <c r="Q5" t="str">
        <f t="shared" ref="Q5" si="15">IF(P5="","",INDEX(D:D,MATCH($O5,$B:$B,0)))</f>
        <v>China</v>
      </c>
      <c r="R5">
        <f t="shared" si="3"/>
        <v>98.29813305195799</v>
      </c>
      <c r="S5">
        <f t="shared" si="4"/>
        <v>0</v>
      </c>
      <c r="T5">
        <f t="shared" si="5"/>
        <v>2025</v>
      </c>
      <c r="U5" t="str">
        <f t="shared" si="8"/>
        <v/>
      </c>
      <c r="V5" t="str">
        <f t="shared" si="9"/>
        <v>Large</v>
      </c>
      <c r="W5" t="str">
        <f t="shared" si="10"/>
        <v>Medium</v>
      </c>
      <c r="X5" t="str">
        <f t="shared" si="11"/>
        <v>APEC, RCEP</v>
      </c>
      <c r="Y5">
        <f>IFERROR('4 - Indicators'!G5,"")</f>
        <v>3</v>
      </c>
      <c r="Z5">
        <f t="shared" si="12"/>
        <v>3</v>
      </c>
      <c r="AA5">
        <f t="shared" si="13"/>
        <v>2</v>
      </c>
      <c r="AB5">
        <f t="shared" si="14"/>
        <v>-1</v>
      </c>
    </row>
    <row r="6" spans="1:28">
      <c r="A6" s="101">
        <v>4.0000000000000002E-4</v>
      </c>
      <c r="B6" s="102">
        <f t="shared" si="0"/>
        <v>16.000399999999999</v>
      </c>
      <c r="C6" s="1">
        <f>IF(INDEX(Rank2026!K:K,MATCH($A$1,Rank2026!$D:$D,0))="","",INDEX(Rank2026!K:K,MATCH($A$1,Rank2026!$D:$D,0)))</f>
        <v>16</v>
      </c>
      <c r="D6" s="92" t="s">
        <v>5</v>
      </c>
      <c r="E6" s="97">
        <f>INDEX(Score2026!K:K,MATCH($A$1,Score2026!$D:$D,0))</f>
        <v>84.115908484941301</v>
      </c>
      <c r="F6" s="96">
        <f>IF(INDEX(Value2026!K:K,MATCH($A$1,Value2026!$D:$D,0))="","",INDEX(Value2026!K:K,MATCH($A$1,Value2026!$D:$D,0)))</f>
        <v>2.5</v>
      </c>
      <c r="G6" s="96">
        <f>IF(INDEX(Value2026!K:K,MATCH($A$1,Year2026!$D:$D,0))="","",INDEX(Year2026!K:K,MATCH($A$1,Year2026!$D:$D,0)))</f>
        <v>2025</v>
      </c>
      <c r="H6" t="s">
        <v>579</v>
      </c>
      <c r="I6" t="s">
        <v>583</v>
      </c>
      <c r="J6" t="s">
        <v>585</v>
      </c>
      <c r="K6" s="1">
        <f>IF(INDEX(Rank2025!K:K,MATCH($K$1,Rank2025!$B:$B,0))="","",INDEX(Rank2025!K:K,MATCH($K$1,Rank2025!$B:$B,0)))</f>
        <v>5</v>
      </c>
      <c r="L6" s="1" t="str">
        <f>IF(INDEX(Star2026!K:K,MATCH($A$1,Star2026!$D:$D,0))="","",INDEX(Star2026!K:K,MATCH($A$1,Star2026!$D:$D,0)))</f>
        <v/>
      </c>
      <c r="N6" s="100">
        <v>4</v>
      </c>
      <c r="O6" s="102">
        <f t="shared" si="1"/>
        <v>4.0008999999999997</v>
      </c>
      <c r="P6">
        <f t="shared" si="6"/>
        <v>4</v>
      </c>
      <c r="Q6" t="str">
        <f t="shared" ref="Q6" si="16">IF(P6="","",INDEX(D:D,MATCH($O6,$B:$B,0)))</f>
        <v>Ecuador</v>
      </c>
      <c r="R6">
        <f t="shared" si="3"/>
        <v>94.327110173193333</v>
      </c>
      <c r="S6">
        <f t="shared" si="4"/>
        <v>0.7</v>
      </c>
      <c r="T6">
        <f t="shared" si="5"/>
        <v>2025</v>
      </c>
      <c r="U6" t="str">
        <f t="shared" si="8"/>
        <v/>
      </c>
      <c r="V6" t="str">
        <f t="shared" si="9"/>
        <v>Medium</v>
      </c>
      <c r="W6" t="str">
        <f t="shared" si="10"/>
        <v>Medium</v>
      </c>
      <c r="X6" t="str">
        <f t="shared" si="11"/>
        <v>CPTPP (applicant)</v>
      </c>
      <c r="Y6">
        <f>IFERROR('4 - Indicators'!G6,"")</f>
        <v>4</v>
      </c>
      <c r="Z6">
        <f t="shared" si="12"/>
        <v>4</v>
      </c>
      <c r="AA6">
        <f t="shared" si="13"/>
        <v>7</v>
      </c>
      <c r="AB6">
        <f t="shared" si="14"/>
        <v>3</v>
      </c>
    </row>
    <row r="7" spans="1:28">
      <c r="A7" s="101">
        <v>5.0000000000000001E-4</v>
      </c>
      <c r="B7" s="102">
        <f t="shared" si="0"/>
        <v>13.000500000000001</v>
      </c>
      <c r="C7" s="1">
        <f>IF(INDEX(Rank2026!L:L,MATCH($A$1,Rank2026!$D:$D,0))="","",INDEX(Rank2026!L:L,MATCH($A$1,Rank2026!$D:$D,0)))</f>
        <v>13</v>
      </c>
      <c r="D7" s="92" t="s">
        <v>6</v>
      </c>
      <c r="E7" s="97">
        <f>INDEX(Score2026!L:L,MATCH($A$1,Score2026!$D:$D,0))</f>
        <v>86.385064415664004</v>
      </c>
      <c r="F7" s="96">
        <f>IF(INDEX(Value2026!L:L,MATCH($A$1,Value2026!$D:$D,0))="","",INDEX(Value2026!L:L,MATCH($A$1,Value2026!$D:$D,0)))</f>
        <v>2.1</v>
      </c>
      <c r="G7" s="96">
        <f>IF(INDEX(Value2026!L:L,MATCH($A$1,Year2026!$D:$D,0))="","",INDEX(Year2026!L:L,MATCH($A$1,Year2026!$D:$D,0)))</f>
        <v>2025</v>
      </c>
      <c r="H7" t="s">
        <v>579</v>
      </c>
      <c r="I7" t="s">
        <v>580</v>
      </c>
      <c r="J7" t="s">
        <v>586</v>
      </c>
      <c r="K7" s="1">
        <f>IF(INDEX(Rank2025!L:L,MATCH($K$1,Rank2025!$B:$B,0))="","",INDEX(Rank2025!L:L,MATCH($K$1,Rank2025!$B:$B,0)))</f>
        <v>15</v>
      </c>
      <c r="L7" s="1" t="str">
        <f>IF(INDEX(Star2026!L:L,MATCH($A$1,Star2026!$D:$D,0))="","",INDEX(Star2026!L:L,MATCH($A$1,Star2026!$D:$D,0)))</f>
        <v/>
      </c>
      <c r="N7" s="100">
        <v>5</v>
      </c>
      <c r="O7" s="102">
        <f t="shared" si="1"/>
        <v>5.0023999999999997</v>
      </c>
      <c r="P7">
        <f t="shared" si="6"/>
        <v>5</v>
      </c>
      <c r="Q7" t="str">
        <f t="shared" ref="Q7" si="17">IF(P7="","",INDEX(D:D,MATCH($O7,$B:$B,0)))</f>
        <v>Singapore</v>
      </c>
      <c r="R7">
        <f t="shared" si="3"/>
        <v>93.192532207831974</v>
      </c>
      <c r="S7">
        <f t="shared" si="4"/>
        <v>0.9</v>
      </c>
      <c r="T7">
        <f t="shared" si="5"/>
        <v>2025</v>
      </c>
      <c r="U7" t="str">
        <f t="shared" si="8"/>
        <v/>
      </c>
      <c r="V7" t="str">
        <f t="shared" si="9"/>
        <v>Small</v>
      </c>
      <c r="W7" t="str">
        <f t="shared" si="10"/>
        <v>High</v>
      </c>
      <c r="X7" t="str">
        <f t="shared" si="11"/>
        <v>APEC, CPTPP, RCEP</v>
      </c>
      <c r="Y7">
        <f>IFERROR('4 - Indicators'!G7,"")</f>
        <v>5</v>
      </c>
      <c r="Z7">
        <f t="shared" si="12"/>
        <v>5</v>
      </c>
      <c r="AA7">
        <f t="shared" si="13"/>
        <v>14</v>
      </c>
      <c r="AB7">
        <f t="shared" si="14"/>
        <v>9</v>
      </c>
    </row>
    <row r="8" spans="1:28">
      <c r="A8" s="101">
        <v>5.9999999999999995E-4</v>
      </c>
      <c r="B8" s="102">
        <f t="shared" si="0"/>
        <v>24.000599999999999</v>
      </c>
      <c r="C8" s="1">
        <f>IF(INDEX(Rank2026!M:M,MATCH($A$1,Rank2026!$D:$D,0))="","",INDEX(Rank2026!M:M,MATCH($A$1,Rank2026!$D:$D,0)))</f>
        <v>24</v>
      </c>
      <c r="D8" s="92" t="s">
        <v>7</v>
      </c>
      <c r="E8" s="97">
        <f>INDEX(Score2026!M:M,MATCH($A$1,Score2026!$D:$D,0))</f>
        <v>74.471995779369976</v>
      </c>
      <c r="F8" s="96">
        <f>IF(INDEX(Value2026!M:M,MATCH($A$1,Value2026!$D:$D,0))="","",INDEX(Value2026!M:M,MATCH($A$1,Value2026!$D:$D,0)))</f>
        <v>4.2</v>
      </c>
      <c r="G8" s="96">
        <f>IF(INDEX(Value2026!M:M,MATCH($A$1,Year2026!$D:$D,0))="","",INDEX(Year2026!M:M,MATCH($A$1,Year2026!$D:$D,0)))</f>
        <v>2025</v>
      </c>
      <c r="H8" t="s">
        <v>579</v>
      </c>
      <c r="I8" t="s">
        <v>579</v>
      </c>
      <c r="J8" t="s">
        <v>586</v>
      </c>
      <c r="K8" s="1">
        <f>IF(INDEX(Rank2025!M:M,MATCH($K$1,Rank2025!$B:$B,0))="","",INDEX(Rank2025!M:M,MATCH($K$1,Rank2025!$B:$B,0)))</f>
        <v>23</v>
      </c>
      <c r="L8" s="1" t="str">
        <f>IF(INDEX(Star2026!M:M,MATCH($A$1,Star2026!$D:$D,0))="","",INDEX(Star2026!M:M,MATCH($A$1,Star2026!$D:$D,0)))</f>
        <v/>
      </c>
      <c r="N8" s="100">
        <v>6</v>
      </c>
      <c r="O8" s="102">
        <f t="shared" si="1"/>
        <v>6.0026000000000002</v>
      </c>
      <c r="P8">
        <f t="shared" si="6"/>
        <v>6</v>
      </c>
      <c r="Q8" t="str">
        <f t="shared" ref="Q8" si="18">IF(P8="","",INDEX(D:D,MATCH($O8,$B:$B,0)))</f>
        <v>Sri Lanka</v>
      </c>
      <c r="R8">
        <f t="shared" si="3"/>
        <v>91.490665259789992</v>
      </c>
      <c r="S8">
        <f t="shared" si="4"/>
        <v>1.2</v>
      </c>
      <c r="T8">
        <f t="shared" si="5"/>
        <v>2024</v>
      </c>
      <c r="U8" t="str">
        <f t="shared" si="8"/>
        <v/>
      </c>
      <c r="V8" t="str">
        <f t="shared" si="9"/>
        <v>Medium</v>
      </c>
      <c r="W8" t="str">
        <f t="shared" si="10"/>
        <v>Medium</v>
      </c>
      <c r="X8">
        <f t="shared" si="11"/>
        <v>0</v>
      </c>
      <c r="Y8">
        <f>IFERROR('4 - Indicators'!G8,"")</f>
        <v>6</v>
      </c>
      <c r="Z8">
        <f t="shared" si="12"/>
        <v>6</v>
      </c>
      <c r="AA8">
        <f t="shared" si="13"/>
        <v>6</v>
      </c>
      <c r="AB8">
        <f t="shared" si="14"/>
        <v>0</v>
      </c>
    </row>
    <row r="9" spans="1:28">
      <c r="A9" s="101">
        <v>6.9999999999999999E-4</v>
      </c>
      <c r="B9" s="102">
        <f t="shared" si="0"/>
        <v>3.0007000000000001</v>
      </c>
      <c r="C9" s="1">
        <f>IF(INDEX(Rank2026!N:N,MATCH($A$1,Rank2026!$D:$D,0))="","",INDEX(Rank2026!N:N,MATCH($A$1,Rank2026!$D:$D,0)))</f>
        <v>3</v>
      </c>
      <c r="D9" s="92" t="s">
        <v>8</v>
      </c>
      <c r="E9" s="97">
        <f>INDEX(Score2026!N:N,MATCH($A$1,Score2026!$D:$D,0))</f>
        <v>98.29813305195799</v>
      </c>
      <c r="F9" s="96">
        <f>IF(INDEX(Value2026!N:N,MATCH($A$1,Value2026!$D:$D,0))="","",INDEX(Value2026!N:N,MATCH($A$1,Value2026!$D:$D,0)))</f>
        <v>0</v>
      </c>
      <c r="G9" s="96">
        <f>IF(INDEX(Value2026!N:N,MATCH($A$1,Year2026!$D:$D,0))="","",INDEX(Year2026!N:N,MATCH($A$1,Year2026!$D:$D,0)))</f>
        <v>2025</v>
      </c>
      <c r="H9" t="s">
        <v>582</v>
      </c>
      <c r="I9" t="s">
        <v>579</v>
      </c>
      <c r="J9" t="s">
        <v>587</v>
      </c>
      <c r="K9" s="1">
        <f>IF(INDEX(Rank2025!N:N,MATCH($K$1,Rank2025!$B:$B,0))="","",INDEX(Rank2025!N:N,MATCH($K$1,Rank2025!$B:$B,0)))</f>
        <v>2</v>
      </c>
      <c r="L9" s="1" t="str">
        <f>IF(INDEX(Star2026!N:N,MATCH($A$1,Star2026!$D:$D,0))="","",INDEX(Star2026!N:N,MATCH($A$1,Star2026!$D:$D,0)))</f>
        <v/>
      </c>
      <c r="N9" s="100">
        <v>7</v>
      </c>
      <c r="O9" s="102">
        <f t="shared" si="1"/>
        <v>7.0010000000000003</v>
      </c>
      <c r="P9">
        <f t="shared" si="6"/>
        <v>7</v>
      </c>
      <c r="Q9" t="str">
        <f t="shared" ref="Q9" si="19">IF(P9="","",INDEX(D:D,MATCH($O9,$B:$B,0)))</f>
        <v>Hong Kong, SAR</v>
      </c>
      <c r="R9">
        <f t="shared" si="3"/>
        <v>90.356087294428647</v>
      </c>
      <c r="S9">
        <f t="shared" si="4"/>
        <v>1.4</v>
      </c>
      <c r="T9">
        <f t="shared" si="5"/>
        <v>2025</v>
      </c>
      <c r="U9" t="str">
        <f t="shared" si="8"/>
        <v/>
      </c>
      <c r="V9" t="str">
        <f t="shared" si="9"/>
        <v>Small</v>
      </c>
      <c r="W9" t="str">
        <f t="shared" si="10"/>
        <v>High</v>
      </c>
      <c r="X9" t="str">
        <f t="shared" si="11"/>
        <v>APEC</v>
      </c>
      <c r="Y9">
        <f>IFERROR('4 - Indicators'!G9,"")</f>
        <v>7</v>
      </c>
      <c r="Z9">
        <f t="shared" si="12"/>
        <v>7</v>
      </c>
      <c r="AA9">
        <f t="shared" si="13"/>
        <v>8</v>
      </c>
      <c r="AB9">
        <f t="shared" si="14"/>
        <v>1</v>
      </c>
    </row>
    <row r="10" spans="1:28">
      <c r="A10" s="101">
        <v>8.0000000000000004E-4</v>
      </c>
      <c r="B10" s="102">
        <f t="shared" si="0"/>
        <v>10.0008</v>
      </c>
      <c r="C10" s="1">
        <f>IF(INDEX(Rank2026!O:O,MATCH($A$1,Rank2026!$D:$D,0))="","",INDEX(Rank2026!O:O,MATCH($A$1,Rank2026!$D:$D,0)))</f>
        <v>10</v>
      </c>
      <c r="D10" s="198" t="s">
        <v>9</v>
      </c>
      <c r="E10" s="97">
        <f>INDEX(Score2026!O:O,MATCH($A$1,Score2026!$D:$D,0))</f>
        <v>88.654220346386666</v>
      </c>
      <c r="F10" s="96">
        <f>IF(INDEX(Value2026!O:O,MATCH($A$1,Value2026!$D:$D,0))="","",INDEX(Value2026!O:O,MATCH($A$1,Value2026!$D:$D,0)))</f>
        <v>1.7</v>
      </c>
      <c r="G10" s="96">
        <f>IF(INDEX(Value2026!O:O,MATCH($A$1,Year2026!$D:$D,0))="","",INDEX(Year2026!O:O,MATCH($A$1,Year2026!$D:$D,0)))</f>
        <v>2025</v>
      </c>
      <c r="H10" t="s">
        <v>579</v>
      </c>
      <c r="I10" t="s">
        <v>580</v>
      </c>
      <c r="J10" t="s">
        <v>588</v>
      </c>
      <c r="K10" s="1">
        <f>IF(INDEX(Rank2025!O:O,MATCH($K$1,Rank2025!$B:$B,0))="","",INDEX(Rank2025!O:O,MATCH($K$1,Rank2025!$B:$B,0)))</f>
        <v>10</v>
      </c>
      <c r="L10" s="1" t="str">
        <f>IF(INDEX(Star2026!O:O,MATCH($A$1,Star2026!$D:$D,0))="","",INDEX(Star2026!O:O,MATCH($A$1,Star2026!$D:$D,0)))</f>
        <v/>
      </c>
      <c r="N10" s="100">
        <v>8</v>
      </c>
      <c r="O10" s="102">
        <f t="shared" si="1"/>
        <v>7.0015000000000001</v>
      </c>
      <c r="P10">
        <f t="shared" si="6"/>
        <v>7</v>
      </c>
      <c r="Q10" t="str">
        <f t="shared" ref="Q10" si="20">IF(P10="","",INDEX(D:D,MATCH($O10,$B:$B,0)))</f>
        <v>Malaysia</v>
      </c>
      <c r="R10">
        <f t="shared" si="3"/>
        <v>90.356087294428647</v>
      </c>
      <c r="S10">
        <f t="shared" si="4"/>
        <v>1.4</v>
      </c>
      <c r="T10">
        <f t="shared" si="5"/>
        <v>2025</v>
      </c>
      <c r="U10" t="str">
        <f t="shared" si="8"/>
        <v/>
      </c>
      <c r="V10" t="str">
        <f t="shared" si="9"/>
        <v>Medium</v>
      </c>
      <c r="W10" t="str">
        <f t="shared" si="10"/>
        <v>Medium</v>
      </c>
      <c r="X10" t="str">
        <f t="shared" si="11"/>
        <v>APEC, CPTPP, RCEP</v>
      </c>
      <c r="Y10">
        <f>IFERROR('4 - Indicators'!G10,"")</f>
        <v>7</v>
      </c>
      <c r="Z10">
        <f t="shared" si="12"/>
        <v>7</v>
      </c>
      <c r="AA10">
        <f t="shared" si="13"/>
        <v>9</v>
      </c>
      <c r="AB10">
        <f t="shared" si="14"/>
        <v>2</v>
      </c>
    </row>
    <row r="11" spans="1:28">
      <c r="A11" s="101">
        <v>8.9999999999999998E-4</v>
      </c>
      <c r="B11" s="102">
        <f t="shared" si="0"/>
        <v>4.0008999999999997</v>
      </c>
      <c r="C11" s="1">
        <f>IF(INDEX(Rank2026!P:P,MATCH($A$1,Rank2026!$D:$D,0))="","",INDEX(Rank2026!P:P,MATCH($A$1,Rank2026!$D:$D,0)))</f>
        <v>4</v>
      </c>
      <c r="D11" s="92" t="s">
        <v>10</v>
      </c>
      <c r="E11" s="97">
        <f>INDEX(Score2026!P:P,MATCH($A$1,Score2026!$D:$D,0))</f>
        <v>94.327110173193333</v>
      </c>
      <c r="F11" s="96">
        <f>IF(INDEX(Value2026!P:P,MATCH($A$1,Value2026!$D:$D,0))="","",INDEX(Value2026!P:P,MATCH($A$1,Value2026!$D:$D,0)))</f>
        <v>0.7</v>
      </c>
      <c r="G11" s="96">
        <f>IF(INDEX(Value2026!P:P,MATCH($A$1,Year2026!$D:$D,0))="","",INDEX(Year2026!P:P,MATCH($A$1,Year2026!$D:$D,0)))</f>
        <v>2025</v>
      </c>
      <c r="H11" t="s">
        <v>579</v>
      </c>
      <c r="I11" t="s">
        <v>579</v>
      </c>
      <c r="J11" t="s">
        <v>589</v>
      </c>
      <c r="K11" s="1">
        <f>IF(INDEX(Rank2025!P:P,MATCH($K$1,Rank2025!$B:$B,0))="","",INDEX(Rank2025!P:P,MATCH($K$1,Rank2025!$B:$B,0)))</f>
        <v>7</v>
      </c>
      <c r="L11" s="1" t="str">
        <f>IF(INDEX(Star2026!P:P,MATCH($A$1,Star2026!$D:$D,0))="","",INDEX(Star2026!P:P,MATCH($A$1,Star2026!$D:$D,0)))</f>
        <v/>
      </c>
      <c r="N11" s="100">
        <v>9</v>
      </c>
      <c r="O11" s="102">
        <f t="shared" si="1"/>
        <v>9.0021000000000004</v>
      </c>
      <c r="P11">
        <f t="shared" si="6"/>
        <v>9</v>
      </c>
      <c r="Q11" t="str">
        <f t="shared" ref="Q11" si="21">IF(P11="","",INDEX(D:D,MATCH($O11,$B:$B,0)))</f>
        <v>Peru</v>
      </c>
      <c r="R11">
        <f t="shared" si="3"/>
        <v>89.788798311747968</v>
      </c>
      <c r="S11">
        <f t="shared" si="4"/>
        <v>1.5</v>
      </c>
      <c r="T11">
        <f t="shared" si="5"/>
        <v>2025</v>
      </c>
      <c r="U11" t="str">
        <f t="shared" si="8"/>
        <v/>
      </c>
      <c r="V11" t="str">
        <f t="shared" si="9"/>
        <v>Medium</v>
      </c>
      <c r="W11" t="str">
        <f t="shared" si="10"/>
        <v>Medium</v>
      </c>
      <c r="X11" t="str">
        <f t="shared" si="11"/>
        <v>APEC, CPTPP</v>
      </c>
      <c r="Y11">
        <f>IFERROR('4 - Indicators'!G11,"")</f>
        <v>9</v>
      </c>
      <c r="Z11">
        <f t="shared" si="12"/>
        <v>9</v>
      </c>
      <c r="AA11">
        <f t="shared" si="13"/>
        <v>13</v>
      </c>
      <c r="AB11">
        <f t="shared" si="14"/>
        <v>4</v>
      </c>
    </row>
    <row r="12" spans="1:28">
      <c r="A12" s="101">
        <v>1E-3</v>
      </c>
      <c r="B12" s="102">
        <f t="shared" si="0"/>
        <v>7.0010000000000003</v>
      </c>
      <c r="C12" s="1">
        <f>IF(INDEX(Rank2026!Q:Q,MATCH($A$1,Rank2026!$D:$D,0))="","",INDEX(Rank2026!Q:Q,MATCH($A$1,Rank2026!$D:$D,0)))</f>
        <v>7</v>
      </c>
      <c r="D12" s="198" t="s">
        <v>11</v>
      </c>
      <c r="E12" s="97">
        <f>INDEX(Score2026!Q:Q,MATCH($A$1,Score2026!$D:$D,0))</f>
        <v>90.356087294428647</v>
      </c>
      <c r="F12" s="96">
        <f>IF(INDEX(Value2026!Q:Q,MATCH($A$1,Value2026!$D:$D,0))="","",INDEX(Value2026!Q:Q,MATCH($A$1,Value2026!$D:$D,0)))</f>
        <v>1.4</v>
      </c>
      <c r="G12" s="96">
        <f>IF(INDEX(Value2026!Q:Q,MATCH($A$1,Year2026!$D:$D,0))="","",INDEX(Year2026!Q:Q,MATCH($A$1,Year2026!$D:$D,0)))</f>
        <v>2025</v>
      </c>
      <c r="H12" t="s">
        <v>584</v>
      </c>
      <c r="I12" t="s">
        <v>580</v>
      </c>
      <c r="J12" t="s">
        <v>588</v>
      </c>
      <c r="K12" s="1">
        <f>IF(INDEX(Rank2025!Q:Q,MATCH($K$1,Rank2025!$B:$B,0))="","",INDEX(Rank2025!Q:Q,MATCH($K$1,Rank2025!$B:$B,0)))</f>
        <v>8</v>
      </c>
      <c r="L12" s="1" t="str">
        <f>IF(INDEX(Star2026!Q:Q,MATCH($A$1,Star2026!$D:$D,0))="","",INDEX(Star2026!Q:Q,MATCH($A$1,Star2026!$D:$D,0)))</f>
        <v/>
      </c>
      <c r="N12" s="100">
        <v>10</v>
      </c>
      <c r="O12" s="102">
        <f t="shared" si="1"/>
        <v>10.0008</v>
      </c>
      <c r="P12">
        <f t="shared" si="6"/>
        <v>10</v>
      </c>
      <c r="Q12" t="str">
        <f t="shared" ref="Q12" si="22">IF(P12="","",INDEX(D:D,MATCH($O12,$B:$B,0)))</f>
        <v>Taiwan</v>
      </c>
      <c r="R12">
        <f t="shared" si="3"/>
        <v>88.654220346386666</v>
      </c>
      <c r="S12">
        <f t="shared" si="4"/>
        <v>1.7</v>
      </c>
      <c r="T12">
        <f t="shared" si="5"/>
        <v>2025</v>
      </c>
      <c r="U12" t="str">
        <f t="shared" si="8"/>
        <v/>
      </c>
      <c r="V12" t="str">
        <f t="shared" si="9"/>
        <v>Medium</v>
      </c>
      <c r="W12" t="str">
        <f t="shared" si="10"/>
        <v>High</v>
      </c>
      <c r="X12" t="str">
        <f t="shared" si="11"/>
        <v>APEC</v>
      </c>
      <c r="Y12">
        <f>IFERROR('4 - Indicators'!G12,"")</f>
        <v>10</v>
      </c>
      <c r="Z12">
        <f t="shared" si="12"/>
        <v>10</v>
      </c>
      <c r="AA12">
        <f t="shared" si="13"/>
        <v>10</v>
      </c>
      <c r="AB12">
        <f t="shared" si="14"/>
        <v>0</v>
      </c>
    </row>
    <row r="13" spans="1:28">
      <c r="A13" s="101">
        <v>1.1000000000000001E-3</v>
      </c>
      <c r="B13" s="102">
        <f t="shared" si="0"/>
        <v>13.001099999999999</v>
      </c>
      <c r="C13" s="1">
        <f>IF(INDEX(Rank2026!R:R,MATCH($A$1,Rank2026!$D:$D,0))="","",INDEX(Rank2026!R:R,MATCH($A$1,Rank2026!$D:$D,0)))</f>
        <v>13</v>
      </c>
      <c r="D13" s="92" t="s">
        <v>12</v>
      </c>
      <c r="E13" s="97">
        <f>INDEX(Score2026!R:R,MATCH($A$1,Score2026!$D:$D,0))</f>
        <v>86.385064415664004</v>
      </c>
      <c r="F13" s="96">
        <f>IF(INDEX(Value2026!R:R,MATCH($A$1,Value2026!$D:$D,0))="","",INDEX(Value2026!R:R,MATCH($A$1,Value2026!$D:$D,0)))</f>
        <v>2.1</v>
      </c>
      <c r="G13" s="96">
        <f>IF(INDEX(Value2026!R:R,MATCH($A$1,Year2026!$D:$D,0))="","",INDEX(Year2026!R:R,MATCH($A$1,Year2026!$D:$D,0)))</f>
        <v>2025</v>
      </c>
      <c r="H13" t="s">
        <v>582</v>
      </c>
      <c r="I13" t="s">
        <v>583</v>
      </c>
      <c r="K13" s="1">
        <f>IF(INDEX(Rank2025!R:R,MATCH($K$1,Rank2025!$B:$B,0))="","",INDEX(Rank2025!R:R,MATCH($K$1,Rank2025!$B:$B,0)))</f>
        <v>24</v>
      </c>
      <c r="L13" s="1" t="str">
        <f>IF(INDEX(Star2026!R:R,MATCH($A$1,Star2026!$D:$D,0))="","",INDEX(Star2026!R:R,MATCH($A$1,Star2026!$D:$D,0)))</f>
        <v/>
      </c>
      <c r="N13" s="100">
        <v>11</v>
      </c>
      <c r="O13" s="102">
        <f t="shared" si="1"/>
        <v>10.0022</v>
      </c>
      <c r="P13">
        <f t="shared" si="6"/>
        <v>10</v>
      </c>
      <c r="Q13" t="str">
        <f t="shared" ref="Q13" si="23">IF(P13="","",INDEX(D:D,MATCH($O13,$B:$B,0)))</f>
        <v>Philippines</v>
      </c>
      <c r="R13">
        <f t="shared" si="3"/>
        <v>88.654220346386666</v>
      </c>
      <c r="S13">
        <f t="shared" si="4"/>
        <v>1.7</v>
      </c>
      <c r="T13">
        <f t="shared" si="5"/>
        <v>2025</v>
      </c>
      <c r="U13" t="str">
        <f t="shared" si="8"/>
        <v/>
      </c>
      <c r="V13" t="str">
        <f t="shared" si="9"/>
        <v>Large</v>
      </c>
      <c r="W13" t="str">
        <f t="shared" si="10"/>
        <v>Medium</v>
      </c>
      <c r="X13" t="str">
        <f t="shared" si="11"/>
        <v>APEC, RCEP</v>
      </c>
      <c r="Y13">
        <f>IFERROR('4 - Indicators'!G13,"")</f>
        <v>10</v>
      </c>
      <c r="Z13">
        <f t="shared" si="12"/>
        <v>10</v>
      </c>
      <c r="AA13">
        <f t="shared" si="13"/>
        <v>21</v>
      </c>
      <c r="AB13">
        <f t="shared" si="14"/>
        <v>11</v>
      </c>
    </row>
    <row r="14" spans="1:28">
      <c r="A14" s="101">
        <v>1.1999999999999999E-3</v>
      </c>
      <c r="B14" s="102">
        <f t="shared" si="0"/>
        <v>12.001200000000001</v>
      </c>
      <c r="C14" s="1">
        <f>IF(INDEX(Rank2026!S:S,MATCH($A$1,Rank2026!$D:$D,0))="","",INDEX(Rank2026!S:S,MATCH($A$1,Rank2026!$D:$D,0)))</f>
        <v>12</v>
      </c>
      <c r="D14" s="92" t="s">
        <v>13</v>
      </c>
      <c r="E14" s="97">
        <f>INDEX(Score2026!S:S,MATCH($A$1,Score2026!$D:$D,0))</f>
        <v>87.519642381025321</v>
      </c>
      <c r="F14" s="96">
        <f>IF(INDEX(Value2026!S:S,MATCH($A$1,Value2026!$D:$D,0))="","",INDEX(Value2026!S:S,MATCH($A$1,Value2026!$D:$D,0)))</f>
        <v>1.9</v>
      </c>
      <c r="G14" s="96">
        <f>IF(INDEX(Value2026!S:S,MATCH($A$1,Year2026!$D:$D,0))="","",INDEX(Year2026!S:S,MATCH($A$1,Year2026!$D:$D,0)))</f>
        <v>2025</v>
      </c>
      <c r="H14" t="s">
        <v>582</v>
      </c>
      <c r="I14" t="s">
        <v>579</v>
      </c>
      <c r="J14" t="s">
        <v>587</v>
      </c>
      <c r="K14" s="1">
        <f>IF(INDEX(Rank2025!S:S,MATCH($K$1,Rank2025!$B:$B,0))="","",INDEX(Rank2025!S:S,MATCH($K$1,Rank2025!$B:$B,0)))</f>
        <v>11</v>
      </c>
      <c r="L14" s="1" t="str">
        <f>IF(INDEX(Star2026!S:S,MATCH($A$1,Star2026!$D:$D,0))="","",INDEX(Star2026!S:S,MATCH($A$1,Star2026!$D:$D,0)))</f>
        <v/>
      </c>
      <c r="N14" s="100">
        <v>12</v>
      </c>
      <c r="O14" s="102">
        <f t="shared" si="1"/>
        <v>12.001200000000001</v>
      </c>
      <c r="P14">
        <f t="shared" si="6"/>
        <v>12</v>
      </c>
      <c r="Q14" t="str">
        <f t="shared" ref="Q14" si="24">IF(P14="","",INDEX(D:D,MATCH($O14,$B:$B,0)))</f>
        <v>Indonesia</v>
      </c>
      <c r="R14">
        <f t="shared" si="3"/>
        <v>87.519642381025321</v>
      </c>
      <c r="S14">
        <f t="shared" si="4"/>
        <v>1.9</v>
      </c>
      <c r="T14">
        <f t="shared" si="5"/>
        <v>2025</v>
      </c>
      <c r="U14" t="str">
        <f t="shared" si="8"/>
        <v/>
      </c>
      <c r="V14" t="str">
        <f t="shared" si="9"/>
        <v>Large</v>
      </c>
      <c r="W14" t="str">
        <f t="shared" si="10"/>
        <v>Medium</v>
      </c>
      <c r="X14" t="str">
        <f t="shared" si="11"/>
        <v>APEC, RCEP</v>
      </c>
      <c r="Y14">
        <f>IFERROR('4 - Indicators'!G14,"")</f>
        <v>12</v>
      </c>
      <c r="Z14">
        <f t="shared" si="12"/>
        <v>12</v>
      </c>
      <c r="AA14">
        <f t="shared" si="13"/>
        <v>11</v>
      </c>
      <c r="AB14">
        <f t="shared" si="14"/>
        <v>-1</v>
      </c>
    </row>
    <row r="15" spans="1:28">
      <c r="A15" s="101">
        <v>1.2999999999999999E-3</v>
      </c>
      <c r="B15" s="102">
        <f t="shared" si="0"/>
        <v>20.001300000000001</v>
      </c>
      <c r="C15" s="1">
        <f>IF(INDEX(Rank2026!T:T,MATCH($A$1,Rank2026!$D:$D,0))="","",INDEX(Rank2026!T:T,MATCH($A$1,Rank2026!$D:$D,0)))</f>
        <v>20</v>
      </c>
      <c r="D15" s="92" t="s">
        <v>14</v>
      </c>
      <c r="E15" s="97">
        <f>INDEX(Score2026!T:T,MATCH($A$1,Score2026!$D:$D,0))</f>
        <v>80.144885606176658</v>
      </c>
      <c r="F15" s="96">
        <f>IF(INDEX(Value2026!T:T,MATCH($A$1,Value2026!$D:$D,0))="","",INDEX(Value2026!T:T,MATCH($A$1,Value2026!$D:$D,0)))</f>
        <v>3.2</v>
      </c>
      <c r="G15" s="96">
        <f>IF(INDEX(Value2026!T:T,MATCH($A$1,Year2026!$D:$D,0))="","",INDEX(Year2026!T:T,MATCH($A$1,Year2026!$D:$D,0)))</f>
        <v>2025</v>
      </c>
      <c r="H15" t="s">
        <v>582</v>
      </c>
      <c r="I15" t="s">
        <v>580</v>
      </c>
      <c r="J15" t="s">
        <v>581</v>
      </c>
      <c r="K15" s="1">
        <f>IF(INDEX(Rank2025!T:T,MATCH($K$1,Rank2025!$B:$B,0))="","",INDEX(Rank2025!T:T,MATCH($K$1,Rank2025!$B:$B,0)))</f>
        <v>17</v>
      </c>
      <c r="L15" s="1" t="str">
        <f>IF(INDEX(Star2026!T:T,MATCH($A$1,Star2026!$D:$D,0))="","",INDEX(Star2026!T:T,MATCH($A$1,Star2026!$D:$D,0)))</f>
        <v/>
      </c>
      <c r="N15" s="100">
        <v>13</v>
      </c>
      <c r="O15" s="102">
        <f t="shared" si="1"/>
        <v>13.000500000000001</v>
      </c>
      <c r="P15">
        <f t="shared" si="6"/>
        <v>13</v>
      </c>
      <c r="Q15" t="str">
        <f t="shared" ref="Q15" si="25">IF(P15="","",INDEX(D:D,MATCH($O15,$B:$B,0)))</f>
        <v>Canada</v>
      </c>
      <c r="R15">
        <f t="shared" si="3"/>
        <v>86.385064415664004</v>
      </c>
      <c r="S15">
        <f t="shared" si="4"/>
        <v>2.1</v>
      </c>
      <c r="T15">
        <f t="shared" si="5"/>
        <v>2025</v>
      </c>
      <c r="U15" t="str">
        <f t="shared" si="8"/>
        <v/>
      </c>
      <c r="V15" t="str">
        <f t="shared" si="9"/>
        <v>Medium</v>
      </c>
      <c r="W15" t="str">
        <f t="shared" si="10"/>
        <v>High</v>
      </c>
      <c r="X15" t="str">
        <f t="shared" si="11"/>
        <v>APEC, CPTPP</v>
      </c>
      <c r="Y15">
        <f>IFERROR('4 - Indicators'!G15,"")</f>
        <v>13</v>
      </c>
      <c r="Z15">
        <f t="shared" si="12"/>
        <v>13</v>
      </c>
      <c r="AA15">
        <f t="shared" si="13"/>
        <v>15</v>
      </c>
      <c r="AB15">
        <f t="shared" si="14"/>
        <v>2</v>
      </c>
    </row>
    <row r="16" spans="1:28">
      <c r="A16" s="101">
        <v>1.4E-3</v>
      </c>
      <c r="B16" s="102">
        <f t="shared" si="0"/>
        <v>27.0014</v>
      </c>
      <c r="C16" s="1">
        <f>IF(INDEX(Rank2026!U:U,MATCH($A$1,Rank2026!$D:$D,0))="","",INDEX(Rank2026!U:U,MATCH($A$1,Rank2026!$D:$D,0)))</f>
        <v>27</v>
      </c>
      <c r="D16" s="92" t="s">
        <v>15</v>
      </c>
      <c r="E16" s="97">
        <f>INDEX(Score2026!U:U,MATCH($A$1,Score2026!$D:$D,0))</f>
        <v>54.616881385546634</v>
      </c>
      <c r="F16" s="96">
        <f>IF(INDEX(Value2026!U:U,MATCH($A$1,Value2026!$D:$D,0))="","",INDEX(Value2026!U:U,MATCH($A$1,Value2026!$D:$D,0)))</f>
        <v>7.7</v>
      </c>
      <c r="G16" s="96">
        <f>IF(INDEX(Value2026!U:U,MATCH($A$1,Year2026!$D:$D,0))="","",INDEX(Year2026!U:U,MATCH($A$1,Year2026!$D:$D,0)))</f>
        <v>2025</v>
      </c>
      <c r="H16" t="s">
        <v>584</v>
      </c>
      <c r="I16" t="s">
        <v>583</v>
      </c>
      <c r="J16" t="s">
        <v>585</v>
      </c>
      <c r="K16" s="1">
        <f>IF(INDEX(Rank2025!U:U,MATCH($K$1,Rank2025!$B:$B,0))="","",INDEX(Rank2025!U:U,MATCH($K$1,Rank2025!$B:$B,0)))</f>
        <v>28</v>
      </c>
      <c r="L16" s="1" t="str">
        <f>IF(INDEX(Star2026!U:U,MATCH($A$1,Star2026!$D:$D,0))="","",INDEX(Star2026!U:U,MATCH($A$1,Star2026!$D:$D,0)))</f>
        <v/>
      </c>
      <c r="N16" s="100">
        <v>14</v>
      </c>
      <c r="O16" s="102">
        <f t="shared" si="1"/>
        <v>13.001099999999999</v>
      </c>
      <c r="P16">
        <f t="shared" si="6"/>
        <v>13</v>
      </c>
      <c r="Q16" t="str">
        <f t="shared" ref="Q16" si="26">IF(P16="","",INDEX(D:D,MATCH($O16,$B:$B,0)))</f>
        <v>India</v>
      </c>
      <c r="R16">
        <f t="shared" si="3"/>
        <v>86.385064415664004</v>
      </c>
      <c r="S16">
        <f t="shared" si="4"/>
        <v>2.1</v>
      </c>
      <c r="T16">
        <f t="shared" si="5"/>
        <v>2025</v>
      </c>
      <c r="U16" t="str">
        <f t="shared" si="8"/>
        <v/>
      </c>
      <c r="V16" t="str">
        <f t="shared" si="9"/>
        <v>Large</v>
      </c>
      <c r="W16" t="str">
        <f t="shared" si="10"/>
        <v>Low</v>
      </c>
      <c r="X16">
        <f t="shared" si="11"/>
        <v>0</v>
      </c>
      <c r="Y16">
        <f>IFERROR('4 - Indicators'!G16,"")</f>
        <v>13</v>
      </c>
      <c r="Z16">
        <f t="shared" si="12"/>
        <v>13</v>
      </c>
      <c r="AA16">
        <f t="shared" si="13"/>
        <v>24</v>
      </c>
      <c r="AB16">
        <f t="shared" si="14"/>
        <v>11</v>
      </c>
    </row>
    <row r="17" spans="1:28">
      <c r="A17" s="101">
        <v>1.5E-3</v>
      </c>
      <c r="B17" s="102">
        <f t="shared" si="0"/>
        <v>7.0015000000000001</v>
      </c>
      <c r="C17" s="1">
        <f>IF(INDEX(Rank2026!V:V,MATCH($A$1,Rank2026!$D:$D,0))="","",INDEX(Rank2026!V:V,MATCH($A$1,Rank2026!$D:$D,0)))</f>
        <v>7</v>
      </c>
      <c r="D17" s="92" t="s">
        <v>16</v>
      </c>
      <c r="E17" s="97">
        <f>INDEX(Score2026!V:V,MATCH($A$1,Score2026!$D:$D,0))</f>
        <v>90.356087294428647</v>
      </c>
      <c r="F17" s="96">
        <f>IF(INDEX(Value2026!V:V,MATCH($A$1,Value2026!$D:$D,0))="","",INDEX(Value2026!V:V,MATCH($A$1,Value2026!$D:$D,0)))</f>
        <v>1.4</v>
      </c>
      <c r="G17" s="96">
        <f>IF(INDEX(Value2026!V:V,MATCH($A$1,Year2026!$D:$D,0))="","",INDEX(Year2026!V:V,MATCH($A$1,Year2026!$D:$D,0)))</f>
        <v>2025</v>
      </c>
      <c r="H17" t="s">
        <v>579</v>
      </c>
      <c r="I17" t="s">
        <v>579</v>
      </c>
      <c r="J17" t="s">
        <v>581</v>
      </c>
      <c r="K17" s="1">
        <f>IF(INDEX(Rank2025!V:V,MATCH($K$1,Rank2025!$B:$B,0))="","",INDEX(Rank2025!V:V,MATCH($K$1,Rank2025!$B:$B,0)))</f>
        <v>9</v>
      </c>
      <c r="L17" s="1" t="str">
        <f>IF(INDEX(Star2026!V:V,MATCH($A$1,Star2026!$D:$D,0))="","",INDEX(Star2026!V:V,MATCH($A$1,Star2026!$D:$D,0)))</f>
        <v/>
      </c>
      <c r="N17" s="100">
        <v>15</v>
      </c>
      <c r="O17" s="102">
        <f t="shared" si="1"/>
        <v>13.0025</v>
      </c>
      <c r="P17">
        <f t="shared" si="6"/>
        <v>13</v>
      </c>
      <c r="Q17" t="str">
        <f t="shared" ref="Q17" si="27">IF(P17="","",INDEX(D:D,MATCH($O17,$B:$B,0)))</f>
        <v>South Korea</v>
      </c>
      <c r="R17">
        <f t="shared" si="3"/>
        <v>86.385064415664004</v>
      </c>
      <c r="S17">
        <f t="shared" si="4"/>
        <v>2.1</v>
      </c>
      <c r="T17">
        <f t="shared" si="5"/>
        <v>2025</v>
      </c>
      <c r="U17" t="str">
        <f t="shared" si="8"/>
        <v/>
      </c>
      <c r="V17" t="str">
        <f t="shared" si="9"/>
        <v>Large</v>
      </c>
      <c r="W17" t="str">
        <f t="shared" si="10"/>
        <v>High</v>
      </c>
      <c r="X17" t="str">
        <f t="shared" si="11"/>
        <v>APEC, RCEP</v>
      </c>
      <c r="Y17">
        <f>IFERROR('4 - Indicators'!G17,"")</f>
        <v>13</v>
      </c>
      <c r="Z17">
        <f t="shared" si="12"/>
        <v>13</v>
      </c>
      <c r="AA17">
        <f t="shared" si="13"/>
        <v>12</v>
      </c>
      <c r="AB17">
        <f t="shared" si="14"/>
        <v>-1</v>
      </c>
    </row>
    <row r="18" spans="1:28">
      <c r="A18" s="101">
        <v>1.6000000000000001E-3</v>
      </c>
      <c r="B18" s="102">
        <f t="shared" si="0"/>
        <v>23.0016</v>
      </c>
      <c r="C18" s="1">
        <f>IF(INDEX(Rank2026!W:W,MATCH($A$1,Rank2026!$D:$D,0))="","",INDEX(Rank2026!W:W,MATCH($A$1,Rank2026!$D:$D,0)))</f>
        <v>23</v>
      </c>
      <c r="D18" s="92" t="s">
        <v>17</v>
      </c>
      <c r="E18" s="97">
        <f>INDEX(Score2026!W:W,MATCH($A$1,Score2026!$D:$D,0))</f>
        <v>76.741151710092652</v>
      </c>
      <c r="F18" s="96">
        <f>IF(INDEX(Value2026!W:W,MATCH($A$1,Value2026!$D:$D,0))="","",INDEX(Value2026!W:W,MATCH($A$1,Value2026!$D:$D,0)))</f>
        <v>3.8</v>
      </c>
      <c r="G18" s="96">
        <f>IF(INDEX(Value2026!W:W,MATCH($A$1,Year2026!$D:$D,0))="","",INDEX(Year2026!W:W,MATCH($A$1,Year2026!$D:$D,0)))</f>
        <v>2025</v>
      </c>
      <c r="H18" t="s">
        <v>582</v>
      </c>
      <c r="I18" t="s">
        <v>579</v>
      </c>
      <c r="J18" t="s">
        <v>586</v>
      </c>
      <c r="K18" s="1">
        <f>IF(INDEX(Rank2025!W:W,MATCH($K$1,Rank2025!$B:$B,0))="","",INDEX(Rank2025!W:W,MATCH($K$1,Rank2025!$B:$B,0)))</f>
        <v>25</v>
      </c>
      <c r="L18" s="1" t="str">
        <f>IF(INDEX(Star2026!W:W,MATCH($A$1,Star2026!$D:$D,0))="","",INDEX(Star2026!W:W,MATCH($A$1,Star2026!$D:$D,0)))</f>
        <v/>
      </c>
      <c r="N18" s="100">
        <v>16</v>
      </c>
      <c r="O18" s="102">
        <f t="shared" si="1"/>
        <v>16.000399999999999</v>
      </c>
      <c r="P18">
        <f t="shared" si="6"/>
        <v>16</v>
      </c>
      <c r="Q18" t="str">
        <f t="shared" ref="Q18" si="28">IF(P18="","",INDEX(D:D,MATCH($O18,$B:$B,0)))</f>
        <v>Cambodia</v>
      </c>
      <c r="R18">
        <f t="shared" si="3"/>
        <v>84.115908484941301</v>
      </c>
      <c r="S18">
        <f t="shared" si="4"/>
        <v>2.5</v>
      </c>
      <c r="T18">
        <f t="shared" si="5"/>
        <v>2025</v>
      </c>
      <c r="U18" t="str">
        <f t="shared" si="8"/>
        <v/>
      </c>
      <c r="V18" t="str">
        <f t="shared" si="9"/>
        <v>Medium</v>
      </c>
      <c r="W18" t="str">
        <f t="shared" si="10"/>
        <v>Low</v>
      </c>
      <c r="X18" t="str">
        <f t="shared" si="11"/>
        <v>RCEP</v>
      </c>
      <c r="Y18">
        <f>IFERROR('4 - Indicators'!G18,"")</f>
        <v>16</v>
      </c>
      <c r="Z18">
        <f t="shared" si="12"/>
        <v>16</v>
      </c>
      <c r="AA18">
        <f t="shared" si="13"/>
        <v>5</v>
      </c>
      <c r="AB18">
        <f t="shared" si="14"/>
        <v>-11</v>
      </c>
    </row>
    <row r="19" spans="1:28">
      <c r="A19" s="101">
        <v>1.6999999999999999E-3</v>
      </c>
      <c r="B19" s="102">
        <f t="shared" si="0"/>
        <v>30.0017</v>
      </c>
      <c r="C19" s="1">
        <f>IF(INDEX(Rank2026!X:X,MATCH($A$1,Rank2026!$D:$D,0))="","",INDEX(Rank2026!X:X,MATCH($A$1,Rank2026!$D:$D,0)))</f>
        <v>30</v>
      </c>
      <c r="D19" s="92" t="s">
        <v>18</v>
      </c>
      <c r="E19" s="97">
        <f>INDEX(Score2026!X:X,MATCH($A$1,Score2026!$D:$D,0))</f>
        <v>0</v>
      </c>
      <c r="F19" s="96">
        <f>IF(INDEX(Value2026!X:X,MATCH($A$1,Value2026!$D:$D,0))="","",INDEX(Value2026!X:X,MATCH($A$1,Value2026!$D:$D,0)))</f>
        <v>22</v>
      </c>
      <c r="G19" s="96">
        <f>IF(INDEX(Value2026!X:X,MATCH($A$1,Year2026!$D:$D,0))="","",INDEX(Year2026!X:X,MATCH($A$1,Year2026!$D:$D,0)))</f>
        <v>2025</v>
      </c>
      <c r="H19" t="s">
        <v>582</v>
      </c>
      <c r="I19" t="s">
        <v>583</v>
      </c>
      <c r="J19" t="s">
        <v>585</v>
      </c>
      <c r="K19" s="1">
        <f>IF(INDEX(Rank2025!X:X,MATCH($K$1,Rank2025!$B:$B,0))="","",INDEX(Rank2025!X:X,MATCH($K$1,Rank2025!$B:$B,0)))</f>
        <v>30</v>
      </c>
      <c r="L19" s="1" t="str">
        <f>IF(INDEX(Star2026!X:X,MATCH($A$1,Star2026!$D:$D,0))="","",INDEX(Star2026!X:X,MATCH($A$1,Star2026!$D:$D,0)))</f>
        <v/>
      </c>
      <c r="N19" s="100">
        <v>17</v>
      </c>
      <c r="O19" s="102">
        <f t="shared" si="1"/>
        <v>17.0029</v>
      </c>
      <c r="P19">
        <f t="shared" si="6"/>
        <v>17</v>
      </c>
      <c r="Q19" t="str">
        <f t="shared" ref="Q19" si="29">IF(P19="","",INDEX(D:D,MATCH($O19,$B:$B,0)))</f>
        <v>United States</v>
      </c>
      <c r="R19">
        <f t="shared" si="3"/>
        <v>82.981330519579984</v>
      </c>
      <c r="S19">
        <f t="shared" si="4"/>
        <v>2.7</v>
      </c>
      <c r="T19">
        <f t="shared" si="5"/>
        <v>2025</v>
      </c>
      <c r="U19" t="str">
        <f t="shared" si="8"/>
        <v/>
      </c>
      <c r="V19" t="str">
        <f t="shared" si="9"/>
        <v>Large</v>
      </c>
      <c r="W19" t="str">
        <f t="shared" si="10"/>
        <v>High</v>
      </c>
      <c r="X19" t="str">
        <f t="shared" si="11"/>
        <v>APEC</v>
      </c>
      <c r="Y19">
        <f>IFERROR('4 - Indicators'!G19,"")</f>
        <v>17</v>
      </c>
      <c r="Z19">
        <f t="shared" si="12"/>
        <v>17</v>
      </c>
      <c r="AA19">
        <f t="shared" si="13"/>
        <v>19</v>
      </c>
      <c r="AB19">
        <f t="shared" si="14"/>
        <v>2</v>
      </c>
    </row>
    <row r="20" spans="1:28">
      <c r="A20" s="101">
        <v>1.8E-3</v>
      </c>
      <c r="B20" s="102">
        <f t="shared" si="0"/>
        <v>18.001799999999999</v>
      </c>
      <c r="C20" s="1">
        <f>IF(INDEX(Rank2026!Y:Y,MATCH($A$1,Rank2026!$D:$D,0))="","",INDEX(Rank2026!Y:Y,MATCH($A$1,Rank2026!$D:$D,0)))</f>
        <v>18</v>
      </c>
      <c r="D20" s="92" t="s">
        <v>19</v>
      </c>
      <c r="E20" s="97">
        <f>INDEX(Score2026!Y:Y,MATCH($A$1,Score2026!$D:$D,0))</f>
        <v>82.414041536899319</v>
      </c>
      <c r="F20" s="96">
        <f>IF(INDEX(Value2026!Y:Y,MATCH($A$1,Value2026!$D:$D,0))="","",INDEX(Value2026!Y:Y,MATCH($A$1,Value2026!$D:$D,0)))</f>
        <v>2.8</v>
      </c>
      <c r="G20" s="96">
        <f>IF(INDEX(Value2026!Y:Y,MATCH($A$1,Year2026!$D:$D,0))="","",INDEX(Year2026!Y:Y,MATCH($A$1,Year2026!$D:$D,0)))</f>
        <v>2025</v>
      </c>
      <c r="H20" t="s">
        <v>584</v>
      </c>
      <c r="I20" t="s">
        <v>580</v>
      </c>
      <c r="J20" t="s">
        <v>581</v>
      </c>
      <c r="K20" s="1">
        <f>IF(INDEX(Rank2025!Y:Y,MATCH($K$1,Rank2025!$B:$B,0))="","",INDEX(Rank2025!Y:Y,MATCH($K$1,Rank2025!$B:$B,0)))</f>
        <v>18</v>
      </c>
      <c r="L20" s="1" t="str">
        <f>IF(INDEX(Star2026!Y:Y,MATCH($A$1,Star2026!$D:$D,0))="","",INDEX(Star2026!Y:Y,MATCH($A$1,Star2026!$D:$D,0)))</f>
        <v/>
      </c>
      <c r="N20" s="100">
        <v>18</v>
      </c>
      <c r="O20" s="102">
        <f t="shared" si="1"/>
        <v>18.001799999999999</v>
      </c>
      <c r="P20">
        <f t="shared" si="6"/>
        <v>18</v>
      </c>
      <c r="Q20" t="str">
        <f t="shared" ref="Q20" si="30">IF(P20="","",INDEX(D:D,MATCH($O20,$B:$B,0)))</f>
        <v>New Zealand</v>
      </c>
      <c r="R20">
        <f t="shared" si="3"/>
        <v>82.414041536899319</v>
      </c>
      <c r="S20">
        <f t="shared" si="4"/>
        <v>2.8</v>
      </c>
      <c r="T20">
        <f t="shared" si="5"/>
        <v>2025</v>
      </c>
      <c r="U20" t="str">
        <f t="shared" si="8"/>
        <v/>
      </c>
      <c r="V20" t="str">
        <f t="shared" si="9"/>
        <v>Small</v>
      </c>
      <c r="W20" t="str">
        <f t="shared" si="10"/>
        <v>High</v>
      </c>
      <c r="X20" t="str">
        <f t="shared" si="11"/>
        <v>APEC, CPTPP, RCEP</v>
      </c>
      <c r="Y20">
        <f>IFERROR('4 - Indicators'!G20,"")</f>
        <v>18</v>
      </c>
      <c r="Z20">
        <f t="shared" si="12"/>
        <v>18</v>
      </c>
      <c r="AA20">
        <f t="shared" si="13"/>
        <v>18</v>
      </c>
      <c r="AB20">
        <f t="shared" si="14"/>
        <v>0</v>
      </c>
    </row>
    <row r="21" spans="1:28">
      <c r="A21" s="101">
        <v>1.9E-3</v>
      </c>
      <c r="B21" s="102">
        <f t="shared" si="0"/>
        <v>26.001899999999999</v>
      </c>
      <c r="C21" s="1">
        <f>IF(INDEX(Rank2026!Z:Z,MATCH($A$1,Rank2026!$D:$D,0))="","",INDEX(Rank2026!Z:Z,MATCH($A$1,Rank2026!$D:$D,0)))</f>
        <v>26</v>
      </c>
      <c r="D21" s="92" t="s">
        <v>20</v>
      </c>
      <c r="E21" s="97">
        <f>INDEX(Score2026!Z:Z,MATCH($A$1,Score2026!$D:$D,0))</f>
        <v>72.770128831327995</v>
      </c>
      <c r="F21" s="96">
        <f>IF(INDEX(Value2026!Z:Z,MATCH($A$1,Value2026!$D:$D,0))="","",INDEX(Value2026!Z:Z,MATCH($A$1,Value2026!$D:$D,0)))</f>
        <v>4.5</v>
      </c>
      <c r="G21" s="96">
        <f>IF(INDEX(Value2026!Z:Z,MATCH($A$1,Year2026!$D:$D,0))="","",INDEX(Year2026!Z:Z,MATCH($A$1,Year2026!$D:$D,0)))</f>
        <v>2025</v>
      </c>
      <c r="H21" t="s">
        <v>582</v>
      </c>
      <c r="I21" t="s">
        <v>583</v>
      </c>
      <c r="K21" s="1">
        <f>IF(INDEX(Rank2025!Z:Z,MATCH($K$1,Rank2025!$B:$B,0))="","",INDEX(Rank2025!Z:Z,MATCH($K$1,Rank2025!$B:$B,0)))</f>
        <v>29</v>
      </c>
      <c r="L21" s="1" t="str">
        <f>IF(INDEX(Star2026!Z:Z,MATCH($A$1,Star2026!$D:$D,0))="","",INDEX(Star2026!Z:Z,MATCH($A$1,Star2026!$D:$D,0)))</f>
        <v/>
      </c>
      <c r="N21" s="100">
        <v>19</v>
      </c>
      <c r="O21" s="102">
        <f t="shared" si="1"/>
        <v>19.0001</v>
      </c>
      <c r="P21">
        <f t="shared" si="6"/>
        <v>19</v>
      </c>
      <c r="Q21" t="str">
        <f t="shared" ref="Q21" si="31">IF(P21="","",INDEX(D:D,MATCH($O21,$B:$B,0)))</f>
        <v>Australia</v>
      </c>
      <c r="R21">
        <f t="shared" si="3"/>
        <v>81.846752554218639</v>
      </c>
      <c r="S21">
        <f t="shared" si="4"/>
        <v>2.9</v>
      </c>
      <c r="T21">
        <f t="shared" si="5"/>
        <v>2025</v>
      </c>
      <c r="U21" t="str">
        <f t="shared" si="8"/>
        <v/>
      </c>
      <c r="V21" t="str">
        <f t="shared" si="9"/>
        <v>Medium</v>
      </c>
      <c r="W21" t="str">
        <f t="shared" si="10"/>
        <v>High</v>
      </c>
      <c r="X21" t="str">
        <f t="shared" si="11"/>
        <v>APEC, CPTPP, RCEP</v>
      </c>
      <c r="Y21">
        <f>IFERROR('4 - Indicators'!G21,"")</f>
        <v>19</v>
      </c>
      <c r="Z21">
        <f t="shared" si="12"/>
        <v>19</v>
      </c>
      <c r="AA21">
        <f t="shared" si="13"/>
        <v>20</v>
      </c>
      <c r="AB21">
        <f t="shared" si="14"/>
        <v>1</v>
      </c>
    </row>
    <row r="22" spans="1:28">
      <c r="A22" s="101">
        <v>2E-3</v>
      </c>
      <c r="B22" s="102">
        <f t="shared" si="0"/>
        <v>25.001999999999999</v>
      </c>
      <c r="C22" s="1">
        <f>IF(INDEX(Rank2026!AA:AA,MATCH($A$1,Rank2026!$D:$D,0))="","",INDEX(Rank2026!AA:AA,MATCH($A$1,Rank2026!$D:$D,0)))</f>
        <v>25</v>
      </c>
      <c r="D22" s="92" t="s">
        <v>21</v>
      </c>
      <c r="E22" s="97">
        <f>INDEX(Score2026!AA:AA,MATCH($A$1,Score2026!$D:$D,0))</f>
        <v>73.337417814008646</v>
      </c>
      <c r="F22" s="96">
        <f>IF(INDEX(Value2026!AA:AA,MATCH($A$1,Value2026!$D:$D,0))="","",INDEX(Value2026!AA:AA,MATCH($A$1,Value2026!$D:$D,0)))</f>
        <v>4.4000000000000004</v>
      </c>
      <c r="G22" s="96">
        <f>IF(INDEX(Value2026!AA:AA,MATCH($A$1,Year2026!$D:$D,0))="","",INDEX(Year2026!AA:AA,MATCH($A$1,Year2026!$D:$D,0)))</f>
        <v>2025</v>
      </c>
      <c r="H22" t="s">
        <v>584</v>
      </c>
      <c r="I22" t="s">
        <v>583</v>
      </c>
      <c r="J22" t="s">
        <v>588</v>
      </c>
      <c r="K22" s="1">
        <f>IF(INDEX(Rank2025!AA:AA,MATCH($K$1,Rank2025!$B:$B,0))="","",INDEX(Rank2025!AA:AA,MATCH($K$1,Rank2025!$B:$B,0)))</f>
        <v>4</v>
      </c>
      <c r="L22" s="1" t="str">
        <f>IF(INDEX(Star2026!AA:AA,MATCH($A$1,Star2026!$D:$D,0))="","",INDEX(Star2026!AA:AA,MATCH($A$1,Star2026!$D:$D,0)))</f>
        <v/>
      </c>
      <c r="N22" s="100">
        <v>20</v>
      </c>
      <c r="O22" s="102">
        <f t="shared" si="1"/>
        <v>20.001300000000001</v>
      </c>
      <c r="P22">
        <f t="shared" si="6"/>
        <v>20</v>
      </c>
      <c r="Q22" t="str">
        <f t="shared" ref="Q22" si="32">IF(P22="","",INDEX(D:D,MATCH($O22,$B:$B,0)))</f>
        <v>Japan</v>
      </c>
      <c r="R22">
        <f t="shared" si="3"/>
        <v>80.144885606176658</v>
      </c>
      <c r="S22">
        <f t="shared" si="4"/>
        <v>3.2</v>
      </c>
      <c r="T22">
        <f t="shared" si="5"/>
        <v>2025</v>
      </c>
      <c r="U22" t="str">
        <f t="shared" si="8"/>
        <v/>
      </c>
      <c r="V22" t="str">
        <f t="shared" si="9"/>
        <v>Large</v>
      </c>
      <c r="W22" t="str">
        <f t="shared" si="10"/>
        <v>High</v>
      </c>
      <c r="X22" t="str">
        <f t="shared" si="11"/>
        <v>APEC, CPTPP, RCEP</v>
      </c>
      <c r="Y22">
        <f>IFERROR('4 - Indicators'!G22,"")</f>
        <v>20</v>
      </c>
      <c r="Z22">
        <f t="shared" si="12"/>
        <v>20</v>
      </c>
      <c r="AA22">
        <f t="shared" si="13"/>
        <v>17</v>
      </c>
      <c r="AB22">
        <f t="shared" si="14"/>
        <v>-3</v>
      </c>
    </row>
    <row r="23" spans="1:28">
      <c r="A23" s="101">
        <v>2.0999999999999999E-3</v>
      </c>
      <c r="B23" s="102">
        <f t="shared" si="0"/>
        <v>9.0021000000000004</v>
      </c>
      <c r="C23" s="1">
        <f>IF(INDEX(Rank2026!AB:AB,MATCH($A$1,Rank2026!$D:$D,0))="","",INDEX(Rank2026!AB:AB,MATCH($A$1,Rank2026!$D:$D,0)))</f>
        <v>9</v>
      </c>
      <c r="D23" s="92" t="s">
        <v>22</v>
      </c>
      <c r="E23" s="97">
        <f>INDEX(Score2026!AB:AB,MATCH($A$1,Score2026!$D:$D,0))</f>
        <v>89.788798311747968</v>
      </c>
      <c r="F23" s="96">
        <f>IF(INDEX(Value2026!AB:AB,MATCH($A$1,Value2026!$D:$D,0))="","",INDEX(Value2026!AB:AB,MATCH($A$1,Value2026!$D:$D,0)))</f>
        <v>1.5</v>
      </c>
      <c r="G23" s="96">
        <f>IF(INDEX(Value2026!AB:AB,MATCH($A$1,Year2026!$D:$D,0))="","",INDEX(Year2026!AB:AB,MATCH($A$1,Year2026!$D:$D,0)))</f>
        <v>2025</v>
      </c>
      <c r="H23" t="s">
        <v>579</v>
      </c>
      <c r="I23" t="s">
        <v>579</v>
      </c>
      <c r="J23" t="s">
        <v>586</v>
      </c>
      <c r="K23" s="1">
        <f>IF(INDEX(Rank2025!AB:AB,MATCH($K$1,Rank2025!$B:$B,0))="","",INDEX(Rank2025!AB:AB,MATCH($K$1,Rank2025!$B:$B,0)))</f>
        <v>13</v>
      </c>
      <c r="L23" s="1" t="str">
        <f>IF(INDEX(Star2026!AB:AB,MATCH($A$1,Star2026!$D:$D,0))="","",INDEX(Star2026!AB:AB,MATCH($A$1,Star2026!$D:$D,0)))</f>
        <v/>
      </c>
      <c r="N23" s="100">
        <v>21</v>
      </c>
      <c r="O23" s="102">
        <f t="shared" si="1"/>
        <v>21.003</v>
      </c>
      <c r="P23">
        <f t="shared" si="6"/>
        <v>21</v>
      </c>
      <c r="Q23" t="str">
        <f t="shared" ref="Q23" si="33">IF(P23="","",INDEX(D:D,MATCH($O23,$B:$B,0)))</f>
        <v>Vietnam</v>
      </c>
      <c r="R23">
        <f t="shared" si="3"/>
        <v>79.577596623495992</v>
      </c>
      <c r="S23">
        <f t="shared" si="4"/>
        <v>3.3</v>
      </c>
      <c r="T23">
        <f t="shared" si="5"/>
        <v>2025</v>
      </c>
      <c r="U23" t="str">
        <f t="shared" si="8"/>
        <v/>
      </c>
      <c r="V23" t="str">
        <f t="shared" si="9"/>
        <v>Large</v>
      </c>
      <c r="W23" t="str">
        <f t="shared" si="10"/>
        <v>Medium</v>
      </c>
      <c r="X23" t="str">
        <f t="shared" si="11"/>
        <v>APEC, CPTPP, RCEP</v>
      </c>
      <c r="Y23">
        <f>IFERROR('4 - Indicators'!G23,"")</f>
        <v>21</v>
      </c>
      <c r="Z23">
        <f t="shared" si="12"/>
        <v>21</v>
      </c>
      <c r="AA23">
        <f t="shared" si="13"/>
        <v>22</v>
      </c>
      <c r="AB23">
        <f t="shared" si="14"/>
        <v>1</v>
      </c>
    </row>
    <row r="24" spans="1:28">
      <c r="A24" s="101">
        <v>2.2000000000000001E-3</v>
      </c>
      <c r="B24" s="102">
        <f t="shared" si="0"/>
        <v>10.0022</v>
      </c>
      <c r="C24" s="1">
        <f>IF(INDEX(Rank2026!AC:AC,MATCH($A$1,Rank2026!$D:$D,0))="","",INDEX(Rank2026!AC:AC,MATCH($A$1,Rank2026!$D:$D,0)))</f>
        <v>10</v>
      </c>
      <c r="D24" s="92" t="s">
        <v>23</v>
      </c>
      <c r="E24" s="97">
        <f>INDEX(Score2026!AC:AC,MATCH($A$1,Score2026!$D:$D,0))</f>
        <v>88.654220346386666</v>
      </c>
      <c r="F24" s="96">
        <f>IF(INDEX(Value2026!AC:AC,MATCH($A$1,Value2026!$D:$D,0))="","",INDEX(Value2026!AC:AC,MATCH($A$1,Value2026!$D:$D,0)))</f>
        <v>1.7</v>
      </c>
      <c r="G24" s="96">
        <f>IF(INDEX(Value2026!AC:AC,MATCH($A$1,Year2026!$D:$D,0))="","",INDEX(Year2026!AC:AC,MATCH($A$1,Year2026!$D:$D,0)))</f>
        <v>2025</v>
      </c>
      <c r="H24" t="s">
        <v>582</v>
      </c>
      <c r="I24" t="s">
        <v>579</v>
      </c>
      <c r="J24" t="s">
        <v>587</v>
      </c>
      <c r="K24" s="1">
        <f>IF(INDEX(Rank2025!AC:AC,MATCH($K$1,Rank2025!$B:$B,0))="","",INDEX(Rank2025!AC:AC,MATCH($K$1,Rank2025!$B:$B,0)))</f>
        <v>21</v>
      </c>
      <c r="L24" s="1" t="str">
        <f>IF(INDEX(Star2026!AC:AC,MATCH($A$1,Star2026!$D:$D,0))="","",INDEX(Star2026!AC:AC,MATCH($A$1,Star2026!$D:$D,0)))</f>
        <v/>
      </c>
      <c r="N24" s="100">
        <v>22</v>
      </c>
      <c r="O24" s="102">
        <f t="shared" si="1"/>
        <v>22.002800000000001</v>
      </c>
      <c r="P24">
        <f t="shared" si="6"/>
        <v>22</v>
      </c>
      <c r="Q24" t="str">
        <f t="shared" ref="Q24" si="34">IF(P24="","",INDEX(D:D,MATCH($O24,$B:$B,0)))</f>
        <v>United Kingdom</v>
      </c>
      <c r="R24">
        <f t="shared" si="3"/>
        <v>79.010307640815313</v>
      </c>
      <c r="S24">
        <f t="shared" si="4"/>
        <v>3.4</v>
      </c>
      <c r="T24">
        <f t="shared" si="5"/>
        <v>2025</v>
      </c>
      <c r="U24" t="str">
        <f t="shared" si="8"/>
        <v/>
      </c>
      <c r="V24" t="str">
        <f t="shared" si="9"/>
        <v>Large</v>
      </c>
      <c r="W24" t="str">
        <f t="shared" si="10"/>
        <v>High</v>
      </c>
      <c r="X24" t="str">
        <f t="shared" si="11"/>
        <v>CPTPP</v>
      </c>
      <c r="Y24">
        <f>IFERROR('4 - Indicators'!G24,"")</f>
        <v>22</v>
      </c>
      <c r="Z24">
        <f t="shared" si="12"/>
        <v>22</v>
      </c>
      <c r="AA24">
        <f t="shared" si="13"/>
        <v>16</v>
      </c>
      <c r="AB24">
        <f t="shared" si="14"/>
        <v>-6</v>
      </c>
    </row>
    <row r="25" spans="1:28">
      <c r="A25" s="101">
        <v>2.3E-3</v>
      </c>
      <c r="B25" s="102">
        <f t="shared" si="0"/>
        <v>28.002300000000002</v>
      </c>
      <c r="C25" s="1">
        <f>IF(INDEX(Rank2026!AD:AD,MATCH($A$1,Rank2026!$D:$D,0))="","",INDEX(Rank2026!AD:AD,MATCH($A$1,Rank2026!$D:$D,0)))</f>
        <v>28</v>
      </c>
      <c r="D25" s="92" t="s">
        <v>24</v>
      </c>
      <c r="E25" s="97">
        <f>INDEX(Score2026!AD:AD,MATCH($A$1,Score2026!$D:$D,0))</f>
        <v>48.943991558739974</v>
      </c>
      <c r="F25" s="96">
        <f>IF(INDEX(Value2026!AD:AD,MATCH($A$1,Value2026!$D:$D,0))="","",INDEX(Value2026!AD:AD,MATCH($A$1,Value2026!$D:$D,0)))</f>
        <v>8.6999999999999993</v>
      </c>
      <c r="G25" s="96">
        <f>IF(INDEX(Value2026!AD:AD,MATCH($A$1,Year2026!$D:$D,0))="","",INDEX(Year2026!AD:AD,MATCH($A$1,Year2026!$D:$D,0)))</f>
        <v>2025</v>
      </c>
      <c r="H25" t="s">
        <v>582</v>
      </c>
      <c r="I25" t="s">
        <v>579</v>
      </c>
      <c r="J25" t="s">
        <v>588</v>
      </c>
      <c r="K25" s="1">
        <f>IF(INDEX(Rank2025!AD:AD,MATCH($K$1,Rank2025!$B:$B,0))="","",INDEX(Rank2025!AD:AD,MATCH($K$1,Rank2025!$B:$B,0)))</f>
        <v>26</v>
      </c>
      <c r="L25" s="1" t="str">
        <f>IF(INDEX(Star2026!AD:AD,MATCH($A$1,Star2026!$D:$D,0))="","",INDEX(Star2026!AD:AD,MATCH($A$1,Star2026!$D:$D,0)))</f>
        <v/>
      </c>
      <c r="N25" s="100">
        <v>23</v>
      </c>
      <c r="O25" s="102">
        <f t="shared" si="1"/>
        <v>23.0016</v>
      </c>
      <c r="P25">
        <f t="shared" si="6"/>
        <v>23</v>
      </c>
      <c r="Q25" t="str">
        <f t="shared" ref="Q25" si="35">IF(P25="","",INDEX(D:D,MATCH($O25,$B:$B,0)))</f>
        <v>Mexico</v>
      </c>
      <c r="R25">
        <f t="shared" si="3"/>
        <v>76.741151710092652</v>
      </c>
      <c r="S25">
        <f t="shared" si="4"/>
        <v>3.8</v>
      </c>
      <c r="T25">
        <f t="shared" si="5"/>
        <v>2025</v>
      </c>
      <c r="U25" t="str">
        <f t="shared" si="8"/>
        <v/>
      </c>
      <c r="V25" t="str">
        <f t="shared" si="9"/>
        <v>Large</v>
      </c>
      <c r="W25" t="str">
        <f t="shared" si="10"/>
        <v>Medium</v>
      </c>
      <c r="X25" t="str">
        <f t="shared" si="11"/>
        <v>APEC, CPTPP</v>
      </c>
      <c r="Y25">
        <f>IFERROR('4 - Indicators'!G25,"")</f>
        <v>23</v>
      </c>
      <c r="Z25">
        <f t="shared" si="12"/>
        <v>23</v>
      </c>
      <c r="AA25">
        <f t="shared" si="13"/>
        <v>25</v>
      </c>
      <c r="AB25">
        <f t="shared" si="14"/>
        <v>2</v>
      </c>
    </row>
    <row r="26" spans="1:28">
      <c r="A26" s="101">
        <v>2.3999999999999998E-3</v>
      </c>
      <c r="B26" s="102">
        <f t="shared" si="0"/>
        <v>5.0023999999999997</v>
      </c>
      <c r="C26" s="1">
        <f>IF(INDEX(Rank2026!AE:AE,MATCH($A$1,Rank2026!$D:$D,0))="","",INDEX(Rank2026!AE:AE,MATCH($A$1,Rank2026!$D:$D,0)))</f>
        <v>5</v>
      </c>
      <c r="D26" s="92" t="s">
        <v>25</v>
      </c>
      <c r="E26" s="97">
        <f>INDEX(Score2026!AE:AE,MATCH($A$1,Score2026!$D:$D,0))</f>
        <v>93.192532207831974</v>
      </c>
      <c r="F26" s="96">
        <f>IF(INDEX(Value2026!AE:AE,MATCH($A$1,Value2026!$D:$D,0))="","",INDEX(Value2026!AE:AE,MATCH($A$1,Value2026!$D:$D,0)))</f>
        <v>0.9</v>
      </c>
      <c r="G26" s="96">
        <f>IF(INDEX(Value2026!AE:AE,MATCH($A$1,Year2026!$D:$D,0))="","",INDEX(Year2026!AE:AE,MATCH($A$1,Year2026!$D:$D,0)))</f>
        <v>2025</v>
      </c>
      <c r="H26" t="s">
        <v>584</v>
      </c>
      <c r="I26" t="s">
        <v>580</v>
      </c>
      <c r="J26" t="s">
        <v>581</v>
      </c>
      <c r="K26" s="1">
        <f>IF(INDEX(Rank2025!AE:AE,MATCH($K$1,Rank2025!$B:$B,0))="","",INDEX(Rank2025!AE:AE,MATCH($K$1,Rank2025!$B:$B,0)))</f>
        <v>14</v>
      </c>
      <c r="L26" s="1" t="str">
        <f>IF(INDEX(Star2026!AE:AE,MATCH($A$1,Star2026!$D:$D,0))="","",INDEX(Star2026!AE:AE,MATCH($A$1,Star2026!$D:$D,0)))</f>
        <v/>
      </c>
      <c r="N26" s="100">
        <v>24</v>
      </c>
      <c r="O26" s="102">
        <f t="shared" si="1"/>
        <v>24.000599999999999</v>
      </c>
      <c r="P26">
        <f t="shared" si="6"/>
        <v>24</v>
      </c>
      <c r="Q26" t="str">
        <f t="shared" ref="Q26" si="36">IF(P26="","",INDEX(D:D,MATCH($O26,$B:$B,0)))</f>
        <v>Chile</v>
      </c>
      <c r="R26">
        <f t="shared" si="3"/>
        <v>74.471995779369976</v>
      </c>
      <c r="S26">
        <f t="shared" si="4"/>
        <v>4.2</v>
      </c>
      <c r="T26">
        <f t="shared" si="5"/>
        <v>2025</v>
      </c>
      <c r="U26" t="str">
        <f t="shared" si="8"/>
        <v/>
      </c>
      <c r="V26" t="str">
        <f t="shared" si="9"/>
        <v>Medium</v>
      </c>
      <c r="W26" t="str">
        <f t="shared" si="10"/>
        <v>Medium</v>
      </c>
      <c r="X26" t="str">
        <f t="shared" si="11"/>
        <v>APEC, CPTPP</v>
      </c>
      <c r="Y26">
        <f>IFERROR('4 - Indicators'!G26,"")</f>
        <v>24</v>
      </c>
      <c r="Z26">
        <f t="shared" si="12"/>
        <v>24</v>
      </c>
      <c r="AA26">
        <f t="shared" si="13"/>
        <v>23</v>
      </c>
      <c r="AB26">
        <f t="shared" si="14"/>
        <v>-1</v>
      </c>
    </row>
    <row r="27" spans="1:28">
      <c r="A27" s="101">
        <v>2.5000000000000001E-3</v>
      </c>
      <c r="B27" s="102">
        <f t="shared" si="0"/>
        <v>13.0025</v>
      </c>
      <c r="C27" s="1">
        <f>IF(INDEX(Rank2026!AF:AF,MATCH($A$1,Rank2026!$D:$D,0))="","",INDEX(Rank2026!AF:AF,MATCH($A$1,Rank2026!$D:$D,0)))</f>
        <v>13</v>
      </c>
      <c r="D27" s="92" t="s">
        <v>26</v>
      </c>
      <c r="E27" s="97">
        <f>INDEX(Score2026!AF:AF,MATCH($A$1,Score2026!$D:$D,0))</f>
        <v>86.385064415664004</v>
      </c>
      <c r="F27" s="96">
        <f>IF(INDEX(Value2026!AF:AF,MATCH($A$1,Value2026!$D:$D,0))="","",INDEX(Value2026!AF:AF,MATCH($A$1,Value2026!$D:$D,0)))</f>
        <v>2.1</v>
      </c>
      <c r="G27" s="96">
        <f>IF(INDEX(Value2026!AF:AF,MATCH($A$1,Year2026!$D:$D,0))="","",INDEX(Year2026!AF:AF,MATCH($A$1,Year2026!$D:$D,0)))</f>
        <v>2025</v>
      </c>
      <c r="H27" t="s">
        <v>582</v>
      </c>
      <c r="I27" t="s">
        <v>580</v>
      </c>
      <c r="J27" t="s">
        <v>587</v>
      </c>
      <c r="K27" s="1">
        <f>IF(INDEX(Rank2025!AF:AF,MATCH($K$1,Rank2025!$B:$B,0))="","",INDEX(Rank2025!AF:AF,MATCH($K$1,Rank2025!$B:$B,0)))</f>
        <v>12</v>
      </c>
      <c r="L27" s="1" t="str">
        <f>IF(INDEX(Star2026!AF:AF,MATCH($A$1,Star2026!$D:$D,0))="","",INDEX(Star2026!AF:AF,MATCH($A$1,Star2026!$D:$D,0)))</f>
        <v/>
      </c>
      <c r="N27" s="100">
        <v>25</v>
      </c>
      <c r="O27" s="102">
        <f t="shared" si="1"/>
        <v>25.001999999999999</v>
      </c>
      <c r="P27">
        <f t="shared" si="6"/>
        <v>25</v>
      </c>
      <c r="Q27" t="str">
        <f t="shared" ref="Q27" si="37">IF(P27="","",INDEX(D:D,MATCH($O27,$B:$B,0)))</f>
        <v>Papua New Guinea</v>
      </c>
      <c r="R27">
        <f t="shared" si="3"/>
        <v>73.337417814008646</v>
      </c>
      <c r="S27">
        <f t="shared" si="4"/>
        <v>4.4000000000000004</v>
      </c>
      <c r="T27">
        <f t="shared" si="5"/>
        <v>2025</v>
      </c>
      <c r="U27" t="str">
        <f t="shared" si="8"/>
        <v/>
      </c>
      <c r="V27" t="str">
        <f t="shared" si="9"/>
        <v>Small</v>
      </c>
      <c r="W27" t="str">
        <f t="shared" si="10"/>
        <v>Low</v>
      </c>
      <c r="X27" t="str">
        <f t="shared" si="11"/>
        <v>APEC</v>
      </c>
      <c r="Y27">
        <f>IFERROR('4 - Indicators'!G27,"")</f>
        <v>25</v>
      </c>
      <c r="Z27">
        <f t="shared" si="12"/>
        <v>25</v>
      </c>
      <c r="AA27">
        <f t="shared" si="13"/>
        <v>4</v>
      </c>
      <c r="AB27">
        <f t="shared" si="14"/>
        <v>-21</v>
      </c>
    </row>
    <row r="28" spans="1:28">
      <c r="A28" s="101">
        <v>2.5999999999999999E-3</v>
      </c>
      <c r="B28" s="102">
        <f t="shared" si="0"/>
        <v>6.0026000000000002</v>
      </c>
      <c r="C28" s="1">
        <f>IF(INDEX(Rank2026!AG:AG,MATCH($A$1,Rank2026!$D:$D,0))="","",INDEX(Rank2026!AG:AG,MATCH($A$1,Rank2026!$D:$D,0)))</f>
        <v>6</v>
      </c>
      <c r="D28" s="92" t="s">
        <v>27</v>
      </c>
      <c r="E28" s="97">
        <f>INDEX(Score2026!AG:AG,MATCH($A$1,Score2026!$D:$D,0))</f>
        <v>91.490665259789992</v>
      </c>
      <c r="F28" s="96">
        <f>IF(INDEX(Value2026!AG:AG,MATCH($A$1,Value2026!$D:$D,0))="","",INDEX(Value2026!AG:AG,MATCH($A$1,Value2026!$D:$D,0)))</f>
        <v>1.2</v>
      </c>
      <c r="G28" s="96">
        <f>IF(INDEX(Value2026!AG:AG,MATCH($A$1,Year2026!$D:$D,0))="","",INDEX(Year2026!AG:AG,MATCH($A$1,Year2026!$D:$D,0)))</f>
        <v>2024</v>
      </c>
      <c r="H28" t="s">
        <v>579</v>
      </c>
      <c r="I28" t="s">
        <v>579</v>
      </c>
      <c r="K28" s="1">
        <f>IF(INDEX(Rank2025!AG:AG,MATCH($K$1,Rank2025!$B:$B,0))="","",INDEX(Rank2025!AG:AG,MATCH($K$1,Rank2025!$B:$B,0)))</f>
        <v>6</v>
      </c>
      <c r="L28" s="1" t="str">
        <f>IF(INDEX(Star2026!AG:AG,MATCH($A$1,Star2026!$D:$D,0))="","",INDEX(Star2026!AG:AG,MATCH($A$1,Star2026!$D:$D,0)))</f>
        <v/>
      </c>
      <c r="N28" s="100">
        <v>26</v>
      </c>
      <c r="O28" s="102">
        <f t="shared" si="1"/>
        <v>26.001899999999999</v>
      </c>
      <c r="P28">
        <f t="shared" si="6"/>
        <v>26</v>
      </c>
      <c r="Q28" t="str">
        <f t="shared" ref="Q28" si="38">IF(P28="","",INDEX(D:D,MATCH($O28,$B:$B,0)))</f>
        <v>Pakistan</v>
      </c>
      <c r="R28">
        <f t="shared" si="3"/>
        <v>72.770128831327995</v>
      </c>
      <c r="S28">
        <f t="shared" si="4"/>
        <v>4.5</v>
      </c>
      <c r="T28">
        <f t="shared" si="5"/>
        <v>2025</v>
      </c>
      <c r="U28" t="str">
        <f t="shared" si="8"/>
        <v/>
      </c>
      <c r="V28" t="str">
        <f t="shared" si="9"/>
        <v>Large</v>
      </c>
      <c r="W28" t="str">
        <f t="shared" si="10"/>
        <v>Low</v>
      </c>
      <c r="X28">
        <f t="shared" si="11"/>
        <v>0</v>
      </c>
      <c r="Y28">
        <f>IFERROR('4 - Indicators'!G28,"")</f>
        <v>26</v>
      </c>
      <c r="Z28">
        <f t="shared" si="12"/>
        <v>26</v>
      </c>
      <c r="AA28">
        <f t="shared" si="13"/>
        <v>29</v>
      </c>
      <c r="AB28">
        <f t="shared" si="14"/>
        <v>3</v>
      </c>
    </row>
    <row r="29" spans="1:28">
      <c r="A29" s="101">
        <v>2.7000000000000001E-3</v>
      </c>
      <c r="B29" s="102">
        <f t="shared" si="0"/>
        <v>2.0026999999999999</v>
      </c>
      <c r="C29" s="1">
        <f>IF(INDEX(Rank2026!AH:AH,MATCH($A$1,Rank2026!$D:$D,0))="","",INDEX(Rank2026!AH:AH,MATCH($A$1,Rank2026!$D:$D,0)))</f>
        <v>2</v>
      </c>
      <c r="D29" s="92" t="s">
        <v>28</v>
      </c>
      <c r="E29" s="97">
        <f>INDEX(Score2026!AH:AH,MATCH($A$1,Score2026!$D:$D,0))</f>
        <v>98.865422034638655</v>
      </c>
      <c r="F29" s="96">
        <f>IF(INDEX(Value2026!AH:AH,MATCH($A$1,Value2026!$D:$D,0))="","",INDEX(Value2026!AH:AH,MATCH($A$1,Value2026!$D:$D,0)))</f>
        <v>-0.1</v>
      </c>
      <c r="G29" s="96">
        <f>IF(INDEX(Value2026!AH:AH,MATCH($A$1,Year2026!$D:$D,0))="","",INDEX(Year2026!AH:AH,MATCH($A$1,Year2026!$D:$D,0)))</f>
        <v>2025</v>
      </c>
      <c r="H29" t="s">
        <v>582</v>
      </c>
      <c r="I29" t="s">
        <v>579</v>
      </c>
      <c r="J29" t="s">
        <v>587</v>
      </c>
      <c r="K29" s="1">
        <f>IF(INDEX(Rank2025!AH:AH,MATCH($K$1,Rank2025!$B:$B,0))="","",INDEX(Rank2025!AH:AH,MATCH($K$1,Rank2025!$B:$B,0)))</f>
        <v>3</v>
      </c>
      <c r="L29" s="1" t="str">
        <f>IF(INDEX(Star2026!AH:AH,MATCH($A$1,Star2026!$D:$D,0))="","",INDEX(Star2026!AH:AH,MATCH($A$1,Star2026!$D:$D,0)))</f>
        <v/>
      </c>
      <c r="N29" s="100">
        <v>27</v>
      </c>
      <c r="O29" s="102">
        <f t="shared" si="1"/>
        <v>27.0014</v>
      </c>
      <c r="P29">
        <f t="shared" si="6"/>
        <v>27</v>
      </c>
      <c r="Q29" t="str">
        <f t="shared" ref="Q29" si="39">IF(P29="","",INDEX(D:D,MATCH($O29,$B:$B,0)))</f>
        <v>Laos</v>
      </c>
      <c r="R29">
        <f t="shared" si="3"/>
        <v>54.616881385546634</v>
      </c>
      <c r="S29">
        <f t="shared" si="4"/>
        <v>7.7</v>
      </c>
      <c r="T29">
        <f t="shared" si="5"/>
        <v>2025</v>
      </c>
      <c r="U29" t="str">
        <f t="shared" si="8"/>
        <v/>
      </c>
      <c r="V29" t="str">
        <f t="shared" si="9"/>
        <v>Small</v>
      </c>
      <c r="W29" t="str">
        <f t="shared" si="10"/>
        <v>Low</v>
      </c>
      <c r="X29" t="str">
        <f t="shared" si="11"/>
        <v>RCEP</v>
      </c>
      <c r="Y29">
        <f>IFERROR('4 - Indicators'!G29,"")</f>
        <v>27</v>
      </c>
      <c r="Z29">
        <f t="shared" si="12"/>
        <v>27</v>
      </c>
      <c r="AA29">
        <f t="shared" si="13"/>
        <v>28</v>
      </c>
      <c r="AB29">
        <f t="shared" si="14"/>
        <v>1</v>
      </c>
    </row>
    <row r="30" spans="1:28">
      <c r="A30" s="101">
        <v>2.8E-3</v>
      </c>
      <c r="B30" s="102">
        <f t="shared" si="0"/>
        <v>22.002800000000001</v>
      </c>
      <c r="C30" s="1">
        <f>IF(INDEX(Rank2026!AI:AI,MATCH($A$1,Rank2026!$D:$D,0))="","",INDEX(Rank2026!AI:AI,MATCH($A$1,Rank2026!$D:$D,0)))</f>
        <v>22</v>
      </c>
      <c r="D30" s="92" t="s">
        <v>29</v>
      </c>
      <c r="E30" s="97">
        <f>INDEX(Score2026!AI:AI,MATCH($A$1,Score2026!$D:$D,0))</f>
        <v>79.010307640815313</v>
      </c>
      <c r="F30" s="96">
        <f>IF(INDEX(Value2026!AI:AI,MATCH($A$1,Value2026!$D:$D,0))="","",INDEX(Value2026!AI:AI,MATCH($A$1,Value2026!$D:$D,0)))</f>
        <v>3.4</v>
      </c>
      <c r="G30" s="96">
        <f>IF(INDEX(Value2026!AI:AI,MATCH($A$1,Year2026!$D:$D,0))="","",INDEX(Year2026!AI:AI,MATCH($A$1,Year2026!$D:$D,0)))</f>
        <v>2025</v>
      </c>
      <c r="H30" t="s">
        <v>582</v>
      </c>
      <c r="I30" t="s">
        <v>580</v>
      </c>
      <c r="J30" t="s">
        <v>592</v>
      </c>
      <c r="K30" s="1">
        <f>IF(INDEX(Rank2025!AI:AI,MATCH($K$1,Rank2025!$B:$B,0))="","",INDEX(Rank2025!AI:AI,MATCH($K$1,Rank2025!$B:$B,0)))</f>
        <v>16</v>
      </c>
      <c r="L30" s="1" t="str">
        <f>IF(INDEX(Star2026!AI:AI,MATCH($A$1,Star2026!$D:$D,0))="","",INDEX(Star2026!AI:AI,MATCH($A$1,Star2026!$D:$D,0)))</f>
        <v/>
      </c>
      <c r="N30" s="100">
        <v>28</v>
      </c>
      <c r="O30" s="102">
        <f t="shared" si="1"/>
        <v>28.002300000000002</v>
      </c>
      <c r="P30">
        <f t="shared" si="6"/>
        <v>28</v>
      </c>
      <c r="Q30" t="str">
        <f t="shared" ref="Q30" si="40">IF(P30="","",INDEX(D:D,MATCH($O30,$B:$B,0)))</f>
        <v>Russia</v>
      </c>
      <c r="R30">
        <f t="shared" si="3"/>
        <v>48.943991558739974</v>
      </c>
      <c r="S30">
        <f t="shared" si="4"/>
        <v>8.6999999999999993</v>
      </c>
      <c r="T30">
        <f t="shared" si="5"/>
        <v>2025</v>
      </c>
      <c r="U30" t="str">
        <f t="shared" si="8"/>
        <v/>
      </c>
      <c r="V30" t="str">
        <f t="shared" si="9"/>
        <v>Large</v>
      </c>
      <c r="W30" t="str">
        <f t="shared" si="10"/>
        <v>Medium</v>
      </c>
      <c r="X30" t="str">
        <f t="shared" si="11"/>
        <v>APEC</v>
      </c>
      <c r="Y30">
        <f>IFERROR('4 - Indicators'!G30,"")</f>
        <v>28</v>
      </c>
      <c r="Z30">
        <f t="shared" si="12"/>
        <v>28</v>
      </c>
      <c r="AA30">
        <f t="shared" si="13"/>
        <v>26</v>
      </c>
      <c r="AB30">
        <f t="shared" si="14"/>
        <v>-2</v>
      </c>
    </row>
    <row r="31" spans="1:28">
      <c r="A31" s="101">
        <v>2.8999999999999998E-3</v>
      </c>
      <c r="B31" s="102">
        <f t="shared" si="0"/>
        <v>17.0029</v>
      </c>
      <c r="C31" s="1">
        <f>IF(INDEX(Rank2026!AJ:AJ,MATCH($A$1,Rank2026!$D:$D,0))="","",INDEX(Rank2026!AJ:AJ,MATCH($A$1,Rank2026!$D:$D,0)))</f>
        <v>17</v>
      </c>
      <c r="D31" s="92" t="s">
        <v>30</v>
      </c>
      <c r="E31" s="97">
        <f>INDEX(Score2026!AJ:AJ,MATCH($A$1,Score2026!$D:$D,0))</f>
        <v>82.981330519579984</v>
      </c>
      <c r="F31" s="96">
        <f>IF(INDEX(Value2026!AJ:AJ,MATCH($A$1,Value2026!$D:$D,0))="","",INDEX(Value2026!AJ:AJ,MATCH($A$1,Value2026!$D:$D,0)))</f>
        <v>2.7</v>
      </c>
      <c r="G31" s="96">
        <f>IF(INDEX(Value2026!AJ:AJ,MATCH($A$1,Year2026!$D:$D,0))="","",INDEX(Year2026!AJ:AJ,MATCH($A$1,Year2026!$D:$D,0)))</f>
        <v>2025</v>
      </c>
      <c r="H31" t="s">
        <v>582</v>
      </c>
      <c r="I31" t="s">
        <v>580</v>
      </c>
      <c r="J31" t="s">
        <v>588</v>
      </c>
      <c r="K31" s="1">
        <f>IF(INDEX(Rank2025!AJ:AJ,MATCH($K$1,Rank2025!$B:$B,0))="","",INDEX(Rank2025!AJ:AJ,MATCH($K$1,Rank2025!$B:$B,0)))</f>
        <v>19</v>
      </c>
      <c r="L31" s="1" t="str">
        <f>IF(INDEX(Star2026!AJ:AJ,MATCH($A$1,Star2026!$D:$D,0))="","",INDEX(Star2026!AJ:AJ,MATCH($A$1,Star2026!$D:$D,0)))</f>
        <v/>
      </c>
      <c r="N31" s="100">
        <v>29</v>
      </c>
      <c r="O31" s="102">
        <f t="shared" si="1"/>
        <v>29.0002</v>
      </c>
      <c r="P31">
        <f t="shared" si="6"/>
        <v>29</v>
      </c>
      <c r="Q31" t="str">
        <f t="shared" ref="Q31" si="41">IF(P31="","",INDEX(D:D,MATCH($O31,$B:$B,0)))</f>
        <v>Bangladesh</v>
      </c>
      <c r="R31">
        <f t="shared" si="3"/>
        <v>41.569234783891297</v>
      </c>
      <c r="S31">
        <f t="shared" si="4"/>
        <v>10</v>
      </c>
      <c r="T31">
        <f t="shared" si="5"/>
        <v>2025</v>
      </c>
      <c r="U31" t="str">
        <f t="shared" si="8"/>
        <v/>
      </c>
      <c r="V31" t="str">
        <f t="shared" si="9"/>
        <v>Large</v>
      </c>
      <c r="W31" t="str">
        <f t="shared" si="10"/>
        <v>Low</v>
      </c>
      <c r="X31">
        <f t="shared" si="11"/>
        <v>0</v>
      </c>
      <c r="Y31">
        <f>IFERROR('4 - Indicators'!G31,"")</f>
        <v>29</v>
      </c>
      <c r="Z31">
        <f t="shared" si="12"/>
        <v>29</v>
      </c>
      <c r="AA31">
        <f t="shared" si="13"/>
        <v>27</v>
      </c>
      <c r="AB31">
        <f t="shared" si="14"/>
        <v>-2</v>
      </c>
    </row>
    <row r="32" spans="1:28">
      <c r="A32" s="101">
        <v>3.0000000000000001E-3</v>
      </c>
      <c r="B32" s="102">
        <f t="shared" ref="B32" si="42">IFERROR(C32+A32,"")</f>
        <v>21.003</v>
      </c>
      <c r="C32" s="1">
        <f>IF(INDEX(Rank2026!AK:AK,MATCH($A$1,Rank2026!$D:$D,0))="","",INDEX(Rank2026!AK:AK,MATCH($A$1,Rank2026!$D:$D,0)))</f>
        <v>21</v>
      </c>
      <c r="D32" s="93" t="s">
        <v>31</v>
      </c>
      <c r="E32" s="97">
        <f>INDEX(Score2026!AK:AK,MATCH($A$1,Score2026!$D:$D,0))</f>
        <v>79.577596623495992</v>
      </c>
      <c r="F32" s="96">
        <f>IF(INDEX(Value2026!AK:AK,MATCH($A$1,Value2026!$D:$D,0))="","",INDEX(Value2026!AK:AK,MATCH($A$1,Value2026!$D:$D,0)))</f>
        <v>3.3</v>
      </c>
      <c r="G32" s="96">
        <f>IF(INDEX(Value2026!AK:AK,MATCH($A$1,Year2026!$D:$D,0))="","",INDEX(Year2026!AK:AK,MATCH($A$1,Year2026!$D:$D,0)))</f>
        <v>2025</v>
      </c>
      <c r="H32" t="s">
        <v>582</v>
      </c>
      <c r="I32" t="s">
        <v>579</v>
      </c>
      <c r="J32" t="s">
        <v>581</v>
      </c>
      <c r="K32" s="1">
        <f>IF(INDEX(Rank2025!AK:AK,MATCH($K$1,Rank2025!$B:$B,0))="","",INDEX(Rank2025!AK:AK,MATCH($K$1,Rank2025!$B:$B,0)))</f>
        <v>22</v>
      </c>
      <c r="L32" s="1" t="str">
        <f>IF(INDEX(Star2026!AK:AK,MATCH($A$1,Star2026!$D:$D,0))="","",INDEX(Star2026!AK:AK,MATCH($A$1,Star2026!$D:$D,0)))</f>
        <v/>
      </c>
      <c r="N32" s="100">
        <v>30</v>
      </c>
      <c r="O32" s="102">
        <f>IFERROR(SMALL(B$3:B$32,N32),"")</f>
        <v>30.0017</v>
      </c>
      <c r="P32">
        <f t="shared" si="6"/>
        <v>30</v>
      </c>
      <c r="Q32" t="str">
        <f>IF(P32="","",INDEX(D:D,MATCH($O32,$B:$B,0)))</f>
        <v>Myanmar</v>
      </c>
      <c r="R32">
        <f>IF(Q32="","",INDEX(E:E,MATCH($O32,$B:$B,0)))</f>
        <v>0</v>
      </c>
      <c r="S32">
        <f>IF(R32="","",INDEX(F:F,MATCH($O32,$B:$B,0)))</f>
        <v>22</v>
      </c>
      <c r="T32">
        <f t="shared" ref="T32" si="43">IF(S32="","",INDEX(G:G,MATCH($O32,$B:$B,0)))</f>
        <v>2025</v>
      </c>
      <c r="U32" t="str">
        <f t="shared" si="8"/>
        <v/>
      </c>
      <c r="V32" t="str">
        <f t="shared" si="9"/>
        <v>Large</v>
      </c>
      <c r="W32" t="str">
        <f t="shared" si="10"/>
        <v>Low</v>
      </c>
      <c r="X32" t="str">
        <f t="shared" si="11"/>
        <v>RCEP</v>
      </c>
      <c r="Y32">
        <f>IFERROR('4 - Indicators'!G32,"")</f>
        <v>30</v>
      </c>
      <c r="Z32">
        <f t="shared" si="12"/>
        <v>30</v>
      </c>
      <c r="AA32">
        <f t="shared" si="13"/>
        <v>30</v>
      </c>
      <c r="AB32">
        <f t="shared" si="14"/>
        <v>0</v>
      </c>
    </row>
    <row r="33" spans="5:18">
      <c r="E33" s="1"/>
      <c r="F33" s="1"/>
      <c r="G33" s="1"/>
    </row>
    <row r="35" spans="5:18">
      <c r="Q35" t="s">
        <v>593</v>
      </c>
      <c r="R35">
        <f>AVERAGE(R3:R32)</f>
        <v>79.439991225930399</v>
      </c>
    </row>
    <row r="36" spans="5:18">
      <c r="Q36" t="s">
        <v>594</v>
      </c>
      <c r="R36">
        <f>INDEX(R3:R32,MATCH(PowerPivot!B3,Q3:Q32,0))</f>
        <v>79.010307640815313</v>
      </c>
    </row>
    <row r="37" spans="5:18">
      <c r="Q37" t="s">
        <v>595</v>
      </c>
      <c r="R37" t="str">
        <f>IF(INDEX('notes and sources'!G:G,MATCH(A1,'notes and sources'!D:D,0))="","",INDEX('notes and sources'!G:G,MATCH(A1,'notes and sources'!D:D,0)))</f>
        <v>Harmonised inflation rates, year average.</v>
      </c>
    </row>
    <row r="38" spans="5:18">
      <c r="Q38" t="s">
        <v>283</v>
      </c>
      <c r="R38" t="str">
        <f>IF(INDEX('notes and sources'!E:E,MATCH(A1,'notes and sources'!D:D,0))="","",INDEX('notes and sources'!E:E,MATCH(A1,'notes and sources'!D:D,0)))</f>
        <v>WEO</v>
      </c>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074263-307A-43A0-8A79-D5283E09A5B7}">
  <sheetPr codeName="Sheet38"/>
  <dimension ref="A1:AK102"/>
  <sheetViews>
    <sheetView zoomScale="48" zoomScaleNormal="48" workbookViewId="0">
      <pane ySplit="1" topLeftCell="A52" activePane="bottomLeft" state="frozen"/>
      <selection pane="bottomLeft" activeCell="X105" sqref="X105"/>
      <selection activeCell="D97" sqref="D97"/>
    </sheetView>
  </sheetViews>
  <sheetFormatPr defaultColWidth="7.140625" defaultRowHeight="12.75"/>
  <cols>
    <col min="1" max="23" width="7.140625" style="289"/>
    <col min="24" max="24" width="8.28515625" style="289" bestFit="1" customWidth="1"/>
    <col min="25" max="16384" width="7.140625" style="289"/>
  </cols>
  <sheetData>
    <row r="1" spans="1:37">
      <c r="B1" s="289" t="s">
        <v>0</v>
      </c>
      <c r="C1" s="289" t="s">
        <v>1</v>
      </c>
      <c r="E1" s="289" t="s">
        <v>282</v>
      </c>
      <c r="F1" s="289" t="s">
        <v>283</v>
      </c>
      <c r="G1" s="289" t="s">
        <v>284</v>
      </c>
      <c r="H1" s="289" t="s">
        <v>2</v>
      </c>
      <c r="I1" s="289" t="s">
        <v>3</v>
      </c>
      <c r="J1" s="289" t="s">
        <v>4</v>
      </c>
      <c r="K1" s="289" t="s">
        <v>5</v>
      </c>
      <c r="L1" s="289" t="s">
        <v>6</v>
      </c>
      <c r="M1" s="289" t="s">
        <v>7</v>
      </c>
      <c r="N1" s="289" t="s">
        <v>8</v>
      </c>
      <c r="O1" s="289" t="s">
        <v>9</v>
      </c>
      <c r="P1" s="289" t="s">
        <v>10</v>
      </c>
      <c r="Q1" s="289" t="s">
        <v>11</v>
      </c>
      <c r="R1" s="289" t="s">
        <v>12</v>
      </c>
      <c r="S1" s="289" t="s">
        <v>13</v>
      </c>
      <c r="T1" s="289" t="s">
        <v>14</v>
      </c>
      <c r="U1" s="289" t="s">
        <v>15</v>
      </c>
      <c r="V1" s="289" t="s">
        <v>16</v>
      </c>
      <c r="W1" s="289" t="s">
        <v>17</v>
      </c>
      <c r="X1" s="289" t="s">
        <v>18</v>
      </c>
      <c r="Y1" s="289" t="s">
        <v>19</v>
      </c>
      <c r="Z1" s="289" t="s">
        <v>20</v>
      </c>
      <c r="AA1" s="289" t="s">
        <v>21</v>
      </c>
      <c r="AB1" s="289" t="s">
        <v>22</v>
      </c>
      <c r="AC1" s="289" t="s">
        <v>23</v>
      </c>
      <c r="AD1" s="289" t="s">
        <v>24</v>
      </c>
      <c r="AE1" s="289" t="s">
        <v>25</v>
      </c>
      <c r="AF1" s="289" t="s">
        <v>26</v>
      </c>
      <c r="AG1" s="289" t="s">
        <v>27</v>
      </c>
      <c r="AH1" s="289" t="s">
        <v>28</v>
      </c>
      <c r="AI1" s="289" t="s">
        <v>29</v>
      </c>
      <c r="AJ1" s="289" t="s">
        <v>30</v>
      </c>
      <c r="AK1" s="289" t="s">
        <v>31</v>
      </c>
    </row>
    <row r="2" spans="1:37" ht="15">
      <c r="B2" s="289" t="s">
        <v>32</v>
      </c>
      <c r="C2" s="289" t="s">
        <v>32</v>
      </c>
      <c r="D2" s="289" t="s">
        <v>32</v>
      </c>
      <c r="H2">
        <v>3</v>
      </c>
      <c r="I2">
        <v>26</v>
      </c>
      <c r="J2">
        <v>24</v>
      </c>
      <c r="K2">
        <v>19</v>
      </c>
      <c r="L2">
        <v>8</v>
      </c>
      <c r="M2">
        <v>11</v>
      </c>
      <c r="N2">
        <v>16</v>
      </c>
      <c r="O2">
        <v>10</v>
      </c>
      <c r="P2">
        <v>22</v>
      </c>
      <c r="Q2">
        <v>6</v>
      </c>
      <c r="R2">
        <v>23</v>
      </c>
      <c r="S2">
        <v>17</v>
      </c>
      <c r="T2">
        <v>7</v>
      </c>
      <c r="U2">
        <v>25</v>
      </c>
      <c r="V2">
        <v>12</v>
      </c>
      <c r="W2">
        <v>18</v>
      </c>
      <c r="X2">
        <v>30</v>
      </c>
      <c r="Y2">
        <v>2</v>
      </c>
      <c r="Z2">
        <v>27</v>
      </c>
      <c r="AA2">
        <v>28</v>
      </c>
      <c r="AB2">
        <v>21</v>
      </c>
      <c r="AC2">
        <v>13</v>
      </c>
      <c r="AD2">
        <v>29</v>
      </c>
      <c r="AE2">
        <v>4</v>
      </c>
      <c r="AF2">
        <v>5</v>
      </c>
      <c r="AG2">
        <v>20</v>
      </c>
      <c r="AH2">
        <v>15</v>
      </c>
      <c r="AI2">
        <v>1</v>
      </c>
      <c r="AJ2">
        <v>9</v>
      </c>
      <c r="AK2">
        <v>14</v>
      </c>
    </row>
    <row r="3" spans="1:37" ht="15">
      <c r="D3" s="289" t="s">
        <v>221</v>
      </c>
      <c r="H3" t="s">
        <v>221</v>
      </c>
      <c r="I3"/>
      <c r="J3" t="s">
        <v>221</v>
      </c>
      <c r="K3" t="s">
        <v>221</v>
      </c>
      <c r="L3" t="s">
        <v>221</v>
      </c>
      <c r="M3" t="s">
        <v>221</v>
      </c>
      <c r="N3" t="s">
        <v>221</v>
      </c>
      <c r="O3" t="s">
        <v>221</v>
      </c>
      <c r="P3" t="s">
        <v>221</v>
      </c>
      <c r="Q3" t="s">
        <v>221</v>
      </c>
      <c r="R3" t="s">
        <v>221</v>
      </c>
      <c r="S3" t="s">
        <v>221</v>
      </c>
      <c r="T3" t="s">
        <v>221</v>
      </c>
      <c r="U3" t="s">
        <v>221</v>
      </c>
      <c r="V3" t="s">
        <v>221</v>
      </c>
      <c r="W3" t="s">
        <v>221</v>
      </c>
      <c r="X3" t="s">
        <v>221</v>
      </c>
      <c r="Y3" t="s">
        <v>221</v>
      </c>
      <c r="Z3" t="s">
        <v>221</v>
      </c>
      <c r="AA3" t="s">
        <v>221</v>
      </c>
      <c r="AB3" t="s">
        <v>221</v>
      </c>
      <c r="AC3" t="s">
        <v>221</v>
      </c>
      <c r="AD3" t="s">
        <v>221</v>
      </c>
      <c r="AE3" t="s">
        <v>221</v>
      </c>
      <c r="AF3" t="s">
        <v>221</v>
      </c>
      <c r="AG3" t="s">
        <v>221</v>
      </c>
      <c r="AH3" t="s">
        <v>221</v>
      </c>
      <c r="AI3" t="s">
        <v>221</v>
      </c>
      <c r="AJ3" t="s">
        <v>221</v>
      </c>
      <c r="AK3" t="s">
        <v>221</v>
      </c>
    </row>
    <row r="4" spans="1:37" ht="15">
      <c r="B4" s="289" t="s">
        <v>242</v>
      </c>
      <c r="C4" s="289" t="s">
        <v>34</v>
      </c>
      <c r="D4" s="289" t="s">
        <v>242</v>
      </c>
      <c r="H4">
        <v>7</v>
      </c>
      <c r="I4">
        <v>24</v>
      </c>
      <c r="J4">
        <v>20</v>
      </c>
      <c r="K4">
        <v>15</v>
      </c>
      <c r="L4">
        <v>11</v>
      </c>
      <c r="M4">
        <v>16</v>
      </c>
      <c r="N4">
        <v>5</v>
      </c>
      <c r="O4">
        <v>10</v>
      </c>
      <c r="P4">
        <v>25</v>
      </c>
      <c r="Q4">
        <v>1</v>
      </c>
      <c r="R4">
        <v>18</v>
      </c>
      <c r="S4">
        <v>19</v>
      </c>
      <c r="T4">
        <v>13</v>
      </c>
      <c r="U4">
        <v>26</v>
      </c>
      <c r="V4">
        <v>9</v>
      </c>
      <c r="W4">
        <v>22</v>
      </c>
      <c r="X4">
        <v>29</v>
      </c>
      <c r="Y4">
        <v>8</v>
      </c>
      <c r="Z4">
        <v>30</v>
      </c>
      <c r="AA4">
        <v>28</v>
      </c>
      <c r="AB4">
        <v>21</v>
      </c>
      <c r="AC4">
        <v>17</v>
      </c>
      <c r="AD4">
        <v>27</v>
      </c>
      <c r="AE4">
        <v>2</v>
      </c>
      <c r="AF4">
        <v>3</v>
      </c>
      <c r="AG4">
        <v>23</v>
      </c>
      <c r="AH4">
        <v>14</v>
      </c>
      <c r="AI4">
        <v>6</v>
      </c>
      <c r="AJ4">
        <v>4</v>
      </c>
      <c r="AK4">
        <v>12</v>
      </c>
    </row>
    <row r="5" spans="1:37" ht="15">
      <c r="A5" s="289">
        <v>1</v>
      </c>
      <c r="B5" s="289" t="s">
        <v>35</v>
      </c>
      <c r="C5" s="289" t="s">
        <v>36</v>
      </c>
      <c r="D5" s="289" t="s">
        <v>603</v>
      </c>
      <c r="E5" s="289" t="s">
        <v>287</v>
      </c>
      <c r="F5" s="289" t="s">
        <v>288</v>
      </c>
      <c r="H5">
        <v>20</v>
      </c>
      <c r="I5">
        <v>27</v>
      </c>
      <c r="J5">
        <v>1</v>
      </c>
      <c r="K5">
        <v>5</v>
      </c>
      <c r="L5">
        <v>15</v>
      </c>
      <c r="M5">
        <v>23</v>
      </c>
      <c r="N5">
        <v>2</v>
      </c>
      <c r="O5">
        <v>10</v>
      </c>
      <c r="P5">
        <v>7</v>
      </c>
      <c r="Q5">
        <v>8</v>
      </c>
      <c r="R5">
        <v>24</v>
      </c>
      <c r="S5">
        <v>11</v>
      </c>
      <c r="T5">
        <v>17</v>
      </c>
      <c r="U5">
        <v>28</v>
      </c>
      <c r="V5">
        <v>9</v>
      </c>
      <c r="W5">
        <v>25</v>
      </c>
      <c r="X5">
        <v>30</v>
      </c>
      <c r="Y5">
        <v>18</v>
      </c>
      <c r="Z5">
        <v>29</v>
      </c>
      <c r="AA5">
        <v>4</v>
      </c>
      <c r="AB5">
        <v>13</v>
      </c>
      <c r="AC5">
        <v>21</v>
      </c>
      <c r="AD5">
        <v>26</v>
      </c>
      <c r="AE5">
        <v>14</v>
      </c>
      <c r="AF5">
        <v>12</v>
      </c>
      <c r="AG5">
        <v>6</v>
      </c>
      <c r="AH5">
        <v>3</v>
      </c>
      <c r="AI5">
        <v>16</v>
      </c>
      <c r="AJ5">
        <v>19</v>
      </c>
      <c r="AK5">
        <v>22</v>
      </c>
    </row>
    <row r="6" spans="1:37" ht="15">
      <c r="A6" s="289">
        <v>2</v>
      </c>
      <c r="B6" s="289" t="s">
        <v>38</v>
      </c>
      <c r="C6" s="289" t="s">
        <v>39</v>
      </c>
      <c r="D6" s="289" t="s">
        <v>604</v>
      </c>
      <c r="E6" s="289" t="s">
        <v>289</v>
      </c>
      <c r="F6" s="289" t="s">
        <v>290</v>
      </c>
      <c r="G6" s="289" t="s">
        <v>291</v>
      </c>
      <c r="H6">
        <v>25</v>
      </c>
      <c r="I6">
        <v>11</v>
      </c>
      <c r="J6">
        <v>12</v>
      </c>
      <c r="K6">
        <v>4</v>
      </c>
      <c r="L6">
        <v>27</v>
      </c>
      <c r="M6">
        <v>18</v>
      </c>
      <c r="N6">
        <v>3</v>
      </c>
      <c r="O6">
        <v>6</v>
      </c>
      <c r="P6">
        <v>30</v>
      </c>
      <c r="Q6">
        <v>14</v>
      </c>
      <c r="R6">
        <v>2</v>
      </c>
      <c r="S6">
        <v>8</v>
      </c>
      <c r="T6">
        <v>23</v>
      </c>
      <c r="U6">
        <v>13</v>
      </c>
      <c r="V6">
        <v>10</v>
      </c>
      <c r="W6">
        <v>22</v>
      </c>
      <c r="X6">
        <v>28</v>
      </c>
      <c r="Y6">
        <v>29</v>
      </c>
      <c r="Z6">
        <v>24</v>
      </c>
      <c r="AA6">
        <v>21</v>
      </c>
      <c r="AB6">
        <v>17</v>
      </c>
      <c r="AC6">
        <v>5</v>
      </c>
      <c r="AD6">
        <v>7</v>
      </c>
      <c r="AE6">
        <v>16</v>
      </c>
      <c r="AF6">
        <v>19</v>
      </c>
      <c r="AG6">
        <v>9</v>
      </c>
      <c r="AH6">
        <v>15</v>
      </c>
      <c r="AI6">
        <v>26</v>
      </c>
      <c r="AJ6">
        <v>20</v>
      </c>
      <c r="AK6">
        <v>1</v>
      </c>
    </row>
    <row r="7" spans="1:37" ht="15">
      <c r="A7" s="289">
        <v>3</v>
      </c>
      <c r="B7" s="289" t="s">
        <v>40</v>
      </c>
      <c r="C7" s="289" t="s">
        <v>41</v>
      </c>
      <c r="D7" s="289" t="s">
        <v>605</v>
      </c>
      <c r="E7" s="289" t="s">
        <v>289</v>
      </c>
      <c r="F7" s="289" t="s">
        <v>292</v>
      </c>
      <c r="G7" s="289" t="s">
        <v>293</v>
      </c>
      <c r="H7">
        <v>14</v>
      </c>
      <c r="I7">
        <v>5</v>
      </c>
      <c r="J7">
        <v>21</v>
      </c>
      <c r="K7">
        <v>7</v>
      </c>
      <c r="L7">
        <v>15</v>
      </c>
      <c r="M7">
        <v>17</v>
      </c>
      <c r="N7">
        <v>27</v>
      </c>
      <c r="O7">
        <v>24</v>
      </c>
      <c r="P7">
        <v>9</v>
      </c>
      <c r="Q7">
        <v>29</v>
      </c>
      <c r="R7">
        <v>1</v>
      </c>
      <c r="S7">
        <v>12</v>
      </c>
      <c r="T7">
        <v>26</v>
      </c>
      <c r="U7">
        <v>4</v>
      </c>
      <c r="V7">
        <v>6</v>
      </c>
      <c r="W7">
        <v>11</v>
      </c>
      <c r="X7">
        <v>19</v>
      </c>
      <c r="Y7">
        <v>16</v>
      </c>
      <c r="Z7">
        <v>3</v>
      </c>
      <c r="AA7">
        <v>2</v>
      </c>
      <c r="AB7">
        <v>8</v>
      </c>
      <c r="AC7">
        <v>13</v>
      </c>
      <c r="AD7">
        <v>30</v>
      </c>
      <c r="AE7">
        <v>10</v>
      </c>
      <c r="AF7">
        <v>25</v>
      </c>
      <c r="AG7">
        <v>18</v>
      </c>
      <c r="AH7">
        <v>28</v>
      </c>
      <c r="AI7">
        <v>20</v>
      </c>
      <c r="AJ7">
        <v>22</v>
      </c>
      <c r="AK7">
        <v>23</v>
      </c>
    </row>
    <row r="8" spans="1:37" ht="15">
      <c r="A8" s="289">
        <v>4</v>
      </c>
      <c r="B8" s="289" t="s">
        <v>42</v>
      </c>
      <c r="C8" s="289" t="s">
        <v>43</v>
      </c>
      <c r="D8" s="289" t="s">
        <v>606</v>
      </c>
      <c r="E8" s="289" t="s">
        <v>289</v>
      </c>
      <c r="F8" s="289" t="s">
        <v>292</v>
      </c>
      <c r="G8" s="289" t="s">
        <v>294</v>
      </c>
      <c r="H8">
        <v>8</v>
      </c>
      <c r="I8">
        <v>24</v>
      </c>
      <c r="J8">
        <v>26</v>
      </c>
      <c r="K8">
        <v>4</v>
      </c>
      <c r="L8">
        <v>9</v>
      </c>
      <c r="M8">
        <v>6</v>
      </c>
      <c r="N8">
        <v>28</v>
      </c>
      <c r="O8">
        <v>16</v>
      </c>
      <c r="P8">
        <v>27</v>
      </c>
      <c r="Q8">
        <v>1</v>
      </c>
      <c r="R8">
        <v>21</v>
      </c>
      <c r="S8">
        <v>14</v>
      </c>
      <c r="T8">
        <v>23</v>
      </c>
      <c r="U8">
        <v>3</v>
      </c>
      <c r="V8">
        <v>7</v>
      </c>
      <c r="W8">
        <v>10</v>
      </c>
      <c r="X8">
        <v>11</v>
      </c>
      <c r="Y8">
        <v>18</v>
      </c>
      <c r="Z8">
        <v>22</v>
      </c>
      <c r="AA8">
        <v>25</v>
      </c>
      <c r="AB8">
        <v>15</v>
      </c>
      <c r="AC8">
        <v>13</v>
      </c>
      <c r="AD8">
        <v>30</v>
      </c>
      <c r="AE8">
        <v>2</v>
      </c>
      <c r="AF8">
        <v>19</v>
      </c>
      <c r="AG8">
        <v>20</v>
      </c>
      <c r="AH8">
        <v>12</v>
      </c>
      <c r="AI8">
        <v>29</v>
      </c>
      <c r="AJ8">
        <v>17</v>
      </c>
      <c r="AK8">
        <v>5</v>
      </c>
    </row>
    <row r="9" spans="1:37" ht="15">
      <c r="A9" s="289">
        <v>5</v>
      </c>
      <c r="B9" s="289" t="s">
        <v>44</v>
      </c>
      <c r="C9" s="289" t="s">
        <v>45</v>
      </c>
      <c r="D9" s="289" t="s">
        <v>607</v>
      </c>
      <c r="E9" s="289" t="s">
        <v>289</v>
      </c>
      <c r="F9" s="289" t="s">
        <v>292</v>
      </c>
      <c r="G9" s="289" t="s">
        <v>295</v>
      </c>
      <c r="H9">
        <v>12</v>
      </c>
      <c r="I9">
        <v>4</v>
      </c>
      <c r="J9">
        <v>8</v>
      </c>
      <c r="K9">
        <v>3</v>
      </c>
      <c r="L9">
        <v>16</v>
      </c>
      <c r="M9">
        <v>15</v>
      </c>
      <c r="N9">
        <v>1</v>
      </c>
      <c r="O9">
        <v>10</v>
      </c>
      <c r="P9">
        <v>24</v>
      </c>
      <c r="Q9">
        <v>26</v>
      </c>
      <c r="R9">
        <v>6</v>
      </c>
      <c r="S9">
        <v>7</v>
      </c>
      <c r="T9">
        <v>9</v>
      </c>
      <c r="U9" t="s">
        <v>221</v>
      </c>
      <c r="V9">
        <v>22</v>
      </c>
      <c r="W9">
        <v>13</v>
      </c>
      <c r="X9" t="s">
        <v>221</v>
      </c>
      <c r="Y9">
        <v>11</v>
      </c>
      <c r="Z9">
        <v>27</v>
      </c>
      <c r="AA9" t="s">
        <v>221</v>
      </c>
      <c r="AB9">
        <v>21</v>
      </c>
      <c r="AC9">
        <v>14</v>
      </c>
      <c r="AD9">
        <v>18</v>
      </c>
      <c r="AE9">
        <v>19</v>
      </c>
      <c r="AF9">
        <v>2</v>
      </c>
      <c r="AG9">
        <v>23</v>
      </c>
      <c r="AH9">
        <v>17</v>
      </c>
      <c r="AI9">
        <v>25</v>
      </c>
      <c r="AJ9">
        <v>20</v>
      </c>
      <c r="AK9">
        <v>5</v>
      </c>
    </row>
    <row r="10" spans="1:37" ht="15">
      <c r="B10" s="289" t="s">
        <v>46</v>
      </c>
      <c r="C10" s="289" t="s">
        <v>47</v>
      </c>
      <c r="D10" s="289" t="s">
        <v>540</v>
      </c>
      <c r="H10">
        <v>26</v>
      </c>
      <c r="I10">
        <v>19</v>
      </c>
      <c r="J10">
        <v>3</v>
      </c>
      <c r="K10">
        <v>6</v>
      </c>
      <c r="L10">
        <v>25</v>
      </c>
      <c r="M10">
        <v>9</v>
      </c>
      <c r="N10">
        <v>28</v>
      </c>
      <c r="O10">
        <v>10</v>
      </c>
      <c r="P10">
        <v>18</v>
      </c>
      <c r="Q10">
        <v>8</v>
      </c>
      <c r="R10">
        <v>29</v>
      </c>
      <c r="S10">
        <v>17</v>
      </c>
      <c r="T10">
        <v>24</v>
      </c>
      <c r="U10">
        <v>11</v>
      </c>
      <c r="V10">
        <v>16</v>
      </c>
      <c r="W10">
        <v>23</v>
      </c>
      <c r="X10">
        <v>14</v>
      </c>
      <c r="Y10">
        <v>4</v>
      </c>
      <c r="Z10">
        <v>13</v>
      </c>
      <c r="AA10">
        <v>7</v>
      </c>
      <c r="AB10">
        <v>5</v>
      </c>
      <c r="AC10">
        <v>12</v>
      </c>
      <c r="AD10">
        <v>22</v>
      </c>
      <c r="AE10">
        <v>20</v>
      </c>
      <c r="AF10">
        <v>21</v>
      </c>
      <c r="AG10">
        <v>1</v>
      </c>
      <c r="AH10">
        <v>15</v>
      </c>
      <c r="AI10">
        <v>27</v>
      </c>
      <c r="AJ10">
        <v>30</v>
      </c>
      <c r="AK10">
        <v>2</v>
      </c>
    </row>
    <row r="11" spans="1:37" ht="15">
      <c r="B11" s="289" t="s">
        <v>48</v>
      </c>
      <c r="C11" s="289" t="s">
        <v>49</v>
      </c>
      <c r="D11" s="289" t="s">
        <v>541</v>
      </c>
      <c r="H11">
        <v>27</v>
      </c>
      <c r="I11">
        <v>21</v>
      </c>
      <c r="J11">
        <v>7</v>
      </c>
      <c r="K11">
        <v>8</v>
      </c>
      <c r="L11">
        <v>2</v>
      </c>
      <c r="M11">
        <v>9</v>
      </c>
      <c r="N11">
        <v>20</v>
      </c>
      <c r="O11">
        <v>13</v>
      </c>
      <c r="P11">
        <v>24</v>
      </c>
      <c r="Q11">
        <v>10</v>
      </c>
      <c r="R11">
        <v>29</v>
      </c>
      <c r="S11">
        <v>26</v>
      </c>
      <c r="T11">
        <v>25</v>
      </c>
      <c r="U11">
        <v>14</v>
      </c>
      <c r="V11">
        <v>18</v>
      </c>
      <c r="W11">
        <v>28</v>
      </c>
      <c r="X11">
        <v>19</v>
      </c>
      <c r="Y11">
        <v>6</v>
      </c>
      <c r="Z11">
        <v>11</v>
      </c>
      <c r="AA11">
        <v>12</v>
      </c>
      <c r="AB11">
        <v>5</v>
      </c>
      <c r="AC11">
        <v>16</v>
      </c>
      <c r="AD11">
        <v>1</v>
      </c>
      <c r="AE11">
        <v>17</v>
      </c>
      <c r="AF11">
        <v>23</v>
      </c>
      <c r="AG11">
        <v>3</v>
      </c>
      <c r="AH11">
        <v>4</v>
      </c>
      <c r="AI11">
        <v>22</v>
      </c>
      <c r="AJ11">
        <v>30</v>
      </c>
      <c r="AK11">
        <v>15</v>
      </c>
    </row>
    <row r="12" spans="1:37" ht="15">
      <c r="A12" s="289">
        <v>8</v>
      </c>
      <c r="B12" s="289" t="s">
        <v>50</v>
      </c>
      <c r="C12" s="289" t="s">
        <v>51</v>
      </c>
      <c r="D12" s="289" t="s">
        <v>608</v>
      </c>
      <c r="E12" s="289" t="s">
        <v>287</v>
      </c>
      <c r="F12" s="289" t="s">
        <v>296</v>
      </c>
      <c r="G12" s="289" t="s">
        <v>297</v>
      </c>
      <c r="H12">
        <v>28</v>
      </c>
      <c r="I12">
        <v>11</v>
      </c>
      <c r="J12">
        <v>5</v>
      </c>
      <c r="K12">
        <v>2</v>
      </c>
      <c r="L12">
        <v>13</v>
      </c>
      <c r="M12">
        <v>7</v>
      </c>
      <c r="N12">
        <v>23</v>
      </c>
      <c r="O12">
        <v>14</v>
      </c>
      <c r="P12">
        <v>17</v>
      </c>
      <c r="Q12">
        <v>1</v>
      </c>
      <c r="R12">
        <v>29</v>
      </c>
      <c r="S12">
        <v>21</v>
      </c>
      <c r="T12">
        <v>27</v>
      </c>
      <c r="U12">
        <v>4</v>
      </c>
      <c r="V12">
        <v>12</v>
      </c>
      <c r="W12">
        <v>22</v>
      </c>
      <c r="X12">
        <v>6</v>
      </c>
      <c r="Y12">
        <v>20</v>
      </c>
      <c r="Z12">
        <v>24</v>
      </c>
      <c r="AA12">
        <v>3</v>
      </c>
      <c r="AB12">
        <v>8</v>
      </c>
      <c r="AC12">
        <v>9</v>
      </c>
      <c r="AD12">
        <v>25</v>
      </c>
      <c r="AE12">
        <v>10</v>
      </c>
      <c r="AF12">
        <v>19</v>
      </c>
      <c r="AG12">
        <v>18</v>
      </c>
      <c r="AH12">
        <v>15</v>
      </c>
      <c r="AI12">
        <v>26</v>
      </c>
      <c r="AJ12">
        <v>30</v>
      </c>
      <c r="AK12">
        <v>16</v>
      </c>
    </row>
    <row r="13" spans="1:37" ht="15">
      <c r="A13" s="289">
        <v>9</v>
      </c>
      <c r="B13" s="289" t="s">
        <v>52</v>
      </c>
      <c r="C13" s="289" t="s">
        <v>609</v>
      </c>
      <c r="D13" s="289" t="s">
        <v>610</v>
      </c>
      <c r="E13" s="289" t="s">
        <v>287</v>
      </c>
      <c r="F13" s="289" t="s">
        <v>296</v>
      </c>
      <c r="G13" s="289" t="s">
        <v>299</v>
      </c>
      <c r="H13">
        <v>27</v>
      </c>
      <c r="I13">
        <v>22</v>
      </c>
      <c r="J13">
        <v>1</v>
      </c>
      <c r="K13">
        <v>1</v>
      </c>
      <c r="L13">
        <v>17</v>
      </c>
      <c r="M13">
        <v>1</v>
      </c>
      <c r="N13">
        <v>26</v>
      </c>
      <c r="O13">
        <v>1</v>
      </c>
      <c r="P13">
        <v>1</v>
      </c>
      <c r="Q13">
        <v>1</v>
      </c>
      <c r="R13">
        <v>30</v>
      </c>
      <c r="S13">
        <v>20</v>
      </c>
      <c r="T13">
        <v>1</v>
      </c>
      <c r="U13">
        <v>1</v>
      </c>
      <c r="V13">
        <v>23</v>
      </c>
      <c r="W13">
        <v>28</v>
      </c>
      <c r="X13">
        <v>1</v>
      </c>
      <c r="Y13">
        <v>25</v>
      </c>
      <c r="Z13">
        <v>19</v>
      </c>
      <c r="AA13">
        <v>1</v>
      </c>
      <c r="AB13">
        <v>1</v>
      </c>
      <c r="AC13">
        <v>1</v>
      </c>
      <c r="AD13">
        <v>17</v>
      </c>
      <c r="AE13">
        <v>1</v>
      </c>
      <c r="AF13">
        <v>24</v>
      </c>
      <c r="AG13">
        <v>1</v>
      </c>
      <c r="AH13">
        <v>1</v>
      </c>
      <c r="AI13">
        <v>1</v>
      </c>
      <c r="AJ13">
        <v>29</v>
      </c>
      <c r="AK13">
        <v>21</v>
      </c>
    </row>
    <row r="14" spans="1:37" ht="15">
      <c r="A14" s="289">
        <v>10</v>
      </c>
      <c r="B14" s="289" t="s">
        <v>54</v>
      </c>
      <c r="C14" s="289" t="s">
        <v>55</v>
      </c>
      <c r="D14" s="289" t="s">
        <v>611</v>
      </c>
      <c r="E14" s="289" t="s">
        <v>287</v>
      </c>
      <c r="F14" s="289" t="s">
        <v>296</v>
      </c>
      <c r="G14" s="289" t="s">
        <v>301</v>
      </c>
      <c r="H14">
        <v>6</v>
      </c>
      <c r="I14">
        <v>26</v>
      </c>
      <c r="J14">
        <v>14</v>
      </c>
      <c r="K14">
        <v>17</v>
      </c>
      <c r="L14">
        <v>8</v>
      </c>
      <c r="M14">
        <v>16</v>
      </c>
      <c r="N14">
        <v>2</v>
      </c>
      <c r="O14">
        <v>15</v>
      </c>
      <c r="P14">
        <v>29</v>
      </c>
      <c r="Q14">
        <v>18</v>
      </c>
      <c r="R14">
        <v>28</v>
      </c>
      <c r="S14">
        <v>30</v>
      </c>
      <c r="T14">
        <v>20</v>
      </c>
      <c r="U14">
        <v>21</v>
      </c>
      <c r="V14">
        <v>11</v>
      </c>
      <c r="W14">
        <v>5</v>
      </c>
      <c r="X14">
        <v>27</v>
      </c>
      <c r="Y14">
        <v>3</v>
      </c>
      <c r="Z14">
        <v>4</v>
      </c>
      <c r="AA14">
        <v>19</v>
      </c>
      <c r="AB14">
        <v>12</v>
      </c>
      <c r="AC14">
        <v>23</v>
      </c>
      <c r="AD14">
        <v>1</v>
      </c>
      <c r="AE14">
        <v>24</v>
      </c>
      <c r="AF14">
        <v>13</v>
      </c>
      <c r="AG14">
        <v>7</v>
      </c>
      <c r="AH14">
        <v>9</v>
      </c>
      <c r="AI14">
        <v>22</v>
      </c>
      <c r="AJ14">
        <v>25</v>
      </c>
      <c r="AK14">
        <v>10</v>
      </c>
    </row>
    <row r="15" spans="1:37" ht="15">
      <c r="B15" s="289" t="s">
        <v>56</v>
      </c>
      <c r="C15" s="289" t="s">
        <v>57</v>
      </c>
      <c r="D15" s="289" t="s">
        <v>544</v>
      </c>
      <c r="H15">
        <v>22</v>
      </c>
      <c r="I15">
        <v>16</v>
      </c>
      <c r="J15">
        <v>6</v>
      </c>
      <c r="K15">
        <v>7</v>
      </c>
      <c r="L15">
        <v>27</v>
      </c>
      <c r="M15">
        <v>13</v>
      </c>
      <c r="N15">
        <v>29</v>
      </c>
      <c r="O15">
        <v>11</v>
      </c>
      <c r="P15">
        <v>3</v>
      </c>
      <c r="Q15">
        <v>10</v>
      </c>
      <c r="R15">
        <v>28</v>
      </c>
      <c r="S15">
        <v>2</v>
      </c>
      <c r="T15">
        <v>24</v>
      </c>
      <c r="U15">
        <v>14</v>
      </c>
      <c r="V15">
        <v>19</v>
      </c>
      <c r="W15">
        <v>8</v>
      </c>
      <c r="X15">
        <v>12</v>
      </c>
      <c r="Y15">
        <v>9</v>
      </c>
      <c r="Z15">
        <v>18</v>
      </c>
      <c r="AA15">
        <v>5</v>
      </c>
      <c r="AB15">
        <v>15</v>
      </c>
      <c r="AC15">
        <v>17</v>
      </c>
      <c r="AD15">
        <v>25</v>
      </c>
      <c r="AE15">
        <v>23</v>
      </c>
      <c r="AF15">
        <v>21</v>
      </c>
      <c r="AG15">
        <v>1</v>
      </c>
      <c r="AH15">
        <v>20</v>
      </c>
      <c r="AI15">
        <v>26</v>
      </c>
      <c r="AJ15">
        <v>30</v>
      </c>
      <c r="AK15">
        <v>4</v>
      </c>
    </row>
    <row r="16" spans="1:37" ht="15">
      <c r="A16" s="289">
        <v>12</v>
      </c>
      <c r="B16" s="289" t="s">
        <v>58</v>
      </c>
      <c r="C16" s="289" t="s">
        <v>59</v>
      </c>
      <c r="D16" s="289" t="s">
        <v>612</v>
      </c>
      <c r="E16" s="289" t="s">
        <v>287</v>
      </c>
      <c r="F16" s="289" t="s">
        <v>296</v>
      </c>
      <c r="G16" s="289" t="s">
        <v>302</v>
      </c>
      <c r="H16">
        <v>22</v>
      </c>
      <c r="I16">
        <v>11</v>
      </c>
      <c r="J16">
        <v>2</v>
      </c>
      <c r="K16">
        <v>4</v>
      </c>
      <c r="L16">
        <v>28</v>
      </c>
      <c r="M16">
        <v>5</v>
      </c>
      <c r="N16">
        <v>30</v>
      </c>
      <c r="O16">
        <v>8</v>
      </c>
      <c r="P16">
        <v>12</v>
      </c>
      <c r="Q16">
        <v>6</v>
      </c>
      <c r="R16">
        <v>26</v>
      </c>
      <c r="S16">
        <v>23</v>
      </c>
      <c r="T16">
        <v>24</v>
      </c>
      <c r="U16">
        <v>2</v>
      </c>
      <c r="V16">
        <v>19</v>
      </c>
      <c r="W16">
        <v>18</v>
      </c>
      <c r="X16">
        <v>7</v>
      </c>
      <c r="Y16">
        <v>9</v>
      </c>
      <c r="Z16">
        <v>20</v>
      </c>
      <c r="AA16">
        <v>1</v>
      </c>
      <c r="AB16">
        <v>10</v>
      </c>
      <c r="AC16">
        <v>14</v>
      </c>
      <c r="AD16">
        <v>27</v>
      </c>
      <c r="AE16">
        <v>15</v>
      </c>
      <c r="AF16">
        <v>21</v>
      </c>
      <c r="AG16">
        <v>13</v>
      </c>
      <c r="AH16">
        <v>17</v>
      </c>
      <c r="AI16">
        <v>25</v>
      </c>
      <c r="AJ16">
        <v>29</v>
      </c>
      <c r="AK16">
        <v>16</v>
      </c>
    </row>
    <row r="17" spans="1:37" ht="15">
      <c r="A17" s="289">
        <v>13</v>
      </c>
      <c r="B17" s="289" t="s">
        <v>60</v>
      </c>
      <c r="C17" s="289" t="s">
        <v>613</v>
      </c>
      <c r="D17" s="289" t="s">
        <v>614</v>
      </c>
      <c r="E17" s="289" t="s">
        <v>287</v>
      </c>
      <c r="F17" s="289" t="s">
        <v>296</v>
      </c>
      <c r="G17" s="289" t="s">
        <v>304</v>
      </c>
      <c r="H17">
        <v>23</v>
      </c>
      <c r="I17">
        <v>13</v>
      </c>
      <c r="J17">
        <v>1</v>
      </c>
      <c r="K17">
        <v>1</v>
      </c>
      <c r="L17">
        <v>24</v>
      </c>
      <c r="M17">
        <v>1</v>
      </c>
      <c r="N17">
        <v>29</v>
      </c>
      <c r="O17">
        <v>12</v>
      </c>
      <c r="P17">
        <v>1</v>
      </c>
      <c r="Q17">
        <v>1</v>
      </c>
      <c r="R17">
        <v>28</v>
      </c>
      <c r="S17">
        <v>21</v>
      </c>
      <c r="T17">
        <v>25</v>
      </c>
      <c r="U17">
        <v>1</v>
      </c>
      <c r="V17">
        <v>17</v>
      </c>
      <c r="W17">
        <v>16</v>
      </c>
      <c r="X17">
        <v>1</v>
      </c>
      <c r="Y17">
        <v>11</v>
      </c>
      <c r="Z17">
        <v>14</v>
      </c>
      <c r="AA17">
        <v>1</v>
      </c>
      <c r="AB17">
        <v>19</v>
      </c>
      <c r="AC17">
        <v>15</v>
      </c>
      <c r="AD17">
        <v>22</v>
      </c>
      <c r="AE17">
        <v>10</v>
      </c>
      <c r="AF17">
        <v>26</v>
      </c>
      <c r="AG17">
        <v>9</v>
      </c>
      <c r="AH17">
        <v>20</v>
      </c>
      <c r="AI17">
        <v>27</v>
      </c>
      <c r="AJ17">
        <v>30</v>
      </c>
      <c r="AK17">
        <v>18</v>
      </c>
    </row>
    <row r="18" spans="1:37" ht="15">
      <c r="A18" s="289">
        <v>14</v>
      </c>
      <c r="B18" s="289" t="s">
        <v>62</v>
      </c>
      <c r="C18" s="289" t="s">
        <v>63</v>
      </c>
      <c r="D18" s="289" t="s">
        <v>615</v>
      </c>
      <c r="E18" s="289" t="s">
        <v>287</v>
      </c>
      <c r="F18" s="289" t="s">
        <v>296</v>
      </c>
      <c r="G18" s="289" t="s">
        <v>305</v>
      </c>
      <c r="H18">
        <v>25</v>
      </c>
      <c r="I18">
        <v>19</v>
      </c>
      <c r="J18">
        <v>10</v>
      </c>
      <c r="K18">
        <v>10</v>
      </c>
      <c r="L18">
        <v>26</v>
      </c>
      <c r="M18">
        <v>17</v>
      </c>
      <c r="N18">
        <v>6</v>
      </c>
      <c r="O18">
        <v>13</v>
      </c>
      <c r="P18">
        <v>4</v>
      </c>
      <c r="Q18">
        <v>15</v>
      </c>
      <c r="R18">
        <v>29</v>
      </c>
      <c r="S18">
        <v>1</v>
      </c>
      <c r="T18">
        <v>18</v>
      </c>
      <c r="U18">
        <v>20</v>
      </c>
      <c r="V18">
        <v>24</v>
      </c>
      <c r="W18">
        <v>8</v>
      </c>
      <c r="X18">
        <v>16</v>
      </c>
      <c r="Y18">
        <v>9</v>
      </c>
      <c r="Z18">
        <v>22</v>
      </c>
      <c r="AA18">
        <v>10</v>
      </c>
      <c r="AB18">
        <v>14</v>
      </c>
      <c r="AC18">
        <v>23</v>
      </c>
      <c r="AD18">
        <v>27</v>
      </c>
      <c r="AE18">
        <v>30</v>
      </c>
      <c r="AF18">
        <v>5</v>
      </c>
      <c r="AG18">
        <v>2</v>
      </c>
      <c r="AH18">
        <v>28</v>
      </c>
      <c r="AI18">
        <v>21</v>
      </c>
      <c r="AJ18">
        <v>7</v>
      </c>
      <c r="AK18">
        <v>3</v>
      </c>
    </row>
    <row r="19" spans="1:37" ht="15">
      <c r="B19" s="289" t="s">
        <v>64</v>
      </c>
      <c r="C19" s="289" t="s">
        <v>65</v>
      </c>
      <c r="D19" s="289" t="s">
        <v>547</v>
      </c>
      <c r="H19">
        <v>3</v>
      </c>
      <c r="I19">
        <v>25</v>
      </c>
      <c r="J19">
        <v>14</v>
      </c>
      <c r="K19">
        <v>13</v>
      </c>
      <c r="L19">
        <v>11</v>
      </c>
      <c r="M19">
        <v>8</v>
      </c>
      <c r="N19">
        <v>24</v>
      </c>
      <c r="O19">
        <v>20</v>
      </c>
      <c r="P19">
        <v>21</v>
      </c>
      <c r="Q19">
        <v>12</v>
      </c>
      <c r="R19">
        <v>23</v>
      </c>
      <c r="S19">
        <v>19</v>
      </c>
      <c r="T19">
        <v>10</v>
      </c>
      <c r="U19">
        <v>26</v>
      </c>
      <c r="V19">
        <v>15</v>
      </c>
      <c r="W19">
        <v>9</v>
      </c>
      <c r="X19">
        <v>29</v>
      </c>
      <c r="Y19">
        <v>6</v>
      </c>
      <c r="Z19">
        <v>22</v>
      </c>
      <c r="AA19">
        <v>28</v>
      </c>
      <c r="AB19">
        <v>5</v>
      </c>
      <c r="AC19">
        <v>18</v>
      </c>
      <c r="AD19">
        <v>27</v>
      </c>
      <c r="AE19">
        <v>2</v>
      </c>
      <c r="AF19">
        <v>4</v>
      </c>
      <c r="AG19">
        <v>30</v>
      </c>
      <c r="AH19">
        <v>17</v>
      </c>
      <c r="AI19">
        <v>1</v>
      </c>
      <c r="AJ19">
        <v>7</v>
      </c>
      <c r="AK19">
        <v>16</v>
      </c>
    </row>
    <row r="20" spans="1:37" ht="15">
      <c r="A20" s="289">
        <v>16</v>
      </c>
      <c r="B20" s="289" t="s">
        <v>66</v>
      </c>
      <c r="C20" s="289" t="s">
        <v>67</v>
      </c>
      <c r="D20" s="289" t="s">
        <v>616</v>
      </c>
      <c r="E20" s="289" t="s">
        <v>289</v>
      </c>
      <c r="F20" s="289" t="s">
        <v>306</v>
      </c>
      <c r="G20" s="289" t="s">
        <v>307</v>
      </c>
      <c r="H20">
        <v>8</v>
      </c>
      <c r="I20">
        <v>29</v>
      </c>
      <c r="J20">
        <v>18</v>
      </c>
      <c r="K20">
        <v>21</v>
      </c>
      <c r="L20">
        <v>14</v>
      </c>
      <c r="M20">
        <v>2</v>
      </c>
      <c r="N20">
        <v>7</v>
      </c>
      <c r="O20">
        <v>30</v>
      </c>
      <c r="P20">
        <v>24</v>
      </c>
      <c r="Q20">
        <v>26</v>
      </c>
      <c r="R20">
        <v>8</v>
      </c>
      <c r="S20">
        <v>12</v>
      </c>
      <c r="T20">
        <v>10</v>
      </c>
      <c r="U20">
        <v>21</v>
      </c>
      <c r="V20">
        <v>11</v>
      </c>
      <c r="W20">
        <v>4</v>
      </c>
      <c r="X20">
        <v>24</v>
      </c>
      <c r="Y20">
        <v>14</v>
      </c>
      <c r="Z20">
        <v>21</v>
      </c>
      <c r="AA20">
        <v>27</v>
      </c>
      <c r="AB20">
        <v>6</v>
      </c>
      <c r="AC20">
        <v>18</v>
      </c>
      <c r="AD20">
        <v>18</v>
      </c>
      <c r="AE20">
        <v>3</v>
      </c>
      <c r="AF20">
        <v>4</v>
      </c>
      <c r="AG20">
        <v>27</v>
      </c>
      <c r="AH20">
        <v>14</v>
      </c>
      <c r="AI20">
        <v>1</v>
      </c>
      <c r="AJ20">
        <v>17</v>
      </c>
      <c r="AK20">
        <v>12</v>
      </c>
    </row>
    <row r="21" spans="1:37" ht="15">
      <c r="A21" s="289">
        <v>17</v>
      </c>
      <c r="B21" s="289" t="s">
        <v>68</v>
      </c>
      <c r="C21" s="289" t="s">
        <v>69</v>
      </c>
      <c r="D21" s="289" t="s">
        <v>617</v>
      </c>
      <c r="E21" s="289" t="s">
        <v>289</v>
      </c>
      <c r="F21" s="289" t="s">
        <v>308</v>
      </c>
      <c r="G21" s="289" t="s">
        <v>309</v>
      </c>
      <c r="H21">
        <v>1</v>
      </c>
      <c r="I21">
        <v>21</v>
      </c>
      <c r="J21" t="s">
        <v>221</v>
      </c>
      <c r="K21">
        <v>1</v>
      </c>
      <c r="L21">
        <v>1</v>
      </c>
      <c r="M21">
        <v>12</v>
      </c>
      <c r="N21">
        <v>21</v>
      </c>
      <c r="O21" t="s">
        <v>221</v>
      </c>
      <c r="P21">
        <v>12</v>
      </c>
      <c r="Q21">
        <v>1</v>
      </c>
      <c r="R21">
        <v>21</v>
      </c>
      <c r="S21">
        <v>16</v>
      </c>
      <c r="T21">
        <v>1</v>
      </c>
      <c r="U21">
        <v>21</v>
      </c>
      <c r="V21">
        <v>16</v>
      </c>
      <c r="W21">
        <v>12</v>
      </c>
      <c r="X21">
        <v>21</v>
      </c>
      <c r="Y21">
        <v>1</v>
      </c>
      <c r="Z21">
        <v>21</v>
      </c>
      <c r="AA21">
        <v>20</v>
      </c>
      <c r="AB21">
        <v>1</v>
      </c>
      <c r="AC21">
        <v>15</v>
      </c>
      <c r="AD21">
        <v>21</v>
      </c>
      <c r="AE21">
        <v>1</v>
      </c>
      <c r="AF21">
        <v>1</v>
      </c>
      <c r="AG21">
        <v>21</v>
      </c>
      <c r="AH21">
        <v>16</v>
      </c>
      <c r="AI21">
        <v>1</v>
      </c>
      <c r="AJ21">
        <v>1</v>
      </c>
      <c r="AK21">
        <v>16</v>
      </c>
    </row>
    <row r="22" spans="1:37" ht="15">
      <c r="A22" s="289">
        <v>18</v>
      </c>
      <c r="B22" s="289" t="s">
        <v>70</v>
      </c>
      <c r="C22" s="289" t="s">
        <v>71</v>
      </c>
      <c r="D22" s="289" t="s">
        <v>618</v>
      </c>
      <c r="E22" s="289" t="s">
        <v>289</v>
      </c>
      <c r="F22" s="289" t="s">
        <v>310</v>
      </c>
      <c r="G22" s="289" t="s">
        <v>311</v>
      </c>
      <c r="H22">
        <v>2</v>
      </c>
      <c r="I22">
        <v>19</v>
      </c>
      <c r="J22">
        <v>8</v>
      </c>
      <c r="K22">
        <v>19</v>
      </c>
      <c r="L22">
        <v>9</v>
      </c>
      <c r="M22">
        <v>9</v>
      </c>
      <c r="N22">
        <v>29</v>
      </c>
      <c r="O22">
        <v>4</v>
      </c>
      <c r="P22">
        <v>24</v>
      </c>
      <c r="Q22" t="s">
        <v>221</v>
      </c>
      <c r="R22">
        <v>22</v>
      </c>
      <c r="S22">
        <v>19</v>
      </c>
      <c r="T22">
        <v>9</v>
      </c>
      <c r="U22">
        <v>23</v>
      </c>
      <c r="V22">
        <v>9</v>
      </c>
      <c r="W22">
        <v>3</v>
      </c>
      <c r="X22">
        <v>24</v>
      </c>
      <c r="Y22">
        <v>4</v>
      </c>
      <c r="Z22">
        <v>9</v>
      </c>
      <c r="AA22">
        <v>28</v>
      </c>
      <c r="AB22">
        <v>9</v>
      </c>
      <c r="AC22">
        <v>9</v>
      </c>
      <c r="AD22">
        <v>24</v>
      </c>
      <c r="AE22">
        <v>1</v>
      </c>
      <c r="AF22">
        <v>9</v>
      </c>
      <c r="AG22">
        <v>24</v>
      </c>
      <c r="AH22">
        <v>18</v>
      </c>
      <c r="AI22">
        <v>4</v>
      </c>
      <c r="AJ22">
        <v>4</v>
      </c>
      <c r="AK22">
        <v>9</v>
      </c>
    </row>
    <row r="23" spans="1:37" ht="15">
      <c r="A23" s="289">
        <v>19</v>
      </c>
      <c r="B23" s="289" t="s">
        <v>72</v>
      </c>
      <c r="C23" s="289" t="s">
        <v>73</v>
      </c>
      <c r="D23" s="289" t="s">
        <v>619</v>
      </c>
      <c r="E23" s="289" t="s">
        <v>287</v>
      </c>
      <c r="F23" s="289" t="s">
        <v>313</v>
      </c>
      <c r="G23" s="289" t="s">
        <v>314</v>
      </c>
      <c r="H23">
        <v>8</v>
      </c>
      <c r="I23">
        <v>23</v>
      </c>
      <c r="J23">
        <v>8</v>
      </c>
      <c r="K23">
        <v>2</v>
      </c>
      <c r="L23">
        <v>8</v>
      </c>
      <c r="M23">
        <v>19</v>
      </c>
      <c r="N23">
        <v>16</v>
      </c>
      <c r="O23">
        <v>19</v>
      </c>
      <c r="P23">
        <v>2</v>
      </c>
      <c r="Q23">
        <v>2</v>
      </c>
      <c r="R23">
        <v>16</v>
      </c>
      <c r="S23">
        <v>16</v>
      </c>
      <c r="T23">
        <v>22</v>
      </c>
      <c r="U23" t="s">
        <v>221</v>
      </c>
      <c r="V23">
        <v>6</v>
      </c>
      <c r="W23">
        <v>21</v>
      </c>
      <c r="X23" t="s">
        <v>221</v>
      </c>
      <c r="Y23">
        <v>8</v>
      </c>
      <c r="Z23">
        <v>24</v>
      </c>
      <c r="AA23" t="s">
        <v>221</v>
      </c>
      <c r="AB23" t="s">
        <v>221</v>
      </c>
      <c r="AC23">
        <v>8</v>
      </c>
      <c r="AD23" t="s">
        <v>221</v>
      </c>
      <c r="AE23">
        <v>8</v>
      </c>
      <c r="AF23">
        <v>15</v>
      </c>
      <c r="AG23" t="s">
        <v>221</v>
      </c>
      <c r="AH23">
        <v>1</v>
      </c>
      <c r="AI23">
        <v>8</v>
      </c>
      <c r="AJ23">
        <v>2</v>
      </c>
      <c r="AK23">
        <v>6</v>
      </c>
    </row>
    <row r="24" spans="1:37" ht="15">
      <c r="A24" s="289">
        <v>20</v>
      </c>
      <c r="B24" s="289" t="s">
        <v>74</v>
      </c>
      <c r="C24" s="289" t="s">
        <v>75</v>
      </c>
      <c r="D24" s="289" t="s">
        <v>620</v>
      </c>
      <c r="E24" s="289" t="s">
        <v>289</v>
      </c>
      <c r="F24" s="289" t="s">
        <v>288</v>
      </c>
      <c r="G24" s="289" t="s">
        <v>315</v>
      </c>
      <c r="H24">
        <v>8</v>
      </c>
      <c r="I24">
        <v>22</v>
      </c>
      <c r="J24">
        <v>20</v>
      </c>
      <c r="K24">
        <v>11</v>
      </c>
      <c r="L24" t="s">
        <v>221</v>
      </c>
      <c r="M24">
        <v>14</v>
      </c>
      <c r="N24">
        <v>4</v>
      </c>
      <c r="O24" t="s">
        <v>221</v>
      </c>
      <c r="P24">
        <v>15</v>
      </c>
      <c r="Q24">
        <v>1</v>
      </c>
      <c r="R24">
        <v>17</v>
      </c>
      <c r="S24">
        <v>21</v>
      </c>
      <c r="T24">
        <v>3</v>
      </c>
      <c r="U24" t="s">
        <v>221</v>
      </c>
      <c r="V24">
        <v>12</v>
      </c>
      <c r="W24">
        <v>23</v>
      </c>
      <c r="X24">
        <v>24</v>
      </c>
      <c r="Y24">
        <v>7</v>
      </c>
      <c r="Z24">
        <v>26</v>
      </c>
      <c r="AA24">
        <v>25</v>
      </c>
      <c r="AB24">
        <v>19</v>
      </c>
      <c r="AC24">
        <v>18</v>
      </c>
      <c r="AD24">
        <v>16</v>
      </c>
      <c r="AE24">
        <v>9</v>
      </c>
      <c r="AF24">
        <v>5</v>
      </c>
      <c r="AG24" t="s">
        <v>221</v>
      </c>
      <c r="AH24">
        <v>6</v>
      </c>
      <c r="AI24">
        <v>13</v>
      </c>
      <c r="AJ24">
        <v>2</v>
      </c>
      <c r="AK24">
        <v>10</v>
      </c>
    </row>
    <row r="25" spans="1:37" ht="15">
      <c r="B25" s="289" t="s">
        <v>76</v>
      </c>
      <c r="C25" s="289" t="s">
        <v>77</v>
      </c>
      <c r="D25" s="289" t="s">
        <v>549</v>
      </c>
      <c r="H25">
        <v>4</v>
      </c>
      <c r="I25">
        <v>22</v>
      </c>
      <c r="J25">
        <v>1</v>
      </c>
      <c r="K25">
        <v>23</v>
      </c>
      <c r="L25">
        <v>8</v>
      </c>
      <c r="M25">
        <v>7</v>
      </c>
      <c r="N25">
        <v>14</v>
      </c>
      <c r="O25">
        <v>3</v>
      </c>
      <c r="P25">
        <v>25</v>
      </c>
      <c r="Q25">
        <v>2</v>
      </c>
      <c r="R25">
        <v>21</v>
      </c>
      <c r="S25">
        <v>13</v>
      </c>
      <c r="T25">
        <v>28</v>
      </c>
      <c r="U25">
        <v>30</v>
      </c>
      <c r="V25">
        <v>15</v>
      </c>
      <c r="W25">
        <v>19</v>
      </c>
      <c r="X25">
        <v>9</v>
      </c>
      <c r="Y25">
        <v>5</v>
      </c>
      <c r="Z25">
        <v>27</v>
      </c>
      <c r="AA25">
        <v>24</v>
      </c>
      <c r="AB25">
        <v>10</v>
      </c>
      <c r="AC25">
        <v>17</v>
      </c>
      <c r="AD25">
        <v>26</v>
      </c>
      <c r="AE25">
        <v>20</v>
      </c>
      <c r="AF25">
        <v>6</v>
      </c>
      <c r="AG25">
        <v>29</v>
      </c>
      <c r="AH25">
        <v>16</v>
      </c>
      <c r="AI25">
        <v>12</v>
      </c>
      <c r="AJ25">
        <v>11</v>
      </c>
      <c r="AK25">
        <v>18</v>
      </c>
    </row>
    <row r="26" spans="1:37" ht="15">
      <c r="A26" s="289">
        <v>22</v>
      </c>
      <c r="B26" s="289" t="s">
        <v>78</v>
      </c>
      <c r="C26" s="289" t="s">
        <v>79</v>
      </c>
      <c r="D26" s="289" t="s">
        <v>621</v>
      </c>
      <c r="E26" s="289" t="s">
        <v>289</v>
      </c>
      <c r="F26" s="289" t="s">
        <v>316</v>
      </c>
      <c r="G26" s="289" t="s">
        <v>317</v>
      </c>
      <c r="H26">
        <v>1</v>
      </c>
      <c r="I26">
        <v>21</v>
      </c>
      <c r="J26" t="s">
        <v>221</v>
      </c>
      <c r="K26">
        <v>22</v>
      </c>
      <c r="L26">
        <v>3</v>
      </c>
      <c r="M26">
        <v>12</v>
      </c>
      <c r="N26">
        <v>10</v>
      </c>
      <c r="O26">
        <v>6</v>
      </c>
      <c r="P26">
        <v>24</v>
      </c>
      <c r="Q26">
        <v>8</v>
      </c>
      <c r="R26">
        <v>19</v>
      </c>
      <c r="S26">
        <v>17</v>
      </c>
      <c r="T26">
        <v>11</v>
      </c>
      <c r="U26">
        <v>27</v>
      </c>
      <c r="V26">
        <v>13</v>
      </c>
      <c r="W26">
        <v>18</v>
      </c>
      <c r="X26" t="s">
        <v>221</v>
      </c>
      <c r="Y26">
        <v>4</v>
      </c>
      <c r="Z26">
        <v>25</v>
      </c>
      <c r="AA26">
        <v>23</v>
      </c>
      <c r="AB26">
        <v>16</v>
      </c>
      <c r="AC26">
        <v>15</v>
      </c>
      <c r="AD26">
        <v>28</v>
      </c>
      <c r="AE26">
        <v>1</v>
      </c>
      <c r="AF26">
        <v>7</v>
      </c>
      <c r="AG26">
        <v>26</v>
      </c>
      <c r="AH26">
        <v>14</v>
      </c>
      <c r="AI26">
        <v>9</v>
      </c>
      <c r="AJ26">
        <v>5</v>
      </c>
      <c r="AK26">
        <v>20</v>
      </c>
    </row>
    <row r="27" spans="1:37" ht="15">
      <c r="A27" s="289">
        <v>23</v>
      </c>
      <c r="B27" s="289" t="s">
        <v>80</v>
      </c>
      <c r="C27" s="289" t="s">
        <v>81</v>
      </c>
      <c r="D27" s="289" t="s">
        <v>622</v>
      </c>
      <c r="E27" s="289" t="s">
        <v>287</v>
      </c>
      <c r="F27" s="289" t="s">
        <v>318</v>
      </c>
      <c r="G27" s="289" t="s">
        <v>319</v>
      </c>
      <c r="H27">
        <v>11</v>
      </c>
      <c r="I27">
        <v>8</v>
      </c>
      <c r="J27">
        <v>1</v>
      </c>
      <c r="K27">
        <v>5</v>
      </c>
      <c r="L27">
        <v>27</v>
      </c>
      <c r="M27">
        <v>10</v>
      </c>
      <c r="N27">
        <v>23</v>
      </c>
      <c r="O27">
        <v>4</v>
      </c>
      <c r="P27">
        <v>15</v>
      </c>
      <c r="Q27">
        <v>2</v>
      </c>
      <c r="R27">
        <v>22</v>
      </c>
      <c r="S27">
        <v>9</v>
      </c>
      <c r="T27">
        <v>30</v>
      </c>
      <c r="U27">
        <v>24</v>
      </c>
      <c r="V27">
        <v>21</v>
      </c>
      <c r="W27">
        <v>17</v>
      </c>
      <c r="X27">
        <v>18</v>
      </c>
      <c r="Y27">
        <v>12</v>
      </c>
      <c r="Z27">
        <v>20</v>
      </c>
      <c r="AA27">
        <v>14</v>
      </c>
      <c r="AB27">
        <v>6</v>
      </c>
      <c r="AC27">
        <v>16</v>
      </c>
      <c r="AD27">
        <v>3</v>
      </c>
      <c r="AE27">
        <v>29</v>
      </c>
      <c r="AF27">
        <v>13</v>
      </c>
      <c r="AG27">
        <v>25</v>
      </c>
      <c r="AH27">
        <v>19</v>
      </c>
      <c r="AI27">
        <v>26</v>
      </c>
      <c r="AJ27">
        <v>28</v>
      </c>
      <c r="AK27">
        <v>7</v>
      </c>
    </row>
    <row r="28" spans="1:37" ht="15">
      <c r="B28" s="289" t="s">
        <v>82</v>
      </c>
      <c r="C28" s="289" t="s">
        <v>83</v>
      </c>
      <c r="D28" s="289" t="s">
        <v>550</v>
      </c>
      <c r="H28">
        <v>6</v>
      </c>
      <c r="I28">
        <v>25</v>
      </c>
      <c r="J28">
        <v>11</v>
      </c>
      <c r="K28">
        <v>28</v>
      </c>
      <c r="L28">
        <v>2</v>
      </c>
      <c r="M28">
        <v>13</v>
      </c>
      <c r="N28">
        <v>14</v>
      </c>
      <c r="O28">
        <v>7</v>
      </c>
      <c r="P28">
        <v>24</v>
      </c>
      <c r="Q28">
        <v>4</v>
      </c>
      <c r="R28">
        <v>16</v>
      </c>
      <c r="S28">
        <v>18</v>
      </c>
      <c r="T28">
        <v>5</v>
      </c>
      <c r="U28">
        <v>27</v>
      </c>
      <c r="V28">
        <v>12</v>
      </c>
      <c r="W28">
        <v>23</v>
      </c>
      <c r="X28">
        <v>30</v>
      </c>
      <c r="Y28">
        <v>3</v>
      </c>
      <c r="Z28">
        <v>26</v>
      </c>
      <c r="AA28">
        <v>22</v>
      </c>
      <c r="AB28">
        <v>21</v>
      </c>
      <c r="AC28">
        <v>19</v>
      </c>
      <c r="AD28">
        <v>29</v>
      </c>
      <c r="AE28">
        <v>1</v>
      </c>
      <c r="AF28">
        <v>10</v>
      </c>
      <c r="AG28">
        <v>20</v>
      </c>
      <c r="AH28">
        <v>15</v>
      </c>
      <c r="AI28">
        <v>8</v>
      </c>
      <c r="AJ28">
        <v>9</v>
      </c>
      <c r="AK28">
        <v>17</v>
      </c>
    </row>
    <row r="29" spans="1:37" ht="15">
      <c r="A29" s="289">
        <v>25</v>
      </c>
      <c r="B29" s="289" t="s">
        <v>84</v>
      </c>
      <c r="C29" s="289" t="s">
        <v>85</v>
      </c>
      <c r="D29" s="289" t="s">
        <v>623</v>
      </c>
      <c r="E29" s="289" t="s">
        <v>289</v>
      </c>
      <c r="F29" s="289" t="s">
        <v>338</v>
      </c>
      <c r="G29" s="289" t="s">
        <v>552</v>
      </c>
      <c r="H29">
        <v>8</v>
      </c>
      <c r="I29">
        <v>24</v>
      </c>
      <c r="J29">
        <v>13</v>
      </c>
      <c r="K29">
        <v>26</v>
      </c>
      <c r="L29">
        <v>2</v>
      </c>
      <c r="M29">
        <v>18</v>
      </c>
      <c r="N29">
        <v>8</v>
      </c>
      <c r="O29">
        <v>4</v>
      </c>
      <c r="P29" t="s">
        <v>221</v>
      </c>
      <c r="Q29">
        <v>2</v>
      </c>
      <c r="R29">
        <v>15</v>
      </c>
      <c r="S29">
        <v>18</v>
      </c>
      <c r="T29">
        <v>4</v>
      </c>
      <c r="U29">
        <v>26</v>
      </c>
      <c r="V29">
        <v>11</v>
      </c>
      <c r="W29">
        <v>21</v>
      </c>
      <c r="X29" t="s">
        <v>221</v>
      </c>
      <c r="Y29">
        <v>11</v>
      </c>
      <c r="Z29" t="s">
        <v>221</v>
      </c>
      <c r="AA29">
        <v>23</v>
      </c>
      <c r="AB29">
        <v>18</v>
      </c>
      <c r="AC29">
        <v>16</v>
      </c>
      <c r="AD29">
        <v>24</v>
      </c>
      <c r="AE29">
        <v>1</v>
      </c>
      <c r="AF29">
        <v>6</v>
      </c>
      <c r="AG29">
        <v>22</v>
      </c>
      <c r="AH29">
        <v>13</v>
      </c>
      <c r="AI29">
        <v>8</v>
      </c>
      <c r="AJ29">
        <v>6</v>
      </c>
      <c r="AK29">
        <v>16</v>
      </c>
    </row>
    <row r="30" spans="1:37" ht="15">
      <c r="A30" s="289">
        <v>26</v>
      </c>
      <c r="B30" s="289" t="s">
        <v>86</v>
      </c>
      <c r="C30" s="289" t="s">
        <v>87</v>
      </c>
      <c r="D30" s="289" t="s">
        <v>624</v>
      </c>
      <c r="E30" s="289" t="s">
        <v>289</v>
      </c>
      <c r="F30" s="289" t="s">
        <v>292</v>
      </c>
      <c r="G30" s="289" t="s">
        <v>339</v>
      </c>
      <c r="H30">
        <v>3</v>
      </c>
      <c r="I30">
        <v>26</v>
      </c>
      <c r="J30" t="s">
        <v>221</v>
      </c>
      <c r="K30">
        <v>28</v>
      </c>
      <c r="L30">
        <v>4</v>
      </c>
      <c r="M30">
        <v>11</v>
      </c>
      <c r="N30">
        <v>13</v>
      </c>
      <c r="O30">
        <v>8</v>
      </c>
      <c r="P30">
        <v>20</v>
      </c>
      <c r="Q30">
        <v>5</v>
      </c>
      <c r="R30">
        <v>15</v>
      </c>
      <c r="S30">
        <v>16</v>
      </c>
      <c r="T30">
        <v>6</v>
      </c>
      <c r="U30">
        <v>18</v>
      </c>
      <c r="V30">
        <v>12</v>
      </c>
      <c r="W30">
        <v>25</v>
      </c>
      <c r="X30">
        <v>29</v>
      </c>
      <c r="Y30">
        <v>2</v>
      </c>
      <c r="Z30">
        <v>24</v>
      </c>
      <c r="AA30">
        <v>22</v>
      </c>
      <c r="AB30">
        <v>22</v>
      </c>
      <c r="AC30">
        <v>18</v>
      </c>
      <c r="AD30">
        <v>27</v>
      </c>
      <c r="AE30">
        <v>1</v>
      </c>
      <c r="AF30">
        <v>10</v>
      </c>
      <c r="AG30">
        <v>20</v>
      </c>
      <c r="AH30">
        <v>17</v>
      </c>
      <c r="AI30">
        <v>6</v>
      </c>
      <c r="AJ30">
        <v>9</v>
      </c>
      <c r="AK30">
        <v>14</v>
      </c>
    </row>
    <row r="31" spans="1:37" ht="15">
      <c r="A31" s="289">
        <v>27</v>
      </c>
      <c r="B31" s="289" t="s">
        <v>88</v>
      </c>
      <c r="C31" s="289" t="s">
        <v>89</v>
      </c>
      <c r="D31" s="289" t="s">
        <v>625</v>
      </c>
      <c r="E31" s="289" t="s">
        <v>289</v>
      </c>
      <c r="F31" s="289" t="s">
        <v>292</v>
      </c>
      <c r="G31" s="289" t="s">
        <v>341</v>
      </c>
      <c r="H31">
        <v>4</v>
      </c>
      <c r="I31">
        <v>21</v>
      </c>
      <c r="J31">
        <v>11</v>
      </c>
      <c r="K31">
        <v>25</v>
      </c>
      <c r="L31">
        <v>5</v>
      </c>
      <c r="M31">
        <v>12</v>
      </c>
      <c r="N31">
        <v>16</v>
      </c>
      <c r="O31">
        <v>9</v>
      </c>
      <c r="P31">
        <v>28</v>
      </c>
      <c r="Q31">
        <v>8</v>
      </c>
      <c r="R31">
        <v>15</v>
      </c>
      <c r="S31">
        <v>19</v>
      </c>
      <c r="T31">
        <v>3</v>
      </c>
      <c r="U31">
        <v>26</v>
      </c>
      <c r="V31">
        <v>13</v>
      </c>
      <c r="W31">
        <v>24</v>
      </c>
      <c r="X31">
        <v>30</v>
      </c>
      <c r="Y31">
        <v>2</v>
      </c>
      <c r="Z31">
        <v>27</v>
      </c>
      <c r="AA31">
        <v>23</v>
      </c>
      <c r="AB31">
        <v>22</v>
      </c>
      <c r="AC31">
        <v>20</v>
      </c>
      <c r="AD31">
        <v>29</v>
      </c>
      <c r="AE31">
        <v>1</v>
      </c>
      <c r="AF31">
        <v>10</v>
      </c>
      <c r="AG31">
        <v>18</v>
      </c>
      <c r="AH31">
        <v>14</v>
      </c>
      <c r="AI31">
        <v>6</v>
      </c>
      <c r="AJ31">
        <v>7</v>
      </c>
      <c r="AK31">
        <v>17</v>
      </c>
    </row>
    <row r="32" spans="1:37" ht="15">
      <c r="B32" s="289" t="s">
        <v>90</v>
      </c>
      <c r="C32" s="289" t="s">
        <v>91</v>
      </c>
      <c r="D32" s="289" t="s">
        <v>555</v>
      </c>
      <c r="H32">
        <v>6</v>
      </c>
      <c r="I32">
        <v>8</v>
      </c>
      <c r="J32">
        <v>27</v>
      </c>
      <c r="K32">
        <v>17</v>
      </c>
      <c r="L32">
        <v>9</v>
      </c>
      <c r="M32">
        <v>5</v>
      </c>
      <c r="N32">
        <v>15</v>
      </c>
      <c r="O32">
        <v>28</v>
      </c>
      <c r="P32">
        <v>25</v>
      </c>
      <c r="Q32">
        <v>10</v>
      </c>
      <c r="R32">
        <v>4</v>
      </c>
      <c r="S32">
        <v>13</v>
      </c>
      <c r="T32">
        <v>22</v>
      </c>
      <c r="U32">
        <v>24</v>
      </c>
      <c r="V32">
        <v>12</v>
      </c>
      <c r="W32">
        <v>14</v>
      </c>
      <c r="X32">
        <v>18</v>
      </c>
      <c r="Y32">
        <v>11</v>
      </c>
      <c r="Z32">
        <v>16</v>
      </c>
      <c r="AA32">
        <v>30</v>
      </c>
      <c r="AB32">
        <v>20</v>
      </c>
      <c r="AC32">
        <v>1</v>
      </c>
      <c r="AD32">
        <v>26</v>
      </c>
      <c r="AE32">
        <v>29</v>
      </c>
      <c r="AF32">
        <v>21</v>
      </c>
      <c r="AG32">
        <v>19</v>
      </c>
      <c r="AH32">
        <v>23</v>
      </c>
      <c r="AI32">
        <v>2</v>
      </c>
      <c r="AJ32">
        <v>3</v>
      </c>
      <c r="AK32">
        <v>7</v>
      </c>
    </row>
    <row r="33" spans="1:37" ht="15">
      <c r="A33" s="289">
        <v>29</v>
      </c>
      <c r="B33" s="289" t="s">
        <v>92</v>
      </c>
      <c r="C33" s="289" t="s">
        <v>93</v>
      </c>
      <c r="D33" s="289" t="s">
        <v>626</v>
      </c>
      <c r="E33" s="289" t="s">
        <v>287</v>
      </c>
      <c r="F33" s="289" t="s">
        <v>288</v>
      </c>
      <c r="G33" s="289" t="s">
        <v>342</v>
      </c>
      <c r="H33">
        <v>5</v>
      </c>
      <c r="I33">
        <v>8</v>
      </c>
      <c r="J33">
        <v>29</v>
      </c>
      <c r="K33">
        <v>6</v>
      </c>
      <c r="L33">
        <v>12</v>
      </c>
      <c r="M33">
        <v>7</v>
      </c>
      <c r="N33">
        <v>19</v>
      </c>
      <c r="O33">
        <v>28</v>
      </c>
      <c r="P33">
        <v>24</v>
      </c>
      <c r="Q33">
        <v>26</v>
      </c>
      <c r="R33">
        <v>10</v>
      </c>
      <c r="S33">
        <v>11</v>
      </c>
      <c r="T33">
        <v>22</v>
      </c>
      <c r="U33">
        <v>21</v>
      </c>
      <c r="V33">
        <v>15</v>
      </c>
      <c r="W33">
        <v>14</v>
      </c>
      <c r="X33">
        <v>9</v>
      </c>
      <c r="Y33">
        <v>1</v>
      </c>
      <c r="Z33">
        <v>13</v>
      </c>
      <c r="AA33">
        <v>27</v>
      </c>
      <c r="AB33">
        <v>18</v>
      </c>
      <c r="AC33">
        <v>3</v>
      </c>
      <c r="AD33">
        <v>20</v>
      </c>
      <c r="AE33">
        <v>30</v>
      </c>
      <c r="AF33">
        <v>23</v>
      </c>
      <c r="AG33">
        <v>16</v>
      </c>
      <c r="AH33">
        <v>17</v>
      </c>
      <c r="AI33">
        <v>4</v>
      </c>
      <c r="AJ33">
        <v>2</v>
      </c>
      <c r="AK33">
        <v>25</v>
      </c>
    </row>
    <row r="34" spans="1:37" ht="15">
      <c r="A34" s="289">
        <v>30</v>
      </c>
      <c r="B34" s="289" t="s">
        <v>94</v>
      </c>
      <c r="C34" s="289" t="s">
        <v>95</v>
      </c>
      <c r="D34" s="289" t="s">
        <v>627</v>
      </c>
      <c r="E34" s="289" t="s">
        <v>287</v>
      </c>
      <c r="F34" s="289" t="s">
        <v>288</v>
      </c>
      <c r="G34" s="289" t="s">
        <v>343</v>
      </c>
      <c r="H34">
        <v>13</v>
      </c>
      <c r="I34">
        <v>15</v>
      </c>
      <c r="J34">
        <v>3</v>
      </c>
      <c r="K34">
        <v>26</v>
      </c>
      <c r="L34">
        <v>16</v>
      </c>
      <c r="M34">
        <v>12</v>
      </c>
      <c r="N34">
        <v>11</v>
      </c>
      <c r="O34">
        <v>6</v>
      </c>
      <c r="P34">
        <v>28</v>
      </c>
      <c r="Q34">
        <v>1</v>
      </c>
      <c r="R34">
        <v>5</v>
      </c>
      <c r="S34">
        <v>19</v>
      </c>
      <c r="T34">
        <v>14</v>
      </c>
      <c r="U34">
        <v>24</v>
      </c>
      <c r="V34">
        <v>8</v>
      </c>
      <c r="W34">
        <v>20</v>
      </c>
      <c r="X34">
        <v>25</v>
      </c>
      <c r="Y34">
        <v>29</v>
      </c>
      <c r="Z34">
        <v>22</v>
      </c>
      <c r="AA34">
        <v>17</v>
      </c>
      <c r="AB34">
        <v>21</v>
      </c>
      <c r="AC34">
        <v>7</v>
      </c>
      <c r="AD34">
        <v>30</v>
      </c>
      <c r="AE34">
        <v>4</v>
      </c>
      <c r="AF34">
        <v>9</v>
      </c>
      <c r="AG34">
        <v>23</v>
      </c>
      <c r="AH34">
        <v>27</v>
      </c>
      <c r="AI34">
        <v>10</v>
      </c>
      <c r="AJ34">
        <v>18</v>
      </c>
      <c r="AK34">
        <v>2</v>
      </c>
    </row>
    <row r="35" spans="1:37" ht="15">
      <c r="B35" s="289" t="s">
        <v>96</v>
      </c>
      <c r="C35" s="289" t="s">
        <v>97</v>
      </c>
      <c r="D35" s="289" t="s">
        <v>556</v>
      </c>
      <c r="H35">
        <v>22</v>
      </c>
      <c r="I35">
        <v>24</v>
      </c>
      <c r="J35">
        <v>30</v>
      </c>
      <c r="K35">
        <v>18</v>
      </c>
      <c r="L35">
        <v>17</v>
      </c>
      <c r="M35">
        <v>26</v>
      </c>
      <c r="N35">
        <v>2</v>
      </c>
      <c r="O35">
        <v>19</v>
      </c>
      <c r="P35">
        <v>25</v>
      </c>
      <c r="Q35">
        <v>29</v>
      </c>
      <c r="R35">
        <v>1</v>
      </c>
      <c r="S35">
        <v>6</v>
      </c>
      <c r="T35">
        <v>9</v>
      </c>
      <c r="U35">
        <v>21</v>
      </c>
      <c r="V35">
        <v>7</v>
      </c>
      <c r="W35">
        <v>27</v>
      </c>
      <c r="X35">
        <v>20</v>
      </c>
      <c r="Y35">
        <v>15</v>
      </c>
      <c r="Z35">
        <v>11</v>
      </c>
      <c r="AA35">
        <v>28</v>
      </c>
      <c r="AB35">
        <v>23</v>
      </c>
      <c r="AC35">
        <v>16</v>
      </c>
      <c r="AD35">
        <v>14</v>
      </c>
      <c r="AE35">
        <v>8</v>
      </c>
      <c r="AF35">
        <v>10</v>
      </c>
      <c r="AG35">
        <v>12</v>
      </c>
      <c r="AH35">
        <v>3</v>
      </c>
      <c r="AI35">
        <v>5</v>
      </c>
      <c r="AJ35">
        <v>4</v>
      </c>
      <c r="AK35">
        <v>13</v>
      </c>
    </row>
    <row r="36" spans="1:37" ht="15">
      <c r="A36" s="289">
        <v>32</v>
      </c>
      <c r="B36" s="289" t="s">
        <v>98</v>
      </c>
      <c r="C36" s="289" t="s">
        <v>99</v>
      </c>
      <c r="D36" s="289" t="s">
        <v>628</v>
      </c>
      <c r="E36" s="289" t="s">
        <v>287</v>
      </c>
      <c r="F36" s="289" t="s">
        <v>344</v>
      </c>
      <c r="G36" s="289" t="s">
        <v>345</v>
      </c>
      <c r="H36">
        <v>22</v>
      </c>
      <c r="I36">
        <v>8</v>
      </c>
      <c r="J36">
        <v>27</v>
      </c>
      <c r="K36">
        <v>19</v>
      </c>
      <c r="L36">
        <v>29</v>
      </c>
      <c r="M36">
        <v>24</v>
      </c>
      <c r="N36">
        <v>1</v>
      </c>
      <c r="O36">
        <v>23</v>
      </c>
      <c r="P36">
        <v>15</v>
      </c>
      <c r="Q36">
        <v>26</v>
      </c>
      <c r="R36">
        <v>2</v>
      </c>
      <c r="S36">
        <v>11</v>
      </c>
      <c r="T36">
        <v>12</v>
      </c>
      <c r="U36">
        <v>28</v>
      </c>
      <c r="V36">
        <v>10</v>
      </c>
      <c r="W36">
        <v>30</v>
      </c>
      <c r="X36">
        <v>21</v>
      </c>
      <c r="Y36">
        <v>14</v>
      </c>
      <c r="Z36">
        <v>3</v>
      </c>
      <c r="AA36">
        <v>25</v>
      </c>
      <c r="AB36">
        <v>18</v>
      </c>
      <c r="AC36">
        <v>17</v>
      </c>
      <c r="AD36">
        <v>20</v>
      </c>
      <c r="AE36">
        <v>9</v>
      </c>
      <c r="AF36">
        <v>13</v>
      </c>
      <c r="AG36">
        <v>6</v>
      </c>
      <c r="AH36">
        <v>5</v>
      </c>
      <c r="AI36">
        <v>4</v>
      </c>
      <c r="AJ36">
        <v>7</v>
      </c>
      <c r="AK36">
        <v>16</v>
      </c>
    </row>
    <row r="37" spans="1:37" ht="15">
      <c r="A37" s="289">
        <v>33</v>
      </c>
      <c r="B37" s="289" t="s">
        <v>100</v>
      </c>
      <c r="C37" s="289" t="s">
        <v>101</v>
      </c>
      <c r="D37" s="289" t="s">
        <v>629</v>
      </c>
      <c r="E37" s="289" t="s">
        <v>287</v>
      </c>
      <c r="F37" s="289" t="s">
        <v>344</v>
      </c>
      <c r="G37" s="289" t="s">
        <v>346</v>
      </c>
      <c r="H37">
        <v>20</v>
      </c>
      <c r="I37">
        <v>29</v>
      </c>
      <c r="J37">
        <v>30</v>
      </c>
      <c r="K37">
        <v>22</v>
      </c>
      <c r="L37">
        <v>6</v>
      </c>
      <c r="M37">
        <v>25</v>
      </c>
      <c r="N37">
        <v>4</v>
      </c>
      <c r="O37">
        <v>17</v>
      </c>
      <c r="P37">
        <v>28</v>
      </c>
      <c r="Q37">
        <v>26</v>
      </c>
      <c r="R37">
        <v>1</v>
      </c>
      <c r="S37">
        <v>5</v>
      </c>
      <c r="T37">
        <v>10</v>
      </c>
      <c r="U37">
        <v>8</v>
      </c>
      <c r="V37">
        <v>12</v>
      </c>
      <c r="W37">
        <v>15</v>
      </c>
      <c r="X37">
        <v>21</v>
      </c>
      <c r="Y37">
        <v>16</v>
      </c>
      <c r="Z37">
        <v>23</v>
      </c>
      <c r="AA37">
        <v>27</v>
      </c>
      <c r="AB37">
        <v>24</v>
      </c>
      <c r="AC37">
        <v>18</v>
      </c>
      <c r="AD37">
        <v>14</v>
      </c>
      <c r="AE37">
        <v>13</v>
      </c>
      <c r="AF37">
        <v>9</v>
      </c>
      <c r="AG37">
        <v>19</v>
      </c>
      <c r="AH37">
        <v>3</v>
      </c>
      <c r="AI37">
        <v>7</v>
      </c>
      <c r="AJ37">
        <v>2</v>
      </c>
      <c r="AK37">
        <v>11</v>
      </c>
    </row>
    <row r="38" spans="1:37" ht="15">
      <c r="B38" s="289" t="s">
        <v>102</v>
      </c>
      <c r="C38" s="289" t="s">
        <v>103</v>
      </c>
      <c r="D38" s="289" t="s">
        <v>557</v>
      </c>
      <c r="H38">
        <v>12</v>
      </c>
      <c r="I38">
        <v>22</v>
      </c>
      <c r="J38">
        <v>30</v>
      </c>
      <c r="K38">
        <v>25</v>
      </c>
      <c r="L38">
        <v>8</v>
      </c>
      <c r="M38">
        <v>19</v>
      </c>
      <c r="N38">
        <v>2</v>
      </c>
      <c r="O38">
        <v>11</v>
      </c>
      <c r="P38">
        <v>24</v>
      </c>
      <c r="Q38">
        <v>9</v>
      </c>
      <c r="R38">
        <v>5</v>
      </c>
      <c r="S38">
        <v>17</v>
      </c>
      <c r="T38">
        <v>6</v>
      </c>
      <c r="U38">
        <v>28</v>
      </c>
      <c r="V38">
        <v>15</v>
      </c>
      <c r="W38">
        <v>10</v>
      </c>
      <c r="X38">
        <v>27</v>
      </c>
      <c r="Y38">
        <v>20</v>
      </c>
      <c r="Z38">
        <v>23</v>
      </c>
      <c r="AA38">
        <v>29</v>
      </c>
      <c r="AB38">
        <v>21</v>
      </c>
      <c r="AC38">
        <v>18</v>
      </c>
      <c r="AD38">
        <v>13</v>
      </c>
      <c r="AE38">
        <v>4</v>
      </c>
      <c r="AF38">
        <v>7</v>
      </c>
      <c r="AG38">
        <v>26</v>
      </c>
      <c r="AH38">
        <v>14</v>
      </c>
      <c r="AI38">
        <v>3</v>
      </c>
      <c r="AJ38">
        <v>1</v>
      </c>
      <c r="AK38">
        <v>16</v>
      </c>
    </row>
    <row r="39" spans="1:37" ht="15">
      <c r="A39" s="289">
        <v>35</v>
      </c>
      <c r="B39" s="289" t="s">
        <v>104</v>
      </c>
      <c r="C39" s="89" t="s">
        <v>558</v>
      </c>
      <c r="D39" s="289" t="s">
        <v>559</v>
      </c>
      <c r="E39" s="289" t="s">
        <v>289</v>
      </c>
      <c r="F39" s="289" t="s">
        <v>306</v>
      </c>
      <c r="G39" s="289" t="s">
        <v>347</v>
      </c>
      <c r="H39">
        <v>14</v>
      </c>
      <c r="I39">
        <v>21</v>
      </c>
      <c r="J39">
        <v>29</v>
      </c>
      <c r="K39">
        <v>25</v>
      </c>
      <c r="L39">
        <v>7</v>
      </c>
      <c r="M39">
        <v>18</v>
      </c>
      <c r="N39">
        <v>1</v>
      </c>
      <c r="O39">
        <v>10</v>
      </c>
      <c r="P39">
        <v>23</v>
      </c>
      <c r="Q39">
        <v>5</v>
      </c>
      <c r="R39">
        <v>11</v>
      </c>
      <c r="S39">
        <v>17</v>
      </c>
      <c r="T39">
        <v>3</v>
      </c>
      <c r="U39">
        <v>30</v>
      </c>
      <c r="V39">
        <v>15</v>
      </c>
      <c r="W39">
        <v>6</v>
      </c>
      <c r="X39">
        <v>26</v>
      </c>
      <c r="Y39">
        <v>22</v>
      </c>
      <c r="Z39">
        <v>24</v>
      </c>
      <c r="AA39">
        <v>27</v>
      </c>
      <c r="AB39">
        <v>20</v>
      </c>
      <c r="AC39">
        <v>19</v>
      </c>
      <c r="AD39">
        <v>12</v>
      </c>
      <c r="AE39">
        <v>9</v>
      </c>
      <c r="AF39">
        <v>4</v>
      </c>
      <c r="AG39">
        <v>28</v>
      </c>
      <c r="AH39">
        <v>16</v>
      </c>
      <c r="AI39">
        <v>8</v>
      </c>
      <c r="AJ39">
        <v>2</v>
      </c>
      <c r="AK39">
        <v>13</v>
      </c>
    </row>
    <row r="40" spans="1:37" ht="15">
      <c r="A40" s="289">
        <v>36</v>
      </c>
      <c r="B40" s="289" t="s">
        <v>106</v>
      </c>
      <c r="C40" s="89" t="s">
        <v>560</v>
      </c>
      <c r="D40" s="289" t="s">
        <v>561</v>
      </c>
      <c r="E40" s="289" t="s">
        <v>289</v>
      </c>
      <c r="F40" s="289" t="s">
        <v>306</v>
      </c>
      <c r="G40" s="289" t="s">
        <v>348</v>
      </c>
      <c r="H40">
        <v>10</v>
      </c>
      <c r="I40">
        <v>24</v>
      </c>
      <c r="J40">
        <v>29</v>
      </c>
      <c r="K40">
        <v>25</v>
      </c>
      <c r="L40">
        <v>7</v>
      </c>
      <c r="M40">
        <v>20</v>
      </c>
      <c r="N40">
        <v>3</v>
      </c>
      <c r="O40">
        <v>13</v>
      </c>
      <c r="P40">
        <v>26</v>
      </c>
      <c r="Q40">
        <v>9</v>
      </c>
      <c r="R40">
        <v>5</v>
      </c>
      <c r="S40">
        <v>17</v>
      </c>
      <c r="T40">
        <v>6</v>
      </c>
      <c r="U40">
        <v>28</v>
      </c>
      <c r="V40">
        <v>14</v>
      </c>
      <c r="W40">
        <v>12</v>
      </c>
      <c r="X40">
        <v>27</v>
      </c>
      <c r="Y40">
        <v>19</v>
      </c>
      <c r="Z40">
        <v>21</v>
      </c>
      <c r="AA40">
        <v>30</v>
      </c>
      <c r="AB40">
        <v>23</v>
      </c>
      <c r="AC40">
        <v>15</v>
      </c>
      <c r="AD40">
        <v>16</v>
      </c>
      <c r="AE40">
        <v>4</v>
      </c>
      <c r="AF40">
        <v>8</v>
      </c>
      <c r="AG40">
        <v>22</v>
      </c>
      <c r="AH40">
        <v>11</v>
      </c>
      <c r="AI40">
        <v>2</v>
      </c>
      <c r="AJ40">
        <v>1</v>
      </c>
      <c r="AK40">
        <v>18</v>
      </c>
    </row>
    <row r="41" spans="1:37" ht="15">
      <c r="B41" s="289" t="s">
        <v>108</v>
      </c>
      <c r="C41" s="289" t="s">
        <v>109</v>
      </c>
      <c r="D41" s="289" t="s">
        <v>562</v>
      </c>
      <c r="H41">
        <v>7</v>
      </c>
      <c r="I41">
        <v>29</v>
      </c>
      <c r="J41">
        <v>18</v>
      </c>
      <c r="K41">
        <v>22</v>
      </c>
      <c r="L41">
        <v>9</v>
      </c>
      <c r="M41">
        <v>19</v>
      </c>
      <c r="N41">
        <v>11</v>
      </c>
      <c r="O41">
        <v>2</v>
      </c>
      <c r="P41">
        <v>23</v>
      </c>
      <c r="Q41">
        <v>4</v>
      </c>
      <c r="R41">
        <v>20</v>
      </c>
      <c r="S41">
        <v>24</v>
      </c>
      <c r="T41">
        <v>5</v>
      </c>
      <c r="U41">
        <v>26</v>
      </c>
      <c r="V41">
        <v>13</v>
      </c>
      <c r="W41">
        <v>21</v>
      </c>
      <c r="X41">
        <v>30</v>
      </c>
      <c r="Y41">
        <v>10</v>
      </c>
      <c r="Z41">
        <v>27</v>
      </c>
      <c r="AA41">
        <v>14</v>
      </c>
      <c r="AB41">
        <v>25</v>
      </c>
      <c r="AC41">
        <v>12</v>
      </c>
      <c r="AD41">
        <v>16</v>
      </c>
      <c r="AE41">
        <v>3</v>
      </c>
      <c r="AF41">
        <v>1</v>
      </c>
      <c r="AG41">
        <v>28</v>
      </c>
      <c r="AH41">
        <v>15</v>
      </c>
      <c r="AI41">
        <v>8</v>
      </c>
      <c r="AJ41">
        <v>6</v>
      </c>
      <c r="AK41">
        <v>17</v>
      </c>
    </row>
    <row r="42" spans="1:37" ht="15">
      <c r="A42" s="289">
        <v>38</v>
      </c>
      <c r="B42" s="289" t="s">
        <v>110</v>
      </c>
      <c r="C42" s="289" t="s">
        <v>111</v>
      </c>
      <c r="D42" s="289" t="s">
        <v>630</v>
      </c>
      <c r="E42" s="289" t="s">
        <v>289</v>
      </c>
      <c r="F42" s="289" t="s">
        <v>349</v>
      </c>
      <c r="G42" s="289" t="s">
        <v>350</v>
      </c>
      <c r="H42">
        <v>8</v>
      </c>
      <c r="I42" t="s">
        <v>221</v>
      </c>
      <c r="J42" t="s">
        <v>221</v>
      </c>
      <c r="K42" t="s">
        <v>221</v>
      </c>
      <c r="L42">
        <v>9</v>
      </c>
      <c r="M42">
        <v>17</v>
      </c>
      <c r="N42">
        <v>6</v>
      </c>
      <c r="O42">
        <v>2</v>
      </c>
      <c r="P42" t="s">
        <v>221</v>
      </c>
      <c r="Q42">
        <v>12</v>
      </c>
      <c r="R42">
        <v>15</v>
      </c>
      <c r="S42">
        <v>18</v>
      </c>
      <c r="T42">
        <v>4</v>
      </c>
      <c r="U42" t="s">
        <v>221</v>
      </c>
      <c r="V42">
        <v>13</v>
      </c>
      <c r="W42">
        <v>19</v>
      </c>
      <c r="X42">
        <v>23</v>
      </c>
      <c r="Y42">
        <v>10</v>
      </c>
      <c r="Z42">
        <v>20</v>
      </c>
      <c r="AA42" t="s">
        <v>221</v>
      </c>
      <c r="AB42">
        <v>20</v>
      </c>
      <c r="AC42" t="s">
        <v>221</v>
      </c>
      <c r="AD42">
        <v>14</v>
      </c>
      <c r="AE42">
        <v>7</v>
      </c>
      <c r="AF42">
        <v>1</v>
      </c>
      <c r="AG42">
        <v>22</v>
      </c>
      <c r="AH42">
        <v>11</v>
      </c>
      <c r="AI42">
        <v>5</v>
      </c>
      <c r="AJ42">
        <v>3</v>
      </c>
      <c r="AK42">
        <v>16</v>
      </c>
    </row>
    <row r="43" spans="1:37" ht="15">
      <c r="A43" s="289">
        <v>39</v>
      </c>
      <c r="B43" s="289" t="s">
        <v>112</v>
      </c>
      <c r="C43" s="289" t="s">
        <v>351</v>
      </c>
      <c r="D43" s="289" t="s">
        <v>631</v>
      </c>
      <c r="E43" s="289" t="s">
        <v>289</v>
      </c>
      <c r="F43" s="289" t="s">
        <v>349</v>
      </c>
      <c r="G43" s="289" t="s">
        <v>352</v>
      </c>
      <c r="H43" t="s">
        <v>221</v>
      </c>
      <c r="I43" t="s">
        <v>221</v>
      </c>
      <c r="J43">
        <v>15</v>
      </c>
      <c r="K43" t="s">
        <v>221</v>
      </c>
      <c r="L43">
        <v>5</v>
      </c>
      <c r="M43">
        <v>14</v>
      </c>
      <c r="N43">
        <v>11</v>
      </c>
      <c r="O43">
        <v>1</v>
      </c>
      <c r="P43" t="s">
        <v>221</v>
      </c>
      <c r="Q43">
        <v>6</v>
      </c>
      <c r="R43">
        <v>19</v>
      </c>
      <c r="S43">
        <v>17</v>
      </c>
      <c r="T43">
        <v>4</v>
      </c>
      <c r="U43" t="s">
        <v>221</v>
      </c>
      <c r="V43">
        <v>13</v>
      </c>
      <c r="W43">
        <v>18</v>
      </c>
      <c r="X43">
        <v>21</v>
      </c>
      <c r="Y43">
        <v>7</v>
      </c>
      <c r="Z43">
        <v>16</v>
      </c>
      <c r="AA43" t="s">
        <v>221</v>
      </c>
      <c r="AB43" t="s">
        <v>221</v>
      </c>
      <c r="AC43" t="s">
        <v>221</v>
      </c>
      <c r="AD43">
        <v>9</v>
      </c>
      <c r="AE43">
        <v>3</v>
      </c>
      <c r="AF43">
        <v>2</v>
      </c>
      <c r="AG43">
        <v>20</v>
      </c>
      <c r="AH43">
        <v>10</v>
      </c>
      <c r="AI43" t="s">
        <v>221</v>
      </c>
      <c r="AJ43">
        <v>8</v>
      </c>
      <c r="AK43">
        <v>12</v>
      </c>
    </row>
    <row r="44" spans="1:37" ht="15">
      <c r="A44" s="289">
        <v>40</v>
      </c>
      <c r="B44" s="289" t="s">
        <v>114</v>
      </c>
      <c r="C44" s="289" t="s">
        <v>115</v>
      </c>
      <c r="D44" s="289" t="s">
        <v>632</v>
      </c>
      <c r="E44" s="289" t="s">
        <v>289</v>
      </c>
      <c r="F44" s="289" t="s">
        <v>353</v>
      </c>
      <c r="G44" s="289" t="s">
        <v>354</v>
      </c>
      <c r="H44">
        <v>10</v>
      </c>
      <c r="I44">
        <v>28</v>
      </c>
      <c r="J44">
        <v>24</v>
      </c>
      <c r="K44">
        <v>26</v>
      </c>
      <c r="L44">
        <v>8</v>
      </c>
      <c r="M44">
        <v>15</v>
      </c>
      <c r="N44">
        <v>6</v>
      </c>
      <c r="O44">
        <v>3</v>
      </c>
      <c r="P44">
        <v>23</v>
      </c>
      <c r="Q44">
        <v>11</v>
      </c>
      <c r="R44">
        <v>14</v>
      </c>
      <c r="S44">
        <v>22</v>
      </c>
      <c r="T44">
        <v>2</v>
      </c>
      <c r="U44">
        <v>27</v>
      </c>
      <c r="V44">
        <v>13</v>
      </c>
      <c r="W44">
        <v>17</v>
      </c>
      <c r="X44" t="s">
        <v>221</v>
      </c>
      <c r="Y44">
        <v>9</v>
      </c>
      <c r="Z44">
        <v>25</v>
      </c>
      <c r="AA44">
        <v>29</v>
      </c>
      <c r="AB44">
        <v>21</v>
      </c>
      <c r="AC44">
        <v>20</v>
      </c>
      <c r="AD44">
        <v>12</v>
      </c>
      <c r="AE44">
        <v>4</v>
      </c>
      <c r="AF44">
        <v>1</v>
      </c>
      <c r="AG44">
        <v>18</v>
      </c>
      <c r="AH44">
        <v>16</v>
      </c>
      <c r="AI44">
        <v>7</v>
      </c>
      <c r="AJ44">
        <v>5</v>
      </c>
      <c r="AK44">
        <v>19</v>
      </c>
    </row>
    <row r="45" spans="1:37" ht="15">
      <c r="A45" s="289">
        <v>41</v>
      </c>
      <c r="B45" s="289" t="s">
        <v>116</v>
      </c>
      <c r="C45" s="289" t="s">
        <v>117</v>
      </c>
      <c r="D45" s="289" t="s">
        <v>633</v>
      </c>
      <c r="E45" s="289" t="s">
        <v>289</v>
      </c>
      <c r="F45" s="289" t="s">
        <v>355</v>
      </c>
      <c r="G45" s="289" t="s">
        <v>356</v>
      </c>
      <c r="H45">
        <v>11</v>
      </c>
      <c r="I45" t="s">
        <v>221</v>
      </c>
      <c r="J45">
        <v>28</v>
      </c>
      <c r="K45">
        <v>17</v>
      </c>
      <c r="L45">
        <v>15</v>
      </c>
      <c r="M45">
        <v>19</v>
      </c>
      <c r="N45">
        <v>10</v>
      </c>
      <c r="O45" t="s">
        <v>221</v>
      </c>
      <c r="P45">
        <v>23</v>
      </c>
      <c r="Q45">
        <v>1</v>
      </c>
      <c r="R45">
        <v>16</v>
      </c>
      <c r="S45">
        <v>21</v>
      </c>
      <c r="T45">
        <v>14</v>
      </c>
      <c r="U45">
        <v>22</v>
      </c>
      <c r="V45">
        <v>3</v>
      </c>
      <c r="W45">
        <v>13</v>
      </c>
      <c r="X45">
        <v>25</v>
      </c>
      <c r="Y45">
        <v>18</v>
      </c>
      <c r="Z45">
        <v>26</v>
      </c>
      <c r="AA45">
        <v>6</v>
      </c>
      <c r="AB45">
        <v>24</v>
      </c>
      <c r="AC45">
        <v>2</v>
      </c>
      <c r="AD45">
        <v>20</v>
      </c>
      <c r="AE45">
        <v>4</v>
      </c>
      <c r="AF45">
        <v>7</v>
      </c>
      <c r="AG45">
        <v>27</v>
      </c>
      <c r="AH45">
        <v>9</v>
      </c>
      <c r="AI45">
        <v>8</v>
      </c>
      <c r="AJ45">
        <v>12</v>
      </c>
      <c r="AK45">
        <v>5</v>
      </c>
    </row>
    <row r="46" spans="1:37" ht="15">
      <c r="A46" s="289">
        <v>42</v>
      </c>
      <c r="B46" s="289" t="s">
        <v>118</v>
      </c>
      <c r="C46" s="289" t="s">
        <v>119</v>
      </c>
      <c r="D46" s="289" t="s">
        <v>634</v>
      </c>
      <c r="E46" s="289" t="s">
        <v>289</v>
      </c>
      <c r="F46" s="289" t="s">
        <v>357</v>
      </c>
      <c r="G46" s="289" t="s">
        <v>358</v>
      </c>
      <c r="H46">
        <v>2</v>
      </c>
      <c r="I46">
        <v>25</v>
      </c>
      <c r="J46">
        <v>10</v>
      </c>
      <c r="K46">
        <v>27</v>
      </c>
      <c r="L46">
        <v>5</v>
      </c>
      <c r="M46">
        <v>15</v>
      </c>
      <c r="N46">
        <v>13</v>
      </c>
      <c r="O46">
        <v>8</v>
      </c>
      <c r="P46">
        <v>17</v>
      </c>
      <c r="Q46">
        <v>1</v>
      </c>
      <c r="R46">
        <v>19</v>
      </c>
      <c r="S46">
        <v>21</v>
      </c>
      <c r="T46">
        <v>11</v>
      </c>
      <c r="U46">
        <v>28</v>
      </c>
      <c r="V46">
        <v>12</v>
      </c>
      <c r="W46">
        <v>18</v>
      </c>
      <c r="X46">
        <v>30</v>
      </c>
      <c r="Y46">
        <v>4</v>
      </c>
      <c r="Z46">
        <v>24</v>
      </c>
      <c r="AA46">
        <v>29</v>
      </c>
      <c r="AB46">
        <v>20</v>
      </c>
      <c r="AC46">
        <v>26</v>
      </c>
      <c r="AD46">
        <v>14</v>
      </c>
      <c r="AE46">
        <v>3</v>
      </c>
      <c r="AF46">
        <v>7</v>
      </c>
      <c r="AG46">
        <v>22</v>
      </c>
      <c r="AH46">
        <v>16</v>
      </c>
      <c r="AI46">
        <v>6</v>
      </c>
      <c r="AJ46">
        <v>9</v>
      </c>
      <c r="AK46">
        <v>23</v>
      </c>
    </row>
    <row r="47" spans="1:37" ht="15">
      <c r="B47" s="289" t="s">
        <v>108</v>
      </c>
      <c r="C47" s="289" t="s">
        <v>121</v>
      </c>
      <c r="D47" t="s">
        <v>563</v>
      </c>
      <c r="H47">
        <v>12</v>
      </c>
      <c r="I47">
        <v>27</v>
      </c>
      <c r="J47">
        <v>16</v>
      </c>
      <c r="K47">
        <v>24</v>
      </c>
      <c r="L47">
        <v>4</v>
      </c>
      <c r="M47">
        <v>10</v>
      </c>
      <c r="N47">
        <v>9</v>
      </c>
      <c r="O47">
        <v>14</v>
      </c>
      <c r="P47">
        <v>20</v>
      </c>
      <c r="Q47">
        <v>1</v>
      </c>
      <c r="R47">
        <v>25</v>
      </c>
      <c r="S47">
        <v>22</v>
      </c>
      <c r="T47">
        <v>5</v>
      </c>
      <c r="U47">
        <v>28</v>
      </c>
      <c r="V47">
        <v>15</v>
      </c>
      <c r="W47">
        <v>18</v>
      </c>
      <c r="X47">
        <v>26</v>
      </c>
      <c r="Y47">
        <v>7</v>
      </c>
      <c r="Z47">
        <v>29</v>
      </c>
      <c r="AA47">
        <v>30</v>
      </c>
      <c r="AB47">
        <v>19</v>
      </c>
      <c r="AC47">
        <v>21</v>
      </c>
      <c r="AD47">
        <v>13</v>
      </c>
      <c r="AE47">
        <v>3</v>
      </c>
      <c r="AF47">
        <v>2</v>
      </c>
      <c r="AG47">
        <v>23</v>
      </c>
      <c r="AH47">
        <v>11</v>
      </c>
      <c r="AI47">
        <v>8</v>
      </c>
      <c r="AJ47">
        <v>6</v>
      </c>
      <c r="AK47">
        <v>17</v>
      </c>
    </row>
    <row r="48" spans="1:37" ht="15">
      <c r="A48" s="289">
        <v>44</v>
      </c>
      <c r="B48" s="289" t="s">
        <v>122</v>
      </c>
      <c r="C48" s="289" t="s">
        <v>123</v>
      </c>
      <c r="D48" s="289" t="s">
        <v>635</v>
      </c>
      <c r="E48" s="289" t="s">
        <v>289</v>
      </c>
      <c r="F48" s="289" t="s">
        <v>359</v>
      </c>
      <c r="G48" s="289" t="s">
        <v>360</v>
      </c>
      <c r="H48">
        <v>16</v>
      </c>
      <c r="I48">
        <v>23</v>
      </c>
      <c r="J48">
        <v>19</v>
      </c>
      <c r="K48">
        <v>24</v>
      </c>
      <c r="L48">
        <v>3</v>
      </c>
      <c r="M48">
        <v>5</v>
      </c>
      <c r="N48">
        <v>11</v>
      </c>
      <c r="O48">
        <v>7</v>
      </c>
      <c r="P48">
        <v>18</v>
      </c>
      <c r="Q48">
        <v>9</v>
      </c>
      <c r="R48">
        <v>20</v>
      </c>
      <c r="S48">
        <v>26</v>
      </c>
      <c r="T48">
        <v>8</v>
      </c>
      <c r="U48">
        <v>25</v>
      </c>
      <c r="V48">
        <v>13</v>
      </c>
      <c r="W48">
        <v>21</v>
      </c>
      <c r="X48">
        <v>29</v>
      </c>
      <c r="Y48">
        <v>10</v>
      </c>
      <c r="Z48">
        <v>30</v>
      </c>
      <c r="AA48">
        <v>28</v>
      </c>
      <c r="AB48">
        <v>15</v>
      </c>
      <c r="AC48">
        <v>22</v>
      </c>
      <c r="AD48">
        <v>17</v>
      </c>
      <c r="AE48">
        <v>1</v>
      </c>
      <c r="AF48">
        <v>2</v>
      </c>
      <c r="AG48">
        <v>27</v>
      </c>
      <c r="AH48">
        <v>6</v>
      </c>
      <c r="AI48">
        <v>12</v>
      </c>
      <c r="AJ48">
        <v>4</v>
      </c>
      <c r="AK48">
        <v>14</v>
      </c>
    </row>
    <row r="49" spans="1:37" ht="15">
      <c r="A49" s="289">
        <v>45</v>
      </c>
      <c r="B49" s="289" t="s">
        <v>124</v>
      </c>
      <c r="C49" s="289" t="s">
        <v>125</v>
      </c>
      <c r="D49" s="289" t="s">
        <v>636</v>
      </c>
      <c r="E49" s="289" t="s">
        <v>289</v>
      </c>
      <c r="F49" s="289" t="s">
        <v>361</v>
      </c>
      <c r="G49" s="289" t="s">
        <v>362</v>
      </c>
      <c r="H49">
        <v>4</v>
      </c>
      <c r="I49">
        <v>27</v>
      </c>
      <c r="J49">
        <v>1</v>
      </c>
      <c r="K49">
        <v>23</v>
      </c>
      <c r="L49">
        <v>10</v>
      </c>
      <c r="M49">
        <v>8</v>
      </c>
      <c r="N49">
        <v>19</v>
      </c>
      <c r="O49" t="s">
        <v>221</v>
      </c>
      <c r="P49">
        <v>20</v>
      </c>
      <c r="Q49">
        <v>7</v>
      </c>
      <c r="R49">
        <v>25</v>
      </c>
      <c r="S49">
        <v>21</v>
      </c>
      <c r="T49">
        <v>14</v>
      </c>
      <c r="U49">
        <v>22</v>
      </c>
      <c r="V49">
        <v>2</v>
      </c>
      <c r="W49">
        <v>16</v>
      </c>
      <c r="X49">
        <v>24</v>
      </c>
      <c r="Y49">
        <v>6</v>
      </c>
      <c r="Z49">
        <v>28</v>
      </c>
      <c r="AA49">
        <v>29</v>
      </c>
      <c r="AB49">
        <v>17</v>
      </c>
      <c r="AC49">
        <v>15</v>
      </c>
      <c r="AD49">
        <v>12</v>
      </c>
      <c r="AE49">
        <v>9</v>
      </c>
      <c r="AF49">
        <v>3</v>
      </c>
      <c r="AG49">
        <v>26</v>
      </c>
      <c r="AH49">
        <v>13</v>
      </c>
      <c r="AI49">
        <v>5</v>
      </c>
      <c r="AJ49">
        <v>11</v>
      </c>
      <c r="AK49">
        <v>18</v>
      </c>
    </row>
    <row r="50" spans="1:37" ht="15">
      <c r="A50" s="289">
        <v>46</v>
      </c>
      <c r="B50" s="289" t="s">
        <v>126</v>
      </c>
      <c r="C50" s="289" t="s">
        <v>252</v>
      </c>
      <c r="D50" s="289" t="s">
        <v>637</v>
      </c>
      <c r="E50" s="289" t="s">
        <v>289</v>
      </c>
      <c r="F50" s="289" t="s">
        <v>363</v>
      </c>
      <c r="G50" s="289" t="s">
        <v>364</v>
      </c>
      <c r="H50">
        <v>9</v>
      </c>
      <c r="I50">
        <v>22</v>
      </c>
      <c r="J50">
        <v>15</v>
      </c>
      <c r="K50">
        <v>25</v>
      </c>
      <c r="L50">
        <v>3</v>
      </c>
      <c r="M50">
        <v>13</v>
      </c>
      <c r="N50">
        <v>2</v>
      </c>
      <c r="O50">
        <v>10</v>
      </c>
      <c r="P50">
        <v>17</v>
      </c>
      <c r="Q50">
        <v>5</v>
      </c>
      <c r="R50">
        <v>27</v>
      </c>
      <c r="S50">
        <v>24</v>
      </c>
      <c r="T50">
        <v>6</v>
      </c>
      <c r="U50">
        <v>28</v>
      </c>
      <c r="V50">
        <v>19</v>
      </c>
      <c r="W50">
        <v>16</v>
      </c>
      <c r="X50">
        <v>26</v>
      </c>
      <c r="Y50">
        <v>8</v>
      </c>
      <c r="Z50">
        <v>29</v>
      </c>
      <c r="AA50">
        <v>30</v>
      </c>
      <c r="AB50">
        <v>20</v>
      </c>
      <c r="AC50">
        <v>23</v>
      </c>
      <c r="AD50">
        <v>12</v>
      </c>
      <c r="AE50">
        <v>11</v>
      </c>
      <c r="AF50">
        <v>1</v>
      </c>
      <c r="AG50">
        <v>21</v>
      </c>
      <c r="AH50">
        <v>18</v>
      </c>
      <c r="AI50">
        <v>4</v>
      </c>
      <c r="AJ50">
        <v>7</v>
      </c>
      <c r="AK50">
        <v>14</v>
      </c>
    </row>
    <row r="51" spans="1:37" ht="15">
      <c r="A51" s="289">
        <v>47</v>
      </c>
      <c r="B51" s="289" t="s">
        <v>128</v>
      </c>
      <c r="C51" s="289" t="s">
        <v>129</v>
      </c>
      <c r="D51" s="289" t="s">
        <v>638</v>
      </c>
      <c r="E51" s="289" t="s">
        <v>289</v>
      </c>
      <c r="F51" s="289" t="s">
        <v>363</v>
      </c>
      <c r="G51" s="289" t="s">
        <v>365</v>
      </c>
      <c r="H51">
        <v>22</v>
      </c>
      <c r="I51">
        <v>21</v>
      </c>
      <c r="J51">
        <v>13</v>
      </c>
      <c r="K51">
        <v>19</v>
      </c>
      <c r="L51">
        <v>26</v>
      </c>
      <c r="M51">
        <v>9</v>
      </c>
      <c r="N51">
        <v>11</v>
      </c>
      <c r="O51">
        <v>12</v>
      </c>
      <c r="P51">
        <v>25</v>
      </c>
      <c r="Q51">
        <v>1</v>
      </c>
      <c r="R51">
        <v>27</v>
      </c>
      <c r="S51">
        <v>15</v>
      </c>
      <c r="T51">
        <v>3</v>
      </c>
      <c r="U51">
        <v>29</v>
      </c>
      <c r="V51">
        <v>7</v>
      </c>
      <c r="W51">
        <v>24</v>
      </c>
      <c r="X51">
        <v>18</v>
      </c>
      <c r="Y51">
        <v>14</v>
      </c>
      <c r="Z51">
        <v>28</v>
      </c>
      <c r="AA51">
        <v>30</v>
      </c>
      <c r="AB51">
        <v>17</v>
      </c>
      <c r="AC51">
        <v>20</v>
      </c>
      <c r="AD51">
        <v>2</v>
      </c>
      <c r="AE51">
        <v>4</v>
      </c>
      <c r="AF51">
        <v>6</v>
      </c>
      <c r="AG51">
        <v>8</v>
      </c>
      <c r="AH51">
        <v>5</v>
      </c>
      <c r="AI51">
        <v>16</v>
      </c>
      <c r="AJ51">
        <v>23</v>
      </c>
      <c r="AK51">
        <v>10</v>
      </c>
    </row>
    <row r="52" spans="1:37" ht="15">
      <c r="H52"/>
      <c r="I52"/>
      <c r="J52"/>
      <c r="K52"/>
      <c r="L52"/>
      <c r="M52"/>
      <c r="N52"/>
      <c r="O52"/>
      <c r="P52"/>
      <c r="Q52"/>
      <c r="R52"/>
      <c r="S52"/>
      <c r="T52"/>
      <c r="U52"/>
      <c r="V52"/>
      <c r="W52"/>
      <c r="X52"/>
      <c r="Y52"/>
      <c r="Z52"/>
      <c r="AA52"/>
      <c r="AB52"/>
      <c r="AC52"/>
      <c r="AD52"/>
      <c r="AE52"/>
      <c r="AF52"/>
      <c r="AG52"/>
      <c r="AH52"/>
      <c r="AI52"/>
      <c r="AJ52"/>
      <c r="AK52"/>
    </row>
    <row r="53" spans="1:37" ht="15">
      <c r="H53"/>
      <c r="I53"/>
      <c r="J53"/>
      <c r="K53"/>
      <c r="L53"/>
      <c r="M53"/>
      <c r="N53"/>
      <c r="O53"/>
      <c r="P53"/>
      <c r="Q53"/>
      <c r="R53"/>
      <c r="S53"/>
      <c r="T53"/>
      <c r="U53"/>
      <c r="V53"/>
      <c r="W53"/>
      <c r="X53"/>
      <c r="Y53"/>
      <c r="Z53"/>
      <c r="AA53"/>
      <c r="AB53"/>
      <c r="AC53"/>
      <c r="AD53"/>
      <c r="AE53"/>
      <c r="AF53"/>
      <c r="AG53"/>
      <c r="AH53"/>
      <c r="AI53"/>
      <c r="AJ53"/>
      <c r="AK53"/>
    </row>
    <row r="54" spans="1:37" ht="15">
      <c r="B54" s="289" t="s">
        <v>253</v>
      </c>
      <c r="C54" s="289" t="s">
        <v>131</v>
      </c>
      <c r="D54" s="289" t="s">
        <v>253</v>
      </c>
      <c r="H54">
        <v>1</v>
      </c>
      <c r="I54">
        <v>26</v>
      </c>
      <c r="J54">
        <v>14</v>
      </c>
      <c r="K54">
        <v>25</v>
      </c>
      <c r="L54">
        <v>2</v>
      </c>
      <c r="M54">
        <v>10</v>
      </c>
      <c r="N54">
        <v>24</v>
      </c>
      <c r="O54">
        <v>7</v>
      </c>
      <c r="P54">
        <v>15</v>
      </c>
      <c r="Q54">
        <v>11</v>
      </c>
      <c r="R54">
        <v>27</v>
      </c>
      <c r="S54">
        <v>17</v>
      </c>
      <c r="T54">
        <v>8</v>
      </c>
      <c r="U54">
        <v>23</v>
      </c>
      <c r="V54">
        <v>13</v>
      </c>
      <c r="W54">
        <v>20</v>
      </c>
      <c r="X54">
        <v>30</v>
      </c>
      <c r="Y54">
        <v>3</v>
      </c>
      <c r="Z54">
        <v>28</v>
      </c>
      <c r="AA54">
        <v>29</v>
      </c>
      <c r="AB54">
        <v>16</v>
      </c>
      <c r="AC54">
        <v>21</v>
      </c>
      <c r="AD54">
        <v>22</v>
      </c>
      <c r="AE54">
        <v>5</v>
      </c>
      <c r="AF54">
        <v>6</v>
      </c>
      <c r="AG54">
        <v>18</v>
      </c>
      <c r="AH54">
        <v>12</v>
      </c>
      <c r="AI54">
        <v>4</v>
      </c>
      <c r="AJ54">
        <v>9</v>
      </c>
      <c r="AK54">
        <v>19</v>
      </c>
    </row>
    <row r="55" spans="1:37" ht="15">
      <c r="A55" s="289">
        <v>48</v>
      </c>
      <c r="B55" s="289" t="s">
        <v>132</v>
      </c>
      <c r="C55" s="289" t="s">
        <v>133</v>
      </c>
      <c r="D55" s="289" t="s">
        <v>639</v>
      </c>
      <c r="E55" s="289" t="s">
        <v>287</v>
      </c>
      <c r="F55" s="289" t="s">
        <v>292</v>
      </c>
      <c r="G55" s="289" t="s">
        <v>367</v>
      </c>
      <c r="H55" t="s">
        <v>221</v>
      </c>
      <c r="I55">
        <v>6</v>
      </c>
      <c r="J55" t="s">
        <v>221</v>
      </c>
      <c r="K55" t="s">
        <v>221</v>
      </c>
      <c r="L55">
        <v>2</v>
      </c>
      <c r="M55">
        <v>18</v>
      </c>
      <c r="N55">
        <v>12</v>
      </c>
      <c r="O55">
        <v>11</v>
      </c>
      <c r="P55">
        <v>20</v>
      </c>
      <c r="Q55" t="s">
        <v>221</v>
      </c>
      <c r="R55">
        <v>1</v>
      </c>
      <c r="S55">
        <v>9</v>
      </c>
      <c r="T55">
        <v>8</v>
      </c>
      <c r="U55" t="s">
        <v>221</v>
      </c>
      <c r="V55">
        <v>15</v>
      </c>
      <c r="W55">
        <v>19</v>
      </c>
      <c r="X55" t="s">
        <v>221</v>
      </c>
      <c r="Y55">
        <v>5</v>
      </c>
      <c r="Z55" t="s">
        <v>221</v>
      </c>
      <c r="AA55" t="s">
        <v>221</v>
      </c>
      <c r="AB55">
        <v>15</v>
      </c>
      <c r="AC55">
        <v>14</v>
      </c>
      <c r="AD55">
        <v>10</v>
      </c>
      <c r="AE55" t="s">
        <v>221</v>
      </c>
      <c r="AF55">
        <v>4</v>
      </c>
      <c r="AG55" t="s">
        <v>221</v>
      </c>
      <c r="AH55">
        <v>7</v>
      </c>
      <c r="AI55">
        <v>3</v>
      </c>
      <c r="AJ55">
        <v>17</v>
      </c>
      <c r="AK55">
        <v>13</v>
      </c>
    </row>
    <row r="56" spans="1:37" ht="15">
      <c r="A56" s="289">
        <v>49</v>
      </c>
      <c r="B56" s="289" t="s">
        <v>134</v>
      </c>
      <c r="C56" s="289" t="s">
        <v>135</v>
      </c>
      <c r="D56" s="289" t="s">
        <v>640</v>
      </c>
      <c r="E56" s="289" t="s">
        <v>231</v>
      </c>
      <c r="H56">
        <v>3</v>
      </c>
      <c r="I56">
        <v>25</v>
      </c>
      <c r="J56">
        <v>14</v>
      </c>
      <c r="K56">
        <v>28</v>
      </c>
      <c r="L56">
        <v>5</v>
      </c>
      <c r="M56">
        <v>10</v>
      </c>
      <c r="N56">
        <v>12</v>
      </c>
      <c r="O56">
        <v>7</v>
      </c>
      <c r="P56">
        <v>16</v>
      </c>
      <c r="Q56">
        <v>6</v>
      </c>
      <c r="R56">
        <v>24</v>
      </c>
      <c r="S56">
        <v>22</v>
      </c>
      <c r="T56">
        <v>11</v>
      </c>
      <c r="U56">
        <v>27</v>
      </c>
      <c r="V56">
        <v>15</v>
      </c>
      <c r="W56">
        <v>19</v>
      </c>
      <c r="X56">
        <v>26</v>
      </c>
      <c r="Y56">
        <v>9</v>
      </c>
      <c r="Z56">
        <v>29</v>
      </c>
      <c r="AA56">
        <v>30</v>
      </c>
      <c r="AB56">
        <v>18</v>
      </c>
      <c r="AC56">
        <v>17</v>
      </c>
      <c r="AD56">
        <v>13</v>
      </c>
      <c r="AE56">
        <v>8</v>
      </c>
      <c r="AF56">
        <v>4</v>
      </c>
      <c r="AG56">
        <v>23</v>
      </c>
      <c r="AH56">
        <v>20</v>
      </c>
      <c r="AI56">
        <v>2</v>
      </c>
      <c r="AJ56">
        <v>1</v>
      </c>
      <c r="AK56">
        <v>21</v>
      </c>
    </row>
    <row r="57" spans="1:37" ht="15">
      <c r="A57" s="289">
        <v>50</v>
      </c>
      <c r="B57" s="289" t="s">
        <v>136</v>
      </c>
      <c r="C57" s="289" t="s">
        <v>137</v>
      </c>
      <c r="D57" s="289" t="s">
        <v>641</v>
      </c>
      <c r="E57" s="289" t="s">
        <v>289</v>
      </c>
      <c r="F57" s="289" t="s">
        <v>368</v>
      </c>
      <c r="G57" s="289" t="s">
        <v>369</v>
      </c>
      <c r="H57">
        <v>5</v>
      </c>
      <c r="I57">
        <v>25</v>
      </c>
      <c r="J57">
        <v>18</v>
      </c>
      <c r="K57">
        <v>28</v>
      </c>
      <c r="L57">
        <v>2</v>
      </c>
      <c r="M57">
        <v>12</v>
      </c>
      <c r="N57">
        <v>23</v>
      </c>
      <c r="O57">
        <v>7</v>
      </c>
      <c r="P57">
        <v>21</v>
      </c>
      <c r="Q57">
        <v>10</v>
      </c>
      <c r="R57">
        <v>24</v>
      </c>
      <c r="S57">
        <v>22</v>
      </c>
      <c r="T57">
        <v>8</v>
      </c>
      <c r="U57">
        <v>27</v>
      </c>
      <c r="V57">
        <v>13</v>
      </c>
      <c r="W57">
        <v>17</v>
      </c>
      <c r="X57">
        <v>26</v>
      </c>
      <c r="Y57">
        <v>4</v>
      </c>
      <c r="Z57">
        <v>30</v>
      </c>
      <c r="AA57">
        <v>29</v>
      </c>
      <c r="AB57">
        <v>15</v>
      </c>
      <c r="AC57">
        <v>16</v>
      </c>
      <c r="AD57">
        <v>9</v>
      </c>
      <c r="AE57">
        <v>11</v>
      </c>
      <c r="AF57">
        <v>6</v>
      </c>
      <c r="AG57">
        <v>14</v>
      </c>
      <c r="AH57">
        <v>19</v>
      </c>
      <c r="AI57">
        <v>3</v>
      </c>
      <c r="AJ57">
        <v>1</v>
      </c>
      <c r="AK57">
        <v>20</v>
      </c>
    </row>
    <row r="58" spans="1:37" ht="15">
      <c r="A58" s="289">
        <v>51</v>
      </c>
      <c r="B58" s="289" t="s">
        <v>138</v>
      </c>
      <c r="C58" s="289" t="s">
        <v>139</v>
      </c>
      <c r="D58" s="289" t="s">
        <v>642</v>
      </c>
      <c r="E58" s="289" t="s">
        <v>289</v>
      </c>
      <c r="F58" s="289" t="s">
        <v>370</v>
      </c>
      <c r="G58" s="289" t="s">
        <v>371</v>
      </c>
      <c r="H58">
        <v>4</v>
      </c>
      <c r="I58">
        <v>17</v>
      </c>
      <c r="J58">
        <v>5</v>
      </c>
      <c r="K58">
        <v>24</v>
      </c>
      <c r="L58">
        <v>6</v>
      </c>
      <c r="M58">
        <v>21</v>
      </c>
      <c r="N58">
        <v>3</v>
      </c>
      <c r="O58">
        <v>11</v>
      </c>
      <c r="P58">
        <v>22</v>
      </c>
      <c r="Q58">
        <v>10</v>
      </c>
      <c r="R58">
        <v>7</v>
      </c>
      <c r="S58">
        <v>23</v>
      </c>
      <c r="T58">
        <v>12</v>
      </c>
      <c r="U58">
        <v>24</v>
      </c>
      <c r="V58">
        <v>14</v>
      </c>
      <c r="W58">
        <v>20</v>
      </c>
      <c r="X58">
        <v>24</v>
      </c>
      <c r="Y58">
        <v>9</v>
      </c>
      <c r="Z58">
        <v>13</v>
      </c>
      <c r="AA58">
        <v>24</v>
      </c>
      <c r="AB58">
        <v>24</v>
      </c>
      <c r="AC58">
        <v>24</v>
      </c>
      <c r="AD58">
        <v>15</v>
      </c>
      <c r="AE58">
        <v>16</v>
      </c>
      <c r="AF58">
        <v>8</v>
      </c>
      <c r="AG58">
        <v>24</v>
      </c>
      <c r="AH58">
        <v>19</v>
      </c>
      <c r="AI58">
        <v>2</v>
      </c>
      <c r="AJ58">
        <v>1</v>
      </c>
      <c r="AK58">
        <v>18</v>
      </c>
    </row>
    <row r="59" spans="1:37" ht="15">
      <c r="A59" s="289">
        <v>52</v>
      </c>
      <c r="B59" s="289" t="s">
        <v>140</v>
      </c>
      <c r="C59" s="289" t="s">
        <v>141</v>
      </c>
      <c r="D59" s="289" t="s">
        <v>643</v>
      </c>
      <c r="E59" s="289" t="s">
        <v>289</v>
      </c>
      <c r="F59" s="289" t="s">
        <v>292</v>
      </c>
      <c r="G59" s="289" t="s">
        <v>372</v>
      </c>
      <c r="H59">
        <v>1</v>
      </c>
      <c r="I59">
        <v>23</v>
      </c>
      <c r="J59">
        <v>21</v>
      </c>
      <c r="K59">
        <v>25</v>
      </c>
      <c r="L59">
        <v>9</v>
      </c>
      <c r="M59">
        <v>4</v>
      </c>
      <c r="N59">
        <v>11</v>
      </c>
      <c r="O59">
        <v>6</v>
      </c>
      <c r="P59">
        <v>13</v>
      </c>
      <c r="Q59">
        <v>3</v>
      </c>
      <c r="R59">
        <v>22</v>
      </c>
      <c r="S59">
        <v>18</v>
      </c>
      <c r="T59">
        <v>12</v>
      </c>
      <c r="U59">
        <v>26</v>
      </c>
      <c r="V59">
        <v>20</v>
      </c>
      <c r="W59">
        <v>15</v>
      </c>
      <c r="X59" t="s">
        <v>221</v>
      </c>
      <c r="Y59">
        <v>10</v>
      </c>
      <c r="Z59">
        <v>27</v>
      </c>
      <c r="AA59" t="s">
        <v>221</v>
      </c>
      <c r="AB59" t="s">
        <v>221</v>
      </c>
      <c r="AC59">
        <v>17</v>
      </c>
      <c r="AD59">
        <v>14</v>
      </c>
      <c r="AE59">
        <v>5</v>
      </c>
      <c r="AF59">
        <v>2</v>
      </c>
      <c r="AG59">
        <v>24</v>
      </c>
      <c r="AH59">
        <v>16</v>
      </c>
      <c r="AI59">
        <v>7</v>
      </c>
      <c r="AJ59">
        <v>8</v>
      </c>
      <c r="AK59">
        <v>19</v>
      </c>
    </row>
    <row r="60" spans="1:37" ht="15">
      <c r="A60" s="289">
        <v>53</v>
      </c>
      <c r="B60" s="289" t="s">
        <v>142</v>
      </c>
      <c r="C60" s="289" t="s">
        <v>143</v>
      </c>
      <c r="D60" s="289" t="s">
        <v>644</v>
      </c>
      <c r="E60" s="289" t="s">
        <v>231</v>
      </c>
      <c r="H60">
        <v>5</v>
      </c>
      <c r="I60">
        <v>26</v>
      </c>
      <c r="J60">
        <v>30</v>
      </c>
      <c r="K60">
        <v>19</v>
      </c>
      <c r="L60">
        <v>4</v>
      </c>
      <c r="M60">
        <v>14</v>
      </c>
      <c r="N60">
        <v>22</v>
      </c>
      <c r="O60">
        <v>3</v>
      </c>
      <c r="P60">
        <v>9</v>
      </c>
      <c r="Q60">
        <v>1</v>
      </c>
      <c r="R60">
        <v>15</v>
      </c>
      <c r="S60">
        <v>12</v>
      </c>
      <c r="T60">
        <v>17</v>
      </c>
      <c r="U60">
        <v>27</v>
      </c>
      <c r="V60">
        <v>25</v>
      </c>
      <c r="W60">
        <v>10</v>
      </c>
      <c r="X60">
        <v>29</v>
      </c>
      <c r="Y60">
        <v>6</v>
      </c>
      <c r="Z60">
        <v>16</v>
      </c>
      <c r="AA60">
        <v>23</v>
      </c>
      <c r="AB60">
        <v>11</v>
      </c>
      <c r="AC60">
        <v>13</v>
      </c>
      <c r="AD60">
        <v>28</v>
      </c>
      <c r="AE60">
        <v>24</v>
      </c>
      <c r="AF60">
        <v>8</v>
      </c>
      <c r="AG60">
        <v>20</v>
      </c>
      <c r="AH60">
        <v>18</v>
      </c>
      <c r="AI60">
        <v>7</v>
      </c>
      <c r="AJ60">
        <v>2</v>
      </c>
      <c r="AK60">
        <v>21</v>
      </c>
    </row>
    <row r="61" spans="1:37" ht="15">
      <c r="A61" s="289">
        <v>54</v>
      </c>
      <c r="B61" s="289" t="s">
        <v>144</v>
      </c>
      <c r="C61" s="289" t="s">
        <v>145</v>
      </c>
      <c r="D61" s="289" t="s">
        <v>645</v>
      </c>
      <c r="E61" s="289" t="s">
        <v>289</v>
      </c>
      <c r="F61" s="289" t="s">
        <v>373</v>
      </c>
      <c r="G61" s="289" t="s">
        <v>374</v>
      </c>
      <c r="H61">
        <v>1</v>
      </c>
      <c r="I61">
        <v>24</v>
      </c>
      <c r="J61">
        <v>29</v>
      </c>
      <c r="K61">
        <v>1</v>
      </c>
      <c r="L61">
        <v>1</v>
      </c>
      <c r="M61">
        <v>20</v>
      </c>
      <c r="N61">
        <v>1</v>
      </c>
      <c r="O61">
        <v>1</v>
      </c>
      <c r="P61">
        <v>1</v>
      </c>
      <c r="Q61">
        <v>1</v>
      </c>
      <c r="R61">
        <v>1</v>
      </c>
      <c r="S61">
        <v>1</v>
      </c>
      <c r="T61">
        <v>24</v>
      </c>
      <c r="U61">
        <v>20</v>
      </c>
      <c r="V61">
        <v>24</v>
      </c>
      <c r="W61">
        <v>1</v>
      </c>
      <c r="X61">
        <v>29</v>
      </c>
      <c r="Y61">
        <v>1</v>
      </c>
      <c r="Z61">
        <v>1</v>
      </c>
      <c r="AA61">
        <v>24</v>
      </c>
      <c r="AB61">
        <v>1</v>
      </c>
      <c r="AC61">
        <v>1</v>
      </c>
      <c r="AD61">
        <v>24</v>
      </c>
      <c r="AE61">
        <v>20</v>
      </c>
      <c r="AF61">
        <v>1</v>
      </c>
      <c r="AG61">
        <v>20</v>
      </c>
      <c r="AH61">
        <v>1</v>
      </c>
      <c r="AI61">
        <v>1</v>
      </c>
      <c r="AJ61">
        <v>1</v>
      </c>
      <c r="AK61">
        <v>1</v>
      </c>
    </row>
    <row r="62" spans="1:37" ht="15">
      <c r="A62" s="289">
        <v>55</v>
      </c>
      <c r="B62" s="289" t="s">
        <v>146</v>
      </c>
      <c r="C62" s="289" t="s">
        <v>147</v>
      </c>
      <c r="D62" s="289" t="s">
        <v>646</v>
      </c>
      <c r="E62" s="289" t="s">
        <v>289</v>
      </c>
      <c r="F62" s="289" t="s">
        <v>292</v>
      </c>
      <c r="H62">
        <v>6</v>
      </c>
      <c r="I62">
        <v>20</v>
      </c>
      <c r="J62" t="s">
        <v>221</v>
      </c>
      <c r="K62">
        <v>23</v>
      </c>
      <c r="L62">
        <v>5</v>
      </c>
      <c r="M62">
        <v>4</v>
      </c>
      <c r="N62">
        <v>26</v>
      </c>
      <c r="O62">
        <v>3</v>
      </c>
      <c r="P62">
        <v>11</v>
      </c>
      <c r="Q62" t="s">
        <v>221</v>
      </c>
      <c r="R62">
        <v>18</v>
      </c>
      <c r="S62">
        <v>14</v>
      </c>
      <c r="T62">
        <v>1</v>
      </c>
      <c r="U62">
        <v>27</v>
      </c>
      <c r="V62">
        <v>17</v>
      </c>
      <c r="W62">
        <v>12</v>
      </c>
      <c r="X62">
        <v>25</v>
      </c>
      <c r="Y62">
        <v>7</v>
      </c>
      <c r="Z62">
        <v>19</v>
      </c>
      <c r="AA62">
        <v>9</v>
      </c>
      <c r="AB62">
        <v>13</v>
      </c>
      <c r="AC62">
        <v>16</v>
      </c>
      <c r="AD62">
        <v>28</v>
      </c>
      <c r="AE62">
        <v>22</v>
      </c>
      <c r="AF62">
        <v>10</v>
      </c>
      <c r="AG62">
        <v>15</v>
      </c>
      <c r="AH62">
        <v>21</v>
      </c>
      <c r="AI62">
        <v>8</v>
      </c>
      <c r="AJ62">
        <v>2</v>
      </c>
      <c r="AK62">
        <v>24</v>
      </c>
    </row>
    <row r="63" spans="1:37" ht="15">
      <c r="A63" s="289">
        <v>56</v>
      </c>
      <c r="B63" s="289" t="s">
        <v>148</v>
      </c>
      <c r="C63" s="289" t="s">
        <v>149</v>
      </c>
      <c r="D63" s="289" t="s">
        <v>647</v>
      </c>
      <c r="E63" s="289" t="s">
        <v>289</v>
      </c>
      <c r="F63" s="289" t="s">
        <v>375</v>
      </c>
      <c r="G63" s="289" t="s">
        <v>376</v>
      </c>
      <c r="H63">
        <v>5</v>
      </c>
      <c r="I63">
        <v>27</v>
      </c>
      <c r="J63">
        <v>2</v>
      </c>
      <c r="K63">
        <v>14</v>
      </c>
      <c r="L63">
        <v>6</v>
      </c>
      <c r="M63">
        <v>13</v>
      </c>
      <c r="N63">
        <v>22</v>
      </c>
      <c r="O63">
        <v>8</v>
      </c>
      <c r="P63">
        <v>18</v>
      </c>
      <c r="Q63">
        <v>9</v>
      </c>
      <c r="R63">
        <v>26</v>
      </c>
      <c r="S63">
        <v>19</v>
      </c>
      <c r="T63">
        <v>4</v>
      </c>
      <c r="U63">
        <v>7</v>
      </c>
      <c r="V63">
        <v>12</v>
      </c>
      <c r="W63">
        <v>25</v>
      </c>
      <c r="X63">
        <v>30</v>
      </c>
      <c r="Y63">
        <v>3</v>
      </c>
      <c r="Z63">
        <v>29</v>
      </c>
      <c r="AA63">
        <v>20</v>
      </c>
      <c r="AB63">
        <v>23</v>
      </c>
      <c r="AC63">
        <v>24</v>
      </c>
      <c r="AD63">
        <v>28</v>
      </c>
      <c r="AE63">
        <v>1</v>
      </c>
      <c r="AF63">
        <v>10</v>
      </c>
      <c r="AG63">
        <v>21</v>
      </c>
      <c r="AH63">
        <v>17</v>
      </c>
      <c r="AI63">
        <v>11</v>
      </c>
      <c r="AJ63">
        <v>15</v>
      </c>
      <c r="AK63">
        <v>16</v>
      </c>
    </row>
    <row r="64" spans="1:37" ht="15">
      <c r="A64" s="289">
        <v>57</v>
      </c>
      <c r="B64" s="289" t="s">
        <v>150</v>
      </c>
      <c r="C64" s="289" t="s">
        <v>151</v>
      </c>
      <c r="D64" s="289" t="s">
        <v>648</v>
      </c>
      <c r="E64" s="289" t="s">
        <v>231</v>
      </c>
      <c r="H64">
        <v>3</v>
      </c>
      <c r="I64">
        <v>26</v>
      </c>
      <c r="J64">
        <v>1</v>
      </c>
      <c r="K64">
        <v>21</v>
      </c>
      <c r="L64">
        <v>6</v>
      </c>
      <c r="M64">
        <v>10</v>
      </c>
      <c r="N64">
        <v>22</v>
      </c>
      <c r="O64">
        <v>8</v>
      </c>
      <c r="P64">
        <v>20</v>
      </c>
      <c r="Q64">
        <v>9</v>
      </c>
      <c r="R64">
        <v>30</v>
      </c>
      <c r="S64">
        <v>19</v>
      </c>
      <c r="T64">
        <v>1</v>
      </c>
      <c r="U64">
        <v>13</v>
      </c>
      <c r="V64">
        <v>14</v>
      </c>
      <c r="W64">
        <v>25</v>
      </c>
      <c r="X64">
        <v>29</v>
      </c>
      <c r="Y64">
        <v>4</v>
      </c>
      <c r="Z64">
        <v>28</v>
      </c>
      <c r="AA64">
        <v>15</v>
      </c>
      <c r="AB64">
        <v>17</v>
      </c>
      <c r="AC64">
        <v>23</v>
      </c>
      <c r="AD64">
        <v>18</v>
      </c>
      <c r="AE64">
        <v>7</v>
      </c>
      <c r="AF64">
        <v>12</v>
      </c>
      <c r="AG64">
        <v>27</v>
      </c>
      <c r="AH64">
        <v>16</v>
      </c>
      <c r="AI64">
        <v>5</v>
      </c>
      <c r="AJ64">
        <v>11</v>
      </c>
      <c r="AK64">
        <v>24</v>
      </c>
    </row>
    <row r="65" spans="1:37" ht="15">
      <c r="A65" s="289">
        <v>58</v>
      </c>
      <c r="B65" s="289" t="s">
        <v>152</v>
      </c>
      <c r="C65" s="289" t="s">
        <v>153</v>
      </c>
      <c r="D65" s="289" t="s">
        <v>649</v>
      </c>
      <c r="E65" s="289" t="s">
        <v>231</v>
      </c>
      <c r="H65">
        <v>3</v>
      </c>
      <c r="I65">
        <v>24</v>
      </c>
      <c r="J65">
        <v>1</v>
      </c>
      <c r="K65">
        <v>17</v>
      </c>
      <c r="L65">
        <v>6</v>
      </c>
      <c r="M65">
        <v>10</v>
      </c>
      <c r="N65">
        <v>27</v>
      </c>
      <c r="O65">
        <v>8</v>
      </c>
      <c r="P65">
        <v>19</v>
      </c>
      <c r="Q65">
        <v>9</v>
      </c>
      <c r="R65">
        <v>30</v>
      </c>
      <c r="S65">
        <v>20</v>
      </c>
      <c r="T65">
        <v>1</v>
      </c>
      <c r="U65">
        <v>13</v>
      </c>
      <c r="V65">
        <v>15</v>
      </c>
      <c r="W65">
        <v>23</v>
      </c>
      <c r="X65">
        <v>29</v>
      </c>
      <c r="Y65">
        <v>4</v>
      </c>
      <c r="Z65">
        <v>28</v>
      </c>
      <c r="AA65">
        <v>16</v>
      </c>
      <c r="AB65">
        <v>18</v>
      </c>
      <c r="AC65">
        <v>22</v>
      </c>
      <c r="AD65">
        <v>25</v>
      </c>
      <c r="AE65">
        <v>7</v>
      </c>
      <c r="AF65">
        <v>12</v>
      </c>
      <c r="AG65">
        <v>26</v>
      </c>
      <c r="AH65">
        <v>14</v>
      </c>
      <c r="AI65">
        <v>5</v>
      </c>
      <c r="AJ65">
        <v>11</v>
      </c>
      <c r="AK65">
        <v>21</v>
      </c>
    </row>
    <row r="66" spans="1:37" ht="15">
      <c r="A66" s="289">
        <v>59</v>
      </c>
      <c r="B66" s="289" t="s">
        <v>154</v>
      </c>
      <c r="C66" s="289" t="s">
        <v>155</v>
      </c>
      <c r="D66" s="289" t="s">
        <v>650</v>
      </c>
      <c r="E66" s="289" t="s">
        <v>287</v>
      </c>
      <c r="F66" s="289" t="s">
        <v>377</v>
      </c>
      <c r="G66" s="289" t="s">
        <v>378</v>
      </c>
      <c r="H66">
        <v>1</v>
      </c>
      <c r="I66">
        <v>19</v>
      </c>
      <c r="J66">
        <v>1</v>
      </c>
      <c r="K66">
        <v>16</v>
      </c>
      <c r="L66">
        <v>1</v>
      </c>
      <c r="M66">
        <v>1</v>
      </c>
      <c r="N66">
        <v>29</v>
      </c>
      <c r="O66">
        <v>16</v>
      </c>
      <c r="P66">
        <v>1</v>
      </c>
      <c r="Q66">
        <v>1</v>
      </c>
      <c r="R66">
        <v>27</v>
      </c>
      <c r="S66">
        <v>21</v>
      </c>
      <c r="T66">
        <v>1</v>
      </c>
      <c r="U66">
        <v>1</v>
      </c>
      <c r="V66">
        <v>25</v>
      </c>
      <c r="W66">
        <v>19</v>
      </c>
      <c r="X66">
        <v>28</v>
      </c>
      <c r="Y66">
        <v>1</v>
      </c>
      <c r="Z66">
        <v>26</v>
      </c>
      <c r="AA66">
        <v>1</v>
      </c>
      <c r="AB66">
        <v>21</v>
      </c>
      <c r="AC66">
        <v>1</v>
      </c>
      <c r="AD66">
        <v>21</v>
      </c>
      <c r="AE66">
        <v>1</v>
      </c>
      <c r="AF66">
        <v>1</v>
      </c>
      <c r="AG66" t="s">
        <v>221</v>
      </c>
      <c r="AH66">
        <v>21</v>
      </c>
      <c r="AI66">
        <v>1</v>
      </c>
      <c r="AJ66">
        <v>1</v>
      </c>
      <c r="AK66">
        <v>16</v>
      </c>
    </row>
    <row r="67" spans="1:37" ht="15">
      <c r="A67" s="289">
        <v>60</v>
      </c>
      <c r="B67" s="289" t="s">
        <v>156</v>
      </c>
      <c r="C67" s="289" t="s">
        <v>157</v>
      </c>
      <c r="D67" s="289" t="s">
        <v>651</v>
      </c>
      <c r="E67" s="289" t="s">
        <v>287</v>
      </c>
      <c r="F67" s="289" t="s">
        <v>379</v>
      </c>
      <c r="G67" s="289" t="s">
        <v>157</v>
      </c>
      <c r="H67">
        <v>2</v>
      </c>
      <c r="I67">
        <v>21</v>
      </c>
      <c r="J67" t="s">
        <v>221</v>
      </c>
      <c r="K67">
        <v>14</v>
      </c>
      <c r="L67">
        <v>6</v>
      </c>
      <c r="M67">
        <v>9</v>
      </c>
      <c r="N67">
        <v>12</v>
      </c>
      <c r="O67">
        <v>4</v>
      </c>
      <c r="P67">
        <v>23</v>
      </c>
      <c r="Q67">
        <v>8</v>
      </c>
      <c r="R67">
        <v>25</v>
      </c>
      <c r="S67">
        <v>20</v>
      </c>
      <c r="T67">
        <v>1</v>
      </c>
      <c r="U67">
        <v>15</v>
      </c>
      <c r="V67">
        <v>17</v>
      </c>
      <c r="W67">
        <v>19</v>
      </c>
      <c r="X67">
        <v>28</v>
      </c>
      <c r="Y67">
        <v>3</v>
      </c>
      <c r="Z67">
        <v>27</v>
      </c>
      <c r="AA67">
        <v>26</v>
      </c>
      <c r="AB67">
        <v>22</v>
      </c>
      <c r="AC67">
        <v>24</v>
      </c>
      <c r="AD67">
        <v>29</v>
      </c>
      <c r="AE67">
        <v>7</v>
      </c>
      <c r="AF67">
        <v>11</v>
      </c>
      <c r="AG67">
        <v>18</v>
      </c>
      <c r="AH67">
        <v>16</v>
      </c>
      <c r="AI67">
        <v>5</v>
      </c>
      <c r="AJ67">
        <v>10</v>
      </c>
      <c r="AK67">
        <v>13</v>
      </c>
    </row>
    <row r="68" spans="1:37" ht="15">
      <c r="A68" s="289">
        <v>61</v>
      </c>
      <c r="B68" s="289" t="s">
        <v>158</v>
      </c>
      <c r="C68" s="289" t="s">
        <v>159</v>
      </c>
      <c r="D68" s="289" t="s">
        <v>652</v>
      </c>
      <c r="E68" s="289" t="s">
        <v>287</v>
      </c>
      <c r="F68" s="289" t="s">
        <v>380</v>
      </c>
      <c r="G68" s="289" t="s">
        <v>378</v>
      </c>
      <c r="H68">
        <v>1</v>
      </c>
      <c r="I68">
        <v>26</v>
      </c>
      <c r="J68">
        <v>1</v>
      </c>
      <c r="K68">
        <v>23</v>
      </c>
      <c r="L68">
        <v>1</v>
      </c>
      <c r="M68">
        <v>1</v>
      </c>
      <c r="N68">
        <v>19</v>
      </c>
      <c r="O68">
        <v>1</v>
      </c>
      <c r="P68">
        <v>21</v>
      </c>
      <c r="Q68">
        <v>1</v>
      </c>
      <c r="R68">
        <v>29</v>
      </c>
      <c r="S68">
        <v>20</v>
      </c>
      <c r="T68">
        <v>1</v>
      </c>
      <c r="U68">
        <v>1</v>
      </c>
      <c r="V68">
        <v>15</v>
      </c>
      <c r="W68">
        <v>26</v>
      </c>
      <c r="X68">
        <v>22</v>
      </c>
      <c r="Y68">
        <v>1</v>
      </c>
      <c r="Z68">
        <v>25</v>
      </c>
      <c r="AA68">
        <v>1</v>
      </c>
      <c r="AB68">
        <v>18</v>
      </c>
      <c r="AC68">
        <v>24</v>
      </c>
      <c r="AD68">
        <v>15</v>
      </c>
      <c r="AE68">
        <v>1</v>
      </c>
      <c r="AF68">
        <v>1</v>
      </c>
      <c r="AG68" t="s">
        <v>221</v>
      </c>
      <c r="AH68">
        <v>17</v>
      </c>
      <c r="AI68">
        <v>1</v>
      </c>
      <c r="AJ68">
        <v>1</v>
      </c>
      <c r="AK68">
        <v>28</v>
      </c>
    </row>
    <row r="69" spans="1:37" ht="15">
      <c r="A69" s="289">
        <v>62</v>
      </c>
      <c r="B69" s="289" t="s">
        <v>160</v>
      </c>
      <c r="C69" s="289" t="s">
        <v>161</v>
      </c>
      <c r="D69" s="289" t="s">
        <v>653</v>
      </c>
      <c r="E69" s="289" t="s">
        <v>231</v>
      </c>
      <c r="H69">
        <v>2</v>
      </c>
      <c r="I69">
        <v>13</v>
      </c>
      <c r="J69">
        <v>29</v>
      </c>
      <c r="K69">
        <v>24</v>
      </c>
      <c r="L69">
        <v>4</v>
      </c>
      <c r="M69">
        <v>3</v>
      </c>
      <c r="N69">
        <v>25</v>
      </c>
      <c r="O69">
        <v>9</v>
      </c>
      <c r="P69">
        <v>12</v>
      </c>
      <c r="Q69">
        <v>28</v>
      </c>
      <c r="R69">
        <v>19</v>
      </c>
      <c r="S69">
        <v>17</v>
      </c>
      <c r="T69">
        <v>22</v>
      </c>
      <c r="U69">
        <v>23</v>
      </c>
      <c r="V69">
        <v>15</v>
      </c>
      <c r="W69">
        <v>6</v>
      </c>
      <c r="X69">
        <v>26</v>
      </c>
      <c r="Y69">
        <v>11</v>
      </c>
      <c r="Z69">
        <v>20</v>
      </c>
      <c r="AA69">
        <v>30</v>
      </c>
      <c r="AB69">
        <v>6</v>
      </c>
      <c r="AC69">
        <v>5</v>
      </c>
      <c r="AD69">
        <v>27</v>
      </c>
      <c r="AE69">
        <v>16</v>
      </c>
      <c r="AF69">
        <v>21</v>
      </c>
      <c r="AG69">
        <v>13</v>
      </c>
      <c r="AH69">
        <v>10</v>
      </c>
      <c r="AI69">
        <v>1</v>
      </c>
      <c r="AJ69">
        <v>8</v>
      </c>
      <c r="AK69">
        <v>18</v>
      </c>
    </row>
    <row r="70" spans="1:37" ht="15">
      <c r="A70" s="289">
        <v>63</v>
      </c>
      <c r="B70" s="289" t="s">
        <v>162</v>
      </c>
      <c r="C70" s="289" t="s">
        <v>163</v>
      </c>
      <c r="D70" s="289" t="s">
        <v>654</v>
      </c>
      <c r="E70" s="289" t="s">
        <v>289</v>
      </c>
      <c r="F70" s="289" t="s">
        <v>381</v>
      </c>
      <c r="G70" s="289" t="s">
        <v>382</v>
      </c>
      <c r="H70">
        <v>4</v>
      </c>
      <c r="I70">
        <v>4</v>
      </c>
      <c r="J70">
        <v>22</v>
      </c>
      <c r="K70">
        <v>15</v>
      </c>
      <c r="L70">
        <v>4</v>
      </c>
      <c r="M70">
        <v>1</v>
      </c>
      <c r="N70">
        <v>15</v>
      </c>
      <c r="O70" t="s">
        <v>221</v>
      </c>
      <c r="P70">
        <v>4</v>
      </c>
      <c r="Q70" t="s">
        <v>221</v>
      </c>
      <c r="R70">
        <v>15</v>
      </c>
      <c r="S70">
        <v>15</v>
      </c>
      <c r="T70">
        <v>15</v>
      </c>
      <c r="U70">
        <v>22</v>
      </c>
      <c r="V70">
        <v>4</v>
      </c>
      <c r="W70">
        <v>1</v>
      </c>
      <c r="X70">
        <v>22</v>
      </c>
      <c r="Y70">
        <v>4</v>
      </c>
      <c r="Z70">
        <v>4</v>
      </c>
      <c r="AA70">
        <v>28</v>
      </c>
      <c r="AB70">
        <v>1</v>
      </c>
      <c r="AC70">
        <v>15</v>
      </c>
      <c r="AD70">
        <v>4</v>
      </c>
      <c r="AE70">
        <v>22</v>
      </c>
      <c r="AF70">
        <v>22</v>
      </c>
      <c r="AG70">
        <v>4</v>
      </c>
      <c r="AH70">
        <v>4</v>
      </c>
      <c r="AI70">
        <v>4</v>
      </c>
      <c r="AJ70">
        <v>22</v>
      </c>
      <c r="AK70">
        <v>15</v>
      </c>
    </row>
    <row r="71" spans="1:37" ht="15">
      <c r="A71" s="289">
        <v>64</v>
      </c>
      <c r="B71" s="289" t="s">
        <v>164</v>
      </c>
      <c r="C71" s="289" t="s">
        <v>165</v>
      </c>
      <c r="D71" s="289" t="s">
        <v>655</v>
      </c>
      <c r="E71" s="289" t="s">
        <v>289</v>
      </c>
      <c r="F71" s="289" t="s">
        <v>379</v>
      </c>
      <c r="G71" s="289" t="s">
        <v>383</v>
      </c>
      <c r="H71">
        <v>2</v>
      </c>
      <c r="I71">
        <v>13</v>
      </c>
      <c r="J71">
        <v>27</v>
      </c>
      <c r="K71">
        <v>22</v>
      </c>
      <c r="L71">
        <v>4</v>
      </c>
      <c r="M71">
        <v>6</v>
      </c>
      <c r="N71">
        <v>24</v>
      </c>
      <c r="O71">
        <v>17</v>
      </c>
      <c r="P71">
        <v>11</v>
      </c>
      <c r="Q71">
        <v>28</v>
      </c>
      <c r="R71">
        <v>18</v>
      </c>
      <c r="S71">
        <v>12</v>
      </c>
      <c r="T71">
        <v>21</v>
      </c>
      <c r="U71">
        <v>18</v>
      </c>
      <c r="V71">
        <v>20</v>
      </c>
      <c r="W71">
        <v>6</v>
      </c>
      <c r="X71">
        <v>22</v>
      </c>
      <c r="Y71">
        <v>10</v>
      </c>
      <c r="Z71">
        <v>26</v>
      </c>
      <c r="AA71">
        <v>29</v>
      </c>
      <c r="AB71">
        <v>6</v>
      </c>
      <c r="AC71">
        <v>5</v>
      </c>
      <c r="AD71">
        <v>30</v>
      </c>
      <c r="AE71">
        <v>15</v>
      </c>
      <c r="AF71">
        <v>25</v>
      </c>
      <c r="AG71">
        <v>13</v>
      </c>
      <c r="AH71">
        <v>6</v>
      </c>
      <c r="AI71">
        <v>1</v>
      </c>
      <c r="AJ71">
        <v>2</v>
      </c>
      <c r="AK71">
        <v>15</v>
      </c>
    </row>
    <row r="72" spans="1:37" ht="15">
      <c r="A72" s="289">
        <v>65</v>
      </c>
      <c r="B72" s="289" t="s">
        <v>166</v>
      </c>
      <c r="C72" s="289" t="s">
        <v>167</v>
      </c>
      <c r="D72" s="289" t="s">
        <v>656</v>
      </c>
      <c r="E72" s="289" t="s">
        <v>287</v>
      </c>
      <c r="F72" s="289" t="s">
        <v>381</v>
      </c>
      <c r="G72" s="289" t="s">
        <v>384</v>
      </c>
      <c r="H72">
        <v>1</v>
      </c>
      <c r="I72">
        <v>10</v>
      </c>
      <c r="J72">
        <v>25</v>
      </c>
      <c r="K72">
        <v>25</v>
      </c>
      <c r="L72">
        <v>1</v>
      </c>
      <c r="M72">
        <v>1</v>
      </c>
      <c r="N72">
        <v>25</v>
      </c>
      <c r="O72">
        <v>1</v>
      </c>
      <c r="P72">
        <v>10</v>
      </c>
      <c r="Q72">
        <v>23</v>
      </c>
      <c r="R72">
        <v>10</v>
      </c>
      <c r="S72">
        <v>10</v>
      </c>
      <c r="T72">
        <v>10</v>
      </c>
      <c r="U72">
        <v>23</v>
      </c>
      <c r="V72">
        <v>10</v>
      </c>
      <c r="W72">
        <v>10</v>
      </c>
      <c r="X72">
        <v>25</v>
      </c>
      <c r="Y72">
        <v>10</v>
      </c>
      <c r="Z72">
        <v>10</v>
      </c>
      <c r="AA72">
        <v>25</v>
      </c>
      <c r="AB72">
        <v>10</v>
      </c>
      <c r="AC72">
        <v>1</v>
      </c>
      <c r="AD72">
        <v>25</v>
      </c>
      <c r="AE72">
        <v>1</v>
      </c>
      <c r="AF72">
        <v>1</v>
      </c>
      <c r="AG72">
        <v>10</v>
      </c>
      <c r="AH72">
        <v>10</v>
      </c>
      <c r="AI72">
        <v>1</v>
      </c>
      <c r="AJ72">
        <v>1</v>
      </c>
      <c r="AK72">
        <v>10</v>
      </c>
    </row>
    <row r="73" spans="1:37" ht="15">
      <c r="A73" s="289">
        <v>66</v>
      </c>
      <c r="B73" s="289" t="s">
        <v>168</v>
      </c>
      <c r="C73" s="289" t="s">
        <v>169</v>
      </c>
      <c r="D73" s="289" t="s">
        <v>657</v>
      </c>
      <c r="E73" s="289" t="s">
        <v>231</v>
      </c>
      <c r="H73">
        <v>19</v>
      </c>
      <c r="I73">
        <v>10</v>
      </c>
      <c r="J73">
        <v>1</v>
      </c>
      <c r="K73">
        <v>6</v>
      </c>
      <c r="L73">
        <v>14</v>
      </c>
      <c r="M73">
        <v>11</v>
      </c>
      <c r="N73">
        <v>30</v>
      </c>
      <c r="O73">
        <v>17</v>
      </c>
      <c r="P73">
        <v>5</v>
      </c>
      <c r="Q73">
        <v>28</v>
      </c>
      <c r="R73">
        <v>27</v>
      </c>
      <c r="S73">
        <v>13</v>
      </c>
      <c r="T73">
        <v>24</v>
      </c>
      <c r="U73">
        <v>3</v>
      </c>
      <c r="V73">
        <v>25</v>
      </c>
      <c r="W73">
        <v>15</v>
      </c>
      <c r="X73">
        <v>9</v>
      </c>
      <c r="Y73">
        <v>7</v>
      </c>
      <c r="Z73">
        <v>8</v>
      </c>
      <c r="AA73">
        <v>2</v>
      </c>
      <c r="AB73">
        <v>20</v>
      </c>
      <c r="AC73">
        <v>12</v>
      </c>
      <c r="AD73">
        <v>23</v>
      </c>
      <c r="AE73">
        <v>18</v>
      </c>
      <c r="AF73">
        <v>21</v>
      </c>
      <c r="AG73">
        <v>4</v>
      </c>
      <c r="AH73">
        <v>16</v>
      </c>
      <c r="AI73">
        <v>22</v>
      </c>
      <c r="AJ73">
        <v>29</v>
      </c>
      <c r="AK73">
        <v>26</v>
      </c>
    </row>
    <row r="74" spans="1:37" ht="15">
      <c r="A74" s="289">
        <v>67</v>
      </c>
      <c r="B74" s="289" t="s">
        <v>170</v>
      </c>
      <c r="C74" s="289" t="s">
        <v>171</v>
      </c>
      <c r="D74" s="289" t="s">
        <v>658</v>
      </c>
      <c r="E74" s="289" t="s">
        <v>287</v>
      </c>
      <c r="F74" s="289" t="s">
        <v>385</v>
      </c>
      <c r="G74" s="289" t="s">
        <v>386</v>
      </c>
      <c r="H74">
        <v>24</v>
      </c>
      <c r="I74">
        <v>11</v>
      </c>
      <c r="J74">
        <v>1</v>
      </c>
      <c r="K74">
        <v>6</v>
      </c>
      <c r="L74">
        <v>17</v>
      </c>
      <c r="M74">
        <v>13</v>
      </c>
      <c r="N74">
        <v>22</v>
      </c>
      <c r="O74">
        <v>18</v>
      </c>
      <c r="P74">
        <v>5</v>
      </c>
      <c r="Q74">
        <v>29</v>
      </c>
      <c r="R74">
        <v>25</v>
      </c>
      <c r="S74">
        <v>12</v>
      </c>
      <c r="T74">
        <v>28</v>
      </c>
      <c r="U74">
        <v>3</v>
      </c>
      <c r="V74">
        <v>20</v>
      </c>
      <c r="W74">
        <v>19</v>
      </c>
      <c r="X74">
        <v>7</v>
      </c>
      <c r="Y74">
        <v>8</v>
      </c>
      <c r="Z74">
        <v>10</v>
      </c>
      <c r="AA74">
        <v>2</v>
      </c>
      <c r="AB74">
        <v>9</v>
      </c>
      <c r="AC74">
        <v>14</v>
      </c>
      <c r="AD74">
        <v>23</v>
      </c>
      <c r="AE74">
        <v>21</v>
      </c>
      <c r="AF74">
        <v>26</v>
      </c>
      <c r="AG74">
        <v>4</v>
      </c>
      <c r="AH74">
        <v>15</v>
      </c>
      <c r="AI74">
        <v>27</v>
      </c>
      <c r="AJ74">
        <v>30</v>
      </c>
      <c r="AK74">
        <v>16</v>
      </c>
    </row>
    <row r="75" spans="1:37" ht="15">
      <c r="A75" s="289">
        <v>68</v>
      </c>
      <c r="B75" s="289" t="s">
        <v>172</v>
      </c>
      <c r="C75" s="289" t="s">
        <v>173</v>
      </c>
      <c r="D75" s="289" t="s">
        <v>660</v>
      </c>
      <c r="E75" s="289" t="s">
        <v>287</v>
      </c>
      <c r="F75" s="289" t="s">
        <v>385</v>
      </c>
      <c r="G75" s="289" t="s">
        <v>387</v>
      </c>
      <c r="H75">
        <v>1</v>
      </c>
      <c r="I75" t="s">
        <v>221</v>
      </c>
      <c r="J75">
        <v>1</v>
      </c>
      <c r="K75">
        <v>18</v>
      </c>
      <c r="L75">
        <v>1</v>
      </c>
      <c r="M75">
        <v>1</v>
      </c>
      <c r="N75">
        <v>28</v>
      </c>
      <c r="O75">
        <v>21</v>
      </c>
      <c r="P75">
        <v>1</v>
      </c>
      <c r="Q75">
        <v>1</v>
      </c>
      <c r="R75">
        <v>26</v>
      </c>
      <c r="S75">
        <v>22</v>
      </c>
      <c r="T75">
        <v>1</v>
      </c>
      <c r="U75">
        <v>1</v>
      </c>
      <c r="V75">
        <v>25</v>
      </c>
      <c r="W75">
        <v>1</v>
      </c>
      <c r="X75">
        <v>20</v>
      </c>
      <c r="Y75">
        <v>1</v>
      </c>
      <c r="Z75">
        <v>19</v>
      </c>
      <c r="AA75">
        <v>1</v>
      </c>
      <c r="AB75">
        <v>24</v>
      </c>
      <c r="AC75">
        <v>1</v>
      </c>
      <c r="AD75" t="s">
        <v>221</v>
      </c>
      <c r="AE75">
        <v>1</v>
      </c>
      <c r="AF75">
        <v>1</v>
      </c>
      <c r="AG75">
        <v>1</v>
      </c>
      <c r="AH75">
        <v>23</v>
      </c>
      <c r="AI75">
        <v>1</v>
      </c>
      <c r="AJ75">
        <v>1</v>
      </c>
      <c r="AK75">
        <v>27</v>
      </c>
    </row>
    <row r="76" spans="1:37" ht="15">
      <c r="A76" s="289">
        <v>69</v>
      </c>
      <c r="B76" s="289" t="s">
        <v>174</v>
      </c>
      <c r="C76" s="289" t="s">
        <v>175</v>
      </c>
      <c r="D76" s="289" t="s">
        <v>661</v>
      </c>
      <c r="E76" s="289" t="s">
        <v>289</v>
      </c>
      <c r="F76" s="289" t="s">
        <v>564</v>
      </c>
      <c r="H76"/>
      <c r="I76"/>
      <c r="J76"/>
      <c r="K76"/>
      <c r="L76"/>
      <c r="M76"/>
      <c r="N76"/>
      <c r="O76"/>
      <c r="P76"/>
      <c r="Q76"/>
      <c r="R76"/>
      <c r="S76"/>
      <c r="T76"/>
      <c r="U76"/>
      <c r="V76"/>
      <c r="W76"/>
      <c r="X76"/>
      <c r="Y76"/>
      <c r="Z76"/>
      <c r="AA76"/>
      <c r="AB76"/>
      <c r="AC76"/>
      <c r="AD76"/>
      <c r="AE76"/>
      <c r="AF76"/>
      <c r="AG76"/>
      <c r="AH76"/>
      <c r="AI76"/>
      <c r="AJ76"/>
      <c r="AK76"/>
    </row>
    <row r="77" spans="1:37" ht="15">
      <c r="A77" s="289">
        <v>70</v>
      </c>
      <c r="B77" s="289" t="s">
        <v>176</v>
      </c>
      <c r="C77" s="289" t="s">
        <v>177</v>
      </c>
      <c r="D77" s="289" t="s">
        <v>662</v>
      </c>
      <c r="E77" s="289" t="s">
        <v>289</v>
      </c>
      <c r="F77" s="289" t="s">
        <v>390</v>
      </c>
      <c r="H77">
        <v>4</v>
      </c>
      <c r="I77">
        <v>19</v>
      </c>
      <c r="J77">
        <v>17</v>
      </c>
      <c r="K77">
        <v>24</v>
      </c>
      <c r="L77">
        <v>6</v>
      </c>
      <c r="M77">
        <v>9</v>
      </c>
      <c r="N77">
        <v>11</v>
      </c>
      <c r="O77" t="s">
        <v>221</v>
      </c>
      <c r="P77">
        <v>14</v>
      </c>
      <c r="Q77">
        <v>1</v>
      </c>
      <c r="R77">
        <v>22</v>
      </c>
      <c r="S77">
        <v>23</v>
      </c>
      <c r="T77">
        <v>2</v>
      </c>
      <c r="U77">
        <v>26</v>
      </c>
      <c r="V77">
        <v>15</v>
      </c>
      <c r="W77">
        <v>18</v>
      </c>
      <c r="X77">
        <v>28</v>
      </c>
      <c r="Y77">
        <v>7</v>
      </c>
      <c r="Z77">
        <v>27</v>
      </c>
      <c r="AA77">
        <v>29</v>
      </c>
      <c r="AB77">
        <v>12</v>
      </c>
      <c r="AC77">
        <v>25</v>
      </c>
      <c r="AD77">
        <v>21</v>
      </c>
      <c r="AE77">
        <v>5</v>
      </c>
      <c r="AF77">
        <v>3</v>
      </c>
      <c r="AG77">
        <v>13</v>
      </c>
      <c r="AH77">
        <v>16</v>
      </c>
      <c r="AI77">
        <v>8</v>
      </c>
      <c r="AJ77">
        <v>10</v>
      </c>
      <c r="AK77">
        <v>20</v>
      </c>
    </row>
    <row r="78" spans="1:37" ht="15">
      <c r="A78" s="289">
        <v>71</v>
      </c>
      <c r="B78" s="289" t="s">
        <v>178</v>
      </c>
      <c r="C78" s="289" t="s">
        <v>179</v>
      </c>
      <c r="D78" s="289" t="s">
        <v>663</v>
      </c>
      <c r="E78" s="289" t="s">
        <v>287</v>
      </c>
      <c r="H78">
        <v>3</v>
      </c>
      <c r="I78">
        <v>19</v>
      </c>
      <c r="J78">
        <v>26</v>
      </c>
      <c r="K78">
        <v>25</v>
      </c>
      <c r="L78">
        <v>1</v>
      </c>
      <c r="M78">
        <v>13</v>
      </c>
      <c r="N78">
        <v>24</v>
      </c>
      <c r="O78" t="s">
        <v>221</v>
      </c>
      <c r="P78">
        <v>22</v>
      </c>
      <c r="Q78" t="s">
        <v>221</v>
      </c>
      <c r="R78">
        <v>18</v>
      </c>
      <c r="S78">
        <v>12</v>
      </c>
      <c r="T78">
        <v>5</v>
      </c>
      <c r="U78">
        <v>17</v>
      </c>
      <c r="V78">
        <v>8</v>
      </c>
      <c r="W78">
        <v>19</v>
      </c>
      <c r="X78">
        <v>27</v>
      </c>
      <c r="Y78">
        <v>2</v>
      </c>
      <c r="Z78">
        <v>15</v>
      </c>
      <c r="AA78">
        <v>28</v>
      </c>
      <c r="AB78">
        <v>21</v>
      </c>
      <c r="AC78">
        <v>14</v>
      </c>
      <c r="AD78">
        <v>16</v>
      </c>
      <c r="AE78">
        <v>9</v>
      </c>
      <c r="AF78">
        <v>4</v>
      </c>
      <c r="AG78">
        <v>23</v>
      </c>
      <c r="AH78">
        <v>11</v>
      </c>
      <c r="AI78">
        <v>6</v>
      </c>
      <c r="AJ78">
        <v>9</v>
      </c>
      <c r="AK78">
        <v>6</v>
      </c>
    </row>
    <row r="79" spans="1:37" ht="15">
      <c r="A79" s="289">
        <v>72</v>
      </c>
      <c r="B79" s="289">
        <v>2.11</v>
      </c>
      <c r="C79" s="289" t="s">
        <v>180</v>
      </c>
      <c r="D79" s="289" t="s">
        <v>664</v>
      </c>
      <c r="E79" s="289" t="s">
        <v>289</v>
      </c>
      <c r="H79">
        <v>5</v>
      </c>
      <c r="I79">
        <v>24</v>
      </c>
      <c r="J79">
        <v>13</v>
      </c>
      <c r="K79">
        <v>21</v>
      </c>
      <c r="L79">
        <v>1</v>
      </c>
      <c r="M79">
        <v>9</v>
      </c>
      <c r="N79">
        <v>11</v>
      </c>
      <c r="O79" t="s">
        <v>221</v>
      </c>
      <c r="P79">
        <v>14</v>
      </c>
      <c r="Q79" t="s">
        <v>221</v>
      </c>
      <c r="R79">
        <v>20</v>
      </c>
      <c r="S79">
        <v>23</v>
      </c>
      <c r="T79">
        <v>8</v>
      </c>
      <c r="U79">
        <v>24</v>
      </c>
      <c r="V79">
        <v>15</v>
      </c>
      <c r="W79">
        <v>16</v>
      </c>
      <c r="X79">
        <v>24</v>
      </c>
      <c r="Y79">
        <v>7</v>
      </c>
      <c r="Z79">
        <v>27</v>
      </c>
      <c r="AA79">
        <v>28</v>
      </c>
      <c r="AB79">
        <v>17</v>
      </c>
      <c r="AC79">
        <v>21</v>
      </c>
      <c r="AD79">
        <v>12</v>
      </c>
      <c r="AE79">
        <v>2</v>
      </c>
      <c r="AF79">
        <v>2</v>
      </c>
      <c r="AG79">
        <v>19</v>
      </c>
      <c r="AH79">
        <v>9</v>
      </c>
      <c r="AI79">
        <v>4</v>
      </c>
      <c r="AJ79">
        <v>6</v>
      </c>
      <c r="AK79">
        <v>18</v>
      </c>
    </row>
    <row r="80" spans="1:37" ht="15">
      <c r="H80"/>
      <c r="I80"/>
      <c r="J80"/>
      <c r="K80"/>
      <c r="L80"/>
      <c r="M80"/>
      <c r="N80"/>
      <c r="O80"/>
      <c r="P80"/>
      <c r="Q80"/>
      <c r="R80"/>
      <c r="S80"/>
      <c r="T80"/>
      <c r="U80"/>
      <c r="V80"/>
      <c r="W80"/>
      <c r="X80"/>
      <c r="Y80"/>
      <c r="Z80"/>
      <c r="AA80"/>
      <c r="AB80"/>
      <c r="AC80"/>
      <c r="AD80"/>
      <c r="AE80"/>
      <c r="AF80"/>
      <c r="AG80"/>
      <c r="AH80"/>
      <c r="AI80"/>
      <c r="AJ80"/>
      <c r="AK80"/>
    </row>
    <row r="81" spans="1:37" ht="15">
      <c r="H81"/>
      <c r="I81"/>
      <c r="J81"/>
      <c r="K81"/>
      <c r="L81"/>
      <c r="M81"/>
      <c r="N81"/>
      <c r="O81"/>
      <c r="P81"/>
      <c r="Q81"/>
      <c r="R81"/>
      <c r="S81"/>
      <c r="T81"/>
      <c r="U81"/>
      <c r="V81"/>
      <c r="W81"/>
      <c r="X81"/>
      <c r="Y81"/>
      <c r="Z81"/>
      <c r="AA81"/>
      <c r="AB81"/>
      <c r="AC81"/>
      <c r="AD81"/>
      <c r="AE81"/>
      <c r="AF81"/>
      <c r="AG81"/>
      <c r="AH81"/>
      <c r="AI81"/>
      <c r="AJ81"/>
      <c r="AK81"/>
    </row>
    <row r="82" spans="1:37" ht="15">
      <c r="B82" s="289" t="s">
        <v>262</v>
      </c>
      <c r="C82" s="289" t="s">
        <v>182</v>
      </c>
      <c r="D82" s="289" t="s">
        <v>262</v>
      </c>
      <c r="E82" s="289" t="s">
        <v>231</v>
      </c>
      <c r="H82">
        <v>6</v>
      </c>
      <c r="I82">
        <v>24</v>
      </c>
      <c r="J82">
        <v>29</v>
      </c>
      <c r="K82">
        <v>17</v>
      </c>
      <c r="L82">
        <v>19</v>
      </c>
      <c r="M82">
        <v>11</v>
      </c>
      <c r="N82">
        <v>22</v>
      </c>
      <c r="O82">
        <v>12</v>
      </c>
      <c r="P82">
        <v>20</v>
      </c>
      <c r="Q82">
        <v>8</v>
      </c>
      <c r="R82">
        <v>28</v>
      </c>
      <c r="S82">
        <v>7</v>
      </c>
      <c r="T82">
        <v>3</v>
      </c>
      <c r="U82">
        <v>18</v>
      </c>
      <c r="V82">
        <v>10</v>
      </c>
      <c r="W82">
        <v>4</v>
      </c>
      <c r="X82">
        <v>27</v>
      </c>
      <c r="Y82">
        <v>2</v>
      </c>
      <c r="Z82">
        <v>21</v>
      </c>
      <c r="AA82">
        <v>26</v>
      </c>
      <c r="AB82">
        <v>25</v>
      </c>
      <c r="AC82">
        <v>5</v>
      </c>
      <c r="AD82">
        <v>30</v>
      </c>
      <c r="AE82">
        <v>15</v>
      </c>
      <c r="AF82">
        <v>16</v>
      </c>
      <c r="AG82">
        <v>9</v>
      </c>
      <c r="AH82">
        <v>23</v>
      </c>
      <c r="AI82">
        <v>1</v>
      </c>
      <c r="AJ82">
        <v>14</v>
      </c>
      <c r="AK82">
        <v>13</v>
      </c>
    </row>
    <row r="83" spans="1:37" ht="15.75">
      <c r="A83" s="289">
        <v>73</v>
      </c>
      <c r="B83" s="289" t="s">
        <v>183</v>
      </c>
      <c r="C83" s="289" t="s">
        <v>184</v>
      </c>
      <c r="D83" s="89" t="s">
        <v>565</v>
      </c>
      <c r="E83" s="289" t="s">
        <v>287</v>
      </c>
      <c r="F83" s="289" t="s">
        <v>566</v>
      </c>
      <c r="G83" s="289" t="s">
        <v>393</v>
      </c>
      <c r="H83">
        <v>5</v>
      </c>
      <c r="I83">
        <v>28</v>
      </c>
      <c r="J83">
        <v>3</v>
      </c>
      <c r="K83">
        <v>22</v>
      </c>
      <c r="L83">
        <v>2</v>
      </c>
      <c r="M83">
        <v>21</v>
      </c>
      <c r="N83">
        <v>27</v>
      </c>
      <c r="O83">
        <v>13</v>
      </c>
      <c r="P83">
        <v>14</v>
      </c>
      <c r="Q83">
        <v>16</v>
      </c>
      <c r="R83">
        <v>30</v>
      </c>
      <c r="S83">
        <v>15</v>
      </c>
      <c r="T83">
        <v>8</v>
      </c>
      <c r="U83">
        <v>20</v>
      </c>
      <c r="V83">
        <v>12</v>
      </c>
      <c r="W83">
        <v>10</v>
      </c>
      <c r="X83">
        <v>26</v>
      </c>
      <c r="Y83">
        <v>1</v>
      </c>
      <c r="Z83">
        <v>29</v>
      </c>
      <c r="AA83">
        <v>11</v>
      </c>
      <c r="AB83">
        <v>24</v>
      </c>
      <c r="AC83">
        <v>18</v>
      </c>
      <c r="AD83">
        <v>7</v>
      </c>
      <c r="AE83">
        <v>9</v>
      </c>
      <c r="AF83">
        <v>23</v>
      </c>
      <c r="AG83">
        <v>17</v>
      </c>
      <c r="AH83">
        <v>25</v>
      </c>
      <c r="AI83">
        <v>6</v>
      </c>
      <c r="AJ83">
        <v>4</v>
      </c>
      <c r="AK83">
        <v>19</v>
      </c>
    </row>
    <row r="84" spans="1:37" ht="15">
      <c r="A84" s="289">
        <v>74</v>
      </c>
      <c r="B84" s="289" t="s">
        <v>185</v>
      </c>
      <c r="C84" s="289" t="s">
        <v>186</v>
      </c>
      <c r="D84" s="289" t="s">
        <v>665</v>
      </c>
      <c r="E84" s="289" t="s">
        <v>289</v>
      </c>
      <c r="F84" s="289" t="s">
        <v>394</v>
      </c>
      <c r="G84" s="289" t="s">
        <v>395</v>
      </c>
      <c r="H84">
        <v>1</v>
      </c>
      <c r="I84">
        <v>6</v>
      </c>
      <c r="J84">
        <v>27</v>
      </c>
      <c r="K84">
        <v>14</v>
      </c>
      <c r="L84">
        <v>14</v>
      </c>
      <c r="M84">
        <v>18</v>
      </c>
      <c r="N84">
        <v>21</v>
      </c>
      <c r="O84">
        <v>29</v>
      </c>
      <c r="P84">
        <v>25</v>
      </c>
      <c r="Q84">
        <v>28</v>
      </c>
      <c r="R84">
        <v>20</v>
      </c>
      <c r="S84">
        <v>11</v>
      </c>
      <c r="T84">
        <v>26</v>
      </c>
      <c r="U84">
        <v>2</v>
      </c>
      <c r="V84">
        <v>5</v>
      </c>
      <c r="W84">
        <v>16</v>
      </c>
      <c r="X84">
        <v>9</v>
      </c>
      <c r="Y84">
        <v>13</v>
      </c>
      <c r="Z84" t="s">
        <v>221</v>
      </c>
      <c r="AA84">
        <v>24</v>
      </c>
      <c r="AB84">
        <v>22</v>
      </c>
      <c r="AC84">
        <v>19</v>
      </c>
      <c r="AD84">
        <v>10</v>
      </c>
      <c r="AE84">
        <v>4</v>
      </c>
      <c r="AF84">
        <v>17</v>
      </c>
      <c r="AG84">
        <v>23</v>
      </c>
      <c r="AH84">
        <v>12</v>
      </c>
      <c r="AI84">
        <v>7</v>
      </c>
      <c r="AJ84">
        <v>8</v>
      </c>
      <c r="AK84">
        <v>3</v>
      </c>
    </row>
    <row r="85" spans="1:37" ht="15">
      <c r="A85" s="289">
        <v>75</v>
      </c>
      <c r="B85" s="289" t="s">
        <v>187</v>
      </c>
      <c r="C85" s="289" t="s">
        <v>188</v>
      </c>
      <c r="D85" s="289" t="s">
        <v>666</v>
      </c>
      <c r="E85" s="289" t="s">
        <v>289</v>
      </c>
      <c r="F85" s="289" t="s">
        <v>396</v>
      </c>
      <c r="G85" s="289" t="s">
        <v>188</v>
      </c>
      <c r="H85">
        <v>6</v>
      </c>
      <c r="I85">
        <v>22</v>
      </c>
      <c r="J85" t="s">
        <v>221</v>
      </c>
      <c r="K85">
        <v>16</v>
      </c>
      <c r="L85">
        <v>11</v>
      </c>
      <c r="M85">
        <v>9</v>
      </c>
      <c r="N85">
        <v>14</v>
      </c>
      <c r="O85" t="s">
        <v>221</v>
      </c>
      <c r="P85" t="s">
        <v>221</v>
      </c>
      <c r="Q85">
        <v>7</v>
      </c>
      <c r="R85">
        <v>20</v>
      </c>
      <c r="S85" t="s">
        <v>221</v>
      </c>
      <c r="T85">
        <v>3</v>
      </c>
      <c r="U85">
        <v>24</v>
      </c>
      <c r="V85">
        <v>8</v>
      </c>
      <c r="W85">
        <v>13</v>
      </c>
      <c r="X85">
        <v>23</v>
      </c>
      <c r="Y85">
        <v>10</v>
      </c>
      <c r="Z85">
        <v>18</v>
      </c>
      <c r="AA85">
        <v>25</v>
      </c>
      <c r="AB85">
        <v>15</v>
      </c>
      <c r="AC85">
        <v>12</v>
      </c>
      <c r="AD85">
        <v>21</v>
      </c>
      <c r="AE85">
        <v>1</v>
      </c>
      <c r="AF85">
        <v>2</v>
      </c>
      <c r="AG85" t="s">
        <v>221</v>
      </c>
      <c r="AH85">
        <v>19</v>
      </c>
      <c r="AI85">
        <v>5</v>
      </c>
      <c r="AJ85">
        <v>4</v>
      </c>
      <c r="AK85">
        <v>17</v>
      </c>
    </row>
    <row r="86" spans="1:37" ht="15">
      <c r="A86" s="289">
        <v>76</v>
      </c>
      <c r="B86" s="289" t="s">
        <v>189</v>
      </c>
      <c r="C86" s="289" t="s">
        <v>667</v>
      </c>
      <c r="D86" s="89" t="s">
        <v>602</v>
      </c>
      <c r="E86" s="289" t="s">
        <v>287</v>
      </c>
      <c r="F86" s="289" t="s">
        <v>568</v>
      </c>
      <c r="G86" s="289" t="s">
        <v>397</v>
      </c>
      <c r="H86">
        <v>4</v>
      </c>
      <c r="I86">
        <v>8</v>
      </c>
      <c r="J86">
        <v>10</v>
      </c>
      <c r="K86">
        <v>23</v>
      </c>
      <c r="L86">
        <v>13</v>
      </c>
      <c r="M86">
        <v>15</v>
      </c>
      <c r="N86">
        <v>20</v>
      </c>
      <c r="O86">
        <v>14</v>
      </c>
      <c r="P86">
        <v>17</v>
      </c>
      <c r="Q86">
        <v>1</v>
      </c>
      <c r="R86">
        <v>25</v>
      </c>
      <c r="S86">
        <v>19</v>
      </c>
      <c r="T86">
        <v>6</v>
      </c>
      <c r="U86">
        <v>27</v>
      </c>
      <c r="V86">
        <v>21</v>
      </c>
      <c r="W86">
        <v>9</v>
      </c>
      <c r="X86">
        <v>29</v>
      </c>
      <c r="Y86">
        <v>5</v>
      </c>
      <c r="Z86">
        <v>28</v>
      </c>
      <c r="AA86" t="s">
        <v>221</v>
      </c>
      <c r="AB86">
        <v>12</v>
      </c>
      <c r="AC86">
        <v>11</v>
      </c>
      <c r="AD86">
        <v>26</v>
      </c>
      <c r="AE86">
        <v>3</v>
      </c>
      <c r="AF86">
        <v>16</v>
      </c>
      <c r="AG86">
        <v>18</v>
      </c>
      <c r="AH86">
        <v>24</v>
      </c>
      <c r="AI86">
        <v>2</v>
      </c>
      <c r="AJ86">
        <v>7</v>
      </c>
      <c r="AK86">
        <v>22</v>
      </c>
    </row>
    <row r="87" spans="1:37" ht="15">
      <c r="A87" s="289">
        <v>77</v>
      </c>
      <c r="B87" s="289" t="s">
        <v>191</v>
      </c>
      <c r="C87" s="289" t="s">
        <v>192</v>
      </c>
      <c r="D87" s="289" t="s">
        <v>668</v>
      </c>
      <c r="E87" s="289" t="s">
        <v>287</v>
      </c>
      <c r="F87" s="289" t="s">
        <v>399</v>
      </c>
      <c r="G87" s="289" t="s">
        <v>400</v>
      </c>
      <c r="H87">
        <v>24</v>
      </c>
      <c r="I87">
        <v>1</v>
      </c>
      <c r="J87" t="s">
        <v>221</v>
      </c>
      <c r="K87">
        <v>9</v>
      </c>
      <c r="L87">
        <v>26</v>
      </c>
      <c r="M87">
        <v>20</v>
      </c>
      <c r="N87">
        <v>16</v>
      </c>
      <c r="O87" t="s">
        <v>221</v>
      </c>
      <c r="P87">
        <v>10</v>
      </c>
      <c r="Q87" t="s">
        <v>221</v>
      </c>
      <c r="R87">
        <v>4</v>
      </c>
      <c r="S87">
        <v>11</v>
      </c>
      <c r="T87">
        <v>18</v>
      </c>
      <c r="U87">
        <v>5</v>
      </c>
      <c r="V87">
        <v>19</v>
      </c>
      <c r="W87">
        <v>14</v>
      </c>
      <c r="X87">
        <v>3</v>
      </c>
      <c r="Y87">
        <v>21</v>
      </c>
      <c r="Z87">
        <v>2</v>
      </c>
      <c r="AA87">
        <v>6</v>
      </c>
      <c r="AB87">
        <v>12</v>
      </c>
      <c r="AC87">
        <v>8</v>
      </c>
      <c r="AD87">
        <v>23</v>
      </c>
      <c r="AE87">
        <v>27</v>
      </c>
      <c r="AF87">
        <v>22</v>
      </c>
      <c r="AG87">
        <v>7</v>
      </c>
      <c r="AH87">
        <v>13</v>
      </c>
      <c r="AI87">
        <v>17</v>
      </c>
      <c r="AJ87">
        <v>25</v>
      </c>
      <c r="AK87">
        <v>15</v>
      </c>
    </row>
    <row r="88" spans="1:37" ht="15">
      <c r="A88" s="289">
        <v>78</v>
      </c>
      <c r="B88" s="289" t="s">
        <v>193</v>
      </c>
      <c r="C88" s="289" t="s">
        <v>569</v>
      </c>
      <c r="D88" s="89" t="s">
        <v>570</v>
      </c>
      <c r="E88" s="289" t="s">
        <v>289</v>
      </c>
      <c r="F88" s="289" t="s">
        <v>568</v>
      </c>
      <c r="G88" s="289" t="s">
        <v>401</v>
      </c>
      <c r="H88">
        <v>20</v>
      </c>
      <c r="I88">
        <v>17</v>
      </c>
      <c r="J88">
        <v>30</v>
      </c>
      <c r="K88">
        <v>6</v>
      </c>
      <c r="L88">
        <v>15</v>
      </c>
      <c r="M88">
        <v>8</v>
      </c>
      <c r="N88">
        <v>19</v>
      </c>
      <c r="O88">
        <v>27</v>
      </c>
      <c r="P88">
        <v>16</v>
      </c>
      <c r="Q88">
        <v>28</v>
      </c>
      <c r="R88">
        <v>10</v>
      </c>
      <c r="S88">
        <v>12</v>
      </c>
      <c r="T88">
        <v>23</v>
      </c>
      <c r="U88">
        <v>1</v>
      </c>
      <c r="V88">
        <v>24</v>
      </c>
      <c r="W88">
        <v>21</v>
      </c>
      <c r="X88">
        <v>2</v>
      </c>
      <c r="Y88">
        <v>5</v>
      </c>
      <c r="Z88">
        <v>9</v>
      </c>
      <c r="AA88">
        <v>3</v>
      </c>
      <c r="AB88">
        <v>11</v>
      </c>
      <c r="AC88">
        <v>7</v>
      </c>
      <c r="AD88">
        <v>26</v>
      </c>
      <c r="AE88">
        <v>29</v>
      </c>
      <c r="AF88">
        <v>25</v>
      </c>
      <c r="AG88">
        <v>4</v>
      </c>
      <c r="AH88">
        <v>14</v>
      </c>
      <c r="AI88">
        <v>18</v>
      </c>
      <c r="AJ88">
        <v>22</v>
      </c>
      <c r="AK88">
        <v>13</v>
      </c>
    </row>
    <row r="89" spans="1:37" ht="15">
      <c r="A89" s="289">
        <v>79</v>
      </c>
      <c r="B89" s="289" t="s">
        <v>195</v>
      </c>
      <c r="C89" s="289" t="s">
        <v>196</v>
      </c>
      <c r="D89" s="289" t="s">
        <v>669</v>
      </c>
      <c r="E89" s="289" t="s">
        <v>231</v>
      </c>
      <c r="H89">
        <v>1</v>
      </c>
      <c r="I89">
        <v>27</v>
      </c>
      <c r="J89">
        <v>27</v>
      </c>
      <c r="K89">
        <v>10</v>
      </c>
      <c r="L89">
        <v>10</v>
      </c>
      <c r="M89">
        <v>10</v>
      </c>
      <c r="N89">
        <v>9</v>
      </c>
      <c r="O89">
        <v>1</v>
      </c>
      <c r="P89">
        <v>10</v>
      </c>
      <c r="Q89">
        <v>1</v>
      </c>
      <c r="R89">
        <v>10</v>
      </c>
      <c r="S89">
        <v>10</v>
      </c>
      <c r="T89">
        <v>1</v>
      </c>
      <c r="U89">
        <v>22</v>
      </c>
      <c r="V89">
        <v>10</v>
      </c>
      <c r="W89">
        <v>1</v>
      </c>
      <c r="X89">
        <v>22</v>
      </c>
      <c r="Y89">
        <v>1</v>
      </c>
      <c r="Z89">
        <v>22</v>
      </c>
      <c r="AA89">
        <v>10</v>
      </c>
      <c r="AB89">
        <v>10</v>
      </c>
      <c r="AC89">
        <v>1</v>
      </c>
      <c r="AD89">
        <v>30</v>
      </c>
      <c r="AE89">
        <v>27</v>
      </c>
      <c r="AF89">
        <v>21</v>
      </c>
      <c r="AG89">
        <v>22</v>
      </c>
      <c r="AH89">
        <v>10</v>
      </c>
      <c r="AI89">
        <v>1</v>
      </c>
      <c r="AJ89">
        <v>26</v>
      </c>
      <c r="AK89">
        <v>10</v>
      </c>
    </row>
    <row r="90" spans="1:37" ht="15">
      <c r="A90" s="289">
        <v>80</v>
      </c>
      <c r="B90" s="289" t="s">
        <v>197</v>
      </c>
      <c r="C90" s="289" t="s">
        <v>198</v>
      </c>
      <c r="D90" s="289" t="s">
        <v>670</v>
      </c>
      <c r="E90" s="289" t="s">
        <v>289</v>
      </c>
      <c r="F90" s="289" t="s">
        <v>402</v>
      </c>
      <c r="G90" s="289" t="s">
        <v>403</v>
      </c>
      <c r="H90">
        <v>1</v>
      </c>
      <c r="I90">
        <v>1</v>
      </c>
      <c r="J90">
        <v>1</v>
      </c>
      <c r="K90">
        <v>1</v>
      </c>
      <c r="L90">
        <v>1</v>
      </c>
      <c r="M90">
        <v>1</v>
      </c>
      <c r="N90">
        <v>1</v>
      </c>
      <c r="O90">
        <v>1</v>
      </c>
      <c r="P90">
        <v>1</v>
      </c>
      <c r="Q90">
        <v>1</v>
      </c>
      <c r="R90">
        <v>1</v>
      </c>
      <c r="S90">
        <v>1</v>
      </c>
      <c r="T90">
        <v>1</v>
      </c>
      <c r="U90">
        <v>1</v>
      </c>
      <c r="V90">
        <v>1</v>
      </c>
      <c r="W90">
        <v>1</v>
      </c>
      <c r="X90">
        <v>1</v>
      </c>
      <c r="Y90">
        <v>1</v>
      </c>
      <c r="Z90">
        <v>1</v>
      </c>
      <c r="AA90">
        <v>1</v>
      </c>
      <c r="AB90">
        <v>1</v>
      </c>
      <c r="AC90">
        <v>1</v>
      </c>
      <c r="AD90">
        <v>1</v>
      </c>
      <c r="AE90">
        <v>1</v>
      </c>
      <c r="AF90">
        <v>1</v>
      </c>
      <c r="AG90">
        <v>1</v>
      </c>
      <c r="AH90">
        <v>1</v>
      </c>
      <c r="AI90">
        <v>1</v>
      </c>
      <c r="AJ90">
        <v>30</v>
      </c>
      <c r="AK90">
        <v>1</v>
      </c>
    </row>
    <row r="91" spans="1:37" ht="15">
      <c r="A91" s="289">
        <v>81</v>
      </c>
      <c r="B91" s="289" t="s">
        <v>199</v>
      </c>
      <c r="C91" s="289" t="s">
        <v>200</v>
      </c>
      <c r="D91" s="289" t="s">
        <v>671</v>
      </c>
      <c r="E91" s="289" t="s">
        <v>289</v>
      </c>
      <c r="F91" s="289" t="s">
        <v>404</v>
      </c>
      <c r="G91" s="289" t="s">
        <v>403</v>
      </c>
      <c r="H91">
        <v>1</v>
      </c>
      <c r="I91">
        <v>15</v>
      </c>
      <c r="J91">
        <v>15</v>
      </c>
      <c r="K91">
        <v>15</v>
      </c>
      <c r="L91">
        <v>1</v>
      </c>
      <c r="M91">
        <v>1</v>
      </c>
      <c r="N91">
        <v>1</v>
      </c>
      <c r="O91">
        <v>1</v>
      </c>
      <c r="P91">
        <v>15</v>
      </c>
      <c r="Q91">
        <v>1</v>
      </c>
      <c r="R91">
        <v>15</v>
      </c>
      <c r="S91">
        <v>15</v>
      </c>
      <c r="T91">
        <v>1</v>
      </c>
      <c r="U91">
        <v>15</v>
      </c>
      <c r="V91">
        <v>15</v>
      </c>
      <c r="W91">
        <v>1</v>
      </c>
      <c r="X91">
        <v>15</v>
      </c>
      <c r="Y91">
        <v>1</v>
      </c>
      <c r="Z91">
        <v>15</v>
      </c>
      <c r="AA91">
        <v>1</v>
      </c>
      <c r="AB91">
        <v>15</v>
      </c>
      <c r="AC91">
        <v>1</v>
      </c>
      <c r="AD91">
        <v>15</v>
      </c>
      <c r="AE91">
        <v>15</v>
      </c>
      <c r="AF91">
        <v>1</v>
      </c>
      <c r="AG91">
        <v>15</v>
      </c>
      <c r="AH91">
        <v>15</v>
      </c>
      <c r="AI91">
        <v>1</v>
      </c>
      <c r="AJ91">
        <v>1</v>
      </c>
      <c r="AK91">
        <v>15</v>
      </c>
    </row>
    <row r="92" spans="1:37" ht="15">
      <c r="A92" s="289">
        <v>82</v>
      </c>
      <c r="B92" s="289" t="s">
        <v>201</v>
      </c>
      <c r="C92" s="289" t="s">
        <v>202</v>
      </c>
      <c r="D92" s="289" t="s">
        <v>672</v>
      </c>
      <c r="E92" s="289" t="s">
        <v>289</v>
      </c>
      <c r="F92" s="289" t="s">
        <v>402</v>
      </c>
      <c r="G92" s="289" t="s">
        <v>403</v>
      </c>
      <c r="H92">
        <v>1</v>
      </c>
      <c r="I92">
        <v>1</v>
      </c>
      <c r="J92">
        <v>1</v>
      </c>
      <c r="K92">
        <v>1</v>
      </c>
      <c r="L92">
        <v>1</v>
      </c>
      <c r="M92">
        <v>1</v>
      </c>
      <c r="N92">
        <v>1</v>
      </c>
      <c r="O92">
        <v>1</v>
      </c>
      <c r="P92">
        <v>1</v>
      </c>
      <c r="Q92">
        <v>1</v>
      </c>
      <c r="R92">
        <v>1</v>
      </c>
      <c r="S92">
        <v>1</v>
      </c>
      <c r="T92">
        <v>1</v>
      </c>
      <c r="U92">
        <v>1</v>
      </c>
      <c r="V92">
        <v>1</v>
      </c>
      <c r="W92">
        <v>1</v>
      </c>
      <c r="X92">
        <v>1</v>
      </c>
      <c r="Y92">
        <v>1</v>
      </c>
      <c r="Z92">
        <v>1</v>
      </c>
      <c r="AA92">
        <v>1</v>
      </c>
      <c r="AB92">
        <v>1</v>
      </c>
      <c r="AC92">
        <v>1</v>
      </c>
      <c r="AD92">
        <v>30</v>
      </c>
      <c r="AE92">
        <v>1</v>
      </c>
      <c r="AF92">
        <v>1</v>
      </c>
      <c r="AG92">
        <v>1</v>
      </c>
      <c r="AH92">
        <v>1</v>
      </c>
      <c r="AI92">
        <v>1</v>
      </c>
      <c r="AJ92">
        <v>1</v>
      </c>
      <c r="AK92">
        <v>1</v>
      </c>
    </row>
    <row r="93" spans="1:37" ht="15">
      <c r="A93" s="289">
        <v>83</v>
      </c>
      <c r="B93" s="289" t="s">
        <v>203</v>
      </c>
      <c r="C93" s="289" t="s">
        <v>204</v>
      </c>
      <c r="D93" s="289" t="s">
        <v>673</v>
      </c>
      <c r="E93" s="289" t="s">
        <v>289</v>
      </c>
      <c r="F93" s="289" t="s">
        <v>402</v>
      </c>
      <c r="G93" s="289" t="s">
        <v>403</v>
      </c>
      <c r="H93">
        <v>1</v>
      </c>
      <c r="I93">
        <v>1</v>
      </c>
      <c r="J93">
        <v>1</v>
      </c>
      <c r="K93">
        <v>1</v>
      </c>
      <c r="L93">
        <v>30</v>
      </c>
      <c r="M93">
        <v>1</v>
      </c>
      <c r="N93">
        <v>1</v>
      </c>
      <c r="O93">
        <v>1</v>
      </c>
      <c r="P93">
        <v>1</v>
      </c>
      <c r="Q93">
        <v>1</v>
      </c>
      <c r="R93">
        <v>1</v>
      </c>
      <c r="S93">
        <v>1</v>
      </c>
      <c r="T93">
        <v>1</v>
      </c>
      <c r="U93">
        <v>1</v>
      </c>
      <c r="V93">
        <v>1</v>
      </c>
      <c r="W93">
        <v>1</v>
      </c>
      <c r="X93">
        <v>1</v>
      </c>
      <c r="Y93">
        <v>1</v>
      </c>
      <c r="Z93">
        <v>1</v>
      </c>
      <c r="AA93">
        <v>1</v>
      </c>
      <c r="AB93">
        <v>1</v>
      </c>
      <c r="AC93">
        <v>1</v>
      </c>
      <c r="AD93">
        <v>1</v>
      </c>
      <c r="AE93">
        <v>1</v>
      </c>
      <c r="AF93">
        <v>1</v>
      </c>
      <c r="AG93">
        <v>1</v>
      </c>
      <c r="AH93">
        <v>1</v>
      </c>
      <c r="AI93">
        <v>1</v>
      </c>
      <c r="AJ93">
        <v>29</v>
      </c>
      <c r="AK93">
        <v>1</v>
      </c>
    </row>
    <row r="94" spans="1:37" ht="15">
      <c r="A94" s="289">
        <v>84</v>
      </c>
      <c r="B94" s="289" t="s">
        <v>205</v>
      </c>
      <c r="C94" s="289" t="s">
        <v>206</v>
      </c>
      <c r="D94" s="289" t="s">
        <v>674</v>
      </c>
      <c r="E94" s="289" t="s">
        <v>289</v>
      </c>
      <c r="F94" s="289" t="s">
        <v>402</v>
      </c>
      <c r="G94" s="289" t="s">
        <v>403</v>
      </c>
      <c r="H94">
        <v>1</v>
      </c>
      <c r="I94">
        <v>23</v>
      </c>
      <c r="J94">
        <v>23</v>
      </c>
      <c r="K94">
        <v>1</v>
      </c>
      <c r="L94">
        <v>1</v>
      </c>
      <c r="M94">
        <v>23</v>
      </c>
      <c r="N94">
        <v>1</v>
      </c>
      <c r="O94">
        <v>1</v>
      </c>
      <c r="P94">
        <v>1</v>
      </c>
      <c r="Q94">
        <v>1</v>
      </c>
      <c r="R94">
        <v>1</v>
      </c>
      <c r="S94">
        <v>1</v>
      </c>
      <c r="T94">
        <v>1</v>
      </c>
      <c r="U94">
        <v>23</v>
      </c>
      <c r="V94">
        <v>1</v>
      </c>
      <c r="W94">
        <v>1</v>
      </c>
      <c r="X94">
        <v>1</v>
      </c>
      <c r="Y94">
        <v>1</v>
      </c>
      <c r="Z94">
        <v>23</v>
      </c>
      <c r="AA94">
        <v>1</v>
      </c>
      <c r="AB94">
        <v>1</v>
      </c>
      <c r="AC94">
        <v>1</v>
      </c>
      <c r="AD94">
        <v>23</v>
      </c>
      <c r="AE94">
        <v>23</v>
      </c>
      <c r="AF94">
        <v>21</v>
      </c>
      <c r="AG94">
        <v>23</v>
      </c>
      <c r="AH94">
        <v>1</v>
      </c>
      <c r="AI94">
        <v>1</v>
      </c>
      <c r="AJ94">
        <v>21</v>
      </c>
      <c r="AK94">
        <v>1</v>
      </c>
    </row>
    <row r="95" spans="1:37" ht="15">
      <c r="A95" s="289">
        <v>85</v>
      </c>
      <c r="B95" s="289" t="s">
        <v>207</v>
      </c>
      <c r="C95" s="289" t="s">
        <v>208</v>
      </c>
      <c r="D95" s="289" t="s">
        <v>675</v>
      </c>
      <c r="E95" s="289" t="s">
        <v>289</v>
      </c>
      <c r="F95" s="289" t="s">
        <v>405</v>
      </c>
      <c r="G95" s="289" t="s">
        <v>403</v>
      </c>
      <c r="H95">
        <v>1</v>
      </c>
      <c r="I95">
        <v>1</v>
      </c>
      <c r="J95">
        <v>1</v>
      </c>
      <c r="K95">
        <v>1</v>
      </c>
      <c r="L95">
        <v>1</v>
      </c>
      <c r="M95">
        <v>1</v>
      </c>
      <c r="N95">
        <v>1</v>
      </c>
      <c r="O95">
        <v>1</v>
      </c>
      <c r="P95">
        <v>1</v>
      </c>
      <c r="Q95">
        <v>1</v>
      </c>
      <c r="R95">
        <v>1</v>
      </c>
      <c r="S95">
        <v>1</v>
      </c>
      <c r="T95">
        <v>1</v>
      </c>
      <c r="U95">
        <v>1</v>
      </c>
      <c r="V95">
        <v>1</v>
      </c>
      <c r="W95">
        <v>1</v>
      </c>
      <c r="X95">
        <v>1</v>
      </c>
      <c r="Y95">
        <v>1</v>
      </c>
      <c r="Z95">
        <v>1</v>
      </c>
      <c r="AA95">
        <v>1</v>
      </c>
      <c r="AB95">
        <v>1</v>
      </c>
      <c r="AC95">
        <v>1</v>
      </c>
      <c r="AD95">
        <v>28</v>
      </c>
      <c r="AE95">
        <v>28</v>
      </c>
      <c r="AF95">
        <v>28</v>
      </c>
      <c r="AG95">
        <v>1</v>
      </c>
      <c r="AH95">
        <v>1</v>
      </c>
      <c r="AI95">
        <v>1</v>
      </c>
      <c r="AJ95">
        <v>1</v>
      </c>
      <c r="AK95">
        <v>1</v>
      </c>
    </row>
    <row r="96" spans="1:37" ht="15">
      <c r="A96" s="289">
        <v>86</v>
      </c>
      <c r="B96" s="289" t="s">
        <v>209</v>
      </c>
      <c r="C96" s="289" t="s">
        <v>210</v>
      </c>
      <c r="D96" s="289" t="s">
        <v>676</v>
      </c>
      <c r="E96" s="289" t="s">
        <v>289</v>
      </c>
      <c r="F96" s="289" t="s">
        <v>402</v>
      </c>
      <c r="G96" s="289" t="s">
        <v>403</v>
      </c>
      <c r="H96">
        <v>1</v>
      </c>
      <c r="I96">
        <v>27</v>
      </c>
      <c r="J96">
        <v>27</v>
      </c>
      <c r="K96">
        <v>1</v>
      </c>
      <c r="L96">
        <v>1</v>
      </c>
      <c r="M96">
        <v>1</v>
      </c>
      <c r="N96">
        <v>25</v>
      </c>
      <c r="O96">
        <v>1</v>
      </c>
      <c r="P96">
        <v>1</v>
      </c>
      <c r="Q96">
        <v>1</v>
      </c>
      <c r="R96">
        <v>1</v>
      </c>
      <c r="S96">
        <v>1</v>
      </c>
      <c r="T96">
        <v>1</v>
      </c>
      <c r="U96">
        <v>1</v>
      </c>
      <c r="V96">
        <v>1</v>
      </c>
      <c r="W96">
        <v>1</v>
      </c>
      <c r="X96">
        <v>27</v>
      </c>
      <c r="Y96">
        <v>1</v>
      </c>
      <c r="Z96">
        <v>1</v>
      </c>
      <c r="AA96">
        <v>27</v>
      </c>
      <c r="AB96">
        <v>1</v>
      </c>
      <c r="AC96">
        <v>1</v>
      </c>
      <c r="AD96">
        <v>1</v>
      </c>
      <c r="AE96">
        <v>1</v>
      </c>
      <c r="AF96">
        <v>1</v>
      </c>
      <c r="AG96">
        <v>1</v>
      </c>
      <c r="AH96">
        <v>1</v>
      </c>
      <c r="AI96">
        <v>1</v>
      </c>
      <c r="AJ96">
        <v>25</v>
      </c>
      <c r="AK96">
        <v>1</v>
      </c>
    </row>
    <row r="97" spans="1:37" ht="15">
      <c r="A97" s="289">
        <v>87</v>
      </c>
      <c r="B97" s="289" t="s">
        <v>211</v>
      </c>
      <c r="C97" s="289" t="s">
        <v>571</v>
      </c>
      <c r="D97" s="89" t="s">
        <v>572</v>
      </c>
      <c r="E97" s="289" t="s">
        <v>287</v>
      </c>
      <c r="F97" s="289" t="s">
        <v>406</v>
      </c>
      <c r="G97" s="289" t="s">
        <v>407</v>
      </c>
      <c r="H97">
        <v>24</v>
      </c>
      <c r="I97">
        <v>7</v>
      </c>
      <c r="J97">
        <v>21</v>
      </c>
      <c r="K97">
        <v>11</v>
      </c>
      <c r="L97">
        <v>23</v>
      </c>
      <c r="M97">
        <v>19</v>
      </c>
      <c r="N97">
        <v>28</v>
      </c>
      <c r="O97">
        <v>16</v>
      </c>
      <c r="P97">
        <v>17</v>
      </c>
      <c r="Q97">
        <v>6</v>
      </c>
      <c r="R97">
        <v>26</v>
      </c>
      <c r="S97">
        <v>14</v>
      </c>
      <c r="T97">
        <v>3</v>
      </c>
      <c r="U97">
        <v>20</v>
      </c>
      <c r="V97">
        <v>22</v>
      </c>
      <c r="W97">
        <v>9</v>
      </c>
      <c r="X97" t="s">
        <v>221</v>
      </c>
      <c r="Y97">
        <v>18</v>
      </c>
      <c r="Z97">
        <v>10</v>
      </c>
      <c r="AA97" t="s">
        <v>221</v>
      </c>
      <c r="AB97">
        <v>15</v>
      </c>
      <c r="AC97">
        <v>8</v>
      </c>
      <c r="AD97">
        <v>27</v>
      </c>
      <c r="AE97">
        <v>4</v>
      </c>
      <c r="AF97">
        <v>5</v>
      </c>
      <c r="AG97">
        <v>12</v>
      </c>
      <c r="AH97">
        <v>13</v>
      </c>
      <c r="AI97">
        <v>2</v>
      </c>
      <c r="AJ97">
        <v>1</v>
      </c>
      <c r="AK97">
        <v>25</v>
      </c>
    </row>
    <row r="98" spans="1:37" ht="15">
      <c r="A98" s="289">
        <v>88</v>
      </c>
      <c r="B98" s="289" t="s">
        <v>213</v>
      </c>
      <c r="C98" s="289" t="s">
        <v>214</v>
      </c>
      <c r="D98" s="289" t="s">
        <v>677</v>
      </c>
      <c r="E98" s="289" t="s">
        <v>287</v>
      </c>
      <c r="F98" s="289" t="s">
        <v>344</v>
      </c>
      <c r="G98" s="289" t="s">
        <v>408</v>
      </c>
      <c r="H98">
        <v>28</v>
      </c>
      <c r="I98">
        <v>1</v>
      </c>
      <c r="J98">
        <v>29</v>
      </c>
      <c r="K98">
        <v>2</v>
      </c>
      <c r="L98">
        <v>23</v>
      </c>
      <c r="M98">
        <v>25</v>
      </c>
      <c r="N98">
        <v>4</v>
      </c>
      <c r="O98">
        <v>7</v>
      </c>
      <c r="P98">
        <v>22</v>
      </c>
      <c r="Q98">
        <v>13</v>
      </c>
      <c r="R98">
        <v>20</v>
      </c>
      <c r="S98">
        <v>21</v>
      </c>
      <c r="T98">
        <v>12</v>
      </c>
      <c r="U98">
        <v>24</v>
      </c>
      <c r="V98">
        <v>16</v>
      </c>
      <c r="W98">
        <v>9</v>
      </c>
      <c r="X98">
        <v>19</v>
      </c>
      <c r="Y98">
        <v>5</v>
      </c>
      <c r="Z98">
        <v>6</v>
      </c>
      <c r="AA98">
        <v>30</v>
      </c>
      <c r="AB98">
        <v>27</v>
      </c>
      <c r="AC98">
        <v>11</v>
      </c>
      <c r="AD98">
        <v>26</v>
      </c>
      <c r="AE98">
        <v>15</v>
      </c>
      <c r="AF98">
        <v>14</v>
      </c>
      <c r="AG98">
        <v>8</v>
      </c>
      <c r="AH98">
        <v>10</v>
      </c>
      <c r="AI98">
        <v>18</v>
      </c>
      <c r="AJ98">
        <v>17</v>
      </c>
      <c r="AK98">
        <v>3</v>
      </c>
    </row>
    <row r="99" spans="1:37" ht="15">
      <c r="A99" s="289">
        <v>89</v>
      </c>
      <c r="B99" s="289" t="s">
        <v>215</v>
      </c>
      <c r="C99" s="289" t="s">
        <v>216</v>
      </c>
      <c r="D99" s="289" t="s">
        <v>678</v>
      </c>
      <c r="E99" s="289" t="s">
        <v>231</v>
      </c>
      <c r="H99">
        <v>16</v>
      </c>
      <c r="I99">
        <v>21</v>
      </c>
      <c r="J99">
        <v>28</v>
      </c>
      <c r="K99">
        <v>23</v>
      </c>
      <c r="L99">
        <v>17</v>
      </c>
      <c r="M99">
        <v>4</v>
      </c>
      <c r="N99">
        <v>7</v>
      </c>
      <c r="O99">
        <v>12</v>
      </c>
      <c r="P99">
        <v>25</v>
      </c>
      <c r="Q99">
        <v>27</v>
      </c>
      <c r="R99">
        <v>13</v>
      </c>
      <c r="S99">
        <v>1</v>
      </c>
      <c r="T99">
        <v>6</v>
      </c>
      <c r="U99">
        <v>26</v>
      </c>
      <c r="V99">
        <v>18</v>
      </c>
      <c r="W99">
        <v>2</v>
      </c>
      <c r="X99">
        <v>19</v>
      </c>
      <c r="Y99">
        <v>5</v>
      </c>
      <c r="Z99">
        <v>10</v>
      </c>
      <c r="AA99">
        <v>20</v>
      </c>
      <c r="AB99">
        <v>24</v>
      </c>
      <c r="AC99">
        <v>11</v>
      </c>
      <c r="AD99">
        <v>30</v>
      </c>
      <c r="AE99">
        <v>8</v>
      </c>
      <c r="AF99">
        <v>9</v>
      </c>
      <c r="AG99">
        <v>22</v>
      </c>
      <c r="AH99">
        <v>15</v>
      </c>
      <c r="AI99">
        <v>3</v>
      </c>
      <c r="AJ99">
        <v>29</v>
      </c>
      <c r="AK99">
        <v>14</v>
      </c>
    </row>
    <row r="100" spans="1:37" ht="15">
      <c r="A100" s="289">
        <v>90</v>
      </c>
      <c r="B100" s="289" t="s">
        <v>217</v>
      </c>
      <c r="C100" s="289" t="s">
        <v>218</v>
      </c>
      <c r="D100" s="289" t="s">
        <v>679</v>
      </c>
      <c r="E100" s="289" t="s">
        <v>289</v>
      </c>
      <c r="F100" s="289" t="s">
        <v>409</v>
      </c>
      <c r="G100" s="289" t="s">
        <v>410</v>
      </c>
      <c r="H100">
        <v>1</v>
      </c>
      <c r="I100">
        <v>20</v>
      </c>
      <c r="J100">
        <v>13</v>
      </c>
      <c r="K100">
        <v>20</v>
      </c>
      <c r="L100">
        <v>1</v>
      </c>
      <c r="M100">
        <v>1</v>
      </c>
      <c r="N100">
        <v>1</v>
      </c>
      <c r="O100">
        <v>1</v>
      </c>
      <c r="P100">
        <v>20</v>
      </c>
      <c r="Q100">
        <v>20</v>
      </c>
      <c r="R100">
        <v>13</v>
      </c>
      <c r="S100">
        <v>1</v>
      </c>
      <c r="T100">
        <v>1</v>
      </c>
      <c r="U100">
        <v>20</v>
      </c>
      <c r="V100">
        <v>13</v>
      </c>
      <c r="W100">
        <v>1</v>
      </c>
      <c r="X100">
        <v>20</v>
      </c>
      <c r="Y100">
        <v>1</v>
      </c>
      <c r="Z100">
        <v>13</v>
      </c>
      <c r="AA100">
        <v>20</v>
      </c>
      <c r="AB100">
        <v>20</v>
      </c>
      <c r="AC100">
        <v>13</v>
      </c>
      <c r="AD100">
        <v>20</v>
      </c>
      <c r="AE100">
        <v>1</v>
      </c>
      <c r="AF100">
        <v>1</v>
      </c>
      <c r="AG100">
        <v>20</v>
      </c>
      <c r="AH100">
        <v>13</v>
      </c>
      <c r="AI100">
        <v>1</v>
      </c>
      <c r="AJ100">
        <v>20</v>
      </c>
      <c r="AK100">
        <v>13</v>
      </c>
    </row>
    <row r="101" spans="1:37" ht="15">
      <c r="A101" s="289">
        <v>91</v>
      </c>
      <c r="B101" s="289" t="s">
        <v>219</v>
      </c>
      <c r="C101" s="289" t="s">
        <v>573</v>
      </c>
      <c r="D101" s="89" t="s">
        <v>574</v>
      </c>
      <c r="E101" s="289" t="s">
        <v>287</v>
      </c>
      <c r="F101" s="289" t="s">
        <v>411</v>
      </c>
      <c r="G101" s="289" t="s">
        <v>412</v>
      </c>
      <c r="H101">
        <v>27</v>
      </c>
      <c r="I101">
        <v>3</v>
      </c>
      <c r="J101">
        <v>30</v>
      </c>
      <c r="K101">
        <v>6</v>
      </c>
      <c r="L101">
        <v>29</v>
      </c>
      <c r="M101">
        <v>17</v>
      </c>
      <c r="N101">
        <v>22</v>
      </c>
      <c r="O101">
        <v>25</v>
      </c>
      <c r="P101">
        <v>11</v>
      </c>
      <c r="Q101">
        <v>18</v>
      </c>
      <c r="R101">
        <v>9</v>
      </c>
      <c r="S101">
        <v>10</v>
      </c>
      <c r="T101">
        <v>20</v>
      </c>
      <c r="U101">
        <v>12</v>
      </c>
      <c r="V101">
        <v>21</v>
      </c>
      <c r="W101">
        <v>13</v>
      </c>
      <c r="X101">
        <v>1</v>
      </c>
      <c r="Y101">
        <v>19</v>
      </c>
      <c r="Z101">
        <v>4</v>
      </c>
      <c r="AA101">
        <v>2</v>
      </c>
      <c r="AB101">
        <v>8</v>
      </c>
      <c r="AC101">
        <v>7</v>
      </c>
      <c r="AD101">
        <v>28</v>
      </c>
      <c r="AE101">
        <v>23</v>
      </c>
      <c r="AF101">
        <v>24</v>
      </c>
      <c r="AG101">
        <v>5</v>
      </c>
      <c r="AH101">
        <v>15</v>
      </c>
      <c r="AI101">
        <v>16</v>
      </c>
      <c r="AJ101">
        <v>26</v>
      </c>
      <c r="AK101">
        <v>14</v>
      </c>
    </row>
    <row r="102" spans="1:37">
      <c r="B102" s="289" t="s">
        <v>413</v>
      </c>
      <c r="C102" s="289" t="s">
        <v>414</v>
      </c>
      <c r="D102" s="289" t="s">
        <v>680</v>
      </c>
      <c r="E102" s="289" t="s">
        <v>231</v>
      </c>
      <c r="H102" s="289" t="s">
        <v>221</v>
      </c>
      <c r="I102" s="289" t="s">
        <v>221</v>
      </c>
      <c r="J102" s="289" t="s">
        <v>221</v>
      </c>
      <c r="K102" s="289" t="s">
        <v>221</v>
      </c>
      <c r="L102" s="289" t="s">
        <v>221</v>
      </c>
      <c r="M102" s="289" t="s">
        <v>221</v>
      </c>
      <c r="N102" s="289" t="s">
        <v>221</v>
      </c>
      <c r="O102" s="289" t="s">
        <v>221</v>
      </c>
      <c r="P102" s="289" t="s">
        <v>221</v>
      </c>
      <c r="Q102" s="289" t="s">
        <v>221</v>
      </c>
      <c r="R102" s="289" t="s">
        <v>221</v>
      </c>
      <c r="S102" s="289" t="s">
        <v>221</v>
      </c>
      <c r="T102" s="289" t="s">
        <v>221</v>
      </c>
      <c r="U102" s="289" t="s">
        <v>221</v>
      </c>
      <c r="V102" s="289" t="s">
        <v>221</v>
      </c>
      <c r="W102" s="289" t="s">
        <v>221</v>
      </c>
      <c r="X102" s="289" t="s">
        <v>221</v>
      </c>
      <c r="Y102" s="289" t="s">
        <v>221</v>
      </c>
      <c r="Z102" s="289" t="s">
        <v>221</v>
      </c>
      <c r="AA102" s="289" t="s">
        <v>221</v>
      </c>
      <c r="AB102" s="289" t="s">
        <v>221</v>
      </c>
      <c r="AC102" s="289" t="s">
        <v>221</v>
      </c>
      <c r="AD102" s="289" t="s">
        <v>221</v>
      </c>
      <c r="AE102" s="289" t="s">
        <v>221</v>
      </c>
      <c r="AF102" s="289" t="s">
        <v>221</v>
      </c>
      <c r="AG102" s="289" t="s">
        <v>221</v>
      </c>
      <c r="AH102" s="289" t="s">
        <v>221</v>
      </c>
      <c r="AI102" s="289" t="s">
        <v>221</v>
      </c>
      <c r="AJ102" s="289" t="s">
        <v>221</v>
      </c>
      <c r="AK102" s="289" t="s">
        <v>221</v>
      </c>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14FD1E-0DB5-4E39-BC12-481CD3F963EC}">
  <sheetPr codeName="Sheet11"/>
  <dimension ref="A2:Q62"/>
  <sheetViews>
    <sheetView workbookViewId="0">
      <selection activeCell="B2" sqref="B2"/>
    </sheetView>
  </sheetViews>
  <sheetFormatPr defaultColWidth="9.140625" defaultRowHeight="12.75"/>
  <cols>
    <col min="1" max="1" width="9.140625" style="26"/>
    <col min="2" max="2" width="12" style="27" bestFit="1" customWidth="1"/>
    <col min="3" max="16384" width="9.140625" style="26"/>
  </cols>
  <sheetData>
    <row r="2" spans="1:17">
      <c r="A2" s="38"/>
      <c r="B2" s="37">
        <f>'Profile image'!G5</f>
        <v>100</v>
      </c>
      <c r="O2" s="26">
        <f>'Profile image'!D5</f>
        <v>1</v>
      </c>
      <c r="P2" s="46">
        <f>O2-1</f>
        <v>0</v>
      </c>
      <c r="Q2" s="46">
        <f>30-P2</f>
        <v>30</v>
      </c>
    </row>
    <row r="3" spans="1:17">
      <c r="N3" s="26">
        <v>1</v>
      </c>
      <c r="O3" s="26">
        <v>60</v>
      </c>
      <c r="P3" s="45">
        <f>IF(P33=0,1,0)</f>
        <v>0</v>
      </c>
    </row>
    <row r="4" spans="1:17">
      <c r="N4" s="26">
        <v>1</v>
      </c>
      <c r="O4" s="26">
        <v>59</v>
      </c>
      <c r="P4" s="45">
        <f t="shared" ref="P4:P32" si="0">IF(P34=0,1,0)</f>
        <v>0</v>
      </c>
    </row>
    <row r="5" spans="1:17">
      <c r="N5" s="26">
        <v>1</v>
      </c>
      <c r="O5" s="26">
        <v>58</v>
      </c>
      <c r="P5" s="45">
        <f t="shared" si="0"/>
        <v>0</v>
      </c>
    </row>
    <row r="6" spans="1:17">
      <c r="N6" s="26">
        <v>1</v>
      </c>
      <c r="O6" s="26">
        <v>57</v>
      </c>
      <c r="P6" s="45">
        <f t="shared" si="0"/>
        <v>0</v>
      </c>
    </row>
    <row r="7" spans="1:17" ht="15.75">
      <c r="A7" s="32" t="s">
        <v>272</v>
      </c>
      <c r="B7" s="31"/>
      <c r="N7" s="26">
        <v>1</v>
      </c>
      <c r="O7" s="26">
        <v>56</v>
      </c>
      <c r="P7" s="45">
        <f t="shared" si="0"/>
        <v>0</v>
      </c>
    </row>
    <row r="8" spans="1:17" ht="15.75">
      <c r="A8" s="36"/>
      <c r="B8" s="35">
        <f>1-B9</f>
        <v>0</v>
      </c>
      <c r="N8" s="26">
        <v>1</v>
      </c>
      <c r="O8" s="26">
        <v>55</v>
      </c>
      <c r="P8" s="45">
        <f t="shared" si="0"/>
        <v>0</v>
      </c>
    </row>
    <row r="9" spans="1:17" ht="15.75">
      <c r="A9" s="36" t="s">
        <v>273</v>
      </c>
      <c r="B9" s="35">
        <f>B2/100</f>
        <v>1</v>
      </c>
      <c r="N9" s="26">
        <v>1</v>
      </c>
      <c r="O9" s="26">
        <v>54</v>
      </c>
      <c r="P9" s="45">
        <f t="shared" si="0"/>
        <v>0</v>
      </c>
    </row>
    <row r="10" spans="1:17" ht="15.75">
      <c r="A10" s="34"/>
      <c r="B10" s="33"/>
      <c r="N10" s="26">
        <v>1</v>
      </c>
      <c r="O10" s="26">
        <v>53</v>
      </c>
      <c r="P10" s="45">
        <f t="shared" si="0"/>
        <v>0</v>
      </c>
    </row>
    <row r="11" spans="1:17" ht="15.75">
      <c r="A11" s="32"/>
      <c r="B11" s="31"/>
      <c r="N11" s="26">
        <v>1</v>
      </c>
      <c r="O11" s="26">
        <v>52</v>
      </c>
      <c r="P11" s="45">
        <f t="shared" si="0"/>
        <v>0</v>
      </c>
    </row>
    <row r="12" spans="1:17" ht="15.75">
      <c r="A12" s="30"/>
      <c r="B12" s="30"/>
      <c r="N12" s="26">
        <v>1</v>
      </c>
      <c r="O12" s="26">
        <v>51</v>
      </c>
      <c r="P12" s="45">
        <f t="shared" si="0"/>
        <v>0</v>
      </c>
    </row>
    <row r="13" spans="1:17" ht="15.75">
      <c r="A13" s="29"/>
      <c r="B13" s="29"/>
      <c r="N13" s="26">
        <v>1</v>
      </c>
      <c r="O13" s="26">
        <v>50</v>
      </c>
      <c r="P13" s="45">
        <f t="shared" si="0"/>
        <v>0</v>
      </c>
    </row>
    <row r="14" spans="1:17" ht="15.75">
      <c r="A14" s="28"/>
      <c r="B14" s="28"/>
      <c r="N14" s="26">
        <v>1</v>
      </c>
      <c r="O14" s="26">
        <v>49</v>
      </c>
      <c r="P14" s="45">
        <f t="shared" si="0"/>
        <v>0</v>
      </c>
    </row>
    <row r="15" spans="1:17">
      <c r="N15" s="26">
        <v>1</v>
      </c>
      <c r="O15" s="26">
        <v>48</v>
      </c>
      <c r="P15" s="45">
        <f t="shared" si="0"/>
        <v>0</v>
      </c>
    </row>
    <row r="16" spans="1:17">
      <c r="N16" s="26">
        <v>1</v>
      </c>
      <c r="O16" s="26">
        <v>47</v>
      </c>
      <c r="P16" s="45">
        <f t="shared" si="0"/>
        <v>0</v>
      </c>
    </row>
    <row r="17" spans="14:16">
      <c r="N17" s="26">
        <v>1</v>
      </c>
      <c r="O17" s="26">
        <v>46</v>
      </c>
      <c r="P17" s="45">
        <f t="shared" si="0"/>
        <v>0</v>
      </c>
    </row>
    <row r="18" spans="14:16">
      <c r="N18" s="26">
        <v>1</v>
      </c>
      <c r="O18" s="26">
        <v>45</v>
      </c>
      <c r="P18" s="45">
        <f t="shared" si="0"/>
        <v>0</v>
      </c>
    </row>
    <row r="19" spans="14:16">
      <c r="N19" s="26">
        <v>1</v>
      </c>
      <c r="O19" s="26">
        <v>44</v>
      </c>
      <c r="P19" s="45">
        <f t="shared" si="0"/>
        <v>0</v>
      </c>
    </row>
    <row r="20" spans="14:16">
      <c r="N20" s="26">
        <v>1</v>
      </c>
      <c r="O20" s="26">
        <v>43</v>
      </c>
      <c r="P20" s="45">
        <f t="shared" si="0"/>
        <v>0</v>
      </c>
    </row>
    <row r="21" spans="14:16">
      <c r="N21" s="26">
        <v>1</v>
      </c>
      <c r="O21" s="26">
        <v>42</v>
      </c>
      <c r="P21" s="45">
        <f t="shared" si="0"/>
        <v>0</v>
      </c>
    </row>
    <row r="22" spans="14:16">
      <c r="N22" s="26">
        <v>1</v>
      </c>
      <c r="O22" s="26">
        <v>41</v>
      </c>
      <c r="P22" s="45">
        <f t="shared" si="0"/>
        <v>0</v>
      </c>
    </row>
    <row r="23" spans="14:16">
      <c r="N23" s="26">
        <v>1</v>
      </c>
      <c r="O23" s="26">
        <v>40</v>
      </c>
      <c r="P23" s="45">
        <f t="shared" si="0"/>
        <v>0</v>
      </c>
    </row>
    <row r="24" spans="14:16">
      <c r="N24" s="26">
        <v>1</v>
      </c>
      <c r="O24" s="26">
        <v>39</v>
      </c>
      <c r="P24" s="45">
        <f t="shared" si="0"/>
        <v>0</v>
      </c>
    </row>
    <row r="25" spans="14:16">
      <c r="N25" s="26">
        <v>1</v>
      </c>
      <c r="O25" s="26">
        <v>38</v>
      </c>
      <c r="P25" s="45">
        <f t="shared" si="0"/>
        <v>0</v>
      </c>
    </row>
    <row r="26" spans="14:16">
      <c r="N26" s="26">
        <v>1</v>
      </c>
      <c r="O26" s="26">
        <v>37</v>
      </c>
      <c r="P26" s="45">
        <f t="shared" si="0"/>
        <v>0</v>
      </c>
    </row>
    <row r="27" spans="14:16">
      <c r="N27" s="26">
        <v>1</v>
      </c>
      <c r="O27" s="26">
        <v>36</v>
      </c>
      <c r="P27" s="45">
        <f t="shared" si="0"/>
        <v>0</v>
      </c>
    </row>
    <row r="28" spans="14:16">
      <c r="N28" s="26">
        <v>1</v>
      </c>
      <c r="O28" s="26">
        <v>35</v>
      </c>
      <c r="P28" s="45">
        <f t="shared" si="0"/>
        <v>0</v>
      </c>
    </row>
    <row r="29" spans="14:16">
      <c r="N29" s="26">
        <v>1</v>
      </c>
      <c r="O29" s="26">
        <v>34</v>
      </c>
      <c r="P29" s="45">
        <f t="shared" si="0"/>
        <v>0</v>
      </c>
    </row>
    <row r="30" spans="14:16">
      <c r="N30" s="26">
        <v>1</v>
      </c>
      <c r="O30" s="26">
        <v>33</v>
      </c>
      <c r="P30" s="45">
        <f t="shared" si="0"/>
        <v>0</v>
      </c>
    </row>
    <row r="31" spans="14:16">
      <c r="N31" s="26">
        <v>1</v>
      </c>
      <c r="O31" s="26">
        <v>32</v>
      </c>
      <c r="P31" s="45">
        <f t="shared" si="0"/>
        <v>0</v>
      </c>
    </row>
    <row r="32" spans="14:16">
      <c r="N32" s="26">
        <v>1</v>
      </c>
      <c r="O32" s="26">
        <v>31</v>
      </c>
      <c r="P32" s="45">
        <f t="shared" si="0"/>
        <v>0</v>
      </c>
    </row>
    <row r="33" spans="15:16">
      <c r="O33" s="26">
        <v>30</v>
      </c>
      <c r="P33" s="45">
        <f t="shared" ref="P33:P62" si="1">IF($P$2&gt;=$O33,0,1)</f>
        <v>1</v>
      </c>
    </row>
    <row r="34" spans="15:16">
      <c r="O34" s="26">
        <v>29</v>
      </c>
      <c r="P34" s="45">
        <f t="shared" si="1"/>
        <v>1</v>
      </c>
    </row>
    <row r="35" spans="15:16">
      <c r="O35" s="26">
        <v>28</v>
      </c>
      <c r="P35" s="45">
        <f t="shared" si="1"/>
        <v>1</v>
      </c>
    </row>
    <row r="36" spans="15:16">
      <c r="O36" s="26">
        <v>27</v>
      </c>
      <c r="P36" s="45">
        <f t="shared" si="1"/>
        <v>1</v>
      </c>
    </row>
    <row r="37" spans="15:16">
      <c r="O37" s="26">
        <v>26</v>
      </c>
      <c r="P37" s="45">
        <f t="shared" si="1"/>
        <v>1</v>
      </c>
    </row>
    <row r="38" spans="15:16">
      <c r="O38" s="26">
        <v>25</v>
      </c>
      <c r="P38" s="45">
        <f t="shared" si="1"/>
        <v>1</v>
      </c>
    </row>
    <row r="39" spans="15:16">
      <c r="O39" s="26">
        <v>24</v>
      </c>
      <c r="P39" s="45">
        <f t="shared" si="1"/>
        <v>1</v>
      </c>
    </row>
    <row r="40" spans="15:16">
      <c r="O40" s="26">
        <v>23</v>
      </c>
      <c r="P40" s="45">
        <f t="shared" si="1"/>
        <v>1</v>
      </c>
    </row>
    <row r="41" spans="15:16">
      <c r="O41" s="26">
        <v>22</v>
      </c>
      <c r="P41" s="45">
        <f t="shared" si="1"/>
        <v>1</v>
      </c>
    </row>
    <row r="42" spans="15:16">
      <c r="O42" s="26">
        <v>21</v>
      </c>
      <c r="P42" s="45">
        <f t="shared" si="1"/>
        <v>1</v>
      </c>
    </row>
    <row r="43" spans="15:16">
      <c r="O43" s="26">
        <v>20</v>
      </c>
      <c r="P43" s="45">
        <f t="shared" si="1"/>
        <v>1</v>
      </c>
    </row>
    <row r="44" spans="15:16">
      <c r="O44" s="26">
        <v>19</v>
      </c>
      <c r="P44" s="45">
        <f t="shared" si="1"/>
        <v>1</v>
      </c>
    </row>
    <row r="45" spans="15:16">
      <c r="O45" s="26">
        <v>18</v>
      </c>
      <c r="P45" s="45">
        <f t="shared" si="1"/>
        <v>1</v>
      </c>
    </row>
    <row r="46" spans="15:16">
      <c r="O46" s="26">
        <v>17</v>
      </c>
      <c r="P46" s="45">
        <f t="shared" si="1"/>
        <v>1</v>
      </c>
    </row>
    <row r="47" spans="15:16">
      <c r="O47" s="26">
        <v>16</v>
      </c>
      <c r="P47" s="45">
        <f t="shared" si="1"/>
        <v>1</v>
      </c>
    </row>
    <row r="48" spans="15:16">
      <c r="O48" s="26">
        <v>15</v>
      </c>
      <c r="P48" s="45">
        <f t="shared" si="1"/>
        <v>1</v>
      </c>
    </row>
    <row r="49" spans="15:16">
      <c r="O49" s="26">
        <v>14</v>
      </c>
      <c r="P49" s="45">
        <f t="shared" si="1"/>
        <v>1</v>
      </c>
    </row>
    <row r="50" spans="15:16">
      <c r="O50" s="26">
        <v>13</v>
      </c>
      <c r="P50" s="45">
        <f t="shared" si="1"/>
        <v>1</v>
      </c>
    </row>
    <row r="51" spans="15:16">
      <c r="O51" s="26">
        <v>12</v>
      </c>
      <c r="P51" s="45">
        <f t="shared" si="1"/>
        <v>1</v>
      </c>
    </row>
    <row r="52" spans="15:16">
      <c r="O52" s="26">
        <v>11</v>
      </c>
      <c r="P52" s="45">
        <f t="shared" si="1"/>
        <v>1</v>
      </c>
    </row>
    <row r="53" spans="15:16">
      <c r="O53" s="26">
        <v>10</v>
      </c>
      <c r="P53" s="45">
        <f t="shared" si="1"/>
        <v>1</v>
      </c>
    </row>
    <row r="54" spans="15:16">
      <c r="O54" s="26">
        <v>9</v>
      </c>
      <c r="P54" s="45">
        <f t="shared" si="1"/>
        <v>1</v>
      </c>
    </row>
    <row r="55" spans="15:16">
      <c r="O55" s="26">
        <v>8</v>
      </c>
      <c r="P55" s="45">
        <f t="shared" si="1"/>
        <v>1</v>
      </c>
    </row>
    <row r="56" spans="15:16">
      <c r="O56" s="26">
        <v>7</v>
      </c>
      <c r="P56" s="45">
        <f t="shared" si="1"/>
        <v>1</v>
      </c>
    </row>
    <row r="57" spans="15:16">
      <c r="O57" s="26">
        <v>6</v>
      </c>
      <c r="P57" s="45">
        <f t="shared" si="1"/>
        <v>1</v>
      </c>
    </row>
    <row r="58" spans="15:16">
      <c r="O58" s="26">
        <v>5</v>
      </c>
      <c r="P58" s="45">
        <f t="shared" si="1"/>
        <v>1</v>
      </c>
    </row>
    <row r="59" spans="15:16">
      <c r="O59" s="26">
        <v>4</v>
      </c>
      <c r="P59" s="45">
        <f t="shared" si="1"/>
        <v>1</v>
      </c>
    </row>
    <row r="60" spans="15:16">
      <c r="O60" s="26">
        <v>3</v>
      </c>
      <c r="P60" s="45">
        <f t="shared" si="1"/>
        <v>1</v>
      </c>
    </row>
    <row r="61" spans="15:16">
      <c r="O61" s="26">
        <v>2</v>
      </c>
      <c r="P61" s="45">
        <f t="shared" si="1"/>
        <v>1</v>
      </c>
    </row>
    <row r="62" spans="15:16">
      <c r="O62" s="26">
        <v>1</v>
      </c>
      <c r="P62" s="45">
        <f t="shared" si="1"/>
        <v>1</v>
      </c>
    </row>
  </sheetData>
  <pageMargins left="0.7" right="0.7" top="0.75" bottom="0.75" header="0.3" footer="0.3"/>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378FC5-D419-4FC6-9857-53D147A978B4}">
  <sheetPr codeName="Sheet12"/>
  <dimension ref="C1:N27"/>
  <sheetViews>
    <sheetView showGridLines="0" topLeftCell="A8" zoomScaleNormal="100" workbookViewId="0">
      <selection activeCell="A11" sqref="A11"/>
    </sheetView>
  </sheetViews>
  <sheetFormatPr defaultColWidth="9.140625" defaultRowHeight="18" customHeight="1"/>
  <cols>
    <col min="1" max="1" width="44.42578125" style="5" customWidth="1"/>
    <col min="2" max="2" width="18.85546875" style="5" customWidth="1"/>
    <col min="3" max="14" width="10.28515625" style="5" customWidth="1"/>
    <col min="15" max="15" width="17.85546875" style="5" customWidth="1"/>
    <col min="16" max="16384" width="9.140625" style="5"/>
  </cols>
  <sheetData>
    <row r="1" spans="3:14" ht="28.5" customHeight="1">
      <c r="F1" s="66" t="str">
        <f>'5 - Profile'!A1</f>
        <v>United Kingdom</v>
      </c>
    </row>
    <row r="2" spans="3:14" ht="27.75" customHeight="1">
      <c r="D2" s="39"/>
      <c r="E2" s="39"/>
      <c r="F2" s="64"/>
    </row>
    <row r="3" spans="3:14" ht="18" customHeight="1">
      <c r="C3" s="65"/>
      <c r="D3" s="41" t="s">
        <v>243</v>
      </c>
      <c r="E3" s="41"/>
      <c r="F3" s="41" t="s">
        <v>274</v>
      </c>
      <c r="G3" s="42"/>
      <c r="H3" s="41" t="s">
        <v>273</v>
      </c>
      <c r="I3" s="42"/>
    </row>
    <row r="4" spans="3:14" s="47" customFormat="1" ht="18" customHeight="1">
      <c r="D4" s="48" t="s">
        <v>275</v>
      </c>
      <c r="E4" s="48"/>
      <c r="F4" s="49"/>
      <c r="G4" s="48"/>
      <c r="H4" s="48" t="s">
        <v>276</v>
      </c>
      <c r="I4" s="50"/>
    </row>
    <row r="5" spans="3:14" s="47" customFormat="1" ht="18" customHeight="1">
      <c r="D5" s="799">
        <f>IF(INDEX(Rank2023!2:2,MATCH($F$1,Rank2023!$1:$1,0))="","-",(INDEX(Rank2023!2:2,MATCH($F$1,Rank2023!$1:$1,0))))</f>
        <v>2</v>
      </c>
      <c r="E5" s="54"/>
      <c r="G5" s="800">
        <f>IF(INDEX(Score2023!2:2,MATCH($F$1,Score2023!$1:$1,0))="","-",(INDEX(Score2023!2:2,MATCH($F$1,Score2023!$1:$1,0))))</f>
        <v>96.454610040080567</v>
      </c>
      <c r="H5" s="800"/>
      <c r="I5" s="800"/>
    </row>
    <row r="6" spans="3:14" s="47" customFormat="1" ht="18" customHeight="1">
      <c r="D6" s="799"/>
      <c r="E6" s="54"/>
      <c r="G6" s="800"/>
      <c r="H6" s="800"/>
      <c r="I6" s="800"/>
    </row>
    <row r="7" spans="3:14" s="47" customFormat="1" ht="18" customHeight="1">
      <c r="D7" s="799"/>
      <c r="E7" s="54"/>
      <c r="G7" s="800"/>
      <c r="H7" s="800"/>
      <c r="I7" s="800"/>
    </row>
    <row r="8" spans="3:14" s="47" customFormat="1" ht="18" customHeight="1">
      <c r="D8" s="799"/>
      <c r="E8" s="54"/>
      <c r="G8" s="800"/>
      <c r="H8" s="800"/>
      <c r="I8" s="800"/>
    </row>
    <row r="9" spans="3:14" s="47" customFormat="1" ht="18" customHeight="1">
      <c r="D9" s="799"/>
      <c r="E9" s="54"/>
      <c r="F9" s="63"/>
      <c r="G9" s="800"/>
      <c r="H9" s="800"/>
      <c r="I9" s="800"/>
    </row>
    <row r="10" spans="3:14" s="47" customFormat="1" ht="18" customHeight="1">
      <c r="D10" s="799"/>
      <c r="E10" s="54"/>
      <c r="F10" s="63"/>
      <c r="G10" s="800"/>
      <c r="H10" s="800"/>
      <c r="I10" s="800"/>
      <c r="N10" s="43"/>
    </row>
    <row r="11" spans="3:14" s="47" customFormat="1" ht="18" customHeight="1">
      <c r="D11" s="799"/>
      <c r="E11" s="54"/>
      <c r="F11" s="63"/>
      <c r="G11" s="800"/>
      <c r="H11" s="800"/>
      <c r="I11" s="800"/>
    </row>
    <row r="12" spans="3:14" s="47" customFormat="1" ht="18" customHeight="1"/>
    <row r="13" spans="3:14" ht="18" customHeight="1">
      <c r="C13" s="65"/>
      <c r="D13" s="23" t="s">
        <v>243</v>
      </c>
      <c r="E13" s="24"/>
      <c r="F13" s="41" t="s">
        <v>277</v>
      </c>
      <c r="G13" s="24"/>
      <c r="H13" s="23" t="s">
        <v>273</v>
      </c>
      <c r="I13" s="24"/>
    </row>
    <row r="14" spans="3:14" ht="18" customHeight="1">
      <c r="D14" s="67"/>
      <c r="E14" s="52"/>
      <c r="F14" s="53"/>
      <c r="G14" s="52"/>
      <c r="H14" s="51"/>
      <c r="I14" s="52"/>
    </row>
    <row r="15" spans="3:14" ht="18" customHeight="1">
      <c r="D15" s="71">
        <f>IF(INDEX(Rank2023!4:4,MATCH($F$1,Rank2023!$1:$1,0))="","-",(INDEX(Rank2023!4:4,MATCH($F$1,Rank2023!$1:$1,0))))</f>
        <v>5</v>
      </c>
      <c r="E15" s="24"/>
      <c r="F15" s="55" t="s">
        <v>278</v>
      </c>
      <c r="G15" s="24"/>
      <c r="H15" s="68">
        <f>IF(INDEX(Score2023!4:4,MATCH($F$1,Score2023!$1:$1,0))="","-",(INDEX(Score2023!4:4,MATCH($F$1,Score2023!$1:$1,0))))</f>
        <v>77.564460202925119</v>
      </c>
      <c r="I15" s="188">
        <f>H15+5</f>
        <v>82.564460202925119</v>
      </c>
    </row>
    <row r="16" spans="3:14" ht="18" customHeight="1">
      <c r="C16" s="65"/>
      <c r="D16" s="72"/>
      <c r="E16" s="57"/>
      <c r="F16" s="58"/>
      <c r="G16" s="57"/>
      <c r="H16" s="69"/>
      <c r="I16" s="60"/>
    </row>
    <row r="17" spans="3:9" ht="18" customHeight="1">
      <c r="D17" s="73"/>
      <c r="E17" s="52"/>
      <c r="F17" s="61"/>
      <c r="G17" s="52"/>
      <c r="H17" s="70"/>
      <c r="I17" s="62"/>
    </row>
    <row r="18" spans="3:9" ht="18" customHeight="1">
      <c r="D18" s="71">
        <f>IF(INDEX(Rank2023!54:54,MATCH($F$1,Rank2023!$1:$1,0))="","-",(INDEX(Rank2023!54:54,MATCH($F$1,Rank2023!$1:$1,0))))</f>
        <v>4</v>
      </c>
      <c r="E18" s="24"/>
      <c r="F18" s="55" t="s">
        <v>279</v>
      </c>
      <c r="G18" s="24"/>
      <c r="H18" s="68">
        <f>IF(INDEX(Score2023!54:54,MATCH($F$1,Score2023!$1:$1,0))="","-",(INDEX(Score2023!54:54,MATCH($F$1,Score2023!$1:$1,0))))</f>
        <v>91.771500669800886</v>
      </c>
      <c r="I18" s="188">
        <f>H18+5</f>
        <v>96.771500669800886</v>
      </c>
    </row>
    <row r="19" spans="3:9" ht="18" customHeight="1">
      <c r="C19" s="65"/>
      <c r="D19" s="72"/>
      <c r="E19" s="57"/>
      <c r="F19" s="58"/>
      <c r="G19" s="57"/>
      <c r="H19" s="69"/>
      <c r="I19" s="60"/>
    </row>
    <row r="20" spans="3:9" ht="18" customHeight="1">
      <c r="D20" s="73"/>
      <c r="E20" s="52"/>
      <c r="F20" s="61"/>
      <c r="G20" s="52"/>
      <c r="H20" s="70"/>
      <c r="I20" s="62"/>
    </row>
    <row r="21" spans="3:9" ht="18" customHeight="1">
      <c r="D21" s="71">
        <f>IF(INDEX(Rank2023!81:81,MATCH($F$1,Rank2023!$1:$1,0))="","-",(INDEX(Rank2023!81:81,MATCH($F$1,Rank2023!$1:$1,0))))</f>
        <v>2</v>
      </c>
      <c r="E21" s="24"/>
      <c r="F21" s="55" t="s">
        <v>280</v>
      </c>
      <c r="G21" s="24"/>
      <c r="H21" s="68">
        <f>IF(INDEX(Score2023!81:81,MATCH($F$1,Score2023!$1:$1,0))="","-",(INDEX(Score2023!81:81,MATCH($F$1,Score2023!$1:$1,0))))</f>
        <v>95.587457906039518</v>
      </c>
      <c r="I21" s="188">
        <f>H21+5</f>
        <v>100.58745790603952</v>
      </c>
    </row>
    <row r="22" spans="3:9" ht="18" customHeight="1">
      <c r="C22" s="65"/>
      <c r="D22" s="56"/>
      <c r="E22" s="57"/>
      <c r="F22" s="58"/>
      <c r="G22" s="57"/>
      <c r="H22" s="59"/>
      <c r="I22" s="60"/>
    </row>
    <row r="24" spans="3:9" ht="18" customHeight="1">
      <c r="C24" s="145"/>
      <c r="D24" s="145"/>
      <c r="E24" s="145"/>
      <c r="F24" s="145"/>
      <c r="G24" s="145"/>
      <c r="H24" s="145"/>
      <c r="I24" s="145"/>
    </row>
    <row r="25" spans="3:9" s="146" customFormat="1" ht="54" customHeight="1">
      <c r="C25" s="801" t="s">
        <v>816</v>
      </c>
      <c r="D25" s="802"/>
      <c r="F25" s="148"/>
      <c r="G25" s="149">
        <f>INDEX(Background!C:C,MATCH('Profile image (2)'!$F$1,Background!$B:$B,0))</f>
        <v>69.486999999999995</v>
      </c>
      <c r="H25" s="148"/>
      <c r="I25" s="150" t="str">
        <f>INDEX(Background!D:D,MATCH('Profile image (2)'!$F$1,Background!$B:$B,0))</f>
        <v>Large</v>
      </c>
    </row>
    <row r="26" spans="3:9" s="146" customFormat="1" ht="54" customHeight="1">
      <c r="C26" s="803" t="s">
        <v>817</v>
      </c>
      <c r="D26" s="803"/>
      <c r="E26" s="148"/>
      <c r="F26" s="148"/>
      <c r="G26" s="151">
        <f>INDEX(Background!F:F,MATCH('Profile image (2)'!$F$1,Background!$B:$B,0))</f>
        <v>57608.214</v>
      </c>
      <c r="H26" s="148"/>
      <c r="I26" s="150" t="str">
        <f>INDEX(Background!G:G,MATCH('Profile image (2)'!$F$1,Background!$B:$B,0))</f>
        <v>High</v>
      </c>
    </row>
    <row r="27" spans="3:9" s="147" customFormat="1" ht="54" customHeight="1">
      <c r="C27" s="152" t="s">
        <v>281</v>
      </c>
      <c r="D27" s="153"/>
      <c r="E27" s="154"/>
      <c r="F27" s="154"/>
      <c r="G27" s="155" t="str">
        <f>IF(INDEX(Background!I:I,MATCH('Profile image (2)'!$F$1,Background!$B:$B,0))="","-",INDEX(Background!I:I,MATCH('Profile image (2)'!$F$1,Background!$B:$B,0)))</f>
        <v>CPTPP</v>
      </c>
      <c r="H27" s="154"/>
      <c r="I27" s="150"/>
    </row>
  </sheetData>
  <mergeCells count="4">
    <mergeCell ref="D5:D11"/>
    <mergeCell ref="G5:I11"/>
    <mergeCell ref="C25:D25"/>
    <mergeCell ref="C26:D26"/>
  </mergeCells>
  <conditionalFormatting sqref="I15">
    <cfRule type="dataBar" priority="3">
      <dataBar showValue="0">
        <cfvo type="num" val="0"/>
        <cfvo type="num" val="100"/>
        <color rgb="FFE30613"/>
      </dataBar>
      <extLst>
        <ext xmlns:x14="http://schemas.microsoft.com/office/spreadsheetml/2009/9/main" uri="{B025F937-C7B1-47D3-B67F-A62EFF666E3E}">
          <x14:id>{B21A16A2-B40E-45B4-88EA-F3E1E0C69355}</x14:id>
        </ext>
      </extLst>
    </cfRule>
  </conditionalFormatting>
  <conditionalFormatting sqref="I16:I17">
    <cfRule type="dataBar" priority="6">
      <dataBar showValue="0">
        <cfvo type="num" val="0"/>
        <cfvo type="num" val="100"/>
        <color rgb="FF00B0D9"/>
      </dataBar>
      <extLst>
        <ext xmlns:x14="http://schemas.microsoft.com/office/spreadsheetml/2009/9/main" uri="{B025F937-C7B1-47D3-B67F-A62EFF666E3E}">
          <x14:id>{BBA61EAE-EB97-4E87-B4C5-B5066678A55B}</x14:id>
        </ext>
      </extLst>
    </cfRule>
  </conditionalFormatting>
  <conditionalFormatting sqref="I18">
    <cfRule type="dataBar" priority="2">
      <dataBar showValue="0">
        <cfvo type="num" val="0"/>
        <cfvo type="num" val="100"/>
        <color rgb="FF005DC4"/>
      </dataBar>
      <extLst>
        <ext xmlns:x14="http://schemas.microsoft.com/office/spreadsheetml/2009/9/main" uri="{B025F937-C7B1-47D3-B67F-A62EFF666E3E}">
          <x14:id>{B5E11E97-5DB1-4B09-8E1E-D154227D30D2}</x14:id>
        </ext>
      </extLst>
    </cfRule>
  </conditionalFormatting>
  <conditionalFormatting sqref="I19:I20">
    <cfRule type="dataBar" priority="5">
      <dataBar showValue="0">
        <cfvo type="num" val="0"/>
        <cfvo type="num" val="100"/>
        <color rgb="FFF07E26"/>
      </dataBar>
      <extLst>
        <ext xmlns:x14="http://schemas.microsoft.com/office/spreadsheetml/2009/9/main" uri="{B025F937-C7B1-47D3-B67F-A62EFF666E3E}">
          <x14:id>{9300674D-6B98-4CC2-9465-120A9BC876AC}</x14:id>
        </ext>
      </extLst>
    </cfRule>
  </conditionalFormatting>
  <conditionalFormatting sqref="I21">
    <cfRule type="dataBar" priority="1">
      <dataBar showValue="0">
        <cfvo type="num" val="0"/>
        <cfvo type="num" val="100"/>
        <color rgb="FF19AC71"/>
      </dataBar>
      <extLst>
        <ext xmlns:x14="http://schemas.microsoft.com/office/spreadsheetml/2009/9/main" uri="{B025F937-C7B1-47D3-B67F-A62EFF666E3E}">
          <x14:id>{437EFA26-53F1-4A2C-84CD-E2AA54485E77}</x14:id>
        </ext>
      </extLst>
    </cfRule>
  </conditionalFormatting>
  <conditionalFormatting sqref="I22">
    <cfRule type="dataBar" priority="4">
      <dataBar showValue="0">
        <cfvo type="num" val="0"/>
        <cfvo type="num" val="100"/>
        <color rgb="FFFFDE00"/>
      </dataBar>
      <extLst>
        <ext xmlns:x14="http://schemas.microsoft.com/office/spreadsheetml/2009/9/main" uri="{B025F937-C7B1-47D3-B67F-A62EFF666E3E}">
          <x14:id>{72CF7444-2EB1-4FE3-B47E-219E0648A764}</x14:id>
        </ext>
      </extLst>
    </cfRule>
  </conditionalFormatting>
  <pageMargins left="0.7" right="0.7" top="0.75" bottom="0.75" header="0.3" footer="0.3"/>
  <pageSetup paperSize="9" orientation="portrait" r:id="rId1"/>
  <drawing r:id="rId2"/>
  <extLst>
    <ext xmlns:x14="http://schemas.microsoft.com/office/spreadsheetml/2009/9/main" uri="{78C0D931-6437-407d-A8EE-F0AAD7539E65}">
      <x14:conditionalFormattings>
        <x14:conditionalFormatting xmlns:xm="http://schemas.microsoft.com/office/excel/2006/main">
          <x14:cfRule type="dataBar" id="{B21A16A2-B40E-45B4-88EA-F3E1E0C69355}">
            <x14:dataBar minLength="0" maxLength="100" gradient="0">
              <x14:cfvo type="num">
                <xm:f>0</xm:f>
              </x14:cfvo>
              <x14:cfvo type="num">
                <xm:f>100</xm:f>
              </x14:cfvo>
              <x14:negativeFillColor rgb="FFFF0000"/>
              <x14:axisColor rgb="FF000000"/>
            </x14:dataBar>
          </x14:cfRule>
          <xm:sqref>I15</xm:sqref>
        </x14:conditionalFormatting>
        <x14:conditionalFormatting xmlns:xm="http://schemas.microsoft.com/office/excel/2006/main">
          <x14:cfRule type="dataBar" id="{BBA61EAE-EB97-4E87-B4C5-B5066678A55B}">
            <x14:dataBar minLength="0" maxLength="100" gradient="0">
              <x14:cfvo type="num">
                <xm:f>0</xm:f>
              </x14:cfvo>
              <x14:cfvo type="num">
                <xm:f>100</xm:f>
              </x14:cfvo>
              <x14:negativeFillColor rgb="FFFF0000"/>
              <x14:axisColor rgb="FF000000"/>
            </x14:dataBar>
          </x14:cfRule>
          <xm:sqref>I16:I17</xm:sqref>
        </x14:conditionalFormatting>
        <x14:conditionalFormatting xmlns:xm="http://schemas.microsoft.com/office/excel/2006/main">
          <x14:cfRule type="dataBar" id="{B5E11E97-5DB1-4B09-8E1E-D154227D30D2}">
            <x14:dataBar minLength="0" maxLength="100" gradient="0">
              <x14:cfvo type="num">
                <xm:f>0</xm:f>
              </x14:cfvo>
              <x14:cfvo type="num">
                <xm:f>100</xm:f>
              </x14:cfvo>
              <x14:negativeFillColor rgb="FFFF0000"/>
              <x14:axisColor rgb="FF000000"/>
            </x14:dataBar>
          </x14:cfRule>
          <xm:sqref>I18</xm:sqref>
        </x14:conditionalFormatting>
        <x14:conditionalFormatting xmlns:xm="http://schemas.microsoft.com/office/excel/2006/main">
          <x14:cfRule type="dataBar" id="{9300674D-6B98-4CC2-9465-120A9BC876AC}">
            <x14:dataBar minLength="0" maxLength="100" gradient="0">
              <x14:cfvo type="num">
                <xm:f>0</xm:f>
              </x14:cfvo>
              <x14:cfvo type="num">
                <xm:f>100</xm:f>
              </x14:cfvo>
              <x14:negativeFillColor rgb="FFFF0000"/>
              <x14:axisColor rgb="FF000000"/>
            </x14:dataBar>
          </x14:cfRule>
          <xm:sqref>I19:I20</xm:sqref>
        </x14:conditionalFormatting>
        <x14:conditionalFormatting xmlns:xm="http://schemas.microsoft.com/office/excel/2006/main">
          <x14:cfRule type="dataBar" id="{437EFA26-53F1-4A2C-84CD-E2AA54485E77}">
            <x14:dataBar minLength="0" maxLength="100" gradient="0">
              <x14:cfvo type="num">
                <xm:f>0</xm:f>
              </x14:cfvo>
              <x14:cfvo type="num">
                <xm:f>100</xm:f>
              </x14:cfvo>
              <x14:negativeFillColor rgb="FFFF0000"/>
              <x14:axisColor rgb="FF000000"/>
            </x14:dataBar>
          </x14:cfRule>
          <xm:sqref>I21</xm:sqref>
        </x14:conditionalFormatting>
        <x14:conditionalFormatting xmlns:xm="http://schemas.microsoft.com/office/excel/2006/main">
          <x14:cfRule type="dataBar" id="{72CF7444-2EB1-4FE3-B47E-219E0648A764}">
            <x14:dataBar minLength="0" maxLength="100" gradient="0">
              <x14:cfvo type="num">
                <xm:f>0</xm:f>
              </x14:cfvo>
              <x14:cfvo type="num">
                <xm:f>100</xm:f>
              </x14:cfvo>
              <x14:negativeFillColor rgb="FFFF0000"/>
              <x14:axisColor rgb="FF000000"/>
            </x14:dataBar>
          </x14:cfRule>
          <xm:sqref>I22</xm:sqref>
        </x14:conditionalFormatting>
      </x14:conditionalFormattings>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AB1054-4876-41B7-999F-8B1C0DC14A84}">
  <sheetPr codeName="Sheet13"/>
  <dimension ref="C1:N27"/>
  <sheetViews>
    <sheetView showGridLines="0" zoomScaleNormal="100" workbookViewId="0">
      <selection activeCell="G25" sqref="G25"/>
    </sheetView>
  </sheetViews>
  <sheetFormatPr defaultColWidth="9.140625" defaultRowHeight="18" customHeight="1"/>
  <cols>
    <col min="1" max="1" width="44.42578125" style="5" customWidth="1"/>
    <col min="2" max="2" width="18.85546875" style="5" customWidth="1"/>
    <col min="3" max="14" width="10.28515625" style="5" customWidth="1"/>
    <col min="15" max="15" width="17.85546875" style="5" customWidth="1"/>
    <col min="16" max="16384" width="9.140625" style="5"/>
  </cols>
  <sheetData>
    <row r="1" spans="3:14" ht="28.5" customHeight="1">
      <c r="F1" s="66" t="str">
        <f>'5 - Profile'!A1</f>
        <v>United Kingdom</v>
      </c>
    </row>
    <row r="2" spans="3:14" ht="27.75" customHeight="1">
      <c r="D2" s="39"/>
      <c r="E2" s="39"/>
      <c r="F2" s="64"/>
    </row>
    <row r="3" spans="3:14" ht="18" customHeight="1">
      <c r="C3" s="65"/>
      <c r="D3" s="41" t="s">
        <v>243</v>
      </c>
      <c r="E3" s="41"/>
      <c r="F3" s="41" t="s">
        <v>274</v>
      </c>
      <c r="G3" s="42"/>
      <c r="H3" s="41" t="s">
        <v>273</v>
      </c>
      <c r="I3" s="42"/>
    </row>
    <row r="4" spans="3:14" s="47" customFormat="1" ht="18" customHeight="1">
      <c r="D4" s="48" t="s">
        <v>275</v>
      </c>
      <c r="E4" s="48"/>
      <c r="F4" s="49"/>
      <c r="G4" s="48"/>
      <c r="H4" s="48" t="s">
        <v>276</v>
      </c>
      <c r="I4" s="50"/>
    </row>
    <row r="5" spans="3:14" s="47" customFormat="1" ht="18" customHeight="1">
      <c r="D5" s="799">
        <f>INDEX(Rank2026!2:2,MATCH($F$1,Rank2026!$1:$1,0))</f>
        <v>1</v>
      </c>
      <c r="E5" s="54"/>
      <c r="G5" s="800">
        <f>INDEX(Score2026!2:2,MATCH($F$1,Score2026!$1:$1,0))</f>
        <v>100</v>
      </c>
      <c r="H5" s="800"/>
      <c r="I5" s="800"/>
    </row>
    <row r="6" spans="3:14" s="47" customFormat="1" ht="18" customHeight="1">
      <c r="D6" s="799"/>
      <c r="E6" s="54"/>
      <c r="G6" s="800"/>
      <c r="H6" s="800"/>
      <c r="I6" s="800"/>
    </row>
    <row r="7" spans="3:14" s="47" customFormat="1" ht="18" customHeight="1">
      <c r="D7" s="799"/>
      <c r="E7" s="54"/>
      <c r="G7" s="800"/>
      <c r="H7" s="800"/>
      <c r="I7" s="800"/>
    </row>
    <row r="8" spans="3:14" s="47" customFormat="1" ht="18" customHeight="1">
      <c r="D8" s="799"/>
      <c r="E8" s="54"/>
      <c r="G8" s="800"/>
      <c r="H8" s="800"/>
      <c r="I8" s="800"/>
    </row>
    <row r="9" spans="3:14" s="47" customFormat="1" ht="18" customHeight="1">
      <c r="D9" s="799"/>
      <c r="E9" s="54"/>
      <c r="F9" s="63"/>
      <c r="G9" s="800"/>
      <c r="H9" s="800"/>
      <c r="I9" s="800"/>
    </row>
    <row r="10" spans="3:14" s="47" customFormat="1" ht="18" customHeight="1">
      <c r="D10" s="799"/>
      <c r="E10" s="54"/>
      <c r="F10" s="63"/>
      <c r="G10" s="800"/>
      <c r="H10" s="800"/>
      <c r="I10" s="800"/>
      <c r="N10" s="43"/>
    </row>
    <row r="11" spans="3:14" s="47" customFormat="1" ht="18" customHeight="1">
      <c r="D11" s="799"/>
      <c r="E11" s="54"/>
      <c r="F11" s="63"/>
      <c r="G11" s="800"/>
      <c r="H11" s="800"/>
      <c r="I11" s="800"/>
    </row>
    <row r="12" spans="3:14" s="47" customFormat="1" ht="18" customHeight="1"/>
    <row r="13" spans="3:14" ht="18" customHeight="1">
      <c r="C13" s="65"/>
      <c r="D13" s="23" t="s">
        <v>243</v>
      </c>
      <c r="E13" s="24"/>
      <c r="F13" s="41" t="s">
        <v>277</v>
      </c>
      <c r="G13" s="24"/>
      <c r="H13" s="23" t="s">
        <v>273</v>
      </c>
      <c r="I13" s="24"/>
    </row>
    <row r="14" spans="3:14" ht="18" customHeight="1">
      <c r="D14" s="67"/>
      <c r="E14" s="52"/>
      <c r="F14" s="53"/>
      <c r="G14" s="52"/>
      <c r="H14" s="51"/>
      <c r="I14" s="52"/>
    </row>
    <row r="15" spans="3:14" ht="18" customHeight="1">
      <c r="D15" s="71">
        <f>(INDEX(Rank2026!4:4,MATCH($F$1,Rank2026!$1:$1,0)))</f>
        <v>4</v>
      </c>
      <c r="E15" s="24"/>
      <c r="F15" s="55" t="s">
        <v>278</v>
      </c>
      <c r="G15" s="24"/>
      <c r="H15" s="68">
        <f>(INDEX(Score2026!4:4,MATCH($F$1,Score2026!$1:$1,0)))</f>
        <v>82.294238802184708</v>
      </c>
      <c r="I15" s="188">
        <f>H15+5</f>
        <v>87.294238802184708</v>
      </c>
    </row>
    <row r="16" spans="3:14" ht="18" customHeight="1">
      <c r="C16" s="65"/>
      <c r="D16" s="72"/>
      <c r="E16" s="57"/>
      <c r="F16" s="58"/>
      <c r="G16" s="57"/>
      <c r="H16" s="69"/>
      <c r="I16" s="60"/>
    </row>
    <row r="17" spans="3:9" ht="18" customHeight="1">
      <c r="D17" s="73"/>
      <c r="E17" s="52"/>
      <c r="F17" s="61"/>
      <c r="G17" s="52"/>
      <c r="H17" s="70"/>
      <c r="I17" s="62"/>
    </row>
    <row r="18" spans="3:9" ht="18" customHeight="1">
      <c r="D18" s="71">
        <f>(INDEX(Rank2026!61:61,MATCH($F$1,Rank2026!$1:$1,0)))</f>
        <v>4</v>
      </c>
      <c r="E18" s="24"/>
      <c r="F18" s="55" t="s">
        <v>279</v>
      </c>
      <c r="G18" s="24"/>
      <c r="H18" s="68">
        <f>(INDEX(Score2026!61:61,MATCH($F$1,Score2026!$1:$1,0)))</f>
        <v>95.334801326061012</v>
      </c>
      <c r="I18" s="188">
        <f>H18+5</f>
        <v>100.33480132606101</v>
      </c>
    </row>
    <row r="19" spans="3:9" ht="18" customHeight="1">
      <c r="C19" s="65"/>
      <c r="D19" s="72"/>
      <c r="E19" s="57"/>
      <c r="F19" s="58"/>
      <c r="G19" s="57"/>
      <c r="H19" s="69"/>
      <c r="I19" s="60"/>
    </row>
    <row r="20" spans="3:9" ht="18" customHeight="1">
      <c r="D20" s="73"/>
      <c r="E20" s="52"/>
      <c r="F20" s="61"/>
      <c r="G20" s="52"/>
      <c r="H20" s="70"/>
      <c r="I20" s="62"/>
    </row>
    <row r="21" spans="3:9" ht="18" customHeight="1">
      <c r="D21" s="71">
        <f>(INDEX(Rank2026!90:90,MATCH($F$1,Rank2026!$1:$1,0)))</f>
        <v>2</v>
      </c>
      <c r="E21" s="24"/>
      <c r="F21" s="55" t="s">
        <v>280</v>
      </c>
      <c r="G21" s="24"/>
      <c r="H21" s="68">
        <f>(INDEX(Score2026!90:90,MATCH($F$1,Score2026!$1:$1,0)))</f>
        <v>99.723346359924577</v>
      </c>
      <c r="I21" s="188">
        <f>H21+5</f>
        <v>104.72334635992458</v>
      </c>
    </row>
    <row r="22" spans="3:9" ht="18" customHeight="1">
      <c r="C22" s="65"/>
      <c r="D22" s="56"/>
      <c r="E22" s="57"/>
      <c r="F22" s="58"/>
      <c r="G22" s="57"/>
      <c r="H22" s="59"/>
      <c r="I22" s="60"/>
    </row>
    <row r="24" spans="3:9" ht="18" customHeight="1">
      <c r="C24" s="145"/>
      <c r="D24" s="145"/>
      <c r="E24" s="145"/>
      <c r="F24" s="145"/>
      <c r="G24" s="145"/>
      <c r="H24" s="145"/>
      <c r="I24" s="145"/>
    </row>
    <row r="25" spans="3:9" s="146" customFormat="1" ht="54" customHeight="1">
      <c r="C25" s="801" t="s">
        <v>816</v>
      </c>
      <c r="D25" s="802"/>
      <c r="F25" s="148"/>
      <c r="G25" s="149">
        <f>INDEX(Background!C:C,MATCH('Profile image'!$F$1,Background!$B:$B,0))</f>
        <v>69.486999999999995</v>
      </c>
      <c r="H25" s="148"/>
      <c r="I25" s="150" t="str">
        <f>INDEX(Background!D:D,MATCH('Profile image'!$F$1,Background!$B:$B,0))</f>
        <v>Large</v>
      </c>
    </row>
    <row r="26" spans="3:9" s="146" customFormat="1" ht="54" customHeight="1">
      <c r="C26" s="803" t="s">
        <v>817</v>
      </c>
      <c r="D26" s="803"/>
      <c r="E26" s="148"/>
      <c r="F26" s="148"/>
      <c r="G26" s="151">
        <f>INDEX(Background!F:F,MATCH('Profile image'!$F$1,Background!$B:$B,0))</f>
        <v>57608.214</v>
      </c>
      <c r="H26" s="148"/>
      <c r="I26" s="150" t="str">
        <f>INDEX(Background!G:G,MATCH('Profile image'!$F$1,Background!$B:$B,0))</f>
        <v>High</v>
      </c>
    </row>
    <row r="27" spans="3:9" s="147" customFormat="1" ht="54" customHeight="1">
      <c r="C27" s="152" t="s">
        <v>281</v>
      </c>
      <c r="D27" s="153"/>
      <c r="E27" s="154"/>
      <c r="F27" s="154"/>
      <c r="G27" s="155" t="str">
        <f>IF(INDEX(Background!I:I,MATCH('Profile image'!$F$1,Background!$B:$B,0))="","-",INDEX(Background!I:I,MATCH('Profile image'!$F$1,Background!$B:$B,0)))</f>
        <v>CPTPP</v>
      </c>
      <c r="H27" s="154"/>
      <c r="I27" s="150"/>
    </row>
  </sheetData>
  <mergeCells count="4">
    <mergeCell ref="D5:D11"/>
    <mergeCell ref="G5:I11"/>
    <mergeCell ref="C25:D25"/>
    <mergeCell ref="C26:D26"/>
  </mergeCells>
  <phoneticPr fontId="11" type="noConversion"/>
  <conditionalFormatting sqref="I15">
    <cfRule type="dataBar" priority="3">
      <dataBar showValue="0">
        <cfvo type="num" val="0"/>
        <cfvo type="num" val="100"/>
        <color rgb="FFE30613"/>
      </dataBar>
      <extLst>
        <ext xmlns:x14="http://schemas.microsoft.com/office/spreadsheetml/2009/9/main" uri="{B025F937-C7B1-47D3-B67F-A62EFF666E3E}">
          <x14:id>{178F0C7C-7EAB-4E8D-82E9-769CA4767335}</x14:id>
        </ext>
      </extLst>
    </cfRule>
  </conditionalFormatting>
  <conditionalFormatting sqref="I16:I17">
    <cfRule type="dataBar" priority="6">
      <dataBar showValue="0">
        <cfvo type="num" val="0"/>
        <cfvo type="num" val="100"/>
        <color rgb="FF00B0D9"/>
      </dataBar>
      <extLst>
        <ext xmlns:x14="http://schemas.microsoft.com/office/spreadsheetml/2009/9/main" uri="{B025F937-C7B1-47D3-B67F-A62EFF666E3E}">
          <x14:id>{7265DD77-D08B-4DA0-B1C5-87D5E23F467F}</x14:id>
        </ext>
      </extLst>
    </cfRule>
  </conditionalFormatting>
  <conditionalFormatting sqref="I18">
    <cfRule type="dataBar" priority="2">
      <dataBar showValue="0">
        <cfvo type="num" val="0"/>
        <cfvo type="num" val="100"/>
        <color rgb="FF005DC4"/>
      </dataBar>
      <extLst>
        <ext xmlns:x14="http://schemas.microsoft.com/office/spreadsheetml/2009/9/main" uri="{B025F937-C7B1-47D3-B67F-A62EFF666E3E}">
          <x14:id>{0E1E3E10-2476-4258-9865-1927522E1364}</x14:id>
        </ext>
      </extLst>
    </cfRule>
  </conditionalFormatting>
  <conditionalFormatting sqref="I19:I20">
    <cfRule type="dataBar" priority="5">
      <dataBar showValue="0">
        <cfvo type="num" val="0"/>
        <cfvo type="num" val="100"/>
        <color rgb="FFF07E26"/>
      </dataBar>
      <extLst>
        <ext xmlns:x14="http://schemas.microsoft.com/office/spreadsheetml/2009/9/main" uri="{B025F937-C7B1-47D3-B67F-A62EFF666E3E}">
          <x14:id>{82E4E4F4-767E-4DBE-ADA4-308A8F9FBD59}</x14:id>
        </ext>
      </extLst>
    </cfRule>
  </conditionalFormatting>
  <conditionalFormatting sqref="I21">
    <cfRule type="dataBar" priority="1">
      <dataBar showValue="0">
        <cfvo type="num" val="0"/>
        <cfvo type="num" val="100"/>
        <color rgb="FF19AC71"/>
      </dataBar>
      <extLst>
        <ext xmlns:x14="http://schemas.microsoft.com/office/spreadsheetml/2009/9/main" uri="{B025F937-C7B1-47D3-B67F-A62EFF666E3E}">
          <x14:id>{4193F66F-6FC4-44FA-B533-29C9505FD29A}</x14:id>
        </ext>
      </extLst>
    </cfRule>
  </conditionalFormatting>
  <conditionalFormatting sqref="I22">
    <cfRule type="dataBar" priority="4">
      <dataBar showValue="0">
        <cfvo type="num" val="0"/>
        <cfvo type="num" val="100"/>
        <color rgb="FFFFDE00"/>
      </dataBar>
      <extLst>
        <ext xmlns:x14="http://schemas.microsoft.com/office/spreadsheetml/2009/9/main" uri="{B025F937-C7B1-47D3-B67F-A62EFF666E3E}">
          <x14:id>{78439E15-CF20-43A9-8AA6-4E42E29BC2F2}</x14:id>
        </ext>
      </extLst>
    </cfRule>
  </conditionalFormatting>
  <pageMargins left="0.7" right="0.7" top="0.75" bottom="0.75" header="0.3" footer="0.3"/>
  <pageSetup paperSize="9" orientation="portrait" r:id="rId1"/>
  <drawing r:id="rId2"/>
  <extLst>
    <ext xmlns:x14="http://schemas.microsoft.com/office/spreadsheetml/2009/9/main" uri="{78C0D931-6437-407d-A8EE-F0AAD7539E65}">
      <x14:conditionalFormattings>
        <x14:conditionalFormatting xmlns:xm="http://schemas.microsoft.com/office/excel/2006/main">
          <x14:cfRule type="dataBar" id="{178F0C7C-7EAB-4E8D-82E9-769CA4767335}">
            <x14:dataBar minLength="0" maxLength="100" gradient="0">
              <x14:cfvo type="num">
                <xm:f>0</xm:f>
              </x14:cfvo>
              <x14:cfvo type="num">
                <xm:f>100</xm:f>
              </x14:cfvo>
              <x14:negativeFillColor rgb="FFFF0000"/>
              <x14:axisColor rgb="FF000000"/>
            </x14:dataBar>
          </x14:cfRule>
          <xm:sqref>I15</xm:sqref>
        </x14:conditionalFormatting>
        <x14:conditionalFormatting xmlns:xm="http://schemas.microsoft.com/office/excel/2006/main">
          <x14:cfRule type="dataBar" id="{7265DD77-D08B-4DA0-B1C5-87D5E23F467F}">
            <x14:dataBar minLength="0" maxLength="100" gradient="0">
              <x14:cfvo type="num">
                <xm:f>0</xm:f>
              </x14:cfvo>
              <x14:cfvo type="num">
                <xm:f>100</xm:f>
              </x14:cfvo>
              <x14:negativeFillColor rgb="FFFF0000"/>
              <x14:axisColor rgb="FF000000"/>
            </x14:dataBar>
          </x14:cfRule>
          <xm:sqref>I16:I17</xm:sqref>
        </x14:conditionalFormatting>
        <x14:conditionalFormatting xmlns:xm="http://schemas.microsoft.com/office/excel/2006/main">
          <x14:cfRule type="dataBar" id="{0E1E3E10-2476-4258-9865-1927522E1364}">
            <x14:dataBar minLength="0" maxLength="100" gradient="0">
              <x14:cfvo type="num">
                <xm:f>0</xm:f>
              </x14:cfvo>
              <x14:cfvo type="num">
                <xm:f>100</xm:f>
              </x14:cfvo>
              <x14:negativeFillColor rgb="FFFF0000"/>
              <x14:axisColor rgb="FF000000"/>
            </x14:dataBar>
          </x14:cfRule>
          <xm:sqref>I18</xm:sqref>
        </x14:conditionalFormatting>
        <x14:conditionalFormatting xmlns:xm="http://schemas.microsoft.com/office/excel/2006/main">
          <x14:cfRule type="dataBar" id="{82E4E4F4-767E-4DBE-ADA4-308A8F9FBD59}">
            <x14:dataBar minLength="0" maxLength="100" gradient="0">
              <x14:cfvo type="num">
                <xm:f>0</xm:f>
              </x14:cfvo>
              <x14:cfvo type="num">
                <xm:f>100</xm:f>
              </x14:cfvo>
              <x14:negativeFillColor rgb="FFFF0000"/>
              <x14:axisColor rgb="FF000000"/>
            </x14:dataBar>
          </x14:cfRule>
          <xm:sqref>I19:I20</xm:sqref>
        </x14:conditionalFormatting>
        <x14:conditionalFormatting xmlns:xm="http://schemas.microsoft.com/office/excel/2006/main">
          <x14:cfRule type="dataBar" id="{4193F66F-6FC4-44FA-B533-29C9505FD29A}">
            <x14:dataBar minLength="0" maxLength="100" gradient="0">
              <x14:cfvo type="num">
                <xm:f>0</xm:f>
              </x14:cfvo>
              <x14:cfvo type="num">
                <xm:f>100</xm:f>
              </x14:cfvo>
              <x14:negativeFillColor rgb="FFFF0000"/>
              <x14:axisColor rgb="FF000000"/>
            </x14:dataBar>
          </x14:cfRule>
          <xm:sqref>I21</xm:sqref>
        </x14:conditionalFormatting>
        <x14:conditionalFormatting xmlns:xm="http://schemas.microsoft.com/office/excel/2006/main">
          <x14:cfRule type="dataBar" id="{78439E15-CF20-43A9-8AA6-4E42E29BC2F2}">
            <x14:dataBar minLength="0" maxLength="100" gradient="0">
              <x14:cfvo type="num">
                <xm:f>0</xm:f>
              </x14:cfvo>
              <x14:cfvo type="num">
                <xm:f>100</xm:f>
              </x14:cfvo>
              <x14:negativeFillColor rgb="FFFF0000"/>
              <x14:axisColor rgb="FF000000"/>
            </x14:dataBar>
          </x14:cfRule>
          <xm:sqref>I22</xm:sqref>
        </x14:conditionalFormatting>
      </x14:conditionalFormattings>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B0A01B-C322-4F15-8B27-D07D4D137DCD}">
  <sheetPr codeName="Sheet51">
    <pageSetUpPr fitToPage="1"/>
  </sheetPr>
  <dimension ref="A1:U125"/>
  <sheetViews>
    <sheetView showGridLines="0" topLeftCell="A3" zoomScale="54" zoomScaleNormal="54" workbookViewId="0">
      <selection activeCell="B13" sqref="B13:B115"/>
    </sheetView>
  </sheetViews>
  <sheetFormatPr defaultColWidth="9.140625" defaultRowHeight="12" customHeight="1"/>
  <cols>
    <col min="1" max="1" width="12.28515625" style="5" customWidth="1"/>
    <col min="2" max="2" width="17.7109375" style="5" bestFit="1" customWidth="1"/>
    <col min="3" max="12" width="10.28515625" style="5" customWidth="1"/>
    <col min="13" max="13" width="14.85546875" style="5" customWidth="1"/>
    <col min="14" max="16" width="8" style="5" customWidth="1"/>
    <col min="17" max="19" width="10.28515625" style="5" customWidth="1"/>
    <col min="20" max="20" width="14.85546875" style="5" customWidth="1"/>
    <col min="21" max="38" width="9.140625" style="5"/>
    <col min="39" max="39" width="3.28515625" style="5" customWidth="1"/>
    <col min="40" max="16384" width="9.140625" style="5"/>
  </cols>
  <sheetData>
    <row r="1" spans="1:21" ht="30" customHeight="1">
      <c r="A1" s="348"/>
      <c r="B1" s="348"/>
      <c r="C1" s="348"/>
      <c r="D1" s="348"/>
      <c r="E1" s="352"/>
      <c r="F1" s="348"/>
      <c r="G1" s="348"/>
      <c r="H1" s="348"/>
      <c r="I1" s="348"/>
      <c r="J1" s="348"/>
      <c r="K1" s="353" t="str">
        <f>PowerPivot!$B$3</f>
        <v>United Kingdom</v>
      </c>
      <c r="L1" s="348"/>
      <c r="M1" s="348"/>
      <c r="N1" s="348"/>
      <c r="O1" s="348"/>
      <c r="P1" s="348"/>
      <c r="Q1" s="348"/>
      <c r="R1" s="353" t="str">
        <f>PowerPivot!$E$3</f>
        <v>Mexico</v>
      </c>
      <c r="S1" s="348"/>
      <c r="T1" s="348"/>
      <c r="U1" s="348"/>
    </row>
    <row r="2" spans="1:21" ht="18" customHeight="1">
      <c r="A2" s="348"/>
      <c r="B2" s="348"/>
      <c r="C2" s="348"/>
      <c r="D2" s="348"/>
      <c r="E2" s="352"/>
      <c r="F2" s="348"/>
      <c r="G2" s="348"/>
      <c r="H2" s="348"/>
      <c r="I2" s="354"/>
      <c r="J2" s="354" t="s">
        <v>243</v>
      </c>
      <c r="K2" s="354"/>
      <c r="L2" s="354" t="s">
        <v>273</v>
      </c>
      <c r="M2" s="354"/>
      <c r="N2" s="355"/>
      <c r="O2" s="355"/>
      <c r="P2" s="354"/>
      <c r="Q2" s="354" t="s">
        <v>243</v>
      </c>
      <c r="R2" s="354"/>
      <c r="S2" s="354" t="s">
        <v>273</v>
      </c>
      <c r="T2" s="354"/>
      <c r="U2" s="348"/>
    </row>
    <row r="3" spans="1:21" ht="18" customHeight="1">
      <c r="A3" s="348"/>
      <c r="B3" s="348"/>
      <c r="C3" s="348"/>
      <c r="D3" s="348"/>
      <c r="E3" s="348"/>
      <c r="F3" s="348"/>
      <c r="G3" s="348"/>
      <c r="H3" s="356"/>
      <c r="I3" s="348"/>
      <c r="J3" s="357" t="s">
        <v>275</v>
      </c>
      <c r="K3" s="355"/>
      <c r="L3" s="357" t="s">
        <v>276</v>
      </c>
      <c r="M3" s="355"/>
      <c r="N3" s="355"/>
      <c r="O3" s="358"/>
      <c r="P3" s="359"/>
      <c r="Q3" s="357" t="s">
        <v>275</v>
      </c>
      <c r="R3" s="355"/>
      <c r="S3" s="357" t="s">
        <v>276</v>
      </c>
      <c r="T3" s="359"/>
      <c r="U3" s="348"/>
    </row>
    <row r="4" spans="1:21" ht="18" customHeight="1">
      <c r="A4" s="348"/>
      <c r="B4" s="348"/>
      <c r="C4" s="348"/>
      <c r="D4" s="348"/>
      <c r="E4" s="348"/>
      <c r="F4" s="348"/>
      <c r="G4" s="348"/>
      <c r="H4" s="356" t="s">
        <v>274</v>
      </c>
      <c r="I4" s="348"/>
      <c r="J4" s="360">
        <f>IF(INDEX(Rank2026!2:2,MATCH($K$1,Rank2026!$1:$1,0))="","-",(INDEX(Rank2026!2:2,MATCH($K$1,Rank2026!$1:$1,0))))</f>
        <v>1</v>
      </c>
      <c r="K4" s="355"/>
      <c r="L4" s="361">
        <f>IF(INDEX(Score2026!2:2,MATCH($K$1,Score2026!$1:$1,0))="","-",(INDEX(Score2026!2:2,MATCH($K$1,Score2026!$1:$1,0))))</f>
        <v>100</v>
      </c>
      <c r="M4" s="362">
        <f>L4</f>
        <v>100</v>
      </c>
      <c r="N4" s="348"/>
      <c r="O4" s="363" t="str">
        <f t="shared" ref="O4:O67" si="0">IF(J4="-","",IF(J4&gt;Q4," u",IF(J4=Q4,"tu",IF(J4&lt;Q4,"t ",""))))</f>
        <v xml:space="preserve">t </v>
      </c>
      <c r="P4" s="359"/>
      <c r="Q4" s="360">
        <f>IF(INDEX(Rank2026!2:2,MATCH($R$1,Rank2026!$1:$1,0))="","-",(INDEX(Rank2026!2:2,MATCH($R$1,Rank2026!$1:$1,0))))</f>
        <v>18</v>
      </c>
      <c r="R4" s="364"/>
      <c r="S4" s="361">
        <f>IF(INDEX(Score2026!2:2,MATCH($R$1,Score2026!$1:$1,0))="","-",(INDEX(Score2026!2:2,MATCH($R$1,Score2026!$1:$1,0))))</f>
        <v>53.639269477617738</v>
      </c>
      <c r="T4" s="362">
        <f>S4</f>
        <v>53.639269477617738</v>
      </c>
      <c r="U4" s="348"/>
    </row>
    <row r="5" spans="1:21" ht="18" customHeight="1">
      <c r="A5" s="348"/>
      <c r="B5" s="348"/>
      <c r="C5" s="348"/>
      <c r="D5" s="348"/>
      <c r="E5" s="348"/>
      <c r="F5" s="348"/>
      <c r="G5" s="348"/>
      <c r="H5" s="356"/>
      <c r="I5" s="348"/>
      <c r="J5" s="364"/>
      <c r="K5" s="355"/>
      <c r="L5" s="361"/>
      <c r="M5" s="348"/>
      <c r="N5" s="348"/>
      <c r="O5" s="363"/>
      <c r="P5" s="359"/>
      <c r="Q5" s="364"/>
      <c r="R5" s="364"/>
      <c r="S5" s="361"/>
      <c r="T5" s="348"/>
      <c r="U5" s="348"/>
    </row>
    <row r="6" spans="1:21" ht="18" customHeight="1">
      <c r="A6" s="348"/>
      <c r="B6" s="348"/>
      <c r="C6" s="348"/>
      <c r="D6" s="348"/>
      <c r="E6" s="348"/>
      <c r="F6" s="348"/>
      <c r="G6" s="348"/>
      <c r="H6" s="356" t="s">
        <v>34</v>
      </c>
      <c r="I6" s="348"/>
      <c r="J6" s="360">
        <f>IF(INDEX(Rank2026!4:4,MATCH($K$1,Rank2026!$1:$1,0))="","-",(INDEX(Rank2026!4:4,MATCH($K$1,Rank2026!$1:$1,0))))</f>
        <v>4</v>
      </c>
      <c r="K6" s="355"/>
      <c r="L6" s="361">
        <f>IF(INDEX(Score2026!4:4,MATCH($K$1,Score2026!$1:$1,0))="","-",(INDEX(Score2026!4:4,MATCH($K$1,Score2026!$1:$1,0))))</f>
        <v>82.294238802184708</v>
      </c>
      <c r="M6" s="362">
        <f>L6</f>
        <v>82.294238802184708</v>
      </c>
      <c r="N6" s="348"/>
      <c r="O6" s="363" t="str">
        <f t="shared" si="0"/>
        <v xml:space="preserve">t </v>
      </c>
      <c r="P6" s="359"/>
      <c r="Q6" s="360">
        <f>IF(INDEX(Rank2026!4:4,MATCH($R$1,Rank2026!$1:$1,0))="","-",(INDEX(Rank2026!4:4,MATCH($R$1,Rank2026!$1:$1,0))))</f>
        <v>21</v>
      </c>
      <c r="R6" s="364"/>
      <c r="S6" s="361">
        <f>IF(INDEX(Score2026!4:4,MATCH($R$1,Score2026!$1:$1,0))="","-",(INDEX(Score2026!4:4,MATCH($R$1,Score2026!$1:$1,0))))</f>
        <v>37.311651624421806</v>
      </c>
      <c r="T6" s="362">
        <f>S6</f>
        <v>37.311651624421806</v>
      </c>
      <c r="U6" s="348"/>
    </row>
    <row r="7" spans="1:21" ht="18" customHeight="1">
      <c r="A7" s="348"/>
      <c r="B7" s="348"/>
      <c r="C7" s="348"/>
      <c r="D7" s="348"/>
      <c r="E7" s="348"/>
      <c r="F7" s="348"/>
      <c r="G7" s="348"/>
      <c r="H7" s="356"/>
      <c r="I7" s="348"/>
      <c r="J7" s="364"/>
      <c r="K7" s="355"/>
      <c r="L7" s="361"/>
      <c r="M7" s="348"/>
      <c r="N7" s="348"/>
      <c r="O7" s="363"/>
      <c r="P7" s="359"/>
      <c r="Q7" s="364"/>
      <c r="R7" s="364"/>
      <c r="S7" s="361"/>
      <c r="T7" s="348"/>
      <c r="U7" s="348"/>
    </row>
    <row r="8" spans="1:21" ht="18" customHeight="1">
      <c r="A8" s="348"/>
      <c r="B8" s="348"/>
      <c r="C8" s="348"/>
      <c r="D8" s="348"/>
      <c r="E8" s="348"/>
      <c r="F8" s="348"/>
      <c r="G8" s="348"/>
      <c r="H8" s="356" t="s">
        <v>131</v>
      </c>
      <c r="I8" s="348"/>
      <c r="J8" s="360">
        <f>IF(INDEX(Rank2026!61:61,MATCH($K$1,Rank2026!$1:$1,0))="","-",(INDEX(Rank2026!61:61,MATCH($K$1,Rank2026!$1:$1,0))))</f>
        <v>4</v>
      </c>
      <c r="K8" s="355"/>
      <c r="L8" s="365">
        <f>IF(INDEX(Score2026!54:54,MATCH($K$1,Score2026!$1:$1,0))="","-",(INDEX(Score2026!54:54,MATCH($K$1,Score2026!$1:$1,0))))</f>
        <v>43.242330854087484</v>
      </c>
      <c r="M8" s="362">
        <f>L8</f>
        <v>43.242330854087484</v>
      </c>
      <c r="N8" s="348"/>
      <c r="O8" s="363" t="str">
        <f t="shared" si="0"/>
        <v xml:space="preserve">t </v>
      </c>
      <c r="P8" s="359"/>
      <c r="Q8" s="360">
        <f>IF(INDEX(Rank2026!61:61,MATCH($R$1,Rank2026!$1:$1,0))="","-",(INDEX(Rank2026!61:61,MATCH($R$1,Rank2026!$1:$1,0))))</f>
        <v>18</v>
      </c>
      <c r="R8" s="364"/>
      <c r="S8" s="365">
        <f>IF(INDEX(Score2026!54:54,MATCH($R$1,Score2026!$1:$1,0))="","-",(INDEX(Score2026!54:54,MATCH($R$1,Score2026!$1:$1,0))))</f>
        <v>20.296420520750523</v>
      </c>
      <c r="T8" s="362">
        <f>S8</f>
        <v>20.296420520750523</v>
      </c>
      <c r="U8" s="348"/>
    </row>
    <row r="9" spans="1:21" ht="18" customHeight="1">
      <c r="A9" s="348"/>
      <c r="B9" s="348"/>
      <c r="C9" s="348"/>
      <c r="D9" s="348"/>
      <c r="E9" s="348"/>
      <c r="F9" s="348"/>
      <c r="G9" s="348"/>
      <c r="H9" s="356"/>
      <c r="I9" s="348"/>
      <c r="J9" s="364"/>
      <c r="K9" s="355"/>
      <c r="L9" s="365"/>
      <c r="M9" s="348"/>
      <c r="N9" s="348"/>
      <c r="O9" s="363"/>
      <c r="P9" s="359"/>
      <c r="Q9" s="364"/>
      <c r="R9" s="364"/>
      <c r="S9" s="365"/>
      <c r="T9" s="348"/>
      <c r="U9" s="348"/>
    </row>
    <row r="10" spans="1:21" ht="18" customHeight="1">
      <c r="A10" s="348"/>
      <c r="B10" s="348"/>
      <c r="C10" s="348"/>
      <c r="D10" s="348"/>
      <c r="E10" s="348"/>
      <c r="F10" s="348"/>
      <c r="G10" s="348"/>
      <c r="H10" s="356" t="s">
        <v>182</v>
      </c>
      <c r="I10" s="348"/>
      <c r="J10" s="360">
        <f>IF(INDEX(Rank2026!90:90,MATCH($K$1,Rank2026!$1:$1,0))="","-",(INDEX(Rank2026!90:90,MATCH($K$1,Rank2026!$1:$1,0))))</f>
        <v>2</v>
      </c>
      <c r="K10" s="355"/>
      <c r="L10" s="365">
        <f>IF(INDEX(Score2026!82:82,MATCH($K$1,Score2026!$1:$1,0))="","-",(INDEX(Score2026!82:82,MATCH($K$1,Score2026!$1:$1,0))))</f>
        <v>100</v>
      </c>
      <c r="M10" s="362">
        <f>L10</f>
        <v>100</v>
      </c>
      <c r="N10" s="348"/>
      <c r="O10" s="363" t="str">
        <f t="shared" si="0"/>
        <v xml:space="preserve">t </v>
      </c>
      <c r="P10" s="359"/>
      <c r="Q10" s="360">
        <f>IF(INDEX(Rank2026!90:90,MATCH($R$1,Rank2026!$1:$1,0))="","-",(INDEX(Rank2026!90:90,MATCH($R$1,Rank2026!$1:$1,0))))</f>
        <v>5</v>
      </c>
      <c r="R10" s="364"/>
      <c r="S10" s="365">
        <f>IF(INDEX(Score2026!82:82,MATCH($R$1,Score2026!$1:$1,0))="","-",(INDEX(Score2026!82:82,MATCH($R$1,Score2026!$1:$1,0))))</f>
        <v>100</v>
      </c>
      <c r="T10" s="362">
        <f>S10</f>
        <v>100</v>
      </c>
      <c r="U10" s="348"/>
    </row>
    <row r="11" spans="1:21" s="47" customFormat="1" ht="63.75" customHeight="1">
      <c r="A11" s="366"/>
      <c r="B11" s="348"/>
      <c r="C11" s="348"/>
      <c r="D11" s="348"/>
      <c r="E11" s="348"/>
      <c r="F11" s="348"/>
      <c r="G11" s="348"/>
      <c r="H11" s="348"/>
      <c r="I11" s="348"/>
      <c r="J11" s="348"/>
      <c r="K11" s="348"/>
      <c r="L11" s="367"/>
      <c r="M11" s="367"/>
      <c r="N11" s="367"/>
      <c r="O11" s="358"/>
      <c r="P11" s="366"/>
      <c r="Q11" s="348"/>
      <c r="R11" s="348"/>
      <c r="S11" s="367"/>
      <c r="T11" s="367"/>
      <c r="U11" s="366"/>
    </row>
    <row r="12" spans="1:21" s="47" customFormat="1" ht="12" hidden="1" customHeight="1">
      <c r="A12" s="366"/>
      <c r="B12" s="348" t="s">
        <v>227</v>
      </c>
      <c r="C12" s="368" t="s">
        <v>228</v>
      </c>
      <c r="D12" s="368" t="s">
        <v>229</v>
      </c>
      <c r="E12" s="368" t="s">
        <v>230</v>
      </c>
      <c r="F12" s="348" t="s">
        <v>231</v>
      </c>
      <c r="G12" s="348" t="s">
        <v>232</v>
      </c>
      <c r="H12" s="348" t="s">
        <v>233</v>
      </c>
      <c r="I12" s="348" t="s">
        <v>234</v>
      </c>
      <c r="J12" s="368" t="s">
        <v>235</v>
      </c>
      <c r="K12" s="369" t="s">
        <v>237</v>
      </c>
      <c r="L12" s="368" t="s">
        <v>240</v>
      </c>
      <c r="M12" s="369" t="s">
        <v>236</v>
      </c>
      <c r="N12" s="369"/>
      <c r="O12" s="358"/>
      <c r="P12" s="366"/>
      <c r="Q12" s="368" t="s">
        <v>235</v>
      </c>
      <c r="R12" s="369" t="s">
        <v>237</v>
      </c>
      <c r="S12" s="368" t="s">
        <v>240</v>
      </c>
      <c r="T12" s="369" t="s">
        <v>236</v>
      </c>
      <c r="U12" s="366"/>
    </row>
    <row r="13" spans="1:21" s="47" customFormat="1" ht="12" customHeight="1">
      <c r="A13" s="366"/>
      <c r="B13" s="348" t="s">
        <v>242</v>
      </c>
      <c r="C13" s="370" t="s">
        <v>242</v>
      </c>
      <c r="D13" s="370"/>
      <c r="E13" s="370"/>
      <c r="F13" s="370"/>
      <c r="G13" s="370"/>
      <c r="H13" s="370"/>
      <c r="I13" s="370"/>
      <c r="J13" s="368" t="s">
        <v>243</v>
      </c>
      <c r="K13" s="369" t="s">
        <v>237</v>
      </c>
      <c r="L13" s="368" t="s">
        <v>273</v>
      </c>
      <c r="M13" s="371"/>
      <c r="N13" s="371"/>
      <c r="O13" s="358"/>
      <c r="P13" s="366"/>
      <c r="Q13" s="368" t="s">
        <v>243</v>
      </c>
      <c r="R13" s="369" t="s">
        <v>237</v>
      </c>
      <c r="S13" s="368" t="s">
        <v>273</v>
      </c>
      <c r="T13" s="371"/>
      <c r="U13" s="366"/>
    </row>
    <row r="14" spans="1:21" s="47" customFormat="1" ht="12" customHeight="1">
      <c r="A14" s="366"/>
      <c r="B14" s="348" t="s">
        <v>242</v>
      </c>
      <c r="C14" s="372" t="s">
        <v>35</v>
      </c>
      <c r="D14" s="373" t="s">
        <v>36</v>
      </c>
      <c r="E14" s="373"/>
      <c r="F14" s="373"/>
      <c r="G14" s="373"/>
      <c r="H14" s="373"/>
      <c r="I14" s="373"/>
      <c r="J14" s="374">
        <f>IF(INDEX(Rank2026!5:5,MATCH($K$1,Rank2026!$1:$1,0))="","-",(INDEX(Rank2026!5:5,MATCH($K$1,Rank2026!$1:$1,0))))</f>
        <v>22</v>
      </c>
      <c r="K14" s="375">
        <f>IF(INDEX(Value2026!5:5,MATCH($K$1,Value2026!$1:$1,0))="","-",(INDEX(Value2026!5:5,MATCH($K$1,Value2026!$1:$1,0))))</f>
        <v>3.4</v>
      </c>
      <c r="L14" s="376">
        <f>IF(INDEX(Score2026!5:5,MATCH($K$1,Score2026!$1:$1,0))="","-",(INDEX(Score2026!5:5,MATCH($K$1,Score2026!$1:$1,0))))</f>
        <v>79.010307640815313</v>
      </c>
      <c r="M14" s="377">
        <f>IF(Table1329[[#This Row],[Score
(0-100)]]="-","",Table1329[[#This Row],[Score
(0-100)]]+5)</f>
        <v>84.010307640815313</v>
      </c>
      <c r="N14" s="378"/>
      <c r="O14" s="358" t="str">
        <f t="shared" si="0"/>
        <v xml:space="preserve">t </v>
      </c>
      <c r="P14" s="366"/>
      <c r="Q14" s="374">
        <f>IF(INDEX(Rank2026!5:5,MATCH($R$1,Rank2026!$1:$1,0))="","-",(INDEX(Rank2026!5:5,MATCH($R$1,Rank2026!$1:$1,0))))</f>
        <v>23</v>
      </c>
      <c r="R14" s="375">
        <f>IF(INDEX(Value2026!5:5,MATCH($R$1,Value2026!$1:$1,0))="","-",(INDEX(Value2026!5:5,MATCH($R$1,Value2026!$1:$1,0))))</f>
        <v>3.8</v>
      </c>
      <c r="S14" s="376">
        <f>IF(INDEX(Score2026!5:5,MATCH($R$1,Score2026!$1:$1,0))="","-",(INDEX(Score2026!5:5,MATCH($R$1,Score2026!$1:$1,0))))</f>
        <v>76.741151710092652</v>
      </c>
      <c r="T14" s="377">
        <f t="shared" ref="T14:T67" si="1">IF(S14="-","",S14+5)</f>
        <v>81.741151710092652</v>
      </c>
      <c r="U14" s="366"/>
    </row>
    <row r="15" spans="1:21" s="47" customFormat="1" ht="12" customHeight="1">
      <c r="A15" s="366"/>
      <c r="B15" s="348" t="s">
        <v>242</v>
      </c>
      <c r="C15" s="379" t="s">
        <v>38</v>
      </c>
      <c r="D15" s="348" t="s">
        <v>39</v>
      </c>
      <c r="E15" s="348"/>
      <c r="F15" s="348"/>
      <c r="G15" s="348"/>
      <c r="H15" s="348"/>
      <c r="I15" s="348"/>
      <c r="J15" s="374">
        <f>IF(INDEX(Rank2026!6:6,MATCH($K$1,Rank2026!$1:$1,0))="","-",(INDEX(Rank2026!6:6,MATCH($K$1,Rank2026!$1:$1,0))))</f>
        <v>24</v>
      </c>
      <c r="K15" s="375">
        <f>IF(INDEX(Value2026!6:6,MATCH($K$1,Value2026!$1:$1,0))="","-",(INDEX(Value2026!6:6,MATCH($K$1,Value2026!$1:$1,0))))</f>
        <v>1.0230019678804092</v>
      </c>
      <c r="L15" s="376">
        <f>IF(INDEX(Score2026!6:6,MATCH($K$1,Score2026!$1:$1,0))="","-",(INDEX(Score2026!6:6,MATCH($K$1,Score2026!$1:$1,0))))</f>
        <v>30.782047468879178</v>
      </c>
      <c r="M15" s="378">
        <f>IF(Table1329[[#This Row],[Score
(0-100)]]="-","",Table1329[[#This Row],[Score
(0-100)]]+5)</f>
        <v>35.782047468879178</v>
      </c>
      <c r="N15" s="378"/>
      <c r="O15" s="358" t="str">
        <f t="shared" si="0"/>
        <v xml:space="preserve">t </v>
      </c>
      <c r="P15" s="366"/>
      <c r="Q15" s="374">
        <f>IF(INDEX(Rank2026!6:6,MATCH($R$1,Rank2026!$1:$1,0))="","-",(INDEX(Rank2026!6:6,MATCH($R$1,Rank2026!$1:$1,0))))</f>
        <v>27</v>
      </c>
      <c r="R15" s="375">
        <f>IF(INDEX(Value2026!6:6,MATCH($R$1,Value2026!$1:$1,0))="","-",(INDEX(Value2026!6:6,MATCH($R$1,Value2026!$1:$1,0))))</f>
        <v>-0.26246947735090381</v>
      </c>
      <c r="S15" s="376">
        <f>IF(INDEX(Score2026!6:6,MATCH($R$1,Score2026!$1:$1,0))="","-",(INDEX(Score2026!6:6,MATCH($R$1,Score2026!$1:$1,0))))</f>
        <v>19.830530833671844</v>
      </c>
      <c r="T15" s="378">
        <f t="shared" si="1"/>
        <v>24.830530833671844</v>
      </c>
      <c r="U15" s="366"/>
    </row>
    <row r="16" spans="1:21" s="47" customFormat="1" ht="12" customHeight="1">
      <c r="A16" s="366"/>
      <c r="B16" s="348" t="s">
        <v>242</v>
      </c>
      <c r="C16" s="372" t="s">
        <v>40</v>
      </c>
      <c r="D16" s="373" t="s">
        <v>41</v>
      </c>
      <c r="E16" s="373"/>
      <c r="F16" s="373"/>
      <c r="G16" s="373"/>
      <c r="H16" s="373"/>
      <c r="I16" s="373"/>
      <c r="J16" s="374">
        <f>IF(INDEX(Rank2026!7:7,MATCH($K$1,Rank2026!$1:$1,0))="","-",(INDEX(Rank2026!7:7,MATCH($K$1,Rank2026!$1:$1,0))))</f>
        <v>22</v>
      </c>
      <c r="K16" s="375">
        <f>IF(INDEX(Value2026!7:7,MATCH($K$1,Value2026!$1:$1,0))="","-",(INDEX(Value2026!7:7,MATCH($K$1,Value2026!$1:$1,0))))</f>
        <v>0.51156802395937451</v>
      </c>
      <c r="L16" s="376">
        <f>IF(INDEX(Score2026!7:7,MATCH($K$1,Score2026!$1:$1,0))="","-",(INDEX(Score2026!7:7,MATCH($K$1,Score2026!$1:$1,0))))</f>
        <v>48.996920950050622</v>
      </c>
      <c r="M16" s="377">
        <f>IF(Table1329[[#This Row],[Score
(0-100)]]="-","",Table1329[[#This Row],[Score
(0-100)]]+5)</f>
        <v>53.996920950050622</v>
      </c>
      <c r="N16" s="378"/>
      <c r="O16" s="358" t="str">
        <f t="shared" si="0"/>
        <v xml:space="preserve"> u</v>
      </c>
      <c r="P16" s="366"/>
      <c r="Q16" s="374">
        <f>IF(INDEX(Rank2026!7:7,MATCH($R$1,Rank2026!$1:$1,0))="","-",(INDEX(Rank2026!7:7,MATCH($R$1,Rank2026!$1:$1,0))))</f>
        <v>11</v>
      </c>
      <c r="R16" s="375">
        <f>IF(INDEX(Value2026!7:7,MATCH($R$1,Value2026!$1:$1,0))="","-",(INDEX(Value2026!7:7,MATCH($R$1,Value2026!$1:$1,0))))</f>
        <v>1.3459207343820667</v>
      </c>
      <c r="S16" s="376">
        <f>IF(INDEX(Score2026!7:7,MATCH($R$1,Score2026!$1:$1,0))="","-",(INDEX(Score2026!7:7,MATCH($R$1,Score2026!$1:$1,0))))</f>
        <v>70.518090138405</v>
      </c>
      <c r="T16" s="377">
        <f t="shared" si="1"/>
        <v>75.518090138405</v>
      </c>
      <c r="U16" s="366"/>
    </row>
    <row r="17" spans="1:21" s="47" customFormat="1" ht="12" customHeight="1">
      <c r="A17" s="366"/>
      <c r="B17" s="348" t="s">
        <v>242</v>
      </c>
      <c r="C17" s="379" t="s">
        <v>42</v>
      </c>
      <c r="D17" s="348" t="s">
        <v>43</v>
      </c>
      <c r="E17" s="348"/>
      <c r="F17" s="348"/>
      <c r="G17" s="348"/>
      <c r="H17" s="348"/>
      <c r="I17" s="348"/>
      <c r="J17" s="374">
        <f>IF(INDEX(Rank2026!8:8,MATCH($K$1,Rank2026!$1:$1,0))="","-",(INDEX(Rank2026!8:8,MATCH($K$1,Rank2026!$1:$1,0))))</f>
        <v>13</v>
      </c>
      <c r="K17" s="375">
        <f>IF(INDEX(Value2026!8:8,MATCH($K$1,Value2026!$1:$1,0))="","-",(INDEX(Value2026!8:8,MATCH($K$1,Value2026!$1:$1,0))))</f>
        <v>1.9144716738240826</v>
      </c>
      <c r="L17" s="376">
        <f>IF(INDEX(Score2026!8:8,MATCH($K$1,Score2026!$1:$1,0))="","-",(INDEX(Score2026!8:8,MATCH($K$1,Score2026!$1:$1,0))))</f>
        <v>13.370085411129729</v>
      </c>
      <c r="M17" s="378">
        <f>IF(Table1329[[#This Row],[Score
(0-100)]]="-","",Table1329[[#This Row],[Score
(0-100)]]+5)</f>
        <v>18.370085411129729</v>
      </c>
      <c r="N17" s="378"/>
      <c r="O17" s="358" t="str">
        <f t="shared" si="0"/>
        <v xml:space="preserve"> u</v>
      </c>
      <c r="P17" s="366"/>
      <c r="Q17" s="374">
        <f>IF(INDEX(Rank2026!8:8,MATCH($R$1,Rank2026!$1:$1,0))="","-",(INDEX(Rank2026!8:8,MATCH($R$1,Rank2026!$1:$1,0))))</f>
        <v>11</v>
      </c>
      <c r="R17" s="375">
        <f>IF(INDEX(Value2026!8:8,MATCH($R$1,Value2026!$1:$1,0))="","-",(INDEX(Value2026!8:8,MATCH($R$1,Value2026!$1:$1,0))))</f>
        <v>2.350981802338477</v>
      </c>
      <c r="S17" s="376">
        <f>IF(INDEX(Score2026!8:8,MATCH($R$1,Score2026!$1:$1,0))="","-",(INDEX(Score2026!8:8,MATCH($R$1,Score2026!$1:$1,0))))</f>
        <v>15.651378383319878</v>
      </c>
      <c r="T17" s="378">
        <f t="shared" si="1"/>
        <v>20.65137838331988</v>
      </c>
      <c r="U17" s="366"/>
    </row>
    <row r="18" spans="1:21" s="47" customFormat="1" ht="12" customHeight="1">
      <c r="A18" s="366"/>
      <c r="B18" s="348" t="s">
        <v>242</v>
      </c>
      <c r="C18" s="372" t="s">
        <v>44</v>
      </c>
      <c r="D18" s="373" t="s">
        <v>45</v>
      </c>
      <c r="E18" s="373"/>
      <c r="F18" s="373"/>
      <c r="G18" s="373"/>
      <c r="H18" s="373"/>
      <c r="I18" s="373"/>
      <c r="J18" s="374">
        <f>IF(INDEX(Rank2026!9:9,MATCH($K$1,Rank2026!$1:$1,0))="","-",(INDEX(Rank2026!9:9,MATCH($K$1,Rank2026!$1:$1,0))))</f>
        <v>25</v>
      </c>
      <c r="K18" s="375">
        <f>IF(INDEX(Value2026!9:9,MATCH($K$1,Value2026!$1:$1,0))="","-",(INDEX(Value2026!9:9,MATCH($K$1,Value2026!$1:$1,0))))</f>
        <v>18.883593690632566</v>
      </c>
      <c r="L18" s="376">
        <f>IF(INDEX(Score2026!9:9,MATCH($K$1,Score2026!$1:$1,0))="","-",(INDEX(Score2026!9:9,MATCH($K$1,Score2026!$1:$1,0))))</f>
        <v>23.304983677806618</v>
      </c>
      <c r="M18" s="377">
        <f>IF(Table1329[[#This Row],[Score
(0-100)]]="-","",Table1329[[#This Row],[Score
(0-100)]]+5)</f>
        <v>28.304983677806618</v>
      </c>
      <c r="N18" s="378"/>
      <c r="O18" s="358" t="str">
        <f t="shared" si="0"/>
        <v xml:space="preserve"> u</v>
      </c>
      <c r="P18" s="366"/>
      <c r="Q18" s="374">
        <f>IF(INDEX(Rank2026!9:9,MATCH($R$1,Rank2026!$1:$1,0))="","-",(INDEX(Rank2026!9:9,MATCH($R$1,Rank2026!$1:$1,0))))</f>
        <v>18</v>
      </c>
      <c r="R18" s="375">
        <f>IF(INDEX(Value2026!9:9,MATCH($R$1,Value2026!$1:$1,0))="","-",(INDEX(Value2026!9:9,MATCH($R$1,Value2026!$1:$1,0))))</f>
        <v>22.405764259562464</v>
      </c>
      <c r="S18" s="376">
        <f>IF(INDEX(Score2026!9:9,MATCH($R$1,Score2026!$1:$1,0))="","-",(INDEX(Score2026!9:9,MATCH($R$1,Score2026!$1:$1,0))))</f>
        <v>36.311942560929687</v>
      </c>
      <c r="T18" s="377">
        <f t="shared" si="1"/>
        <v>41.311942560929687</v>
      </c>
      <c r="U18" s="366"/>
    </row>
    <row r="19" spans="1:21" s="47" customFormat="1" ht="12" customHeight="1">
      <c r="A19" s="366"/>
      <c r="B19" s="348" t="s">
        <v>242</v>
      </c>
      <c r="C19" s="379" t="s">
        <v>46</v>
      </c>
      <c r="D19" s="348" t="s">
        <v>47</v>
      </c>
      <c r="E19" s="348"/>
      <c r="F19" s="348"/>
      <c r="G19" s="348"/>
      <c r="H19" s="348"/>
      <c r="I19" s="348"/>
      <c r="J19" s="374">
        <f>IF(INDEX(Rank2026!10:10,MATCH($K$1,Rank2026!$1:$1,0))="","-",(INDEX(Rank2026!10:10,MATCH($K$1,Rank2026!$1:$1,0))))</f>
        <v>24</v>
      </c>
      <c r="K19" s="375" t="str">
        <f>IF(INDEX(Value2026!10:10,MATCH($K$1,Value2026!$1:$1,0))="","-",(INDEX(Value2026!10:10,MATCH($K$1,Value2026!$1:$1,0))))</f>
        <v>-</v>
      </c>
      <c r="L19" s="376">
        <f>IF(INDEX(Score2026!10:10,MATCH($K$1,Score2026!$1:$1,0))="","-",(INDEX(Score2026!10:10,MATCH($K$1,Score2026!$1:$1,0))))</f>
        <v>54.409223279542417</v>
      </c>
      <c r="M19" s="378">
        <f>IF(Table1329[[#This Row],[Score
(0-100)]]="-","",Table1329[[#This Row],[Score
(0-100)]]+5)</f>
        <v>59.409223279542417</v>
      </c>
      <c r="N19" s="378"/>
      <c r="O19" s="358" t="str">
        <f t="shared" si="0"/>
        <v xml:space="preserve"> u</v>
      </c>
      <c r="P19" s="366"/>
      <c r="Q19" s="374">
        <f>IF(INDEX(Rank2026!10:10,MATCH($R$1,Rank2026!$1:$1,0))="","-",(INDEX(Rank2026!10:10,MATCH($R$1,Rank2026!$1:$1,0))))</f>
        <v>20</v>
      </c>
      <c r="R19" s="375" t="str">
        <f>IF(INDEX(Value2026!10:10,MATCH($R$1,Value2026!$1:$1,0))="","-",(INDEX(Value2026!10:10,MATCH($R$1,Value2026!$1:$1,0))))</f>
        <v>-</v>
      </c>
      <c r="S19" s="376">
        <f>IF(INDEX(Score2026!10:10,MATCH($R$1,Score2026!$1:$1,0))="","-",(INDEX(Score2026!10:10,MATCH($R$1,Score2026!$1:$1,0))))</f>
        <v>66.69775732898465</v>
      </c>
      <c r="T19" s="378">
        <f t="shared" si="1"/>
        <v>71.69775732898465</v>
      </c>
      <c r="U19" s="366"/>
    </row>
    <row r="20" spans="1:21" ht="12" customHeight="1">
      <c r="A20" s="348"/>
      <c r="B20" s="348" t="s">
        <v>242</v>
      </c>
      <c r="C20" s="380" t="s">
        <v>48</v>
      </c>
      <c r="D20" s="381" t="s">
        <v>49</v>
      </c>
      <c r="E20" s="381"/>
      <c r="F20" s="381"/>
      <c r="G20" s="381"/>
      <c r="H20" s="381"/>
      <c r="I20" s="381"/>
      <c r="J20" s="374">
        <f>IF(INDEX(Rank2026!11:11,MATCH($K$1,Rank2026!$1:$1,0))="","-",(INDEX(Rank2026!11:11,MATCH($K$1,Rank2026!$1:$1,0))))</f>
        <v>22</v>
      </c>
      <c r="K20" s="375" t="str">
        <f>IF(INDEX(Value2026!11:11,MATCH($K$1,Value2026!$1:$1,0))="","-",(INDEX(Value2026!11:11,MATCH($K$1,Value2026!$1:$1,0))))</f>
        <v>-</v>
      </c>
      <c r="L20" s="376">
        <f>IF(INDEX(Score2026!11:11,MATCH($K$1,Score2026!$1:$1,0))="","-",(INDEX(Score2026!11:11,MATCH($K$1,Score2026!$1:$1,0))))</f>
        <v>79.526228478293859</v>
      </c>
      <c r="M20" s="378">
        <f>IF(Table1329[[#This Row],[Score
(0-100)]]="-","",Table1329[[#This Row],[Score
(0-100)]]+5)</f>
        <v>84.526228478293859</v>
      </c>
      <c r="N20" s="378"/>
      <c r="O20" s="358" t="str">
        <f t="shared" si="0"/>
        <v xml:space="preserve"> u</v>
      </c>
      <c r="P20" s="348"/>
      <c r="Q20" s="374">
        <f>IF(INDEX(Rank2026!11:11,MATCH($R$1,Rank2026!$1:$1,0))="","-",(INDEX(Rank2026!11:11,MATCH($R$1,Rank2026!$1:$1,0))))</f>
        <v>19</v>
      </c>
      <c r="R20" s="375" t="str">
        <f>IF(INDEX(Value2026!11:11,MATCH($R$1,Value2026!$1:$1,0))="","-",(INDEX(Value2026!11:11,MATCH($R$1,Value2026!$1:$1,0))))</f>
        <v>-</v>
      </c>
      <c r="S20" s="376">
        <f>IF(INDEX(Score2026!11:11,MATCH($R$1,Score2026!$1:$1,0))="","-",(INDEX(Score2026!11:11,MATCH($R$1,Score2026!$1:$1,0))))</f>
        <v>84.833831073514148</v>
      </c>
      <c r="T20" s="378">
        <f t="shared" si="1"/>
        <v>89.833831073514148</v>
      </c>
      <c r="U20" s="348"/>
    </row>
    <row r="21" spans="1:21" ht="12" customHeight="1">
      <c r="A21" s="348"/>
      <c r="B21" s="348" t="s">
        <v>242</v>
      </c>
      <c r="C21" s="382" t="s">
        <v>50</v>
      </c>
      <c r="D21" s="381" t="s">
        <v>51</v>
      </c>
      <c r="E21" s="381"/>
      <c r="F21" s="381"/>
      <c r="G21" s="381"/>
      <c r="H21" s="381"/>
      <c r="I21" s="381"/>
      <c r="J21" s="374">
        <f>IF(INDEX(Rank2026!12:12,MATCH($K$1,Rank2026!$1:$1,0))="","-",(INDEX(Rank2026!12:12,MATCH($K$1,Rank2026!$1:$1,0))))</f>
        <v>26</v>
      </c>
      <c r="K21" s="395">
        <f>IF(INDEX(Value2026!12:12,MATCH($K$1,Value2026!$1:$1,0))="","-",(INDEX(Value2026!12:12,MATCH($K$1,Value2026!$1:$1,0))))</f>
        <v>3905</v>
      </c>
      <c r="L21" s="376">
        <f>IF(INDEX(Score2026!12:12,MATCH($K$1,Score2026!$1:$1,0))="","-",(INDEX(Score2026!12:12,MATCH($K$1,Score2026!$1:$1,0))))</f>
        <v>41.481628228363405</v>
      </c>
      <c r="M21" s="378">
        <f>IF(Table1329[[#This Row],[Score
(0-100)]]="-","",Table1329[[#This Row],[Score
(0-100)]]+5)</f>
        <v>46.481628228363405</v>
      </c>
      <c r="N21" s="378"/>
      <c r="O21" s="358" t="str">
        <f t="shared" si="0"/>
        <v xml:space="preserve"> u</v>
      </c>
      <c r="P21" s="348"/>
      <c r="Q21" s="374">
        <f>IF(INDEX(Rank2026!12:12,MATCH($R$1,Rank2026!$1:$1,0))="","-",(INDEX(Rank2026!12:12,MATCH($R$1,Rank2026!$1:$1,0))))</f>
        <v>23</v>
      </c>
      <c r="R21" s="395">
        <f>IF(INDEX(Value2026!12:12,MATCH($R$1,Value2026!$1:$1,0))="","-",(INDEX(Value2026!12:12,MATCH($R$1,Value2026!$1:$1,0))))</f>
        <v>1051</v>
      </c>
      <c r="S21" s="376">
        <f>IF(INDEX(Score2026!12:12,MATCH($R$1,Score2026!$1:$1,0))="","-",(INDEX(Score2026!12:12,MATCH($R$1,Score2026!$1:$1,0))))</f>
        <v>84.250241041743891</v>
      </c>
      <c r="T21" s="378">
        <f t="shared" si="1"/>
        <v>89.250241041743891</v>
      </c>
      <c r="U21" s="348"/>
    </row>
    <row r="22" spans="1:21" ht="12" customHeight="1">
      <c r="A22" s="348"/>
      <c r="B22" s="348" t="s">
        <v>242</v>
      </c>
      <c r="C22" s="382" t="s">
        <v>52</v>
      </c>
      <c r="D22" s="381" t="s">
        <v>818</v>
      </c>
      <c r="E22" s="381"/>
      <c r="F22" s="381"/>
      <c r="G22" s="381"/>
      <c r="H22" s="381"/>
      <c r="I22" s="381"/>
      <c r="J22" s="374">
        <f>IF(INDEX(Rank2026!13:13,MATCH($K$1,Rank2026!$1:$1,0))="","-",(INDEX(Rank2026!13:13,MATCH($K$1,Rank2026!$1:$1,0))))</f>
        <v>1</v>
      </c>
      <c r="K22" s="395">
        <f>IF(INDEX(Value2026!13:13,MATCH($K$1,Value2026!$1:$1,0))="","-",(INDEX(Value2026!13:13,MATCH($K$1,Value2026!$1:$1,0))))</f>
        <v>0</v>
      </c>
      <c r="L22" s="376">
        <f>IF(INDEX(Score2026!13:13,MATCH($K$1,Score2026!$1:$1,0))="","-",(INDEX(Score2026!13:13,MATCH($K$1,Score2026!$1:$1,0))))</f>
        <v>100.00000000000001</v>
      </c>
      <c r="M22" s="378">
        <f>IF(Table1329[[#This Row],[Score
(0-100)]]="-","",Table1329[[#This Row],[Score
(0-100)]]+5)</f>
        <v>105.00000000000001</v>
      </c>
      <c r="N22" s="378"/>
      <c r="O22" s="358" t="str">
        <f t="shared" si="0"/>
        <v xml:space="preserve">t </v>
      </c>
      <c r="P22" s="348"/>
      <c r="Q22" s="374">
        <f>IF(INDEX(Rank2026!13:13,MATCH($R$1,Rank2026!$1:$1,0))="","-",(INDEX(Rank2026!13:13,MATCH($R$1,Rank2026!$1:$1,0))))</f>
        <v>25</v>
      </c>
      <c r="R22" s="395">
        <f>IF(INDEX(Value2026!13:13,MATCH($R$1,Value2026!$1:$1,0))="","-",(INDEX(Value2026!13:13,MATCH($R$1,Value2026!$1:$1,0))))</f>
        <v>136</v>
      </c>
      <c r="S22" s="376">
        <f>IF(INDEX(Score2026!13:13,MATCH($R$1,Score2026!$1:$1,0))="","-",(INDEX(Score2026!13:13,MATCH($R$1,Score2026!$1:$1,0))))</f>
        <v>74.683902220404278</v>
      </c>
      <c r="T22" s="378">
        <f t="shared" si="1"/>
        <v>79.683902220404278</v>
      </c>
      <c r="U22" s="348"/>
    </row>
    <row r="23" spans="1:21" ht="12" customHeight="1">
      <c r="A23" s="348"/>
      <c r="B23" s="348" t="s">
        <v>242</v>
      </c>
      <c r="C23" s="382" t="s">
        <v>54</v>
      </c>
      <c r="D23" s="381" t="s">
        <v>55</v>
      </c>
      <c r="E23" s="381"/>
      <c r="F23" s="381"/>
      <c r="G23" s="381"/>
      <c r="H23" s="381"/>
      <c r="I23" s="381"/>
      <c r="J23" s="374">
        <f>IF(INDEX(Rank2026!14:14,MATCH($K$1,Rank2026!$1:$1,0))="","-",(INDEX(Rank2026!14:14,MATCH($K$1,Rank2026!$1:$1,0))))</f>
        <v>2</v>
      </c>
      <c r="K23" s="375">
        <f>IF(INDEX(Value2026!14:14,MATCH($K$1,Value2026!$1:$1,0))="","-",(INDEX(Value2026!14:14,MATCH($K$1,Value2026!$1:$1,0))))</f>
        <v>0</v>
      </c>
      <c r="L23" s="376">
        <f>IF(INDEX(Score2026!14:14,MATCH($K$1,Score2026!$1:$1,0))="","-",(INDEX(Score2026!14:14,MATCH($K$1,Score2026!$1:$1,0))))</f>
        <v>94.272632979439337</v>
      </c>
      <c r="M23" s="378">
        <f>IF(Table1329[[#This Row],[Score
(0-100)]]="-","",Table1329[[#This Row],[Score
(0-100)]]+5)</f>
        <v>99.272632979439337</v>
      </c>
      <c r="N23" s="378"/>
      <c r="O23" s="358" t="str">
        <f t="shared" si="0"/>
        <v xml:space="preserve">t </v>
      </c>
      <c r="P23" s="348"/>
      <c r="Q23" s="374">
        <f>IF(INDEX(Rank2026!14:14,MATCH($R$1,Rank2026!$1:$1,0))="","-",(INDEX(Rank2026!14:14,MATCH($R$1,Rank2026!$1:$1,0))))</f>
        <v>16</v>
      </c>
      <c r="R23" s="375">
        <f>IF(INDEX(Value2026!14:14,MATCH($R$1,Value2026!$1:$1,0))="","-",(INDEX(Value2026!14:14,MATCH($R$1,Value2026!$1:$1,0))))</f>
        <v>3.0000000000000001E-3</v>
      </c>
      <c r="S23" s="376">
        <f>IF(INDEX(Score2026!14:14,MATCH($R$1,Score2026!$1:$1,0))="","-",(INDEX(Score2026!14:14,MATCH($R$1,Score2026!$1:$1,0))))</f>
        <v>92.554422873271108</v>
      </c>
      <c r="T23" s="378">
        <f t="shared" si="1"/>
        <v>97.554422873271108</v>
      </c>
      <c r="U23" s="348"/>
    </row>
    <row r="24" spans="1:21" ht="12" customHeight="1">
      <c r="A24" s="348"/>
      <c r="B24" s="348" t="s">
        <v>242</v>
      </c>
      <c r="C24" s="380" t="s">
        <v>56</v>
      </c>
      <c r="D24" s="381" t="s">
        <v>57</v>
      </c>
      <c r="E24" s="381"/>
      <c r="F24" s="381"/>
      <c r="G24" s="381"/>
      <c r="H24" s="381"/>
      <c r="I24" s="381"/>
      <c r="J24" s="374">
        <f>IF(INDEX(Rank2026!15:15,MATCH($K$1,Rank2026!$1:$1,0))="","-",(INDEX(Rank2026!15:15,MATCH($K$1,Rank2026!$1:$1,0))))</f>
        <v>26</v>
      </c>
      <c r="K24" s="375" t="str">
        <f>IF(INDEX(Value2026!15:15,MATCH($K$1,Value2026!$1:$1,0))="","-",(INDEX(Value2026!15:15,MATCH($K$1,Value2026!$1:$1,0))))</f>
        <v>-</v>
      </c>
      <c r="L24" s="376">
        <f>IF(INDEX(Score2026!15:15,MATCH($K$1,Score2026!$1:$1,0))="","-",(INDEX(Score2026!15:15,MATCH($K$1,Score2026!$1:$1,0))))</f>
        <v>45.994011910453303</v>
      </c>
      <c r="M24" s="378">
        <f>IF(Table1329[[#This Row],[Score
(0-100)]]="-","",Table1329[[#This Row],[Score
(0-100)]]+5)</f>
        <v>50.994011910453303</v>
      </c>
      <c r="N24" s="378"/>
      <c r="O24" s="358" t="str">
        <f t="shared" si="0"/>
        <v xml:space="preserve"> u</v>
      </c>
      <c r="P24" s="348"/>
      <c r="Q24" s="374">
        <f>IF(INDEX(Rank2026!15:15,MATCH($R$1,Rank2026!$1:$1,0))="","-",(INDEX(Rank2026!15:15,MATCH($R$1,Rank2026!$1:$1,0))))</f>
        <v>21</v>
      </c>
      <c r="R24" s="375" t="str">
        <f>IF(INDEX(Value2026!15:15,MATCH($R$1,Value2026!$1:$1,0))="","-",(INDEX(Value2026!15:15,MATCH($R$1,Value2026!$1:$1,0))))</f>
        <v>-</v>
      </c>
      <c r="S24" s="376">
        <f>IF(INDEX(Score2026!15:15,MATCH($R$1,Score2026!$1:$1,0))="","-",(INDEX(Score2026!15:15,MATCH($R$1,Score2026!$1:$1,0))))</f>
        <v>60.761677336855932</v>
      </c>
      <c r="T24" s="378">
        <f t="shared" si="1"/>
        <v>65.761677336855939</v>
      </c>
      <c r="U24" s="348"/>
    </row>
    <row r="25" spans="1:21" ht="12" customHeight="1">
      <c r="A25" s="348"/>
      <c r="B25" s="348" t="s">
        <v>242</v>
      </c>
      <c r="C25" s="382" t="s">
        <v>58</v>
      </c>
      <c r="D25" s="381" t="s">
        <v>59</v>
      </c>
      <c r="E25" s="381"/>
      <c r="F25" s="381"/>
      <c r="G25" s="381"/>
      <c r="H25" s="381"/>
      <c r="I25" s="381"/>
      <c r="J25" s="374">
        <f>IF(INDEX(Rank2026!16:16,MATCH($K$1,Rank2026!$1:$1,0))="","-",(INDEX(Rank2026!16:16,MATCH($K$1,Rank2026!$1:$1,0))))</f>
        <v>26</v>
      </c>
      <c r="K25" s="395">
        <f>IF(INDEX(Value2026!16:16,MATCH($K$1,Value2026!$1:$1,0))="","-",(INDEX(Value2026!16:16,MATCH($K$1,Value2026!$1:$1,0))))</f>
        <v>18087</v>
      </c>
      <c r="L25" s="376">
        <f>IF(INDEX(Score2026!16:16,MATCH($K$1,Score2026!$1:$1,0))="","-",(INDEX(Score2026!16:16,MATCH($K$1,Score2026!$1:$1,0))))</f>
        <v>65.170397273946989</v>
      </c>
      <c r="M25" s="378">
        <f>IF(Table1329[[#This Row],[Score
(0-100)]]="-","",Table1329[[#This Row],[Score
(0-100)]]+5)</f>
        <v>70.170397273946989</v>
      </c>
      <c r="N25" s="378"/>
      <c r="O25" s="358" t="str">
        <f t="shared" si="0"/>
        <v xml:space="preserve"> u</v>
      </c>
      <c r="P25" s="348"/>
      <c r="Q25" s="374">
        <f>IF(INDEX(Rank2026!16:16,MATCH($R$1,Rank2026!$1:$1,0))="","-",(INDEX(Rank2026!16:16,MATCH($R$1,Rank2026!$1:$1,0))))</f>
        <v>20</v>
      </c>
      <c r="R25" s="395">
        <f>IF(INDEX(Value2026!16:16,MATCH($R$1,Value2026!$1:$1,0))="","-",(INDEX(Value2026!16:16,MATCH($R$1,Value2026!$1:$1,0))))</f>
        <v>3034</v>
      </c>
      <c r="S25" s="376">
        <f>IF(INDEX(Score2026!16:16,MATCH($R$1,Score2026!$1:$1,0))="","-",(INDEX(Score2026!16:16,MATCH($R$1,Score2026!$1:$1,0))))</f>
        <v>82.946711631378193</v>
      </c>
      <c r="T25" s="378">
        <f t="shared" si="1"/>
        <v>87.946711631378193</v>
      </c>
      <c r="U25" s="348"/>
    </row>
    <row r="26" spans="1:21" ht="12" customHeight="1">
      <c r="A26" s="348"/>
      <c r="B26" s="348" t="s">
        <v>242</v>
      </c>
      <c r="C26" s="382" t="s">
        <v>60</v>
      </c>
      <c r="D26" s="381" t="s">
        <v>819</v>
      </c>
      <c r="E26" s="381"/>
      <c r="F26" s="381"/>
      <c r="G26" s="381"/>
      <c r="H26" s="381"/>
      <c r="I26" s="381"/>
      <c r="J26" s="374">
        <f>IF(INDEX(Rank2026!17:17,MATCH($K$1,Rank2026!$1:$1,0))="","-",(INDEX(Rank2026!17:17,MATCH($K$1,Rank2026!$1:$1,0))))</f>
        <v>26</v>
      </c>
      <c r="K26" s="375">
        <f>IF(INDEX(Value2026!17:17,MATCH($K$1,Value2026!$1:$1,0))="","-",(INDEX(Value2026!17:17,MATCH($K$1,Value2026!$1:$1,0))))</f>
        <v>2062</v>
      </c>
      <c r="L26" s="376">
        <f>IF(INDEX(Score2026!17:17,MATCH($K$1,Score2026!$1:$1,0))="","-",(INDEX(Score2026!17:17,MATCH($K$1,Score2026!$1:$1,0))))</f>
        <v>49.859986333318567</v>
      </c>
      <c r="M26" s="378">
        <f>IF(Table1329[[#This Row],[Score
(0-100)]]="-","",Table1329[[#This Row],[Score
(0-100)]]+5)</f>
        <v>54.859986333318567</v>
      </c>
      <c r="N26" s="378"/>
      <c r="O26" s="358" t="str">
        <f t="shared" si="0"/>
        <v xml:space="preserve"> u</v>
      </c>
      <c r="P26" s="348"/>
      <c r="Q26" s="374">
        <f>IF(INDEX(Rank2026!17:17,MATCH($R$1,Rank2026!$1:$1,0))="","-",(INDEX(Rank2026!17:17,MATCH($R$1,Rank2026!$1:$1,0))))</f>
        <v>21</v>
      </c>
      <c r="R26" s="375">
        <f>IF(INDEX(Value2026!17:17,MATCH($R$1,Value2026!$1:$1,0))="","-",(INDEX(Value2026!17:17,MATCH($R$1,Value2026!$1:$1,0))))</f>
        <v>362</v>
      </c>
      <c r="S26" s="376">
        <f>IF(INDEX(Score2026!17:17,MATCH($R$1,Score2026!$1:$1,0))="","-",(INDEX(Score2026!17:17,MATCH($R$1,Score2026!$1:$1,0))))</f>
        <v>78.991531067540279</v>
      </c>
      <c r="T26" s="378">
        <f t="shared" si="1"/>
        <v>83.991531067540279</v>
      </c>
      <c r="U26" s="348"/>
    </row>
    <row r="27" spans="1:21" ht="12" customHeight="1">
      <c r="A27" s="348"/>
      <c r="B27" s="348" t="s">
        <v>242</v>
      </c>
      <c r="C27" s="382" t="s">
        <v>62</v>
      </c>
      <c r="D27" s="381" t="s">
        <v>63</v>
      </c>
      <c r="E27" s="381"/>
      <c r="F27" s="381"/>
      <c r="G27" s="381"/>
      <c r="H27" s="381"/>
      <c r="I27" s="381"/>
      <c r="J27" s="374">
        <f>IF(INDEX(Rank2026!18:18,MATCH($K$1,Rank2026!$1:$1,0))="","-",(INDEX(Rank2026!18:18,MATCH($K$1,Rank2026!$1:$1,0))))</f>
        <v>22</v>
      </c>
      <c r="K27" s="375">
        <f>IF(INDEX(Value2026!18:18,MATCH($K$1,Value2026!$1:$1,0))="","-",(INDEX(Value2026!18:18,MATCH($K$1,Value2026!$1:$1,0))))</f>
        <v>0.44390000000000002</v>
      </c>
      <c r="L27" s="376">
        <f>IF(INDEX(Score2026!18:18,MATCH($K$1,Score2026!$1:$1,0))="","-",(INDEX(Score2026!18:18,MATCH($K$1,Score2026!$1:$1,0))))</f>
        <v>28.884972765139381</v>
      </c>
      <c r="M27" s="378">
        <f>IF(Table1329[[#This Row],[Score
(0-100)]]="-","",Table1329[[#This Row],[Score
(0-100)]]+5)</f>
        <v>33.884972765139381</v>
      </c>
      <c r="N27" s="378"/>
      <c r="O27" s="358" t="str">
        <f t="shared" si="0"/>
        <v xml:space="preserve">t </v>
      </c>
      <c r="P27" s="348"/>
      <c r="Q27" s="374">
        <f>IF(INDEX(Rank2026!18:18,MATCH($R$1,Rank2026!$1:$1,0))="","-",(INDEX(Rank2026!18:18,MATCH($R$1,Rank2026!$1:$1,0))))</f>
        <v>24</v>
      </c>
      <c r="R27" s="375">
        <f>IF(INDEX(Value2026!18:18,MATCH($R$1,Value2026!$1:$1,0))="","-",(INDEX(Value2026!18:18,MATCH($R$1,Value2026!$1:$1,0))))</f>
        <v>0.47799999999999998</v>
      </c>
      <c r="S27" s="376">
        <f>IF(INDEX(Score2026!18:18,MATCH($R$1,Score2026!$1:$1,0))="","-",(INDEX(Score2026!18:18,MATCH($R$1,Score2026!$1:$1,0))))</f>
        <v>23.421980134572252</v>
      </c>
      <c r="T27" s="378">
        <f t="shared" si="1"/>
        <v>28.421980134572252</v>
      </c>
      <c r="U27" s="348"/>
    </row>
    <row r="28" spans="1:21" ht="12" customHeight="1">
      <c r="A28" s="348"/>
      <c r="B28" s="348" t="s">
        <v>242</v>
      </c>
      <c r="C28" s="383" t="s">
        <v>64</v>
      </c>
      <c r="D28" s="384" t="s">
        <v>65</v>
      </c>
      <c r="E28" s="384"/>
      <c r="F28" s="384"/>
      <c r="G28" s="384"/>
      <c r="H28" s="384"/>
      <c r="I28" s="384"/>
      <c r="J28" s="374">
        <f>IF(INDEX(Rank2026!19:19,MATCH($K$1,Rank2026!$1:$1,0))="","-",(INDEX(Rank2026!19:19,MATCH($K$1,Rank2026!$1:$1,0))))</f>
        <v>1</v>
      </c>
      <c r="K28" s="375" t="str">
        <f>IF(INDEX(Value2026!19:19,MATCH($K$1,Value2026!$1:$1,0))="","-",(INDEX(Value2026!19:19,MATCH($K$1,Value2026!$1:$1,0))))</f>
        <v>-</v>
      </c>
      <c r="L28" s="376">
        <f>IF(INDEX(Score2026!19:19,MATCH($K$1,Score2026!$1:$1,0))="","-",(INDEX(Score2026!19:19,MATCH($K$1,Score2026!$1:$1,0))))</f>
        <v>100.00000000000001</v>
      </c>
      <c r="M28" s="385">
        <f>IF(Table1329[[#This Row],[Score
(0-100)]]="-","",Table1329[[#This Row],[Score
(0-100)]]+5)</f>
        <v>105.00000000000001</v>
      </c>
      <c r="N28" s="378"/>
      <c r="O28" s="358" t="str">
        <f t="shared" si="0"/>
        <v xml:space="preserve">t </v>
      </c>
      <c r="P28" s="348"/>
      <c r="Q28" s="374">
        <f>IF(INDEX(Rank2026!19:19,MATCH($R$1,Rank2026!$1:$1,0))="","-",(INDEX(Rank2026!19:19,MATCH($R$1,Rank2026!$1:$1,0))))</f>
        <v>8</v>
      </c>
      <c r="R28" s="375" t="str">
        <f>IF(INDEX(Value2026!19:19,MATCH($R$1,Value2026!$1:$1,0))="","-",(INDEX(Value2026!19:19,MATCH($R$1,Value2026!$1:$1,0))))</f>
        <v>-</v>
      </c>
      <c r="S28" s="376">
        <f>IF(INDEX(Score2026!19:19,MATCH($R$1,Score2026!$1:$1,0))="","-",(INDEX(Score2026!19:19,MATCH($R$1,Score2026!$1:$1,0))))</f>
        <v>72.795117168790185</v>
      </c>
      <c r="T28" s="385">
        <f t="shared" si="1"/>
        <v>77.795117168790185</v>
      </c>
      <c r="U28" s="348"/>
    </row>
    <row r="29" spans="1:21" ht="12" customHeight="1">
      <c r="A29" s="348"/>
      <c r="B29" s="348" t="s">
        <v>242</v>
      </c>
      <c r="C29" s="380" t="s">
        <v>66</v>
      </c>
      <c r="D29" s="381" t="s">
        <v>67</v>
      </c>
      <c r="E29" s="381"/>
      <c r="F29" s="381"/>
      <c r="G29" s="381"/>
      <c r="H29" s="381"/>
      <c r="I29" s="381"/>
      <c r="J29" s="374">
        <f>IF(INDEX(Rank2026!20:20,MATCH($K$1,Rank2026!$1:$1,0))="","-",(INDEX(Rank2026!20:20,MATCH($K$1,Rank2026!$1:$1,0))))</f>
        <v>1</v>
      </c>
      <c r="K29" s="375">
        <f>IF(INDEX(Value2026!20:20,MATCH($K$1,Value2026!$1:$1,0))="","-",(INDEX(Value2026!20:20,MATCH($K$1,Value2026!$1:$1,0))))</f>
        <v>39</v>
      </c>
      <c r="L29" s="376">
        <f>IF(INDEX(Score2026!20:20,MATCH($K$1,Score2026!$1:$1,0))="","-",(INDEX(Score2026!20:20,MATCH($K$1,Score2026!$1:$1,0))))</f>
        <v>100</v>
      </c>
      <c r="M29" s="378">
        <f>IF(Table1329[[#This Row],[Score
(0-100)]]="-","",Table1329[[#This Row],[Score
(0-100)]]+5)</f>
        <v>105</v>
      </c>
      <c r="N29" s="378"/>
      <c r="O29" s="358" t="str">
        <f t="shared" si="0"/>
        <v xml:space="preserve">t </v>
      </c>
      <c r="P29" s="348"/>
      <c r="Q29" s="374">
        <f>IF(INDEX(Rank2026!20:20,MATCH($R$1,Rank2026!$1:$1,0))="","-",(INDEX(Rank2026!20:20,MATCH($R$1,Rank2026!$1:$1,0))))</f>
        <v>4</v>
      </c>
      <c r="R29" s="375">
        <f>IF(INDEX(Value2026!20:20,MATCH($R$1,Value2026!$1:$1,0))="","-",(INDEX(Value2026!20:20,MATCH($R$1,Value2026!$1:$1,0))))</f>
        <v>23</v>
      </c>
      <c r="S29" s="376">
        <f>IF(INDEX(Score2026!20:20,MATCH($R$1,Score2026!$1:$1,0))="","-",(INDEX(Score2026!20:20,MATCH($R$1,Score2026!$1:$1,0))))</f>
        <v>54.285714285714285</v>
      </c>
      <c r="T29" s="378">
        <f t="shared" si="1"/>
        <v>59.285714285714285</v>
      </c>
      <c r="U29" s="348"/>
    </row>
    <row r="30" spans="1:21" ht="12" customHeight="1">
      <c r="A30" s="348"/>
      <c r="B30" s="348" t="s">
        <v>242</v>
      </c>
      <c r="C30" s="380" t="s">
        <v>68</v>
      </c>
      <c r="D30" s="381" t="s">
        <v>69</v>
      </c>
      <c r="E30" s="381"/>
      <c r="F30" s="381"/>
      <c r="G30" s="381"/>
      <c r="H30" s="381"/>
      <c r="I30" s="381"/>
      <c r="J30" s="374">
        <f>IF(INDEX(Rank2026!21:21,MATCH($K$1,Rank2026!$1:$1,0))="","-",(INDEX(Rank2026!21:21,MATCH($K$1,Rank2026!$1:$1,0))))</f>
        <v>1</v>
      </c>
      <c r="K30" s="375">
        <f>IF(INDEX(Value2026!21:21,MATCH($K$1,Value2026!$1:$1,0))="","-",(INDEX(Value2026!21:21,MATCH($K$1,Value2026!$1:$1,0))))</f>
        <v>2.2808303833007813</v>
      </c>
      <c r="L30" s="376">
        <f>IF(INDEX(Score2026!21:21,MATCH($K$1,Score2026!$1:$1,0))="","-",(INDEX(Score2026!21:21,MATCH($K$1,Score2026!$1:$1,0))))</f>
        <v>100</v>
      </c>
      <c r="M30" s="378">
        <f>IF(Table1329[[#This Row],[Score
(0-100)]]="-","",Table1329[[#This Row],[Score
(0-100)]]+5)</f>
        <v>105</v>
      </c>
      <c r="N30" s="378"/>
      <c r="O30" s="358" t="str">
        <f t="shared" si="0"/>
        <v xml:space="preserve">t </v>
      </c>
      <c r="P30" s="348"/>
      <c r="Q30" s="374">
        <f>IF(INDEX(Rank2026!21:21,MATCH($R$1,Rank2026!$1:$1,0))="","-",(INDEX(Rank2026!21:21,MATCH($R$1,Rank2026!$1:$1,0))))</f>
        <v>12</v>
      </c>
      <c r="R30" s="375">
        <f>IF(INDEX(Value2026!21:21,MATCH($R$1,Value2026!$1:$1,0))="","-",(INDEX(Value2026!21:21,MATCH($R$1,Value2026!$1:$1,0))))</f>
        <v>1.0219684839248657</v>
      </c>
      <c r="S30" s="376">
        <f>IF(INDEX(Score2026!21:21,MATCH($R$1,Score2026!$1:$1,0))="","-",(INDEX(Score2026!21:21,MATCH($R$1,Score2026!$1:$1,0))))</f>
        <v>70.17058031010103</v>
      </c>
      <c r="T30" s="378">
        <f t="shared" si="1"/>
        <v>75.17058031010103</v>
      </c>
      <c r="U30" s="348"/>
    </row>
    <row r="31" spans="1:21" ht="12" customHeight="1">
      <c r="A31" s="348"/>
      <c r="B31" s="348" t="s">
        <v>242</v>
      </c>
      <c r="C31" s="386" t="s">
        <v>70</v>
      </c>
      <c r="D31" s="387" t="s">
        <v>71</v>
      </c>
      <c r="E31" s="387"/>
      <c r="F31" s="387"/>
      <c r="G31" s="387"/>
      <c r="H31" s="387"/>
      <c r="I31" s="387"/>
      <c r="J31" s="374">
        <f>IF(INDEX(Rank2026!22:22,MATCH($K$1,Rank2026!$1:$1,0))="","-",(INDEX(Rank2026!22:22,MATCH($K$1,Rank2026!$1:$1,0))))</f>
        <v>5</v>
      </c>
      <c r="K31" s="375">
        <f>IF(INDEX(Value2026!22:22,MATCH($K$1,Value2026!$1:$1,0))="","-",(INDEX(Value2026!22:22,MATCH($K$1,Value2026!$1:$1,0))))</f>
        <v>70</v>
      </c>
      <c r="L31" s="376">
        <f>IF(INDEX(Score2026!22:22,MATCH($K$1,Score2026!$1:$1,0))="","-",(INDEX(Score2026!22:22,MATCH($K$1,Score2026!$1:$1,0))))</f>
        <v>71.428571428571431</v>
      </c>
      <c r="M31" s="388">
        <f>IF(Table1329[[#This Row],[Score
(0-100)]]="-","",Table1329[[#This Row],[Score
(0-100)]]+5)</f>
        <v>76.428571428571431</v>
      </c>
      <c r="N31" s="378"/>
      <c r="O31" s="358" t="str">
        <f t="shared" si="0"/>
        <v xml:space="preserve"> u</v>
      </c>
      <c r="P31" s="348"/>
      <c r="Q31" s="374">
        <f>IF(INDEX(Rank2026!22:22,MATCH($R$1,Rank2026!$1:$1,0))="","-",(INDEX(Rank2026!22:22,MATCH($R$1,Rank2026!$1:$1,0))))</f>
        <v>4</v>
      </c>
      <c r="R31" s="375">
        <f>IF(INDEX(Value2026!22:22,MATCH($R$1,Value2026!$1:$1,0))="","-",(INDEX(Value2026!22:22,MATCH($R$1,Value2026!$1:$1,0))))</f>
        <v>75</v>
      </c>
      <c r="S31" s="376">
        <f>IF(INDEX(Score2026!22:22,MATCH($R$1,Score2026!$1:$1,0))="","-",(INDEX(Score2026!22:22,MATCH($R$1,Score2026!$1:$1,0))))</f>
        <v>78.571428571428569</v>
      </c>
      <c r="T31" s="388">
        <f t="shared" si="1"/>
        <v>83.571428571428569</v>
      </c>
      <c r="U31" s="348"/>
    </row>
    <row r="32" spans="1:21" ht="12" customHeight="1">
      <c r="A32" s="348"/>
      <c r="B32" s="348" t="s">
        <v>242</v>
      </c>
      <c r="C32" s="379" t="s">
        <v>72</v>
      </c>
      <c r="D32" s="348" t="s">
        <v>681</v>
      </c>
      <c r="E32" s="348"/>
      <c r="F32" s="348"/>
      <c r="G32" s="348"/>
      <c r="H32" s="348"/>
      <c r="I32" s="348"/>
      <c r="J32" s="374">
        <f>IF(INDEX(Rank2026!23:23,MATCH($K$1,Rank2026!$1:$1,0))="","-",(INDEX(Rank2026!23:23,MATCH($K$1,Rank2026!$1:$1,0))))</f>
        <v>12</v>
      </c>
      <c r="K32" s="375">
        <f>IF(INDEX(Value2026!23:23,MATCH($K$1,Value2026!$1:$1,0))="","-",(INDEX(Value2026!23:23,MATCH($K$1,Value2026!$1:$1,0))))</f>
        <v>4.4989329029908376E-2</v>
      </c>
      <c r="L32" s="376">
        <f>IF(INDEX(Score2026!23:23,MATCH($K$1,Score2026!$1:$1,0))="","-",(INDEX(Score2026!23:23,MATCH($K$1,Score2026!$1:$1,0))))</f>
        <v>92.451432413899738</v>
      </c>
      <c r="M32" s="378">
        <f>IF(Table1329[[#This Row],[Score
(0-100)]]="-","",Table1329[[#This Row],[Score
(0-100)]]+5)</f>
        <v>97.451432413899738</v>
      </c>
      <c r="N32" s="378"/>
      <c r="O32" s="358" t="str">
        <f t="shared" si="0"/>
        <v xml:space="preserve">t </v>
      </c>
      <c r="P32" s="348"/>
      <c r="Q32" s="374">
        <f>IF(INDEX(Rank2026!23:23,MATCH($R$1,Rank2026!$1:$1,0))="","-",(INDEX(Rank2026!23:23,MATCH($R$1,Rank2026!$1:$1,0))))</f>
        <v>21</v>
      </c>
      <c r="R32" s="375">
        <f>IF(INDEX(Value2026!23:23,MATCH($R$1,Value2026!$1:$1,0))="","-",(INDEX(Value2026!23:23,MATCH($R$1,Value2026!$1:$1,0))))</f>
        <v>9.5921965681523558E-2</v>
      </c>
      <c r="S32" s="376">
        <f>IF(INDEX(Score2026!23:23,MATCH($R$1,Score2026!$1:$1,0))="","-",(INDEX(Score2026!23:23,MATCH($R$1,Score2026!$1:$1,0))))</f>
        <v>82.201819642741</v>
      </c>
      <c r="T32" s="378">
        <f t="shared" si="1"/>
        <v>87.201819642741</v>
      </c>
      <c r="U32" s="348"/>
    </row>
    <row r="33" spans="1:21" ht="12" customHeight="1">
      <c r="A33" s="348"/>
      <c r="B33" s="348" t="s">
        <v>242</v>
      </c>
      <c r="C33" s="372" t="s">
        <v>74</v>
      </c>
      <c r="D33" s="373" t="s">
        <v>75</v>
      </c>
      <c r="E33" s="373"/>
      <c r="F33" s="373"/>
      <c r="G33" s="373"/>
      <c r="H33" s="373"/>
      <c r="I33" s="373"/>
      <c r="J33" s="374">
        <f>IF(INDEX(Rank2026!24:24,MATCH($K$1,Rank2026!$1:$1,0))="","-",(INDEX(Rank2026!24:24,MATCH($K$1,Rank2026!$1:$1,0))))</f>
        <v>12</v>
      </c>
      <c r="K33" s="375">
        <f>IF(INDEX(Value2026!24:24,MATCH($K$1,Value2026!$1:$1,0))="","-",(INDEX(Value2026!24:24,MATCH($K$1,Value2026!$1:$1,0))))</f>
        <v>112.37201896353517</v>
      </c>
      <c r="L33" s="376">
        <f>IF(INDEX(Score2026!24:24,MATCH($K$1,Score2026!$1:$1,0))="","-",(INDEX(Score2026!24:24,MATCH($K$1,Score2026!$1:$1,0))))</f>
        <v>47.96392649756239</v>
      </c>
      <c r="M33" s="377">
        <f>IF(Table1329[[#This Row],[Score
(0-100)]]="-","",Table1329[[#This Row],[Score
(0-100)]]+5)</f>
        <v>52.96392649756239</v>
      </c>
      <c r="N33" s="378"/>
      <c r="O33" s="358" t="str">
        <f t="shared" si="0"/>
        <v xml:space="preserve">t </v>
      </c>
      <c r="P33" s="348"/>
      <c r="Q33" s="374">
        <f>IF(INDEX(Rank2026!24:24,MATCH($R$1,Rank2026!$1:$1,0))="","-",(INDEX(Rank2026!24:24,MATCH($R$1,Rank2026!$1:$1,0))))</f>
        <v>21</v>
      </c>
      <c r="R33" s="375">
        <f>IF(INDEX(Value2026!24:24,MATCH($R$1,Value2026!$1:$1,0))="","-",(INDEX(Value2026!24:24,MATCH($R$1,Value2026!$1:$1,0))))</f>
        <v>35.502112248756823</v>
      </c>
      <c r="S33" s="376">
        <f>IF(INDEX(Score2026!24:24,MATCH($R$1,Score2026!$1:$1,0))="","-",(INDEX(Score2026!24:24,MATCH($R$1,Score2026!$1:$1,0))))</f>
        <v>11.690863315084364</v>
      </c>
      <c r="T33" s="377">
        <f t="shared" si="1"/>
        <v>16.690863315084364</v>
      </c>
      <c r="U33" s="348"/>
    </row>
    <row r="34" spans="1:21" ht="12" customHeight="1">
      <c r="A34" s="348"/>
      <c r="B34" s="348" t="s">
        <v>242</v>
      </c>
      <c r="C34" s="379" t="s">
        <v>76</v>
      </c>
      <c r="D34" s="348" t="s">
        <v>77</v>
      </c>
      <c r="E34" s="348"/>
      <c r="F34" s="348"/>
      <c r="G34" s="348"/>
      <c r="H34" s="348"/>
      <c r="I34" s="348"/>
      <c r="J34" s="374">
        <f>IF(INDEX(Rank2026!25:25,MATCH($K$1,Rank2026!$1:$1,0))="","-",(INDEX(Rank2026!25:25,MATCH($K$1,Rank2026!$1:$1,0))))</f>
        <v>12</v>
      </c>
      <c r="K34" s="375" t="str">
        <f>IF(INDEX(Value2026!25:25,MATCH($K$1,Value2026!$1:$1,0))="","-",(INDEX(Value2026!25:25,MATCH($K$1,Value2026!$1:$1,0))))</f>
        <v>-</v>
      </c>
      <c r="L34" s="376">
        <f>IF(INDEX(Score2026!25:25,MATCH($K$1,Score2026!$1:$1,0))="","-",(INDEX(Score2026!25:25,MATCH($K$1,Score2026!$1:$1,0))))</f>
        <v>51.931688014162226</v>
      </c>
      <c r="M34" s="378">
        <f>IF(Table1329[[#This Row],[Score
(0-100)]]="-","",Table1329[[#This Row],[Score
(0-100)]]+5)</f>
        <v>56.931688014162226</v>
      </c>
      <c r="N34" s="378"/>
      <c r="O34" s="358" t="str">
        <f t="shared" si="0"/>
        <v xml:space="preserve">t </v>
      </c>
      <c r="P34" s="348"/>
      <c r="Q34" s="374">
        <f>IF(INDEX(Rank2026!25:25,MATCH($R$1,Rank2026!$1:$1,0))="","-",(INDEX(Rank2026!25:25,MATCH($R$1,Rank2026!$1:$1,0))))</f>
        <v>19</v>
      </c>
      <c r="R34" s="375" t="str">
        <f>IF(INDEX(Value2026!25:25,MATCH($R$1,Value2026!$1:$1,0))="","-",(INDEX(Value2026!25:25,MATCH($R$1,Value2026!$1:$1,0))))</f>
        <v>-</v>
      </c>
      <c r="S34" s="376">
        <f>IF(INDEX(Score2026!25:25,MATCH($R$1,Score2026!$1:$1,0))="","-",(INDEX(Score2026!25:25,MATCH($R$1,Score2026!$1:$1,0))))</f>
        <v>44.274575653441637</v>
      </c>
      <c r="T34" s="378">
        <f t="shared" si="1"/>
        <v>49.274575653441637</v>
      </c>
      <c r="U34" s="348"/>
    </row>
    <row r="35" spans="1:21" ht="12" customHeight="1">
      <c r="A35" s="348"/>
      <c r="B35" s="348" t="s">
        <v>242</v>
      </c>
      <c r="C35" s="380" t="s">
        <v>78</v>
      </c>
      <c r="D35" s="381" t="s">
        <v>79</v>
      </c>
      <c r="E35" s="381"/>
      <c r="F35" s="381"/>
      <c r="G35" s="381"/>
      <c r="H35" s="381"/>
      <c r="I35" s="381"/>
      <c r="J35" s="374">
        <f>IF(INDEX(Rank2026!26:26,MATCH($K$1,Rank2026!$1:$1,0))="","-",(INDEX(Rank2026!26:26,MATCH($K$1,Rank2026!$1:$1,0))))</f>
        <v>9</v>
      </c>
      <c r="K35" s="375">
        <f>IF(INDEX(Value2026!26:26,MATCH($K$1,Value2026!$1:$1,0))="","-",(INDEX(Value2026!26:26,MATCH($K$1,Value2026!$1:$1,0))))</f>
        <v>52</v>
      </c>
      <c r="L35" s="376">
        <f>IF(INDEX(Score2026!26:26,MATCH($K$1,Score2026!$1:$1,0))="","-",(INDEX(Score2026!26:26,MATCH($K$1,Score2026!$1:$1,0))))</f>
        <v>85.964912280701753</v>
      </c>
      <c r="M35" s="378">
        <f>IF(Table1329[[#This Row],[Score
(0-100)]]="-","",Table1329[[#This Row],[Score
(0-100)]]+5)</f>
        <v>90.964912280701753</v>
      </c>
      <c r="N35" s="378"/>
      <c r="O35" s="358" t="str">
        <f t="shared" si="0"/>
        <v xml:space="preserve">t </v>
      </c>
      <c r="P35" s="348"/>
      <c r="Q35" s="374">
        <f>IF(INDEX(Rank2026!26:26,MATCH($R$1,Rank2026!$1:$1,0))="","-",(INDEX(Rank2026!26:26,MATCH($R$1,Rank2026!$1:$1,0))))</f>
        <v>19</v>
      </c>
      <c r="R35" s="375">
        <f>IF(INDEX(Value2026!26:26,MATCH($R$1,Value2026!$1:$1,0))="","-",(INDEX(Value2026!26:26,MATCH($R$1,Value2026!$1:$1,0))))</f>
        <v>35</v>
      </c>
      <c r="S35" s="376">
        <f>IF(INDEX(Score2026!26:26,MATCH($R$1,Score2026!$1:$1,0))="","-",(INDEX(Score2026!26:26,MATCH($R$1,Score2026!$1:$1,0))))</f>
        <v>56.140350877192979</v>
      </c>
      <c r="T35" s="378">
        <f t="shared" si="1"/>
        <v>61.140350877192979</v>
      </c>
      <c r="U35" s="348"/>
    </row>
    <row r="36" spans="1:21" ht="12" customHeight="1">
      <c r="A36" s="348"/>
      <c r="B36" s="348" t="s">
        <v>242</v>
      </c>
      <c r="C36" s="380" t="s">
        <v>80</v>
      </c>
      <c r="D36" s="381" t="s">
        <v>81</v>
      </c>
      <c r="E36" s="381"/>
      <c r="F36" s="381"/>
      <c r="G36" s="381"/>
      <c r="H36" s="381"/>
      <c r="I36" s="381"/>
      <c r="J36" s="374">
        <f>IF(INDEX(Rank2026!27:27,MATCH($K$1,Rank2026!$1:$1,0))="","-",(INDEX(Rank2026!27:27,MATCH($K$1,Rank2026!$1:$1,0))))</f>
        <v>26</v>
      </c>
      <c r="K36" s="375">
        <f>IF(INDEX(Value2026!27:27,MATCH($K$1,Value2026!$1:$1,0))="","-",(INDEX(Value2026!27:27,MATCH($K$1,Value2026!$1:$1,0))))</f>
        <v>102.3</v>
      </c>
      <c r="L36" s="376">
        <f>IF(INDEX(Score2026!27:27,MATCH($K$1,Score2026!$1:$1,0))="","-",(INDEX(Score2026!27:27,MATCH($K$1,Score2026!$1:$1,0))))</f>
        <v>50.829268292682926</v>
      </c>
      <c r="M36" s="378">
        <f>IF(Table1329[[#This Row],[Score
(0-100)]]="-","",Table1329[[#This Row],[Score
(0-100)]]+5)</f>
        <v>55.829268292682926</v>
      </c>
      <c r="N36" s="378"/>
      <c r="O36" s="358" t="str">
        <f t="shared" si="0"/>
        <v xml:space="preserve"> u</v>
      </c>
      <c r="P36" s="348"/>
      <c r="Q36" s="374">
        <f>IF(INDEX(Rank2026!27:27,MATCH($R$1,Rank2026!$1:$1,0))="","-",(INDEX(Rank2026!27:27,MATCH($R$1,Rank2026!$1:$1,0))))</f>
        <v>18</v>
      </c>
      <c r="R36" s="375">
        <f>IF(INDEX(Value2026!27:27,MATCH($R$1,Value2026!$1:$1,0))="","-",(INDEX(Value2026!27:27,MATCH($R$1,Value2026!$1:$1,0))))</f>
        <v>61.8</v>
      </c>
      <c r="S36" s="376">
        <f>IF(INDEX(Score2026!27:27,MATCH($R$1,Score2026!$1:$1,0))="","-",(INDEX(Score2026!27:27,MATCH($R$1,Score2026!$1:$1,0))))</f>
        <v>70.585365853658544</v>
      </c>
      <c r="T36" s="378">
        <f t="shared" si="1"/>
        <v>75.585365853658544</v>
      </c>
      <c r="U36" s="348"/>
    </row>
    <row r="37" spans="1:21" ht="12" customHeight="1">
      <c r="A37" s="348"/>
      <c r="B37" s="348" t="s">
        <v>242</v>
      </c>
      <c r="C37" s="383" t="s">
        <v>82</v>
      </c>
      <c r="D37" s="384" t="s">
        <v>83</v>
      </c>
      <c r="E37" s="384"/>
      <c r="F37" s="384"/>
      <c r="G37" s="384"/>
      <c r="H37" s="384"/>
      <c r="I37" s="384"/>
      <c r="J37" s="374">
        <f>IF(INDEX(Rank2026!28:28,MATCH($K$1,Rank2026!$1:$1,0))="","-",(INDEX(Rank2026!28:28,MATCH($K$1,Rank2026!$1:$1,0))))</f>
        <v>2</v>
      </c>
      <c r="K37" s="375" t="str">
        <f>IF(INDEX(Value2026!28:28,MATCH($K$1,Value2026!$1:$1,0))="","-",(INDEX(Value2026!28:28,MATCH($K$1,Value2026!$1:$1,0))))</f>
        <v>-</v>
      </c>
      <c r="L37" s="376">
        <f>IF(INDEX(Score2026!28:28,MATCH($K$1,Score2026!$1:$1,0))="","-",(INDEX(Score2026!28:28,MATCH($K$1,Score2026!$1:$1,0))))</f>
        <v>94.469237181435773</v>
      </c>
      <c r="M37" s="385">
        <f>IF(Table1329[[#This Row],[Score
(0-100)]]="-","",Table1329[[#This Row],[Score
(0-100)]]+5)</f>
        <v>99.469237181435773</v>
      </c>
      <c r="N37" s="378"/>
      <c r="O37" s="358" t="str">
        <f t="shared" si="0"/>
        <v xml:space="preserve">t </v>
      </c>
      <c r="P37" s="348"/>
      <c r="Q37" s="374">
        <f>IF(INDEX(Rank2026!28:28,MATCH($R$1,Rank2026!$1:$1,0))="","-",(INDEX(Rank2026!28:28,MATCH($R$1,Rank2026!$1:$1,0))))</f>
        <v>20</v>
      </c>
      <c r="R37" s="375" t="str">
        <f>IF(INDEX(Value2026!28:28,MATCH($R$1,Value2026!$1:$1,0))="","-",(INDEX(Value2026!28:28,MATCH($R$1,Value2026!$1:$1,0))))</f>
        <v>-</v>
      </c>
      <c r="S37" s="376">
        <f>IF(INDEX(Score2026!28:28,MATCH($R$1,Score2026!$1:$1,0))="","-",(INDEX(Score2026!28:28,MATCH($R$1,Score2026!$1:$1,0))))</f>
        <v>49.780887911618159</v>
      </c>
      <c r="T37" s="385">
        <f t="shared" si="1"/>
        <v>54.780887911618159</v>
      </c>
      <c r="U37" s="348"/>
    </row>
    <row r="38" spans="1:21" ht="12" customHeight="1">
      <c r="A38" s="348"/>
      <c r="B38" s="348" t="s">
        <v>242</v>
      </c>
      <c r="C38" s="380" t="s">
        <v>84</v>
      </c>
      <c r="D38" s="381" t="s">
        <v>551</v>
      </c>
      <c r="E38" s="381"/>
      <c r="F38" s="381"/>
      <c r="G38" s="381"/>
      <c r="H38" s="381"/>
      <c r="I38" s="381"/>
      <c r="J38" s="374">
        <f>IF(INDEX(Rank2026!29:29,MATCH($K$1,Rank2026!$1:$1,0))="","-",(INDEX(Rank2026!29:29,MATCH($K$1,Rank2026!$1:$1,0))))</f>
        <v>2</v>
      </c>
      <c r="K38" s="375" t="str">
        <f>IF(INDEX(Value2026!29:29,MATCH($K$1,Value2026!$1:$1,0))="","-",(INDEX(Value2026!29:29,MATCH($K$1,Value2026!$1:$1,0))))</f>
        <v>-</v>
      </c>
      <c r="L38" s="376">
        <f>IF(INDEX(Score2026!29:29,MATCH($K$1,Score2026!$1:$1,0))="","-",(INDEX(Score2026!29:29,MATCH($K$1,Score2026!$1:$1,0))))</f>
        <v>97.591168005635325</v>
      </c>
      <c r="M38" s="378">
        <f>IF(Table1329[[#This Row],[Score
(0-100)]]="-","",Table1329[[#This Row],[Score
(0-100)]]+5)</f>
        <v>102.59116800563532</v>
      </c>
      <c r="N38" s="378"/>
      <c r="O38" s="358" t="str">
        <f t="shared" si="0"/>
        <v xml:space="preserve">t </v>
      </c>
      <c r="P38" s="348"/>
      <c r="Q38" s="374">
        <f>IF(INDEX(Rank2026!29:29,MATCH($R$1,Rank2026!$1:$1,0))="","-",(INDEX(Rank2026!29:29,MATCH($R$1,Rank2026!$1:$1,0))))</f>
        <v>20</v>
      </c>
      <c r="R38" s="375" t="str">
        <f>IF(INDEX(Value2026!29:29,MATCH($R$1,Value2026!$1:$1,0))="","-",(INDEX(Value2026!29:29,MATCH($R$1,Value2026!$1:$1,0))))</f>
        <v>-</v>
      </c>
      <c r="S38" s="376">
        <f>IF(INDEX(Score2026!29:29,MATCH($R$1,Score2026!$1:$1,0))="","-",(INDEX(Score2026!29:29,MATCH($R$1,Score2026!$1:$1,0))))</f>
        <v>62.901837392700642</v>
      </c>
      <c r="T38" s="378">
        <f t="shared" si="1"/>
        <v>67.901837392700642</v>
      </c>
      <c r="U38" s="348"/>
    </row>
    <row r="39" spans="1:21" ht="12" customHeight="1">
      <c r="A39" s="348"/>
      <c r="B39" s="348" t="s">
        <v>242</v>
      </c>
      <c r="C39" s="382" t="s">
        <v>320</v>
      </c>
      <c r="D39" s="381" t="s">
        <v>553</v>
      </c>
      <c r="E39" s="381"/>
      <c r="F39" s="381"/>
      <c r="G39" s="381"/>
      <c r="H39" s="381"/>
      <c r="I39" s="381"/>
      <c r="J39" s="374">
        <f>IF(INDEX(Rank2026!30:30,MATCH($K$1,Rank2026!$1:$1,0))="","-",(INDEX(Rank2026!30:30,MATCH($K$1,Rank2026!$1:$1,0))))</f>
        <v>3</v>
      </c>
      <c r="K39" s="375">
        <f>IF(INDEX(Value2026!30:30,MATCH($K$1,Value2026!$1:$1,0))="","-",(INDEX(Value2026!30:30,MATCH($K$1,Value2026!$1:$1,0))))</f>
        <v>0.8</v>
      </c>
      <c r="L39" s="376">
        <f>IF(INDEX(Score2026!30:30,MATCH($K$1,Score2026!$1:$1,0))="","-",(INDEX(Score2026!30:30,MATCH($K$1,Score2026!$1:$1,0))))</f>
        <v>97.657754754344481</v>
      </c>
      <c r="M39" s="378">
        <f>IF(Table13[[#This Row],[Score
(0-100)]]="-","",Table13[[#This Row],[Score
(0-100)]]+5)</f>
        <v>75.975283342113883</v>
      </c>
      <c r="N39" s="378"/>
      <c r="O39" s="358" t="str">
        <f t="shared" si="0"/>
        <v xml:space="preserve">t </v>
      </c>
      <c r="P39" s="348"/>
      <c r="Q39" s="374">
        <f>IF(INDEX(Rank2026!30:30,MATCH($R$1,Rank2026!$1:$1,0))="","-",(INDEX(Rank2026!30:30,MATCH($R$1,Rank2026!$1:$1,0))))</f>
        <v>17</v>
      </c>
      <c r="R39" s="375">
        <f>IF(INDEX(Value2026!30:30,MATCH($R$1,Value2026!$1:$1,0))="","-",(INDEX(Value2026!30:30,MATCH($R$1,Value2026!$1:$1,0))))</f>
        <v>2</v>
      </c>
      <c r="S39" s="376">
        <f>IF(INDEX(Score2026!30:30,MATCH($R$1,Score2026!$1:$1,0))="","-",(INDEX(Score2026!30:30,MATCH($R$1,Score2026!$1:$1,0))))</f>
        <v>90.609274758391152</v>
      </c>
      <c r="T39" s="378">
        <f t="shared" si="1"/>
        <v>95.609274758391152</v>
      </c>
      <c r="U39" s="348"/>
    </row>
    <row r="40" spans="1:21" ht="12" customHeight="1">
      <c r="A40" s="348"/>
      <c r="B40" s="348" t="s">
        <v>242</v>
      </c>
      <c r="C40" s="382" t="s">
        <v>323</v>
      </c>
      <c r="D40" s="381" t="s">
        <v>324</v>
      </c>
      <c r="E40" s="381"/>
      <c r="F40" s="381"/>
      <c r="G40" s="381"/>
      <c r="H40" s="381"/>
      <c r="I40" s="381"/>
      <c r="J40" s="374">
        <f>IF(INDEX(Rank2026!31:31,MATCH($K$1,Rank2026!$1:$1,0))="","-",(INDEX(Rank2026!31:31,MATCH($K$1,Rank2026!$1:$1,0))))</f>
        <v>2</v>
      </c>
      <c r="K40" s="375">
        <f>IF(INDEX(Value2026!31:31,MATCH($K$1,Value2026!$1:$1,0))="","-",(INDEX(Value2026!31:31,MATCH($K$1,Value2026!$1:$1,0))))</f>
        <v>159</v>
      </c>
      <c r="L40" s="376">
        <f>IF(INDEX(Score2026!31:31,MATCH($K$1,Score2026!$1:$1,0))="","-",(INDEX(Score2026!31:31,MATCH($K$1,Score2026!$1:$1,0))))</f>
        <v>96.045263381788459</v>
      </c>
      <c r="M40" s="378">
        <f>IF(Table13[[#This Row],[Score
(0-100)]]="-","",Table13[[#This Row],[Score
(0-100)]]+5)</f>
        <v>102.15639810426541</v>
      </c>
      <c r="N40" s="378"/>
      <c r="O40" s="358" t="str">
        <f t="shared" si="0"/>
        <v xml:space="preserve">t </v>
      </c>
      <c r="P40" s="348"/>
      <c r="Q40" s="374">
        <f>IF(INDEX(Rank2026!31:31,MATCH($R$1,Rank2026!$1:$1,0))="","-",(INDEX(Rank2026!31:31,MATCH($R$1,Rank2026!$1:$1,0))))</f>
        <v>10</v>
      </c>
      <c r="R40" s="375">
        <f>IF(INDEX(Value2026!31:31,MATCH($R$1,Value2026!$1:$1,0))="","-",(INDEX(Value2026!31:31,MATCH($R$1,Value2026!$1:$1,0))))</f>
        <v>122.5</v>
      </c>
      <c r="S40" s="376">
        <f>IF(INDEX(Score2026!31:31,MATCH($R$1,Score2026!$1:$1,0))="","-",(INDEX(Score2026!31:31,MATCH($R$1,Score2026!$1:$1,0))))</f>
        <v>76.588265019904256</v>
      </c>
      <c r="T40" s="378">
        <f t="shared" si="1"/>
        <v>81.588265019904256</v>
      </c>
      <c r="U40" s="348"/>
    </row>
    <row r="41" spans="1:21" ht="12" customHeight="1">
      <c r="A41" s="348"/>
      <c r="B41" s="348" t="s">
        <v>242</v>
      </c>
      <c r="C41" s="382" t="s">
        <v>326</v>
      </c>
      <c r="D41" s="381" t="s">
        <v>327</v>
      </c>
      <c r="E41" s="381"/>
      <c r="F41" s="381"/>
      <c r="G41" s="381"/>
      <c r="H41" s="381"/>
      <c r="I41" s="381"/>
      <c r="J41" s="374">
        <f>IF(INDEX(Rank2026!32:32,MATCH($K$1,Rank2026!$1:$1,0))="","-",(INDEX(Rank2026!32:32,MATCH($K$1,Rank2026!$1:$1,0))))</f>
        <v>11</v>
      </c>
      <c r="K41" s="375">
        <f>IF(INDEX(Value2026!32:32,MATCH($K$1,Value2026!$1:$1,0))="","-",(INDEX(Value2026!32:32,MATCH($K$1,Value2026!$1:$1,0))))</f>
        <v>4.2</v>
      </c>
      <c r="L41" s="376">
        <f>IF(INDEX(Score2026!32:32,MATCH($K$1,Score2026!$1:$1,0))="","-",(INDEX(Score2026!32:32,MATCH($K$1,Score2026!$1:$1,0))))</f>
        <v>75.195272739258485</v>
      </c>
      <c r="M41" s="378">
        <f>IF(Table13[[#This Row],[Score
(0-100)]]="-","",Table13[[#This Row],[Score
(0-100)]]+5)</f>
        <v>36.48288780481289</v>
      </c>
      <c r="N41" s="378"/>
      <c r="O41" s="358" t="str">
        <f t="shared" si="0"/>
        <v xml:space="preserve">t </v>
      </c>
      <c r="P41" s="348"/>
      <c r="Q41" s="374">
        <f>IF(INDEX(Rank2026!32:32,MATCH($R$1,Rank2026!$1:$1,0))="","-",(INDEX(Rank2026!32:32,MATCH($R$1,Rank2026!$1:$1,0))))</f>
        <v>26</v>
      </c>
      <c r="R41" s="375">
        <f>IF(INDEX(Value2026!32:32,MATCH($R$1,Value2026!$1:$1,0))="","-",(INDEX(Value2026!32:32,MATCH($R$1,Value2026!$1:$1,0))))</f>
        <v>9.3000000000000007</v>
      </c>
      <c r="S41" s="376">
        <f>IF(INDEX(Score2026!32:32,MATCH($R$1,Score2026!$1:$1,0))="","-",(INDEX(Score2026!32:32,MATCH($R$1,Score2026!$1:$1,0))))</f>
        <v>36.135760552927394</v>
      </c>
      <c r="T41" s="378">
        <f t="shared" si="1"/>
        <v>41.135760552927394</v>
      </c>
      <c r="U41" s="348"/>
    </row>
    <row r="42" spans="1:21" ht="12" customHeight="1">
      <c r="A42" s="348"/>
      <c r="B42" s="348" t="s">
        <v>242</v>
      </c>
      <c r="C42" s="382" t="s">
        <v>329</v>
      </c>
      <c r="D42" s="381" t="s">
        <v>330</v>
      </c>
      <c r="E42" s="381"/>
      <c r="F42" s="381"/>
      <c r="G42" s="381"/>
      <c r="H42" s="381"/>
      <c r="I42" s="381"/>
      <c r="J42" s="374">
        <f>IF(INDEX(Rank2026!33:33,MATCH($K$1,Rank2026!$1:$1,0))="","-",(INDEX(Rank2026!33:33,MATCH($K$1,Rank2026!$1:$1,0))))</f>
        <v>3</v>
      </c>
      <c r="K42" s="375">
        <f>IF(INDEX(Value2026!33:33,MATCH($K$1,Value2026!$1:$1,0))="","-",(INDEX(Value2026!33:33,MATCH($K$1,Value2026!$1:$1,0))))</f>
        <v>93</v>
      </c>
      <c r="L42" s="376">
        <f>IF(INDEX(Score2026!33:33,MATCH($K$1,Score2026!$1:$1,0))="","-",(INDEX(Score2026!33:33,MATCH($K$1,Score2026!$1:$1,0))))</f>
        <v>98.977941987872697</v>
      </c>
      <c r="M42" s="378">
        <f>IF(Table13[[#This Row],[Score
(0-100)]]="-","",Table13[[#This Row],[Score
(0-100)]]+5)</f>
        <v>94.685649752788549</v>
      </c>
      <c r="N42" s="378"/>
      <c r="O42" s="358" t="str">
        <f t="shared" si="0"/>
        <v xml:space="preserve">t </v>
      </c>
      <c r="P42" s="348"/>
      <c r="Q42" s="374">
        <f>IF(INDEX(Rank2026!33:33,MATCH($R$1,Rank2026!$1:$1,0))="","-",(INDEX(Rank2026!33:33,MATCH($R$1,Rank2026!$1:$1,0))))</f>
        <v>11</v>
      </c>
      <c r="R42" s="375">
        <f>IF(INDEX(Value2026!33:33,MATCH($R$1,Value2026!$1:$1,0))="","-",(INDEX(Value2026!33:33,MATCH($R$1,Value2026!$1:$1,0))))</f>
        <v>52</v>
      </c>
      <c r="S42" s="376">
        <f>IF(INDEX(Score2026!33:33,MATCH($R$1,Score2026!$1:$1,0))="","-",(INDEX(Score2026!33:33,MATCH($R$1,Score2026!$1:$1,0))))</f>
        <v>84.186501888964031</v>
      </c>
      <c r="T42" s="378">
        <f t="shared" si="1"/>
        <v>89.186501888964031</v>
      </c>
      <c r="U42" s="348"/>
    </row>
    <row r="43" spans="1:21" ht="12" customHeight="1">
      <c r="A43" s="348"/>
      <c r="B43" s="348" t="s">
        <v>242</v>
      </c>
      <c r="C43" s="382" t="s">
        <v>332</v>
      </c>
      <c r="D43" s="381" t="s">
        <v>333</v>
      </c>
      <c r="E43" s="381"/>
      <c r="F43" s="381"/>
      <c r="G43" s="381"/>
      <c r="H43" s="381"/>
      <c r="I43" s="381"/>
      <c r="J43" s="374">
        <f>IF(INDEX(Rank2026!34:34,MATCH($K$1,Rank2026!$1:$1,0))="","-",(INDEX(Rank2026!34:34,MATCH($K$1,Rank2026!$1:$1,0))))</f>
        <v>6</v>
      </c>
      <c r="K43" s="375">
        <f>IF(INDEX(Value2026!34:34,MATCH($K$1,Value2026!$1:$1,0))="","-",(INDEX(Value2026!34:34,MATCH($K$1,Value2026!$1:$1,0))))</f>
        <v>2.2000000000000002</v>
      </c>
      <c r="L43" s="376">
        <f>IF(INDEX(Score2026!34:34,MATCH($K$1,Score2026!$1:$1,0))="","-",(INDEX(Score2026!34:34,MATCH($K$1,Score2026!$1:$1,0))))</f>
        <v>95.942828735177159</v>
      </c>
      <c r="M43" s="378">
        <f>IF(Table13[[#This Row],[Score
(0-100)]]="-","",Table13[[#This Row],[Score
(0-100)]]+5)</f>
        <v>97.920439835885702</v>
      </c>
      <c r="N43" s="378"/>
      <c r="O43" s="358" t="str">
        <f t="shared" si="0"/>
        <v xml:space="preserve">t </v>
      </c>
      <c r="P43" s="348"/>
      <c r="Q43" s="374">
        <f>IF(INDEX(Rank2026!34:34,MATCH($R$1,Rank2026!$1:$1,0))="","-",(INDEX(Rank2026!34:34,MATCH($R$1,Rank2026!$1:$1,0))))</f>
        <v>26</v>
      </c>
      <c r="R43" s="375">
        <f>IF(INDEX(Value2026!34:34,MATCH($R$1,Value2026!$1:$1,0))="","-",(INDEX(Value2026!34:34,MATCH($R$1,Value2026!$1:$1,0))))</f>
        <v>10.9</v>
      </c>
      <c r="S43" s="376">
        <f>IF(INDEX(Score2026!34:34,MATCH($R$1,Score2026!$1:$1,0))="","-",(INDEX(Score2026!34:34,MATCH($R$1,Score2026!$1:$1,0))))</f>
        <v>67.404332910340258</v>
      </c>
      <c r="T43" s="378">
        <f t="shared" si="1"/>
        <v>72.404332910340258</v>
      </c>
      <c r="U43" s="348"/>
    </row>
    <row r="44" spans="1:21" ht="12" customHeight="1">
      <c r="A44" s="348"/>
      <c r="B44" s="348" t="s">
        <v>242</v>
      </c>
      <c r="C44" s="382" t="s">
        <v>335</v>
      </c>
      <c r="D44" s="381" t="s">
        <v>336</v>
      </c>
      <c r="E44" s="381"/>
      <c r="F44" s="381"/>
      <c r="G44" s="381"/>
      <c r="H44" s="381"/>
      <c r="I44" s="381"/>
      <c r="J44" s="374">
        <f>IF(INDEX(Rank2026!35:35,MATCH($K$1,Rank2026!$1:$1,0))="","-",(INDEX(Rank2026!35:35,MATCH($K$1,Rank2026!$1:$1,0))))</f>
        <v>2</v>
      </c>
      <c r="K44" s="375">
        <f>IF(INDEX(Value2026!35:35,MATCH($K$1,Value2026!$1:$1,0))="","-",(INDEX(Value2026!35:35,MATCH($K$1,Value2026!$1:$1,0))))</f>
        <v>175.5</v>
      </c>
      <c r="L44" s="376">
        <f>IF(INDEX(Score2026!35:35,MATCH($K$1,Score2026!$1:$1,0))="","-",(INDEX(Score2026!35:35,MATCH($K$1,Score2026!$1:$1,0))))</f>
        <v>98.130376199999617</v>
      </c>
      <c r="M44" s="378">
        <f>IF(Table13[[#This Row],[Score
(0-100)]]="-","",Table13[[#This Row],[Score
(0-100)]]+5)</f>
        <v>87.492399659786983</v>
      </c>
      <c r="N44" s="378"/>
      <c r="O44" s="358" t="str">
        <f t="shared" si="0"/>
        <v xml:space="preserve">t </v>
      </c>
      <c r="P44" s="348"/>
      <c r="Q44" s="374">
        <f>IF(INDEX(Rank2026!35:35,MATCH($R$1,Rank2026!$1:$1,0))="","-",(INDEX(Rank2026!35:35,MATCH($R$1,Rank2026!$1:$1,0))))</f>
        <v>16</v>
      </c>
      <c r="R44" s="375">
        <f>IF(INDEX(Value2026!35:35,MATCH($R$1,Value2026!$1:$1,0))="","-",(INDEX(Value2026!35:35,MATCH($R$1,Value2026!$1:$1,0))))</f>
        <v>84</v>
      </c>
      <c r="S44" s="376">
        <f>IF(INDEX(Score2026!35:35,MATCH($R$1,Score2026!$1:$1,0))="","-",(INDEX(Score2026!35:35,MATCH($R$1,Score2026!$1:$1,0))))</f>
        <v>80.18077531262648</v>
      </c>
      <c r="T44" s="378">
        <f t="shared" si="1"/>
        <v>85.18077531262648</v>
      </c>
      <c r="U44" s="348"/>
    </row>
    <row r="45" spans="1:21" ht="12" customHeight="1">
      <c r="A45" s="348"/>
      <c r="B45" s="348" t="s">
        <v>242</v>
      </c>
      <c r="C45" s="380" t="s">
        <v>86</v>
      </c>
      <c r="D45" s="381" t="s">
        <v>87</v>
      </c>
      <c r="E45" s="381"/>
      <c r="F45" s="381"/>
      <c r="G45" s="381"/>
      <c r="H45" s="381"/>
      <c r="I45" s="381"/>
      <c r="J45" s="374">
        <f>IF(INDEX(Rank2026!36:36,MATCH($K$1,Rank2026!$1:$1,0))="","-",(INDEX(Rank2026!36:36,MATCH($K$1,Rank2026!$1:$1,0))))</f>
        <v>7</v>
      </c>
      <c r="K45" s="375">
        <f>IF(INDEX(Value2026!36:36,MATCH($K$1,Value2026!$1:$1,0))="","-",(INDEX(Value2026!36:36,MATCH($K$1,Value2026!$1:$1,0))))</f>
        <v>70</v>
      </c>
      <c r="L45" s="376">
        <f>IF(INDEX(Score2026!36:36,MATCH($K$1,Score2026!$1:$1,0))="","-",(INDEX(Score2026!36:36,MATCH($K$1,Score2026!$1:$1,0))))</f>
        <v>79.411764705882348</v>
      </c>
      <c r="M45" s="378">
        <f>IF(Table1329[[#This Row],[Score
(0-100)]]="-","",Table1329[[#This Row],[Score
(0-100)]]+5)</f>
        <v>84.411764705882348</v>
      </c>
      <c r="N45" s="378"/>
      <c r="O45" s="358" t="str">
        <f t="shared" si="0"/>
        <v xml:space="preserve">t </v>
      </c>
      <c r="P45" s="348"/>
      <c r="Q45" s="374">
        <f>IF(INDEX(Rank2026!36:36,MATCH($R$1,Rank2026!$1:$1,0))="","-",(INDEX(Rank2026!36:36,MATCH($R$1,Rank2026!$1:$1,0))))</f>
        <v>25</v>
      </c>
      <c r="R45" s="375">
        <f>IF(INDEX(Value2026!36:36,MATCH($R$1,Value2026!$1:$1,0))="","-",(INDEX(Value2026!36:36,MATCH($R$1,Value2026!$1:$1,0))))</f>
        <v>27</v>
      </c>
      <c r="S45" s="376">
        <f>IF(INDEX(Score2026!36:36,MATCH($R$1,Score2026!$1:$1,0))="","-",(INDEX(Score2026!36:36,MATCH($R$1,Score2026!$1:$1,0))))</f>
        <v>16.176470588235293</v>
      </c>
      <c r="T45" s="378">
        <f t="shared" si="1"/>
        <v>21.176470588235293</v>
      </c>
      <c r="U45" s="348"/>
    </row>
    <row r="46" spans="1:21" ht="12" customHeight="1">
      <c r="A46" s="348"/>
      <c r="B46" s="348" t="s">
        <v>242</v>
      </c>
      <c r="C46" s="386" t="s">
        <v>88</v>
      </c>
      <c r="D46" s="387" t="s">
        <v>89</v>
      </c>
      <c r="E46" s="387"/>
      <c r="F46" s="387"/>
      <c r="G46" s="387"/>
      <c r="H46" s="387"/>
      <c r="I46" s="387"/>
      <c r="J46" s="374">
        <f>IF(INDEX(Rank2026!37:37,MATCH($K$1,Rank2026!$1:$1,0))="","-",(INDEX(Rank2026!37:37,MATCH($K$1,Rank2026!$1:$1,0))))</f>
        <v>7</v>
      </c>
      <c r="K46" s="375">
        <f>IF(INDEX(Value2026!37:37,MATCH($K$1,Value2026!$1:$1,0))="","-",(INDEX(Value2026!37:37,MATCH($K$1,Value2026!$1:$1,0))))</f>
        <v>78.820823500000003</v>
      </c>
      <c r="L46" s="376">
        <f>IF(INDEX(Score2026!37:37,MATCH($K$1,Score2026!$1:$1,0))="","-",(INDEX(Score2026!37:37,MATCH($K$1,Score2026!$1:$1,0))))</f>
        <v>88.573347347975925</v>
      </c>
      <c r="M46" s="388">
        <f>IF(Table1329[[#This Row],[Score
(0-100)]]="-","",Table1329[[#This Row],[Score
(0-100)]]+5)</f>
        <v>93.573347347975925</v>
      </c>
      <c r="N46" s="378"/>
      <c r="O46" s="358" t="str">
        <f t="shared" si="0"/>
        <v xml:space="preserve">t </v>
      </c>
      <c r="P46" s="348"/>
      <c r="Q46" s="374">
        <f>IF(INDEX(Rank2026!37:37,MATCH($R$1,Rank2026!$1:$1,0))="","-",(INDEX(Rank2026!37:37,MATCH($R$1,Rank2026!$1:$1,0))))</f>
        <v>28</v>
      </c>
      <c r="R46" s="375">
        <f>IF(INDEX(Value2026!37:37,MATCH($R$1,Value2026!$1:$1,0))="","-",(INDEX(Value2026!37:37,MATCH($R$1,Value2026!$1:$1,0))))</f>
        <v>37.105890799999997</v>
      </c>
      <c r="S46" s="376">
        <f>IF(INDEX(Score2026!37:37,MATCH($R$1,Score2026!$1:$1,0))="","-",(INDEX(Score2026!37:37,MATCH($R$1,Score2026!$1:$1,0))))</f>
        <v>18.905633502261761</v>
      </c>
      <c r="T46" s="378">
        <f t="shared" si="1"/>
        <v>23.905633502261761</v>
      </c>
      <c r="U46" s="348"/>
    </row>
    <row r="47" spans="1:21" ht="12" customHeight="1">
      <c r="A47" s="348"/>
      <c r="B47" s="348" t="s">
        <v>242</v>
      </c>
      <c r="C47" s="379" t="s">
        <v>90</v>
      </c>
      <c r="D47" s="348" t="s">
        <v>91</v>
      </c>
      <c r="E47" s="348"/>
      <c r="F47" s="348"/>
      <c r="G47" s="348"/>
      <c r="H47" s="348"/>
      <c r="I47" s="348"/>
      <c r="J47" s="374">
        <f>IF(INDEX(Rank2026!38:38,MATCH($K$1,Rank2026!$1:$1,0))="","-",(INDEX(Rank2026!38:38,MATCH($K$1,Rank2026!$1:$1,0))))</f>
        <v>4</v>
      </c>
      <c r="K47" s="375" t="str">
        <f>IF(INDEX(Value2026!38:38,MATCH($K$1,Value2026!$1:$1,0))="","-",(INDEX(Value2026!38:38,MATCH($K$1,Value2026!$1:$1,0))))</f>
        <v>-</v>
      </c>
      <c r="L47" s="376">
        <f>IF(INDEX(Score2026!38:38,MATCH($K$1,Score2026!$1:$1,0))="","-",(INDEX(Score2026!38:38,MATCH($K$1,Score2026!$1:$1,0))))</f>
        <v>70.975283342113883</v>
      </c>
      <c r="M47" s="378">
        <f>IF(Table1329[[#This Row],[Score
(0-100)]]="-","",Table1329[[#This Row],[Score
(0-100)]]+5)</f>
        <v>75.975283342113883</v>
      </c>
      <c r="N47" s="378"/>
      <c r="O47" s="358" t="str">
        <f t="shared" si="0"/>
        <v xml:space="preserve">t </v>
      </c>
      <c r="P47" s="348"/>
      <c r="Q47" s="374">
        <f>IF(INDEX(Rank2026!38:38,MATCH($R$1,Rank2026!$1:$1,0))="","-",(INDEX(Rank2026!38:38,MATCH($R$1,Rank2026!$1:$1,0))))</f>
        <v>13</v>
      </c>
      <c r="R47" s="375" t="str">
        <f>IF(INDEX(Value2026!38:38,MATCH($R$1,Value2026!$1:$1,0))="","-",(INDEX(Value2026!38:38,MATCH($R$1,Value2026!$1:$1,0))))</f>
        <v>-</v>
      </c>
      <c r="S47" s="376">
        <f>IF(INDEX(Score2026!38:38,MATCH($R$1,Score2026!$1:$1,0))="","-",(INDEX(Score2026!38:38,MATCH($R$1,Score2026!$1:$1,0))))</f>
        <v>60.864879028900262</v>
      </c>
      <c r="T47" s="378">
        <f t="shared" si="1"/>
        <v>65.864879028900262</v>
      </c>
      <c r="U47" s="348"/>
    </row>
    <row r="48" spans="1:21" ht="12" customHeight="1">
      <c r="A48" s="348"/>
      <c r="B48" s="348" t="s">
        <v>242</v>
      </c>
      <c r="C48" s="380" t="s">
        <v>92</v>
      </c>
      <c r="D48" s="381" t="s">
        <v>93</v>
      </c>
      <c r="E48" s="381"/>
      <c r="F48" s="381"/>
      <c r="G48" s="381"/>
      <c r="H48" s="381"/>
      <c r="I48" s="381"/>
      <c r="J48" s="374">
        <f>IF(INDEX(Rank2026!39:39,MATCH($K$1,Rank2026!$1:$1,0))="","-",(INDEX(Rank2026!39:39,MATCH($K$1,Rank2026!$1:$1,0))))</f>
        <v>4</v>
      </c>
      <c r="K48" s="375">
        <f>IF(INDEX(Value2026!39:39,MATCH($K$1,Value2026!$1:$1,0))="","-",(INDEX(Value2026!39:39,MATCH($K$1,Value2026!$1:$1,0))))</f>
        <v>-3.1</v>
      </c>
      <c r="L48" s="376">
        <f>IF(INDEX(Score2026!39:39,MATCH($K$1,Score2026!$1:$1,0))="","-",(INDEX(Score2026!39:39,MATCH($K$1,Score2026!$1:$1,0))))</f>
        <v>97.156398104265406</v>
      </c>
      <c r="M48" s="378">
        <f>IF(Table1329[[#This Row],[Score
(0-100)]]="-","",Table1329[[#This Row],[Score
(0-100)]]+5)</f>
        <v>102.15639810426541</v>
      </c>
      <c r="N48" s="378"/>
      <c r="O48" s="358" t="str">
        <f t="shared" si="0"/>
        <v xml:space="preserve">t </v>
      </c>
      <c r="P48" s="348"/>
      <c r="Q48" s="374">
        <f>IF(INDEX(Rank2026!39:39,MATCH($R$1,Rank2026!$1:$1,0))="","-",(INDEX(Rank2026!39:39,MATCH($R$1,Rank2026!$1:$1,0))))</f>
        <v>10</v>
      </c>
      <c r="R48" s="375">
        <f>IF(INDEX(Value2026!39:39,MATCH($R$1,Value2026!$1:$1,0))="","-",(INDEX(Value2026!39:39,MATCH($R$1,Value2026!$1:$1,0))))</f>
        <v>-0.4</v>
      </c>
      <c r="S48" s="376">
        <f>IF(INDEX(Score2026!39:39,MATCH($R$1,Score2026!$1:$1,0))="","-",(INDEX(Score2026!39:39,MATCH($R$1,Score2026!$1:$1,0))))</f>
        <v>84.360189573459706</v>
      </c>
      <c r="T48" s="378">
        <f t="shared" si="1"/>
        <v>89.360189573459706</v>
      </c>
      <c r="U48" s="348"/>
    </row>
    <row r="49" spans="1:21" ht="12" customHeight="1">
      <c r="A49" s="348"/>
      <c r="B49" s="348" t="s">
        <v>242</v>
      </c>
      <c r="C49" s="380" t="s">
        <v>94</v>
      </c>
      <c r="D49" s="381" t="s">
        <v>95</v>
      </c>
      <c r="E49" s="381"/>
      <c r="F49" s="381"/>
      <c r="G49" s="381"/>
      <c r="H49" s="381"/>
      <c r="I49" s="381"/>
      <c r="J49" s="374">
        <f>IF(INDEX(Rank2026!40:40,MATCH($K$1,Rank2026!$1:$1,0))="","-",(INDEX(Rank2026!40:40,MATCH($K$1,Rank2026!$1:$1,0))))</f>
        <v>12</v>
      </c>
      <c r="K49" s="375">
        <f>IF(INDEX(Value2026!40:40,MATCH($K$1,Value2026!$1:$1,0))="","-",(INDEX(Value2026!40:40,MATCH($K$1,Value2026!$1:$1,0))))</f>
        <v>6.3004598605737126E-4</v>
      </c>
      <c r="L49" s="376">
        <f>IF(INDEX(Score2026!40:40,MATCH($K$1,Score2026!$1:$1,0))="","-",(INDEX(Score2026!40:40,MATCH($K$1,Score2026!$1:$1,0))))</f>
        <v>31.482887804812894</v>
      </c>
      <c r="M49" s="378">
        <f>IF(Table1329[[#This Row],[Score
(0-100)]]="-","",Table1329[[#This Row],[Score
(0-100)]]+5)</f>
        <v>36.48288780481289</v>
      </c>
      <c r="N49" s="378"/>
      <c r="O49" s="358" t="str">
        <f t="shared" si="0"/>
        <v xml:space="preserve">t </v>
      </c>
      <c r="P49" s="348"/>
      <c r="Q49" s="374">
        <f>IF(INDEX(Rank2026!40:40,MATCH($R$1,Rank2026!$1:$1,0))="","-",(INDEX(Rank2026!40:40,MATCH($R$1,Rank2026!$1:$1,0))))</f>
        <v>17</v>
      </c>
      <c r="R49" s="375">
        <f>IF(INDEX(Value2026!40:40,MATCH($R$1,Value2026!$1:$1,0))="","-",(INDEX(Value2026!40:40,MATCH($R$1,Value2026!$1:$1,0))))</f>
        <v>1.302518998511925E-3</v>
      </c>
      <c r="S49" s="376">
        <f>IF(INDEX(Score2026!40:40,MATCH($R$1,Score2026!$1:$1,0))="","-",(INDEX(Score2026!40:40,MATCH($R$1,Score2026!$1:$1,0))))</f>
        <v>28.171182035669634</v>
      </c>
      <c r="T49" s="378">
        <f t="shared" si="1"/>
        <v>33.171182035669631</v>
      </c>
      <c r="U49" s="348"/>
    </row>
    <row r="50" spans="1:21" ht="12" customHeight="1">
      <c r="A50" s="348"/>
      <c r="B50" s="348" t="s">
        <v>242</v>
      </c>
      <c r="C50" s="383" t="s">
        <v>96</v>
      </c>
      <c r="D50" s="384" t="s">
        <v>97</v>
      </c>
      <c r="E50" s="384"/>
      <c r="F50" s="384"/>
      <c r="G50" s="384"/>
      <c r="H50" s="384"/>
      <c r="I50" s="384"/>
      <c r="J50" s="374">
        <f>IF(INDEX(Rank2026!41:41,MATCH($K$1,Rank2026!$1:$1,0))="","-",(INDEX(Rank2026!41:41,MATCH($K$1,Rank2026!$1:$1,0))))</f>
        <v>4</v>
      </c>
      <c r="K50" s="375" t="str">
        <f>IF(INDEX(Value2026!41:41,MATCH($K$1,Value2026!$1:$1,0))="","-",(INDEX(Value2026!41:41,MATCH($K$1,Value2026!$1:$1,0))))</f>
        <v>-</v>
      </c>
      <c r="L50" s="376">
        <f>IF(INDEX(Score2026!41:41,MATCH($K$1,Score2026!$1:$1,0))="","-",(INDEX(Score2026!41:41,MATCH($K$1,Score2026!$1:$1,0))))</f>
        <v>89.685649752788549</v>
      </c>
      <c r="M50" s="385">
        <f>IF(Table1329[[#This Row],[Score
(0-100)]]="-","",Table1329[[#This Row],[Score
(0-100)]]+5)</f>
        <v>94.685649752788549</v>
      </c>
      <c r="N50" s="378"/>
      <c r="O50" s="358" t="str">
        <f t="shared" si="0"/>
        <v xml:space="preserve">t </v>
      </c>
      <c r="P50" s="348"/>
      <c r="Q50" s="374">
        <f>IF(INDEX(Rank2026!41:41,MATCH($R$1,Rank2026!$1:$1,0))="","-",(INDEX(Rank2026!41:41,MATCH($R$1,Rank2026!$1:$1,0))))</f>
        <v>28</v>
      </c>
      <c r="R50" s="375" t="str">
        <f>IF(INDEX(Value2026!41:41,MATCH($R$1,Value2026!$1:$1,0))="","-",(INDEX(Value2026!41:41,MATCH($R$1,Value2026!$1:$1,0))))</f>
        <v>-</v>
      </c>
      <c r="S50" s="376">
        <f>IF(INDEX(Score2026!41:41,MATCH($R$1,Score2026!$1:$1,0))="","-",(INDEX(Score2026!41:41,MATCH($R$1,Score2026!$1:$1,0))))</f>
        <v>14.271640050676609</v>
      </c>
      <c r="T50" s="378">
        <f t="shared" si="1"/>
        <v>19.271640050676609</v>
      </c>
      <c r="U50" s="348"/>
    </row>
    <row r="51" spans="1:21" ht="12" customHeight="1">
      <c r="A51" s="348"/>
      <c r="B51" s="348" t="s">
        <v>242</v>
      </c>
      <c r="C51" s="380" t="s">
        <v>98</v>
      </c>
      <c r="D51" s="381" t="s">
        <v>99</v>
      </c>
      <c r="E51" s="381"/>
      <c r="F51" s="381"/>
      <c r="G51" s="381"/>
      <c r="H51" s="381"/>
      <c r="I51" s="381"/>
      <c r="J51" s="374">
        <f>IF(INDEX(Rank2026!42:42,MATCH($K$1,Rank2026!$1:$1,0))="","-",(INDEX(Rank2026!42:42,MATCH($K$1,Rank2026!$1:$1,0))))</f>
        <v>2</v>
      </c>
      <c r="K51" s="375">
        <f>IF(INDEX(Value2026!42:42,MATCH($K$1,Value2026!$1:$1,0))="","-",(INDEX(Value2026!42:42,MATCH($K$1,Value2026!$1:$1,0))))</f>
        <v>43.759763801508967</v>
      </c>
      <c r="L51" s="376">
        <f>IF(INDEX(Score2026!42:42,MATCH($K$1,Score2026!$1:$1,0))="","-",(INDEX(Score2026!42:42,MATCH($K$1,Score2026!$1:$1,0))))</f>
        <v>92.920439835885702</v>
      </c>
      <c r="M51" s="378">
        <f>IF(Table1329[[#This Row],[Score
(0-100)]]="-","",Table1329[[#This Row],[Score
(0-100)]]+5)</f>
        <v>97.920439835885702</v>
      </c>
      <c r="N51" s="378"/>
      <c r="O51" s="358" t="str">
        <f t="shared" si="0"/>
        <v xml:space="preserve">t </v>
      </c>
      <c r="P51" s="348"/>
      <c r="Q51" s="374">
        <f>IF(INDEX(Rank2026!42:42,MATCH($R$1,Rank2026!$1:$1,0))="","-",(INDEX(Rank2026!42:42,MATCH($R$1,Rank2026!$1:$1,0))))</f>
        <v>30</v>
      </c>
      <c r="R51" s="375">
        <f>IF(INDEX(Value2026!42:42,MATCH($R$1,Value2026!$1:$1,0))="","-",(INDEX(Value2026!42:42,MATCH($R$1,Value2026!$1:$1,0))))</f>
        <v>91.232376188960018</v>
      </c>
      <c r="S51" s="376">
        <f>IF(INDEX(Score2026!42:42,MATCH($R$1,Score2026!$1:$1,0))="","-",(INDEX(Score2026!42:42,MATCH($R$1,Score2026!$1:$1,0))))</f>
        <v>0</v>
      </c>
      <c r="T51" s="378">
        <f t="shared" si="1"/>
        <v>5</v>
      </c>
      <c r="U51" s="348"/>
    </row>
    <row r="52" spans="1:21" ht="12" customHeight="1">
      <c r="A52" s="348"/>
      <c r="B52" s="348" t="s">
        <v>242</v>
      </c>
      <c r="C52" s="386" t="s">
        <v>100</v>
      </c>
      <c r="D52" s="387" t="s">
        <v>101</v>
      </c>
      <c r="E52" s="387"/>
      <c r="F52" s="387"/>
      <c r="G52" s="387"/>
      <c r="H52" s="387"/>
      <c r="I52" s="387"/>
      <c r="J52" s="374">
        <f>IF(INDEX(Rank2026!43:43,MATCH($K$1,Rank2026!$1:$1,0))="","-",(INDEX(Rank2026!43:43,MATCH($K$1,Rank2026!$1:$1,0))))</f>
        <v>7</v>
      </c>
      <c r="K52" s="375">
        <f>IF(INDEX(Value2026!43:43,MATCH($K$1,Value2026!$1:$1,0))="","-",(INDEX(Value2026!43:43,MATCH($K$1,Value2026!$1:$1,0))))</f>
        <v>48.320534198020219</v>
      </c>
      <c r="L52" s="376">
        <f>IF(INDEX(Score2026!43:43,MATCH($K$1,Score2026!$1:$1,0))="","-",(INDEX(Score2026!43:43,MATCH($K$1,Score2026!$1:$1,0))))</f>
        <v>82.492399659786983</v>
      </c>
      <c r="M52" s="388">
        <f>IF(Table1329[[#This Row],[Score
(0-100)]]="-","",Table1329[[#This Row],[Score
(0-100)]]+5)</f>
        <v>87.492399659786983</v>
      </c>
      <c r="N52" s="378"/>
      <c r="O52" s="358" t="str">
        <f t="shared" si="0"/>
        <v xml:space="preserve">t </v>
      </c>
      <c r="P52" s="348"/>
      <c r="Q52" s="374">
        <f>IF(INDEX(Rank2026!43:43,MATCH($R$1,Rank2026!$1:$1,0))="","-",(INDEX(Rank2026!43:43,MATCH($R$1,Rank2026!$1:$1,0))))</f>
        <v>15</v>
      </c>
      <c r="R52" s="375">
        <f>IF(INDEX(Value2026!43:43,MATCH($R$1,Value2026!$1:$1,0))="","-",(INDEX(Value2026!43:43,MATCH($R$1,Value2026!$1:$1,0))))</f>
        <v>63.875408447791713</v>
      </c>
      <c r="S52" s="376">
        <f>IF(INDEX(Score2026!43:43,MATCH($R$1,Score2026!$1:$1,0))="","-",(INDEX(Score2026!43:43,MATCH($R$1,Score2026!$1:$1,0))))</f>
        <v>56.382706969289373</v>
      </c>
      <c r="T52" s="378">
        <f t="shared" si="1"/>
        <v>61.382706969289373</v>
      </c>
      <c r="U52" s="348"/>
    </row>
    <row r="53" spans="1:21" ht="12" customHeight="1">
      <c r="A53" s="348"/>
      <c r="B53" s="348" t="s">
        <v>242</v>
      </c>
      <c r="C53" s="379" t="s">
        <v>102</v>
      </c>
      <c r="D53" s="348" t="s">
        <v>103</v>
      </c>
      <c r="E53" s="348"/>
      <c r="F53" s="348"/>
      <c r="G53" s="348"/>
      <c r="H53" s="348"/>
      <c r="I53" s="348"/>
      <c r="J53" s="374">
        <f>IF(INDEX(Rank2026!44:44,MATCH($K$1,Rank2026!$1:$1,0))="","-",(INDEX(Rank2026!44:44,MATCH($K$1,Rank2026!$1:$1,0))))</f>
        <v>3</v>
      </c>
      <c r="K53" s="375" t="str">
        <f>IF(INDEX(Value2026!44:44,MATCH($K$1,Value2026!$1:$1,0))="","-",(INDEX(Value2026!44:44,MATCH($K$1,Value2026!$1:$1,0))))</f>
        <v>-</v>
      </c>
      <c r="L53" s="376">
        <f>IF(INDEX(Score2026!44:44,MATCH($K$1,Score2026!$1:$1,0))="","-",(INDEX(Score2026!44:44,MATCH($K$1,Score2026!$1:$1,0))))</f>
        <v>60.776524348107593</v>
      </c>
      <c r="M53" s="378">
        <f>IF(Table1329[[#This Row],[Score
(0-100)]]="-","",Table1329[[#This Row],[Score
(0-100)]]+5)</f>
        <v>65.776524348107586</v>
      </c>
      <c r="N53" s="378"/>
      <c r="O53" s="358" t="str">
        <f t="shared" si="0"/>
        <v xml:space="preserve">t </v>
      </c>
      <c r="P53" s="348"/>
      <c r="Q53" s="374">
        <f>IF(INDEX(Rank2026!44:44,MATCH($R$1,Rank2026!$1:$1,0))="","-",(INDEX(Rank2026!44:44,MATCH($R$1,Rank2026!$1:$1,0))))</f>
        <v>10</v>
      </c>
      <c r="R53" s="375" t="str">
        <f>IF(INDEX(Value2026!44:44,MATCH($R$1,Value2026!$1:$1,0))="","-",(INDEX(Value2026!44:44,MATCH($R$1,Value2026!$1:$1,0))))</f>
        <v>-</v>
      </c>
      <c r="S53" s="376">
        <f>IF(INDEX(Score2026!44:44,MATCH($R$1,Score2026!$1:$1,0))="","-",(INDEX(Score2026!44:44,MATCH($R$1,Score2026!$1:$1,0))))</f>
        <v>25.90427960960216</v>
      </c>
      <c r="T53" s="378">
        <f t="shared" si="1"/>
        <v>30.90427960960216</v>
      </c>
      <c r="U53" s="348"/>
    </row>
    <row r="54" spans="1:21" ht="12" customHeight="1">
      <c r="A54" s="348"/>
      <c r="B54" s="348" t="s">
        <v>242</v>
      </c>
      <c r="C54" s="380" t="s">
        <v>104</v>
      </c>
      <c r="D54" s="381" t="s">
        <v>558</v>
      </c>
      <c r="E54" s="381"/>
      <c r="F54" s="381"/>
      <c r="G54" s="381"/>
      <c r="H54" s="381"/>
      <c r="I54" s="381"/>
      <c r="J54" s="374">
        <f>IF(INDEX(Rank2026!45:45,MATCH($K$1,Rank2026!$1:$1,0))="","-",(INDEX(Rank2026!45:45,MATCH($K$1,Rank2026!$1:$1,0))))</f>
        <v>9</v>
      </c>
      <c r="K54" s="375">
        <f>IF(INDEX(Value2026!45:45,MATCH($K$1,Value2026!$1:$1,0))="","-",(INDEX(Value2026!45:45,MATCH($K$1,Value2026!$1:$1,0))))</f>
        <v>555829</v>
      </c>
      <c r="L54" s="376">
        <f>IF(INDEX(Score2026!45:45,MATCH($K$1,Score2026!$1:$1,0))="","-",(INDEX(Score2026!45:45,MATCH($K$1,Score2026!$1:$1,0))))</f>
        <v>34.956377503401221</v>
      </c>
      <c r="M54" s="378">
        <f>IF(Table1329[[#This Row],[Score
(0-100)]]="-","",Table1329[[#This Row],[Score
(0-100)]]+5)</f>
        <v>39.956377503401221</v>
      </c>
      <c r="N54" s="378"/>
      <c r="O54" s="358" t="str">
        <f t="shared" si="0"/>
        <v xml:space="preserve"> u</v>
      </c>
      <c r="P54" s="348"/>
      <c r="Q54" s="374">
        <f>IF(INDEX(Rank2026!45:45,MATCH($R$1,Rank2026!$1:$1,0))="","-",(INDEX(Rank2026!45:45,MATCH($R$1,Rank2026!$1:$1,0))))</f>
        <v>6</v>
      </c>
      <c r="R54" s="375">
        <f>IF(INDEX(Value2026!45:45,MATCH($R$1,Value2026!$1:$1,0))="","-",(INDEX(Value2026!45:45,MATCH($R$1,Value2026!$1:$1,0))))</f>
        <v>664837</v>
      </c>
      <c r="S54" s="376">
        <f>IF(INDEX(Score2026!45:45,MATCH($R$1,Score2026!$1:$1,0))="","-",(INDEX(Score2026!45:45,MATCH($R$1,Score2026!$1:$1,0))))</f>
        <v>38.752505359619278</v>
      </c>
      <c r="T54" s="378">
        <f t="shared" si="1"/>
        <v>43.752505359619278</v>
      </c>
      <c r="U54" s="348"/>
    </row>
    <row r="55" spans="1:21" ht="12" customHeight="1">
      <c r="A55" s="348"/>
      <c r="B55" s="348" t="s">
        <v>242</v>
      </c>
      <c r="C55" s="380" t="s">
        <v>106</v>
      </c>
      <c r="D55" s="381" t="s">
        <v>560</v>
      </c>
      <c r="E55" s="381"/>
      <c r="F55" s="381"/>
      <c r="G55" s="381"/>
      <c r="H55" s="381"/>
      <c r="I55" s="381"/>
      <c r="J55" s="374">
        <f>IF(INDEX(Rank2026!46:46,MATCH($K$1,Rank2026!$1:$1,0))="","-",(INDEX(Rank2026!46:46,MATCH($K$1,Rank2026!$1:$1,0))))</f>
        <v>2</v>
      </c>
      <c r="K55" s="375">
        <f>IF(INDEX(Value2026!46:46,MATCH($K$1,Value2026!$1:$1,0))="","-",(INDEX(Value2026!46:46,MATCH($K$1,Value2026!$1:$1,0))))</f>
        <v>713396</v>
      </c>
      <c r="L55" s="376">
        <f>IF(INDEX(Score2026!46:46,MATCH($K$1,Score2026!$1:$1,0))="","-",(INDEX(Score2026!46:46,MATCH($K$1,Score2026!$1:$1,0))))</f>
        <v>71.286980290766422</v>
      </c>
      <c r="M55" s="378">
        <f>IF(Table1329[[#This Row],[Score
(0-100)]]="-","",Table1329[[#This Row],[Score
(0-100)]]+5)</f>
        <v>76.286980290766422</v>
      </c>
      <c r="N55" s="378"/>
      <c r="O55" s="358" t="str">
        <f t="shared" si="0"/>
        <v xml:space="preserve">t </v>
      </c>
      <c r="P55" s="348"/>
      <c r="Q55" s="374">
        <f>IF(INDEX(Rank2026!46:46,MATCH($R$1,Rank2026!$1:$1,0))="","-",(INDEX(Rank2026!46:46,MATCH($R$1,Rank2026!$1:$1,0))))</f>
        <v>12</v>
      </c>
      <c r="R55" s="375">
        <f>IF(INDEX(Value2026!46:46,MATCH($R$1,Value2026!$1:$1,0))="","-",(INDEX(Value2026!46:46,MATCH($R$1,Value2026!$1:$1,0))))</f>
        <v>65629</v>
      </c>
      <c r="S55" s="376">
        <f>IF(INDEX(Score2026!46:46,MATCH($R$1,Score2026!$1:$1,0))="","-",(INDEX(Score2026!46:46,MATCH($R$1,Score2026!$1:$1,0))))</f>
        <v>6.5529777646093406</v>
      </c>
      <c r="T55" s="378">
        <f t="shared" si="1"/>
        <v>11.552977764609341</v>
      </c>
      <c r="U55" s="348"/>
    </row>
    <row r="56" spans="1:21" ht="12" customHeight="1">
      <c r="A56" s="348"/>
      <c r="B56" s="348" t="s">
        <v>242</v>
      </c>
      <c r="C56" s="383" t="s">
        <v>108</v>
      </c>
      <c r="D56" s="384" t="s">
        <v>109</v>
      </c>
      <c r="E56" s="384"/>
      <c r="F56" s="384"/>
      <c r="G56" s="384"/>
      <c r="H56" s="384"/>
      <c r="I56" s="384"/>
      <c r="J56" s="374">
        <f>IF(INDEX(Rank2026!47:47,MATCH($K$1,Rank2026!$1:$1,0))="","-",(INDEX(Rank2026!47:47,MATCH($K$1,Rank2026!$1:$1,0))))</f>
        <v>7</v>
      </c>
      <c r="K56" s="375" t="str">
        <f>IF(INDEX(Value2026!47:47,MATCH($K$1,Value2026!$1:$1,0))="","-",(INDEX(Value2026!47:47,MATCH($K$1,Value2026!$1:$1,0))))</f>
        <v>-</v>
      </c>
      <c r="L56" s="376">
        <f>IF(INDEX(Score2026!47:47,MATCH($K$1,Score2026!$1:$1,0))="","-",(INDEX(Score2026!47:47,MATCH($K$1,Score2026!$1:$1,0))))</f>
        <v>48.479688748327199</v>
      </c>
      <c r="M56" s="385">
        <f>IF(Table1329[[#This Row],[Score
(0-100)]]="-","",Table1329[[#This Row],[Score
(0-100)]]+5)</f>
        <v>53.479688748327199</v>
      </c>
      <c r="N56" s="378"/>
      <c r="O56" s="358" t="str">
        <f t="shared" si="0"/>
        <v xml:space="preserve">t </v>
      </c>
      <c r="P56" s="348"/>
      <c r="Q56" s="374">
        <f>IF(INDEX(Rank2026!47:47,MATCH($R$1,Rank2026!$1:$1,0))="","-",(INDEX(Rank2026!47:47,MATCH($R$1,Rank2026!$1:$1,0))))</f>
        <v>20</v>
      </c>
      <c r="R56" s="375" t="str">
        <f>IF(INDEX(Value2026!47:47,MATCH($R$1,Value2026!$1:$1,0))="","-",(INDEX(Value2026!47:47,MATCH($R$1,Value2026!$1:$1,0))))</f>
        <v>-</v>
      </c>
      <c r="S56" s="376">
        <f>IF(INDEX(Score2026!47:47,MATCH($R$1,Score2026!$1:$1,0))="","-",(INDEX(Score2026!47:47,MATCH($R$1,Score2026!$1:$1,0))))</f>
        <v>8.9951944302571416</v>
      </c>
      <c r="T56" s="378">
        <f t="shared" si="1"/>
        <v>13.995194430257142</v>
      </c>
      <c r="U56" s="348"/>
    </row>
    <row r="57" spans="1:21" ht="12" customHeight="1">
      <c r="A57" s="348"/>
      <c r="B57" s="348" t="s">
        <v>242</v>
      </c>
      <c r="C57" s="380" t="s">
        <v>110</v>
      </c>
      <c r="D57" s="381" t="s">
        <v>111</v>
      </c>
      <c r="E57" s="381"/>
      <c r="F57" s="381"/>
      <c r="G57" s="381"/>
      <c r="H57" s="381"/>
      <c r="I57" s="381"/>
      <c r="J57" s="374">
        <f>IF(INDEX(Rank2026!48:48,MATCH($K$1,Rank2026!$1:$1,0))="","-",(INDEX(Rank2026!48:48,MATCH($K$1,Rank2026!$1:$1,0))))</f>
        <v>6</v>
      </c>
      <c r="K57" s="375">
        <f>IF(INDEX(Value2026!48:48,MATCH($K$1,Value2026!$1:$1,0))="","-",(INDEX(Value2026!48:48,MATCH($K$1,Value2026!$1:$1,0))))</f>
        <v>2.68</v>
      </c>
      <c r="L57" s="376">
        <f>IF(INDEX(Score2026!48:48,MATCH($K$1,Score2026!$1:$1,0))="","-",(INDEX(Score2026!48:48,MATCH($K$1,Score2026!$1:$1,0))))</f>
        <v>54.065040650406488</v>
      </c>
      <c r="M57" s="378">
        <f>IF(Table1329[[#This Row],[Score
(0-100)]]="-","",Table1329[[#This Row],[Score
(0-100)]]+5)</f>
        <v>59.065040650406488</v>
      </c>
      <c r="N57" s="378"/>
      <c r="O57" s="358" t="str">
        <f t="shared" si="0"/>
        <v xml:space="preserve">t </v>
      </c>
      <c r="P57" s="348"/>
      <c r="Q57" s="374">
        <f>IF(INDEX(Rank2026!48:48,MATCH($R$1,Rank2026!$1:$1,0))="","-",(INDEX(Rank2026!48:48,MATCH($R$1,Rank2026!$1:$1,0))))</f>
        <v>20</v>
      </c>
      <c r="R57" s="375">
        <f>IF(INDEX(Value2026!48:48,MATCH($R$1,Value2026!$1:$1,0))="","-",(INDEX(Value2026!48:48,MATCH($R$1,Value2026!$1:$1,0))))</f>
        <v>0.25</v>
      </c>
      <c r="S57" s="376">
        <f>IF(INDEX(Score2026!48:48,MATCH($R$1,Score2026!$1:$1,0))="","-",(INDEX(Score2026!48:48,MATCH($R$1,Score2026!$1:$1,0))))</f>
        <v>4.6747967479674788</v>
      </c>
      <c r="T57" s="378">
        <f t="shared" si="1"/>
        <v>9.6747967479674788</v>
      </c>
      <c r="U57" s="348"/>
    </row>
    <row r="58" spans="1:21" ht="12" customHeight="1">
      <c r="A58" s="348"/>
      <c r="B58" s="348" t="s">
        <v>242</v>
      </c>
      <c r="C58" s="380" t="s">
        <v>112</v>
      </c>
      <c r="D58" s="381" t="s">
        <v>351</v>
      </c>
      <c r="E58" s="381"/>
      <c r="F58" s="381"/>
      <c r="G58" s="381"/>
      <c r="H58" s="381"/>
      <c r="I58" s="381"/>
      <c r="J58" s="374" t="str">
        <f>IF(INDEX(Rank2026!49:49,MATCH($K$1,Rank2026!$1:$1,0))="","-",(INDEX(Rank2026!49:49,MATCH($K$1,Rank2026!$1:$1,0))))</f>
        <v>-</v>
      </c>
      <c r="K58" s="375" t="str">
        <f>IF(INDEX(Value2026!49:49,MATCH($K$1,Value2026!$1:$1,0))="","-",(INDEX(Value2026!49:49,MATCH($K$1,Value2026!$1:$1,0))))</f>
        <v>-</v>
      </c>
      <c r="L58" s="376" t="str">
        <f>IF(INDEX(Score2026!49:49,MATCH($K$1,Score2026!$1:$1,0))="","-",(INDEX(Score2026!49:49,MATCH($K$1,Score2026!$1:$1,0))))</f>
        <v>-</v>
      </c>
      <c r="M58" s="378" t="str">
        <f>IF(Table1329[[#This Row],[Score
(0-100)]]="-","",Table1329[[#This Row],[Score
(0-100)]]+5)</f>
        <v/>
      </c>
      <c r="N58" s="378"/>
      <c r="O58" s="358" t="str">
        <f t="shared" si="0"/>
        <v/>
      </c>
      <c r="P58" s="348"/>
      <c r="Q58" s="374">
        <f>IF(INDEX(Rank2026!49:49,MATCH($R$1,Rank2026!$1:$1,0))="","-",(INDEX(Rank2026!49:49,MATCH($R$1,Rank2026!$1:$1,0))))</f>
        <v>18</v>
      </c>
      <c r="R58" s="375">
        <f>IF(INDEX(Value2026!49:49,MATCH($R$1,Value2026!$1:$1,0))="","-",(INDEX(Value2026!49:49,MATCH($R$1,Value2026!$1:$1,0))))</f>
        <v>0.43824000000000002</v>
      </c>
      <c r="S58" s="376">
        <f>IF(INDEX(Score2026!49:49,MATCH($R$1,Score2026!$1:$1,0))="","-",(INDEX(Score2026!49:49,MATCH($R$1,Score2026!$1:$1,0))))</f>
        <v>4.3438989730850439</v>
      </c>
      <c r="T58" s="378">
        <f t="shared" si="1"/>
        <v>9.343898973085043</v>
      </c>
      <c r="U58" s="348"/>
    </row>
    <row r="59" spans="1:21" ht="12" customHeight="1">
      <c r="A59" s="348"/>
      <c r="B59" s="348" t="s">
        <v>242</v>
      </c>
      <c r="C59" s="380" t="s">
        <v>114</v>
      </c>
      <c r="D59" s="381" t="s">
        <v>115</v>
      </c>
      <c r="E59" s="381"/>
      <c r="F59" s="381"/>
      <c r="G59" s="381"/>
      <c r="H59" s="381"/>
      <c r="I59" s="381"/>
      <c r="J59" s="374">
        <f>IF(INDEX(Rank2026!50:50,MATCH($K$1,Rank2026!$1:$1,0))="","-",(INDEX(Rank2026!50:50,MATCH($K$1,Rank2026!$1:$1,0))))</f>
        <v>7</v>
      </c>
      <c r="K59" s="375">
        <f>IF(INDEX(Value2026!50:50,MATCH($K$1,Value2026!$1:$1,0))="","-",(INDEX(Value2026!50:50,MATCH($K$1,Value2026!$1:$1,0))))</f>
        <v>681.46369853048157</v>
      </c>
      <c r="L59" s="376">
        <f>IF(INDEX(Score2026!50:50,MATCH($K$1,Score2026!$1:$1,0))="","-",(INDEX(Score2026!50:50,MATCH($K$1,Score2026!$1:$1,0))))</f>
        <v>15.777787872069364</v>
      </c>
      <c r="M59" s="378">
        <f>IF(Table1329[[#This Row],[Score
(0-100)]]="-","",Table1329[[#This Row],[Score
(0-100)]]+5)</f>
        <v>20.777787872069364</v>
      </c>
      <c r="N59" s="378"/>
      <c r="O59" s="358" t="str">
        <f t="shared" si="0"/>
        <v xml:space="preserve">t </v>
      </c>
      <c r="P59" s="348"/>
      <c r="Q59" s="374">
        <f>IF(INDEX(Rank2026!50:50,MATCH($R$1,Rank2026!$1:$1,0))="","-",(INDEX(Rank2026!50:50,MATCH($R$1,Rank2026!$1:$1,0))))</f>
        <v>17</v>
      </c>
      <c r="R59" s="375">
        <f>IF(INDEX(Value2026!50:50,MATCH($R$1,Value2026!$1:$1,0))="","-",(INDEX(Value2026!50:50,MATCH($R$1,Value2026!$1:$1,0))))</f>
        <v>14.747261388077305</v>
      </c>
      <c r="S59" s="376">
        <f>IF(INDEX(Score2026!50:50,MATCH($R$1,Score2026!$1:$1,0))="","-",(INDEX(Score2026!50:50,MATCH($R$1,Score2026!$1:$1,0))))</f>
        <v>0.33268947988183983</v>
      </c>
      <c r="T59" s="378">
        <f t="shared" si="1"/>
        <v>5.3326894798818394</v>
      </c>
      <c r="U59" s="348"/>
    </row>
    <row r="60" spans="1:21" ht="12" customHeight="1">
      <c r="A60" s="348"/>
      <c r="B60" s="348" t="s">
        <v>242</v>
      </c>
      <c r="C60" s="380" t="s">
        <v>116</v>
      </c>
      <c r="D60" s="381" t="s">
        <v>117</v>
      </c>
      <c r="E60" s="381"/>
      <c r="F60" s="381"/>
      <c r="G60" s="381"/>
      <c r="H60" s="381"/>
      <c r="I60" s="381"/>
      <c r="J60" s="374">
        <f>IF(INDEX(Rank2026!51:51,MATCH($K$1,Rank2026!$1:$1,0))="","-",(INDEX(Rank2026!51:51,MATCH($K$1,Rank2026!$1:$1,0))))</f>
        <v>8</v>
      </c>
      <c r="K60" s="375">
        <f>IF(INDEX(Value2026!51:51,MATCH($K$1,Value2026!$1:$1,0))="","-",(INDEX(Value2026!51:51,MATCH($K$1,Value2026!$1:$1,0))))</f>
        <v>29.23326000907603</v>
      </c>
      <c r="L60" s="376">
        <f>IF(INDEX(Score2026!51:51,MATCH($K$1,Score2026!$1:$1,0))="","-",(INDEX(Score2026!51:51,MATCH($K$1,Score2026!$1:$1,0))))</f>
        <v>37.80741246240563</v>
      </c>
      <c r="M60" s="378">
        <f>IF(Table1329[[#This Row],[Score
(0-100)]]="-","",Table1329[[#This Row],[Score
(0-100)]]+5)</f>
        <v>42.80741246240563</v>
      </c>
      <c r="N60" s="378"/>
      <c r="O60" s="358" t="str">
        <f t="shared" si="0"/>
        <v xml:space="preserve">t </v>
      </c>
      <c r="P60" s="348"/>
      <c r="Q60" s="374">
        <f>IF(INDEX(Rank2026!51:51,MATCH($R$1,Rank2026!$1:$1,0))="","-",(INDEX(Rank2026!51:51,MATCH($R$1,Rank2026!$1:$1,0))))</f>
        <v>13</v>
      </c>
      <c r="R60" s="375">
        <f>IF(INDEX(Value2026!51:51,MATCH($R$1,Value2026!$1:$1,0))="","-",(INDEX(Value2026!51:51,MATCH($R$1,Value2026!$1:$1,0))))</f>
        <v>19.303759661398701</v>
      </c>
      <c r="S60" s="376">
        <f>IF(INDEX(Score2026!51:51,MATCH($R$1,Score2026!$1:$1,0))="","-",(INDEX(Score2026!51:51,MATCH($R$1,Score2026!$1:$1,0))))</f>
        <v>24.480361122476054</v>
      </c>
      <c r="T60" s="378">
        <f t="shared" si="1"/>
        <v>29.480361122476054</v>
      </c>
      <c r="U60" s="348"/>
    </row>
    <row r="61" spans="1:21" ht="12" customHeight="1">
      <c r="A61" s="348"/>
      <c r="B61" s="348" t="s">
        <v>242</v>
      </c>
      <c r="C61" s="386" t="s">
        <v>118</v>
      </c>
      <c r="D61" s="387" t="s">
        <v>119</v>
      </c>
      <c r="E61" s="387"/>
      <c r="F61" s="387"/>
      <c r="G61" s="387"/>
      <c r="H61" s="387"/>
      <c r="I61" s="387"/>
      <c r="J61" s="374">
        <f>IF(INDEX(Rank2026!52:52,MATCH($K$1,Rank2026!$1:$1,0))="","-",(INDEX(Rank2026!52:52,MATCH($K$1,Rank2026!$1:$1,0))))</f>
        <v>6</v>
      </c>
      <c r="K61" s="375">
        <f>IF(INDEX(Value2026!52:52,MATCH($K$1,Value2026!$1:$1,0))="","-",(INDEX(Value2026!52:52,MATCH($K$1,Value2026!$1:$1,0))))</f>
        <v>1428.6799472681998</v>
      </c>
      <c r="L61" s="376">
        <f>IF(INDEX(Score2026!52:52,MATCH($K$1,Score2026!$1:$1,0))="","-",(INDEX(Score2026!52:52,MATCH($K$1,Score2026!$1:$1,0))))</f>
        <v>45.620081518653521</v>
      </c>
      <c r="M61" s="388">
        <f>IF(Table1329[[#This Row],[Score
(0-100)]]="-","",Table1329[[#This Row],[Score
(0-100)]]+5)</f>
        <v>50.620081518653521</v>
      </c>
      <c r="N61" s="378"/>
      <c r="O61" s="358" t="str">
        <f t="shared" si="0"/>
        <v xml:space="preserve">t </v>
      </c>
      <c r="P61" s="348"/>
      <c r="Q61" s="374">
        <f>IF(INDEX(Rank2026!52:52,MATCH($R$1,Rank2026!$1:$1,0))="","-",(INDEX(Rank2026!52:52,MATCH($R$1,Rank2026!$1:$1,0))))</f>
        <v>20</v>
      </c>
      <c r="R61" s="375">
        <f>IF(INDEX(Value2026!52:52,MATCH($R$1,Value2026!$1:$1,0))="","-",(INDEX(Value2026!52:52,MATCH($R$1,Value2026!$1:$1,0))))</f>
        <v>147.36332582873999</v>
      </c>
      <c r="S61" s="376">
        <f>IF(INDEX(Score2026!52:52,MATCH($R$1,Score2026!$1:$1,0))="","-",(INDEX(Score2026!52:52,MATCH($R$1,Score2026!$1:$1,0))))</f>
        <v>4.5748184835125798</v>
      </c>
      <c r="T61" s="378">
        <f t="shared" si="1"/>
        <v>9.5748184835125798</v>
      </c>
      <c r="U61" s="348"/>
    </row>
    <row r="62" spans="1:21" ht="12" customHeight="1">
      <c r="A62" s="348"/>
      <c r="B62" s="348" t="s">
        <v>242</v>
      </c>
      <c r="C62" s="383" t="s">
        <v>120</v>
      </c>
      <c r="D62" s="384" t="s">
        <v>121</v>
      </c>
      <c r="E62" s="384"/>
      <c r="F62" s="384"/>
      <c r="G62" s="384"/>
      <c r="H62" s="384"/>
      <c r="I62" s="384"/>
      <c r="J62" s="374">
        <f>IF(INDEX(Rank2026!53:53,MATCH($K$1,Rank2026!$1:$1,0))="","-",(INDEX(Rank2026!53:53,MATCH($K$1,Rank2026!$1:$1,0))))</f>
        <v>10</v>
      </c>
      <c r="K62" s="375" t="str">
        <f>IF(INDEX(Value2026!53:53,MATCH($K$1,Value2026!$1:$1,0))="","-",(INDEX(Value2026!53:53,MATCH($K$1,Value2026!$1:$1,0))))</f>
        <v>-</v>
      </c>
      <c r="L62" s="376">
        <f>IF(INDEX(Score2026!53:53,MATCH($K$1,Score2026!$1:$1,0))="","-",(INDEX(Score2026!53:53,MATCH($K$1,Score2026!$1:$1,0))))</f>
        <v>74.380034666307623</v>
      </c>
      <c r="M62" s="385">
        <f>IF(Table1329[[#This Row],[Score
(0-100)]]="-","",Table1329[[#This Row],[Score
(0-100)]]+5)</f>
        <v>79.380034666307623</v>
      </c>
      <c r="N62" s="378"/>
      <c r="O62" s="358" t="str">
        <f t="shared" si="0"/>
        <v xml:space="preserve">t </v>
      </c>
      <c r="P62" s="348"/>
      <c r="Q62" s="374">
        <f>IF(INDEX(Rank2026!53:53,MATCH($R$1,Rank2026!$1:$1,0))="","-",(INDEX(Rank2026!53:53,MATCH($R$1,Rank2026!$1:$1,0))))</f>
        <v>19</v>
      </c>
      <c r="R62" s="375" t="str">
        <f>IF(INDEX(Value2026!53:53,MATCH($R$1,Value2026!$1:$1,0))="","-",(INDEX(Value2026!53:53,MATCH($R$1,Value2026!$1:$1,0))))</f>
        <v>-</v>
      </c>
      <c r="S62" s="376">
        <f>IF(INDEX(Score2026!53:53,MATCH($R$1,Score2026!$1:$1,0))="","-",(INDEX(Score2026!53:53,MATCH($R$1,Score2026!$1:$1,0))))</f>
        <v>50.805929175637431</v>
      </c>
      <c r="T62" s="378">
        <f t="shared" si="1"/>
        <v>55.805929175637431</v>
      </c>
      <c r="U62" s="348"/>
    </row>
    <row r="63" spans="1:21" ht="12" customHeight="1">
      <c r="A63" s="348"/>
      <c r="B63" s="348" t="s">
        <v>242</v>
      </c>
      <c r="C63" s="380" t="s">
        <v>122</v>
      </c>
      <c r="D63" s="381" t="s">
        <v>123</v>
      </c>
      <c r="E63" s="381"/>
      <c r="F63" s="381"/>
      <c r="G63" s="381"/>
      <c r="H63" s="381"/>
      <c r="I63" s="381"/>
      <c r="J63" s="374">
        <f>IF(INDEX(Rank2026!54:54,MATCH($K$1,Rank2026!$1:$1,0))="","-",(INDEX(Rank2026!54:54,MATCH($K$1,Rank2026!$1:$1,0))))</f>
        <v>14</v>
      </c>
      <c r="K63" s="375">
        <f>IF(INDEX(Value2026!54:54,MATCH($K$1,Value2026!$1:$1,0))="","-",(INDEX(Value2026!54:54,MATCH($K$1,Value2026!$1:$1,0))))</f>
        <v>147.06666666666666</v>
      </c>
      <c r="L63" s="376">
        <f>IF(INDEX(Score2026!54:54,MATCH($K$1,Score2026!$1:$1,0))="","-",(INDEX(Score2026!54:54,MATCH($K$1,Score2026!$1:$1,0))))</f>
        <v>43.242330854087484</v>
      </c>
      <c r="M63" s="378">
        <f>IF(Table1329[[#This Row],[Score
(0-100)]]="-","",Table1329[[#This Row],[Score
(0-100)]]+5)</f>
        <v>48.242330854087484</v>
      </c>
      <c r="N63" s="378"/>
      <c r="O63" s="358" t="str">
        <f t="shared" si="0"/>
        <v xml:space="preserve">t </v>
      </c>
      <c r="P63" s="348"/>
      <c r="Q63" s="374">
        <f>IF(INDEX(Rank2026!54:54,MATCH($R$1,Rank2026!$1:$1,0))="","-",(INDEX(Rank2026!54:54,MATCH($R$1,Rank2026!$1:$1,0))))</f>
        <v>21</v>
      </c>
      <c r="R63" s="375">
        <f>IF(INDEX(Value2026!54:54,MATCH($R$1,Value2026!$1:$1,0))="","-",(INDEX(Value2026!54:54,MATCH($R$1,Value2026!$1:$1,0))))</f>
        <v>76.83</v>
      </c>
      <c r="S63" s="376">
        <f>IF(INDEX(Score2026!54:54,MATCH($R$1,Score2026!$1:$1,0))="","-",(INDEX(Score2026!54:54,MATCH($R$1,Score2026!$1:$1,0))))</f>
        <v>20.296420520750523</v>
      </c>
      <c r="T63" s="378">
        <f t="shared" si="1"/>
        <v>25.296420520750523</v>
      </c>
      <c r="U63" s="348"/>
    </row>
    <row r="64" spans="1:21" ht="12" customHeight="1">
      <c r="A64" s="348"/>
      <c r="B64" s="348" t="s">
        <v>242</v>
      </c>
      <c r="C64" s="380" t="s">
        <v>124</v>
      </c>
      <c r="D64" s="381" t="s">
        <v>125</v>
      </c>
      <c r="E64" s="381"/>
      <c r="F64" s="381"/>
      <c r="G64" s="381"/>
      <c r="H64" s="381"/>
      <c r="I64" s="381"/>
      <c r="J64" s="374">
        <f>IF(INDEX(Rank2026!55:55,MATCH($K$1,Rank2026!$1:$1,0))="","-",(INDEX(Rank2026!55:55,MATCH($K$1,Rank2026!$1:$1,0))))</f>
        <v>7</v>
      </c>
      <c r="K64" s="375">
        <f>IF(INDEX(Value2026!55:55,MATCH($K$1,Value2026!$1:$1,0))="","-",(INDEX(Value2026!55:55,MATCH($K$1,Value2026!$1:$1,0))))</f>
        <v>95.472099299999996</v>
      </c>
      <c r="L64" s="376">
        <f>IF(INDEX(Score2026!55:55,MATCH($K$1,Score2026!$1:$1,0))="","-",(INDEX(Score2026!55:55,MATCH($K$1,Score2026!$1:$1,0))))</f>
        <v>96.782554505821793</v>
      </c>
      <c r="M64" s="378">
        <f>IF(Table1329[[#This Row],[Score
(0-100)]]="-","",Table1329[[#This Row],[Score
(0-100)]]+5)</f>
        <v>101.78255450582179</v>
      </c>
      <c r="N64" s="378"/>
      <c r="O64" s="358" t="str">
        <f t="shared" si="0"/>
        <v xml:space="preserve">t </v>
      </c>
      <c r="P64" s="348"/>
      <c r="Q64" s="374">
        <f>IF(INDEX(Rank2026!55:55,MATCH($R$1,Rank2026!$1:$1,0))="","-",(INDEX(Rank2026!55:55,MATCH($R$1,Rank2026!$1:$1,0))))</f>
        <v>18</v>
      </c>
      <c r="R64" s="375">
        <f>IF(INDEX(Value2026!55:55,MATCH($R$1,Value2026!$1:$1,0))="","-",(INDEX(Value2026!55:55,MATCH($R$1,Value2026!$1:$1,0))))</f>
        <v>83.122337990000005</v>
      </c>
      <c r="S64" s="376">
        <f>IF(INDEX(Score2026!55:55,MATCH($R$1,Score2026!$1:$1,0))="","-",(INDEX(Score2026!55:55,MATCH($R$1,Score2026!$1:$1,0))))</f>
        <v>81.191194498735371</v>
      </c>
      <c r="T64" s="378">
        <f t="shared" si="1"/>
        <v>86.191194498735371</v>
      </c>
      <c r="U64" s="348"/>
    </row>
    <row r="65" spans="1:21" ht="12" customHeight="1">
      <c r="A65" s="348"/>
      <c r="B65" s="348" t="s">
        <v>242</v>
      </c>
      <c r="C65" s="380" t="s">
        <v>126</v>
      </c>
      <c r="D65" s="381" t="s">
        <v>127</v>
      </c>
      <c r="E65" s="381"/>
      <c r="F65" s="381"/>
      <c r="G65" s="381"/>
      <c r="H65" s="381"/>
      <c r="I65" s="381"/>
      <c r="J65" s="374">
        <f>IF(INDEX(Rank2026!56:56,MATCH($K$1,Rank2026!$1:$1,0))="","-",(INDEX(Rank2026!56:56,MATCH($K$1,Rank2026!$1:$1,0))))</f>
        <v>4</v>
      </c>
      <c r="K65" s="375">
        <f>IF(INDEX(Value2026!56:56,MATCH($K$1,Value2026!$1:$1,0))="","-",(INDEX(Value2026!56:56,MATCH($K$1,Value2026!$1:$1,0))))</f>
        <v>42.164828377346097</v>
      </c>
      <c r="L65" s="376">
        <f>IF(INDEX(Score2026!56:56,MATCH($K$1,Score2026!$1:$1,0))="","-",(INDEX(Score2026!56:56,MATCH($K$1,Score2026!$1:$1,0))))</f>
        <v>88.150519509752527</v>
      </c>
      <c r="M65" s="378">
        <f>IF(Table1329[[#This Row],[Score
(0-100)]]="-","",Table1329[[#This Row],[Score
(0-100)]]+5)</f>
        <v>93.150519509752527</v>
      </c>
      <c r="N65" s="378"/>
      <c r="O65" s="358" t="str">
        <f t="shared" si="0"/>
        <v xml:space="preserve">t </v>
      </c>
      <c r="P65" s="348"/>
      <c r="Q65" s="374">
        <f>IF(INDEX(Rank2026!56:56,MATCH($R$1,Rank2026!$1:$1,0))="","-",(INDEX(Rank2026!56:56,MATCH($R$1,Rank2026!$1:$1,0))))</f>
        <v>15</v>
      </c>
      <c r="R65" s="375">
        <f>IF(INDEX(Value2026!56:56,MATCH($R$1,Value2026!$1:$1,0))="","-",(INDEX(Value2026!56:56,MATCH($R$1,Value2026!$1:$1,0))))</f>
        <v>21.736722536454302</v>
      </c>
      <c r="S65" s="376">
        <f>IF(INDEX(Score2026!56:56,MATCH($R$1,Score2026!$1:$1,0))="","-",(INDEX(Score2026!56:56,MATCH($R$1,Score2026!$1:$1,0))))</f>
        <v>45.206277598381696</v>
      </c>
      <c r="T65" s="378">
        <f t="shared" si="1"/>
        <v>50.206277598381696</v>
      </c>
      <c r="U65" s="348"/>
    </row>
    <row r="66" spans="1:21" ht="12" customHeight="1">
      <c r="A66" s="348"/>
      <c r="B66" s="348" t="s">
        <v>242</v>
      </c>
      <c r="C66" s="386" t="s">
        <v>128</v>
      </c>
      <c r="D66" s="387" t="s">
        <v>129</v>
      </c>
      <c r="E66" s="387"/>
      <c r="F66" s="387"/>
      <c r="G66" s="387"/>
      <c r="H66" s="387"/>
      <c r="I66" s="387"/>
      <c r="J66" s="374">
        <f>IF(INDEX(Rank2026!57:57,MATCH($K$1,Rank2026!$1:$1,0))="","-",(INDEX(Rank2026!57:57,MATCH($K$1,Rank2026!$1:$1,0))))</f>
        <v>15</v>
      </c>
      <c r="K66" s="375">
        <f>IF(INDEX(Value2026!57:57,MATCH($K$1,Value2026!$1:$1,0))="","-",(INDEX(Value2026!57:57,MATCH($K$1,Value2026!$1:$1,0))))</f>
        <v>121.64333137320099</v>
      </c>
      <c r="L66" s="376">
        <f>IF(INDEX(Score2026!57:57,MATCH($K$1,Score2026!$1:$1,0))="","-",(INDEX(Score2026!57:57,MATCH($K$1,Score2026!$1:$1,0))))</f>
        <v>36.305696293771163</v>
      </c>
      <c r="M66" s="388">
        <f>IF(Table1329[[#This Row],[Score
(0-100)]]="-","",Table1329[[#This Row],[Score
(0-100)]]+5)</f>
        <v>41.305696293771163</v>
      </c>
      <c r="N66" s="378"/>
      <c r="O66" s="358" t="str">
        <f t="shared" si="0"/>
        <v xml:space="preserve">t </v>
      </c>
      <c r="P66" s="348"/>
      <c r="Q66" s="374">
        <f>IF(INDEX(Rank2026!57:57,MATCH($R$1,Rank2026!$1:$1,0))="","-",(INDEX(Rank2026!57:57,MATCH($R$1,Rank2026!$1:$1,0))))</f>
        <v>18</v>
      </c>
      <c r="R66" s="375">
        <f>IF(INDEX(Value2026!57:57,MATCH($R$1,Value2026!$1:$1,0))="","-",(INDEX(Value2026!57:57,MATCH($R$1,Value2026!$1:$1,0))))</f>
        <v>116.486713265167</v>
      </c>
      <c r="S66" s="376">
        <f>IF(INDEX(Score2026!57:57,MATCH($R$1,Score2026!$1:$1,0))="","-",(INDEX(Score2026!57:57,MATCH($R$1,Score2026!$1:$1,0))))</f>
        <v>34.046782369900704</v>
      </c>
      <c r="T66" s="378">
        <f t="shared" si="1"/>
        <v>39.046782369900704</v>
      </c>
      <c r="U66" s="348"/>
    </row>
    <row r="67" spans="1:21" ht="15.6" customHeight="1">
      <c r="A67" s="348"/>
      <c r="B67" s="348" t="s">
        <v>242</v>
      </c>
      <c r="C67" s="386" t="s">
        <v>820</v>
      </c>
      <c r="D67" s="387" t="s">
        <v>366</v>
      </c>
      <c r="E67" s="387"/>
      <c r="F67" s="387"/>
      <c r="G67" s="387"/>
      <c r="H67" s="387"/>
      <c r="I67" s="387"/>
      <c r="J67" s="374">
        <f>IF(INDEX(Rank2026!58:58,MATCH($K$1,Rank2026!$1:$1,0))="","-",(INDEX(Rank2026!58:58,MATCH($K$1,Rank2026!$1:$1,0))))</f>
        <v>1</v>
      </c>
      <c r="K67" s="375">
        <f>IF(INDEX(Value2026!58:58,MATCH($K$1,Value2026!$1:$1,0))="","-",(INDEX(Value2026!58:58,MATCH($K$1,Value2026!$1:$1,0))))</f>
        <v>92</v>
      </c>
      <c r="L67" s="376">
        <f>IF(INDEX(Score2026!58:58,MATCH($K$1,Score2026!$1:$1,0))="","-",(INDEX(Score2026!58:58,MATCH($K$1,Score2026!$1:$1,0))))</f>
        <v>100</v>
      </c>
      <c r="M67" s="388">
        <f>IF(Table1329[[#This Row],[Score
(0-100)]]="-","",Table1329[[#This Row],[Score
(0-100)]]+5)</f>
        <v>105</v>
      </c>
      <c r="N67" s="378"/>
      <c r="O67" s="358" t="str">
        <f t="shared" si="0"/>
        <v xml:space="preserve">t </v>
      </c>
      <c r="P67" s="348"/>
      <c r="Q67" s="390">
        <f>IF(INDEX(Rank2025!58:58,MATCH($R$1,Rank2025!$1:$1,0))="","-",(INDEX(Rank2025!58:58,MATCH($R$1,Rank2025!$1:$1,0))))</f>
        <v>20</v>
      </c>
      <c r="R67" s="391">
        <f>IF(INDEX(Value2025!58:58,MATCH($R$1,Value2025!$1:$1,0))="","-",(INDEX(Value2025!58:58,MATCH($R$1,Value2025!$1:$1,0))))</f>
        <v>1.2950890852301751</v>
      </c>
      <c r="S67" s="392">
        <f>IF(INDEX(Score2025!58:58,MATCH($R$1,Score2025!$1:$1,0))="","-",(INDEX(Score2025!58:58,MATCH($R$1,Score2025!$1:$1,0))))</f>
        <v>1.1359467212239251</v>
      </c>
      <c r="T67" s="378">
        <f t="shared" si="1"/>
        <v>6.1359467212239256</v>
      </c>
      <c r="U67" s="348"/>
    </row>
    <row r="68" spans="1:21" ht="12" customHeight="1">
      <c r="A68" s="348"/>
      <c r="B68" s="348" t="s">
        <v>242</v>
      </c>
      <c r="C68" s="348"/>
      <c r="D68" s="348"/>
      <c r="E68" s="348"/>
      <c r="F68" s="348"/>
      <c r="G68" s="348"/>
      <c r="H68" s="348"/>
      <c r="I68" s="348"/>
      <c r="J68" s="346"/>
      <c r="K68" s="347"/>
      <c r="L68" s="349"/>
      <c r="M68" s="378"/>
      <c r="N68" s="378"/>
      <c r="O68" s="358"/>
      <c r="P68" s="348"/>
      <c r="Q68" s="346"/>
      <c r="R68" s="347"/>
      <c r="S68" s="638"/>
      <c r="T68" s="378"/>
      <c r="U68" s="348"/>
    </row>
    <row r="69" spans="1:21" ht="12" customHeight="1">
      <c r="A69" s="348"/>
      <c r="B69" s="348" t="s">
        <v>253</v>
      </c>
      <c r="C69" s="370" t="s">
        <v>253</v>
      </c>
      <c r="D69" s="370"/>
      <c r="E69" s="370"/>
      <c r="F69" s="370"/>
      <c r="G69" s="370"/>
      <c r="H69" s="370"/>
      <c r="I69" s="370"/>
      <c r="J69" s="368" t="s">
        <v>243</v>
      </c>
      <c r="K69" s="369" t="s">
        <v>237</v>
      </c>
      <c r="L69" s="368" t="s">
        <v>273</v>
      </c>
      <c r="M69" s="389"/>
      <c r="N69" s="389"/>
      <c r="O69" s="358"/>
      <c r="P69" s="348"/>
      <c r="Q69" s="368" t="s">
        <v>243</v>
      </c>
      <c r="R69" s="369" t="s">
        <v>237</v>
      </c>
      <c r="S69" s="368" t="s">
        <v>273</v>
      </c>
      <c r="T69" s="389"/>
      <c r="U69" s="348"/>
    </row>
    <row r="70" spans="1:21" ht="12" customHeight="1">
      <c r="A70" s="348"/>
      <c r="B70" s="348" t="s">
        <v>253</v>
      </c>
      <c r="C70" s="372" t="s">
        <v>132</v>
      </c>
      <c r="D70" s="373" t="s">
        <v>133</v>
      </c>
      <c r="E70" s="373"/>
      <c r="F70" s="373"/>
      <c r="G70" s="373"/>
      <c r="H70" s="373"/>
      <c r="I70" s="373"/>
      <c r="J70" s="390">
        <f>IF(INDEX(Rank2026!62:62,MATCH($K$1,Rank2026!$1:$1,0))="","-",(INDEX(Rank2026!62:62,MATCH($K$1,Rank2026!$1:$1,0))))</f>
        <v>6</v>
      </c>
      <c r="K70" s="391">
        <f>IF(INDEX(Value2026!62:62,MATCH($K$1,Value2026!$1:$1,0))="","-",(INDEX(Value2026!62:62,MATCH($K$1,Value2026!$1:$1,0))))</f>
        <v>32.4</v>
      </c>
      <c r="L70" s="392">
        <f>IF(INDEX(Score2026!62:62,MATCH($K$1,Score2026!$1:$1,0))="","-",(INDEX(Score2026!62:62,MATCH($K$1,Score2026!$1:$1,0))))</f>
        <v>66.176470588235304</v>
      </c>
      <c r="M70" s="377">
        <f>IF(L70="-","",L70+5)</f>
        <v>71.176470588235304</v>
      </c>
      <c r="N70" s="378"/>
      <c r="O70" s="358" t="str">
        <f t="shared" ref="O70:O115" si="2">IF(J70="-","",IF(J70&gt;Q70," u",IF(J70=Q70,"tu",IF(J70&lt;Q70,"t ",""))))</f>
        <v xml:space="preserve">t </v>
      </c>
      <c r="P70" s="348"/>
      <c r="Q70" s="390">
        <f>IF(INDEX(Rank2026!62:62,MATCH($R$1,Rank2026!$1:$1,0))="","-",(INDEX(Rank2026!62:62,MATCH($R$1,Rank2026!$1:$1,0))))</f>
        <v>22</v>
      </c>
      <c r="R70" s="391">
        <f>IF(INDEX(Value2026!62:62,MATCH($R$1,Value2026!$1:$1,0))="","-",(INDEX(Value2026!62:62,MATCH($R$1,Value2026!$1:$1,0))))</f>
        <v>42.6</v>
      </c>
      <c r="S70" s="392">
        <f>IF(INDEX(Score2026!62:62,MATCH($R$1,Score2026!$1:$1,0))="","-",(INDEX(Score2026!62:62,MATCH($R$1,Score2026!$1:$1,0))))</f>
        <v>16.176470588235276</v>
      </c>
      <c r="T70" s="377">
        <f>IF(S70="-","",S70+5)</f>
        <v>21.176470588235276</v>
      </c>
      <c r="U70" s="348"/>
    </row>
    <row r="71" spans="1:21" ht="12" customHeight="1">
      <c r="A71" s="348"/>
      <c r="B71" s="348" t="s">
        <v>253</v>
      </c>
      <c r="C71" s="379" t="s">
        <v>134</v>
      </c>
      <c r="D71" s="348" t="s">
        <v>135</v>
      </c>
      <c r="E71" s="348"/>
      <c r="F71" s="348"/>
      <c r="G71" s="348"/>
      <c r="H71" s="348"/>
      <c r="I71" s="348"/>
      <c r="J71" s="390">
        <f>IF(INDEX(Rank2026!63:63,MATCH($K$1,Rank2026!$1:$1,0))="","-",(INDEX(Rank2026!63:63,MATCH($K$1,Rank2026!$1:$1,0))))</f>
        <v>2</v>
      </c>
      <c r="K71" s="391" t="str">
        <f>IF(INDEX(Value2026!63:63,MATCH($K$1,Value2026!$1:$1,0))="","-",(INDEX(Value2026!63:63,MATCH($K$1,Value2026!$1:$1,0))))</f>
        <v>-</v>
      </c>
      <c r="L71" s="392">
        <f>IF(INDEX(Score2026!63:63,MATCH($K$1,Score2026!$1:$1,0))="","-",(INDEX(Score2026!63:63,MATCH($K$1,Score2026!$1:$1,0))))</f>
        <v>86.587415681360454</v>
      </c>
      <c r="M71" s="378">
        <f t="shared" ref="M71:M93" si="3">IF(L71="-","",L71+5)</f>
        <v>91.587415681360454</v>
      </c>
      <c r="N71" s="378"/>
      <c r="O71" s="358" t="str">
        <f t="shared" si="2"/>
        <v xml:space="preserve">t </v>
      </c>
      <c r="P71" s="348"/>
      <c r="Q71" s="390">
        <f>IF(INDEX(Rank2026!63:63,MATCH($R$1,Rank2026!$1:$1,0))="","-",(INDEX(Rank2026!63:63,MATCH($R$1,Rank2026!$1:$1,0))))</f>
        <v>18</v>
      </c>
      <c r="R71" s="391" t="str">
        <f>IF(INDEX(Value2026!63:63,MATCH($R$1,Value2026!$1:$1,0))="","-",(INDEX(Value2026!63:63,MATCH($R$1,Value2026!$1:$1,0))))</f>
        <v>-</v>
      </c>
      <c r="S71" s="392">
        <f>IF(INDEX(Score2026!63:63,MATCH($R$1,Score2026!$1:$1,0))="","-",(INDEX(Score2026!63:63,MATCH($R$1,Score2026!$1:$1,0))))</f>
        <v>30.775566237142758</v>
      </c>
      <c r="T71" s="378">
        <f t="shared" ref="T71:T95" si="4">IF(S71="-","",S71+5)</f>
        <v>35.775566237142755</v>
      </c>
      <c r="U71" s="348"/>
    </row>
    <row r="72" spans="1:21" ht="12" customHeight="1">
      <c r="A72" s="348"/>
      <c r="B72" s="348" t="s">
        <v>253</v>
      </c>
      <c r="C72" s="380" t="s">
        <v>136</v>
      </c>
      <c r="D72" s="381" t="s">
        <v>137</v>
      </c>
      <c r="E72" s="381"/>
      <c r="F72" s="381"/>
      <c r="G72" s="381"/>
      <c r="H72" s="381"/>
      <c r="I72" s="381"/>
      <c r="J72" s="390">
        <f>IF(INDEX(Rank2026!64:64,MATCH($K$1,Rank2026!$1:$1,0))="","-",(INDEX(Rank2026!64:64,MATCH($K$1,Rank2026!$1:$1,0))))</f>
        <v>3</v>
      </c>
      <c r="K72" s="391">
        <f>IF(INDEX(Value2026!64:64,MATCH($K$1,Value2026!$1:$1,0))="","-",(INDEX(Value2026!64:64,MATCH($K$1,Value2026!$1:$1,0))))</f>
        <v>13.49</v>
      </c>
      <c r="L72" s="392">
        <f>IF(INDEX(Score2026!64:64,MATCH($K$1,Score2026!$1:$1,0))="","-",(INDEX(Score2026!64:64,MATCH($K$1,Score2026!$1:$1,0))))</f>
        <v>95.62180756801834</v>
      </c>
      <c r="M72" s="378">
        <f t="shared" si="3"/>
        <v>100.62180756801834</v>
      </c>
      <c r="N72" s="378"/>
      <c r="O72" s="358" t="str">
        <f t="shared" si="2"/>
        <v xml:space="preserve">t </v>
      </c>
      <c r="P72" s="348"/>
      <c r="Q72" s="390">
        <f>IF(INDEX(Rank2026!64:64,MATCH($R$1,Rank2026!$1:$1,0))="","-",(INDEX(Rank2026!64:64,MATCH($R$1,Rank2026!$1:$1,0))))</f>
        <v>17</v>
      </c>
      <c r="R72" s="391">
        <f>IF(INDEX(Value2026!64:64,MATCH($R$1,Value2026!$1:$1,0))="","-",(INDEX(Value2026!64:64,MATCH($R$1,Value2026!$1:$1,0))))</f>
        <v>9.3495000000000008</v>
      </c>
      <c r="S72" s="392">
        <f>IF(INDEX(Score2026!64:64,MATCH($R$1,Score2026!$1:$1,0))="","-",(INDEX(Score2026!64:64,MATCH($R$1,Score2026!$1:$1,0))))</f>
        <v>52.460127176065889</v>
      </c>
      <c r="T72" s="378">
        <f t="shared" si="4"/>
        <v>57.460127176065889</v>
      </c>
      <c r="U72" s="348"/>
    </row>
    <row r="73" spans="1:21" ht="12" customHeight="1">
      <c r="A73" s="348"/>
      <c r="B73" s="348" t="s">
        <v>253</v>
      </c>
      <c r="C73" s="380" t="s">
        <v>138</v>
      </c>
      <c r="D73" s="381" t="s">
        <v>139</v>
      </c>
      <c r="E73" s="381"/>
      <c r="F73" s="381"/>
      <c r="G73" s="381"/>
      <c r="H73" s="381"/>
      <c r="I73" s="381"/>
      <c r="J73" s="390">
        <f>IF(INDEX(Rank2026!65:65,MATCH($K$1,Rank2026!$1:$1,0))="","-",(INDEX(Rank2026!65:65,MATCH($K$1,Rank2026!$1:$1,0))))</f>
        <v>2</v>
      </c>
      <c r="K73" s="391">
        <f>IF(INDEX(Value2026!65:65,MATCH($K$1,Value2026!$1:$1,0))="","-",(INDEX(Value2026!65:65,MATCH($K$1,Value2026!$1:$1,0))))</f>
        <v>115.47287501113328</v>
      </c>
      <c r="L73" s="392">
        <f>IF(INDEX(Score2026!65:65,MATCH($K$1,Score2026!$1:$1,0))="","-",(INDEX(Score2026!65:65,MATCH($K$1,Score2026!$1:$1,0))))</f>
        <v>69.53138312458988</v>
      </c>
      <c r="M73" s="378">
        <f t="shared" si="3"/>
        <v>74.53138312458988</v>
      </c>
      <c r="N73" s="378"/>
      <c r="O73" s="358" t="str">
        <f t="shared" si="2"/>
        <v xml:space="preserve">t </v>
      </c>
      <c r="P73" s="348"/>
      <c r="Q73" s="390">
        <f>IF(INDEX(Rank2026!65:65,MATCH($R$1,Rank2026!$1:$1,0))="","-",(INDEX(Rank2026!65:65,MATCH($R$1,Rank2026!$1:$1,0))))</f>
        <v>19</v>
      </c>
      <c r="R73" s="391">
        <f>IF(INDEX(Value2026!65:65,MATCH($R$1,Value2026!$1:$1,0))="","-",(INDEX(Value2026!65:65,MATCH($R$1,Value2026!$1:$1,0))))</f>
        <v>1.9741906905237767</v>
      </c>
      <c r="S73" s="392">
        <f>IF(INDEX(Score2026!65:65,MATCH($R$1,Score2026!$1:$1,0))="","-",(INDEX(Score2026!65:65,MATCH($R$1,Score2026!$1:$1,0))))</f>
        <v>1.1887485199495784</v>
      </c>
      <c r="T73" s="378">
        <f t="shared" si="4"/>
        <v>6.1887485199495789</v>
      </c>
      <c r="U73" s="348"/>
    </row>
    <row r="74" spans="1:21" ht="12" customHeight="1">
      <c r="A74" s="348"/>
      <c r="B74" s="348" t="s">
        <v>253</v>
      </c>
      <c r="C74" s="380" t="s">
        <v>140</v>
      </c>
      <c r="D74" s="381" t="s">
        <v>141</v>
      </c>
      <c r="E74" s="381"/>
      <c r="F74" s="381"/>
      <c r="G74" s="381"/>
      <c r="H74" s="381"/>
      <c r="I74" s="381"/>
      <c r="J74" s="390">
        <f>IF(INDEX(Rank2026!66:66,MATCH($K$1,Rank2026!$1:$1,0))="","-",(INDEX(Rank2026!66:66,MATCH($K$1,Rank2026!$1:$1,0))))</f>
        <v>7</v>
      </c>
      <c r="K74" s="391">
        <f>IF(INDEX(Value2026!66:66,MATCH($K$1,Value2026!$1:$1,0))="","-",(INDEX(Value2026!66:66,MATCH($K$1,Value2026!$1:$1,0))))</f>
        <v>80.414649963378906</v>
      </c>
      <c r="L74" s="392">
        <f>IF(INDEX(Score2026!66:66,MATCH($K$1,Score2026!$1:$1,0))="","-",(INDEX(Score2026!66:66,MATCH($K$1,Score2026!$1:$1,0))))</f>
        <v>63.678558369701776</v>
      </c>
      <c r="M74" s="378">
        <f t="shared" si="3"/>
        <v>68.678558369701776</v>
      </c>
      <c r="N74" s="378"/>
      <c r="O74" s="358" t="str">
        <f t="shared" si="2"/>
        <v xml:space="preserve">t </v>
      </c>
      <c r="P74" s="348"/>
      <c r="Q74" s="390">
        <f>IF(INDEX(Rank2026!66:66,MATCH($R$1,Rank2026!$1:$1,0))="","-",(INDEX(Rank2026!66:66,MATCH($R$1,Rank2026!$1:$1,0))))</f>
        <v>16</v>
      </c>
      <c r="R74" s="391">
        <f>IF(INDEX(Value2026!66:66,MATCH($R$1,Value2026!$1:$1,0))="","-",(INDEX(Value2026!66:66,MATCH($R$1,Value2026!$1:$1,0))))</f>
        <v>48.203441619872997</v>
      </c>
      <c r="S74" s="392">
        <f>IF(INDEX(Score2026!66:66,MATCH($R$1,Score2026!$1:$1,0))="","-",(INDEX(Score2026!66:66,MATCH($R$1,Score2026!$1:$1,0))))</f>
        <v>34.190126935834421</v>
      </c>
      <c r="T74" s="378">
        <f t="shared" si="4"/>
        <v>39.190126935834421</v>
      </c>
      <c r="U74" s="348"/>
    </row>
    <row r="75" spans="1:21" ht="12" customHeight="1">
      <c r="A75" s="348"/>
      <c r="B75" s="348" t="s">
        <v>253</v>
      </c>
      <c r="C75" s="383" t="s">
        <v>142</v>
      </c>
      <c r="D75" s="384" t="s">
        <v>143</v>
      </c>
      <c r="E75" s="384"/>
      <c r="F75" s="384"/>
      <c r="G75" s="384"/>
      <c r="H75" s="384"/>
      <c r="I75" s="384"/>
      <c r="J75" s="390">
        <f>IF(INDEX(Rank2026!67:67,MATCH($K$1,Rank2026!$1:$1,0))="","-",(INDEX(Rank2026!67:67,MATCH($K$1,Rank2026!$1:$1,0))))</f>
        <v>8</v>
      </c>
      <c r="K75" s="391" t="str">
        <f>IF(INDEX(Value2026!67:67,MATCH($K$1,Value2026!$1:$1,0))="","-",(INDEX(Value2026!67:67,MATCH($K$1,Value2026!$1:$1,0))))</f>
        <v>-</v>
      </c>
      <c r="L75" s="392">
        <f>IF(INDEX(Score2026!67:67,MATCH($K$1,Score2026!$1:$1,0))="","-",(INDEX(Score2026!67:67,MATCH($K$1,Score2026!$1:$1,0))))</f>
        <v>87.894421540290182</v>
      </c>
      <c r="M75" s="385">
        <f t="shared" si="3"/>
        <v>92.894421540290182</v>
      </c>
      <c r="N75" s="378"/>
      <c r="O75" s="358" t="str">
        <f t="shared" si="2"/>
        <v xml:space="preserve">t </v>
      </c>
      <c r="P75" s="348"/>
      <c r="Q75" s="390">
        <f>IF(INDEX(Rank2026!67:67,MATCH($R$1,Rank2026!$1:$1,0))="","-",(INDEX(Rank2026!67:67,MATCH($R$1,Rank2026!$1:$1,0))))</f>
        <v>9</v>
      </c>
      <c r="R75" s="391" t="str">
        <f>IF(INDEX(Value2026!67:67,MATCH($R$1,Value2026!$1:$1,0))="","-",(INDEX(Value2026!67:67,MATCH($R$1,Value2026!$1:$1,0))))</f>
        <v>-</v>
      </c>
      <c r="S75" s="392">
        <f>IF(INDEX(Score2026!67:67,MATCH($R$1,Score2026!$1:$1,0))="","-",(INDEX(Score2026!67:67,MATCH($R$1,Score2026!$1:$1,0))))</f>
        <v>80.291705184300838</v>
      </c>
      <c r="T75" s="385">
        <f t="shared" si="4"/>
        <v>85.291705184300838</v>
      </c>
      <c r="U75" s="348"/>
    </row>
    <row r="76" spans="1:21" ht="12" customHeight="1">
      <c r="A76" s="348"/>
      <c r="B76" s="348" t="s">
        <v>253</v>
      </c>
      <c r="C76" s="380" t="s">
        <v>144</v>
      </c>
      <c r="D76" s="381" t="s">
        <v>145</v>
      </c>
      <c r="E76" s="381"/>
      <c r="F76" s="381"/>
      <c r="G76" s="381"/>
      <c r="H76" s="381"/>
      <c r="I76" s="381"/>
      <c r="J76" s="390">
        <f>IF(INDEX(Rank2026!68:68,MATCH($K$1,Rank2026!$1:$1,0))="","-",(INDEX(Rank2026!68:68,MATCH($K$1,Rank2026!$1:$1,0))))</f>
        <v>1</v>
      </c>
      <c r="K76" s="391">
        <f>IF(INDEX(Value2026!68:68,MATCH($K$1,Value2026!$1:$1,0))="","-",(INDEX(Value2026!68:68,MATCH($K$1,Value2026!$1:$1,0))))</f>
        <v>100</v>
      </c>
      <c r="L76" s="392">
        <f>IF(INDEX(Score2026!68:68,MATCH($K$1,Score2026!$1:$1,0))="","-",(INDEX(Score2026!68:68,MATCH($K$1,Score2026!$1:$1,0))))</f>
        <v>100</v>
      </c>
      <c r="M76" s="378">
        <f t="shared" si="3"/>
        <v>105</v>
      </c>
      <c r="N76" s="378"/>
      <c r="O76" s="358" t="str">
        <f t="shared" si="2"/>
        <v>tu</v>
      </c>
      <c r="P76" s="348"/>
      <c r="Q76" s="390">
        <f>IF(INDEX(Rank2026!68:68,MATCH($R$1,Rank2026!$1:$1,0))="","-",(INDEX(Rank2026!68:68,MATCH($R$1,Rank2026!$1:$1,0))))</f>
        <v>1</v>
      </c>
      <c r="R76" s="391">
        <f>IF(INDEX(Value2026!68:68,MATCH($R$1,Value2026!$1:$1,0))="","-",(INDEX(Value2026!68:68,MATCH($R$1,Value2026!$1:$1,0))))</f>
        <v>100</v>
      </c>
      <c r="S76" s="392">
        <f>IF(INDEX(Score2026!68:68,MATCH($R$1,Score2026!$1:$1,0))="","-",(INDEX(Score2026!68:68,MATCH($R$1,Score2026!$1:$1,0))))</f>
        <v>100</v>
      </c>
      <c r="T76" s="378">
        <f t="shared" si="4"/>
        <v>105</v>
      </c>
      <c r="U76" s="348"/>
    </row>
    <row r="77" spans="1:21" ht="12" customHeight="1">
      <c r="A77" s="348"/>
      <c r="B77" s="348" t="s">
        <v>253</v>
      </c>
      <c r="C77" s="386" t="s">
        <v>146</v>
      </c>
      <c r="D77" s="387" t="s">
        <v>147</v>
      </c>
      <c r="E77" s="387"/>
      <c r="F77" s="387"/>
      <c r="G77" s="387"/>
      <c r="H77" s="387"/>
      <c r="I77" s="387"/>
      <c r="J77" s="390">
        <f>IF(INDEX(Rank2026!69:69,MATCH($K$1,Rank2026!$1:$1,0))="","-",(INDEX(Rank2026!69:69,MATCH($K$1,Rank2026!$1:$1,0))))</f>
        <v>9</v>
      </c>
      <c r="K77" s="391">
        <f>IF(INDEX(Value2026!69:69,MATCH($K$1,Value2026!$1:$1,0))="","-",(INDEX(Value2026!69:69,MATCH($K$1,Value2026!$1:$1,0))))</f>
        <v>0.68060459890789937</v>
      </c>
      <c r="L77" s="392">
        <f>IF(INDEX(Score2026!69:69,MATCH($K$1,Score2026!$1:$1,0))="","-",(INDEX(Score2026!69:69,MATCH($K$1,Score2026!$1:$1,0))))</f>
        <v>75.788843080580349</v>
      </c>
      <c r="M77" s="388">
        <f t="shared" si="3"/>
        <v>80.788843080580349</v>
      </c>
      <c r="N77" s="378"/>
      <c r="O77" s="358" t="str">
        <f t="shared" si="2"/>
        <v xml:space="preserve">t </v>
      </c>
      <c r="P77" s="348"/>
      <c r="Q77" s="390">
        <f>IF(INDEX(Rank2026!69:69,MATCH($R$1,Rank2026!$1:$1,0))="","-",(INDEX(Rank2026!69:69,MATCH($R$1,Rank2026!$1:$1,0))))</f>
        <v>12</v>
      </c>
      <c r="R77" s="391">
        <f>IF(INDEX(Value2026!69:69,MATCH($R$1,Value2026!$1:$1,0))="","-",(INDEX(Value2026!69:69,MATCH($R$1,Value2026!$1:$1,0))))</f>
        <v>0.57287581552225353</v>
      </c>
      <c r="S77" s="392">
        <f>IF(INDEX(Score2026!69:69,MATCH($R$1,Score2026!$1:$1,0))="","-",(INDEX(Score2026!69:69,MATCH($R$1,Score2026!$1:$1,0))))</f>
        <v>60.583410368601669</v>
      </c>
      <c r="T77" s="388">
        <f t="shared" si="4"/>
        <v>65.583410368601676</v>
      </c>
      <c r="U77" s="348"/>
    </row>
    <row r="78" spans="1:21" ht="12" customHeight="1">
      <c r="A78" s="348"/>
      <c r="B78" s="348" t="s">
        <v>253</v>
      </c>
      <c r="C78" s="379" t="s">
        <v>148</v>
      </c>
      <c r="D78" s="348" t="s">
        <v>149</v>
      </c>
      <c r="E78" s="348"/>
      <c r="F78" s="348"/>
      <c r="G78" s="348"/>
      <c r="H78" s="348"/>
      <c r="I78" s="348"/>
      <c r="J78" s="390">
        <f>IF(INDEX(Rank2026!70:70,MATCH($K$1,Rank2026!$1:$1,0))="","-",(INDEX(Rank2026!70:70,MATCH($K$1,Rank2026!$1:$1,0))))</f>
        <v>12</v>
      </c>
      <c r="K78" s="391">
        <f>IF(INDEX(Value2026!70:70,MATCH($K$1,Value2026!$1:$1,0))="","-",(INDEX(Value2026!70:70,MATCH($K$1,Value2026!$1:$1,0))))</f>
        <v>70.296466899999999</v>
      </c>
      <c r="L78" s="392">
        <f>IF(INDEX(Score2026!70:70,MATCH($K$1,Score2026!$1:$1,0))="","-",(INDEX(Score2026!70:70,MATCH($K$1,Score2026!$1:$1,0))))</f>
        <v>70.67765552729449</v>
      </c>
      <c r="M78" s="378">
        <f t="shared" si="3"/>
        <v>75.67765552729449</v>
      </c>
      <c r="N78" s="378"/>
      <c r="O78" s="358" t="str">
        <f t="shared" si="2"/>
        <v xml:space="preserve">t </v>
      </c>
      <c r="P78" s="348"/>
      <c r="Q78" s="390">
        <f>IF(INDEX(Rank2026!70:70,MATCH($R$1,Rank2026!$1:$1,0))="","-",(INDEX(Rank2026!70:70,MATCH($R$1,Rank2026!$1:$1,0))))</f>
        <v>23</v>
      </c>
      <c r="R78" s="391">
        <f>IF(INDEX(Value2026!70:70,MATCH($R$1,Value2026!$1:$1,0))="","-",(INDEX(Value2026!70:70,MATCH($R$1,Value2026!$1:$1,0))))</f>
        <v>53.6732923</v>
      </c>
      <c r="S78" s="392">
        <f>IF(INDEX(Score2026!70:70,MATCH($R$1,Score2026!$1:$1,0))="","-",(INDEX(Score2026!70:70,MATCH($R$1,Score2026!$1:$1,0))))</f>
        <v>41.385612661258534</v>
      </c>
      <c r="T78" s="378">
        <f t="shared" si="4"/>
        <v>46.385612661258534</v>
      </c>
      <c r="U78" s="348"/>
    </row>
    <row r="79" spans="1:21" ht="12" customHeight="1">
      <c r="A79" s="348"/>
      <c r="B79" s="348" t="s">
        <v>253</v>
      </c>
      <c r="C79" s="383" t="s">
        <v>150</v>
      </c>
      <c r="D79" s="384" t="s">
        <v>151</v>
      </c>
      <c r="E79" s="384"/>
      <c r="F79" s="384"/>
      <c r="G79" s="384"/>
      <c r="H79" s="384"/>
      <c r="I79" s="384"/>
      <c r="J79" s="390">
        <f>IF(INDEX(Rank2026!71:71,MATCH($K$1,Rank2026!$1:$1,0))="","-",(INDEX(Rank2026!71:71,MATCH($K$1,Rank2026!$1:$1,0))))</f>
        <v>5</v>
      </c>
      <c r="K79" s="391" t="str">
        <f>IF(INDEX(Value2026!71:71,MATCH($K$1,Value2026!$1:$1,0))="","-",(INDEX(Value2026!71:71,MATCH($K$1,Value2026!$1:$1,0))))</f>
        <v>-</v>
      </c>
      <c r="L79" s="392">
        <f>IF(INDEX(Score2026!71:71,MATCH($K$1,Score2026!$1:$1,0))="","-",(INDEX(Score2026!71:71,MATCH($K$1,Score2026!$1:$1,0))))</f>
        <v>98.710490241515032</v>
      </c>
      <c r="M79" s="385">
        <f t="shared" si="3"/>
        <v>103.71049024151503</v>
      </c>
      <c r="N79" s="378"/>
      <c r="O79" s="358" t="str">
        <f t="shared" si="2"/>
        <v xml:space="preserve">t </v>
      </c>
      <c r="P79" s="348"/>
      <c r="Q79" s="390">
        <f>IF(INDEX(Rank2026!71:71,MATCH($R$1,Rank2026!$1:$1,0))="","-",(INDEX(Rank2026!71:71,MATCH($R$1,Rank2026!$1:$1,0))))</f>
        <v>25</v>
      </c>
      <c r="R79" s="391" t="str">
        <f>IF(INDEX(Value2026!71:71,MATCH($R$1,Value2026!$1:$1,0))="","-",(INDEX(Value2026!71:71,MATCH($R$1,Value2026!$1:$1,0))))</f>
        <v>-</v>
      </c>
      <c r="S79" s="392">
        <f>IF(INDEX(Score2026!71:71,MATCH($R$1,Score2026!$1:$1,0))="","-",(INDEX(Score2026!71:71,MATCH($R$1,Score2026!$1:$1,0))))</f>
        <v>44.844423638899769</v>
      </c>
      <c r="T79" s="385">
        <f t="shared" si="4"/>
        <v>49.844423638899769</v>
      </c>
      <c r="U79" s="348"/>
    </row>
    <row r="80" spans="1:21" ht="12" customHeight="1">
      <c r="A80" s="348"/>
      <c r="B80" s="348" t="s">
        <v>253</v>
      </c>
      <c r="C80" s="380" t="s">
        <v>152</v>
      </c>
      <c r="D80" s="381" t="s">
        <v>153</v>
      </c>
      <c r="E80" s="381"/>
      <c r="F80" s="381"/>
      <c r="G80" s="381"/>
      <c r="H80" s="381"/>
      <c r="I80" s="381"/>
      <c r="J80" s="390">
        <f>IF(INDEX(Rank2026!72:72,MATCH($K$1,Rank2026!$1:$1,0))="","-",(INDEX(Rank2026!72:72,MATCH($K$1,Rank2026!$1:$1,0))))</f>
        <v>5</v>
      </c>
      <c r="K80" s="391" t="str">
        <f>IF(INDEX(Value2026!72:72,MATCH($K$1,Value2026!$1:$1,0))="","-",(INDEX(Value2026!72:72,MATCH($K$1,Value2026!$1:$1,0))))</f>
        <v>-</v>
      </c>
      <c r="L80" s="392">
        <f>IF(INDEX(Score2026!72:72,MATCH($K$1,Score2026!$1:$1,0))="","-",(INDEX(Score2026!72:72,MATCH($K$1,Score2026!$1:$1,0))))</f>
        <v>97.42098048303005</v>
      </c>
      <c r="M80" s="378">
        <f t="shared" si="3"/>
        <v>102.42098048303005</v>
      </c>
      <c r="N80" s="378"/>
      <c r="O80" s="358" t="str">
        <f t="shared" si="2"/>
        <v xml:space="preserve">t </v>
      </c>
      <c r="P80" s="348"/>
      <c r="Q80" s="390">
        <f>IF(INDEX(Rank2026!72:72,MATCH($R$1,Rank2026!$1:$1,0))="","-",(INDEX(Rank2026!72:72,MATCH($R$1,Rank2026!$1:$1,0))))</f>
        <v>23</v>
      </c>
      <c r="R80" s="391" t="str">
        <f>IF(INDEX(Value2026!72:72,MATCH($R$1,Value2026!$1:$1,0))="","-",(INDEX(Value2026!72:72,MATCH($R$1,Value2026!$1:$1,0))))</f>
        <v>-</v>
      </c>
      <c r="S80" s="392">
        <f>IF(INDEX(Score2026!72:72,MATCH($R$1,Score2026!$1:$1,0))="","-",(INDEX(Score2026!72:72,MATCH($R$1,Score2026!$1:$1,0))))</f>
        <v>47.381154970107239</v>
      </c>
      <c r="T80" s="378">
        <f t="shared" si="4"/>
        <v>52.381154970107239</v>
      </c>
      <c r="U80" s="348"/>
    </row>
    <row r="81" spans="1:21" ht="12" customHeight="1">
      <c r="A81" s="348"/>
      <c r="B81" s="348" t="s">
        <v>253</v>
      </c>
      <c r="C81" s="382" t="s">
        <v>154</v>
      </c>
      <c r="D81" s="381" t="s">
        <v>155</v>
      </c>
      <c r="E81" s="381"/>
      <c r="F81" s="381"/>
      <c r="G81" s="381"/>
      <c r="H81" s="381"/>
      <c r="I81" s="381"/>
      <c r="J81" s="390">
        <f>IF(INDEX(Rank2026!73:73,MATCH($K$1,Rank2026!$1:$1,0))="","-",(INDEX(Rank2026!73:73,MATCH($K$1,Rank2026!$1:$1,0))))</f>
        <v>1</v>
      </c>
      <c r="K81" s="391">
        <f>IF(INDEX(Value2026!73:73,MATCH($K$1,Value2026!$1:$1,0))="","-",(INDEX(Value2026!73:73,MATCH($K$1,Value2026!$1:$1,0))))</f>
        <v>0</v>
      </c>
      <c r="L81" s="392">
        <f>IF(INDEX(Score2026!73:73,MATCH($K$1,Score2026!$1:$1,0))="","-",(INDEX(Score2026!73:73,MATCH($K$1,Score2026!$1:$1,0))))</f>
        <v>100</v>
      </c>
      <c r="M81" s="378">
        <f t="shared" si="3"/>
        <v>105</v>
      </c>
      <c r="N81" s="378"/>
      <c r="O81" s="358" t="str">
        <f t="shared" si="2"/>
        <v xml:space="preserve">t </v>
      </c>
      <c r="P81" s="348"/>
      <c r="Q81" s="390">
        <f>IF(INDEX(Rank2026!73:73,MATCH($R$1,Rank2026!$1:$1,0))="","-",(INDEX(Rank2026!73:73,MATCH($R$1,Rank2026!$1:$1,0))))</f>
        <v>19</v>
      </c>
      <c r="R81" s="391">
        <f>IF(INDEX(Value2026!73:73,MATCH($R$1,Value2026!$1:$1,0))="","-",(INDEX(Value2026!73:73,MATCH($R$1,Value2026!$1:$1,0))))</f>
        <v>2</v>
      </c>
      <c r="S81" s="392">
        <f>IF(INDEX(Score2026!73:73,MATCH($R$1,Score2026!$1:$1,0))="","-",(INDEX(Score2026!73:73,MATCH($R$1,Score2026!$1:$1,0))))</f>
        <v>90.465293668954999</v>
      </c>
      <c r="T81" s="378">
        <f t="shared" si="4"/>
        <v>95.465293668954999</v>
      </c>
      <c r="U81" s="348"/>
    </row>
    <row r="82" spans="1:21" ht="12" customHeight="1">
      <c r="A82" s="348"/>
      <c r="B82" s="348" t="s">
        <v>253</v>
      </c>
      <c r="C82" s="382" t="s">
        <v>156</v>
      </c>
      <c r="D82" s="381" t="s">
        <v>157</v>
      </c>
      <c r="E82" s="381"/>
      <c r="F82" s="381"/>
      <c r="G82" s="381"/>
      <c r="H82" s="381"/>
      <c r="I82" s="381"/>
      <c r="J82" s="390">
        <f>IF(INDEX(Rank2026!74:74,MATCH($K$1,Rank2026!$1:$1,0))="","-",(INDEX(Rank2026!74:74,MATCH($K$1,Rank2026!$1:$1,0))))</f>
        <v>5</v>
      </c>
      <c r="K82" s="391">
        <f>IF(INDEX(Value2026!74:74,MATCH($K$1,Value2026!$1:$1,0))="","-",(INDEX(Value2026!74:74,MATCH($K$1,Value2026!$1:$1,0))))</f>
        <v>0.1797130483457561</v>
      </c>
      <c r="L82" s="392">
        <f>IF(INDEX(Score2026!74:74,MATCH($K$1,Score2026!$1:$1,0))="","-",(INDEX(Score2026!74:74,MATCH($K$1,Score2026!$1:$1,0))))</f>
        <v>94.453724114037882</v>
      </c>
      <c r="M82" s="378">
        <f t="shared" si="3"/>
        <v>99.453724114037882</v>
      </c>
      <c r="N82" s="378"/>
      <c r="O82" s="358" t="str">
        <f t="shared" si="2"/>
        <v xml:space="preserve">t </v>
      </c>
      <c r="P82" s="348"/>
      <c r="Q82" s="390">
        <f>IF(INDEX(Rank2026!74:74,MATCH($R$1,Rank2026!$1:$1,0))="","-",(INDEX(Rank2026!74:74,MATCH($R$1,Rank2026!$1:$1,0))))</f>
        <v>19</v>
      </c>
      <c r="R82" s="391">
        <f>IF(INDEX(Value2026!74:74,MATCH($R$1,Value2026!$1:$1,0))="","-",(INDEX(Value2026!74:74,MATCH($R$1,Value2026!$1:$1,0))))</f>
        <v>0.65925713354998328</v>
      </c>
      <c r="S82" s="392">
        <f>IF(INDEX(Score2026!74:74,MATCH($R$1,Score2026!$1:$1,0))="","-",(INDEX(Score2026!74:74,MATCH($R$1,Score2026!$1:$1,0))))</f>
        <v>54.068261475660201</v>
      </c>
      <c r="T82" s="378">
        <f t="shared" si="4"/>
        <v>59.068261475660201</v>
      </c>
      <c r="U82" s="348"/>
    </row>
    <row r="83" spans="1:21" ht="12" customHeight="1">
      <c r="A83" s="348"/>
      <c r="B83" s="348" t="s">
        <v>253</v>
      </c>
      <c r="C83" s="386" t="s">
        <v>158</v>
      </c>
      <c r="D83" s="387" t="s">
        <v>159</v>
      </c>
      <c r="E83" s="387"/>
      <c r="F83" s="387"/>
      <c r="G83" s="387"/>
      <c r="H83" s="387"/>
      <c r="I83" s="387"/>
      <c r="J83" s="390">
        <f>IF(INDEX(Rank2026!75:75,MATCH($K$1,Rank2026!$1:$1,0))="","-",(INDEX(Rank2026!75:75,MATCH($K$1,Rank2026!$1:$1,0))))</f>
        <v>1</v>
      </c>
      <c r="K83" s="391">
        <f>IF(INDEX(Value2026!75:75,MATCH($K$1,Value2026!$1:$1,0))="","-",(INDEX(Value2026!75:75,MATCH($K$1,Value2026!$1:$1,0))))</f>
        <v>0</v>
      </c>
      <c r="L83" s="392">
        <f>IF(INDEX(Score2026!75:75,MATCH($K$1,Score2026!$1:$1,0))="","-",(INDEX(Score2026!75:75,MATCH($K$1,Score2026!$1:$1,0))))</f>
        <v>100</v>
      </c>
      <c r="M83" s="388">
        <f t="shared" si="3"/>
        <v>105</v>
      </c>
      <c r="N83" s="378"/>
      <c r="O83" s="358" t="str">
        <f t="shared" si="2"/>
        <v xml:space="preserve">t </v>
      </c>
      <c r="P83" s="348"/>
      <c r="Q83" s="390">
        <f>IF(INDEX(Rank2026!75:75,MATCH($R$1,Rank2026!$1:$1,0))="","-",(INDEX(Rank2026!75:75,MATCH($R$1,Rank2026!$1:$1,0))))</f>
        <v>26</v>
      </c>
      <c r="R83" s="391">
        <f>IF(INDEX(Value2026!75:75,MATCH($R$1,Value2026!$1:$1,0))="","-",(INDEX(Value2026!75:75,MATCH($R$1,Value2026!$1:$1,0))))</f>
        <v>15</v>
      </c>
      <c r="S83" s="392">
        <f>IF(INDEX(Score2026!75:75,MATCH($R$1,Score2026!$1:$1,0))="","-",(INDEX(Score2026!75:75,MATCH($R$1,Score2026!$1:$1,0))))</f>
        <v>42.307692307692307</v>
      </c>
      <c r="T83" s="388">
        <f t="shared" si="4"/>
        <v>47.307692307692307</v>
      </c>
      <c r="U83" s="348"/>
    </row>
    <row r="84" spans="1:21" ht="12" customHeight="1">
      <c r="A84" s="348"/>
      <c r="B84" s="348" t="s">
        <v>253</v>
      </c>
      <c r="C84" s="379" t="s">
        <v>160</v>
      </c>
      <c r="D84" s="348" t="s">
        <v>161</v>
      </c>
      <c r="E84" s="348"/>
      <c r="F84" s="348"/>
      <c r="G84" s="348"/>
      <c r="H84" s="348"/>
      <c r="I84" s="348"/>
      <c r="J84" s="390">
        <f>IF(INDEX(Rank2026!76:76,MATCH($K$1,Rank2026!$1:$1,0))="","-",(INDEX(Rank2026!76:76,MATCH($K$1,Rank2026!$1:$1,0))))</f>
        <v>1</v>
      </c>
      <c r="K84" s="391" t="str">
        <f>IF(INDEX(Value2026!76:76,MATCH($K$1,Value2026!$1:$1,0))="","-",(INDEX(Value2026!76:76,MATCH($K$1,Value2026!$1:$1,0))))</f>
        <v>-</v>
      </c>
      <c r="L84" s="392">
        <f>IF(INDEX(Score2026!76:76,MATCH($K$1,Score2026!$1:$1,0))="","-",(INDEX(Score2026!76:76,MATCH($K$1,Score2026!$1:$1,0))))</f>
        <v>100</v>
      </c>
      <c r="M84" s="378">
        <f t="shared" si="3"/>
        <v>105</v>
      </c>
      <c r="N84" s="378"/>
      <c r="O84" s="358" t="str">
        <f t="shared" si="2"/>
        <v xml:space="preserve">t </v>
      </c>
      <c r="P84" s="348"/>
      <c r="Q84" s="390">
        <f>IF(INDEX(Rank2026!76:76,MATCH($R$1,Rank2026!$1:$1,0))="","-",(INDEX(Rank2026!76:76,MATCH($R$1,Rank2026!$1:$1,0))))</f>
        <v>6</v>
      </c>
      <c r="R84" s="391" t="str">
        <f>IF(INDEX(Value2026!76:76,MATCH($R$1,Value2026!$1:$1,0))="","-",(INDEX(Value2026!76:76,MATCH($R$1,Value2026!$1:$1,0))))</f>
        <v>-</v>
      </c>
      <c r="S84" s="392">
        <f>IF(INDEX(Score2026!76:76,MATCH($R$1,Score2026!$1:$1,0))="","-",(INDEX(Score2026!76:76,MATCH($R$1,Score2026!$1:$1,0))))</f>
        <v>83.88765810676901</v>
      </c>
      <c r="T84" s="378">
        <f t="shared" si="4"/>
        <v>88.88765810676901</v>
      </c>
      <c r="U84" s="348"/>
    </row>
    <row r="85" spans="1:21" ht="12" customHeight="1">
      <c r="A85" s="348"/>
      <c r="B85" s="348" t="s">
        <v>253</v>
      </c>
      <c r="C85" s="380" t="s">
        <v>162</v>
      </c>
      <c r="D85" s="381" t="s">
        <v>163</v>
      </c>
      <c r="E85" s="381"/>
      <c r="F85" s="381"/>
      <c r="G85" s="381"/>
      <c r="H85" s="381"/>
      <c r="I85" s="381"/>
      <c r="J85" s="390">
        <f>IF(INDEX(Rank2026!77:77,MATCH($K$1,Rank2026!$1:$1,0))="","-",(INDEX(Rank2026!77:77,MATCH($K$1,Rank2026!$1:$1,0))))</f>
        <v>4</v>
      </c>
      <c r="K85" s="391">
        <f>IF(INDEX(Value2026!77:77,MATCH($K$1,Value2026!$1:$1,0))="","-",(INDEX(Value2026!77:77,MATCH($K$1,Value2026!$1:$1,0))))</f>
        <v>7</v>
      </c>
      <c r="L85" s="392">
        <f>IF(INDEX(Score2026!77:77,MATCH($K$1,Score2026!$1:$1,0))="","-",(INDEX(Score2026!77:77,MATCH($K$1,Score2026!$1:$1,0))))</f>
        <v>80</v>
      </c>
      <c r="M85" s="378">
        <f t="shared" si="3"/>
        <v>85</v>
      </c>
      <c r="N85" s="378"/>
      <c r="O85" s="358" t="str">
        <f t="shared" si="2"/>
        <v xml:space="preserve"> u</v>
      </c>
      <c r="P85" s="348"/>
      <c r="Q85" s="390">
        <f>IF(INDEX(Rank2026!77:77,MATCH($R$1,Rank2026!$1:$1,0))="","-",(INDEX(Rank2026!77:77,MATCH($R$1,Rank2026!$1:$1,0))))</f>
        <v>1</v>
      </c>
      <c r="R85" s="391">
        <f>IF(INDEX(Value2026!77:77,MATCH($R$1,Value2026!$1:$1,0))="","-",(INDEX(Value2026!77:77,MATCH($R$1,Value2026!$1:$1,0))))</f>
        <v>8</v>
      </c>
      <c r="S85" s="392">
        <f>IF(INDEX(Score2026!77:77,MATCH($R$1,Score2026!$1:$1,0))="","-",(INDEX(Score2026!77:77,MATCH($R$1,Score2026!$1:$1,0))))</f>
        <v>100</v>
      </c>
      <c r="T85" s="378">
        <f t="shared" si="4"/>
        <v>105</v>
      </c>
      <c r="U85" s="348"/>
    </row>
    <row r="86" spans="1:21" ht="12" customHeight="1">
      <c r="A86" s="348"/>
      <c r="B86" s="348" t="s">
        <v>253</v>
      </c>
      <c r="C86" s="380" t="s">
        <v>164</v>
      </c>
      <c r="D86" s="381" t="s">
        <v>165</v>
      </c>
      <c r="E86" s="381"/>
      <c r="F86" s="381"/>
      <c r="G86" s="381"/>
      <c r="H86" s="381"/>
      <c r="I86" s="381"/>
      <c r="J86" s="390">
        <f>IF(INDEX(Rank2026!78:78,MATCH($K$1,Rank2026!$1:$1,0))="","-",(INDEX(Rank2026!78:78,MATCH($K$1,Rank2026!$1:$1,0))))</f>
        <v>1</v>
      </c>
      <c r="K86" s="391">
        <f>IF(INDEX(Value2026!78:78,MATCH($K$1,Value2026!$1:$1,0))="","-",(INDEX(Value2026!78:78,MATCH($K$1,Value2026!$1:$1,0))))</f>
        <v>67.948715209960938</v>
      </c>
      <c r="L86" s="392">
        <f>IF(INDEX(Score2026!78:78,MATCH($K$1,Score2026!$1:$1,0))="","-",(INDEX(Score2026!78:78,MATCH($K$1,Score2026!$1:$1,0))))</f>
        <v>100</v>
      </c>
      <c r="M86" s="378">
        <f t="shared" si="3"/>
        <v>105</v>
      </c>
      <c r="N86" s="378"/>
      <c r="O86" s="358" t="str">
        <f t="shared" si="2"/>
        <v xml:space="preserve">t </v>
      </c>
      <c r="P86" s="348"/>
      <c r="Q86" s="390">
        <f>IF(INDEX(Rank2026!78:78,MATCH($R$1,Rank2026!$1:$1,0))="","-",(INDEX(Rank2026!78:78,MATCH($R$1,Rank2026!$1:$1,0))))</f>
        <v>6</v>
      </c>
      <c r="R86" s="391">
        <f>IF(INDEX(Value2026!78:78,MATCH($R$1,Value2026!$1:$1,0))="","-",(INDEX(Value2026!78:78,MATCH($R$1,Value2026!$1:$1,0))))</f>
        <v>55.128204345703132</v>
      </c>
      <c r="S86" s="392">
        <f>IF(INDEX(Score2026!78:78,MATCH($R$1,Score2026!$1:$1,0))="","-",(INDEX(Score2026!78:78,MATCH($R$1,Score2026!$1:$1,0))))</f>
        <v>70.588237868048523</v>
      </c>
      <c r="T86" s="378">
        <f t="shared" si="4"/>
        <v>75.588237868048523</v>
      </c>
      <c r="U86" s="348"/>
    </row>
    <row r="87" spans="1:21" ht="12" customHeight="1">
      <c r="A87" s="348"/>
      <c r="B87" s="348" t="s">
        <v>253</v>
      </c>
      <c r="C87" s="380" t="s">
        <v>166</v>
      </c>
      <c r="D87" s="381" t="s">
        <v>167</v>
      </c>
      <c r="E87" s="381"/>
      <c r="F87" s="381"/>
      <c r="G87" s="381"/>
      <c r="H87" s="381"/>
      <c r="I87" s="381"/>
      <c r="J87" s="390">
        <f>IF(INDEX(Rank2026!79:79,MATCH($K$1,Rank2026!$1:$1,0))="","-",(INDEX(Rank2026!79:79,MATCH($K$1,Rank2026!$1:$1,0))))</f>
        <v>1</v>
      </c>
      <c r="K87" s="391">
        <f>IF(INDEX(Value2026!79:79,MATCH($K$1,Value2026!$1:$1,0))="","-",(INDEX(Value2026!79:79,MATCH($K$1,Value2026!$1:$1,0))))</f>
        <v>1</v>
      </c>
      <c r="L87" s="392">
        <f>IF(INDEX(Score2026!79:79,MATCH($K$1,Score2026!$1:$1,0))="","-",(INDEX(Score2026!79:79,MATCH($K$1,Score2026!$1:$1,0))))</f>
        <v>100</v>
      </c>
      <c r="M87" s="378">
        <f t="shared" si="3"/>
        <v>105</v>
      </c>
      <c r="N87" s="378"/>
      <c r="O87" s="358" t="str">
        <f t="shared" si="2"/>
        <v xml:space="preserve">t </v>
      </c>
      <c r="P87" s="348"/>
      <c r="Q87" s="390">
        <f>IF(INDEX(Rank2026!79:79,MATCH($R$1,Rank2026!$1:$1,0))="","-",(INDEX(Rank2026!79:79,MATCH($R$1,Rank2026!$1:$1,0))))</f>
        <v>10</v>
      </c>
      <c r="R87" s="391">
        <f>IF(INDEX(Value2026!79:79,MATCH($R$1,Value2026!$1:$1,0))="","-",(INDEX(Value2026!79:79,MATCH($R$1,Value2026!$1:$1,0))))</f>
        <v>2</v>
      </c>
      <c r="S87" s="392">
        <f>IF(INDEX(Score2026!79:79,MATCH($R$1,Score2026!$1:$1,0))="","-",(INDEX(Score2026!79:79,MATCH($R$1,Score2026!$1:$1,0))))</f>
        <v>66.666666666666657</v>
      </c>
      <c r="T87" s="378">
        <f t="shared" si="4"/>
        <v>71.666666666666657</v>
      </c>
      <c r="U87" s="348"/>
    </row>
    <row r="88" spans="1:21" ht="12" customHeight="1">
      <c r="A88" s="348"/>
      <c r="B88" s="348" t="s">
        <v>253</v>
      </c>
      <c r="C88" s="383" t="s">
        <v>168</v>
      </c>
      <c r="D88" s="384" t="s">
        <v>169</v>
      </c>
      <c r="E88" s="384"/>
      <c r="F88" s="384"/>
      <c r="G88" s="384"/>
      <c r="H88" s="384"/>
      <c r="I88" s="384"/>
      <c r="J88" s="390">
        <f>IF(INDEX(Rank2026!80:80,MATCH($K$1,Rank2026!$1:$1,0))="","-",(INDEX(Rank2026!80:80,MATCH($K$1,Rank2026!$1:$1,0))))</f>
        <v>18</v>
      </c>
      <c r="K88" s="391" t="str">
        <f>IF(INDEX(Value2026!80:80,MATCH($K$1,Value2026!$1:$1,0))="","-",(INDEX(Value2026!80:80,MATCH($K$1,Value2026!$1:$1,0))))</f>
        <v>-</v>
      </c>
      <c r="L88" s="392">
        <f>IF(INDEX(Score2026!80:80,MATCH($K$1,Score2026!$1:$1,0))="","-",(INDEX(Score2026!80:80,MATCH($K$1,Score2026!$1:$1,0))))</f>
        <v>84.047602748857216</v>
      </c>
      <c r="M88" s="385">
        <f t="shared" si="3"/>
        <v>89.047602748857216</v>
      </c>
      <c r="N88" s="378"/>
      <c r="O88" s="358" t="str">
        <f t="shared" si="2"/>
        <v xml:space="preserve"> u</v>
      </c>
      <c r="P88" s="348"/>
      <c r="Q88" s="390">
        <f>IF(INDEX(Rank2026!80:80,MATCH($R$1,Rank2026!$1:$1,0))="","-",(INDEX(Rank2026!80:80,MATCH($R$1,Rank2026!$1:$1,0))))</f>
        <v>11</v>
      </c>
      <c r="R88" s="391" t="str">
        <f>IF(INDEX(Value2026!80:80,MATCH($R$1,Value2026!$1:$1,0))="","-",(INDEX(Value2026!80:80,MATCH($R$1,Value2026!$1:$1,0))))</f>
        <v>-</v>
      </c>
      <c r="S88" s="392">
        <f>IF(INDEX(Score2026!80:80,MATCH($R$1,Score2026!$1:$1,0))="","-",(INDEX(Score2026!80:80,MATCH($R$1,Score2026!$1:$1,0))))</f>
        <v>91.739473489487779</v>
      </c>
      <c r="T88" s="385">
        <f t="shared" si="4"/>
        <v>96.739473489487779</v>
      </c>
      <c r="U88" s="348"/>
    </row>
    <row r="89" spans="1:21" ht="12" customHeight="1">
      <c r="A89" s="348"/>
      <c r="B89" s="348" t="s">
        <v>253</v>
      </c>
      <c r="C89" s="380" t="s">
        <v>170</v>
      </c>
      <c r="D89" s="381" t="s">
        <v>171</v>
      </c>
      <c r="E89" s="381"/>
      <c r="F89" s="381"/>
      <c r="G89" s="381"/>
      <c r="H89" s="381"/>
      <c r="I89" s="381"/>
      <c r="J89" s="390">
        <f>IF(INDEX(Rank2026!81:81,MATCH($K$1,Rank2026!$1:$1,0))="","-",(INDEX(Rank2026!81:81,MATCH($K$1,Rank2026!$1:$1,0))))</f>
        <v>26</v>
      </c>
      <c r="K89" s="391">
        <f>IF(INDEX(Value2026!81:81,MATCH($K$1,Value2026!$1:$1,0))="","-",(INDEX(Value2026!81:81,MATCH($K$1,Value2026!$1:$1,0))))</f>
        <v>15640.71443</v>
      </c>
      <c r="L89" s="392">
        <f>IF(INDEX(Score2026!81:81,MATCH($K$1,Score2026!$1:$1,0))="","-",(INDEX(Score2026!81:81,MATCH($K$1,Score2026!$1:$1,0))))</f>
        <v>81.152391541042505</v>
      </c>
      <c r="M89" s="378">
        <f t="shared" si="3"/>
        <v>86.152391541042505</v>
      </c>
      <c r="N89" s="378"/>
      <c r="O89" s="358" t="str">
        <f t="shared" si="2"/>
        <v xml:space="preserve"> u</v>
      </c>
      <c r="P89" s="348"/>
      <c r="Q89" s="390">
        <f>IF(INDEX(Rank2026!81:81,MATCH($R$1,Rank2026!$1:$1,0))="","-",(INDEX(Rank2026!81:81,MATCH($R$1,Rank2026!$1:$1,0))))</f>
        <v>17</v>
      </c>
      <c r="R89" s="391">
        <f>IF(INDEX(Value2026!81:81,MATCH($R$1,Value2026!$1:$1,0))="","-",(INDEX(Value2026!81:81,MATCH($R$1,Value2026!$1:$1,0))))</f>
        <v>8133.5179390000003</v>
      </c>
      <c r="S89" s="392">
        <f>IF(INDEX(Score2026!81:81,MATCH($R$1,Score2026!$1:$1,0))="","-",(INDEX(Score2026!81:81,MATCH($R$1,Score2026!$1:$1,0))))</f>
        <v>90.240265028265938</v>
      </c>
      <c r="T89" s="378">
        <f t="shared" si="4"/>
        <v>95.240265028265938</v>
      </c>
      <c r="U89" s="348"/>
    </row>
    <row r="90" spans="1:21" ht="12" customHeight="1">
      <c r="A90" s="348"/>
      <c r="B90" s="348" t="s">
        <v>253</v>
      </c>
      <c r="C90" s="386" t="s">
        <v>172</v>
      </c>
      <c r="D90" s="387" t="s">
        <v>173</v>
      </c>
      <c r="E90" s="387"/>
      <c r="F90" s="387"/>
      <c r="G90" s="387"/>
      <c r="H90" s="387"/>
      <c r="I90" s="387"/>
      <c r="J90" s="390">
        <f>IF(INDEX(Rank2026!82:82,MATCH($K$1,Rank2026!$1:$1,0))="","-",(INDEX(Rank2026!82:82,MATCH($K$1,Rank2026!$1:$1,0))))</f>
        <v>1</v>
      </c>
      <c r="K90" s="391">
        <f>IF(INDEX(Value2026!82:82,MATCH($K$1,Value2026!$1:$1,0))="","-",(INDEX(Value2026!82:82,MATCH($K$1,Value2026!$1:$1,0))))</f>
        <v>0</v>
      </c>
      <c r="L90" s="392">
        <f>IF(INDEX(Score2026!82:82,MATCH($K$1,Score2026!$1:$1,0))="","-",(INDEX(Score2026!82:82,MATCH($K$1,Score2026!$1:$1,0))))</f>
        <v>100</v>
      </c>
      <c r="M90" s="388">
        <f t="shared" si="3"/>
        <v>105</v>
      </c>
      <c r="N90" s="378"/>
      <c r="O90" s="358" t="str">
        <f t="shared" si="2"/>
        <v>tu</v>
      </c>
      <c r="P90" s="348"/>
      <c r="Q90" s="390">
        <f>IF(INDEX(Rank2026!82:82,MATCH($R$1,Rank2026!$1:$1,0))="","-",(INDEX(Rank2026!82:82,MATCH($R$1,Rank2026!$1:$1,0))))</f>
        <v>1</v>
      </c>
      <c r="R90" s="391">
        <f>IF(INDEX(Value2026!82:82,MATCH($R$1,Value2026!$1:$1,0))="","-",(INDEX(Value2026!82:82,MATCH($R$1,Value2026!$1:$1,0))))</f>
        <v>0</v>
      </c>
      <c r="S90" s="392">
        <f>IF(INDEX(Score2026!82:82,MATCH($R$1,Score2026!$1:$1,0))="","-",(INDEX(Score2026!82:82,MATCH($R$1,Score2026!$1:$1,0))))</f>
        <v>100</v>
      </c>
      <c r="T90" s="388">
        <f t="shared" si="4"/>
        <v>105</v>
      </c>
      <c r="U90" s="348"/>
    </row>
    <row r="91" spans="1:21" ht="12" customHeight="1">
      <c r="A91" s="348"/>
      <c r="B91" s="348" t="s">
        <v>253</v>
      </c>
      <c r="C91" s="379" t="s">
        <v>174</v>
      </c>
      <c r="D91" s="348" t="s">
        <v>175</v>
      </c>
      <c r="E91" s="348"/>
      <c r="F91" s="348"/>
      <c r="G91" s="348"/>
      <c r="H91" s="348"/>
      <c r="I91" s="348"/>
      <c r="J91" s="390">
        <f>IF(INDEX(Rank2026!83:83,MATCH($K$1,Rank2026!$1:$1,0))="","-",(INDEX(Rank2026!83:83,MATCH($K$1,Rank2026!$1:$1,0))))</f>
        <v>2</v>
      </c>
      <c r="K91" s="391">
        <f>IF(INDEX(Value2026!83:83,MATCH($K$1,Value2026!$1:$1,0))="","-",(INDEX(Value2026!83:83,MATCH($K$1,Value2026!$1:$1,0))))</f>
        <v>79.95</v>
      </c>
      <c r="L91" s="392">
        <f>IF(INDEX(Score2026!83:83,MATCH($K$1,Score2026!$1:$1,0))="","-",(INDEX(Score2026!83:83,MATCH($K$1,Score2026!$1:$1,0))))</f>
        <v>98.587340396631376</v>
      </c>
      <c r="M91" s="378">
        <f t="shared" si="3"/>
        <v>103.58734039663138</v>
      </c>
      <c r="N91" s="378"/>
      <c r="O91" s="358" t="str">
        <f t="shared" si="2"/>
        <v xml:space="preserve">t </v>
      </c>
      <c r="P91" s="348"/>
      <c r="Q91" s="390">
        <f>IF(INDEX(Rank2026!83:83,MATCH($R$1,Rank2026!$1:$1,0))="","-",(INDEX(Rank2026!83:83,MATCH($R$1,Rank2026!$1:$1,0))))</f>
        <v>17</v>
      </c>
      <c r="R91" s="391">
        <f>IF(INDEX(Value2026!83:83,MATCH($R$1,Value2026!$1:$1,0))="","-",(INDEX(Value2026!83:83,MATCH($R$1,Value2026!$1:$1,0))))</f>
        <v>59.3</v>
      </c>
      <c r="S91" s="392">
        <f>IF(INDEX(Score2026!83:83,MATCH($R$1,Score2026!$1:$1,0))="","-",(INDEX(Score2026!83:83,MATCH($R$1,Score2026!$1:$1,0))))</f>
        <v>42.488454224395539</v>
      </c>
      <c r="T91" s="378">
        <f t="shared" si="4"/>
        <v>47.488454224395539</v>
      </c>
      <c r="U91" s="348"/>
    </row>
    <row r="92" spans="1:21" ht="12" customHeight="1">
      <c r="A92" s="348"/>
      <c r="B92" s="348" t="s">
        <v>253</v>
      </c>
      <c r="C92" s="372" t="s">
        <v>176</v>
      </c>
      <c r="D92" s="373" t="s">
        <v>177</v>
      </c>
      <c r="E92" s="373"/>
      <c r="F92" s="373"/>
      <c r="G92" s="373"/>
      <c r="H92" s="373"/>
      <c r="I92" s="373"/>
      <c r="J92" s="390">
        <f>IF(INDEX(Rank2026!84:84,MATCH($K$1,Rank2026!$1:$1,0))="","-",(INDEX(Rank2026!84:84,MATCH($K$1,Rank2026!$1:$1,0))))</f>
        <v>8</v>
      </c>
      <c r="K92" s="391">
        <f>IF(INDEX(Value2026!84:84,MATCH($K$1,Value2026!$1:$1,0))="","-",(INDEX(Value2026!84:84,MATCH($K$1,Value2026!$1:$1,0))))</f>
        <v>81.302000000000007</v>
      </c>
      <c r="L92" s="392">
        <f>IF(INDEX(Score2026!84:84,MATCH($K$1,Score2026!$1:$1,0))="","-",(INDEX(Score2026!84:84,MATCH($K$1,Score2026!$1:$1,0))))</f>
        <v>78.278371264901736</v>
      </c>
      <c r="M92" s="377">
        <f t="shared" si="3"/>
        <v>83.278371264901736</v>
      </c>
      <c r="N92" s="378"/>
      <c r="O92" s="358" t="str">
        <f t="shared" si="2"/>
        <v xml:space="preserve">t </v>
      </c>
      <c r="P92" s="348"/>
      <c r="Q92" s="390">
        <f>IF(INDEX(Rank2026!84:84,MATCH($R$1,Rank2026!$1:$1,0))="","-",(INDEX(Rank2026!84:84,MATCH($R$1,Rank2026!$1:$1,0))))</f>
        <v>19</v>
      </c>
      <c r="R92" s="391">
        <f>IF(INDEX(Value2026!84:84,MATCH($R$1,Value2026!$1:$1,0))="","-",(INDEX(Value2026!84:84,MATCH($R$1,Value2026!$1:$1,0))))</f>
        <v>75.069000000000003</v>
      </c>
      <c r="S92" s="392">
        <f>IF(INDEX(Score2026!84:84,MATCH($R$1,Score2026!$1:$1,0))="","-",(INDEX(Score2026!84:84,MATCH($R$1,Score2026!$1:$1,0))))</f>
        <v>46.111369148991095</v>
      </c>
      <c r="T92" s="377">
        <f t="shared" si="4"/>
        <v>51.111369148991095</v>
      </c>
      <c r="U92" s="348"/>
    </row>
    <row r="93" spans="1:21" ht="12" customHeight="1">
      <c r="A93" s="348"/>
      <c r="B93" s="348" t="s">
        <v>253</v>
      </c>
      <c r="C93" s="372" t="s">
        <v>178</v>
      </c>
      <c r="D93" s="372" t="s">
        <v>259</v>
      </c>
      <c r="E93" s="372"/>
      <c r="F93" s="372"/>
      <c r="G93" s="372"/>
      <c r="H93" s="372"/>
      <c r="I93" s="372"/>
      <c r="J93" s="390">
        <f>IF(INDEX(Rank2026!85:85,MATCH($K$1,Rank2026!$1:$1,0))="","-",(INDEX(Rank2026!85:85,MATCH($K$1,Rank2026!$1:$1,0))))</f>
        <v>6</v>
      </c>
      <c r="K93" s="391">
        <f>IF(INDEX(Value2026!85:85,MATCH($K$1,Value2026!$1:$1,0))="","-",(INDEX(Value2026!85:85,MATCH($K$1,Value2026!$1:$1,0))))</f>
        <v>3.6</v>
      </c>
      <c r="L93" s="392">
        <f>IF(INDEX(Score2026!85:85,MATCH($K$1,Score2026!$1:$1,0))="","-",(INDEX(Score2026!85:85,MATCH($K$1,Score2026!$1:$1,0))))</f>
        <v>79.629629629629633</v>
      </c>
      <c r="M93" s="377">
        <f t="shared" si="3"/>
        <v>84.629629629629633</v>
      </c>
      <c r="N93" s="378"/>
      <c r="O93" s="358" t="str">
        <f t="shared" si="2"/>
        <v xml:space="preserve">t </v>
      </c>
      <c r="P93" s="348"/>
      <c r="Q93" s="390">
        <f>IF(INDEX(Rank2026!85:85,MATCH($R$1,Rank2026!$1:$1,0))="","-",(INDEX(Rank2026!85:85,MATCH($R$1,Rank2026!$1:$1,0))))</f>
        <v>19</v>
      </c>
      <c r="R93" s="391">
        <f>IF(INDEX(Value2026!85:85,MATCH($R$1,Value2026!$1:$1,0))="","-",(INDEX(Value2026!85:85,MATCH($R$1,Value2026!$1:$1,0))))</f>
        <v>5.8</v>
      </c>
      <c r="S93" s="392">
        <f>IF(INDEX(Score2026!85:85,MATCH($R$1,Score2026!$1:$1,0))="","-",(INDEX(Score2026!85:85,MATCH($R$1,Score2026!$1:$1,0))))</f>
        <v>38.888888888888893</v>
      </c>
      <c r="T93" s="377">
        <f t="shared" si="4"/>
        <v>43.888888888888893</v>
      </c>
      <c r="U93" s="348"/>
    </row>
    <row r="94" spans="1:21">
      <c r="A94" s="348"/>
      <c r="B94" s="348" t="s">
        <v>253</v>
      </c>
      <c r="C94" s="393">
        <v>2.11</v>
      </c>
      <c r="D94" s="372" t="s">
        <v>180</v>
      </c>
      <c r="E94" s="372"/>
      <c r="F94" s="372"/>
      <c r="G94" s="372"/>
      <c r="H94" s="372"/>
      <c r="I94" s="372"/>
      <c r="J94" s="390">
        <f>IF(INDEX(Rank2025!78:78,MATCH($K$1,Rank2025!$1:$1,0))="","-",(INDEX(Rank2025!78:78,MATCH($K$1,Rank2025!$1:$1,0))))</f>
        <v>6</v>
      </c>
      <c r="K94" s="391">
        <f>IF(INDEX(Value2025!78:78,MATCH($K$1,Value2025!$1:$1,0))="","-",(INDEX(Value2025!78:78,MATCH($K$1,Value2025!$1:$1,0))))</f>
        <v>3.6</v>
      </c>
      <c r="L94" s="392">
        <f>IF(INDEX(Score2025!78:78,MATCH($K$1,Score2025!$1:$1,0))="","-",(INDEX(Score2025!78:78,MATCH($K$1,Score2025!$1:$1,0))))</f>
        <v>79.629629629629633</v>
      </c>
      <c r="M94" s="377">
        <f>IF(Table13[[#This Row],[Score
(0-100)]]="-","",Table13[[#This Row],[Score
(0-100)]]+5)</f>
        <v>24.395866454689983</v>
      </c>
      <c r="N94" s="379"/>
      <c r="O94" s="358" t="str">
        <f t="shared" si="2"/>
        <v xml:space="preserve">t </v>
      </c>
      <c r="P94" s="379"/>
      <c r="Q94" s="390">
        <f>IF(INDEX(Rank2025!78:78,MATCH($R$1,Rank2025!$1:$1,0))="","-",(INDEX(Rank2025!78:78,MATCH($R$1,Rank2025!$1:$1,0))))</f>
        <v>19</v>
      </c>
      <c r="R94" s="391">
        <f>IF(INDEX(Value2025!78:78,MATCH($R$1,Value2025!$1:$1,0))="","-",(INDEX(Value2025!78:78,MATCH($R$1,Value2025!$1:$1,0))))</f>
        <v>5.8</v>
      </c>
      <c r="S94" s="392">
        <f>IF(INDEX(Score2025!78:78,MATCH($R$1,Score2025!$1:$1,0))="","-",(INDEX(Score2025!78:78,MATCH($R$1,Score2025!$1:$1,0))))</f>
        <v>38.888888888888893</v>
      </c>
      <c r="T94" s="377">
        <f t="shared" si="4"/>
        <v>43.888888888888893</v>
      </c>
      <c r="U94" s="348"/>
    </row>
    <row r="95" spans="1:21" ht="12" customHeight="1">
      <c r="A95" s="348"/>
      <c r="B95" s="348" t="s">
        <v>253</v>
      </c>
      <c r="C95" s="372" t="s">
        <v>821</v>
      </c>
      <c r="D95" s="372" t="s">
        <v>391</v>
      </c>
      <c r="E95" s="372"/>
      <c r="F95" s="372"/>
      <c r="G95" s="372"/>
      <c r="H95" s="372"/>
      <c r="I95" s="372"/>
      <c r="J95" s="390">
        <f>IF(INDEX(Rank2026!87:87,MATCH($K$1,Rank2026!$1:$1,0))="","-",(INDEX(Rank2026!87:87,MATCH($K$1,Rank2026!$1:$1,0))))</f>
        <v>9</v>
      </c>
      <c r="K95" s="391">
        <f>IF(INDEX(Value2026!87:87,MATCH($K$1,Value2026!$1:$1,0))="","-",(INDEX(Value2026!87:87,MATCH($K$1,Value2026!$1:$1,0))))</f>
        <v>0.85399999999999998</v>
      </c>
      <c r="L95" s="392">
        <f>IF(INDEX(Score2026!87:87,MATCH($K$1,Score2026!$1:$1,0))="","-",(INDEX(Score2026!87:87,MATCH($K$1,Score2026!$1:$1,0))))</f>
        <v>86.210892236384723</v>
      </c>
      <c r="M95" s="377">
        <f>IF(Table13[[#This Row],[Score
(0-100)]]="-","",Table13[[#This Row],[Score
(0-100)]]+5)</f>
        <v>105</v>
      </c>
      <c r="N95" s="379"/>
      <c r="O95" s="358" t="str">
        <f t="shared" si="2"/>
        <v xml:space="preserve">t </v>
      </c>
      <c r="P95" s="379"/>
      <c r="Q95" s="390">
        <f>IF(INDEX(Rank2026!87:87,MATCH($R$1,Rank2026!$1:$1,0))="","-",(INDEX(Rank2026!87:87,MATCH($R$1,Rank2026!$1:$1,0))))</f>
        <v>23</v>
      </c>
      <c r="R95" s="391">
        <f>IF(INDEX(Value2026!87:87,MATCH($R$1,Value2026!$1:$1,0))="","-",(INDEX(Value2026!87:87,MATCH($R$1,Value2026!$1:$1,0))))</f>
        <v>0.29799999999999999</v>
      </c>
      <c r="S95" s="392">
        <f>IF(INDEX(Score2026!87:87,MATCH($R$1,Score2026!$1:$1,0))="","-",(INDEX(Score2026!87:87,MATCH($R$1,Score2026!$1:$1,0))))</f>
        <v>21.784472769409039</v>
      </c>
      <c r="T95" s="377">
        <f t="shared" si="4"/>
        <v>26.784472769409039</v>
      </c>
      <c r="U95" s="348"/>
    </row>
    <row r="96" spans="1:21" ht="12" customHeight="1">
      <c r="A96" s="348"/>
      <c r="B96" s="348" t="s">
        <v>262</v>
      </c>
      <c r="C96" s="370" t="s">
        <v>262</v>
      </c>
      <c r="D96" s="370"/>
      <c r="E96" s="370"/>
      <c r="F96" s="370"/>
      <c r="G96" s="370"/>
      <c r="H96" s="370"/>
      <c r="I96" s="370"/>
      <c r="J96" s="368" t="s">
        <v>243</v>
      </c>
      <c r="K96" s="369" t="s">
        <v>237</v>
      </c>
      <c r="L96" s="368" t="s">
        <v>273</v>
      </c>
      <c r="M96" s="389"/>
      <c r="N96" s="389"/>
      <c r="O96" s="358" t="str">
        <f t="shared" si="2"/>
        <v>tu</v>
      </c>
      <c r="P96" s="348"/>
      <c r="Q96" s="368" t="s">
        <v>243</v>
      </c>
      <c r="R96" s="369" t="s">
        <v>237</v>
      </c>
      <c r="S96" s="368" t="s">
        <v>273</v>
      </c>
      <c r="T96" s="389"/>
      <c r="U96" s="348"/>
    </row>
    <row r="97" spans="1:21" ht="12" customHeight="1">
      <c r="A97" s="348"/>
      <c r="B97" s="348" t="s">
        <v>262</v>
      </c>
      <c r="C97" s="372" t="s">
        <v>183</v>
      </c>
      <c r="D97" s="373" t="s">
        <v>263</v>
      </c>
      <c r="E97" s="373"/>
      <c r="F97" s="373"/>
      <c r="G97" s="373"/>
      <c r="H97" s="373"/>
      <c r="I97" s="373"/>
      <c r="J97" s="374">
        <f>IF(INDEX(Rank2026!91:91,MATCH($K$1,Rank2026!$1:$1,0))="","-",(INDEX(Rank2026!91:91,MATCH($K$1,Rank2026!$1:$1,0))))</f>
        <v>6</v>
      </c>
      <c r="K97" s="375">
        <f>IF(INDEX(Value2026!91:91,MATCH($K$1,Value2026!$1:$1,0))="","-",(INDEX(Value2026!91:91,MATCH($K$1,Value2026!$1:$1,0))))</f>
        <v>9.4600000000000009</v>
      </c>
      <c r="L97" s="394">
        <f>IF(INDEX(Score2026!91:91,MATCH($K$1,Score2026!$1:$1,0))="","-",(INDEX(Score2026!91:91,MATCH($K$1,Score2026!$1:$1,0))))</f>
        <v>95.150262362855798</v>
      </c>
      <c r="M97" s="377">
        <f>IF(Table1329[[#This Row],[Score
(0-100)]]="-","",Table1329[[#This Row],[Score
(0-100)]]+5)</f>
        <v>100.1502623628558</v>
      </c>
      <c r="N97" s="378"/>
      <c r="O97" s="358" t="str">
        <f t="shared" si="2"/>
        <v xml:space="preserve">t </v>
      </c>
      <c r="P97" s="348"/>
      <c r="Q97" s="374">
        <f>IF(INDEX(Rank2026!91:91,MATCH($R$1,Rank2026!$1:$1,0))="","-",(INDEX(Rank2026!91:91,MATCH($R$1,Rank2026!$1:$1,0))))</f>
        <v>13</v>
      </c>
      <c r="R97" s="375">
        <f>IF(INDEX(Value2026!91:91,MATCH($R$1,Value2026!$1:$1,0))="","-",(INDEX(Value2026!91:91,MATCH($R$1,Value2026!$1:$1,0))))</f>
        <v>16.600000000000001</v>
      </c>
      <c r="S97" s="394">
        <f>IF(INDEX(Score2026!91:91,MATCH($R$1,Score2026!$1:$1,0))="","-",(INDEX(Score2026!91:91,MATCH($R$1,Score2026!$1:$1,0))))</f>
        <v>83.797106058196846</v>
      </c>
      <c r="T97" s="377">
        <f t="shared" ref="T97:T115" si="5">IF(S97="-","",S97+5)</f>
        <v>88.797106058196846</v>
      </c>
      <c r="U97" s="348"/>
    </row>
    <row r="98" spans="1:21" ht="12" customHeight="1">
      <c r="A98" s="348"/>
      <c r="B98" s="348" t="s">
        <v>262</v>
      </c>
      <c r="C98" s="379" t="s">
        <v>185</v>
      </c>
      <c r="D98" s="348" t="s">
        <v>822</v>
      </c>
      <c r="E98" s="348"/>
      <c r="F98" s="348"/>
      <c r="G98" s="348"/>
      <c r="H98" s="348"/>
      <c r="I98" s="348"/>
      <c r="J98" s="374">
        <f>IF(INDEX(Rank2026!92:92,MATCH($K$1,Rank2026!$1:$1,0))="","-",(INDEX(Rank2026!92:92,MATCH($K$1,Rank2026!$1:$1,0))))</f>
        <v>9</v>
      </c>
      <c r="K98" s="375">
        <f>IF(INDEX(Value2026!92:92,MATCH($K$1,Value2026!$1:$1,0))="","-",(INDEX(Value2026!92:92,MATCH($K$1,Value2026!$1:$1,0))))</f>
        <v>6.8982816196905402E-3</v>
      </c>
      <c r="L98" s="394">
        <f>IF(INDEX(Score2026!92:92,MATCH($K$1,Score2026!$1:$1,0))="","-",(INDEX(Score2026!92:92,MATCH($K$1,Score2026!$1:$1,0))))</f>
        <v>36.345798130720844</v>
      </c>
      <c r="M98" s="378">
        <f>IF(Table1329[[#This Row],[Score
(0-100)]]="-","",Table1329[[#This Row],[Score
(0-100)]]+5)</f>
        <v>41.345798130720844</v>
      </c>
      <c r="N98" s="378"/>
      <c r="O98" s="358" t="str">
        <f t="shared" si="2"/>
        <v xml:space="preserve">t </v>
      </c>
      <c r="P98" s="348"/>
      <c r="Q98" s="374">
        <f>IF(INDEX(Rank2026!92:92,MATCH($R$1,Rank2026!$1:$1,0))="","-",(INDEX(Rank2026!92:92,MATCH($R$1,Rank2026!$1:$1,0))))</f>
        <v>16</v>
      </c>
      <c r="R98" s="375">
        <f>IF(INDEX(Value2026!92:92,MATCH($R$1,Value2026!$1:$1,0))="","-",(INDEX(Value2026!92:92,MATCH($R$1,Value2026!$1:$1,0))))</f>
        <v>4.6055938016254499E-3</v>
      </c>
      <c r="S98" s="394">
        <f>IF(INDEX(Score2026!92:92,MATCH($R$1,Score2026!$1:$1,0))="","-",(INDEX(Score2026!92:92,MATCH($R$1,Score2026!$1:$1,0))))</f>
        <v>24.043598416570127</v>
      </c>
      <c r="T98" s="378">
        <f t="shared" si="5"/>
        <v>29.043598416570127</v>
      </c>
      <c r="U98" s="348"/>
    </row>
    <row r="99" spans="1:21" ht="12" customHeight="1">
      <c r="A99" s="348"/>
      <c r="B99" s="348" t="s">
        <v>262</v>
      </c>
      <c r="C99" s="372" t="s">
        <v>187</v>
      </c>
      <c r="D99" s="373" t="s">
        <v>188</v>
      </c>
      <c r="E99" s="373"/>
      <c r="F99" s="373"/>
      <c r="G99" s="373"/>
      <c r="H99" s="373"/>
      <c r="I99" s="373"/>
      <c r="J99" s="374">
        <f>IF(INDEX(Rank2026!93:93,MATCH($K$1,Rank2026!$1:$1,0))="","-",(INDEX(Rank2026!93:93,MATCH($K$1,Rank2026!$1:$1,0))))</f>
        <v>5</v>
      </c>
      <c r="K99" s="375">
        <f>IF(INDEX(Value2026!93:93,MATCH($K$1,Value2026!$1:$1,0))="","-",(INDEX(Value2026!93:93,MATCH($K$1,Value2026!$1:$1,0))))</f>
        <v>97.192672729999998</v>
      </c>
      <c r="L99" s="394">
        <f>IF(INDEX(Score2026!93:93,MATCH($K$1,Score2026!$1:$1,0))="","-",(INDEX(Score2026!93:93,MATCH($K$1,Score2026!$1:$1,0))))</f>
        <v>96.97179349472755</v>
      </c>
      <c r="M99" s="377">
        <f>IF(Table1329[[#This Row],[Score
(0-100)]]="-","",Table1329[[#This Row],[Score
(0-100)]]+5)</f>
        <v>101.97179349472755</v>
      </c>
      <c r="N99" s="378"/>
      <c r="O99" s="358" t="str">
        <f t="shared" si="2"/>
        <v xml:space="preserve">t </v>
      </c>
      <c r="P99" s="348"/>
      <c r="Q99" s="374">
        <f>IF(INDEX(Rank2026!93:93,MATCH($R$1,Rank2026!$1:$1,0))="","-",(INDEX(Rank2026!93:93,MATCH($R$1,Rank2026!$1:$1,0))))</f>
        <v>13</v>
      </c>
      <c r="R99" s="375">
        <f>IF(INDEX(Value2026!93:93,MATCH($R$1,Value2026!$1:$1,0))="","-",(INDEX(Value2026!93:93,MATCH($R$1,Value2026!$1:$1,0))))</f>
        <v>64.111968989999994</v>
      </c>
      <c r="S99" s="394">
        <f>IF(INDEX(Score2026!93:93,MATCH($R$1,Score2026!$1:$1,0))="","-",(INDEX(Score2026!93:93,MATCH($R$1,Score2026!$1:$1,0))))</f>
        <v>61.288315000801077</v>
      </c>
      <c r="T99" s="377">
        <f t="shared" si="5"/>
        <v>66.288315000801077</v>
      </c>
      <c r="U99" s="348"/>
    </row>
    <row r="100" spans="1:21" ht="12" customHeight="1">
      <c r="A100" s="348"/>
      <c r="B100" s="348" t="s">
        <v>262</v>
      </c>
      <c r="C100" s="379" t="s">
        <v>189</v>
      </c>
      <c r="D100" s="348" t="s">
        <v>823</v>
      </c>
      <c r="E100" s="348"/>
      <c r="F100" s="348"/>
      <c r="G100" s="348"/>
      <c r="H100" s="348"/>
      <c r="I100" s="348"/>
      <c r="J100" s="374">
        <f>IF(INDEX(Rank2026!94:94,MATCH($K$1,Rank2026!$1:$1,0))="","-",(INDEX(Rank2026!94:94,MATCH($K$1,Rank2026!$1:$1,0))))</f>
        <v>4</v>
      </c>
      <c r="K100" s="375">
        <f>IF(INDEX(Value2026!94:94,MATCH($K$1,Value2026!$1:$1,0))="","-",(INDEX(Value2026!94:94,MATCH($K$1,Value2026!$1:$1,0))))</f>
        <v>39.357219539283292</v>
      </c>
      <c r="L100" s="394">
        <f>IF(INDEX(Score2026!94:94,MATCH($K$1,Score2026!$1:$1,0))="","-",(INDEX(Score2026!94:94,MATCH($K$1,Score2026!$1:$1,0))))</f>
        <v>85.887121174691842</v>
      </c>
      <c r="M100" s="378">
        <f>IF(Table1329[[#This Row],[Score
(0-100)]]="-","",Table1329[[#This Row],[Score
(0-100)]]+5)</f>
        <v>90.887121174691842</v>
      </c>
      <c r="N100" s="378"/>
      <c r="O100" s="358" t="str">
        <f t="shared" si="2"/>
        <v xml:space="preserve">t </v>
      </c>
      <c r="P100" s="348"/>
      <c r="Q100" s="374">
        <f>IF(INDEX(Rank2026!94:94,MATCH($R$1,Rank2026!$1:$1,0))="","-",(INDEX(Rank2026!94:94,MATCH($R$1,Rank2026!$1:$1,0))))</f>
        <v>11</v>
      </c>
      <c r="R100" s="375">
        <f>IF(INDEX(Value2026!94:94,MATCH($R$1,Value2026!$1:$1,0))="","-",(INDEX(Value2026!94:94,MATCH($R$1,Value2026!$1:$1,0))))</f>
        <v>70.725234519746664</v>
      </c>
      <c r="S100" s="394">
        <f>IF(INDEX(Score2026!94:94,MATCH($R$1,Score2026!$1:$1,0))="","-",(INDEX(Score2026!94:94,MATCH($R$1,Score2026!$1:$1,0))))</f>
        <v>57.869770146533192</v>
      </c>
      <c r="T100" s="378">
        <f t="shared" si="5"/>
        <v>62.869770146533192</v>
      </c>
      <c r="U100" s="348"/>
    </row>
    <row r="101" spans="1:21" ht="12" customHeight="1">
      <c r="A101" s="348"/>
      <c r="B101" s="348" t="s">
        <v>262</v>
      </c>
      <c r="C101" s="372" t="s">
        <v>191</v>
      </c>
      <c r="D101" s="373" t="s">
        <v>192</v>
      </c>
      <c r="E101" s="373"/>
      <c r="F101" s="373"/>
      <c r="G101" s="373"/>
      <c r="H101" s="373"/>
      <c r="I101" s="373"/>
      <c r="J101" s="374">
        <f>IF(INDEX(Rank2026!95:95,MATCH($K$1,Rank2026!$1:$1,0))="","-",(INDEX(Rank2026!95:95,MATCH($K$1,Rank2026!$1:$1,0))))</f>
        <v>14</v>
      </c>
      <c r="K101" s="375">
        <f>IF(INDEX(Value2026!95:95,MATCH($K$1,Value2026!$1:$1,0))="","-",(INDEX(Value2026!95:95,MATCH($K$1,Value2026!$1:$1,0))))</f>
        <v>3.4089999999999998</v>
      </c>
      <c r="L101" s="394">
        <f>IF(INDEX(Score2026!95:95,MATCH($K$1,Score2026!$1:$1,0))="","-",(INDEX(Score2026!95:95,MATCH($K$1,Score2026!$1:$1,0))))</f>
        <v>57.558047701784865</v>
      </c>
      <c r="M101" s="377">
        <f>IF(Table1329[[#This Row],[Score
(0-100)]]="-","",Table1329[[#This Row],[Score
(0-100)]]+5)</f>
        <v>62.558047701784865</v>
      </c>
      <c r="N101" s="378"/>
      <c r="O101" s="358" t="str">
        <f t="shared" si="2"/>
        <v xml:space="preserve"> u</v>
      </c>
      <c r="P101" s="348"/>
      <c r="Q101" s="374">
        <f>IF(INDEX(Rank2026!95:95,MATCH($R$1,Rank2026!$1:$1,0))="","-",(INDEX(Rank2026!95:95,MATCH($R$1,Rank2026!$1:$1,0))))</f>
        <v>13</v>
      </c>
      <c r="R101" s="375">
        <f>IF(INDEX(Value2026!95:95,MATCH($R$1,Value2026!$1:$1,0))="","-",(INDEX(Value2026!95:95,MATCH($R$1,Value2026!$1:$1,0))))</f>
        <v>2.6459999999999999</v>
      </c>
      <c r="S101" s="394">
        <f>IF(INDEX(Score2026!95:95,MATCH($R$1,Score2026!$1:$1,0))="","-",(INDEX(Score2026!95:95,MATCH($R$1,Score2026!$1:$1,0))))</f>
        <v>69.609856262833674</v>
      </c>
      <c r="T101" s="377">
        <f t="shared" si="5"/>
        <v>74.609856262833674</v>
      </c>
      <c r="U101" s="348"/>
    </row>
    <row r="102" spans="1:21" ht="12" customHeight="1">
      <c r="A102" s="348"/>
      <c r="B102" s="348" t="s">
        <v>262</v>
      </c>
      <c r="C102" s="379" t="s">
        <v>193</v>
      </c>
      <c r="D102" s="348" t="s">
        <v>266</v>
      </c>
      <c r="E102" s="348"/>
      <c r="F102" s="348"/>
      <c r="G102" s="348"/>
      <c r="H102" s="348"/>
      <c r="I102" s="348"/>
      <c r="J102" s="374">
        <f>IF(INDEX(Rank2026!96:96,MATCH($K$1,Rank2026!$1:$1,0))="","-",(INDEX(Rank2026!96:96,MATCH($K$1,Rank2026!$1:$1,0))))</f>
        <v>21</v>
      </c>
      <c r="K102" s="375">
        <f>IF(INDEX(Value2026!96:96,MATCH($K$1,Value2026!$1:$1,0))="","-",(INDEX(Value2026!96:96,MATCH($K$1,Value2026!$1:$1,0))))</f>
        <v>12.2</v>
      </c>
      <c r="L102" s="394">
        <f>IF(INDEX(Score2026!96:96,MATCH($K$1,Score2026!$1:$1,0))="","-",(INDEX(Score2026!96:96,MATCH($K$1,Score2026!$1:$1,0))))</f>
        <v>19.395866454689983</v>
      </c>
      <c r="M102" s="378">
        <f>IF(Table1329[[#This Row],[Score
(0-100)]]="-","",Table1329[[#This Row],[Score
(0-100)]]+5)</f>
        <v>24.395866454689983</v>
      </c>
      <c r="N102" s="378"/>
      <c r="O102" s="358" t="str">
        <f t="shared" si="2"/>
        <v xml:space="preserve"> u</v>
      </c>
      <c r="P102" s="348"/>
      <c r="Q102" s="374">
        <f>IF(INDEX(Rank2026!96:96,MATCH($R$1,Rank2026!$1:$1,0))="","-",(INDEX(Rank2026!96:96,MATCH($R$1,Rank2026!$1:$1,0))))</f>
        <v>19</v>
      </c>
      <c r="R102" s="375">
        <f>IF(INDEX(Value2026!96:96,MATCH($R$1,Value2026!$1:$1,0))="","-",(INDEX(Value2026!96:96,MATCH($R$1,Value2026!$1:$1,0))))</f>
        <v>13</v>
      </c>
      <c r="S102" s="394">
        <f>IF(INDEX(Score2026!96:96,MATCH($R$1,Score2026!$1:$1,0))="","-",(INDEX(Score2026!96:96,MATCH($R$1,Score2026!$1:$1,0))))</f>
        <v>20.667726550079493</v>
      </c>
      <c r="T102" s="378">
        <f t="shared" si="5"/>
        <v>25.667726550079493</v>
      </c>
      <c r="U102" s="348"/>
    </row>
    <row r="103" spans="1:21" ht="12" customHeight="1">
      <c r="A103" s="348"/>
      <c r="B103" s="348" t="s">
        <v>262</v>
      </c>
      <c r="C103" s="383" t="s">
        <v>195</v>
      </c>
      <c r="D103" s="384" t="s">
        <v>267</v>
      </c>
      <c r="E103" s="384"/>
      <c r="F103" s="384"/>
      <c r="G103" s="384"/>
      <c r="H103" s="384"/>
      <c r="I103" s="384"/>
      <c r="J103" s="374">
        <f>IF(INDEX(Rank2026!97:97,MATCH($K$1,Rank2026!$1:$1,0))="","-",(INDEX(Rank2026!97:97,MATCH($K$1,Rank2026!$1:$1,0))))</f>
        <v>1</v>
      </c>
      <c r="K103" s="375" t="str">
        <f>IF(INDEX(Value2026!97:97,MATCH($K$1,Value2026!$1:$1,0))="","-",(INDEX(Value2026!97:97,MATCH($K$1,Value2026!$1:$1,0))))</f>
        <v>-</v>
      </c>
      <c r="L103" s="394">
        <f>IF(INDEX(Score2026!97:97,MATCH($K$1,Score2026!$1:$1,0))="","-",(INDEX(Score2026!97:97,MATCH($K$1,Score2026!$1:$1,0))))</f>
        <v>100</v>
      </c>
      <c r="M103" s="385">
        <f>IF(Table1329[[#This Row],[Score
(0-100)]]="-","",Table1329[[#This Row],[Score
(0-100)]]+5)</f>
        <v>105</v>
      </c>
      <c r="N103" s="378"/>
      <c r="O103" s="358" t="str">
        <f t="shared" si="2"/>
        <v>tu</v>
      </c>
      <c r="P103" s="348"/>
      <c r="Q103" s="374">
        <f>IF(INDEX(Rank2026!97:97,MATCH($R$1,Rank2026!$1:$1,0))="","-",(INDEX(Rank2026!97:97,MATCH($R$1,Rank2026!$1:$1,0))))</f>
        <v>1</v>
      </c>
      <c r="R103" s="375" t="str">
        <f>IF(INDEX(Value2026!97:97,MATCH($R$1,Value2026!$1:$1,0))="","-",(INDEX(Value2026!97:97,MATCH($R$1,Value2026!$1:$1,0))))</f>
        <v>-</v>
      </c>
      <c r="S103" s="394">
        <f>IF(INDEX(Score2026!97:97,MATCH($R$1,Score2026!$1:$1,0))="","-",(INDEX(Score2026!97:97,MATCH($R$1,Score2026!$1:$1,0))))</f>
        <v>100</v>
      </c>
      <c r="T103" s="385">
        <f t="shared" si="5"/>
        <v>105</v>
      </c>
      <c r="U103" s="348"/>
    </row>
    <row r="104" spans="1:21" ht="12" customHeight="1">
      <c r="A104" s="348"/>
      <c r="B104" s="348" t="s">
        <v>262</v>
      </c>
      <c r="C104" s="380" t="s">
        <v>197</v>
      </c>
      <c r="D104" s="381" t="s">
        <v>198</v>
      </c>
      <c r="E104" s="381"/>
      <c r="F104" s="381"/>
      <c r="G104" s="381"/>
      <c r="H104" s="381"/>
      <c r="I104" s="381"/>
      <c r="J104" s="374">
        <f>IF(INDEX(Rank2026!98:98,MATCH($K$1,Rank2026!$1:$1,0))="","-",(INDEX(Rank2026!98:98,MATCH($K$1,Rank2026!$1:$1,0))))</f>
        <v>1</v>
      </c>
      <c r="K104" s="375">
        <f>IF(INDEX(Value2026!98:98,MATCH($K$1,Value2026!$1:$1,0))="","-",(INDEX(Value2026!98:98,MATCH($K$1,Value2026!$1:$1,0))))</f>
        <v>2</v>
      </c>
      <c r="L104" s="394">
        <f>IF(INDEX(Score2026!98:98,MATCH($K$1,Score2026!$1:$1,0))="","-",(INDEX(Score2026!98:98,MATCH($K$1,Score2026!$1:$1,0))))</f>
        <v>100</v>
      </c>
      <c r="M104" s="378">
        <f>IF(Table1329[[#This Row],[Score
(0-100)]]="-","",Table1329[[#This Row],[Score
(0-100)]]+5)</f>
        <v>105</v>
      </c>
      <c r="N104" s="378"/>
      <c r="O104" s="358" t="str">
        <f t="shared" si="2"/>
        <v>tu</v>
      </c>
      <c r="P104" s="348"/>
      <c r="Q104" s="374">
        <f>IF(INDEX(Rank2026!98:98,MATCH($R$1,Rank2026!$1:$1,0))="","-",(INDEX(Rank2026!98:98,MATCH($R$1,Rank2026!$1:$1,0))))</f>
        <v>1</v>
      </c>
      <c r="R104" s="375">
        <f>IF(INDEX(Value2026!98:98,MATCH($R$1,Value2026!$1:$1,0))="","-",(INDEX(Value2026!98:98,MATCH($R$1,Value2026!$1:$1,0))))</f>
        <v>2</v>
      </c>
      <c r="S104" s="394">
        <f>IF(INDEX(Score2026!98:98,MATCH($R$1,Score2026!$1:$1,0))="","-",(INDEX(Score2026!98:98,MATCH($R$1,Score2026!$1:$1,0))))</f>
        <v>100</v>
      </c>
      <c r="T104" s="378">
        <f t="shared" si="5"/>
        <v>105</v>
      </c>
      <c r="U104" s="348"/>
    </row>
    <row r="105" spans="1:21" ht="12" customHeight="1">
      <c r="A105" s="348"/>
      <c r="B105" s="348" t="s">
        <v>262</v>
      </c>
      <c r="C105" s="380" t="s">
        <v>199</v>
      </c>
      <c r="D105" s="381" t="s">
        <v>200</v>
      </c>
      <c r="E105" s="381"/>
      <c r="F105" s="381"/>
      <c r="G105" s="381"/>
      <c r="H105" s="381"/>
      <c r="I105" s="381"/>
      <c r="J105" s="374">
        <f>IF(INDEX(Rank2026!99:99,MATCH($K$1,Rank2026!$1:$1,0))="","-",(INDEX(Rank2026!99:99,MATCH($K$1,Rank2026!$1:$1,0))))</f>
        <v>1</v>
      </c>
      <c r="K105" s="375">
        <f>IF(INDEX(Value2026!99:99,MATCH($K$1,Value2026!$1:$1,0))="","-",(INDEX(Value2026!99:99,MATCH($K$1,Value2026!$1:$1,0))))</f>
        <v>2</v>
      </c>
      <c r="L105" s="394">
        <f>IF(INDEX(Score2026!99:99,MATCH($K$1,Score2026!$1:$1,0))="","-",(INDEX(Score2026!99:99,MATCH($K$1,Score2026!$1:$1,0))))</f>
        <v>100</v>
      </c>
      <c r="M105" s="378">
        <f>IF(Table1329[[#This Row],[Score
(0-100)]]="-","",Table1329[[#This Row],[Score
(0-100)]]+5)</f>
        <v>105</v>
      </c>
      <c r="N105" s="378"/>
      <c r="O105" s="358" t="str">
        <f t="shared" si="2"/>
        <v>tu</v>
      </c>
      <c r="P105" s="348"/>
      <c r="Q105" s="374">
        <f>IF(INDEX(Rank2026!99:99,MATCH($R$1,Rank2026!$1:$1,0))="","-",(INDEX(Rank2026!99:99,MATCH($R$1,Rank2026!$1:$1,0))))</f>
        <v>1</v>
      </c>
      <c r="R105" s="375">
        <f>IF(INDEX(Value2026!99:99,MATCH($R$1,Value2026!$1:$1,0))="","-",(INDEX(Value2026!99:99,MATCH($R$1,Value2026!$1:$1,0))))</f>
        <v>2</v>
      </c>
      <c r="S105" s="394">
        <f>IF(INDEX(Score2026!99:99,MATCH($R$1,Score2026!$1:$1,0))="","-",(INDEX(Score2026!99:99,MATCH($R$1,Score2026!$1:$1,0))))</f>
        <v>100</v>
      </c>
      <c r="T105" s="378">
        <f t="shared" si="5"/>
        <v>105</v>
      </c>
      <c r="U105" s="348"/>
    </row>
    <row r="106" spans="1:21" ht="12" customHeight="1">
      <c r="A106" s="348"/>
      <c r="B106" s="348" t="s">
        <v>262</v>
      </c>
      <c r="C106" s="380" t="s">
        <v>201</v>
      </c>
      <c r="D106" s="381" t="s">
        <v>202</v>
      </c>
      <c r="E106" s="381"/>
      <c r="F106" s="381"/>
      <c r="G106" s="381"/>
      <c r="H106" s="381"/>
      <c r="I106" s="381"/>
      <c r="J106" s="374">
        <f>IF(INDEX(Rank2026!100:100,MATCH($K$1,Rank2026!$1:$1,0))="","-",(INDEX(Rank2026!100:100,MATCH($K$1,Rank2026!$1:$1,0))))</f>
        <v>1</v>
      </c>
      <c r="K106" s="375">
        <f>IF(INDEX(Value2026!100:100,MATCH($K$1,Value2026!$1:$1,0))="","-",(INDEX(Value2026!100:100,MATCH($K$1,Value2026!$1:$1,0))))</f>
        <v>2</v>
      </c>
      <c r="L106" s="394">
        <f>IF(INDEX(Score2026!100:100,MATCH($K$1,Score2026!$1:$1,0))="","-",(INDEX(Score2026!100:100,MATCH($K$1,Score2026!$1:$1,0))))</f>
        <v>100</v>
      </c>
      <c r="M106" s="378">
        <f>IF(Table1329[[#This Row],[Score
(0-100)]]="-","",Table1329[[#This Row],[Score
(0-100)]]+5)</f>
        <v>105</v>
      </c>
      <c r="N106" s="378"/>
      <c r="O106" s="358" t="str">
        <f t="shared" si="2"/>
        <v>tu</v>
      </c>
      <c r="P106" s="348"/>
      <c r="Q106" s="374">
        <f>IF(INDEX(Rank2026!100:100,MATCH($R$1,Rank2026!$1:$1,0))="","-",(INDEX(Rank2026!100:100,MATCH($R$1,Rank2026!$1:$1,0))))</f>
        <v>1</v>
      </c>
      <c r="R106" s="375">
        <f>IF(INDEX(Value2026!100:100,MATCH($R$1,Value2026!$1:$1,0))="","-",(INDEX(Value2026!100:100,MATCH($R$1,Value2026!$1:$1,0))))</f>
        <v>2</v>
      </c>
      <c r="S106" s="394">
        <f>IF(INDEX(Score2026!100:100,MATCH($R$1,Score2026!$1:$1,0))="","-",(INDEX(Score2026!100:100,MATCH($R$1,Score2026!$1:$1,0))))</f>
        <v>100</v>
      </c>
      <c r="T106" s="378">
        <f t="shared" si="5"/>
        <v>105</v>
      </c>
      <c r="U106" s="348"/>
    </row>
    <row r="107" spans="1:21" ht="12" customHeight="1">
      <c r="A107" s="348"/>
      <c r="B107" s="348" t="s">
        <v>262</v>
      </c>
      <c r="C107" s="380" t="s">
        <v>203</v>
      </c>
      <c r="D107" s="381" t="s">
        <v>204</v>
      </c>
      <c r="E107" s="381"/>
      <c r="F107" s="381"/>
      <c r="G107" s="381"/>
      <c r="H107" s="381"/>
      <c r="I107" s="381"/>
      <c r="J107" s="374">
        <f>IF(INDEX(Rank2026!101:101,MATCH($K$1,Rank2026!$1:$1,0))="","-",(INDEX(Rank2026!101:101,MATCH($K$1,Rank2026!$1:$1,0))))</f>
        <v>1</v>
      </c>
      <c r="K107" s="375">
        <f>IF(INDEX(Value2026!101:101,MATCH($K$1,Value2026!$1:$1,0))="","-",(INDEX(Value2026!101:101,MATCH($K$1,Value2026!$1:$1,0))))</f>
        <v>2</v>
      </c>
      <c r="L107" s="394">
        <f>IF(INDEX(Score2026!101:101,MATCH($K$1,Score2026!$1:$1,0))="","-",(INDEX(Score2026!101:101,MATCH($K$1,Score2026!$1:$1,0))))</f>
        <v>100</v>
      </c>
      <c r="M107" s="378">
        <f>IF(Table1329[[#This Row],[Score
(0-100)]]="-","",Table1329[[#This Row],[Score
(0-100)]]+5)</f>
        <v>105</v>
      </c>
      <c r="N107" s="378"/>
      <c r="O107" s="358" t="str">
        <f t="shared" si="2"/>
        <v>tu</v>
      </c>
      <c r="P107" s="348"/>
      <c r="Q107" s="374">
        <f>IF(INDEX(Rank2026!101:101,MATCH($R$1,Rank2026!$1:$1,0))="","-",(INDEX(Rank2026!101:101,MATCH($R$1,Rank2026!$1:$1,0))))</f>
        <v>1</v>
      </c>
      <c r="R107" s="375">
        <f>IF(INDEX(Value2026!101:101,MATCH($R$1,Value2026!$1:$1,0))="","-",(INDEX(Value2026!101:101,MATCH($R$1,Value2026!$1:$1,0))))</f>
        <v>2</v>
      </c>
      <c r="S107" s="394">
        <f>IF(INDEX(Score2026!101:101,MATCH($R$1,Score2026!$1:$1,0))="","-",(INDEX(Score2026!101:101,MATCH($R$1,Score2026!$1:$1,0))))</f>
        <v>100</v>
      </c>
      <c r="T107" s="378">
        <f t="shared" si="5"/>
        <v>105</v>
      </c>
      <c r="U107" s="348"/>
    </row>
    <row r="108" spans="1:21" ht="12" customHeight="1">
      <c r="A108" s="348"/>
      <c r="B108" s="348" t="s">
        <v>262</v>
      </c>
      <c r="C108" s="380" t="s">
        <v>205</v>
      </c>
      <c r="D108" s="381" t="s">
        <v>206</v>
      </c>
      <c r="E108" s="381"/>
      <c r="F108" s="381"/>
      <c r="G108" s="381"/>
      <c r="H108" s="381"/>
      <c r="I108" s="381"/>
      <c r="J108" s="374">
        <f>IF(INDEX(Rank2026!102:102,MATCH($K$1,Rank2026!$1:$1,0))="","-",(INDEX(Rank2026!102:102,MATCH($K$1,Rank2026!$1:$1,0))))</f>
        <v>1</v>
      </c>
      <c r="K108" s="375">
        <f>IF(INDEX(Value2026!102:102,MATCH($K$1,Value2026!$1:$1,0))="","-",(INDEX(Value2026!102:102,MATCH($K$1,Value2026!$1:$1,0))))</f>
        <v>2</v>
      </c>
      <c r="L108" s="394">
        <f>IF(INDEX(Score2026!102:102,MATCH($K$1,Score2026!$1:$1,0))="","-",(INDEX(Score2026!102:102,MATCH($K$1,Score2026!$1:$1,0))))</f>
        <v>100</v>
      </c>
      <c r="M108" s="378">
        <f>IF(Table1329[[#This Row],[Score
(0-100)]]="-","",Table1329[[#This Row],[Score
(0-100)]]+5)</f>
        <v>105</v>
      </c>
      <c r="N108" s="378"/>
      <c r="O108" s="358" t="str">
        <f t="shared" si="2"/>
        <v>tu</v>
      </c>
      <c r="P108" s="348"/>
      <c r="Q108" s="374">
        <f>IF(INDEX(Rank2026!102:102,MATCH($R$1,Rank2026!$1:$1,0))="","-",(INDEX(Rank2026!102:102,MATCH($R$1,Rank2026!$1:$1,0))))</f>
        <v>1</v>
      </c>
      <c r="R108" s="375">
        <f>IF(INDEX(Value2026!102:102,MATCH($R$1,Value2026!$1:$1,0))="","-",(INDEX(Value2026!102:102,MATCH($R$1,Value2026!$1:$1,0))))</f>
        <v>2</v>
      </c>
      <c r="S108" s="394">
        <f>IF(INDEX(Score2026!102:102,MATCH($R$1,Score2026!$1:$1,0))="","-",(INDEX(Score2026!102:102,MATCH($R$1,Score2026!$1:$1,0))))</f>
        <v>100</v>
      </c>
      <c r="T108" s="378">
        <f t="shared" si="5"/>
        <v>105</v>
      </c>
      <c r="U108" s="348"/>
    </row>
    <row r="109" spans="1:21" ht="12" customHeight="1">
      <c r="A109" s="348"/>
      <c r="B109" s="348" t="s">
        <v>262</v>
      </c>
      <c r="C109" s="380" t="s">
        <v>207</v>
      </c>
      <c r="D109" s="381" t="s">
        <v>208</v>
      </c>
      <c r="E109" s="381"/>
      <c r="F109" s="381"/>
      <c r="G109" s="381"/>
      <c r="H109" s="381"/>
      <c r="I109" s="381"/>
      <c r="J109" s="374">
        <f>IF(INDEX(Rank2026!103:103,MATCH($K$1,Rank2026!$1:$1,0))="","-",(INDEX(Rank2026!103:103,MATCH($K$1,Rank2026!$1:$1,0))))</f>
        <v>1</v>
      </c>
      <c r="K109" s="375">
        <f>IF(INDEX(Value2026!103:103,MATCH($K$1,Value2026!$1:$1,0))="","-",(INDEX(Value2026!103:103,MATCH($K$1,Value2026!$1:$1,0))))</f>
        <v>2</v>
      </c>
      <c r="L109" s="394">
        <f>IF(INDEX(Score2026!103:103,MATCH($K$1,Score2026!$1:$1,0))="","-",(INDEX(Score2026!103:103,MATCH($K$1,Score2026!$1:$1,0))))</f>
        <v>100</v>
      </c>
      <c r="M109" s="378">
        <f>IF(Table1329[[#This Row],[Score
(0-100)]]="-","",Table1329[[#This Row],[Score
(0-100)]]+5)</f>
        <v>105</v>
      </c>
      <c r="N109" s="378"/>
      <c r="O109" s="358" t="str">
        <f t="shared" si="2"/>
        <v>tu</v>
      </c>
      <c r="P109" s="348"/>
      <c r="Q109" s="374">
        <f>IF(INDEX(Rank2026!103:103,MATCH($R$1,Rank2026!$1:$1,0))="","-",(INDEX(Rank2026!103:103,MATCH($R$1,Rank2026!$1:$1,0))))</f>
        <v>1</v>
      </c>
      <c r="R109" s="375">
        <f>IF(INDEX(Value2026!103:103,MATCH($R$1,Value2026!$1:$1,0))="","-",(INDEX(Value2026!103:103,MATCH($R$1,Value2026!$1:$1,0))))</f>
        <v>2</v>
      </c>
      <c r="S109" s="394">
        <f>IF(INDEX(Score2026!103:103,MATCH($R$1,Score2026!$1:$1,0))="","-",(INDEX(Score2026!103:103,MATCH($R$1,Score2026!$1:$1,0))))</f>
        <v>100</v>
      </c>
      <c r="T109" s="378">
        <f t="shared" si="5"/>
        <v>105</v>
      </c>
      <c r="U109" s="348"/>
    </row>
    <row r="110" spans="1:21" ht="12" customHeight="1">
      <c r="A110" s="348"/>
      <c r="B110" s="348" t="s">
        <v>262</v>
      </c>
      <c r="C110" s="386" t="s">
        <v>209</v>
      </c>
      <c r="D110" s="387" t="s">
        <v>210</v>
      </c>
      <c r="E110" s="387"/>
      <c r="F110" s="387"/>
      <c r="G110" s="387"/>
      <c r="H110" s="387"/>
      <c r="I110" s="387"/>
      <c r="J110" s="374">
        <f>IF(INDEX(Rank2026!104:104,MATCH($K$1,Rank2026!$1:$1,0))="","-",(INDEX(Rank2026!104:104,MATCH($K$1,Rank2026!$1:$1,0))))</f>
        <v>1</v>
      </c>
      <c r="K110" s="375">
        <f>IF(INDEX(Value2026!104:104,MATCH($K$1,Value2026!$1:$1,0))="","-",(INDEX(Value2026!104:104,MATCH($K$1,Value2026!$1:$1,0))))</f>
        <v>2</v>
      </c>
      <c r="L110" s="394">
        <f>IF(INDEX(Score2026!104:104,MATCH($K$1,Score2026!$1:$1,0))="","-",(INDEX(Score2026!104:104,MATCH($K$1,Score2026!$1:$1,0))))</f>
        <v>100</v>
      </c>
      <c r="M110" s="388">
        <f>IF(Table1329[[#This Row],[Score
(0-100)]]="-","",Table1329[[#This Row],[Score
(0-100)]]+5)</f>
        <v>105</v>
      </c>
      <c r="N110" s="378"/>
      <c r="O110" s="358" t="str">
        <f t="shared" si="2"/>
        <v>tu</v>
      </c>
      <c r="P110" s="348"/>
      <c r="Q110" s="374">
        <f>IF(INDEX(Rank2026!104:104,MATCH($R$1,Rank2026!$1:$1,0))="","-",(INDEX(Rank2026!104:104,MATCH($R$1,Rank2026!$1:$1,0))))</f>
        <v>1</v>
      </c>
      <c r="R110" s="375">
        <f>IF(INDEX(Value2026!104:104,MATCH($R$1,Value2026!$1:$1,0))="","-",(INDEX(Value2026!104:104,MATCH($R$1,Value2026!$1:$1,0))))</f>
        <v>2</v>
      </c>
      <c r="S110" s="394">
        <f>IF(INDEX(Score2026!104:104,MATCH($R$1,Score2026!$1:$1,0))="","-",(INDEX(Score2026!104:104,MATCH($R$1,Score2026!$1:$1,0))))</f>
        <v>100</v>
      </c>
      <c r="T110" s="388">
        <f t="shared" si="5"/>
        <v>105</v>
      </c>
      <c r="U110" s="348"/>
    </row>
    <row r="111" spans="1:21" ht="12" customHeight="1">
      <c r="A111" s="348"/>
      <c r="B111" s="348" t="s">
        <v>262</v>
      </c>
      <c r="C111" s="379" t="s">
        <v>211</v>
      </c>
      <c r="D111" s="348" t="s">
        <v>268</v>
      </c>
      <c r="E111" s="348"/>
      <c r="F111" s="348"/>
      <c r="G111" s="348"/>
      <c r="H111" s="348"/>
      <c r="I111" s="348"/>
      <c r="J111" s="374">
        <f>IF(INDEX(Rank2026!105:105,MATCH($K$1,Rank2026!$1:$1,0))="","-",(INDEX(Rank2026!105:105,MATCH($K$1,Rank2026!$1:$1,0))))</f>
        <v>2</v>
      </c>
      <c r="K111" s="375">
        <f>IF(INDEX(Value2026!105:105,MATCH($K$1,Value2026!$1:$1,0))="","-",(INDEX(Value2026!105:105,MATCH($K$1,Value2026!$1:$1,0))))</f>
        <v>-48.928383778021797</v>
      </c>
      <c r="L111" s="394">
        <f>IF(INDEX(Score2026!105:105,MATCH($K$1,Score2026!$1:$1,0))="","-",(INDEX(Score2026!105:105,MATCH($K$1,Score2026!$1:$1,0))))</f>
        <v>67.473037802451671</v>
      </c>
      <c r="M111" s="378">
        <f>IF(Table1329[[#This Row],[Score
(0-100)]]="-","",Table1329[[#This Row],[Score
(0-100)]]+5)</f>
        <v>72.473037802451671</v>
      </c>
      <c r="N111" s="378"/>
      <c r="O111" s="358" t="str">
        <f t="shared" si="2"/>
        <v xml:space="preserve">t </v>
      </c>
      <c r="P111" s="348"/>
      <c r="Q111" s="374">
        <f>IF(INDEX(Rank2026!105:105,MATCH($R$1,Rank2026!$1:$1,0))="","-",(INDEX(Rank2026!105:105,MATCH($R$1,Rank2026!$1:$1,0))))</f>
        <v>7</v>
      </c>
      <c r="R111" s="375">
        <f>IF(INDEX(Value2026!105:105,MATCH($R$1,Value2026!$1:$1,0))="","-",(INDEX(Value2026!105:105,MATCH($R$1,Value2026!$1:$1,0))))</f>
        <v>-29.1253463602193</v>
      </c>
      <c r="S111" s="394">
        <f>IF(INDEX(Score2026!105:105,MATCH($R$1,Score2026!$1:$1,0))="","-",(INDEX(Score2026!105:105,MATCH($R$1,Score2026!$1:$1,0))))</f>
        <v>60.406411866932707</v>
      </c>
      <c r="T111" s="378">
        <f t="shared" si="5"/>
        <v>65.4064118669327</v>
      </c>
      <c r="U111" s="348"/>
    </row>
    <row r="112" spans="1:21" ht="12" customHeight="1">
      <c r="A112" s="348"/>
      <c r="B112" s="348" t="s">
        <v>262</v>
      </c>
      <c r="C112" s="372" t="s">
        <v>213</v>
      </c>
      <c r="D112" s="373" t="s">
        <v>269</v>
      </c>
      <c r="E112" s="373"/>
      <c r="F112" s="373"/>
      <c r="G112" s="373"/>
      <c r="H112" s="373"/>
      <c r="I112" s="373"/>
      <c r="J112" s="374">
        <f>IF(INDEX(Rank2026!106:106,MATCH($K$1,Rank2026!$1:$1,0))="","-",(INDEX(Rank2026!106:106,MATCH($K$1,Rank2026!$1:$1,0))))</f>
        <v>20</v>
      </c>
      <c r="K112" s="375">
        <f>IF(INDEX(Value2026!106:106,MATCH($K$1,Value2026!$1:$1,0))="","-",(INDEX(Value2026!106:106,MATCH($K$1,Value2026!$1:$1,0))))</f>
        <v>33.186975076785195</v>
      </c>
      <c r="L112" s="394">
        <f>IF(INDEX(Score2026!106:106,MATCH($K$1,Score2026!$1:$1,0))="","-",(INDEX(Score2026!106:106,MATCH($K$1,Score2026!$1:$1,0))))</f>
        <v>58.9386467891078</v>
      </c>
      <c r="M112" s="377">
        <f>IF(Table1329[[#This Row],[Score
(0-100)]]="-","",Table1329[[#This Row],[Score
(0-100)]]+5)</f>
        <v>63.9386467891078</v>
      </c>
      <c r="N112" s="378"/>
      <c r="O112" s="358" t="str">
        <f t="shared" si="2"/>
        <v xml:space="preserve"> u</v>
      </c>
      <c r="P112" s="348"/>
      <c r="Q112" s="374">
        <f>IF(INDEX(Rank2026!106:106,MATCH($R$1,Rank2026!$1:$1,0))="","-",(INDEX(Rank2026!106:106,MATCH($R$1,Rank2026!$1:$1,0))))</f>
        <v>6</v>
      </c>
      <c r="R112" s="375">
        <f>IF(INDEX(Value2026!106:106,MATCH($R$1,Value2026!$1:$1,0))="","-",(INDEX(Value2026!106:106,MATCH($R$1,Value2026!$1:$1,0))))</f>
        <v>9.3658658272596131</v>
      </c>
      <c r="S112" s="394">
        <f>IF(INDEX(Score2026!106:106,MATCH($R$1,Score2026!$1:$1,0))="","-",(INDEX(Score2026!106:106,MATCH($R$1,Score2026!$1:$1,0))))</f>
        <v>89.275333147309937</v>
      </c>
      <c r="T112" s="377">
        <f t="shared" si="5"/>
        <v>94.275333147309937</v>
      </c>
      <c r="U112" s="348"/>
    </row>
    <row r="113" spans="1:21" ht="12" customHeight="1">
      <c r="A113" s="348"/>
      <c r="B113" s="348" t="s">
        <v>262</v>
      </c>
      <c r="C113" s="383" t="s">
        <v>215</v>
      </c>
      <c r="D113" s="384" t="s">
        <v>216</v>
      </c>
      <c r="E113" s="384"/>
      <c r="F113" s="384"/>
      <c r="G113" s="384"/>
      <c r="H113" s="384"/>
      <c r="I113" s="384"/>
      <c r="J113" s="374">
        <f>IF(INDEX(Rank2026!107:107,MATCH($K$1,Rank2026!$1:$1,0))="","-",(INDEX(Rank2026!107:107,MATCH($K$1,Rank2026!$1:$1,0))))</f>
        <v>6</v>
      </c>
      <c r="K113" s="375" t="str">
        <f>IF(INDEX(Value2026!107:107,MATCH($K$1,Value2026!$1:$1,0))="","-",(INDEX(Value2026!107:107,MATCH($K$1,Value2026!$1:$1,0))))</f>
        <v>-</v>
      </c>
      <c r="L113" s="394">
        <f>IF(INDEX(Score2026!107:107,MATCH($K$1,Score2026!$1:$1,0))="","-",(INDEX(Score2026!107:107,MATCH($K$1,Score2026!$1:$1,0))))</f>
        <v>94.521390669011311</v>
      </c>
      <c r="M113" s="385">
        <f>IF(Table1329[[#This Row],[Score
(0-100)]]="-","",Table1329[[#This Row],[Score
(0-100)]]+5)</f>
        <v>99.521390669011311</v>
      </c>
      <c r="N113" s="378"/>
      <c r="O113" s="358" t="str">
        <f t="shared" si="2"/>
        <v xml:space="preserve"> u</v>
      </c>
      <c r="P113" s="348"/>
      <c r="Q113" s="374">
        <f>IF(INDEX(Rank2026!107:107,MATCH($R$1,Rank2026!$1:$1,0))="","-",(INDEX(Rank2026!107:107,MATCH($R$1,Rank2026!$1:$1,0))))</f>
        <v>3</v>
      </c>
      <c r="R113" s="375" t="str">
        <f>IF(INDEX(Value2026!107:107,MATCH($R$1,Value2026!$1:$1,0))="","-",(INDEX(Value2026!107:107,MATCH($R$1,Value2026!$1:$1,0))))</f>
        <v>-</v>
      </c>
      <c r="S113" s="394">
        <f>IF(INDEX(Score2026!107:107,MATCH($R$1,Score2026!$1:$1,0))="","-",(INDEX(Score2026!107:107,MATCH($R$1,Score2026!$1:$1,0))))</f>
        <v>96.7737794848655</v>
      </c>
      <c r="T113" s="385">
        <f t="shared" si="5"/>
        <v>101.7737794848655</v>
      </c>
      <c r="U113" s="348"/>
    </row>
    <row r="114" spans="1:21" ht="12" customHeight="1">
      <c r="A114" s="348"/>
      <c r="B114" s="348" t="s">
        <v>262</v>
      </c>
      <c r="C114" s="380" t="s">
        <v>217</v>
      </c>
      <c r="D114" s="381" t="s">
        <v>218</v>
      </c>
      <c r="E114" s="381"/>
      <c r="F114" s="381"/>
      <c r="G114" s="381"/>
      <c r="H114" s="381"/>
      <c r="I114" s="381"/>
      <c r="J114" s="374">
        <f>IF(INDEX(Rank2026!108:108,MATCH($K$1,Rank2026!$1:$1,0))="","-",(INDEX(Rank2026!108:108,MATCH($K$1,Rank2026!$1:$1,0))))</f>
        <v>1</v>
      </c>
      <c r="K114" s="375">
        <f>IF(INDEX(Value2026!108:108,MATCH($K$1,Value2026!$1:$1,0))="","-",(INDEX(Value2026!108:108,MATCH($K$1,Value2026!$1:$1,0))))</f>
        <v>2</v>
      </c>
      <c r="L114" s="394">
        <f>IF(INDEX(Score2026!108:108,MATCH($K$1,Score2026!$1:$1,0))="","-",(INDEX(Score2026!108:108,MATCH($K$1,Score2026!$1:$1,0))))</f>
        <v>100</v>
      </c>
      <c r="M114" s="378">
        <f>IF(Table1329[[#This Row],[Score
(0-100)]]="-","",Table1329[[#This Row],[Score
(0-100)]]+5)</f>
        <v>105</v>
      </c>
      <c r="N114" s="378"/>
      <c r="O114" s="358" t="str">
        <f t="shared" si="2"/>
        <v>tu</v>
      </c>
      <c r="P114" s="348"/>
      <c r="Q114" s="374">
        <f>IF(INDEX(Rank2026!108:108,MATCH($R$1,Rank2026!$1:$1,0))="","-",(INDEX(Rank2026!108:108,MATCH($R$1,Rank2026!$1:$1,0))))</f>
        <v>1</v>
      </c>
      <c r="R114" s="375">
        <f>IF(INDEX(Value2026!108:108,MATCH($R$1,Value2026!$1:$1,0))="","-",(INDEX(Value2026!108:108,MATCH($R$1,Value2026!$1:$1,0))))</f>
        <v>2</v>
      </c>
      <c r="S114" s="394">
        <f>IF(INDEX(Score2026!108:108,MATCH($R$1,Score2026!$1:$1,0))="","-",(INDEX(Score2026!108:108,MATCH($R$1,Score2026!$1:$1,0))))</f>
        <v>100</v>
      </c>
      <c r="T114" s="378">
        <f t="shared" si="5"/>
        <v>105</v>
      </c>
      <c r="U114" s="348"/>
    </row>
    <row r="115" spans="1:21" ht="12" customHeight="1">
      <c r="A115" s="348"/>
      <c r="B115" s="348" t="s">
        <v>262</v>
      </c>
      <c r="C115" s="386" t="s">
        <v>219</v>
      </c>
      <c r="D115" s="387" t="s">
        <v>220</v>
      </c>
      <c r="E115" s="387"/>
      <c r="F115" s="387"/>
      <c r="G115" s="387"/>
      <c r="H115" s="387"/>
      <c r="I115" s="387"/>
      <c r="J115" s="374">
        <f>IF(INDEX(Rank2026!109:109,MATCH($K$1,Rank2026!$1:$1,0))="","-",(INDEX(Rank2026!109:109,MATCH($K$1,Rank2026!$1:$1,0))))</f>
        <v>17</v>
      </c>
      <c r="K115" s="375">
        <f>IF(INDEX(Value2026!109:109,MATCH($K$1,Value2026!$1:$1,0))="","-",(INDEX(Value2026!109:109,MATCH($K$1,Value2026!$1:$1,0))))</f>
        <v>4.2536818482910004</v>
      </c>
      <c r="L115" s="394">
        <f>IF(INDEX(Score2026!109:109,MATCH($K$1,Score2026!$1:$1,0))="","-",(INDEX(Score2026!109:109,MATCH($K$1,Score2026!$1:$1,0))))</f>
        <v>81.156753739182193</v>
      </c>
      <c r="M115" s="388">
        <f>IF(Table1329[[#This Row],[Score
(0-100)]]="-","",Table1329[[#This Row],[Score
(0-100)]]+5)</f>
        <v>86.156753739182193</v>
      </c>
      <c r="N115" s="378"/>
      <c r="O115" s="358" t="str">
        <f t="shared" si="2"/>
        <v xml:space="preserve"> u</v>
      </c>
      <c r="P115" s="348"/>
      <c r="Q115" s="374">
        <f>IF(INDEX(Rank2026!109:109,MATCH($R$1,Rank2026!$1:$1,0))="","-",(INDEX(Rank2026!109:109,MATCH($R$1,Rank2026!$1:$1,0))))</f>
        <v>12</v>
      </c>
      <c r="R115" s="391">
        <f>IF(INDEX(Value2026!109:109,MATCH($R$1,Value2026!$1:$1,0))="","-",(INDEX(Value2026!109:109,MATCH($R$1,Value2026!$1:$1,0))))</f>
        <v>3.4061720801324</v>
      </c>
      <c r="S115" s="637">
        <f>IF(INDEX(Score2026!109:109,MATCH($R$1,Score2026!$1:$1,0))="","-",(INDEX(Score2026!109:109,MATCH($R$1,Score2026!$1:$1,0))))</f>
        <v>85.473611998995764</v>
      </c>
      <c r="T115" s="378">
        <f t="shared" si="5"/>
        <v>90.473611998995764</v>
      </c>
      <c r="U115" s="348"/>
    </row>
    <row r="116" spans="1:21" ht="12" customHeight="1">
      <c r="A116" s="348"/>
      <c r="B116" s="348"/>
      <c r="C116" s="348"/>
      <c r="D116" s="348"/>
      <c r="E116" s="348"/>
      <c r="F116" s="348"/>
      <c r="G116" s="348"/>
      <c r="H116" s="348"/>
      <c r="I116" s="348"/>
      <c r="J116" s="348"/>
      <c r="K116" s="348"/>
      <c r="L116" s="348"/>
      <c r="M116" s="348"/>
      <c r="N116" s="348"/>
      <c r="O116" s="348"/>
      <c r="P116" s="348"/>
      <c r="Q116" s="348"/>
      <c r="R116" s="348"/>
      <c r="S116" s="348"/>
      <c r="T116" s="348"/>
      <c r="U116" s="348"/>
    </row>
    <row r="117" spans="1:21" ht="12" customHeight="1">
      <c r="A117" s="348"/>
      <c r="B117" s="348"/>
      <c r="C117" s="348"/>
      <c r="D117" s="348"/>
      <c r="E117" s="348"/>
      <c r="F117" s="348"/>
      <c r="G117" s="348"/>
      <c r="H117" s="348"/>
      <c r="I117" s="348"/>
      <c r="J117" s="348"/>
      <c r="K117" s="348"/>
      <c r="L117" s="348"/>
      <c r="M117" s="348"/>
      <c r="N117" s="348"/>
      <c r="O117" s="348"/>
      <c r="P117" s="348"/>
      <c r="Q117" s="348"/>
      <c r="R117" s="348"/>
      <c r="S117" s="348"/>
      <c r="T117" s="348"/>
      <c r="U117" s="348"/>
    </row>
    <row r="118" spans="1:21" ht="12" customHeight="1">
      <c r="A118" s="348"/>
      <c r="B118" s="348"/>
      <c r="C118" s="348"/>
      <c r="D118" s="348"/>
      <c r="E118" s="348"/>
      <c r="F118" s="348"/>
      <c r="G118" s="348"/>
      <c r="H118" s="348"/>
      <c r="I118" s="348"/>
      <c r="J118" s="348"/>
      <c r="K118" s="348"/>
      <c r="L118" s="348"/>
      <c r="M118" s="348"/>
      <c r="N118" s="348"/>
      <c r="O118" s="348"/>
      <c r="P118" s="348"/>
      <c r="Q118" s="348"/>
      <c r="R118" s="348"/>
      <c r="S118" s="348"/>
      <c r="T118" s="348"/>
      <c r="U118" s="348"/>
    </row>
    <row r="119" spans="1:21" ht="12" customHeight="1">
      <c r="A119" s="348"/>
      <c r="B119" s="348"/>
      <c r="C119" s="348"/>
      <c r="D119" s="348"/>
      <c r="E119" s="348"/>
      <c r="F119" s="348"/>
      <c r="G119" s="348"/>
      <c r="H119" s="348"/>
      <c r="I119" s="348"/>
      <c r="J119" s="348"/>
      <c r="K119" s="348"/>
      <c r="L119" s="348"/>
      <c r="M119" s="348"/>
      <c r="N119" s="348"/>
      <c r="O119" s="348"/>
      <c r="P119" s="348"/>
      <c r="Q119" s="348"/>
      <c r="R119" s="348"/>
      <c r="S119" s="348"/>
      <c r="T119" s="348"/>
      <c r="U119" s="348"/>
    </row>
    <row r="120" spans="1:21" ht="12" customHeight="1">
      <c r="A120" s="348"/>
      <c r="B120" s="348"/>
      <c r="C120" s="348"/>
      <c r="D120" s="348"/>
      <c r="E120" s="348"/>
      <c r="F120" s="348"/>
      <c r="G120" s="348"/>
      <c r="H120" s="348"/>
      <c r="I120" s="348"/>
      <c r="J120" s="348"/>
      <c r="K120" s="348"/>
      <c r="L120" s="348"/>
      <c r="M120" s="348"/>
      <c r="N120" s="348"/>
      <c r="O120" s="348"/>
      <c r="P120" s="348"/>
      <c r="Q120" s="348"/>
      <c r="R120" s="348"/>
      <c r="S120" s="348"/>
      <c r="T120" s="348"/>
      <c r="U120" s="348"/>
    </row>
    <row r="125" spans="1:21" ht="12" customHeight="1">
      <c r="J125" s="7"/>
      <c r="Q125" s="7"/>
    </row>
  </sheetData>
  <sheetProtection autoFilter="0" pivotTables="0"/>
  <conditionalFormatting sqref="M4">
    <cfRule type="dataBar" priority="14">
      <dataBar showValue="0">
        <cfvo type="num" val="0"/>
        <cfvo type="num" val="100"/>
        <color rgb="FF001E62"/>
      </dataBar>
      <extLst>
        <ext xmlns:x14="http://schemas.microsoft.com/office/spreadsheetml/2009/9/main" uri="{B025F937-C7B1-47D3-B67F-A62EFF666E3E}">
          <x14:id>{EDF520D3-E528-42A0-A964-BCFF87424511}</x14:id>
        </ext>
      </extLst>
    </cfRule>
  </conditionalFormatting>
  <conditionalFormatting sqref="M6">
    <cfRule type="dataBar" priority="13">
      <dataBar showValue="0">
        <cfvo type="num" val="0"/>
        <cfvo type="num" val="100"/>
        <color rgb="FFE30613"/>
      </dataBar>
      <extLst>
        <ext xmlns:x14="http://schemas.microsoft.com/office/spreadsheetml/2009/9/main" uri="{B025F937-C7B1-47D3-B67F-A62EFF666E3E}">
          <x14:id>{D031775C-78D9-49D1-9B96-AC6D3120BA45}</x14:id>
        </ext>
      </extLst>
    </cfRule>
  </conditionalFormatting>
  <conditionalFormatting sqref="M8">
    <cfRule type="dataBar" priority="12">
      <dataBar showValue="0">
        <cfvo type="num" val="0"/>
        <cfvo type="num" val="100"/>
        <color rgb="FF005DC4"/>
      </dataBar>
      <extLst>
        <ext xmlns:x14="http://schemas.microsoft.com/office/spreadsheetml/2009/9/main" uri="{B025F937-C7B1-47D3-B67F-A62EFF666E3E}">
          <x14:id>{12A239E0-EA37-4BFA-AB31-8DF60BE84CE1}</x14:id>
        </ext>
      </extLst>
    </cfRule>
  </conditionalFormatting>
  <conditionalFormatting sqref="M10">
    <cfRule type="dataBar" priority="11">
      <dataBar showValue="0">
        <cfvo type="num" val="0"/>
        <cfvo type="num" val="100"/>
        <color rgb="FF19AC71"/>
      </dataBar>
      <extLst>
        <ext xmlns:x14="http://schemas.microsoft.com/office/spreadsheetml/2009/9/main" uri="{B025F937-C7B1-47D3-B67F-A62EFF666E3E}">
          <x14:id>{8FB8B9D7-240D-4602-ADAD-74044C68B510}</x14:id>
        </ext>
      </extLst>
    </cfRule>
  </conditionalFormatting>
  <conditionalFormatting sqref="M14:M19 M28 M32:M34 M37 M47 M50 M53 M56 M62">
    <cfRule type="dataBar" priority="15">
      <dataBar showValue="0">
        <cfvo type="num" val="0"/>
        <cfvo type="num" val="100"/>
        <color rgb="FFE30613"/>
      </dataBar>
      <extLst>
        <ext xmlns:x14="http://schemas.microsoft.com/office/spreadsheetml/2009/9/main" uri="{B025F937-C7B1-47D3-B67F-A62EFF666E3E}">
          <x14:id>{68732D52-9DC3-4754-AC6A-5D8C46A58EF2}</x14:id>
        </ext>
      </extLst>
    </cfRule>
  </conditionalFormatting>
  <conditionalFormatting sqref="M20:M27 M29:M31 M35:M36 M38:M46 M48:M49 M51:M52 M54:M55 M57:M61 M63:M67">
    <cfRule type="dataBar" priority="16">
      <dataBar showValue="0">
        <cfvo type="num" val="0"/>
        <cfvo type="num" val="100"/>
        <color rgb="FFE30613"/>
      </dataBar>
      <extLst>
        <ext xmlns:x14="http://schemas.microsoft.com/office/spreadsheetml/2009/9/main" uri="{B025F937-C7B1-47D3-B67F-A62EFF666E3E}">
          <x14:id>{763BF20D-DF4D-4503-A30A-B3141F49FC2C}</x14:id>
        </ext>
      </extLst>
    </cfRule>
  </conditionalFormatting>
  <conditionalFormatting sqref="M70:M71 M75 M78:M79 M84 M87:M88 M91:M95">
    <cfRule type="dataBar" priority="20">
      <dataBar showValue="0">
        <cfvo type="num" val="0"/>
        <cfvo type="num" val="100"/>
        <color rgb="FF005DC4"/>
      </dataBar>
      <extLst>
        <ext xmlns:x14="http://schemas.microsoft.com/office/spreadsheetml/2009/9/main" uri="{B025F937-C7B1-47D3-B67F-A62EFF666E3E}">
          <x14:id>{3843DB0F-8A99-40EB-B907-296645E9CFC3}</x14:id>
        </ext>
      </extLst>
    </cfRule>
  </conditionalFormatting>
  <conditionalFormatting sqref="M72:M74 M76:M77 M80:M83 M85:M86 M89:M90">
    <cfRule type="dataBar" priority="21">
      <dataBar showValue="0">
        <cfvo type="num" val="0"/>
        <cfvo type="num" val="100"/>
        <color rgb="FF005DC4"/>
      </dataBar>
      <extLst>
        <ext xmlns:x14="http://schemas.microsoft.com/office/spreadsheetml/2009/9/main" uri="{B025F937-C7B1-47D3-B67F-A62EFF666E3E}">
          <x14:id>{2EC18EBC-15FD-4C0C-B4B5-0360F2A42A81}</x14:id>
        </ext>
      </extLst>
    </cfRule>
  </conditionalFormatting>
  <conditionalFormatting sqref="M97:M103 M111:M113">
    <cfRule type="dataBar" priority="29">
      <dataBar showValue="0">
        <cfvo type="num" val="0"/>
        <cfvo type="num" val="100"/>
        <color rgb="FF19AC71"/>
      </dataBar>
      <extLst>
        <ext xmlns:x14="http://schemas.microsoft.com/office/spreadsheetml/2009/9/main" uri="{B025F937-C7B1-47D3-B67F-A62EFF666E3E}">
          <x14:id>{4F2B6EEF-CA01-449D-904A-9D532482700F}</x14:id>
        </ext>
      </extLst>
    </cfRule>
  </conditionalFormatting>
  <conditionalFormatting sqref="M104:M110 M114:M115">
    <cfRule type="dataBar" priority="37">
      <dataBar showValue="0">
        <cfvo type="num" val="0"/>
        <cfvo type="num" val="100"/>
        <color rgb="FF19AC71"/>
      </dataBar>
      <extLst>
        <ext xmlns:x14="http://schemas.microsoft.com/office/spreadsheetml/2009/9/main" uri="{B025F937-C7B1-47D3-B67F-A62EFF666E3E}">
          <x14:id>{A9651E39-A097-496B-99E8-EABE458D58DC}</x14:id>
        </ext>
      </extLst>
    </cfRule>
  </conditionalFormatting>
  <conditionalFormatting sqref="N70">
    <cfRule type="dataBar" priority="28">
      <dataBar showValue="0">
        <cfvo type="num" val="0"/>
        <cfvo type="num" val="100"/>
        <color theme="8"/>
      </dataBar>
      <extLst>
        <ext xmlns:x14="http://schemas.microsoft.com/office/spreadsheetml/2009/9/main" uri="{B025F937-C7B1-47D3-B67F-A62EFF666E3E}">
          <x14:id>{1D06A1A5-AF7E-4173-A31D-7ACFA55E32A4}</x14:id>
        </ext>
      </extLst>
    </cfRule>
  </conditionalFormatting>
  <conditionalFormatting sqref="N71">
    <cfRule type="dataBar" priority="36">
      <dataBar showValue="0">
        <cfvo type="num" val="0"/>
        <cfvo type="num" val="100"/>
        <color theme="8"/>
      </dataBar>
      <extLst>
        <ext xmlns:x14="http://schemas.microsoft.com/office/spreadsheetml/2009/9/main" uri="{B025F937-C7B1-47D3-B67F-A62EFF666E3E}">
          <x14:id>{1530B809-3447-473F-B3D6-78AD05EBF90C}</x14:id>
        </ext>
      </extLst>
    </cfRule>
  </conditionalFormatting>
  <conditionalFormatting sqref="N72">
    <cfRule type="dataBar" priority="35">
      <dataBar showValue="0">
        <cfvo type="num" val="0"/>
        <cfvo type="num" val="100"/>
        <color theme="8"/>
      </dataBar>
      <extLst>
        <ext xmlns:x14="http://schemas.microsoft.com/office/spreadsheetml/2009/9/main" uri="{B025F937-C7B1-47D3-B67F-A62EFF666E3E}">
          <x14:id>{4BA3C6BE-EFE4-4B12-860A-97A8AB1BD9A8}</x14:id>
        </ext>
      </extLst>
    </cfRule>
  </conditionalFormatting>
  <conditionalFormatting sqref="N73">
    <cfRule type="dataBar" priority="27">
      <dataBar showValue="0">
        <cfvo type="num" val="0"/>
        <cfvo type="num" val="100"/>
        <color theme="8" tint="0.59999389629810485"/>
      </dataBar>
      <extLst>
        <ext xmlns:x14="http://schemas.microsoft.com/office/spreadsheetml/2009/9/main" uri="{B025F937-C7B1-47D3-B67F-A62EFF666E3E}">
          <x14:id>{6421B015-338F-4DC7-B0D9-054EF107BB0C}</x14:id>
        </ext>
      </extLst>
    </cfRule>
  </conditionalFormatting>
  <conditionalFormatting sqref="N74">
    <cfRule type="dataBar" priority="26">
      <dataBar showValue="0">
        <cfvo type="num" val="0"/>
        <cfvo type="num" val="100"/>
        <color theme="8" tint="0.59999389629810485"/>
      </dataBar>
      <extLst>
        <ext xmlns:x14="http://schemas.microsoft.com/office/spreadsheetml/2009/9/main" uri="{B025F937-C7B1-47D3-B67F-A62EFF666E3E}">
          <x14:id>{D38F1A1B-8BCA-4F32-89E5-7B6800E80C7F}</x14:id>
        </ext>
      </extLst>
    </cfRule>
  </conditionalFormatting>
  <conditionalFormatting sqref="N75">
    <cfRule type="dataBar" priority="34">
      <dataBar showValue="0">
        <cfvo type="num" val="0"/>
        <cfvo type="num" val="100"/>
        <color theme="8"/>
      </dataBar>
      <extLst>
        <ext xmlns:x14="http://schemas.microsoft.com/office/spreadsheetml/2009/9/main" uri="{B025F937-C7B1-47D3-B67F-A62EFF666E3E}">
          <x14:id>{017943CE-76B8-4163-A155-74180B0B6BDB}</x14:id>
        </ext>
      </extLst>
    </cfRule>
  </conditionalFormatting>
  <conditionalFormatting sqref="N76:N77">
    <cfRule type="dataBar" priority="25">
      <dataBar showValue="0">
        <cfvo type="num" val="0"/>
        <cfvo type="num" val="100"/>
        <color theme="8" tint="0.59999389629810485"/>
      </dataBar>
      <extLst>
        <ext xmlns:x14="http://schemas.microsoft.com/office/spreadsheetml/2009/9/main" uri="{B025F937-C7B1-47D3-B67F-A62EFF666E3E}">
          <x14:id>{407B97B7-1E63-426A-B2AA-E5FF996CACF3}</x14:id>
        </ext>
      </extLst>
    </cfRule>
  </conditionalFormatting>
  <conditionalFormatting sqref="N78:N79">
    <cfRule type="dataBar" priority="33">
      <dataBar showValue="0">
        <cfvo type="num" val="0"/>
        <cfvo type="num" val="100"/>
        <color theme="8"/>
      </dataBar>
      <extLst>
        <ext xmlns:x14="http://schemas.microsoft.com/office/spreadsheetml/2009/9/main" uri="{B025F937-C7B1-47D3-B67F-A62EFF666E3E}">
          <x14:id>{071CE029-D270-4D0B-B774-73F30AE204F6}</x14:id>
        </ext>
      </extLst>
    </cfRule>
  </conditionalFormatting>
  <conditionalFormatting sqref="N80:N83">
    <cfRule type="dataBar" priority="24">
      <dataBar showValue="0">
        <cfvo type="num" val="0"/>
        <cfvo type="num" val="100"/>
        <color theme="8" tint="0.59999389629810485"/>
      </dataBar>
      <extLst>
        <ext xmlns:x14="http://schemas.microsoft.com/office/spreadsheetml/2009/9/main" uri="{B025F937-C7B1-47D3-B67F-A62EFF666E3E}">
          <x14:id>{67D2BE89-96B8-414E-B59F-135323C9D815}</x14:id>
        </ext>
      </extLst>
    </cfRule>
  </conditionalFormatting>
  <conditionalFormatting sqref="N84">
    <cfRule type="dataBar" priority="32">
      <dataBar showValue="0">
        <cfvo type="num" val="0"/>
        <cfvo type="num" val="100"/>
        <color theme="8"/>
      </dataBar>
      <extLst>
        <ext xmlns:x14="http://schemas.microsoft.com/office/spreadsheetml/2009/9/main" uri="{B025F937-C7B1-47D3-B67F-A62EFF666E3E}">
          <x14:id>{E9E413DC-97E3-40B2-8E80-7F9DBE34AC99}</x14:id>
        </ext>
      </extLst>
    </cfRule>
  </conditionalFormatting>
  <conditionalFormatting sqref="N85:N87">
    <cfRule type="dataBar" priority="23">
      <dataBar showValue="0">
        <cfvo type="num" val="0"/>
        <cfvo type="num" val="100"/>
        <color theme="8" tint="0.59999389629810485"/>
      </dataBar>
      <extLst>
        <ext xmlns:x14="http://schemas.microsoft.com/office/spreadsheetml/2009/9/main" uri="{B025F937-C7B1-47D3-B67F-A62EFF666E3E}">
          <x14:id>{3BEDF893-B2B1-4B3F-9777-ABABB2B58AEE}</x14:id>
        </ext>
      </extLst>
    </cfRule>
  </conditionalFormatting>
  <conditionalFormatting sqref="N88">
    <cfRule type="dataBar" priority="31">
      <dataBar showValue="0">
        <cfvo type="num" val="0"/>
        <cfvo type="num" val="100"/>
        <color theme="8"/>
      </dataBar>
      <extLst>
        <ext xmlns:x14="http://schemas.microsoft.com/office/spreadsheetml/2009/9/main" uri="{B025F937-C7B1-47D3-B67F-A62EFF666E3E}">
          <x14:id>{F8A59BE5-F199-4D05-866D-66F316174A14}</x14:id>
        </ext>
      </extLst>
    </cfRule>
  </conditionalFormatting>
  <conditionalFormatting sqref="N89:N90">
    <cfRule type="dataBar" priority="22">
      <dataBar showValue="0">
        <cfvo type="num" val="0"/>
        <cfvo type="num" val="100"/>
        <color theme="8" tint="0.59999389629810485"/>
      </dataBar>
      <extLst>
        <ext xmlns:x14="http://schemas.microsoft.com/office/spreadsheetml/2009/9/main" uri="{B025F937-C7B1-47D3-B67F-A62EFF666E3E}">
          <x14:id>{DD4507D9-5A40-4045-BDE0-1C2F699B3382}</x14:id>
        </ext>
      </extLst>
    </cfRule>
  </conditionalFormatting>
  <conditionalFormatting sqref="N91:N92">
    <cfRule type="dataBar" priority="30">
      <dataBar showValue="0">
        <cfvo type="num" val="0"/>
        <cfvo type="num" val="100"/>
        <color theme="8"/>
      </dataBar>
      <extLst>
        <ext xmlns:x14="http://schemas.microsoft.com/office/spreadsheetml/2009/9/main" uri="{B025F937-C7B1-47D3-B67F-A62EFF666E3E}">
          <x14:id>{E9F5E6E6-ABC9-4F9B-9F77-2B574653FDF1}</x14:id>
        </ext>
      </extLst>
    </cfRule>
  </conditionalFormatting>
  <conditionalFormatting sqref="O3:O115">
    <cfRule type="containsText" dxfId="183" priority="19" operator="containsText" text="tu">
      <formula>NOT(ISERROR(SEARCH("tu",O3)))</formula>
    </cfRule>
    <cfRule type="containsText" dxfId="182" priority="17" operator="containsText" text="t ">
      <formula>NOT(ISERROR(SEARCH("t ",O3)))</formula>
    </cfRule>
    <cfRule type="containsText" dxfId="181" priority="18" operator="containsText" text=" u">
      <formula>NOT(ISERROR(SEARCH(" u",O3)))</formula>
    </cfRule>
  </conditionalFormatting>
  <conditionalFormatting sqref="T4">
    <cfRule type="dataBar" priority="4">
      <dataBar showValue="0">
        <cfvo type="num" val="0"/>
        <cfvo type="num" val="100"/>
        <color rgb="FF001E62"/>
      </dataBar>
      <extLst>
        <ext xmlns:x14="http://schemas.microsoft.com/office/spreadsheetml/2009/9/main" uri="{B025F937-C7B1-47D3-B67F-A62EFF666E3E}">
          <x14:id>{60DD1C5D-1039-4258-A858-24D0BBC8E996}</x14:id>
        </ext>
      </extLst>
    </cfRule>
  </conditionalFormatting>
  <conditionalFormatting sqref="T6">
    <cfRule type="dataBar" priority="3">
      <dataBar showValue="0">
        <cfvo type="num" val="0"/>
        <cfvo type="num" val="100"/>
        <color rgb="FFE30613"/>
      </dataBar>
      <extLst>
        <ext xmlns:x14="http://schemas.microsoft.com/office/spreadsheetml/2009/9/main" uri="{B025F937-C7B1-47D3-B67F-A62EFF666E3E}">
          <x14:id>{B240CBFC-0EA3-4AE6-A4FD-6A171D8628F6}</x14:id>
        </ext>
      </extLst>
    </cfRule>
  </conditionalFormatting>
  <conditionalFormatting sqref="T8">
    <cfRule type="dataBar" priority="2">
      <dataBar showValue="0">
        <cfvo type="num" val="0"/>
        <cfvo type="num" val="100"/>
        <color rgb="FF005DC4"/>
      </dataBar>
      <extLst>
        <ext xmlns:x14="http://schemas.microsoft.com/office/spreadsheetml/2009/9/main" uri="{B025F937-C7B1-47D3-B67F-A62EFF666E3E}">
          <x14:id>{2E2F5D65-534F-4602-87DF-671183733D7A}</x14:id>
        </ext>
      </extLst>
    </cfRule>
  </conditionalFormatting>
  <conditionalFormatting sqref="T10">
    <cfRule type="dataBar" priority="1">
      <dataBar showValue="0">
        <cfvo type="num" val="0"/>
        <cfvo type="num" val="100"/>
        <color rgb="FF19AC71"/>
      </dataBar>
      <extLst>
        <ext xmlns:x14="http://schemas.microsoft.com/office/spreadsheetml/2009/9/main" uri="{B025F937-C7B1-47D3-B67F-A62EFF666E3E}">
          <x14:id>{BA9D47CA-E4B1-4217-8A25-149023B3E922}</x14:id>
        </ext>
      </extLst>
    </cfRule>
  </conditionalFormatting>
  <conditionalFormatting sqref="T14:T19 T28 T32:T34 T37">
    <cfRule type="dataBar" priority="5">
      <dataBar showValue="0">
        <cfvo type="num" val="0"/>
        <cfvo type="num" val="100"/>
        <color rgb="FFE30613"/>
      </dataBar>
      <extLst>
        <ext xmlns:x14="http://schemas.microsoft.com/office/spreadsheetml/2009/9/main" uri="{B025F937-C7B1-47D3-B67F-A62EFF666E3E}">
          <x14:id>{319D1E63-97E1-47F4-8B29-72E12D08A96F}</x14:id>
        </ext>
      </extLst>
    </cfRule>
  </conditionalFormatting>
  <conditionalFormatting sqref="T20:T27 T29:T31 T35:T36 T38:T67">
    <cfRule type="dataBar" priority="6">
      <dataBar showValue="0">
        <cfvo type="num" val="0"/>
        <cfvo type="num" val="100"/>
        <color rgb="FFE30613"/>
      </dataBar>
      <extLst>
        <ext xmlns:x14="http://schemas.microsoft.com/office/spreadsheetml/2009/9/main" uri="{B025F937-C7B1-47D3-B67F-A62EFF666E3E}">
          <x14:id>{4A173C14-8CFE-43FB-A5D2-340F76F650E3}</x14:id>
        </ext>
      </extLst>
    </cfRule>
  </conditionalFormatting>
  <conditionalFormatting sqref="T70:T71 T75 T78:T79 T84 T87:T88 T91:T95">
    <cfRule type="dataBar" priority="7">
      <dataBar showValue="0">
        <cfvo type="num" val="0"/>
        <cfvo type="num" val="100"/>
        <color rgb="FF005DC4"/>
      </dataBar>
      <extLst>
        <ext xmlns:x14="http://schemas.microsoft.com/office/spreadsheetml/2009/9/main" uri="{B025F937-C7B1-47D3-B67F-A62EFF666E3E}">
          <x14:id>{EDAAB975-B014-4343-9F7C-6B28955B998C}</x14:id>
        </ext>
      </extLst>
    </cfRule>
  </conditionalFormatting>
  <conditionalFormatting sqref="T72:T74 T76:T77 T80:T83 T85:T86 T89:T90">
    <cfRule type="dataBar" priority="8">
      <dataBar showValue="0">
        <cfvo type="num" val="0"/>
        <cfvo type="num" val="100"/>
        <color rgb="FF005DC4"/>
      </dataBar>
      <extLst>
        <ext xmlns:x14="http://schemas.microsoft.com/office/spreadsheetml/2009/9/main" uri="{B025F937-C7B1-47D3-B67F-A62EFF666E3E}">
          <x14:id>{668BB66D-B53B-494D-9774-795A8D5628F2}</x14:id>
        </ext>
      </extLst>
    </cfRule>
  </conditionalFormatting>
  <conditionalFormatting sqref="T97:T103 T111:T113">
    <cfRule type="dataBar" priority="9">
      <dataBar showValue="0">
        <cfvo type="num" val="0"/>
        <cfvo type="num" val="100"/>
        <color rgb="FF19AC71"/>
      </dataBar>
      <extLst>
        <ext xmlns:x14="http://schemas.microsoft.com/office/spreadsheetml/2009/9/main" uri="{B025F937-C7B1-47D3-B67F-A62EFF666E3E}">
          <x14:id>{72665829-2FB9-4E90-A8A5-4429C3CA7DDC}</x14:id>
        </ext>
      </extLst>
    </cfRule>
  </conditionalFormatting>
  <conditionalFormatting sqref="T104:T110 T114:T115">
    <cfRule type="dataBar" priority="10">
      <dataBar showValue="0">
        <cfvo type="num" val="0"/>
        <cfvo type="num" val="100"/>
        <color rgb="FF19AC71"/>
      </dataBar>
      <extLst>
        <ext xmlns:x14="http://schemas.microsoft.com/office/spreadsheetml/2009/9/main" uri="{B025F937-C7B1-47D3-B67F-A62EFF666E3E}">
          <x14:id>{AD875D19-4BE5-47D7-8D24-0308BA25B2F6}</x14:id>
        </ext>
      </extLst>
    </cfRule>
  </conditionalFormatting>
  <pageMargins left="0.7" right="0.7" top="0.75" bottom="0.75" header="0.3" footer="0.3"/>
  <pageSetup paperSize="9" scale="70" fitToHeight="0" orientation="landscape" r:id="rId1"/>
  <rowBreaks count="2" manualBreakCount="2">
    <brk id="11" min="2" max="19" man="1"/>
    <brk id="68" min="2" max="19" man="1"/>
  </rowBreaks>
  <drawing r:id="rId2"/>
  <tableParts count="1">
    <tablePart r:id="rId3"/>
  </tableParts>
  <extLst>
    <ext xmlns:x14="http://schemas.microsoft.com/office/spreadsheetml/2009/9/main" uri="{78C0D931-6437-407d-A8EE-F0AAD7539E65}">
      <x14:conditionalFormattings>
        <x14:conditionalFormatting xmlns:xm="http://schemas.microsoft.com/office/excel/2006/main">
          <x14:cfRule type="dataBar" id="{EDF520D3-E528-42A0-A964-BCFF87424511}">
            <x14:dataBar minLength="0" maxLength="100" gradient="0">
              <x14:cfvo type="num">
                <xm:f>0</xm:f>
              </x14:cfvo>
              <x14:cfvo type="num">
                <xm:f>100</xm:f>
              </x14:cfvo>
              <x14:negativeFillColor rgb="FFFF0000"/>
              <x14:axisColor rgb="FF000000"/>
            </x14:dataBar>
          </x14:cfRule>
          <xm:sqref>M4</xm:sqref>
        </x14:conditionalFormatting>
        <x14:conditionalFormatting xmlns:xm="http://schemas.microsoft.com/office/excel/2006/main">
          <x14:cfRule type="dataBar" id="{D031775C-78D9-49D1-9B96-AC6D3120BA45}">
            <x14:dataBar minLength="0" maxLength="100" gradient="0">
              <x14:cfvo type="num">
                <xm:f>0</xm:f>
              </x14:cfvo>
              <x14:cfvo type="num">
                <xm:f>100</xm:f>
              </x14:cfvo>
              <x14:negativeFillColor rgb="FFFF0000"/>
              <x14:axisColor rgb="FF000000"/>
            </x14:dataBar>
          </x14:cfRule>
          <xm:sqref>M6</xm:sqref>
        </x14:conditionalFormatting>
        <x14:conditionalFormatting xmlns:xm="http://schemas.microsoft.com/office/excel/2006/main">
          <x14:cfRule type="dataBar" id="{12A239E0-EA37-4BFA-AB31-8DF60BE84CE1}">
            <x14:dataBar minLength="0" maxLength="100" gradient="0">
              <x14:cfvo type="num">
                <xm:f>0</xm:f>
              </x14:cfvo>
              <x14:cfvo type="num">
                <xm:f>100</xm:f>
              </x14:cfvo>
              <x14:negativeFillColor rgb="FFFF0000"/>
              <x14:axisColor rgb="FF000000"/>
            </x14:dataBar>
          </x14:cfRule>
          <xm:sqref>M8</xm:sqref>
        </x14:conditionalFormatting>
        <x14:conditionalFormatting xmlns:xm="http://schemas.microsoft.com/office/excel/2006/main">
          <x14:cfRule type="dataBar" id="{8FB8B9D7-240D-4602-ADAD-74044C68B510}">
            <x14:dataBar minLength="0" maxLength="100" gradient="0">
              <x14:cfvo type="num">
                <xm:f>0</xm:f>
              </x14:cfvo>
              <x14:cfvo type="num">
                <xm:f>100</xm:f>
              </x14:cfvo>
              <x14:negativeFillColor rgb="FFFF0000"/>
              <x14:axisColor rgb="FF000000"/>
            </x14:dataBar>
          </x14:cfRule>
          <xm:sqref>M10</xm:sqref>
        </x14:conditionalFormatting>
        <x14:conditionalFormatting xmlns:xm="http://schemas.microsoft.com/office/excel/2006/main">
          <x14:cfRule type="dataBar" id="{68732D52-9DC3-4754-AC6A-5D8C46A58EF2}">
            <x14:dataBar minLength="0" maxLength="100" gradient="0">
              <x14:cfvo type="num">
                <xm:f>0</xm:f>
              </x14:cfvo>
              <x14:cfvo type="num">
                <xm:f>100</xm:f>
              </x14:cfvo>
              <x14:negativeFillColor rgb="FFFF0000"/>
              <x14:axisColor rgb="FF000000"/>
            </x14:dataBar>
          </x14:cfRule>
          <xm:sqref>M14:M19 M28 M32:M34 M37 M47 M50 M53 M56 M62</xm:sqref>
        </x14:conditionalFormatting>
        <x14:conditionalFormatting xmlns:xm="http://schemas.microsoft.com/office/excel/2006/main">
          <x14:cfRule type="dataBar" id="{763BF20D-DF4D-4503-A30A-B3141F49FC2C}">
            <x14:dataBar minLength="0" maxLength="100" gradient="0">
              <x14:cfvo type="num">
                <xm:f>0</xm:f>
              </x14:cfvo>
              <x14:cfvo type="num">
                <xm:f>100</xm:f>
              </x14:cfvo>
              <x14:negativeFillColor rgb="FFFF0000"/>
              <x14:axisColor rgb="FF000000"/>
            </x14:dataBar>
          </x14:cfRule>
          <xm:sqref>M20:M27 M29:M31 M35:M36 M38:M46 M48:M49 M51:M52 M54:M55 M57:M61 M63:M67</xm:sqref>
        </x14:conditionalFormatting>
        <x14:conditionalFormatting xmlns:xm="http://schemas.microsoft.com/office/excel/2006/main">
          <x14:cfRule type="dataBar" id="{3843DB0F-8A99-40EB-B907-296645E9CFC3}">
            <x14:dataBar minLength="0" maxLength="100" gradient="0">
              <x14:cfvo type="num">
                <xm:f>0</xm:f>
              </x14:cfvo>
              <x14:cfvo type="num">
                <xm:f>100</xm:f>
              </x14:cfvo>
              <x14:negativeFillColor rgb="FFFF0000"/>
              <x14:axisColor rgb="FF000000"/>
            </x14:dataBar>
          </x14:cfRule>
          <xm:sqref>M70:M71 M75 M78:M79 M84 M87:M88 M91:M95</xm:sqref>
        </x14:conditionalFormatting>
        <x14:conditionalFormatting xmlns:xm="http://schemas.microsoft.com/office/excel/2006/main">
          <x14:cfRule type="dataBar" id="{2EC18EBC-15FD-4C0C-B4B5-0360F2A42A81}">
            <x14:dataBar minLength="0" maxLength="100" gradient="0">
              <x14:cfvo type="num">
                <xm:f>0</xm:f>
              </x14:cfvo>
              <x14:cfvo type="num">
                <xm:f>100</xm:f>
              </x14:cfvo>
              <x14:negativeFillColor rgb="FFFF0000"/>
              <x14:axisColor rgb="FF000000"/>
            </x14:dataBar>
          </x14:cfRule>
          <xm:sqref>M72:M74 M76:M77 M80:M83 M85:M86 M89:M90</xm:sqref>
        </x14:conditionalFormatting>
        <x14:conditionalFormatting xmlns:xm="http://schemas.microsoft.com/office/excel/2006/main">
          <x14:cfRule type="dataBar" id="{4F2B6EEF-CA01-449D-904A-9D532482700F}">
            <x14:dataBar minLength="0" maxLength="100" gradient="0">
              <x14:cfvo type="num">
                <xm:f>0</xm:f>
              </x14:cfvo>
              <x14:cfvo type="num">
                <xm:f>100</xm:f>
              </x14:cfvo>
              <x14:negativeFillColor rgb="FFFF0000"/>
              <x14:axisColor rgb="FF000000"/>
            </x14:dataBar>
          </x14:cfRule>
          <xm:sqref>M97:M103 M111:M113</xm:sqref>
        </x14:conditionalFormatting>
        <x14:conditionalFormatting xmlns:xm="http://schemas.microsoft.com/office/excel/2006/main">
          <x14:cfRule type="dataBar" id="{A9651E39-A097-496B-99E8-EABE458D58DC}">
            <x14:dataBar minLength="0" maxLength="100" gradient="0">
              <x14:cfvo type="num">
                <xm:f>0</xm:f>
              </x14:cfvo>
              <x14:cfvo type="num">
                <xm:f>100</xm:f>
              </x14:cfvo>
              <x14:negativeFillColor rgb="FFFF0000"/>
              <x14:axisColor rgb="FF000000"/>
            </x14:dataBar>
          </x14:cfRule>
          <xm:sqref>M104:M110 M114:M115</xm:sqref>
        </x14:conditionalFormatting>
        <x14:conditionalFormatting xmlns:xm="http://schemas.microsoft.com/office/excel/2006/main">
          <x14:cfRule type="dataBar" id="{1D06A1A5-AF7E-4173-A31D-7ACFA55E32A4}">
            <x14:dataBar minLength="0" maxLength="100" gradient="0">
              <x14:cfvo type="num">
                <xm:f>0</xm:f>
              </x14:cfvo>
              <x14:cfvo type="num">
                <xm:f>100</xm:f>
              </x14:cfvo>
              <x14:negativeFillColor rgb="FFFF0000"/>
              <x14:axisColor rgb="FF000000"/>
            </x14:dataBar>
          </x14:cfRule>
          <xm:sqref>N70</xm:sqref>
        </x14:conditionalFormatting>
        <x14:conditionalFormatting xmlns:xm="http://schemas.microsoft.com/office/excel/2006/main">
          <x14:cfRule type="dataBar" id="{1530B809-3447-473F-B3D6-78AD05EBF90C}">
            <x14:dataBar minLength="0" maxLength="100" gradient="0">
              <x14:cfvo type="num">
                <xm:f>0</xm:f>
              </x14:cfvo>
              <x14:cfvo type="num">
                <xm:f>100</xm:f>
              </x14:cfvo>
              <x14:negativeFillColor rgb="FFFF0000"/>
              <x14:axisColor rgb="FF000000"/>
            </x14:dataBar>
          </x14:cfRule>
          <xm:sqref>N71</xm:sqref>
        </x14:conditionalFormatting>
        <x14:conditionalFormatting xmlns:xm="http://schemas.microsoft.com/office/excel/2006/main">
          <x14:cfRule type="dataBar" id="{4BA3C6BE-EFE4-4B12-860A-97A8AB1BD9A8}">
            <x14:dataBar minLength="0" maxLength="100" gradient="0">
              <x14:cfvo type="num">
                <xm:f>0</xm:f>
              </x14:cfvo>
              <x14:cfvo type="num">
                <xm:f>100</xm:f>
              </x14:cfvo>
              <x14:negativeFillColor rgb="FFFF0000"/>
              <x14:axisColor rgb="FF000000"/>
            </x14:dataBar>
          </x14:cfRule>
          <xm:sqref>N72</xm:sqref>
        </x14:conditionalFormatting>
        <x14:conditionalFormatting xmlns:xm="http://schemas.microsoft.com/office/excel/2006/main">
          <x14:cfRule type="dataBar" id="{6421B015-338F-4DC7-B0D9-054EF107BB0C}">
            <x14:dataBar minLength="0" maxLength="100" gradient="0">
              <x14:cfvo type="num">
                <xm:f>0</xm:f>
              </x14:cfvo>
              <x14:cfvo type="num">
                <xm:f>100</xm:f>
              </x14:cfvo>
              <x14:negativeFillColor rgb="FFFF0000"/>
              <x14:axisColor rgb="FF000000"/>
            </x14:dataBar>
          </x14:cfRule>
          <xm:sqref>N73</xm:sqref>
        </x14:conditionalFormatting>
        <x14:conditionalFormatting xmlns:xm="http://schemas.microsoft.com/office/excel/2006/main">
          <x14:cfRule type="dataBar" id="{D38F1A1B-8BCA-4F32-89E5-7B6800E80C7F}">
            <x14:dataBar minLength="0" maxLength="100" gradient="0">
              <x14:cfvo type="num">
                <xm:f>0</xm:f>
              </x14:cfvo>
              <x14:cfvo type="num">
                <xm:f>100</xm:f>
              </x14:cfvo>
              <x14:negativeFillColor rgb="FFFF0000"/>
              <x14:axisColor rgb="FF000000"/>
            </x14:dataBar>
          </x14:cfRule>
          <xm:sqref>N74</xm:sqref>
        </x14:conditionalFormatting>
        <x14:conditionalFormatting xmlns:xm="http://schemas.microsoft.com/office/excel/2006/main">
          <x14:cfRule type="dataBar" id="{017943CE-76B8-4163-A155-74180B0B6BDB}">
            <x14:dataBar minLength="0" maxLength="100" gradient="0">
              <x14:cfvo type="num">
                <xm:f>0</xm:f>
              </x14:cfvo>
              <x14:cfvo type="num">
                <xm:f>100</xm:f>
              </x14:cfvo>
              <x14:negativeFillColor rgb="FFFF0000"/>
              <x14:axisColor rgb="FF000000"/>
            </x14:dataBar>
          </x14:cfRule>
          <xm:sqref>N75</xm:sqref>
        </x14:conditionalFormatting>
        <x14:conditionalFormatting xmlns:xm="http://schemas.microsoft.com/office/excel/2006/main">
          <x14:cfRule type="dataBar" id="{407B97B7-1E63-426A-B2AA-E5FF996CACF3}">
            <x14:dataBar minLength="0" maxLength="100" gradient="0">
              <x14:cfvo type="num">
                <xm:f>0</xm:f>
              </x14:cfvo>
              <x14:cfvo type="num">
                <xm:f>100</xm:f>
              </x14:cfvo>
              <x14:negativeFillColor rgb="FFFF0000"/>
              <x14:axisColor rgb="FF000000"/>
            </x14:dataBar>
          </x14:cfRule>
          <xm:sqref>N76:N77</xm:sqref>
        </x14:conditionalFormatting>
        <x14:conditionalFormatting xmlns:xm="http://schemas.microsoft.com/office/excel/2006/main">
          <x14:cfRule type="dataBar" id="{071CE029-D270-4D0B-B774-73F30AE204F6}">
            <x14:dataBar minLength="0" maxLength="100" gradient="0">
              <x14:cfvo type="num">
                <xm:f>0</xm:f>
              </x14:cfvo>
              <x14:cfvo type="num">
                <xm:f>100</xm:f>
              </x14:cfvo>
              <x14:negativeFillColor rgb="FFFF0000"/>
              <x14:axisColor rgb="FF000000"/>
            </x14:dataBar>
          </x14:cfRule>
          <xm:sqref>N78:N79</xm:sqref>
        </x14:conditionalFormatting>
        <x14:conditionalFormatting xmlns:xm="http://schemas.microsoft.com/office/excel/2006/main">
          <x14:cfRule type="dataBar" id="{67D2BE89-96B8-414E-B59F-135323C9D815}">
            <x14:dataBar minLength="0" maxLength="100" gradient="0">
              <x14:cfvo type="num">
                <xm:f>0</xm:f>
              </x14:cfvo>
              <x14:cfvo type="num">
                <xm:f>100</xm:f>
              </x14:cfvo>
              <x14:negativeFillColor rgb="FFFF0000"/>
              <x14:axisColor rgb="FF000000"/>
            </x14:dataBar>
          </x14:cfRule>
          <xm:sqref>N80:N83</xm:sqref>
        </x14:conditionalFormatting>
        <x14:conditionalFormatting xmlns:xm="http://schemas.microsoft.com/office/excel/2006/main">
          <x14:cfRule type="dataBar" id="{E9E413DC-97E3-40B2-8E80-7F9DBE34AC99}">
            <x14:dataBar minLength="0" maxLength="100" gradient="0">
              <x14:cfvo type="num">
                <xm:f>0</xm:f>
              </x14:cfvo>
              <x14:cfvo type="num">
                <xm:f>100</xm:f>
              </x14:cfvo>
              <x14:negativeFillColor rgb="FFFF0000"/>
              <x14:axisColor rgb="FF000000"/>
            </x14:dataBar>
          </x14:cfRule>
          <xm:sqref>N84</xm:sqref>
        </x14:conditionalFormatting>
        <x14:conditionalFormatting xmlns:xm="http://schemas.microsoft.com/office/excel/2006/main">
          <x14:cfRule type="dataBar" id="{3BEDF893-B2B1-4B3F-9777-ABABB2B58AEE}">
            <x14:dataBar minLength="0" maxLength="100" gradient="0">
              <x14:cfvo type="num">
                <xm:f>0</xm:f>
              </x14:cfvo>
              <x14:cfvo type="num">
                <xm:f>100</xm:f>
              </x14:cfvo>
              <x14:negativeFillColor rgb="FFFF0000"/>
              <x14:axisColor rgb="FF000000"/>
            </x14:dataBar>
          </x14:cfRule>
          <xm:sqref>N85:N87</xm:sqref>
        </x14:conditionalFormatting>
        <x14:conditionalFormatting xmlns:xm="http://schemas.microsoft.com/office/excel/2006/main">
          <x14:cfRule type="dataBar" id="{F8A59BE5-F199-4D05-866D-66F316174A14}">
            <x14:dataBar minLength="0" maxLength="100" gradient="0">
              <x14:cfvo type="num">
                <xm:f>0</xm:f>
              </x14:cfvo>
              <x14:cfvo type="num">
                <xm:f>100</xm:f>
              </x14:cfvo>
              <x14:negativeFillColor rgb="FFFF0000"/>
              <x14:axisColor rgb="FF000000"/>
            </x14:dataBar>
          </x14:cfRule>
          <xm:sqref>N88</xm:sqref>
        </x14:conditionalFormatting>
        <x14:conditionalFormatting xmlns:xm="http://schemas.microsoft.com/office/excel/2006/main">
          <x14:cfRule type="dataBar" id="{DD4507D9-5A40-4045-BDE0-1C2F699B3382}">
            <x14:dataBar minLength="0" maxLength="100" gradient="0">
              <x14:cfvo type="num">
                <xm:f>0</xm:f>
              </x14:cfvo>
              <x14:cfvo type="num">
                <xm:f>100</xm:f>
              </x14:cfvo>
              <x14:negativeFillColor rgb="FFFF0000"/>
              <x14:axisColor rgb="FF000000"/>
            </x14:dataBar>
          </x14:cfRule>
          <xm:sqref>N89:N90</xm:sqref>
        </x14:conditionalFormatting>
        <x14:conditionalFormatting xmlns:xm="http://schemas.microsoft.com/office/excel/2006/main">
          <x14:cfRule type="dataBar" id="{E9F5E6E6-ABC9-4F9B-9F77-2B574653FDF1}">
            <x14:dataBar minLength="0" maxLength="100" gradient="0">
              <x14:cfvo type="num">
                <xm:f>0</xm:f>
              </x14:cfvo>
              <x14:cfvo type="num">
                <xm:f>100</xm:f>
              </x14:cfvo>
              <x14:negativeFillColor rgb="FFFF0000"/>
              <x14:axisColor rgb="FF000000"/>
            </x14:dataBar>
          </x14:cfRule>
          <xm:sqref>N91:N92</xm:sqref>
        </x14:conditionalFormatting>
        <x14:conditionalFormatting xmlns:xm="http://schemas.microsoft.com/office/excel/2006/main">
          <x14:cfRule type="dataBar" id="{60DD1C5D-1039-4258-A858-24D0BBC8E996}">
            <x14:dataBar minLength="0" maxLength="100" gradient="0">
              <x14:cfvo type="num">
                <xm:f>0</xm:f>
              </x14:cfvo>
              <x14:cfvo type="num">
                <xm:f>100</xm:f>
              </x14:cfvo>
              <x14:negativeFillColor rgb="FFFF0000"/>
              <x14:axisColor rgb="FF000000"/>
            </x14:dataBar>
          </x14:cfRule>
          <xm:sqref>T4</xm:sqref>
        </x14:conditionalFormatting>
        <x14:conditionalFormatting xmlns:xm="http://schemas.microsoft.com/office/excel/2006/main">
          <x14:cfRule type="dataBar" id="{B240CBFC-0EA3-4AE6-A4FD-6A171D8628F6}">
            <x14:dataBar minLength="0" maxLength="100" gradient="0">
              <x14:cfvo type="num">
                <xm:f>0</xm:f>
              </x14:cfvo>
              <x14:cfvo type="num">
                <xm:f>100</xm:f>
              </x14:cfvo>
              <x14:negativeFillColor rgb="FFFF0000"/>
              <x14:axisColor rgb="FF000000"/>
            </x14:dataBar>
          </x14:cfRule>
          <xm:sqref>T6</xm:sqref>
        </x14:conditionalFormatting>
        <x14:conditionalFormatting xmlns:xm="http://schemas.microsoft.com/office/excel/2006/main">
          <x14:cfRule type="dataBar" id="{2E2F5D65-534F-4602-87DF-671183733D7A}">
            <x14:dataBar minLength="0" maxLength="100" gradient="0">
              <x14:cfvo type="num">
                <xm:f>0</xm:f>
              </x14:cfvo>
              <x14:cfvo type="num">
                <xm:f>100</xm:f>
              </x14:cfvo>
              <x14:negativeFillColor rgb="FFFF0000"/>
              <x14:axisColor rgb="FF000000"/>
            </x14:dataBar>
          </x14:cfRule>
          <xm:sqref>T8</xm:sqref>
        </x14:conditionalFormatting>
        <x14:conditionalFormatting xmlns:xm="http://schemas.microsoft.com/office/excel/2006/main">
          <x14:cfRule type="dataBar" id="{BA9D47CA-E4B1-4217-8A25-149023B3E922}">
            <x14:dataBar minLength="0" maxLength="100" gradient="0">
              <x14:cfvo type="num">
                <xm:f>0</xm:f>
              </x14:cfvo>
              <x14:cfvo type="num">
                <xm:f>100</xm:f>
              </x14:cfvo>
              <x14:negativeFillColor rgb="FFFF0000"/>
              <x14:axisColor rgb="FF000000"/>
            </x14:dataBar>
          </x14:cfRule>
          <xm:sqref>T10</xm:sqref>
        </x14:conditionalFormatting>
        <x14:conditionalFormatting xmlns:xm="http://schemas.microsoft.com/office/excel/2006/main">
          <x14:cfRule type="dataBar" id="{319D1E63-97E1-47F4-8B29-72E12D08A96F}">
            <x14:dataBar minLength="0" maxLength="100" gradient="0">
              <x14:cfvo type="num">
                <xm:f>0</xm:f>
              </x14:cfvo>
              <x14:cfvo type="num">
                <xm:f>100</xm:f>
              </x14:cfvo>
              <x14:negativeFillColor rgb="FFFF0000"/>
              <x14:axisColor rgb="FF000000"/>
            </x14:dataBar>
          </x14:cfRule>
          <xm:sqref>T14:T19 T28 T32:T34 T37</xm:sqref>
        </x14:conditionalFormatting>
        <x14:conditionalFormatting xmlns:xm="http://schemas.microsoft.com/office/excel/2006/main">
          <x14:cfRule type="dataBar" id="{4A173C14-8CFE-43FB-A5D2-340F76F650E3}">
            <x14:dataBar minLength="0" maxLength="100" gradient="0">
              <x14:cfvo type="num">
                <xm:f>0</xm:f>
              </x14:cfvo>
              <x14:cfvo type="num">
                <xm:f>100</xm:f>
              </x14:cfvo>
              <x14:negativeFillColor rgb="FFFF0000"/>
              <x14:axisColor rgb="FF000000"/>
            </x14:dataBar>
          </x14:cfRule>
          <xm:sqref>T20:T27 T29:T31 T35:T36 T38:T67</xm:sqref>
        </x14:conditionalFormatting>
        <x14:conditionalFormatting xmlns:xm="http://schemas.microsoft.com/office/excel/2006/main">
          <x14:cfRule type="dataBar" id="{EDAAB975-B014-4343-9F7C-6B28955B998C}">
            <x14:dataBar minLength="0" maxLength="100" gradient="0">
              <x14:cfvo type="num">
                <xm:f>0</xm:f>
              </x14:cfvo>
              <x14:cfvo type="num">
                <xm:f>100</xm:f>
              </x14:cfvo>
              <x14:negativeFillColor rgb="FFFF0000"/>
              <x14:axisColor rgb="FF000000"/>
            </x14:dataBar>
          </x14:cfRule>
          <xm:sqref>T70:T71 T75 T78:T79 T84 T87:T88 T91:T95</xm:sqref>
        </x14:conditionalFormatting>
        <x14:conditionalFormatting xmlns:xm="http://schemas.microsoft.com/office/excel/2006/main">
          <x14:cfRule type="dataBar" id="{668BB66D-B53B-494D-9774-795A8D5628F2}">
            <x14:dataBar minLength="0" maxLength="100" gradient="0">
              <x14:cfvo type="num">
                <xm:f>0</xm:f>
              </x14:cfvo>
              <x14:cfvo type="num">
                <xm:f>100</xm:f>
              </x14:cfvo>
              <x14:negativeFillColor rgb="FFFF0000"/>
              <x14:axisColor rgb="FF000000"/>
            </x14:dataBar>
          </x14:cfRule>
          <xm:sqref>T72:T74 T76:T77 T80:T83 T85:T86 T89:T90</xm:sqref>
        </x14:conditionalFormatting>
        <x14:conditionalFormatting xmlns:xm="http://schemas.microsoft.com/office/excel/2006/main">
          <x14:cfRule type="dataBar" id="{72665829-2FB9-4E90-A8A5-4429C3CA7DDC}">
            <x14:dataBar minLength="0" maxLength="100" gradient="0">
              <x14:cfvo type="num">
                <xm:f>0</xm:f>
              </x14:cfvo>
              <x14:cfvo type="num">
                <xm:f>100</xm:f>
              </x14:cfvo>
              <x14:negativeFillColor rgb="FFFF0000"/>
              <x14:axisColor rgb="FF000000"/>
            </x14:dataBar>
          </x14:cfRule>
          <xm:sqref>T97:T103 T111:T113</xm:sqref>
        </x14:conditionalFormatting>
        <x14:conditionalFormatting xmlns:xm="http://schemas.microsoft.com/office/excel/2006/main">
          <x14:cfRule type="dataBar" id="{AD875D19-4BE5-47D7-8D24-0308BA25B2F6}">
            <x14:dataBar minLength="0" maxLength="100" gradient="0">
              <x14:cfvo type="num">
                <xm:f>0</xm:f>
              </x14:cfvo>
              <x14:cfvo type="num">
                <xm:f>100</xm:f>
              </x14:cfvo>
              <x14:negativeFillColor rgb="FFFF0000"/>
              <x14:axisColor rgb="FF000000"/>
            </x14:dataBar>
          </x14:cfRule>
          <xm:sqref>T104:T110 T114:T115</xm:sqref>
        </x14:conditionalFormatting>
      </x14:conditionalFormattings>
    </ext>
    <ext xmlns:x14="http://schemas.microsoft.com/office/spreadsheetml/2009/9/main" uri="{A8765BA9-456A-4dab-B4F3-ACF838C121DE}">
      <x14:slicerList>
        <x14:slicer r:id="rId4"/>
      </x14:slicerList>
    </ext>
    <ext xmlns:x15="http://schemas.microsoft.com/office/spreadsheetml/2010/11/main" uri="{3A4CF648-6AED-40f4-86FF-DC5316D8AED3}">
      <x14:slicerList xmlns:x14="http://schemas.microsoft.com/office/spreadsheetml/2009/9/main">
        <x14:slicer r:id="rId5"/>
      </x14:slicerList>
    </ext>
  </extLs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F2FABD-9493-44A5-ADB5-9279091C5451}">
  <sheetPr codeName="Sheet14">
    <pageSetUpPr fitToPage="1"/>
  </sheetPr>
  <dimension ref="A1"/>
  <sheetViews>
    <sheetView showGridLines="0" zoomScale="38" zoomScaleNormal="38" workbookViewId="0"/>
  </sheetViews>
  <sheetFormatPr defaultRowHeight="15"/>
  <sheetData/>
  <sheetProtection sheet="1" objects="1" scenarios="1"/>
  <pageMargins left="0.7" right="0.7" top="0.75" bottom="0.75" header="0.3" footer="0.3"/>
  <pageSetup paperSize="9" scale="52" fitToHeight="0" orientation="landscape"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1121CA-C06D-4991-8568-437163D6F7B1}">
  <sheetPr codeName="Sheet15"/>
  <dimension ref="B2:Q38"/>
  <sheetViews>
    <sheetView zoomScale="96" zoomScaleNormal="96" workbookViewId="0">
      <selection activeCell="F11" sqref="F11"/>
    </sheetView>
  </sheetViews>
  <sheetFormatPr defaultRowHeight="15"/>
  <cols>
    <col min="2" max="2" width="18" bestFit="1" customWidth="1"/>
    <col min="3" max="4" width="13.85546875" customWidth="1"/>
    <col min="9" max="9" width="17.85546875" bestFit="1" customWidth="1"/>
  </cols>
  <sheetData>
    <row r="2" spans="2:9" ht="15" customHeight="1">
      <c r="B2" s="91"/>
      <c r="D2" s="144"/>
    </row>
    <row r="3" spans="2:9" ht="38.25">
      <c r="B3" s="91"/>
      <c r="C3" s="144" t="s">
        <v>824</v>
      </c>
      <c r="D3" s="99" t="s">
        <v>825</v>
      </c>
      <c r="F3" s="144" t="s">
        <v>826</v>
      </c>
      <c r="G3" s="99" t="s">
        <v>578</v>
      </c>
      <c r="H3" t="s">
        <v>827</v>
      </c>
      <c r="I3" s="99" t="s">
        <v>281</v>
      </c>
    </row>
    <row r="4" spans="2:9">
      <c r="B4" s="92" t="s">
        <v>2</v>
      </c>
      <c r="C4" s="777">
        <v>27.73</v>
      </c>
      <c r="D4" t="s">
        <v>579</v>
      </c>
      <c r="F4" s="267">
        <v>66351.856</v>
      </c>
      <c r="G4" t="s">
        <v>580</v>
      </c>
      <c r="H4" t="s">
        <v>828</v>
      </c>
      <c r="I4" s="622" t="s">
        <v>581</v>
      </c>
    </row>
    <row r="5" spans="2:9">
      <c r="B5" s="92" t="s">
        <v>3</v>
      </c>
      <c r="C5" s="777">
        <v>173.73599999999999</v>
      </c>
      <c r="D5" t="s">
        <v>582</v>
      </c>
      <c r="F5" s="267">
        <v>2635.6320000000001</v>
      </c>
      <c r="G5" t="s">
        <v>583</v>
      </c>
      <c r="H5" t="s">
        <v>828</v>
      </c>
      <c r="I5" s="623"/>
    </row>
    <row r="6" spans="2:9">
      <c r="B6" s="92" t="s">
        <v>4</v>
      </c>
      <c r="C6" s="777">
        <v>0.46</v>
      </c>
      <c r="D6" t="s">
        <v>584</v>
      </c>
      <c r="F6" s="267">
        <v>34678.413999999997</v>
      </c>
      <c r="G6" t="s">
        <v>580</v>
      </c>
      <c r="H6" t="s">
        <v>828</v>
      </c>
      <c r="I6" s="622" t="s">
        <v>581</v>
      </c>
    </row>
    <row r="7" spans="2:9">
      <c r="B7" s="92" t="s">
        <v>5</v>
      </c>
      <c r="C7" s="777">
        <v>17.847999999999999</v>
      </c>
      <c r="D7" t="s">
        <v>579</v>
      </c>
      <c r="F7" s="267">
        <v>2761.569</v>
      </c>
      <c r="G7" t="s">
        <v>583</v>
      </c>
      <c r="H7" t="s">
        <v>828</v>
      </c>
      <c r="I7" s="623" t="s">
        <v>585</v>
      </c>
    </row>
    <row r="8" spans="2:9">
      <c r="B8" s="92" t="s">
        <v>6</v>
      </c>
      <c r="C8" s="777">
        <v>41.601999999999997</v>
      </c>
      <c r="D8" t="s">
        <v>579</v>
      </c>
      <c r="F8" s="267">
        <v>55764.707000000002</v>
      </c>
      <c r="G8" t="s">
        <v>580</v>
      </c>
      <c r="H8" t="s">
        <v>828</v>
      </c>
      <c r="I8" s="622" t="s">
        <v>586</v>
      </c>
    </row>
    <row r="9" spans="2:9">
      <c r="B9" s="92" t="s">
        <v>7</v>
      </c>
      <c r="C9" s="777">
        <v>20.036999999999999</v>
      </c>
      <c r="D9" t="s">
        <v>579</v>
      </c>
      <c r="F9" s="267">
        <v>17734.760999999999</v>
      </c>
      <c r="G9" t="s">
        <v>579</v>
      </c>
      <c r="H9" t="s">
        <v>828</v>
      </c>
      <c r="I9" s="623" t="s">
        <v>586</v>
      </c>
    </row>
    <row r="10" spans="2:9">
      <c r="B10" s="92" t="s">
        <v>8</v>
      </c>
      <c r="C10" s="777">
        <v>1405.08</v>
      </c>
      <c r="D10" t="s">
        <v>582</v>
      </c>
      <c r="F10" s="267">
        <v>13968.065000000001</v>
      </c>
      <c r="G10" t="s">
        <v>579</v>
      </c>
      <c r="H10" t="s">
        <v>828</v>
      </c>
      <c r="I10" s="622" t="s">
        <v>829</v>
      </c>
    </row>
    <row r="11" spans="2:9">
      <c r="B11" s="198" t="s">
        <v>9</v>
      </c>
      <c r="C11" s="777">
        <v>23.298999999999999</v>
      </c>
      <c r="D11" t="s">
        <v>579</v>
      </c>
      <c r="F11" s="267">
        <v>39488.574999999997</v>
      </c>
      <c r="G11" t="s">
        <v>580</v>
      </c>
      <c r="H11" t="s">
        <v>828</v>
      </c>
      <c r="I11" s="623" t="s">
        <v>830</v>
      </c>
    </row>
    <row r="12" spans="2:9">
      <c r="B12" s="92" t="s">
        <v>10</v>
      </c>
      <c r="C12" s="777">
        <v>18.103999999999999</v>
      </c>
      <c r="D12" t="s">
        <v>579</v>
      </c>
      <c r="F12" s="267">
        <v>7198.5749999999998</v>
      </c>
      <c r="G12" t="s">
        <v>579</v>
      </c>
      <c r="H12" t="s">
        <v>828</v>
      </c>
      <c r="I12" s="623" t="s">
        <v>589</v>
      </c>
    </row>
    <row r="13" spans="2:9">
      <c r="B13" s="198" t="s">
        <v>11</v>
      </c>
      <c r="C13" s="777">
        <v>7.5110000000000001</v>
      </c>
      <c r="D13" t="s">
        <v>584</v>
      </c>
      <c r="F13" s="267">
        <v>56892.781000000003</v>
      </c>
      <c r="G13" t="s">
        <v>580</v>
      </c>
      <c r="H13" t="s">
        <v>828</v>
      </c>
      <c r="I13" s="622" t="s">
        <v>588</v>
      </c>
    </row>
    <row r="14" spans="2:9">
      <c r="B14" s="92" t="s">
        <v>12</v>
      </c>
      <c r="C14" s="777">
        <v>1463.866</v>
      </c>
      <c r="D14" t="s">
        <v>582</v>
      </c>
      <c r="F14" s="267">
        <v>2675.3220000000001</v>
      </c>
      <c r="G14" t="s">
        <v>583</v>
      </c>
      <c r="H14" t="s">
        <v>828</v>
      </c>
      <c r="I14" s="623"/>
    </row>
    <row r="15" spans="2:9">
      <c r="B15" s="92" t="s">
        <v>13</v>
      </c>
      <c r="C15" s="777">
        <v>284.43900000000002</v>
      </c>
      <c r="D15" t="s">
        <v>582</v>
      </c>
      <c r="F15" s="267">
        <v>5082.4380000000001</v>
      </c>
      <c r="G15" t="s">
        <v>579</v>
      </c>
      <c r="H15" t="s">
        <v>828</v>
      </c>
      <c r="I15" s="622" t="s">
        <v>831</v>
      </c>
    </row>
    <row r="16" spans="2:9">
      <c r="B16" s="92" t="s">
        <v>14</v>
      </c>
      <c r="C16" s="777">
        <v>123.291</v>
      </c>
      <c r="D16" t="s">
        <v>582</v>
      </c>
      <c r="F16" s="267">
        <v>35973.152000000002</v>
      </c>
      <c r="G16" t="s">
        <v>580</v>
      </c>
      <c r="H16" t="s">
        <v>828</v>
      </c>
      <c r="I16" s="623" t="s">
        <v>832</v>
      </c>
    </row>
    <row r="17" spans="2:16">
      <c r="B17" s="92" t="s">
        <v>15</v>
      </c>
      <c r="C17" s="777">
        <v>7.7880000000000003</v>
      </c>
      <c r="D17" t="s">
        <v>584</v>
      </c>
      <c r="F17" s="267">
        <v>2288.444</v>
      </c>
      <c r="G17" t="s">
        <v>583</v>
      </c>
      <c r="H17" t="s">
        <v>828</v>
      </c>
      <c r="I17" s="622" t="s">
        <v>585</v>
      </c>
    </row>
    <row r="18" spans="2:16">
      <c r="B18" s="92" t="s">
        <v>16</v>
      </c>
      <c r="C18" s="777">
        <v>33.851999999999997</v>
      </c>
      <c r="D18" t="s">
        <v>579</v>
      </c>
      <c r="F18" s="267">
        <v>13948.736999999999</v>
      </c>
      <c r="G18" t="s">
        <v>579</v>
      </c>
      <c r="H18" t="s">
        <v>828</v>
      </c>
      <c r="I18" s="623" t="s">
        <v>832</v>
      </c>
    </row>
    <row r="19" spans="2:16">
      <c r="B19" s="92" t="s">
        <v>17</v>
      </c>
      <c r="C19" s="777">
        <v>133.36699999999999</v>
      </c>
      <c r="D19" t="s">
        <v>582</v>
      </c>
      <c r="F19" s="267">
        <v>13741.296</v>
      </c>
      <c r="G19" t="s">
        <v>579</v>
      </c>
      <c r="H19" t="s">
        <v>828</v>
      </c>
      <c r="I19" s="622" t="s">
        <v>586</v>
      </c>
    </row>
    <row r="20" spans="2:16">
      <c r="B20" s="92" t="s">
        <v>18</v>
      </c>
      <c r="C20" s="777">
        <v>54.850999999999999</v>
      </c>
      <c r="D20" t="s">
        <v>582</v>
      </c>
      <c r="F20" s="267">
        <v>1502.2650000000001</v>
      </c>
      <c r="G20" t="s">
        <v>583</v>
      </c>
      <c r="H20" t="s">
        <v>828</v>
      </c>
      <c r="I20" s="623" t="s">
        <v>585</v>
      </c>
      <c r="P20" t="s">
        <v>833</v>
      </c>
    </row>
    <row r="21" spans="2:16">
      <c r="B21" s="92" t="s">
        <v>19</v>
      </c>
      <c r="C21" s="777">
        <v>5.3239999999999998</v>
      </c>
      <c r="D21" t="s">
        <v>584</v>
      </c>
      <c r="F21" s="267">
        <v>48620.65</v>
      </c>
      <c r="G21" t="s">
        <v>580</v>
      </c>
      <c r="H21" t="s">
        <v>828</v>
      </c>
      <c r="I21" s="622" t="s">
        <v>581</v>
      </c>
    </row>
    <row r="22" spans="2:16">
      <c r="B22" s="92" t="s">
        <v>20</v>
      </c>
      <c r="C22" s="777">
        <v>240.49</v>
      </c>
      <c r="D22" t="s">
        <v>582</v>
      </c>
      <c r="F22" s="267">
        <v>1695.6479999999999</v>
      </c>
      <c r="G22" t="s">
        <v>583</v>
      </c>
      <c r="H22" t="s">
        <v>834</v>
      </c>
      <c r="I22" s="623"/>
    </row>
    <row r="23" spans="2:16">
      <c r="B23" s="92" t="s">
        <v>21</v>
      </c>
      <c r="C23" s="777">
        <v>12.803000000000001</v>
      </c>
      <c r="D23" t="s">
        <v>584</v>
      </c>
      <c r="F23" s="267">
        <v>2537.7910000000002</v>
      </c>
      <c r="G23" t="s">
        <v>583</v>
      </c>
      <c r="H23" t="s">
        <v>828</v>
      </c>
      <c r="I23" s="622" t="s">
        <v>588</v>
      </c>
    </row>
    <row r="24" spans="2:16">
      <c r="B24" s="92" t="s">
        <v>22</v>
      </c>
      <c r="C24" s="777">
        <v>34.408999999999999</v>
      </c>
      <c r="D24" t="s">
        <v>579</v>
      </c>
      <c r="F24" s="267">
        <v>9910.9419999999991</v>
      </c>
      <c r="G24" t="s">
        <v>579</v>
      </c>
      <c r="H24" t="s">
        <v>828</v>
      </c>
      <c r="I24" s="623" t="s">
        <v>835</v>
      </c>
    </row>
    <row r="25" spans="2:16">
      <c r="B25" s="92" t="s">
        <v>23</v>
      </c>
      <c r="C25" s="777">
        <v>114.086</v>
      </c>
      <c r="D25" t="s">
        <v>582</v>
      </c>
      <c r="F25" s="267">
        <v>4270.1360000000004</v>
      </c>
      <c r="G25" t="s">
        <v>579</v>
      </c>
      <c r="H25" t="s">
        <v>828</v>
      </c>
      <c r="I25" s="622" t="s">
        <v>831</v>
      </c>
    </row>
    <row r="26" spans="2:16">
      <c r="B26" s="92" t="s">
        <v>24</v>
      </c>
      <c r="C26" s="777">
        <v>143.99700000000001</v>
      </c>
      <c r="D26" t="s">
        <v>582</v>
      </c>
      <c r="F26" s="267">
        <v>17972.116999999998</v>
      </c>
      <c r="G26" t="s">
        <v>579</v>
      </c>
      <c r="H26" t="s">
        <v>828</v>
      </c>
      <c r="I26" s="623" t="s">
        <v>588</v>
      </c>
    </row>
    <row r="27" spans="2:16">
      <c r="B27" s="92" t="s">
        <v>25</v>
      </c>
      <c r="C27" s="777">
        <v>6.077</v>
      </c>
      <c r="D27" t="s">
        <v>584</v>
      </c>
      <c r="F27" s="267">
        <v>99365.285000000003</v>
      </c>
      <c r="G27" t="s">
        <v>580</v>
      </c>
      <c r="H27" t="s">
        <v>828</v>
      </c>
      <c r="I27" s="622" t="s">
        <v>581</v>
      </c>
    </row>
    <row r="28" spans="2:16">
      <c r="B28" s="92" t="s">
        <v>26</v>
      </c>
      <c r="C28" s="777">
        <v>51.685000000000002</v>
      </c>
      <c r="D28" t="s">
        <v>582</v>
      </c>
      <c r="F28" s="267">
        <v>36226.964999999997</v>
      </c>
      <c r="G28" t="s">
        <v>580</v>
      </c>
      <c r="H28" t="s">
        <v>828</v>
      </c>
      <c r="I28" s="623" t="s">
        <v>587</v>
      </c>
    </row>
    <row r="29" spans="2:16">
      <c r="B29" s="92" t="s">
        <v>27</v>
      </c>
      <c r="C29" s="777">
        <v>21.916</v>
      </c>
      <c r="D29" t="s">
        <v>579</v>
      </c>
      <c r="F29" s="267"/>
      <c r="G29" t="s">
        <v>579</v>
      </c>
      <c r="H29" t="s">
        <v>836</v>
      </c>
      <c r="I29" s="622"/>
    </row>
    <row r="30" spans="2:16">
      <c r="B30" s="92" t="s">
        <v>28</v>
      </c>
      <c r="C30" s="777">
        <v>71.62</v>
      </c>
      <c r="D30" t="s">
        <v>582</v>
      </c>
      <c r="F30" s="267">
        <v>8056.5659999999998</v>
      </c>
      <c r="G30" t="s">
        <v>579</v>
      </c>
      <c r="H30" t="s">
        <v>828</v>
      </c>
      <c r="I30" s="622" t="s">
        <v>587</v>
      </c>
    </row>
    <row r="31" spans="2:16">
      <c r="B31" s="92" t="s">
        <v>29</v>
      </c>
      <c r="C31" s="777">
        <v>69.486999999999995</v>
      </c>
      <c r="D31" t="s">
        <v>582</v>
      </c>
      <c r="F31" s="267">
        <v>57608.214</v>
      </c>
      <c r="G31" t="s">
        <v>580</v>
      </c>
      <c r="H31" t="s">
        <v>828</v>
      </c>
      <c r="I31" s="623" t="s">
        <v>592</v>
      </c>
    </row>
    <row r="32" spans="2:16">
      <c r="B32" s="92" t="s">
        <v>30</v>
      </c>
      <c r="C32" s="777">
        <v>341.89</v>
      </c>
      <c r="D32" t="s">
        <v>582</v>
      </c>
      <c r="F32" s="267">
        <v>89991.152000000002</v>
      </c>
      <c r="G32" t="s">
        <v>580</v>
      </c>
      <c r="H32" t="s">
        <v>828</v>
      </c>
      <c r="I32" s="622" t="s">
        <v>588</v>
      </c>
    </row>
    <row r="33" spans="2:17">
      <c r="B33" s="93" t="s">
        <v>31</v>
      </c>
      <c r="C33" s="777">
        <v>102.3</v>
      </c>
      <c r="D33" t="s">
        <v>582</v>
      </c>
      <c r="F33" s="267">
        <v>4829.3789999999999</v>
      </c>
      <c r="G33" t="s">
        <v>579</v>
      </c>
      <c r="H33" t="s">
        <v>828</v>
      </c>
      <c r="I33" s="623" t="s">
        <v>581</v>
      </c>
    </row>
    <row r="38" spans="2:17">
      <c r="Q38" t="s">
        <v>837</v>
      </c>
    </row>
  </sheetData>
  <autoFilter ref="B3:I3" xr:uid="{E01121CA-C06D-4991-8568-437163D6F7B1}">
    <sortState xmlns:xlrd2="http://schemas.microsoft.com/office/spreadsheetml/2017/richdata2" ref="B4:I33">
      <sortCondition ref="B3"/>
    </sortState>
  </autoFilter>
  <phoneticPr fontId="11" type="noConversion"/>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02BF66-28EF-49A5-ABAC-FBB4B091C718}">
  <sheetPr codeName="Sheet16">
    <pageSetUpPr fitToPage="1"/>
  </sheetPr>
  <dimension ref="A1"/>
  <sheetViews>
    <sheetView showGridLines="0" tabSelected="1" zoomScale="83" zoomScaleNormal="83" workbookViewId="0"/>
  </sheetViews>
  <sheetFormatPr defaultRowHeight="15"/>
  <sheetData/>
  <sheetProtection sheet="1" objects="1" scenarios="1"/>
  <pageMargins left="0.7" right="0.7" top="0.75" bottom="0.75" header="0.3" footer="0.3"/>
  <pageSetup paperSize="9" scale="52" fitToHeight="0" orientation="landscape" r:id="rId1"/>
  <drawing r:id="rId2"/>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F9E944-D08B-461A-9823-505170064D15}">
  <sheetPr codeName="Sheet18"/>
  <dimension ref="A1:N133"/>
  <sheetViews>
    <sheetView showGridLines="0" topLeftCell="A4" zoomScale="27" zoomScaleNormal="27" workbookViewId="0">
      <selection activeCell="H5" sqref="H5"/>
    </sheetView>
  </sheetViews>
  <sheetFormatPr defaultColWidth="65" defaultRowHeight="377.25" customHeight="1"/>
  <cols>
    <col min="1" max="1" width="65" style="129"/>
    <col min="2" max="2" width="65" style="128"/>
    <col min="3" max="3" width="127.140625" style="126" customWidth="1"/>
    <col min="4" max="5" width="0" style="126" hidden="1" customWidth="1"/>
    <col min="6" max="6" width="127.85546875" style="127" customWidth="1"/>
    <col min="7" max="16384" width="65" style="126"/>
  </cols>
  <sheetData>
    <row r="1" spans="1:14" ht="377.25" customHeight="1">
      <c r="A1" s="141"/>
      <c r="B1" s="140">
        <f>'user-guide-text'!A8</f>
        <v>3</v>
      </c>
      <c r="C1" s="139"/>
      <c r="E1" s="139"/>
      <c r="F1" s="139"/>
      <c r="M1" s="138"/>
      <c r="N1" s="138"/>
    </row>
    <row r="2" spans="1:14" ht="377.25" customHeight="1">
      <c r="A2" s="131"/>
      <c r="B2" s="137" t="s">
        <v>838</v>
      </c>
      <c r="J2" s="133"/>
    </row>
    <row r="3" spans="1:14" ht="377.25" customHeight="1">
      <c r="A3" s="131"/>
      <c r="B3" s="130">
        <v>1</v>
      </c>
      <c r="J3" s="133"/>
      <c r="M3" s="136"/>
    </row>
    <row r="4" spans="1:14" ht="377.25" customHeight="1">
      <c r="A4" s="131" t="s">
        <v>710</v>
      </c>
      <c r="B4" s="130">
        <v>2</v>
      </c>
      <c r="J4" s="133"/>
      <c r="M4" s="136"/>
    </row>
    <row r="5" spans="1:14" ht="377.25" customHeight="1">
      <c r="A5" s="131" t="s">
        <v>711</v>
      </c>
      <c r="B5" s="130">
        <v>3</v>
      </c>
      <c r="J5" s="133"/>
      <c r="M5" s="136"/>
    </row>
    <row r="6" spans="1:14" ht="377.25" customHeight="1">
      <c r="A6" s="131" t="s">
        <v>717</v>
      </c>
      <c r="B6" s="130">
        <v>4</v>
      </c>
      <c r="J6" s="133"/>
      <c r="M6" s="136"/>
    </row>
    <row r="7" spans="1:14" ht="377.25" customHeight="1">
      <c r="A7" s="131" t="s">
        <v>839</v>
      </c>
      <c r="B7" s="130">
        <v>5</v>
      </c>
      <c r="J7" s="133"/>
      <c r="M7" s="136"/>
    </row>
    <row r="8" spans="1:14" ht="377.25" customHeight="1">
      <c r="A8" s="135" t="s">
        <v>721</v>
      </c>
      <c r="B8" s="130">
        <v>6</v>
      </c>
      <c r="J8" s="133"/>
      <c r="M8" s="136"/>
    </row>
    <row r="9" spans="1:14" ht="377.25" customHeight="1">
      <c r="A9" s="131" t="s">
        <v>840</v>
      </c>
      <c r="B9" s="130">
        <v>7</v>
      </c>
      <c r="J9" s="133"/>
      <c r="M9" s="136"/>
    </row>
    <row r="10" spans="1:14" ht="377.25" customHeight="1">
      <c r="A10" s="131" t="s">
        <v>841</v>
      </c>
      <c r="B10" s="130">
        <v>8</v>
      </c>
      <c r="J10" s="133"/>
      <c r="M10" s="136"/>
    </row>
    <row r="11" spans="1:14" ht="377.25" customHeight="1">
      <c r="A11" s="131"/>
      <c r="B11" s="130"/>
      <c r="J11" s="133"/>
      <c r="M11" s="136"/>
    </row>
    <row r="12" spans="1:14" ht="377.25" customHeight="1">
      <c r="A12" s="131"/>
      <c r="B12" s="130"/>
      <c r="J12" s="133"/>
      <c r="M12" s="136"/>
    </row>
    <row r="13" spans="1:14" ht="377.25" customHeight="1">
      <c r="A13" s="131"/>
      <c r="B13" s="130"/>
      <c r="F13" s="132"/>
      <c r="J13" s="133"/>
      <c r="M13" s="136"/>
    </row>
    <row r="14" spans="1:14" ht="377.25" customHeight="1">
      <c r="A14" s="135"/>
      <c r="B14" s="130"/>
      <c r="J14" s="133"/>
      <c r="M14" s="136"/>
    </row>
    <row r="15" spans="1:14" ht="377.25" customHeight="1">
      <c r="A15" s="131"/>
      <c r="B15" s="130"/>
      <c r="J15" s="133"/>
      <c r="M15" s="136"/>
    </row>
    <row r="16" spans="1:14" ht="377.25" customHeight="1">
      <c r="A16" s="131"/>
      <c r="B16" s="130"/>
      <c r="J16" s="133"/>
      <c r="M16" s="136"/>
    </row>
    <row r="17" spans="1:14" ht="377.25" customHeight="1">
      <c r="A17" s="131"/>
      <c r="B17" s="130"/>
      <c r="J17" s="133"/>
      <c r="M17" s="136"/>
      <c r="N17" s="136"/>
    </row>
    <row r="18" spans="1:14" ht="377.25" customHeight="1">
      <c r="A18" s="131"/>
      <c r="B18" s="130"/>
      <c r="J18" s="133"/>
    </row>
    <row r="19" spans="1:14" ht="377.25" customHeight="1">
      <c r="B19" s="130"/>
      <c r="J19" s="133"/>
    </row>
    <row r="20" spans="1:14" ht="377.25" customHeight="1">
      <c r="A20" s="131"/>
      <c r="B20" s="130"/>
      <c r="J20" s="133"/>
    </row>
    <row r="21" spans="1:14" ht="377.25" customHeight="1">
      <c r="A21" s="135"/>
      <c r="B21" s="130"/>
      <c r="J21" s="133"/>
    </row>
    <row r="22" spans="1:14" ht="377.25" customHeight="1">
      <c r="A22" s="131"/>
      <c r="B22" s="130"/>
      <c r="J22" s="133"/>
    </row>
    <row r="23" spans="1:14" ht="377.25" customHeight="1">
      <c r="A23" s="131"/>
      <c r="B23" s="130"/>
      <c r="J23" s="133"/>
    </row>
    <row r="24" spans="1:14" ht="377.25" customHeight="1">
      <c r="A24" s="131"/>
      <c r="B24" s="130"/>
      <c r="J24" s="133"/>
    </row>
    <row r="25" spans="1:14" ht="377.25" customHeight="1">
      <c r="A25" s="131"/>
      <c r="B25" s="130"/>
      <c r="J25" s="133"/>
    </row>
    <row r="26" spans="1:14" ht="377.25" customHeight="1">
      <c r="A26" s="131"/>
      <c r="B26" s="130"/>
      <c r="J26" s="133"/>
    </row>
    <row r="27" spans="1:14" ht="377.25" customHeight="1">
      <c r="A27" s="131"/>
      <c r="B27" s="130"/>
      <c r="J27" s="133"/>
    </row>
    <row r="28" spans="1:14" ht="377.25" customHeight="1">
      <c r="A28" s="131"/>
      <c r="B28" s="130"/>
      <c r="J28" s="133"/>
    </row>
    <row r="29" spans="1:14" s="134" customFormat="1" ht="377.25" customHeight="1">
      <c r="A29" s="131"/>
      <c r="B29" s="130"/>
      <c r="C29" s="126"/>
      <c r="D29" s="126"/>
      <c r="E29" s="126"/>
      <c r="F29" s="127"/>
      <c r="G29" s="126"/>
      <c r="H29" s="126"/>
      <c r="I29" s="126"/>
      <c r="J29" s="133"/>
      <c r="K29" s="126"/>
      <c r="L29" s="126"/>
    </row>
    <row r="30" spans="1:14" s="134" customFormat="1" ht="377.25" customHeight="1">
      <c r="A30" s="131"/>
      <c r="B30" s="130"/>
      <c r="C30" s="126"/>
      <c r="D30" s="126"/>
      <c r="E30" s="126"/>
      <c r="F30" s="127"/>
      <c r="G30" s="126"/>
      <c r="H30" s="126"/>
      <c r="I30" s="126"/>
      <c r="J30" s="133"/>
      <c r="K30" s="126"/>
      <c r="L30" s="126"/>
    </row>
    <row r="31" spans="1:14" s="134" customFormat="1" ht="377.25" customHeight="1">
      <c r="A31" s="131"/>
      <c r="B31" s="130"/>
      <c r="C31" s="126"/>
      <c r="D31" s="126"/>
      <c r="E31" s="126"/>
      <c r="F31" s="127"/>
      <c r="G31" s="126"/>
      <c r="H31" s="126"/>
      <c r="I31" s="126"/>
      <c r="J31" s="133"/>
      <c r="K31" s="126"/>
      <c r="L31" s="126"/>
    </row>
    <row r="32" spans="1:14" ht="377.25" customHeight="1">
      <c r="A32" s="131"/>
      <c r="B32" s="130"/>
      <c r="J32" s="133"/>
    </row>
    <row r="33" spans="1:12" s="134" customFormat="1" ht="377.25" customHeight="1">
      <c r="A33" s="131"/>
      <c r="B33" s="130"/>
      <c r="C33" s="126"/>
      <c r="D33" s="126"/>
      <c r="E33" s="126"/>
      <c r="F33" s="127"/>
      <c r="G33" s="126"/>
      <c r="H33" s="126"/>
      <c r="I33" s="126"/>
      <c r="J33" s="133"/>
      <c r="K33" s="126"/>
      <c r="L33" s="126"/>
    </row>
    <row r="34" spans="1:12" s="134" customFormat="1" ht="377.25" customHeight="1">
      <c r="A34" s="131"/>
      <c r="B34" s="130"/>
      <c r="C34" s="126"/>
      <c r="D34" s="126"/>
      <c r="E34" s="126"/>
      <c r="F34" s="127"/>
      <c r="G34" s="126"/>
      <c r="H34" s="126"/>
      <c r="I34" s="126"/>
      <c r="J34" s="133"/>
      <c r="L34" s="126"/>
    </row>
    <row r="35" spans="1:12" s="134" customFormat="1" ht="377.25" customHeight="1">
      <c r="A35" s="131"/>
      <c r="B35" s="130"/>
      <c r="C35" s="126"/>
      <c r="D35" s="126"/>
      <c r="E35" s="126"/>
      <c r="F35" s="127"/>
      <c r="G35" s="126"/>
      <c r="H35" s="126"/>
      <c r="I35" s="126"/>
      <c r="J35" s="133"/>
      <c r="K35" s="126"/>
      <c r="L35" s="126"/>
    </row>
    <row r="36" spans="1:12" s="134" customFormat="1" ht="377.25" customHeight="1">
      <c r="A36" s="131"/>
      <c r="B36" s="130"/>
      <c r="C36" s="126"/>
      <c r="D36" s="126"/>
      <c r="E36" s="126"/>
      <c r="F36" s="127"/>
      <c r="G36" s="126"/>
      <c r="H36" s="126"/>
      <c r="I36" s="126"/>
      <c r="J36" s="133"/>
      <c r="K36" s="126"/>
      <c r="L36" s="126"/>
    </row>
    <row r="37" spans="1:12" s="134" customFormat="1" ht="377.25" customHeight="1">
      <c r="A37" s="131"/>
      <c r="B37" s="130"/>
      <c r="C37" s="126"/>
      <c r="D37" s="126"/>
      <c r="E37" s="126"/>
      <c r="F37" s="127"/>
      <c r="G37" s="126"/>
      <c r="H37" s="126"/>
      <c r="I37" s="126"/>
      <c r="J37" s="133"/>
      <c r="K37" s="126"/>
      <c r="L37" s="126"/>
    </row>
    <row r="38" spans="1:12" s="134" customFormat="1" ht="377.25" customHeight="1">
      <c r="A38" s="131"/>
      <c r="B38" s="130"/>
      <c r="C38" s="126"/>
      <c r="D38" s="126"/>
      <c r="E38" s="126"/>
      <c r="F38" s="127"/>
      <c r="G38" s="126"/>
      <c r="H38" s="126"/>
      <c r="I38" s="126"/>
      <c r="J38" s="126"/>
      <c r="K38" s="126"/>
      <c r="L38" s="126"/>
    </row>
    <row r="39" spans="1:12" s="134" customFormat="1" ht="377.25" customHeight="1">
      <c r="A39" s="129"/>
      <c r="B39" s="130"/>
      <c r="C39" s="126"/>
      <c r="D39" s="126"/>
      <c r="E39" s="126"/>
      <c r="F39" s="127"/>
      <c r="G39" s="126"/>
      <c r="H39" s="126"/>
      <c r="I39" s="126"/>
      <c r="J39" s="126"/>
      <c r="K39" s="126"/>
      <c r="L39" s="126"/>
    </row>
    <row r="40" spans="1:12" s="134" customFormat="1" ht="377.25" customHeight="1">
      <c r="A40" s="131"/>
      <c r="B40" s="130"/>
      <c r="C40" s="126"/>
      <c r="D40" s="126"/>
      <c r="E40" s="126"/>
      <c r="F40" s="127"/>
      <c r="G40" s="126"/>
      <c r="H40" s="126"/>
      <c r="I40" s="126"/>
      <c r="J40" s="126"/>
      <c r="K40" s="126"/>
      <c r="L40" s="126"/>
    </row>
    <row r="41" spans="1:12" s="134" customFormat="1" ht="377.25" customHeight="1">
      <c r="A41" s="131"/>
      <c r="B41" s="130"/>
      <c r="C41" s="126"/>
      <c r="D41" s="126"/>
      <c r="E41" s="126"/>
      <c r="F41" s="127"/>
      <c r="G41" s="126"/>
      <c r="H41" s="126"/>
      <c r="I41" s="126"/>
      <c r="J41" s="126"/>
      <c r="K41" s="126"/>
      <c r="L41" s="126"/>
    </row>
    <row r="42" spans="1:12" s="134" customFormat="1" ht="377.25" customHeight="1">
      <c r="A42" s="131"/>
      <c r="B42" s="130"/>
      <c r="C42" s="126"/>
      <c r="D42" s="126"/>
      <c r="E42" s="126"/>
      <c r="F42" s="127"/>
      <c r="G42" s="126"/>
      <c r="H42" s="126"/>
      <c r="I42" s="126"/>
      <c r="J42" s="126"/>
      <c r="K42" s="126"/>
      <c r="L42" s="126"/>
    </row>
    <row r="43" spans="1:12" s="134" customFormat="1" ht="377.25" customHeight="1">
      <c r="A43" s="131"/>
      <c r="B43" s="130"/>
      <c r="C43" s="126"/>
      <c r="D43" s="126"/>
      <c r="E43" s="126"/>
      <c r="F43" s="127"/>
      <c r="G43" s="126"/>
      <c r="H43" s="126"/>
      <c r="I43" s="126"/>
      <c r="J43" s="126"/>
      <c r="K43" s="126"/>
      <c r="L43" s="126"/>
    </row>
    <row r="44" spans="1:12" s="134" customFormat="1" ht="377.25" customHeight="1">
      <c r="A44" s="131"/>
      <c r="B44" s="130"/>
      <c r="C44" s="126"/>
      <c r="D44" s="126"/>
      <c r="E44" s="126"/>
      <c r="F44" s="127"/>
      <c r="G44" s="126"/>
      <c r="H44" s="126"/>
      <c r="I44" s="126"/>
      <c r="J44" s="126"/>
      <c r="K44" s="126"/>
      <c r="L44" s="126"/>
    </row>
    <row r="45" spans="1:12" ht="377.25" customHeight="1">
      <c r="A45" s="131"/>
      <c r="B45" s="130"/>
    </row>
    <row r="46" spans="1:12" ht="377.25" customHeight="1">
      <c r="A46" s="131"/>
      <c r="B46" s="130"/>
    </row>
    <row r="47" spans="1:12" ht="377.25" customHeight="1">
      <c r="A47" s="131"/>
      <c r="B47" s="130"/>
    </row>
    <row r="48" spans="1:12" ht="377.25" customHeight="1">
      <c r="A48" s="131"/>
      <c r="B48" s="130"/>
    </row>
    <row r="49" spans="1:2" ht="377.25" customHeight="1">
      <c r="A49" s="131"/>
      <c r="B49" s="130"/>
    </row>
    <row r="50" spans="1:2" ht="377.25" customHeight="1">
      <c r="B50" s="130"/>
    </row>
    <row r="51" spans="1:2" ht="377.25" customHeight="1">
      <c r="A51" s="131"/>
      <c r="B51" s="130"/>
    </row>
    <row r="52" spans="1:2" ht="377.25" customHeight="1">
      <c r="B52" s="130"/>
    </row>
    <row r="53" spans="1:2" ht="377.25" customHeight="1">
      <c r="A53" s="131"/>
      <c r="B53" s="130"/>
    </row>
    <row r="54" spans="1:2" ht="377.25" customHeight="1">
      <c r="A54" s="131"/>
      <c r="B54" s="130"/>
    </row>
    <row r="55" spans="1:2" ht="377.25" customHeight="1">
      <c r="A55" s="131"/>
      <c r="B55" s="130"/>
    </row>
    <row r="56" spans="1:2" ht="377.25" customHeight="1">
      <c r="A56" s="131"/>
      <c r="B56" s="130"/>
    </row>
    <row r="57" spans="1:2" ht="377.25" customHeight="1">
      <c r="B57" s="130"/>
    </row>
    <row r="58" spans="1:2" ht="377.25" customHeight="1">
      <c r="B58" s="130"/>
    </row>
    <row r="59" spans="1:2" ht="377.25" customHeight="1">
      <c r="B59" s="130"/>
    </row>
    <row r="60" spans="1:2" ht="377.25" customHeight="1">
      <c r="A60" s="131"/>
      <c r="B60" s="130"/>
    </row>
    <row r="61" spans="1:2" ht="377.25" customHeight="1">
      <c r="A61" s="131"/>
      <c r="B61" s="130"/>
    </row>
    <row r="62" spans="1:2" ht="377.25" customHeight="1">
      <c r="A62" s="131"/>
      <c r="B62" s="130"/>
    </row>
    <row r="63" spans="1:2" ht="377.25" customHeight="1">
      <c r="A63" s="131"/>
      <c r="B63" s="130"/>
    </row>
    <row r="64" spans="1:2" ht="377.25" customHeight="1">
      <c r="A64" s="131"/>
      <c r="B64" s="130"/>
    </row>
    <row r="65" spans="1:2" ht="377.25" customHeight="1">
      <c r="A65" s="131"/>
      <c r="B65" s="130"/>
    </row>
    <row r="66" spans="1:2" ht="377.25" customHeight="1">
      <c r="A66" s="131"/>
      <c r="B66" s="130"/>
    </row>
    <row r="67" spans="1:2" ht="377.25" customHeight="1">
      <c r="A67" s="131"/>
      <c r="B67" s="130"/>
    </row>
    <row r="68" spans="1:2" ht="377.25" customHeight="1">
      <c r="A68" s="131"/>
      <c r="B68" s="130"/>
    </row>
    <row r="69" spans="1:2" ht="377.25" customHeight="1">
      <c r="A69" s="131"/>
      <c r="B69" s="130"/>
    </row>
    <row r="70" spans="1:2" ht="377.25" customHeight="1">
      <c r="A70" s="131"/>
      <c r="B70" s="130"/>
    </row>
    <row r="71" spans="1:2" ht="377.25" customHeight="1">
      <c r="B71" s="130"/>
    </row>
    <row r="72" spans="1:2" ht="377.25" customHeight="1">
      <c r="A72" s="131"/>
      <c r="B72" s="130"/>
    </row>
    <row r="73" spans="1:2" ht="377.25" customHeight="1">
      <c r="A73" s="131"/>
      <c r="B73" s="130"/>
    </row>
    <row r="74" spans="1:2" ht="377.25" customHeight="1">
      <c r="A74" s="131"/>
      <c r="B74" s="130"/>
    </row>
    <row r="75" spans="1:2" ht="377.25" customHeight="1">
      <c r="A75" s="131"/>
      <c r="B75" s="130"/>
    </row>
    <row r="76" spans="1:2" ht="377.25" customHeight="1">
      <c r="A76" s="131"/>
      <c r="B76" s="130"/>
    </row>
    <row r="77" spans="1:2" ht="377.25" customHeight="1">
      <c r="A77" s="131"/>
      <c r="B77" s="130"/>
    </row>
    <row r="78" spans="1:2" ht="377.25" customHeight="1">
      <c r="A78" s="131"/>
      <c r="B78" s="130"/>
    </row>
    <row r="79" spans="1:2" ht="377.25" customHeight="1">
      <c r="A79" s="131"/>
      <c r="B79" s="130"/>
    </row>
    <row r="80" spans="1:2" ht="377.25" customHeight="1">
      <c r="A80" s="131"/>
      <c r="B80" s="130"/>
    </row>
    <row r="81" spans="1:7" ht="377.25" customHeight="1">
      <c r="A81" s="131"/>
      <c r="B81" s="130"/>
    </row>
    <row r="82" spans="1:7" ht="377.25" customHeight="1">
      <c r="A82" s="131"/>
      <c r="B82" s="130"/>
    </row>
    <row r="83" spans="1:7" ht="377.25" customHeight="1">
      <c r="A83" s="131"/>
      <c r="B83" s="130"/>
    </row>
    <row r="84" spans="1:7" ht="377.25" customHeight="1">
      <c r="A84" s="131"/>
      <c r="B84" s="130"/>
      <c r="G84" s="133"/>
    </row>
    <row r="85" spans="1:7" ht="377.25" customHeight="1">
      <c r="B85" s="130"/>
      <c r="G85" s="133"/>
    </row>
    <row r="86" spans="1:7" ht="377.25" customHeight="1">
      <c r="B86" s="130"/>
      <c r="G86" s="133"/>
    </row>
    <row r="87" spans="1:7" ht="377.25" customHeight="1">
      <c r="B87" s="130"/>
      <c r="G87" s="133"/>
    </row>
    <row r="88" spans="1:7" ht="377.25" customHeight="1">
      <c r="B88" s="130"/>
      <c r="G88" s="133"/>
    </row>
    <row r="89" spans="1:7" ht="377.25" customHeight="1">
      <c r="B89" s="130"/>
    </row>
    <row r="90" spans="1:7" ht="377.25" customHeight="1">
      <c r="B90" s="130"/>
    </row>
    <row r="91" spans="1:7" ht="377.25" customHeight="1">
      <c r="B91" s="130"/>
    </row>
    <row r="92" spans="1:7" ht="377.25" customHeight="1">
      <c r="B92" s="130"/>
    </row>
    <row r="93" spans="1:7" ht="377.25" customHeight="1">
      <c r="B93" s="130"/>
    </row>
    <row r="94" spans="1:7" ht="377.25" customHeight="1">
      <c r="B94" s="130"/>
    </row>
    <row r="95" spans="1:7" ht="377.25" customHeight="1">
      <c r="B95" s="130"/>
    </row>
    <row r="96" spans="1:7" ht="377.25" customHeight="1">
      <c r="B96" s="130"/>
    </row>
    <row r="97" spans="2:6" ht="377.25" customHeight="1">
      <c r="B97" s="130"/>
    </row>
    <row r="98" spans="2:6" ht="377.25" customHeight="1">
      <c r="B98" s="130"/>
    </row>
    <row r="99" spans="2:6" ht="377.25" customHeight="1">
      <c r="B99" s="130"/>
    </row>
    <row r="100" spans="2:6" ht="377.25" customHeight="1">
      <c r="B100" s="130"/>
    </row>
    <row r="101" spans="2:6" ht="377.25" customHeight="1">
      <c r="B101" s="130"/>
    </row>
    <row r="102" spans="2:6" ht="377.25" customHeight="1">
      <c r="B102" s="130"/>
    </row>
    <row r="103" spans="2:6" ht="377.25" customHeight="1">
      <c r="B103" s="130"/>
      <c r="F103" s="132"/>
    </row>
    <row r="104" spans="2:6" ht="377.25" customHeight="1">
      <c r="B104" s="130"/>
    </row>
    <row r="105" spans="2:6" ht="377.25" customHeight="1">
      <c r="B105" s="130"/>
    </row>
    <row r="106" spans="2:6" ht="377.25" customHeight="1">
      <c r="B106" s="130"/>
    </row>
    <row r="107" spans="2:6" ht="377.25" customHeight="1">
      <c r="B107" s="130"/>
    </row>
    <row r="108" spans="2:6" ht="377.25" customHeight="1">
      <c r="B108" s="130"/>
    </row>
    <row r="109" spans="2:6" ht="377.25" customHeight="1">
      <c r="B109" s="130"/>
    </row>
    <row r="110" spans="2:6" ht="377.25" customHeight="1">
      <c r="B110" s="130"/>
    </row>
    <row r="111" spans="2:6" ht="377.25" customHeight="1">
      <c r="B111" s="130"/>
    </row>
    <row r="112" spans="2:6" ht="377.25" customHeight="1">
      <c r="B112" s="130"/>
    </row>
    <row r="113" spans="1:2" ht="377.25" customHeight="1">
      <c r="B113" s="130"/>
    </row>
    <row r="114" spans="1:2" ht="377.25" customHeight="1">
      <c r="B114" s="130"/>
    </row>
    <row r="115" spans="1:2" ht="377.25" customHeight="1">
      <c r="B115" s="130"/>
    </row>
    <row r="116" spans="1:2" ht="377.25" customHeight="1">
      <c r="B116" s="130"/>
    </row>
    <row r="117" spans="1:2" ht="377.25" customHeight="1">
      <c r="B117" s="130"/>
    </row>
    <row r="118" spans="1:2" ht="377.25" customHeight="1">
      <c r="B118" s="130"/>
    </row>
    <row r="119" spans="1:2" ht="377.25" customHeight="1">
      <c r="B119" s="130"/>
    </row>
    <row r="120" spans="1:2" ht="377.25" customHeight="1">
      <c r="B120" s="130"/>
    </row>
    <row r="121" spans="1:2" ht="377.25" customHeight="1">
      <c r="B121" s="130"/>
    </row>
    <row r="122" spans="1:2" ht="377.25" customHeight="1">
      <c r="A122" s="131"/>
      <c r="B122" s="130"/>
    </row>
    <row r="123" spans="1:2" ht="377.25" customHeight="1">
      <c r="A123" s="131"/>
      <c r="B123" s="130"/>
    </row>
    <row r="124" spans="1:2" ht="377.25" customHeight="1">
      <c r="A124" s="131"/>
      <c r="B124" s="130"/>
    </row>
    <row r="125" spans="1:2" ht="377.25" customHeight="1">
      <c r="A125" s="131"/>
      <c r="B125" s="130"/>
    </row>
    <row r="126" spans="1:2" ht="377.25" customHeight="1">
      <c r="A126" s="131"/>
      <c r="B126" s="130"/>
    </row>
    <row r="127" spans="1:2" ht="377.25" customHeight="1">
      <c r="A127" s="131"/>
      <c r="B127" s="130"/>
    </row>
    <row r="128" spans="1:2" ht="377.25" customHeight="1">
      <c r="A128" s="131"/>
      <c r="B128" s="130"/>
    </row>
    <row r="129" spans="1:2" ht="377.25" customHeight="1">
      <c r="A129" s="131"/>
      <c r="B129" s="130"/>
    </row>
    <row r="130" spans="1:2" ht="377.25" customHeight="1">
      <c r="A130" s="131"/>
      <c r="B130" s="130"/>
    </row>
    <row r="131" spans="1:2" ht="377.25" customHeight="1">
      <c r="A131" s="131"/>
      <c r="B131" s="130"/>
    </row>
    <row r="132" spans="1:2" ht="377.25" customHeight="1">
      <c r="A132" s="131"/>
      <c r="B132" s="130"/>
    </row>
    <row r="133" spans="1:2" ht="377.25" customHeight="1">
      <c r="A133" s="131"/>
      <c r="B133" s="130"/>
    </row>
  </sheetData>
  <protectedRanges>
    <protectedRange sqref="F2:F19" name="AllowSortFilter"/>
  </protectedRanges>
  <autoFilter ref="A2:F121" xr:uid="{03F218EF-7A16-4788-A1B3-F7EB5FC98398}">
    <sortState xmlns:xlrd2="http://schemas.microsoft.com/office/spreadsheetml/2017/richdata2" ref="A3:F121">
      <sortCondition ref="B2:B121"/>
    </sortState>
  </autoFilter>
  <conditionalFormatting sqref="M3:M16">
    <cfRule type="expression" dxfId="158" priority="1">
      <formula>"if($P$4&lt;1)"</formula>
    </cfRule>
  </conditionalFormatting>
  <pageMargins left="0.7" right="0.7" top="0.75" bottom="0.75" header="0.3" footer="0.3"/>
  <pageSetup paperSize="9" orientation="portrait" r:id="rId1"/>
  <drawing r:id="rId2"/>
  <legacyDrawing r:id="rId3"/>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4931F9-F28C-4B41-999B-D8AB5EF66830}">
  <sheetPr codeName="Sheet19">
    <pageSetUpPr fitToPage="1"/>
  </sheetPr>
  <dimension ref="AD38:AE46"/>
  <sheetViews>
    <sheetView showGridLines="0" zoomScale="96" zoomScaleNormal="96" workbookViewId="0">
      <selection activeCell="A19" sqref="A19"/>
    </sheetView>
  </sheetViews>
  <sheetFormatPr defaultColWidth="4.5703125" defaultRowHeight="12" customHeight="1"/>
  <cols>
    <col min="1" max="16384" width="4.5703125" style="125"/>
  </cols>
  <sheetData>
    <row r="38" spans="30:31" ht="12" customHeight="1">
      <c r="AD38" s="125" t="s">
        <v>842</v>
      </c>
    </row>
    <row r="40" spans="30:31" ht="12" customHeight="1">
      <c r="AD40" s="125" t="s">
        <v>843</v>
      </c>
    </row>
    <row r="41" spans="30:31" ht="12" customHeight="1">
      <c r="AE41" s="125" t="s">
        <v>844</v>
      </c>
    </row>
    <row r="42" spans="30:31" ht="12" customHeight="1">
      <c r="AE42" s="125" t="s">
        <v>1</v>
      </c>
    </row>
    <row r="43" spans="30:31" ht="12" customHeight="1">
      <c r="AE43" s="125" t="s">
        <v>845</v>
      </c>
    </row>
    <row r="44" spans="30:31" ht="12" customHeight="1">
      <c r="AE44" s="125" t="s">
        <v>846</v>
      </c>
    </row>
    <row r="45" spans="30:31" ht="12" customHeight="1">
      <c r="AE45" s="125" t="s">
        <v>847</v>
      </c>
    </row>
    <row r="46" spans="30:31" ht="12" customHeight="1">
      <c r="AE46" s="125" t="s">
        <v>700</v>
      </c>
    </row>
  </sheetData>
  <sheetProtection sheet="1" autoFilter="0" pivotTables="0"/>
  <pageMargins left="0.7" right="0.7" top="0.75" bottom="0.75" header="0.3" footer="0.3"/>
  <pageSetup paperSize="9" scale="50" fitToHeight="0" orientation="landscape" r:id="rId1"/>
  <drawing r:id="rId2"/>
  <legacyDrawing r:id="rId3"/>
  <extLst>
    <ext xmlns:x14="http://schemas.microsoft.com/office/spreadsheetml/2009/9/main" uri="{A8765BA9-456A-4dab-B4F3-ACF838C121DE}">
      <x14:slicerList>
        <x14:slicer r:id="rId4"/>
      </x14:slicerList>
    </ext>
    <ext xmlns:x15="http://schemas.microsoft.com/office/spreadsheetml/2010/11/main" uri="{3A4CF648-6AED-40f4-86FF-DC5316D8AED3}">
      <x14:slicerList xmlns:x14="http://schemas.microsoft.com/office/spreadsheetml/2009/9/main">
        <x14:slicer r:id="rId5"/>
      </x14:slicerList>
    </ext>
  </extLst>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5DF9A3-DB68-4FAB-A2D3-AD27B251A830}">
  <sheetPr codeName="Sheet20"/>
  <dimension ref="A1:H8"/>
  <sheetViews>
    <sheetView workbookViewId="0">
      <selection activeCell="D11" sqref="D11"/>
    </sheetView>
  </sheetViews>
  <sheetFormatPr defaultColWidth="8.5703125" defaultRowHeight="15.75" customHeight="1"/>
  <cols>
    <col min="1" max="1" width="38.140625" style="121" customWidth="1"/>
    <col min="2" max="2" width="54.140625" style="121" customWidth="1"/>
    <col min="3" max="3" width="3.7109375" style="121" customWidth="1"/>
    <col min="4" max="8" width="38.140625" style="121" customWidth="1"/>
    <col min="9" max="16384" width="8.5703125" style="121"/>
  </cols>
  <sheetData>
    <row r="1" spans="1:8" ht="29.25" customHeight="1">
      <c r="A1" s="124" t="str">
        <f>PowerPivot!AH3</f>
        <v>5 - Profile</v>
      </c>
      <c r="B1" s="121" t="s">
        <v>848</v>
      </c>
      <c r="D1" s="121" t="s">
        <v>849</v>
      </c>
    </row>
    <row r="2" spans="1:8" ht="29.25" customHeight="1">
      <c r="A2" s="123" t="str">
        <f>INDEX(B:B,MATCH(A$1,B:B,0))</f>
        <v>5 - Profile</v>
      </c>
      <c r="B2" s="259" t="s">
        <v>710</v>
      </c>
      <c r="C2" s="259">
        <v>1</v>
      </c>
      <c r="D2" s="264" t="s">
        <v>850</v>
      </c>
      <c r="E2" s="264" t="s">
        <v>851</v>
      </c>
      <c r="F2" s="264" t="s">
        <v>852</v>
      </c>
      <c r="G2" s="264" t="s">
        <v>853</v>
      </c>
      <c r="H2" s="264" t="s">
        <v>854</v>
      </c>
    </row>
    <row r="3" spans="1:8" ht="29.25" customHeight="1">
      <c r="A3" s="122" t="str">
        <f>INDEX(D:D,MATCH(A$1,B:B,0))</f>
        <v>The Profile worksheet shows all the information for the selected economy.</v>
      </c>
      <c r="B3" s="259" t="s">
        <v>711</v>
      </c>
      <c r="C3" s="259">
        <v>2</v>
      </c>
      <c r="D3" s="264" t="s">
        <v>855</v>
      </c>
      <c r="E3" s="264" t="s">
        <v>856</v>
      </c>
      <c r="F3" s="264" t="s">
        <v>852</v>
      </c>
      <c r="G3" s="264" t="s">
        <v>853</v>
      </c>
      <c r="H3" s="264" t="s">
        <v>857</v>
      </c>
    </row>
    <row r="4" spans="1:8" ht="29.25" customHeight="1">
      <c r="A4" s="122" t="str">
        <f>INDEX(E:E,MATCH(A$1,B:B,0))</f>
        <v>Select the economy</v>
      </c>
      <c r="B4" s="259" t="s">
        <v>717</v>
      </c>
      <c r="C4" s="259">
        <v>3</v>
      </c>
      <c r="D4" s="264" t="s">
        <v>858</v>
      </c>
      <c r="E4" s="264" t="s">
        <v>859</v>
      </c>
      <c r="F4" s="264" t="s">
        <v>860</v>
      </c>
      <c r="G4" s="264" t="s">
        <v>861</v>
      </c>
      <c r="H4" s="264" t="s">
        <v>862</v>
      </c>
    </row>
    <row r="5" spans="1:8" ht="29.25" customHeight="1">
      <c r="A5" s="122" t="str">
        <f>INDEX(F:F,MATCH(A$1,B:B,0))</f>
        <v xml:space="preserve">The ranking area shows the Overall and Pillars ranks and scores. </v>
      </c>
      <c r="B5" s="259" t="s">
        <v>719</v>
      </c>
      <c r="C5" s="259">
        <v>4</v>
      </c>
      <c r="D5" s="264" t="s">
        <v>863</v>
      </c>
      <c r="E5" s="264" t="s">
        <v>864</v>
      </c>
      <c r="F5" s="264" t="s">
        <v>860</v>
      </c>
      <c r="G5" s="264" t="s">
        <v>861</v>
      </c>
      <c r="H5" s="264" t="s">
        <v>865</v>
      </c>
    </row>
    <row r="6" spans="1:8" ht="29.25" customHeight="1">
      <c r="A6" s="122" t="str">
        <f>INDEX(G:G,MATCH(A$1,B:B,0))</f>
        <v>Select the Pillar to show the data.</v>
      </c>
      <c r="B6" s="259" t="s">
        <v>721</v>
      </c>
      <c r="C6" s="259">
        <v>5</v>
      </c>
      <c r="D6" s="264" t="s">
        <v>866</v>
      </c>
      <c r="E6" s="264" t="s">
        <v>867</v>
      </c>
      <c r="F6" s="264" t="s">
        <v>868</v>
      </c>
      <c r="G6" s="264" t="s">
        <v>869</v>
      </c>
      <c r="H6" s="264" t="s">
        <v>870</v>
      </c>
    </row>
    <row r="7" spans="1:8" ht="29.25" customHeight="1">
      <c r="A7" s="122" t="str">
        <f>INDEX(H:H,MATCH(A$1,B:B,0))</f>
        <v>The Indicator area shows the data. The score bar highlights the relative strengths and weaknesses</v>
      </c>
      <c r="B7" s="259" t="s">
        <v>723</v>
      </c>
      <c r="C7" s="259">
        <v>6</v>
      </c>
      <c r="D7" s="264" t="s">
        <v>871</v>
      </c>
      <c r="E7" s="264" t="s">
        <v>872</v>
      </c>
      <c r="F7" s="264" t="s">
        <v>873</v>
      </c>
      <c r="G7" s="264" t="s">
        <v>874</v>
      </c>
      <c r="H7" s="264" t="s">
        <v>875</v>
      </c>
    </row>
    <row r="8" spans="1:8" ht="15.75" customHeight="1">
      <c r="A8" s="122">
        <f>INDEX(C:C,MATCH(A$1,B:B,0))</f>
        <v>3</v>
      </c>
      <c r="B8" s="259" t="s">
        <v>841</v>
      </c>
      <c r="C8" s="121">
        <v>7</v>
      </c>
      <c r="D8" s="259" t="s">
        <v>876</v>
      </c>
      <c r="E8" s="259" t="s">
        <v>877</v>
      </c>
      <c r="F8" s="259" t="s">
        <v>878</v>
      </c>
      <c r="G8" s="259" t="s">
        <v>879</v>
      </c>
      <c r="H8" s="259" t="s">
        <v>880</v>
      </c>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5F49C5-7DDF-41D9-8F44-B4E48D5A4740}">
  <sheetPr codeName="Sheet21">
    <pageSetUpPr fitToPage="1"/>
  </sheetPr>
  <dimension ref="A1:AE44"/>
  <sheetViews>
    <sheetView showGridLines="0" topLeftCell="B1" zoomScale="64" zoomScaleNormal="64" workbookViewId="0">
      <selection activeCell="B1" sqref="B1"/>
    </sheetView>
  </sheetViews>
  <sheetFormatPr defaultColWidth="13.42578125" defaultRowHeight="14.25" customHeight="1"/>
  <cols>
    <col min="1" max="1" width="0" style="103" hidden="1" customWidth="1"/>
    <col min="2" max="4" width="13.42578125" style="103"/>
    <col min="5" max="5" width="8.85546875" style="103" customWidth="1"/>
    <col min="6" max="6" width="9.5703125" style="105" customWidth="1"/>
    <col min="7" max="7" width="9.5703125" style="105" hidden="1" customWidth="1"/>
    <col min="8" max="8" width="7.7109375" style="105" hidden="1" customWidth="1"/>
    <col min="9" max="9" width="12.42578125" style="105" customWidth="1"/>
    <col min="10" max="10" width="22.85546875" style="120" customWidth="1"/>
    <col min="11" max="11" width="22.85546875" style="120" hidden="1" customWidth="1"/>
    <col min="12" max="13" width="14.7109375" style="114" customWidth="1"/>
    <col min="14" max="14" width="35.5703125" style="105" customWidth="1"/>
    <col min="15" max="15" width="15.140625" style="105" customWidth="1"/>
    <col min="16" max="16" width="13.42578125" style="105" customWidth="1"/>
    <col min="17" max="17" width="16" style="105" customWidth="1"/>
    <col min="18" max="20" width="14.7109375" style="103" customWidth="1"/>
    <col min="21" max="21" width="6" style="103" customWidth="1"/>
    <col min="22" max="23" width="14.7109375" style="103" customWidth="1"/>
    <col min="24" max="16384" width="13.42578125" style="103"/>
  </cols>
  <sheetData>
    <row r="1" spans="1:31" ht="24.95" customHeight="1">
      <c r="F1" s="113"/>
      <c r="G1" s="113"/>
      <c r="H1" s="113" t="s">
        <v>881</v>
      </c>
      <c r="I1" s="112"/>
      <c r="J1" s="103"/>
      <c r="K1" s="103"/>
      <c r="L1" s="104" t="str">
        <f>'ranking data'!A1</f>
        <v>3 Environmental Pillar</v>
      </c>
      <c r="M1" s="104"/>
      <c r="N1" s="103"/>
      <c r="O1" s="103"/>
      <c r="Q1" s="103"/>
      <c r="Y1" s="106"/>
      <c r="AB1" s="107"/>
      <c r="AE1" s="106"/>
    </row>
    <row r="2" spans="1:31" s="105" customFormat="1" ht="56.1" customHeight="1">
      <c r="F2" s="265" t="s">
        <v>243</v>
      </c>
      <c r="G2" s="265" t="s">
        <v>229</v>
      </c>
      <c r="H2" s="108" t="s">
        <v>882</v>
      </c>
      <c r="I2" s="266" t="s">
        <v>883</v>
      </c>
      <c r="J2" s="109" t="s">
        <v>884</v>
      </c>
      <c r="K2" s="109" t="s">
        <v>236</v>
      </c>
      <c r="L2" s="110" t="s">
        <v>231</v>
      </c>
      <c r="M2" s="110" t="s">
        <v>273</v>
      </c>
      <c r="N2" s="111" t="s">
        <v>239</v>
      </c>
      <c r="O2" s="112" t="s">
        <v>577</v>
      </c>
      <c r="P2" s="112" t="s">
        <v>885</v>
      </c>
      <c r="Q2" s="112" t="s">
        <v>886</v>
      </c>
      <c r="T2" s="793"/>
      <c r="AB2" s="113"/>
      <c r="AE2" s="113"/>
    </row>
    <row r="3" spans="1:31" ht="14.25" customHeight="1">
      <c r="A3" s="114">
        <v>1</v>
      </c>
      <c r="B3" s="114"/>
      <c r="C3" s="114"/>
      <c r="D3" s="114"/>
      <c r="E3" s="326">
        <f>(Table15[[#This Row],[Rank]]-VLOOKUP(Table15[[#This Row],[Column2]],'Previous year ranks'!$U$10:$Y$130,5,0))*(-1)</f>
        <v>1</v>
      </c>
      <c r="F3" s="327">
        <f>'ranking data'!N3</f>
        <v>1</v>
      </c>
      <c r="G3" s="328" t="s">
        <v>887</v>
      </c>
      <c r="H3" s="329">
        <f t="shared" ref="H3:H32" si="0">SUBTOTAL(101,F3)</f>
        <v>1</v>
      </c>
      <c r="I3" s="327">
        <f>'ranking data'!V3</f>
        <v>1</v>
      </c>
      <c r="J3" s="330" t="str">
        <f>'ranking data'!O3</f>
        <v>New Zealand</v>
      </c>
      <c r="K3" s="330" t="str">
        <f>_xlfn.CONCAT(Table15[[#This Row],[Economy]],$L$1)</f>
        <v>New Zealand3 Environmental Pillar</v>
      </c>
      <c r="L3" s="331"/>
      <c r="M3" s="331">
        <f>'ranking data'!P3</f>
        <v>100.00000000000001</v>
      </c>
      <c r="N3" s="332">
        <f>Table15[[#This Row],[Score]]</f>
        <v>100.00000000000001</v>
      </c>
      <c r="O3" s="333" t="str">
        <f>'ranking data'!R3</f>
        <v>Small</v>
      </c>
      <c r="P3" s="333" t="str">
        <f>'ranking data'!S3</f>
        <v>High</v>
      </c>
      <c r="Q3" s="333" t="str">
        <f>'ranking data'!T3</f>
        <v>APEC, CPTPP, RCEP</v>
      </c>
      <c r="Y3" s="106"/>
    </row>
    <row r="4" spans="1:31" ht="14.25" customHeight="1">
      <c r="A4" s="114">
        <v>1</v>
      </c>
      <c r="B4" s="114"/>
      <c r="C4" s="114"/>
      <c r="D4" s="114"/>
      <c r="E4" s="326">
        <f>(Table15[[#This Row],[Rank]]-VLOOKUP(Table15[[#This Row],[Column2]],'Previous year ranks'!$U$10:$Y$130,5,0))*(-1)</f>
        <v>-1</v>
      </c>
      <c r="F4" s="327">
        <f>'ranking data'!N4</f>
        <v>2</v>
      </c>
      <c r="G4" s="328" t="s">
        <v>887</v>
      </c>
      <c r="H4" s="329">
        <f t="shared" si="0"/>
        <v>2</v>
      </c>
      <c r="I4" s="327">
        <f>'ranking data'!V4</f>
        <v>2</v>
      </c>
      <c r="J4" s="330" t="str">
        <f>'ranking data'!O4</f>
        <v>United Kingdom</v>
      </c>
      <c r="K4" s="330" t="str">
        <f>_xlfn.CONCAT(Table15[[#This Row],[Economy]],$L$1)</f>
        <v>United Kingdom3 Environmental Pillar</v>
      </c>
      <c r="L4" s="331"/>
      <c r="M4" s="331">
        <f>'ranking data'!P4</f>
        <v>99.723346359924577</v>
      </c>
      <c r="N4" s="332">
        <f>Table15[[#This Row],[Score]]</f>
        <v>99.723346359924577</v>
      </c>
      <c r="O4" s="333" t="str">
        <f>'ranking data'!R4</f>
        <v>Large</v>
      </c>
      <c r="P4" s="333" t="str">
        <f>'ranking data'!S4</f>
        <v>High</v>
      </c>
      <c r="Q4" s="333" t="str">
        <f>'ranking data'!T4</f>
        <v>CPTPP</v>
      </c>
      <c r="Y4" s="106"/>
    </row>
    <row r="5" spans="1:31" ht="14.25" customHeight="1">
      <c r="A5" s="114">
        <v>1</v>
      </c>
      <c r="B5" s="114"/>
      <c r="C5" s="114"/>
      <c r="D5" s="114"/>
      <c r="E5" s="326">
        <f>(Table15[[#This Row],[Rank]]-VLOOKUP(Table15[[#This Row],[Column2]],'Previous year ranks'!$U$10:$Y$130,5,0))*(-1)</f>
        <v>14</v>
      </c>
      <c r="F5" s="327">
        <f>'ranking data'!N5</f>
        <v>3</v>
      </c>
      <c r="G5" s="328" t="s">
        <v>887</v>
      </c>
      <c r="H5" s="329">
        <f t="shared" si="0"/>
        <v>3</v>
      </c>
      <c r="I5" s="327">
        <f>'ranking data'!V5</f>
        <v>3</v>
      </c>
      <c r="J5" s="330" t="str">
        <f>'ranking data'!O5</f>
        <v>Cambodia</v>
      </c>
      <c r="K5" s="330" t="str">
        <f>_xlfn.CONCAT(Table15[[#This Row],[Economy]],$L$1)</f>
        <v>Cambodia3 Environmental Pillar</v>
      </c>
      <c r="L5" s="331"/>
      <c r="M5" s="331">
        <f>'ranking data'!P5</f>
        <v>98.404497461237582</v>
      </c>
      <c r="N5" s="332">
        <f>Table15[[#This Row],[Score]]</f>
        <v>98.404497461237582</v>
      </c>
      <c r="O5" s="333" t="str">
        <f>'ranking data'!R5</f>
        <v>Medium</v>
      </c>
      <c r="P5" s="333" t="str">
        <f>'ranking data'!S5</f>
        <v>Low</v>
      </c>
      <c r="Q5" s="333" t="str">
        <f>'ranking data'!T5</f>
        <v>RCEP</v>
      </c>
    </row>
    <row r="6" spans="1:31" ht="14.25" customHeight="1">
      <c r="A6" s="114">
        <v>1</v>
      </c>
      <c r="B6" s="114"/>
      <c r="C6" s="114"/>
      <c r="D6" s="114"/>
      <c r="E6" s="326">
        <f>(Table15[[#This Row],[Rank]]-VLOOKUP(Table15[[#This Row],[Column2]],'Previous year ranks'!$U$10:$Y$130,5,0))*(-1)</f>
        <v>4</v>
      </c>
      <c r="F6" s="327">
        <f>'ranking data'!N6</f>
        <v>4</v>
      </c>
      <c r="G6" s="328" t="s">
        <v>887</v>
      </c>
      <c r="H6" s="329">
        <f t="shared" si="0"/>
        <v>4</v>
      </c>
      <c r="I6" s="327">
        <f>'ranking data'!V6</f>
        <v>4</v>
      </c>
      <c r="J6" s="330" t="str">
        <f>'ranking data'!O6</f>
        <v>Hong Kong, SAR</v>
      </c>
      <c r="K6" s="330" t="str">
        <f>_xlfn.CONCAT(Table15[[#This Row],[Economy]],$L$1)</f>
        <v>Hong Kong, SAR3 Environmental Pillar</v>
      </c>
      <c r="L6" s="331"/>
      <c r="M6" s="331">
        <f>'ranking data'!P6</f>
        <v>93.036261953487724</v>
      </c>
      <c r="N6" s="332">
        <f>Table15[[#This Row],[Score]]</f>
        <v>93.036261953487724</v>
      </c>
      <c r="O6" s="333" t="str">
        <f>'ranking data'!R6</f>
        <v>Small</v>
      </c>
      <c r="P6" s="333" t="str">
        <f>'ranking data'!S6</f>
        <v>High</v>
      </c>
      <c r="Q6" s="333" t="str">
        <f>'ranking data'!T6</f>
        <v>APEC</v>
      </c>
    </row>
    <row r="7" spans="1:31" ht="14.25" customHeight="1">
      <c r="A7" s="114">
        <v>1</v>
      </c>
      <c r="B7" s="114"/>
      <c r="C7" s="114"/>
      <c r="D7" s="114"/>
      <c r="E7" s="326">
        <f>(Table15[[#This Row],[Rank]]-VLOOKUP(Table15[[#This Row],[Column2]],'Previous year ranks'!$U$10:$Y$130,5,0))*(-1)</f>
        <v>-1</v>
      </c>
      <c r="F7" s="327">
        <f>'ranking data'!N7</f>
        <v>5</v>
      </c>
      <c r="G7" s="328" t="s">
        <v>887</v>
      </c>
      <c r="H7" s="329">
        <f t="shared" si="0"/>
        <v>5</v>
      </c>
      <c r="I7" s="327">
        <f>'ranking data'!V7</f>
        <v>5</v>
      </c>
      <c r="J7" s="330" t="str">
        <f>'ranking data'!O7</f>
        <v>Mexico</v>
      </c>
      <c r="K7" s="330" t="str">
        <f>_xlfn.CONCAT(Table15[[#This Row],[Economy]],$L$1)</f>
        <v>Mexico3 Environmental Pillar</v>
      </c>
      <c r="L7" s="331"/>
      <c r="M7" s="331">
        <f>'ranking data'!P7</f>
        <v>89.23537187697886</v>
      </c>
      <c r="N7" s="332">
        <f>Table15[[#This Row],[Score]]</f>
        <v>89.23537187697886</v>
      </c>
      <c r="O7" s="333" t="str">
        <f>'ranking data'!R7</f>
        <v>Large</v>
      </c>
      <c r="P7" s="333" t="str">
        <f>'ranking data'!S7</f>
        <v>Medium</v>
      </c>
      <c r="Q7" s="333" t="str">
        <f>'ranking data'!T7</f>
        <v>APEC, CPTPP</v>
      </c>
    </row>
    <row r="8" spans="1:31" ht="14.25" customHeight="1">
      <c r="A8" s="114">
        <v>1</v>
      </c>
      <c r="B8" s="114"/>
      <c r="C8" s="114"/>
      <c r="D8" s="114"/>
      <c r="E8" s="326">
        <f>(Table15[[#This Row],[Rank]]-VLOOKUP(Table15[[#This Row],[Column2]],'Previous year ranks'!$U$10:$Y$130,5,0))*(-1)</f>
        <v>9</v>
      </c>
      <c r="F8" s="327">
        <f>'ranking data'!N8</f>
        <v>6</v>
      </c>
      <c r="G8" s="328" t="s">
        <v>887</v>
      </c>
      <c r="H8" s="329">
        <f t="shared" si="0"/>
        <v>6</v>
      </c>
      <c r="I8" s="327">
        <f>'ranking data'!V8</f>
        <v>6</v>
      </c>
      <c r="J8" s="330" t="str">
        <f>'ranking data'!O8</f>
        <v>Singapore</v>
      </c>
      <c r="K8" s="330" t="str">
        <f>_xlfn.CONCAT(Table15[[#This Row],[Economy]],$L$1)</f>
        <v>Singapore3 Environmental Pillar</v>
      </c>
      <c r="L8" s="331"/>
      <c r="M8" s="331">
        <f>'ranking data'!P8</f>
        <v>88.331988890623222</v>
      </c>
      <c r="N8" s="332">
        <f>Table15[[#This Row],[Score]]</f>
        <v>88.331988890623222</v>
      </c>
      <c r="O8" s="333" t="str">
        <f>'ranking data'!R8</f>
        <v>Small</v>
      </c>
      <c r="P8" s="333" t="str">
        <f>'ranking data'!S8</f>
        <v>High</v>
      </c>
      <c r="Q8" s="333" t="str">
        <f>'ranking data'!T8</f>
        <v>APEC, CPTPP, RCEP</v>
      </c>
    </row>
    <row r="9" spans="1:31" ht="14.25" customHeight="1">
      <c r="A9" s="114">
        <v>1</v>
      </c>
      <c r="B9" s="114"/>
      <c r="C9" s="114"/>
      <c r="D9" s="114"/>
      <c r="E9" s="326">
        <f>(Table15[[#This Row],[Rank]]-VLOOKUP(Table15[[#This Row],[Column2]],'Previous year ranks'!$U$10:$Y$130,5,0))*(-1)</f>
        <v>-4</v>
      </c>
      <c r="F9" s="327">
        <f>'ranking data'!N9</f>
        <v>7</v>
      </c>
      <c r="G9" s="328" t="s">
        <v>887</v>
      </c>
      <c r="H9" s="329">
        <f t="shared" si="0"/>
        <v>7</v>
      </c>
      <c r="I9" s="327">
        <f>'ranking data'!V9</f>
        <v>7</v>
      </c>
      <c r="J9" s="330" t="str">
        <f>'ranking data'!O9</f>
        <v>Japan</v>
      </c>
      <c r="K9" s="330" t="str">
        <f>_xlfn.CONCAT(Table15[[#This Row],[Economy]],$L$1)</f>
        <v>Japan3 Environmental Pillar</v>
      </c>
      <c r="L9" s="331"/>
      <c r="M9" s="331">
        <f>'ranking data'!P9</f>
        <v>87.890683858089091</v>
      </c>
      <c r="N9" s="332">
        <f>Table15[[#This Row],[Score]]</f>
        <v>87.890683858089091</v>
      </c>
      <c r="O9" s="333" t="str">
        <f>'ranking data'!R9</f>
        <v>Large</v>
      </c>
      <c r="P9" s="333" t="str">
        <f>'ranking data'!S9</f>
        <v>High</v>
      </c>
      <c r="Q9" s="333" t="str">
        <f>'ranking data'!T9</f>
        <v>APEC, CPTPP, RCEP</v>
      </c>
      <c r="T9" s="794"/>
    </row>
    <row r="10" spans="1:31" ht="14.25" customHeight="1">
      <c r="A10" s="114">
        <v>1</v>
      </c>
      <c r="B10" s="114"/>
      <c r="C10" s="114"/>
      <c r="D10" s="114"/>
      <c r="E10" s="326">
        <f>(Table15[[#This Row],[Rank]]-VLOOKUP(Table15[[#This Row],[Column2]],'Previous year ranks'!$U$10:$Y$130,5,0))*(-1)</f>
        <v>5</v>
      </c>
      <c r="F10" s="327">
        <f>'ranking data'!N10</f>
        <v>8</v>
      </c>
      <c r="G10" s="328" t="s">
        <v>887</v>
      </c>
      <c r="H10" s="329">
        <f t="shared" si="0"/>
        <v>8</v>
      </c>
      <c r="I10" s="327">
        <f>'ranking data'!V10</f>
        <v>8</v>
      </c>
      <c r="J10" s="330" t="str">
        <f>'ranking data'!O10</f>
        <v>Vietnam</v>
      </c>
      <c r="K10" s="330" t="str">
        <f>_xlfn.CONCAT(Table15[[#This Row],[Economy]],$L$1)</f>
        <v>Vietnam3 Environmental Pillar</v>
      </c>
      <c r="L10" s="331"/>
      <c r="M10" s="331">
        <f>'ranking data'!P10</f>
        <v>86.562858758038004</v>
      </c>
      <c r="N10" s="332">
        <f>Table15[[#This Row],[Score]]</f>
        <v>86.562858758038004</v>
      </c>
      <c r="O10" s="333" t="str">
        <f>'ranking data'!R10</f>
        <v>Large</v>
      </c>
      <c r="P10" s="333" t="str">
        <f>'ranking data'!S10</f>
        <v>Medium</v>
      </c>
      <c r="Q10" s="333" t="str">
        <f>'ranking data'!T10</f>
        <v>APEC, CPTPP, RCEP</v>
      </c>
    </row>
    <row r="11" spans="1:31" ht="14.25" customHeight="1">
      <c r="A11" s="114">
        <v>1</v>
      </c>
      <c r="B11" s="114"/>
      <c r="C11" s="114"/>
      <c r="D11" s="114"/>
      <c r="E11" s="326">
        <f>(Table15[[#This Row],[Rank]]-VLOOKUP(Table15[[#This Row],[Column2]],'Previous year ranks'!$U$10:$Y$130,5,0))*(-1)</f>
        <v>-4</v>
      </c>
      <c r="F11" s="327">
        <f>'ranking data'!N11</f>
        <v>9</v>
      </c>
      <c r="G11" s="328" t="s">
        <v>887</v>
      </c>
      <c r="H11" s="329">
        <f t="shared" si="0"/>
        <v>9</v>
      </c>
      <c r="I11" s="327">
        <f>'ranking data'!V11</f>
        <v>9</v>
      </c>
      <c r="J11" s="330" t="str">
        <f>'ranking data'!O11</f>
        <v>Philippines</v>
      </c>
      <c r="K11" s="330" t="str">
        <f>_xlfn.CONCAT(Table15[[#This Row],[Economy]],$L$1)</f>
        <v>Philippines3 Environmental Pillar</v>
      </c>
      <c r="L11" s="331"/>
      <c r="M11" s="331">
        <f>'ranking data'!P11</f>
        <v>86.379789942009637</v>
      </c>
      <c r="N11" s="332">
        <f>Table15[[#This Row],[Score]]</f>
        <v>86.379789942009637</v>
      </c>
      <c r="O11" s="333" t="str">
        <f>'ranking data'!R11</f>
        <v>Large</v>
      </c>
      <c r="P11" s="333" t="str">
        <f>'ranking data'!S11</f>
        <v>Medium</v>
      </c>
      <c r="Q11" s="333" t="str">
        <f>'ranking data'!T11</f>
        <v>APEC, RCEP</v>
      </c>
    </row>
    <row r="12" spans="1:31" ht="14.25" customHeight="1">
      <c r="A12" s="114">
        <v>1</v>
      </c>
      <c r="B12" s="114"/>
      <c r="C12" s="114"/>
      <c r="D12" s="114"/>
      <c r="E12" s="326">
        <f>(Table15[[#This Row],[Rank]]-VLOOKUP(Table15[[#This Row],[Column2]],'Previous year ranks'!$U$10:$Y$130,5,0))*(-1)</f>
        <v>-3</v>
      </c>
      <c r="F12" s="327">
        <f>'ranking data'!N12</f>
        <v>10</v>
      </c>
      <c r="G12" s="328" t="s">
        <v>887</v>
      </c>
      <c r="H12" s="329">
        <f t="shared" si="0"/>
        <v>10</v>
      </c>
      <c r="I12" s="327">
        <f>'ranking data'!V12</f>
        <v>10</v>
      </c>
      <c r="J12" s="330" t="str">
        <f>'ranking data'!O12</f>
        <v>Indonesia</v>
      </c>
      <c r="K12" s="330" t="str">
        <f>_xlfn.CONCAT(Table15[[#This Row],[Economy]],$L$1)</f>
        <v>Indonesia3 Environmental Pillar</v>
      </c>
      <c r="L12" s="331"/>
      <c r="M12" s="331">
        <f>'ranking data'!P12</f>
        <v>85.882302696411529</v>
      </c>
      <c r="N12" s="332">
        <f>Table15[[#This Row],[Score]]</f>
        <v>85.882302696411529</v>
      </c>
      <c r="O12" s="333" t="str">
        <f>'ranking data'!R12</f>
        <v>Large</v>
      </c>
      <c r="P12" s="333" t="str">
        <f>'ranking data'!S12</f>
        <v>Medium</v>
      </c>
      <c r="Q12" s="333" t="str">
        <f>'ranking data'!T12</f>
        <v>APEC, RCEP</v>
      </c>
    </row>
    <row r="13" spans="1:31" ht="14.25" customHeight="1">
      <c r="A13" s="114">
        <v>1</v>
      </c>
      <c r="B13" s="114"/>
      <c r="C13" s="114"/>
      <c r="D13" s="114"/>
      <c r="E13" s="326">
        <f>(Table15[[#This Row],[Rank]]-VLOOKUP(Table15[[#This Row],[Column2]],'Previous year ranks'!$U$10:$Y$130,5,0))*(-1)</f>
        <v>-5</v>
      </c>
      <c r="F13" s="327">
        <f>'ranking data'!N13</f>
        <v>11</v>
      </c>
      <c r="G13" s="328" t="s">
        <v>887</v>
      </c>
      <c r="H13" s="329">
        <f t="shared" si="0"/>
        <v>11</v>
      </c>
      <c r="I13" s="327">
        <f>'ranking data'!V13</f>
        <v>11</v>
      </c>
      <c r="J13" s="330" t="str">
        <f>'ranking data'!O13</f>
        <v>Australia</v>
      </c>
      <c r="K13" s="330" t="str">
        <f>_xlfn.CONCAT(Table15[[#This Row],[Economy]],$L$1)</f>
        <v>Australia3 Environmental Pillar</v>
      </c>
      <c r="L13" s="331"/>
      <c r="M13" s="331">
        <f>'ranking data'!P13</f>
        <v>82.310394546957042</v>
      </c>
      <c r="N13" s="332">
        <f>Table15[[#This Row],[Score]]</f>
        <v>82.310394546957042</v>
      </c>
      <c r="O13" s="333" t="str">
        <f>'ranking data'!R13</f>
        <v>Medium</v>
      </c>
      <c r="P13" s="333" t="str">
        <f>'ranking data'!S13</f>
        <v>High</v>
      </c>
      <c r="Q13" s="333" t="str">
        <f>'ranking data'!T13</f>
        <v>APEC, CPTPP, RCEP</v>
      </c>
    </row>
    <row r="14" spans="1:31" ht="14.25" customHeight="1">
      <c r="A14" s="114">
        <v>1</v>
      </c>
      <c r="B14" s="114"/>
      <c r="C14" s="114"/>
      <c r="D14" s="114"/>
      <c r="E14" s="326">
        <f>(Table15[[#This Row],[Rank]]-VLOOKUP(Table15[[#This Row],[Column2]],'Previous year ranks'!$U$10:$Y$130,5,0))*(-1)</f>
        <v>-3</v>
      </c>
      <c r="F14" s="327">
        <f>'ranking data'!N14</f>
        <v>12</v>
      </c>
      <c r="G14" s="328" t="s">
        <v>887</v>
      </c>
      <c r="H14" s="329">
        <f t="shared" si="0"/>
        <v>12</v>
      </c>
      <c r="I14" s="327">
        <f>'ranking data'!V14</f>
        <v>12</v>
      </c>
      <c r="J14" s="330" t="str">
        <f>'ranking data'!O14</f>
        <v>Sri Lanka</v>
      </c>
      <c r="K14" s="330" t="str">
        <f>_xlfn.CONCAT(Table15[[#This Row],[Economy]],$L$1)</f>
        <v>Sri Lanka3 Environmental Pillar</v>
      </c>
      <c r="L14" s="331"/>
      <c r="M14" s="331">
        <f>'ranking data'!P14</f>
        <v>80.180799202447801</v>
      </c>
      <c r="N14" s="332">
        <f>Table15[[#This Row],[Score]]</f>
        <v>80.180799202447801</v>
      </c>
      <c r="O14" s="333" t="str">
        <f>'ranking data'!R14</f>
        <v>Medium</v>
      </c>
      <c r="P14" s="333" t="str">
        <f>'ranking data'!S14</f>
        <v>Medium</v>
      </c>
      <c r="Q14" s="333">
        <f>'ranking data'!T14</f>
        <v>0</v>
      </c>
    </row>
    <row r="15" spans="1:31" ht="14.25" customHeight="1">
      <c r="A15" s="114">
        <v>1</v>
      </c>
      <c r="B15" s="114"/>
      <c r="C15" s="114"/>
      <c r="D15" s="114"/>
      <c r="E15" s="326">
        <f>(Table15[[#This Row],[Rank]]-VLOOKUP(Table15[[#This Row],[Column2]],'Previous year ranks'!$U$10:$Y$130,5,0))*(-1)</f>
        <v>-3</v>
      </c>
      <c r="F15" s="327">
        <f>'ranking data'!N15</f>
        <v>13</v>
      </c>
      <c r="G15" s="328" t="s">
        <v>887</v>
      </c>
      <c r="H15" s="329">
        <f t="shared" si="0"/>
        <v>13</v>
      </c>
      <c r="I15" s="327">
        <f>'ranking data'!V15</f>
        <v>13</v>
      </c>
      <c r="J15" s="330" t="str">
        <f>'ranking data'!O15</f>
        <v>Malaysia</v>
      </c>
      <c r="K15" s="330" t="str">
        <f>_xlfn.CONCAT(Table15[[#This Row],[Economy]],$L$1)</f>
        <v>Malaysia3 Environmental Pillar</v>
      </c>
      <c r="L15" s="331"/>
      <c r="M15" s="331">
        <f>'ranking data'!P15</f>
        <v>76.869266672857179</v>
      </c>
      <c r="N15" s="332">
        <f>Table15[[#This Row],[Score]]</f>
        <v>76.869266672857179</v>
      </c>
      <c r="O15" s="333" t="str">
        <f>'ranking data'!R15</f>
        <v>Medium</v>
      </c>
      <c r="P15" s="333" t="str">
        <f>'ranking data'!S15</f>
        <v>Medium</v>
      </c>
      <c r="Q15" s="333" t="str">
        <f>'ranking data'!T15</f>
        <v>APEC, CPTPP, RCEP</v>
      </c>
    </row>
    <row r="16" spans="1:31" ht="14.25" customHeight="1">
      <c r="A16" s="114">
        <v>1</v>
      </c>
      <c r="B16" s="114"/>
      <c r="C16" s="114"/>
      <c r="D16" s="114"/>
      <c r="E16" s="326">
        <f>(Table15[[#This Row],[Rank]]-VLOOKUP(Table15[[#This Row],[Column2]],'Previous year ranks'!$U$10:$Y$130,5,0))*(-1)</f>
        <v>9</v>
      </c>
      <c r="F16" s="327">
        <f>'ranking data'!N16</f>
        <v>14</v>
      </c>
      <c r="G16" s="328" t="s">
        <v>887</v>
      </c>
      <c r="H16" s="329">
        <f t="shared" si="0"/>
        <v>14</v>
      </c>
      <c r="I16" s="327">
        <f>'ranking data'!V16</f>
        <v>14</v>
      </c>
      <c r="J16" s="330" t="str">
        <f>'ranking data'!O16</f>
        <v>Thailand</v>
      </c>
      <c r="K16" s="330" t="str">
        <f>_xlfn.CONCAT(Table15[[#This Row],[Economy]],$L$1)</f>
        <v>Thailand3 Environmental Pillar</v>
      </c>
      <c r="L16" s="331"/>
      <c r="M16" s="331">
        <f>'ranking data'!P16</f>
        <v>72.735090254331467</v>
      </c>
      <c r="N16" s="332">
        <f>Table15[[#This Row],[Score]]</f>
        <v>72.735090254331467</v>
      </c>
      <c r="O16" s="333" t="str">
        <f>'ranking data'!R16</f>
        <v>Large</v>
      </c>
      <c r="P16" s="333" t="str">
        <f>'ranking data'!S16</f>
        <v>Medium</v>
      </c>
      <c r="Q16" s="333" t="str">
        <f>'ranking data'!T16</f>
        <v>APEC, RCEP</v>
      </c>
    </row>
    <row r="17" spans="1:22" ht="14.25" customHeight="1">
      <c r="A17" s="114">
        <v>1</v>
      </c>
      <c r="B17" s="114"/>
      <c r="C17" s="114"/>
      <c r="D17" s="114"/>
      <c r="E17" s="326">
        <f>(Table15[[#This Row],[Rank]]-VLOOKUP(Table15[[#This Row],[Column2]],'Previous year ranks'!$U$10:$Y$130,5,0))*(-1)</f>
        <v>-3</v>
      </c>
      <c r="F17" s="327">
        <f>'ranking data'!N17</f>
        <v>15</v>
      </c>
      <c r="G17" s="328" t="s">
        <v>887</v>
      </c>
      <c r="H17" s="329">
        <f t="shared" si="0"/>
        <v>15</v>
      </c>
      <c r="I17" s="327">
        <f>'ranking data'!V17</f>
        <v>15</v>
      </c>
      <c r="J17" s="330" t="str">
        <f>'ranking data'!O17</f>
        <v>Taiwan</v>
      </c>
      <c r="K17" s="330" t="str">
        <f>_xlfn.CONCAT(Table15[[#This Row],[Economy]],$L$1)</f>
        <v>Taiwan3 Environmental Pillar</v>
      </c>
      <c r="L17" s="331"/>
      <c r="M17" s="331">
        <f>'ranking data'!P17</f>
        <v>72.34496159986162</v>
      </c>
      <c r="N17" s="332">
        <f>Table15[[#This Row],[Score]]</f>
        <v>72.34496159986162</v>
      </c>
      <c r="O17" s="333" t="str">
        <f>'ranking data'!R17</f>
        <v>Medium</v>
      </c>
      <c r="P17" s="333" t="str">
        <f>'ranking data'!S17</f>
        <v>High</v>
      </c>
      <c r="Q17" s="333" t="str">
        <f>'ranking data'!T17</f>
        <v>APEC</v>
      </c>
      <c r="V17" s="115"/>
    </row>
    <row r="18" spans="1:22" ht="14.25" customHeight="1">
      <c r="A18" s="116">
        <v>1</v>
      </c>
      <c r="B18" s="116"/>
      <c r="C18" s="116"/>
      <c r="D18" s="116"/>
      <c r="E18" s="326">
        <f>(Table15[[#This Row],[Rank]]-VLOOKUP(Table15[[#This Row],[Column2]],'Previous year ranks'!$U$10:$Y$130,5,0))*(-1)</f>
        <v>11</v>
      </c>
      <c r="F18" s="327">
        <f>'ranking data'!N18</f>
        <v>16</v>
      </c>
      <c r="G18" s="328" t="s">
        <v>887</v>
      </c>
      <c r="H18" s="329">
        <f t="shared" si="0"/>
        <v>16</v>
      </c>
      <c r="I18" s="327">
        <f>'ranking data'!V18</f>
        <v>16</v>
      </c>
      <c r="J18" s="330" t="str">
        <f>'ranking data'!O18</f>
        <v>Myanmar</v>
      </c>
      <c r="K18" s="330" t="str">
        <f>_xlfn.CONCAT(Table15[[#This Row],[Economy]],$L$1)</f>
        <v>Myanmar3 Environmental Pillar</v>
      </c>
      <c r="L18" s="331"/>
      <c r="M18" s="331">
        <f>'ranking data'!P18</f>
        <v>71.808460217865218</v>
      </c>
      <c r="N18" s="332">
        <f>Table15[[#This Row],[Score]]</f>
        <v>71.808460217865218</v>
      </c>
      <c r="O18" s="333" t="str">
        <f>'ranking data'!R18</f>
        <v>Large</v>
      </c>
      <c r="P18" s="333" t="str">
        <f>'ranking data'!S18</f>
        <v>Low</v>
      </c>
      <c r="Q18" s="333" t="str">
        <f>'ranking data'!T18</f>
        <v>RCEP</v>
      </c>
      <c r="V18" s="117"/>
    </row>
    <row r="19" spans="1:22" ht="14.25" customHeight="1">
      <c r="A19" s="114">
        <v>1</v>
      </c>
      <c r="B19" s="114"/>
      <c r="C19" s="114"/>
      <c r="D19" s="114"/>
      <c r="E19" s="326">
        <f>(Table15[[#This Row],[Rank]]-VLOOKUP(Table15[[#This Row],[Column2]],'Previous year ranks'!$U$10:$Y$130,5,0))*(-1)</f>
        <v>-1</v>
      </c>
      <c r="F19" s="327">
        <f>'ranking data'!N19</f>
        <v>17</v>
      </c>
      <c r="G19" s="328" t="s">
        <v>887</v>
      </c>
      <c r="H19" s="329">
        <f t="shared" si="0"/>
        <v>17</v>
      </c>
      <c r="I19" s="327">
        <f>'ranking data'!V19</f>
        <v>17</v>
      </c>
      <c r="J19" s="330" t="str">
        <f>'ranking data'!O19</f>
        <v>South Korea</v>
      </c>
      <c r="K19" s="330" t="str">
        <f>_xlfn.CONCAT(Table15[[#This Row],[Economy]],$L$1)</f>
        <v>South Korea3 Environmental Pillar</v>
      </c>
      <c r="L19" s="331"/>
      <c r="M19" s="331">
        <f>'ranking data'!P19</f>
        <v>71.675901320322652</v>
      </c>
      <c r="N19" s="332">
        <f>Table15[[#This Row],[Score]]</f>
        <v>71.675901320322652</v>
      </c>
      <c r="O19" s="333" t="str">
        <f>'ranking data'!R19</f>
        <v>Large</v>
      </c>
      <c r="P19" s="333" t="str">
        <f>'ranking data'!S19</f>
        <v>High</v>
      </c>
      <c r="Q19" s="333" t="str">
        <f>'ranking data'!T19</f>
        <v>APEC, RCEP</v>
      </c>
      <c r="V19" s="118"/>
    </row>
    <row r="20" spans="1:22" ht="14.25" customHeight="1">
      <c r="A20" s="114">
        <v>1</v>
      </c>
      <c r="B20" s="114"/>
      <c r="C20" s="323"/>
      <c r="D20" s="114"/>
      <c r="E20" s="326">
        <f>(Table15[[#This Row],[Rank]]-VLOOKUP(Table15[[#This Row],[Column2]],'Previous year ranks'!$U$10:$Y$130,5,0))*(-1)</f>
        <v>-7</v>
      </c>
      <c r="F20" s="327">
        <f>'ranking data'!N20</f>
        <v>18</v>
      </c>
      <c r="G20" s="328" t="s">
        <v>887</v>
      </c>
      <c r="H20" s="329">
        <f t="shared" si="0"/>
        <v>18</v>
      </c>
      <c r="I20" s="327">
        <f>'ranking data'!V20</f>
        <v>18</v>
      </c>
      <c r="J20" s="330" t="str">
        <f>'ranking data'!O20</f>
        <v>Chile</v>
      </c>
      <c r="K20" s="330" t="str">
        <f>_xlfn.CONCAT(Table15[[#This Row],[Economy]],$L$1)</f>
        <v>Chile3 Environmental Pillar</v>
      </c>
      <c r="L20" s="331"/>
      <c r="M20" s="331">
        <f>'ranking data'!P20</f>
        <v>66.503298857571266</v>
      </c>
      <c r="N20" s="332">
        <f>Table15[[#This Row],[Score]]</f>
        <v>66.503298857571266</v>
      </c>
      <c r="O20" s="333" t="str">
        <f>'ranking data'!R20</f>
        <v>Medium</v>
      </c>
      <c r="P20" s="333" t="str">
        <f>'ranking data'!S20</f>
        <v>Medium</v>
      </c>
      <c r="Q20" s="333" t="str">
        <f>'ranking data'!T20</f>
        <v>APEC, CPTPP</v>
      </c>
      <c r="V20" s="118"/>
    </row>
    <row r="21" spans="1:22" ht="14.25" customHeight="1">
      <c r="A21" s="114">
        <v>1</v>
      </c>
      <c r="B21" s="114"/>
      <c r="C21" s="114"/>
      <c r="D21" s="114"/>
      <c r="E21" s="326">
        <f>(Table15[[#This Row],[Rank]]-VLOOKUP(Table15[[#This Row],[Column2]],'Previous year ranks'!$U$10:$Y$130,5,0))*(-1)</f>
        <v>-1</v>
      </c>
      <c r="F21" s="327">
        <f>'ranking data'!N21</f>
        <v>19</v>
      </c>
      <c r="G21" s="328" t="s">
        <v>887</v>
      </c>
      <c r="H21" s="329">
        <f t="shared" si="0"/>
        <v>19</v>
      </c>
      <c r="I21" s="327">
        <f>'ranking data'!V21</f>
        <v>19</v>
      </c>
      <c r="J21" s="330" t="str">
        <f>'ranking data'!O21</f>
        <v>Laos</v>
      </c>
      <c r="K21" s="330" t="str">
        <f>_xlfn.CONCAT(Table15[[#This Row],[Economy]],$L$1)</f>
        <v>Laos3 Environmental Pillar</v>
      </c>
      <c r="L21" s="331"/>
      <c r="M21" s="331">
        <f>'ranking data'!P21</f>
        <v>66.165814040071666</v>
      </c>
      <c r="N21" s="332">
        <f>Table15[[#This Row],[Score]]</f>
        <v>66.165814040071666</v>
      </c>
      <c r="O21" s="333" t="str">
        <f>'ranking data'!R21</f>
        <v>Small</v>
      </c>
      <c r="P21" s="333" t="str">
        <f>'ranking data'!S21</f>
        <v>Low</v>
      </c>
      <c r="Q21" s="333" t="str">
        <f>'ranking data'!T21</f>
        <v>RCEP</v>
      </c>
      <c r="V21" s="118"/>
    </row>
    <row r="22" spans="1:22" ht="14.25" customHeight="1">
      <c r="A22" s="114">
        <v>1</v>
      </c>
      <c r="B22" s="114"/>
      <c r="C22" s="114"/>
      <c r="D22" s="114"/>
      <c r="E22" s="326">
        <f>(Table15[[#This Row],[Rank]]-VLOOKUP(Table15[[#This Row],[Column2]],'Previous year ranks'!$U$10:$Y$130,5,0))*(-1)</f>
        <v>5</v>
      </c>
      <c r="F22" s="327">
        <f>'ranking data'!N22</f>
        <v>20</v>
      </c>
      <c r="G22" s="328" t="s">
        <v>887</v>
      </c>
      <c r="H22" s="329">
        <f t="shared" si="0"/>
        <v>20</v>
      </c>
      <c r="I22" s="327">
        <f>'ranking data'!V22</f>
        <v>20</v>
      </c>
      <c r="J22" s="330" t="str">
        <f>'ranking data'!O22</f>
        <v>Peru</v>
      </c>
      <c r="K22" s="330" t="str">
        <f>_xlfn.CONCAT(Table15[[#This Row],[Economy]],$L$1)</f>
        <v>Peru3 Environmental Pillar</v>
      </c>
      <c r="L22" s="331"/>
      <c r="M22" s="331">
        <f>'ranking data'!P22</f>
        <v>60.936743707256575</v>
      </c>
      <c r="N22" s="332">
        <f>Table15[[#This Row],[Score]]</f>
        <v>60.936743707256575</v>
      </c>
      <c r="O22" s="333" t="str">
        <f>'ranking data'!R22</f>
        <v>Medium</v>
      </c>
      <c r="P22" s="333" t="str">
        <f>'ranking data'!S22</f>
        <v>Medium</v>
      </c>
      <c r="Q22" s="333" t="str">
        <f>'ranking data'!T22</f>
        <v>APEC, CPTPP</v>
      </c>
      <c r="V22" s="119"/>
    </row>
    <row r="23" spans="1:22" ht="14.25" customHeight="1">
      <c r="A23" s="114">
        <v>1</v>
      </c>
      <c r="B23" s="114"/>
      <c r="C23" s="114"/>
      <c r="D23" s="114"/>
      <c r="E23" s="326">
        <f>(Table15[[#This Row],[Rank]]-VLOOKUP(Table15[[#This Row],[Column2]],'Previous year ranks'!$U$10:$Y$130,5,0))*(-1)</f>
        <v>-2</v>
      </c>
      <c r="F23" s="327">
        <f>'ranking data'!N23</f>
        <v>21</v>
      </c>
      <c r="G23" s="328" t="s">
        <v>887</v>
      </c>
      <c r="H23" s="329">
        <f t="shared" si="0"/>
        <v>21</v>
      </c>
      <c r="I23" s="327">
        <f>'ranking data'!V23</f>
        <v>21</v>
      </c>
      <c r="J23" s="330" t="str">
        <f>'ranking data'!O23</f>
        <v>Canada</v>
      </c>
      <c r="K23" s="330" t="str">
        <f>_xlfn.CONCAT(Table15[[#This Row],[Economy]],$L$1)</f>
        <v>Canada3 Environmental Pillar</v>
      </c>
      <c r="L23" s="331"/>
      <c r="M23" s="331">
        <f>'ranking data'!P23</f>
        <v>59.908599154271933</v>
      </c>
      <c r="N23" s="332">
        <f>Table15[[#This Row],[Score]]</f>
        <v>59.908599154271933</v>
      </c>
      <c r="O23" s="333" t="str">
        <f>'ranking data'!R23</f>
        <v>Medium</v>
      </c>
      <c r="P23" s="333" t="str">
        <f>'ranking data'!S23</f>
        <v>High</v>
      </c>
      <c r="Q23" s="333" t="str">
        <f>'ranking data'!T23</f>
        <v>APEC, CPTPP</v>
      </c>
      <c r="V23" s="119"/>
    </row>
    <row r="24" spans="1:22" ht="14.25" customHeight="1">
      <c r="A24" s="114">
        <v>1</v>
      </c>
      <c r="B24" s="114"/>
      <c r="C24" s="114"/>
      <c r="D24" s="114"/>
      <c r="E24" s="326">
        <f>(Table15[[#This Row],[Rank]]-VLOOKUP(Table15[[#This Row],[Column2]],'Previous year ranks'!$U$10:$Y$130,5,0))*(-1)</f>
        <v>6</v>
      </c>
      <c r="F24" s="327">
        <f>'ranking data'!N24</f>
        <v>22</v>
      </c>
      <c r="G24" s="328" t="s">
        <v>887</v>
      </c>
      <c r="H24" s="329">
        <f t="shared" si="0"/>
        <v>22</v>
      </c>
      <c r="I24" s="327">
        <f>'ranking data'!V24</f>
        <v>22</v>
      </c>
      <c r="J24" s="330" t="str">
        <f>'ranking data'!O24</f>
        <v>India</v>
      </c>
      <c r="K24" s="330" t="str">
        <f>_xlfn.CONCAT(Table15[[#This Row],[Economy]],$L$1)</f>
        <v>India3 Environmental Pillar</v>
      </c>
      <c r="L24" s="331"/>
      <c r="M24" s="331">
        <f>'ranking data'!P24</f>
        <v>59.705687160772186</v>
      </c>
      <c r="N24" s="332">
        <f>Table15[[#This Row],[Score]]</f>
        <v>59.705687160772186</v>
      </c>
      <c r="O24" s="333" t="str">
        <f>'ranking data'!R24</f>
        <v>Large</v>
      </c>
      <c r="P24" s="333" t="str">
        <f>'ranking data'!S24</f>
        <v>Low</v>
      </c>
      <c r="Q24" s="333">
        <f>'ranking data'!T24</f>
        <v>0</v>
      </c>
      <c r="V24" s="119"/>
    </row>
    <row r="25" spans="1:22" ht="14.25" customHeight="1">
      <c r="A25" s="114">
        <v>1</v>
      </c>
      <c r="B25" s="114"/>
      <c r="C25" s="114"/>
      <c r="D25" s="114"/>
      <c r="E25" s="326">
        <f>(Table15[[#This Row],[Rank]]-VLOOKUP(Table15[[#This Row],[Column2]],'Previous year ranks'!$U$10:$Y$130,5,0))*(-1)</f>
        <v>-2</v>
      </c>
      <c r="F25" s="327">
        <f>'ranking data'!N25</f>
        <v>23</v>
      </c>
      <c r="G25" s="328" t="s">
        <v>887</v>
      </c>
      <c r="H25" s="329">
        <f t="shared" si="0"/>
        <v>23</v>
      </c>
      <c r="I25" s="327">
        <f>'ranking data'!V25</f>
        <v>23</v>
      </c>
      <c r="J25" s="330" t="str">
        <f>'ranking data'!O25</f>
        <v>Pakistan</v>
      </c>
      <c r="K25" s="330" t="str">
        <f>_xlfn.CONCAT(Table15[[#This Row],[Economy]],$L$1)</f>
        <v>Pakistan3 Environmental Pillar</v>
      </c>
      <c r="L25" s="331"/>
      <c r="M25" s="331">
        <f>'ranking data'!P25</f>
        <v>59.058261218711486</v>
      </c>
      <c r="N25" s="332">
        <f>Table15[[#This Row],[Score]]</f>
        <v>59.058261218711486</v>
      </c>
      <c r="O25" s="333" t="str">
        <f>'ranking data'!R25</f>
        <v>Large</v>
      </c>
      <c r="P25" s="333" t="str">
        <f>'ranking data'!S25</f>
        <v>Low</v>
      </c>
      <c r="Q25" s="333">
        <f>'ranking data'!T25</f>
        <v>0</v>
      </c>
      <c r="V25" s="119"/>
    </row>
    <row r="26" spans="1:22" ht="14.25" customHeight="1">
      <c r="A26" s="114">
        <v>1</v>
      </c>
      <c r="B26" s="114"/>
      <c r="C26" s="114"/>
      <c r="D26" s="114"/>
      <c r="E26" s="326">
        <f>(Table15[[#This Row],[Rank]]-VLOOKUP(Table15[[#This Row],[Column2]],'Previous year ranks'!$U$10:$Y$130,5,0))*(-1)</f>
        <v>0</v>
      </c>
      <c r="F26" s="327">
        <f>'ranking data'!N26</f>
        <v>24</v>
      </c>
      <c r="G26" s="328" t="s">
        <v>887</v>
      </c>
      <c r="H26" s="329">
        <f t="shared" si="0"/>
        <v>24</v>
      </c>
      <c r="I26" s="327">
        <f>'ranking data'!V26</f>
        <v>24</v>
      </c>
      <c r="J26" s="330" t="str">
        <f>'ranking data'!O26</f>
        <v>Bangladesh</v>
      </c>
      <c r="K26" s="330" t="str">
        <f>_xlfn.CONCAT(Table15[[#This Row],[Economy]],$L$1)</f>
        <v>Bangladesh3 Environmental Pillar</v>
      </c>
      <c r="L26" s="331"/>
      <c r="M26" s="331">
        <f>'ranking data'!P26</f>
        <v>56.358905997467112</v>
      </c>
      <c r="N26" s="332">
        <f>Table15[[#This Row],[Score]]</f>
        <v>56.358905997467112</v>
      </c>
      <c r="O26" s="333" t="str">
        <f>'ranking data'!R26</f>
        <v>Large</v>
      </c>
      <c r="P26" s="333" t="str">
        <f>'ranking data'!S26</f>
        <v>Low</v>
      </c>
      <c r="Q26" s="333">
        <f>'ranking data'!T26</f>
        <v>0</v>
      </c>
      <c r="V26" s="118"/>
    </row>
    <row r="27" spans="1:22" ht="14.25" customHeight="1">
      <c r="A27" s="114">
        <v>1</v>
      </c>
      <c r="B27" s="114"/>
      <c r="C27" s="114"/>
      <c r="D27" s="114"/>
      <c r="E27" s="326">
        <f>(Table15[[#This Row],[Rank]]-VLOOKUP(Table15[[#This Row],[Column2]],'Previous year ranks'!$U$10:$Y$130,5,0))*(-1)</f>
        <v>-5</v>
      </c>
      <c r="F27" s="327">
        <f>'ranking data'!N27</f>
        <v>25</v>
      </c>
      <c r="G27" s="328" t="s">
        <v>887</v>
      </c>
      <c r="H27" s="329">
        <f t="shared" si="0"/>
        <v>25</v>
      </c>
      <c r="I27" s="327">
        <f>'ranking data'!V27</f>
        <v>25</v>
      </c>
      <c r="J27" s="330" t="str">
        <f>'ranking data'!O27</f>
        <v>Ecuador</v>
      </c>
      <c r="K27" s="330" t="str">
        <f>_xlfn.CONCAT(Table15[[#This Row],[Economy]],$L$1)</f>
        <v>Ecuador3 Environmental Pillar</v>
      </c>
      <c r="L27" s="331"/>
      <c r="M27" s="331">
        <f>'ranking data'!P27</f>
        <v>54.229737931911593</v>
      </c>
      <c r="N27" s="332">
        <f>Table15[[#This Row],[Score]]</f>
        <v>54.229737931911593</v>
      </c>
      <c r="O27" s="333" t="str">
        <f>'ranking data'!R27</f>
        <v>Medium</v>
      </c>
      <c r="P27" s="333" t="str">
        <f>'ranking data'!S27</f>
        <v>Medium</v>
      </c>
      <c r="Q27" s="333" t="str">
        <f>'ranking data'!T27</f>
        <v>CPTPP (applicant)</v>
      </c>
      <c r="V27" s="118"/>
    </row>
    <row r="28" spans="1:22" ht="14.25" customHeight="1">
      <c r="A28" s="114">
        <v>1</v>
      </c>
      <c r="B28" s="114"/>
      <c r="C28" s="114"/>
      <c r="D28" s="114"/>
      <c r="E28" s="326">
        <f>(Table15[[#This Row],[Rank]]-VLOOKUP(Table15[[#This Row],[Column2]],'Previous year ranks'!$U$10:$Y$130,5,0))*(-1)</f>
        <v>-4</v>
      </c>
      <c r="F28" s="327">
        <f>'ranking data'!N28</f>
        <v>26</v>
      </c>
      <c r="G28" s="328" t="s">
        <v>887</v>
      </c>
      <c r="H28" s="329">
        <f t="shared" si="0"/>
        <v>26</v>
      </c>
      <c r="I28" s="327">
        <f>'ranking data'!V28</f>
        <v>26</v>
      </c>
      <c r="J28" s="330" t="str">
        <f>'ranking data'!O28</f>
        <v>China</v>
      </c>
      <c r="K28" s="330" t="str">
        <f>_xlfn.CONCAT(Table15[[#This Row],[Economy]],$L$1)</f>
        <v>China3 Environmental Pillar</v>
      </c>
      <c r="L28" s="331"/>
      <c r="M28" s="331">
        <f>'ranking data'!P28</f>
        <v>51.742438172989942</v>
      </c>
      <c r="N28" s="332">
        <f>Table15[[#This Row],[Score]]</f>
        <v>51.742438172989942</v>
      </c>
      <c r="O28" s="333" t="str">
        <f>'ranking data'!R28</f>
        <v>Large</v>
      </c>
      <c r="P28" s="333" t="str">
        <f>'ranking data'!S28</f>
        <v>Medium</v>
      </c>
      <c r="Q28" s="333" t="str">
        <f>'ranking data'!T28</f>
        <v>APEC, RCEP</v>
      </c>
      <c r="V28" s="118"/>
    </row>
    <row r="29" spans="1:22" ht="14.25" customHeight="1">
      <c r="A29" s="114">
        <v>1</v>
      </c>
      <c r="B29" s="114"/>
      <c r="C29" s="114"/>
      <c r="D29" s="114"/>
      <c r="E29" s="326">
        <f>(Table15[[#This Row],[Rank]]-VLOOKUP(Table15[[#This Row],[Column2]],'Previous year ranks'!$U$10:$Y$130,5,0))*(-1)</f>
        <v>-13</v>
      </c>
      <c r="F29" s="327">
        <f>'ranking data'!N29</f>
        <v>27</v>
      </c>
      <c r="G29" s="328" t="s">
        <v>887</v>
      </c>
      <c r="H29" s="329">
        <f t="shared" si="0"/>
        <v>27</v>
      </c>
      <c r="I29" s="327">
        <f>'ranking data'!V29</f>
        <v>27</v>
      </c>
      <c r="J29" s="330" t="str">
        <f>'ranking data'!O29</f>
        <v>United States</v>
      </c>
      <c r="K29" s="330" t="str">
        <f>_xlfn.CONCAT(Table15[[#This Row],[Economy]],$L$1)</f>
        <v>United States3 Environmental Pillar</v>
      </c>
      <c r="L29" s="331"/>
      <c r="M29" s="331">
        <f>'ranking data'!P29</f>
        <v>48.962483103020098</v>
      </c>
      <c r="N29" s="332">
        <f>Table15[[#This Row],[Score]]</f>
        <v>48.962483103020098</v>
      </c>
      <c r="O29" s="333" t="str">
        <f>'ranking data'!R29</f>
        <v>Large</v>
      </c>
      <c r="P29" s="333" t="str">
        <f>'ranking data'!S29</f>
        <v>High</v>
      </c>
      <c r="Q29" s="333" t="str">
        <f>'ranking data'!T29</f>
        <v>APEC</v>
      </c>
      <c r="V29" s="118"/>
    </row>
    <row r="30" spans="1:22" ht="14.25" customHeight="1">
      <c r="A30" s="114">
        <v>1</v>
      </c>
      <c r="B30" s="114"/>
      <c r="C30" s="114"/>
      <c r="D30" s="114"/>
      <c r="E30" s="326">
        <f>(Table15[[#This Row],[Rank]]-VLOOKUP(Table15[[#This Row],[Column2]],'Previous year ranks'!$U$10:$Y$130,5,0))*(-1)</f>
        <v>-2</v>
      </c>
      <c r="F30" s="327">
        <f>'ranking data'!N30</f>
        <v>28</v>
      </c>
      <c r="G30" s="328" t="s">
        <v>887</v>
      </c>
      <c r="H30" s="329">
        <f t="shared" si="0"/>
        <v>28</v>
      </c>
      <c r="I30" s="327">
        <f>'ranking data'!V30</f>
        <v>28</v>
      </c>
      <c r="J30" s="330" t="str">
        <f>'ranking data'!O30</f>
        <v>Papua New Guinea</v>
      </c>
      <c r="K30" s="330" t="str">
        <f>_xlfn.CONCAT(Table15[[#This Row],[Economy]],$L$1)</f>
        <v>Papua New Guinea3 Environmental Pillar</v>
      </c>
      <c r="L30" s="331"/>
      <c r="M30" s="331">
        <f>'ranking data'!P30</f>
        <v>37.651113290335559</v>
      </c>
      <c r="N30" s="332">
        <f>Table15[[#This Row],[Score]]</f>
        <v>37.651113290335559</v>
      </c>
      <c r="O30" s="333" t="str">
        <f>'ranking data'!R30</f>
        <v>Small</v>
      </c>
      <c r="P30" s="333" t="str">
        <f>'ranking data'!S30</f>
        <v>Low</v>
      </c>
      <c r="Q30" s="333" t="str">
        <f>'ranking data'!T30</f>
        <v>APEC</v>
      </c>
      <c r="V30" s="118"/>
    </row>
    <row r="31" spans="1:22" ht="14.25" customHeight="1">
      <c r="A31" s="114">
        <v>1</v>
      </c>
      <c r="B31" s="114"/>
      <c r="C31" s="114"/>
      <c r="D31" s="114"/>
      <c r="E31" s="326">
        <f>(Table15[[#This Row],[Rank]]-VLOOKUP(Table15[[#This Row],[Column2]],'Previous year ranks'!$U$10:$Y$130,5,0))*(-1)</f>
        <v>1</v>
      </c>
      <c r="F31" s="327">
        <f>'ranking data'!N31</f>
        <v>29</v>
      </c>
      <c r="G31" s="328" t="s">
        <v>887</v>
      </c>
      <c r="H31" s="329">
        <f t="shared" si="0"/>
        <v>29</v>
      </c>
      <c r="I31" s="327">
        <f>'ranking data'!V31</f>
        <v>29</v>
      </c>
      <c r="J31" s="330" t="str">
        <f>'ranking data'!O31</f>
        <v>Russia</v>
      </c>
      <c r="K31" s="330" t="str">
        <f>_xlfn.CONCAT(Table15[[#This Row],[Economy]],$L$1)</f>
        <v>Russia3 Environmental Pillar</v>
      </c>
      <c r="L31" s="331"/>
      <c r="M31" s="331">
        <f>'ranking data'!P31</f>
        <v>8.1144590499091489</v>
      </c>
      <c r="N31" s="332">
        <f>Table15[[#This Row],[Score]]</f>
        <v>8.1144590499091489</v>
      </c>
      <c r="O31" s="333" t="str">
        <f>'ranking data'!R31</f>
        <v>Large</v>
      </c>
      <c r="P31" s="333" t="str">
        <f>'ranking data'!S31</f>
        <v>Medium</v>
      </c>
      <c r="Q31" s="333" t="str">
        <f>'ranking data'!T31</f>
        <v>APEC</v>
      </c>
      <c r="V31" s="118"/>
    </row>
    <row r="32" spans="1:22" ht="14.25" customHeight="1">
      <c r="A32" s="114">
        <v>1</v>
      </c>
      <c r="B32" s="114"/>
      <c r="C32" s="114"/>
      <c r="D32" s="114"/>
      <c r="E32" s="326">
        <f>(Table15[[#This Row],[Rank]]-VLOOKUP(Table15[[#This Row],[Column2]],'Previous year ranks'!$U$10:$Y$130,5,0))*(-1)</f>
        <v>-1</v>
      </c>
      <c r="F32" s="327">
        <f>'ranking data'!N32</f>
        <v>30</v>
      </c>
      <c r="G32" s="328" t="s">
        <v>887</v>
      </c>
      <c r="H32" s="329">
        <f t="shared" si="0"/>
        <v>30</v>
      </c>
      <c r="I32" s="327">
        <f>'ranking data'!V32</f>
        <v>30</v>
      </c>
      <c r="J32" s="330" t="str">
        <f>'ranking data'!O32</f>
        <v>Brunei</v>
      </c>
      <c r="K32" s="330" t="str">
        <f>_xlfn.CONCAT(Table15[[#This Row],[Economy]],$L$1)</f>
        <v>Brunei3 Environmental Pillar</v>
      </c>
      <c r="L32" s="331"/>
      <c r="M32" s="331">
        <f>'ranking data'!P32</f>
        <v>0</v>
      </c>
      <c r="N32" s="332">
        <f>Table15[[#This Row],[Score]]</f>
        <v>0</v>
      </c>
      <c r="O32" s="333" t="str">
        <f>'ranking data'!R32</f>
        <v>Small</v>
      </c>
      <c r="P32" s="333" t="str">
        <f>'ranking data'!S32</f>
        <v>High</v>
      </c>
      <c r="Q32" s="333" t="str">
        <f>'ranking data'!T32</f>
        <v>APEC, CPTPP, RCEP</v>
      </c>
      <c r="V32" s="118"/>
    </row>
    <row r="34" spans="5:20" ht="14.25" customHeight="1">
      <c r="E34" s="462"/>
      <c r="F34" s="463"/>
      <c r="G34" s="463"/>
      <c r="H34" s="463"/>
      <c r="I34" s="463"/>
      <c r="J34" s="464"/>
      <c r="K34" s="464"/>
      <c r="L34" s="465"/>
      <c r="M34" s="465"/>
      <c r="N34" s="463"/>
      <c r="O34" s="463"/>
      <c r="P34" s="463"/>
      <c r="Q34" s="463"/>
      <c r="R34" s="462"/>
      <c r="S34" s="462"/>
      <c r="T34" s="462"/>
    </row>
    <row r="35" spans="5:20" ht="14.25" customHeight="1">
      <c r="E35" s="462"/>
      <c r="F35" s="463"/>
      <c r="G35" s="463"/>
      <c r="H35" s="463"/>
      <c r="I35" s="463"/>
      <c r="J35" s="464"/>
      <c r="K35" s="464"/>
      <c r="L35" s="465"/>
      <c r="M35" s="465"/>
      <c r="N35" s="463"/>
      <c r="O35" s="463"/>
      <c r="P35" s="463"/>
      <c r="Q35" s="463"/>
      <c r="R35" s="462"/>
      <c r="S35" s="462"/>
      <c r="T35" s="462"/>
    </row>
    <row r="36" spans="5:20" ht="14.25" customHeight="1">
      <c r="E36" s="462"/>
      <c r="F36" s="463"/>
      <c r="G36" s="463"/>
      <c r="H36" s="463"/>
      <c r="I36" s="463"/>
      <c r="J36" s="464"/>
      <c r="K36" s="464"/>
      <c r="L36" s="465"/>
      <c r="M36" s="465"/>
      <c r="N36" s="463"/>
      <c r="O36" s="463"/>
      <c r="P36" s="463"/>
      <c r="Q36" s="463"/>
      <c r="R36" s="462"/>
      <c r="S36" s="462"/>
      <c r="T36" s="462"/>
    </row>
    <row r="37" spans="5:20" ht="14.25" customHeight="1">
      <c r="E37" s="462"/>
      <c r="F37" s="463"/>
      <c r="G37" s="463"/>
      <c r="H37" s="463"/>
      <c r="I37" s="463"/>
      <c r="J37" s="464"/>
      <c r="K37" s="464"/>
      <c r="L37" s="465"/>
      <c r="M37" s="465"/>
      <c r="N37" s="463"/>
      <c r="O37" s="463"/>
      <c r="P37" s="463"/>
      <c r="Q37" s="463"/>
      <c r="R37" s="462"/>
      <c r="S37" s="462"/>
      <c r="T37" s="462"/>
    </row>
    <row r="38" spans="5:20" ht="14.25" customHeight="1">
      <c r="E38" s="462"/>
      <c r="F38" s="463"/>
      <c r="G38" s="463"/>
      <c r="H38" s="463"/>
      <c r="I38" s="463"/>
      <c r="J38" s="464"/>
      <c r="K38" s="464"/>
      <c r="L38" s="465"/>
      <c r="M38" s="465"/>
      <c r="N38" s="463"/>
      <c r="O38" s="463"/>
      <c r="P38" s="463"/>
      <c r="Q38" s="463"/>
      <c r="R38" s="462"/>
      <c r="S38" s="462"/>
      <c r="T38" s="462"/>
    </row>
    <row r="39" spans="5:20" ht="14.25" customHeight="1">
      <c r="E39" s="462"/>
      <c r="F39" s="463"/>
      <c r="G39" s="463"/>
      <c r="H39" s="463"/>
      <c r="I39" s="463"/>
      <c r="J39" s="464"/>
      <c r="K39" s="464"/>
      <c r="L39" s="465"/>
      <c r="M39" s="465"/>
      <c r="N39" s="463"/>
      <c r="O39" s="463"/>
      <c r="P39" s="463"/>
      <c r="Q39" s="463"/>
      <c r="R39" s="462"/>
      <c r="S39" s="462"/>
      <c r="T39" s="462"/>
    </row>
    <row r="40" spans="5:20" ht="14.25" customHeight="1">
      <c r="E40" s="462"/>
      <c r="F40" s="463"/>
      <c r="G40" s="463"/>
      <c r="H40" s="463"/>
      <c r="I40" s="463"/>
      <c r="J40" s="464"/>
      <c r="K40" s="464"/>
      <c r="L40" s="465"/>
      <c r="M40" s="465"/>
      <c r="N40" s="463"/>
      <c r="O40" s="463"/>
      <c r="P40" s="463"/>
      <c r="Q40" s="463"/>
      <c r="R40" s="462"/>
      <c r="S40" s="462"/>
      <c r="T40" s="462"/>
    </row>
    <row r="41" spans="5:20" ht="14.25" customHeight="1">
      <c r="E41" s="462"/>
      <c r="F41" s="463"/>
      <c r="G41" s="463"/>
      <c r="H41" s="463"/>
      <c r="I41" s="463"/>
      <c r="J41" s="464"/>
      <c r="K41" s="464"/>
      <c r="L41" s="465"/>
      <c r="M41" s="465"/>
      <c r="N41" s="463"/>
      <c r="O41" s="463"/>
      <c r="P41" s="463"/>
      <c r="Q41" s="463"/>
      <c r="R41" s="462"/>
      <c r="S41" s="462"/>
      <c r="T41" s="462"/>
    </row>
    <row r="42" spans="5:20" ht="14.25" customHeight="1">
      <c r="E42" s="462"/>
      <c r="F42" s="463"/>
      <c r="G42" s="463"/>
      <c r="H42" s="463"/>
      <c r="I42" s="463"/>
      <c r="J42" s="464"/>
      <c r="K42" s="464"/>
      <c r="L42" s="465"/>
      <c r="M42" s="465"/>
      <c r="N42" s="463"/>
      <c r="O42" s="463"/>
      <c r="P42" s="463"/>
      <c r="Q42" s="463"/>
      <c r="R42" s="462"/>
      <c r="S42" s="462"/>
      <c r="T42" s="462"/>
    </row>
    <row r="43" spans="5:20" ht="14.25" customHeight="1">
      <c r="E43" s="462"/>
      <c r="F43" s="463"/>
      <c r="G43" s="463"/>
      <c r="H43" s="463"/>
      <c r="I43" s="463"/>
      <c r="J43" s="464"/>
      <c r="K43" s="464"/>
      <c r="L43" s="465"/>
      <c r="M43" s="465"/>
      <c r="N43" s="463"/>
      <c r="O43" s="463"/>
      <c r="P43" s="463"/>
      <c r="Q43" s="463"/>
      <c r="R43" s="462"/>
      <c r="S43" s="462"/>
      <c r="T43" s="462"/>
    </row>
    <row r="44" spans="5:20" ht="14.25" customHeight="1">
      <c r="E44" s="462"/>
      <c r="F44" s="463"/>
      <c r="G44" s="463"/>
      <c r="H44" s="463"/>
      <c r="I44" s="463"/>
      <c r="J44" s="464"/>
      <c r="K44" s="464"/>
      <c r="L44" s="465"/>
      <c r="M44" s="465"/>
      <c r="N44" s="463"/>
      <c r="O44" s="463"/>
      <c r="P44" s="463"/>
      <c r="Q44" s="463"/>
      <c r="R44" s="462"/>
      <c r="S44" s="462"/>
      <c r="T44" s="462"/>
    </row>
  </sheetData>
  <sheetProtection sheet="1" autoFilter="0" pivotTables="0"/>
  <phoneticPr fontId="11" type="noConversion"/>
  <conditionalFormatting sqref="N3:N32">
    <cfRule type="dataBar" priority="163">
      <dataBar showValue="0">
        <cfvo type="min"/>
        <cfvo type="max"/>
        <color rgb="FF001E62"/>
      </dataBar>
      <extLst>
        <ext xmlns:x14="http://schemas.microsoft.com/office/spreadsheetml/2009/9/main" uri="{B025F937-C7B1-47D3-B67F-A62EFF666E3E}">
          <x14:id>{70E676E7-34E9-4B9D-80CD-08A627F28DD4}</x14:id>
        </ext>
      </extLst>
    </cfRule>
  </conditionalFormatting>
  <pageMargins left="0.7" right="0.7" top="0.75" bottom="0.75" header="0.3" footer="0.3"/>
  <pageSetup paperSize="9" scale="68" fitToHeight="0" orientation="landscape" r:id="rId1"/>
  <drawing r:id="rId2"/>
  <legacyDrawing r:id="rId3"/>
  <tableParts count="1">
    <tablePart r:id="rId4"/>
  </tableParts>
  <extLst>
    <ext xmlns:x14="http://schemas.microsoft.com/office/spreadsheetml/2009/9/main" uri="{78C0D931-6437-407d-A8EE-F0AAD7539E65}">
      <x14:conditionalFormattings>
        <x14:conditionalFormatting xmlns:xm="http://schemas.microsoft.com/office/excel/2006/main">
          <x14:cfRule type="dataBar" id="{70E676E7-34E9-4B9D-80CD-08A627F28DD4}">
            <x14:dataBar minLength="0" maxLength="100" gradient="0">
              <x14:cfvo type="autoMin"/>
              <x14:cfvo type="autoMax"/>
              <x14:negativeFillColor rgb="FFFF0000"/>
              <x14:axisColor rgb="FF000000"/>
            </x14:dataBar>
          </x14:cfRule>
          <xm:sqref>N3:N32</xm:sqref>
        </x14:conditionalFormatting>
        <x14:conditionalFormatting xmlns:xm="http://schemas.microsoft.com/office/excel/2006/main">
          <x14:cfRule type="expression" priority="2" id="{F32E74E3-672F-4B5D-8FC1-214CB5C1BA5A}">
            <xm:f>$J3=PowerPivot!$B$3</xm:f>
            <x14:dxf>
              <font>
                <color theme="1"/>
              </font>
              <fill>
                <patternFill>
                  <bgColor rgb="FFFFDE14"/>
                </patternFill>
              </fill>
            </x14:dxf>
          </x14:cfRule>
          <xm:sqref>F3:Q32</xm:sqref>
        </x14:conditionalFormatting>
      </x14:conditionalFormattings>
    </ext>
    <ext xmlns:x14="http://schemas.microsoft.com/office/spreadsheetml/2009/9/main" uri="{A8765BA9-456A-4dab-B4F3-ACF838C121DE}">
      <x14:slicerList>
        <x14:slicer r:id="rId5"/>
      </x14:slicerList>
    </ext>
    <ext xmlns:x15="http://schemas.microsoft.com/office/spreadsheetml/2010/11/main" uri="{3A4CF648-6AED-40f4-86FF-DC5316D8AED3}">
      <x14:slicerList xmlns:x14="http://schemas.microsoft.com/office/spreadsheetml/2009/9/main">
        <x14:slicer r:id="rId6"/>
      </x14:slicerList>
    </ext>
  </extLst>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981644-57A0-4D31-AF63-A82915A6E230}">
  <sheetPr codeName="Sheet22">
    <pageSetUpPr fitToPage="1"/>
  </sheetPr>
  <dimension ref="A1:AG53"/>
  <sheetViews>
    <sheetView showGridLines="0" topLeftCell="B1" zoomScale="65" zoomScaleNormal="65" workbookViewId="0">
      <selection activeCell="B1" sqref="B1"/>
    </sheetView>
  </sheetViews>
  <sheetFormatPr defaultColWidth="13.42578125" defaultRowHeight="14.25" customHeight="1"/>
  <cols>
    <col min="1" max="1" width="0" style="103" hidden="1" customWidth="1"/>
    <col min="2" max="5" width="13.42578125" style="103"/>
    <col min="6" max="6" width="7.7109375" style="105" customWidth="1"/>
    <col min="7" max="7" width="7.7109375" style="105" hidden="1" customWidth="1"/>
    <col min="8" max="8" width="12.42578125" style="105" customWidth="1"/>
    <col min="9" max="9" width="19" style="120" hidden="1" customWidth="1"/>
    <col min="10" max="10" width="11.7109375" style="120" hidden="1" customWidth="1"/>
    <col min="11" max="11" width="7.42578125" style="120" hidden="1" customWidth="1"/>
    <col min="12" max="12" width="21.7109375" style="753" customWidth="1"/>
    <col min="13" max="13" width="47.85546875" style="114" customWidth="1"/>
    <col min="14" max="14" width="17.28515625" style="114" customWidth="1"/>
    <col min="15" max="15" width="14.28515625" style="114" hidden="1" customWidth="1"/>
    <col min="16" max="16" width="35.5703125" style="105" customWidth="1"/>
    <col min="17" max="17" width="15.140625" style="105" customWidth="1"/>
    <col min="18" max="18" width="13.42578125" style="105" customWidth="1"/>
    <col min="19" max="19" width="16" style="105" customWidth="1"/>
    <col min="20" max="21" width="14.7109375" style="103" customWidth="1"/>
    <col min="22" max="22" width="9.7109375" style="103" customWidth="1"/>
    <col min="23" max="23" width="6" style="103" customWidth="1"/>
    <col min="24" max="25" width="14.7109375" style="103" customWidth="1"/>
    <col min="26" max="16384" width="13.42578125" style="103"/>
  </cols>
  <sheetData>
    <row r="1" spans="1:33" ht="14.25" customHeight="1">
      <c r="F1" s="113"/>
      <c r="G1" s="113"/>
      <c r="H1" s="113"/>
      <c r="I1" s="103"/>
      <c r="J1" s="103"/>
      <c r="K1" s="103"/>
      <c r="L1" s="750"/>
      <c r="M1" s="104" t="str">
        <f>'indicator data'!A1</f>
        <v>1.01 Consumer price inflation</v>
      </c>
      <c r="N1" s="104"/>
      <c r="O1" s="104"/>
      <c r="P1" s="103"/>
      <c r="Q1" s="103"/>
      <c r="S1" s="103"/>
      <c r="V1" s="462">
        <f>PowerPivot!AE12</f>
        <v>1</v>
      </c>
      <c r="AA1" s="106"/>
      <c r="AD1" s="107"/>
      <c r="AG1" s="106"/>
    </row>
    <row r="2" spans="1:33" s="105" customFormat="1" ht="60.6" customHeight="1" thickBot="1">
      <c r="E2" s="293" t="s">
        <v>888</v>
      </c>
      <c r="F2" s="265" t="s">
        <v>889</v>
      </c>
      <c r="G2" s="108" t="s">
        <v>229</v>
      </c>
      <c r="H2" s="266" t="s">
        <v>883</v>
      </c>
      <c r="I2" s="109" t="s">
        <v>890</v>
      </c>
      <c r="J2" s="109" t="s">
        <v>236</v>
      </c>
      <c r="K2" s="109" t="s">
        <v>813</v>
      </c>
      <c r="L2" s="751" t="s">
        <v>884</v>
      </c>
      <c r="M2" s="110" t="s">
        <v>237</v>
      </c>
      <c r="N2" s="110" t="s">
        <v>273</v>
      </c>
      <c r="O2" s="110" t="s">
        <v>238</v>
      </c>
      <c r="P2" s="111" t="s">
        <v>239</v>
      </c>
      <c r="Q2" s="112" t="s">
        <v>577</v>
      </c>
      <c r="R2" s="112" t="s">
        <v>885</v>
      </c>
      <c r="S2" s="112" t="s">
        <v>886</v>
      </c>
      <c r="U2" s="793"/>
      <c r="V2" s="793"/>
      <c r="AD2" s="113"/>
      <c r="AG2" s="113"/>
    </row>
    <row r="3" spans="1:33" ht="14.25" customHeight="1" thickTop="1" thickBot="1">
      <c r="A3" s="114">
        <v>1</v>
      </c>
      <c r="B3" s="114"/>
      <c r="C3" s="114"/>
      <c r="D3" s="114"/>
      <c r="E3" s="326">
        <f>IFERROR('indicator data'!AB3," ")</f>
        <v>0</v>
      </c>
      <c r="F3" s="644">
        <f>IF('indicator data'!O3="","",'indicator data'!P3)</f>
        <v>1</v>
      </c>
      <c r="G3" s="645">
        <f t="shared" ref="G3:G32" si="0">SUBTOTAL(101,F3)</f>
        <v>1</v>
      </c>
      <c r="H3" s="646">
        <f>'indicator data'!Z3</f>
        <v>1</v>
      </c>
      <c r="I3" s="647" t="str">
        <f>IF('indicator data'!O3="","",'indicator data'!Q3)</f>
        <v>Brunei</v>
      </c>
      <c r="J3" s="648">
        <f>IF('indicator data'!O3="","",'indicator data'!S3)</f>
        <v>-0.3</v>
      </c>
      <c r="K3" s="648" t="str">
        <f>'indicator data'!U3</f>
        <v/>
      </c>
      <c r="L3" s="752" t="str">
        <f t="shared" ref="L3:L32" si="1">_xlfn.CONCAT(I3,K3)</f>
        <v>Brunei</v>
      </c>
      <c r="M3" s="649" t="str">
        <f t="shared" ref="M3:M32" si="2">IF($V$1=0, TEXT(J3, "#,##0"), IF($V$1=1, TEXT(J3, "#,##0.00"), IF($V$1=2, TEXT(J3, "#,##0.000"), "")))</f>
        <v>-0.30</v>
      </c>
      <c r="N3" s="650">
        <f>IF('indicator data'!O3="",0,'indicator data'!R3)</f>
        <v>100</v>
      </c>
      <c r="O3" s="746">
        <f>IF('indicator data'!T3="",0,'indicator data'!T3)</f>
        <v>2025</v>
      </c>
      <c r="P3" s="651">
        <f>Table154[[#This Row],[Score]]</f>
        <v>100</v>
      </c>
      <c r="Q3" s="652" t="str">
        <f>IF('indicator data'!O3="","Small",'indicator data'!V3)</f>
        <v>Small</v>
      </c>
      <c r="R3" s="652" t="str">
        <f>IF('indicator data'!O3="","Low",'indicator data'!W3)</f>
        <v>High</v>
      </c>
      <c r="S3" s="652" t="str">
        <f>IF('indicator data'!O3="","",'indicator data'!X3)</f>
        <v>APEC, CPTPP, RCEP</v>
      </c>
      <c r="AA3" s="106"/>
    </row>
    <row r="4" spans="1:33" ht="14.25" customHeight="1" thickTop="1" thickBot="1">
      <c r="A4" s="114">
        <v>1</v>
      </c>
      <c r="B4" s="114"/>
      <c r="C4" s="114"/>
      <c r="D4" s="114"/>
      <c r="E4" s="326">
        <f>IFERROR('indicator data'!AB4," ")</f>
        <v>1</v>
      </c>
      <c r="F4" s="644">
        <f>IF('indicator data'!O4="","",'indicator data'!P4)</f>
        <v>2</v>
      </c>
      <c r="G4" s="645">
        <f t="shared" si="0"/>
        <v>2</v>
      </c>
      <c r="H4" s="646">
        <f>'indicator data'!Z4</f>
        <v>2</v>
      </c>
      <c r="I4" s="647" t="str">
        <f>IF('indicator data'!O4="","",'indicator data'!Q4)</f>
        <v>Thailand</v>
      </c>
      <c r="J4" s="648">
        <f>IF('indicator data'!O4="","",'indicator data'!S4)</f>
        <v>-0.1</v>
      </c>
      <c r="K4" s="648" t="str">
        <f>'indicator data'!U4</f>
        <v/>
      </c>
      <c r="L4" s="752" t="str">
        <f t="shared" si="1"/>
        <v>Thailand</v>
      </c>
      <c r="M4" s="649" t="str">
        <f t="shared" si="2"/>
        <v>-0.10</v>
      </c>
      <c r="N4" s="650">
        <f>IF('indicator data'!O4="",0,'indicator data'!R4)</f>
        <v>98.865422034638655</v>
      </c>
      <c r="O4" s="746">
        <f>IF('indicator data'!T4="",0,'indicator data'!T4)</f>
        <v>2025</v>
      </c>
      <c r="P4" s="651">
        <f>Table154[[#This Row],[Score]]</f>
        <v>98.865422034638655</v>
      </c>
      <c r="Q4" s="652" t="str">
        <f>IF('indicator data'!O4="","Small",'indicator data'!V4)</f>
        <v>Large</v>
      </c>
      <c r="R4" s="652" t="str">
        <f>IF('indicator data'!O4="","Low",'indicator data'!W4)</f>
        <v>Medium</v>
      </c>
      <c r="S4" s="652" t="str">
        <f>IF('indicator data'!O4="","",'indicator data'!X4)</f>
        <v>APEC, RCEP</v>
      </c>
      <c r="AA4" s="106"/>
    </row>
    <row r="5" spans="1:33" ht="14.25" customHeight="1" thickTop="1" thickBot="1">
      <c r="A5" s="114">
        <v>1</v>
      </c>
      <c r="B5" s="114"/>
      <c r="C5" s="114"/>
      <c r="D5" s="114"/>
      <c r="E5" s="326">
        <f>IFERROR('indicator data'!AB5," ")</f>
        <v>-1</v>
      </c>
      <c r="F5" s="644">
        <f>IF('indicator data'!O5="","",'indicator data'!P5)</f>
        <v>3</v>
      </c>
      <c r="G5" s="645">
        <f t="shared" si="0"/>
        <v>3</v>
      </c>
      <c r="H5" s="646">
        <f>'indicator data'!Z5</f>
        <v>3</v>
      </c>
      <c r="I5" s="647" t="str">
        <f>IF('indicator data'!O5="","",'indicator data'!Q5)</f>
        <v>China</v>
      </c>
      <c r="J5" s="648">
        <f>IF('indicator data'!O5="","",'indicator data'!S5)</f>
        <v>0</v>
      </c>
      <c r="K5" s="648" t="str">
        <f>'indicator data'!U5</f>
        <v/>
      </c>
      <c r="L5" s="752" t="str">
        <f t="shared" si="1"/>
        <v>China</v>
      </c>
      <c r="M5" s="649" t="str">
        <f t="shared" si="2"/>
        <v>0.00</v>
      </c>
      <c r="N5" s="650">
        <f>IF('indicator data'!O5="",0,'indicator data'!R5)</f>
        <v>98.29813305195799</v>
      </c>
      <c r="O5" s="746">
        <f>IF('indicator data'!T5="",0,'indicator data'!T5)</f>
        <v>2025</v>
      </c>
      <c r="P5" s="651">
        <f>Table154[[#This Row],[Score]]</f>
        <v>98.29813305195799</v>
      </c>
      <c r="Q5" s="652" t="str">
        <f>IF('indicator data'!O5="","Small",'indicator data'!V5)</f>
        <v>Large</v>
      </c>
      <c r="R5" s="652" t="str">
        <f>IF('indicator data'!O5="","Low",'indicator data'!W5)</f>
        <v>Medium</v>
      </c>
      <c r="S5" s="652" t="str">
        <f>IF('indicator data'!O5="","",'indicator data'!X5)</f>
        <v>APEC, RCEP</v>
      </c>
    </row>
    <row r="6" spans="1:33" ht="14.25" customHeight="1" thickTop="1" thickBot="1">
      <c r="A6" s="114">
        <v>1</v>
      </c>
      <c r="B6" s="114"/>
      <c r="C6" s="114"/>
      <c r="D6" s="114"/>
      <c r="E6" s="326">
        <f>IFERROR('indicator data'!AB6," ")</f>
        <v>3</v>
      </c>
      <c r="F6" s="644">
        <f>IF('indicator data'!O6="","",'indicator data'!P6)</f>
        <v>4</v>
      </c>
      <c r="G6" s="645">
        <f t="shared" si="0"/>
        <v>4</v>
      </c>
      <c r="H6" s="646">
        <f>'indicator data'!Z6</f>
        <v>4</v>
      </c>
      <c r="I6" s="647" t="str">
        <f>IF('indicator data'!O6="","",'indicator data'!Q6)</f>
        <v>Ecuador</v>
      </c>
      <c r="J6" s="648">
        <f>IF('indicator data'!O6="","",'indicator data'!S6)</f>
        <v>0.7</v>
      </c>
      <c r="K6" s="648" t="str">
        <f>'indicator data'!U6</f>
        <v/>
      </c>
      <c r="L6" s="752" t="str">
        <f t="shared" si="1"/>
        <v>Ecuador</v>
      </c>
      <c r="M6" s="649" t="str">
        <f t="shared" si="2"/>
        <v>0.70</v>
      </c>
      <c r="N6" s="650">
        <f>IF('indicator data'!O6="",0,'indicator data'!R6)</f>
        <v>94.327110173193333</v>
      </c>
      <c r="O6" s="746">
        <f>IF('indicator data'!T6="",0,'indicator data'!T6)</f>
        <v>2025</v>
      </c>
      <c r="P6" s="651">
        <f>Table154[[#This Row],[Score]]</f>
        <v>94.327110173193333</v>
      </c>
      <c r="Q6" s="652" t="str">
        <f>IF('indicator data'!O6="","Small",'indicator data'!V6)</f>
        <v>Medium</v>
      </c>
      <c r="R6" s="652" t="str">
        <f>IF('indicator data'!O6="","Low",'indicator data'!W6)</f>
        <v>Medium</v>
      </c>
      <c r="S6" s="652" t="str">
        <f>IF('indicator data'!O6="","",'indicator data'!X6)</f>
        <v>CPTPP (applicant)</v>
      </c>
    </row>
    <row r="7" spans="1:33" ht="14.25" customHeight="1" thickTop="1" thickBot="1">
      <c r="A7" s="114">
        <v>1</v>
      </c>
      <c r="B7" s="114"/>
      <c r="C7" s="114"/>
      <c r="D7" s="114"/>
      <c r="E7" s="326">
        <f>IFERROR('indicator data'!AB7," ")</f>
        <v>9</v>
      </c>
      <c r="F7" s="644">
        <f>IF('indicator data'!O7="","",'indicator data'!P7)</f>
        <v>5</v>
      </c>
      <c r="G7" s="645">
        <f t="shared" si="0"/>
        <v>5</v>
      </c>
      <c r="H7" s="646">
        <f>'indicator data'!Z7</f>
        <v>5</v>
      </c>
      <c r="I7" s="647" t="str">
        <f>IF('indicator data'!O7="","",'indicator data'!Q7)</f>
        <v>Singapore</v>
      </c>
      <c r="J7" s="648">
        <f>IF('indicator data'!O7="","",'indicator data'!S7)</f>
        <v>0.9</v>
      </c>
      <c r="K7" s="648" t="str">
        <f>'indicator data'!U7</f>
        <v/>
      </c>
      <c r="L7" s="752" t="str">
        <f t="shared" si="1"/>
        <v>Singapore</v>
      </c>
      <c r="M7" s="649" t="str">
        <f t="shared" si="2"/>
        <v>0.90</v>
      </c>
      <c r="N7" s="650">
        <f>IF('indicator data'!O7="",0,'indicator data'!R7)</f>
        <v>93.192532207831974</v>
      </c>
      <c r="O7" s="746">
        <f>IF('indicator data'!T7="",0,'indicator data'!T7)</f>
        <v>2025</v>
      </c>
      <c r="P7" s="651">
        <f>Table154[[#This Row],[Score]]</f>
        <v>93.192532207831974</v>
      </c>
      <c r="Q7" s="652" t="str">
        <f>IF('indicator data'!O7="","Small",'indicator data'!V7)</f>
        <v>Small</v>
      </c>
      <c r="R7" s="652" t="str">
        <f>IF('indicator data'!O7="","Low",'indicator data'!W7)</f>
        <v>High</v>
      </c>
      <c r="S7" s="652" t="str">
        <f>IF('indicator data'!O7="","",'indicator data'!X7)</f>
        <v>APEC, CPTPP, RCEP</v>
      </c>
    </row>
    <row r="8" spans="1:33" ht="14.25" customHeight="1" thickTop="1" thickBot="1">
      <c r="A8" s="114">
        <v>1</v>
      </c>
      <c r="B8" s="114"/>
      <c r="C8" s="114"/>
      <c r="D8" s="114"/>
      <c r="E8" s="326">
        <f>IFERROR('indicator data'!AB8," ")</f>
        <v>0</v>
      </c>
      <c r="F8" s="644">
        <f>IF('indicator data'!O8="","",'indicator data'!P8)</f>
        <v>6</v>
      </c>
      <c r="G8" s="645">
        <f t="shared" si="0"/>
        <v>6</v>
      </c>
      <c r="H8" s="646">
        <f>'indicator data'!Z8</f>
        <v>6</v>
      </c>
      <c r="I8" s="647" t="str">
        <f>IF('indicator data'!O8="","",'indicator data'!Q8)</f>
        <v>Sri Lanka</v>
      </c>
      <c r="J8" s="648">
        <f>IF('indicator data'!O8="","",'indicator data'!S8)</f>
        <v>1.2</v>
      </c>
      <c r="K8" s="648" t="str">
        <f>'indicator data'!U8</f>
        <v/>
      </c>
      <c r="L8" s="752" t="str">
        <f t="shared" si="1"/>
        <v>Sri Lanka</v>
      </c>
      <c r="M8" s="649" t="str">
        <f t="shared" si="2"/>
        <v>1.20</v>
      </c>
      <c r="N8" s="650">
        <f>IF('indicator data'!O8="",0,'indicator data'!R8)</f>
        <v>91.490665259789992</v>
      </c>
      <c r="O8" s="746">
        <f>IF('indicator data'!T8="",0,'indicator data'!T8)</f>
        <v>2024</v>
      </c>
      <c r="P8" s="651">
        <f>Table154[[#This Row],[Score]]</f>
        <v>91.490665259789992</v>
      </c>
      <c r="Q8" s="652" t="str">
        <f>IF('indicator data'!O8="","Small",'indicator data'!V8)</f>
        <v>Medium</v>
      </c>
      <c r="R8" s="652" t="str">
        <f>IF('indicator data'!O8="","Low",'indicator data'!W8)</f>
        <v>Medium</v>
      </c>
      <c r="S8" s="652">
        <f>IF('indicator data'!O8="","",'indicator data'!X8)</f>
        <v>0</v>
      </c>
    </row>
    <row r="9" spans="1:33" ht="14.25" customHeight="1" thickTop="1" thickBot="1">
      <c r="A9" s="114">
        <v>1</v>
      </c>
      <c r="B9" s="114"/>
      <c r="C9" s="114"/>
      <c r="D9" s="114"/>
      <c r="E9" s="326">
        <f>IFERROR('indicator data'!AB9," ")</f>
        <v>1</v>
      </c>
      <c r="F9" s="644">
        <f>IF('indicator data'!O9="","",'indicator data'!P9)</f>
        <v>7</v>
      </c>
      <c r="G9" s="645">
        <f t="shared" si="0"/>
        <v>7</v>
      </c>
      <c r="H9" s="646">
        <f>'indicator data'!Z9</f>
        <v>7</v>
      </c>
      <c r="I9" s="647" t="str">
        <f>IF('indicator data'!O9="","",'indicator data'!Q9)</f>
        <v>Hong Kong, SAR</v>
      </c>
      <c r="J9" s="648">
        <f>IF('indicator data'!O9="","",'indicator data'!S9)</f>
        <v>1.4</v>
      </c>
      <c r="K9" s="648" t="str">
        <f>'indicator data'!U9</f>
        <v/>
      </c>
      <c r="L9" s="752" t="str">
        <f t="shared" si="1"/>
        <v>Hong Kong, SAR</v>
      </c>
      <c r="M9" s="649" t="str">
        <f t="shared" si="2"/>
        <v>1.40</v>
      </c>
      <c r="N9" s="650">
        <f>IF('indicator data'!O9="",0,'indicator data'!R9)</f>
        <v>90.356087294428647</v>
      </c>
      <c r="O9" s="746">
        <f>IF('indicator data'!T9="",0,'indicator data'!T9)</f>
        <v>2025</v>
      </c>
      <c r="P9" s="651">
        <f>Table154[[#This Row],[Score]]</f>
        <v>90.356087294428647</v>
      </c>
      <c r="Q9" s="652" t="str">
        <f>IF('indicator data'!O9="","Small",'indicator data'!V9)</f>
        <v>Small</v>
      </c>
      <c r="R9" s="652" t="str">
        <f>IF('indicator data'!O9="","Low",'indicator data'!W9)</f>
        <v>High</v>
      </c>
      <c r="S9" s="652" t="str">
        <f>IF('indicator data'!O9="","",'indicator data'!X9)</f>
        <v>APEC</v>
      </c>
      <c r="U9" s="794"/>
      <c r="V9" s="794"/>
    </row>
    <row r="10" spans="1:33" ht="14.25" customHeight="1" thickTop="1" thickBot="1">
      <c r="A10" s="114">
        <v>1</v>
      </c>
      <c r="B10" s="114"/>
      <c r="C10" s="114"/>
      <c r="D10" s="114"/>
      <c r="E10" s="326">
        <f>IFERROR('indicator data'!AB10," ")</f>
        <v>2</v>
      </c>
      <c r="F10" s="644">
        <f>IF('indicator data'!O10="","",'indicator data'!P10)</f>
        <v>7</v>
      </c>
      <c r="G10" s="645">
        <f t="shared" si="0"/>
        <v>7</v>
      </c>
      <c r="H10" s="646">
        <f>'indicator data'!Z10</f>
        <v>7</v>
      </c>
      <c r="I10" s="647" t="str">
        <f>IF('indicator data'!O10="","",'indicator data'!Q10)</f>
        <v>Malaysia</v>
      </c>
      <c r="J10" s="648">
        <f>IF('indicator data'!O10="","",'indicator data'!S10)</f>
        <v>1.4</v>
      </c>
      <c r="K10" s="648" t="str">
        <f>'indicator data'!U10</f>
        <v/>
      </c>
      <c r="L10" s="752" t="str">
        <f t="shared" si="1"/>
        <v>Malaysia</v>
      </c>
      <c r="M10" s="649" t="str">
        <f t="shared" si="2"/>
        <v>1.40</v>
      </c>
      <c r="N10" s="650">
        <f>IF('indicator data'!O10="",0,'indicator data'!R10)</f>
        <v>90.356087294428647</v>
      </c>
      <c r="O10" s="746">
        <f>IF('indicator data'!T10="",0,'indicator data'!T10)</f>
        <v>2025</v>
      </c>
      <c r="P10" s="651">
        <f>Table154[[#This Row],[Score]]</f>
        <v>90.356087294428647</v>
      </c>
      <c r="Q10" s="652" t="str">
        <f>IF('indicator data'!O10="","Small",'indicator data'!V10)</f>
        <v>Medium</v>
      </c>
      <c r="R10" s="652" t="str">
        <f>IF('indicator data'!O10="","Low",'indicator data'!W10)</f>
        <v>Medium</v>
      </c>
      <c r="S10" s="652" t="str">
        <f>IF('indicator data'!O10="","",'indicator data'!X10)</f>
        <v>APEC, CPTPP, RCEP</v>
      </c>
    </row>
    <row r="11" spans="1:33" ht="14.25" customHeight="1" thickTop="1" thickBot="1">
      <c r="A11" s="114">
        <v>1</v>
      </c>
      <c r="B11" s="114"/>
      <c r="C11" s="114"/>
      <c r="D11" s="114"/>
      <c r="E11" s="326">
        <f>IFERROR('indicator data'!AB11," ")</f>
        <v>4</v>
      </c>
      <c r="F11" s="644">
        <f>IF('indicator data'!O11="","",'indicator data'!P11)</f>
        <v>9</v>
      </c>
      <c r="G11" s="645">
        <f t="shared" si="0"/>
        <v>9</v>
      </c>
      <c r="H11" s="646">
        <f>'indicator data'!Z11</f>
        <v>9</v>
      </c>
      <c r="I11" s="647" t="str">
        <f>IF('indicator data'!O11="","",'indicator data'!Q11)</f>
        <v>Peru</v>
      </c>
      <c r="J11" s="648">
        <f>IF('indicator data'!O11="","",'indicator data'!S11)</f>
        <v>1.5</v>
      </c>
      <c r="K11" s="648" t="str">
        <f>'indicator data'!U11</f>
        <v/>
      </c>
      <c r="L11" s="752" t="str">
        <f t="shared" si="1"/>
        <v>Peru</v>
      </c>
      <c r="M11" s="649" t="str">
        <f t="shared" si="2"/>
        <v>1.50</v>
      </c>
      <c r="N11" s="650">
        <f>IF('indicator data'!O11="",0,'indicator data'!R11)</f>
        <v>89.788798311747968</v>
      </c>
      <c r="O11" s="746">
        <f>IF('indicator data'!T11="",0,'indicator data'!T11)</f>
        <v>2025</v>
      </c>
      <c r="P11" s="651">
        <f>Table154[[#This Row],[Score]]</f>
        <v>89.788798311747968</v>
      </c>
      <c r="Q11" s="652" t="str">
        <f>IF('indicator data'!O11="","Small",'indicator data'!V11)</f>
        <v>Medium</v>
      </c>
      <c r="R11" s="652" t="str">
        <f>IF('indicator data'!O11="","Low",'indicator data'!W11)</f>
        <v>Medium</v>
      </c>
      <c r="S11" s="652" t="str">
        <f>IF('indicator data'!O11="","",'indicator data'!X11)</f>
        <v>APEC, CPTPP</v>
      </c>
    </row>
    <row r="12" spans="1:33" ht="14.25" customHeight="1" thickTop="1" thickBot="1">
      <c r="A12" s="114">
        <v>1</v>
      </c>
      <c r="B12" s="114"/>
      <c r="C12" s="114"/>
      <c r="D12" s="114"/>
      <c r="E12" s="326">
        <f>IFERROR('indicator data'!AB12," ")</f>
        <v>0</v>
      </c>
      <c r="F12" s="644">
        <f>IF('indicator data'!O12="","",'indicator data'!P12)</f>
        <v>10</v>
      </c>
      <c r="G12" s="645">
        <f t="shared" si="0"/>
        <v>10</v>
      </c>
      <c r="H12" s="646">
        <f>'indicator data'!Z12</f>
        <v>10</v>
      </c>
      <c r="I12" s="647" t="str">
        <f>IF('indicator data'!O12="","",'indicator data'!Q12)</f>
        <v>Taiwan</v>
      </c>
      <c r="J12" s="648">
        <f>IF('indicator data'!O12="","",'indicator data'!S12)</f>
        <v>1.7</v>
      </c>
      <c r="K12" s="648" t="str">
        <f>'indicator data'!U12</f>
        <v/>
      </c>
      <c r="L12" s="752" t="str">
        <f t="shared" si="1"/>
        <v>Taiwan</v>
      </c>
      <c r="M12" s="649" t="str">
        <f t="shared" si="2"/>
        <v>1.70</v>
      </c>
      <c r="N12" s="650">
        <f>IF('indicator data'!O12="",0,'indicator data'!R12)</f>
        <v>88.654220346386666</v>
      </c>
      <c r="O12" s="746">
        <f>IF('indicator data'!T12="",0,'indicator data'!T12)</f>
        <v>2025</v>
      </c>
      <c r="P12" s="651">
        <f>Table154[[#This Row],[Score]]</f>
        <v>88.654220346386666</v>
      </c>
      <c r="Q12" s="652" t="str">
        <f>IF('indicator data'!O12="","Small",'indicator data'!V12)</f>
        <v>Medium</v>
      </c>
      <c r="R12" s="652" t="str">
        <f>IF('indicator data'!O12="","Low",'indicator data'!W12)</f>
        <v>High</v>
      </c>
      <c r="S12" s="652" t="str">
        <f>IF('indicator data'!O12="","",'indicator data'!X12)</f>
        <v>APEC</v>
      </c>
    </row>
    <row r="13" spans="1:33" ht="14.25" customHeight="1" thickTop="1" thickBot="1">
      <c r="A13" s="114">
        <v>1</v>
      </c>
      <c r="B13" s="114"/>
      <c r="C13" s="114"/>
      <c r="D13" s="114"/>
      <c r="E13" s="326">
        <f>IFERROR('indicator data'!AB13," ")</f>
        <v>11</v>
      </c>
      <c r="F13" s="644">
        <f>IF('indicator data'!O13="","",'indicator data'!P13)</f>
        <v>10</v>
      </c>
      <c r="G13" s="645">
        <f t="shared" si="0"/>
        <v>10</v>
      </c>
      <c r="H13" s="646">
        <f>'indicator data'!Z13</f>
        <v>10</v>
      </c>
      <c r="I13" s="647" t="str">
        <f>IF('indicator data'!O13="","",'indicator data'!Q13)</f>
        <v>Philippines</v>
      </c>
      <c r="J13" s="648">
        <f>IF('indicator data'!O13="","",'indicator data'!S13)</f>
        <v>1.7</v>
      </c>
      <c r="K13" s="648" t="str">
        <f>'indicator data'!U13</f>
        <v/>
      </c>
      <c r="L13" s="752" t="str">
        <f t="shared" si="1"/>
        <v>Philippines</v>
      </c>
      <c r="M13" s="649" t="str">
        <f t="shared" si="2"/>
        <v>1.70</v>
      </c>
      <c r="N13" s="650">
        <f>IF('indicator data'!O13="",0,'indicator data'!R13)</f>
        <v>88.654220346386666</v>
      </c>
      <c r="O13" s="746">
        <f>IF('indicator data'!T13="",0,'indicator data'!T13)</f>
        <v>2025</v>
      </c>
      <c r="P13" s="651">
        <f>Table154[[#This Row],[Score]]</f>
        <v>88.654220346386666</v>
      </c>
      <c r="Q13" s="652" t="str">
        <f>IF('indicator data'!O13="","Small",'indicator data'!V13)</f>
        <v>Large</v>
      </c>
      <c r="R13" s="652" t="str">
        <f>IF('indicator data'!O13="","Low",'indicator data'!W13)</f>
        <v>Medium</v>
      </c>
      <c r="S13" s="652" t="str">
        <f>IF('indicator data'!O13="","",'indicator data'!X13)</f>
        <v>APEC, RCEP</v>
      </c>
    </row>
    <row r="14" spans="1:33" ht="14.25" customHeight="1" thickTop="1" thickBot="1">
      <c r="A14" s="114">
        <v>1</v>
      </c>
      <c r="B14" s="114"/>
      <c r="C14" s="114"/>
      <c r="D14" s="114"/>
      <c r="E14" s="326">
        <f>IFERROR('indicator data'!AB14," ")</f>
        <v>-1</v>
      </c>
      <c r="F14" s="644">
        <f>IF('indicator data'!O14="","",'indicator data'!P14)</f>
        <v>12</v>
      </c>
      <c r="G14" s="645">
        <f t="shared" si="0"/>
        <v>12</v>
      </c>
      <c r="H14" s="646">
        <f>'indicator data'!Z14</f>
        <v>12</v>
      </c>
      <c r="I14" s="647" t="str">
        <f>IF('indicator data'!O14="","",'indicator data'!Q14)</f>
        <v>Indonesia</v>
      </c>
      <c r="J14" s="648">
        <f>IF('indicator data'!O14="","",'indicator data'!S14)</f>
        <v>1.9</v>
      </c>
      <c r="K14" s="648" t="str">
        <f>'indicator data'!U14</f>
        <v/>
      </c>
      <c r="L14" s="752" t="str">
        <f t="shared" si="1"/>
        <v>Indonesia</v>
      </c>
      <c r="M14" s="649" t="str">
        <f t="shared" si="2"/>
        <v>1.90</v>
      </c>
      <c r="N14" s="650">
        <f>IF('indicator data'!O14="",0,'indicator data'!R14)</f>
        <v>87.519642381025321</v>
      </c>
      <c r="O14" s="746">
        <f>IF('indicator data'!T14="",0,'indicator data'!T14)</f>
        <v>2025</v>
      </c>
      <c r="P14" s="651">
        <f>Table154[[#This Row],[Score]]</f>
        <v>87.519642381025321</v>
      </c>
      <c r="Q14" s="652" t="str">
        <f>IF('indicator data'!O14="","Small",'indicator data'!V14)</f>
        <v>Large</v>
      </c>
      <c r="R14" s="652" t="str">
        <f>IF('indicator data'!O14="","Low",'indicator data'!W14)</f>
        <v>Medium</v>
      </c>
      <c r="S14" s="652" t="str">
        <f>IF('indicator data'!O14="","",'indicator data'!X14)</f>
        <v>APEC, RCEP</v>
      </c>
    </row>
    <row r="15" spans="1:33" ht="14.25" customHeight="1" thickTop="1" thickBot="1">
      <c r="A15" s="114">
        <v>1</v>
      </c>
      <c r="B15" s="114"/>
      <c r="C15" s="114"/>
      <c r="D15" s="114"/>
      <c r="E15" s="326">
        <f>IFERROR('indicator data'!AB15," ")</f>
        <v>2</v>
      </c>
      <c r="F15" s="644">
        <f>IF('indicator data'!O15="","",'indicator data'!P15)</f>
        <v>13</v>
      </c>
      <c r="G15" s="645">
        <f t="shared" si="0"/>
        <v>13</v>
      </c>
      <c r="H15" s="646">
        <f>'indicator data'!Z15</f>
        <v>13</v>
      </c>
      <c r="I15" s="647" t="str">
        <f>IF('indicator data'!O15="","",'indicator data'!Q15)</f>
        <v>Canada</v>
      </c>
      <c r="J15" s="648">
        <f>IF('indicator data'!O15="","",'indicator data'!S15)</f>
        <v>2.1</v>
      </c>
      <c r="K15" s="648" t="str">
        <f>'indicator data'!U15</f>
        <v/>
      </c>
      <c r="L15" s="752" t="str">
        <f t="shared" si="1"/>
        <v>Canada</v>
      </c>
      <c r="M15" s="649" t="str">
        <f t="shared" si="2"/>
        <v>2.10</v>
      </c>
      <c r="N15" s="650">
        <f>IF('indicator data'!O15="",0,'indicator data'!R15)</f>
        <v>86.385064415664004</v>
      </c>
      <c r="O15" s="746">
        <f>IF('indicator data'!T15="",0,'indicator data'!T15)</f>
        <v>2025</v>
      </c>
      <c r="P15" s="651">
        <f>Table154[[#This Row],[Score]]</f>
        <v>86.385064415664004</v>
      </c>
      <c r="Q15" s="652" t="str">
        <f>IF('indicator data'!O15="","Small",'indicator data'!V15)</f>
        <v>Medium</v>
      </c>
      <c r="R15" s="652" t="str">
        <f>IF('indicator data'!O15="","Low",'indicator data'!W15)</f>
        <v>High</v>
      </c>
      <c r="S15" s="652" t="str">
        <f>IF('indicator data'!O15="","",'indicator data'!X15)</f>
        <v>APEC, CPTPP</v>
      </c>
    </row>
    <row r="16" spans="1:33" ht="14.25" customHeight="1" thickTop="1" thickBot="1">
      <c r="A16" s="114">
        <v>1</v>
      </c>
      <c r="B16" s="114"/>
      <c r="C16" s="114"/>
      <c r="D16" s="114"/>
      <c r="E16" s="326">
        <f>IFERROR('indicator data'!AB16," ")</f>
        <v>11</v>
      </c>
      <c r="F16" s="644">
        <f>IF('indicator data'!O16="","",'indicator data'!P16)</f>
        <v>13</v>
      </c>
      <c r="G16" s="645">
        <f t="shared" si="0"/>
        <v>13</v>
      </c>
      <c r="H16" s="646">
        <f>'indicator data'!Z16</f>
        <v>13</v>
      </c>
      <c r="I16" s="647" t="str">
        <f>IF('indicator data'!O16="","",'indicator data'!Q16)</f>
        <v>India</v>
      </c>
      <c r="J16" s="648">
        <f>IF('indicator data'!O16="","",'indicator data'!S16)</f>
        <v>2.1</v>
      </c>
      <c r="K16" s="648" t="str">
        <f>'indicator data'!U16</f>
        <v/>
      </c>
      <c r="L16" s="752" t="str">
        <f t="shared" si="1"/>
        <v>India</v>
      </c>
      <c r="M16" s="649" t="str">
        <f t="shared" si="2"/>
        <v>2.10</v>
      </c>
      <c r="N16" s="650">
        <f>IF('indicator data'!O16="",0,'indicator data'!R16)</f>
        <v>86.385064415664004</v>
      </c>
      <c r="O16" s="746">
        <f>IF('indicator data'!T16="",0,'indicator data'!T16)</f>
        <v>2025</v>
      </c>
      <c r="P16" s="651">
        <f>Table154[[#This Row],[Score]]</f>
        <v>86.385064415664004</v>
      </c>
      <c r="Q16" s="652" t="str">
        <f>IF('indicator data'!O16="","Small",'indicator data'!V16)</f>
        <v>Large</v>
      </c>
      <c r="R16" s="652" t="str">
        <f>IF('indicator data'!O16="","Low",'indicator data'!W16)</f>
        <v>Low</v>
      </c>
      <c r="S16" s="652">
        <f>IF('indicator data'!O16="","",'indicator data'!X16)</f>
        <v>0</v>
      </c>
    </row>
    <row r="17" spans="1:24" ht="14.25" customHeight="1" thickTop="1" thickBot="1">
      <c r="A17" s="114">
        <v>1</v>
      </c>
      <c r="B17" s="114"/>
      <c r="C17" s="114"/>
      <c r="D17" s="114"/>
      <c r="E17" s="326">
        <f>IFERROR('indicator data'!AB17," ")</f>
        <v>-1</v>
      </c>
      <c r="F17" s="644">
        <f>IF('indicator data'!O17="","",'indicator data'!P17)</f>
        <v>13</v>
      </c>
      <c r="G17" s="645">
        <f>SUBTOTAL(101,F17)</f>
        <v>13</v>
      </c>
      <c r="H17" s="646">
        <f>'indicator data'!Z17</f>
        <v>13</v>
      </c>
      <c r="I17" s="647" t="str">
        <f>IF('indicator data'!O17="","",'indicator data'!Q17)</f>
        <v>South Korea</v>
      </c>
      <c r="J17" s="648">
        <f>IF('indicator data'!O17="","",'indicator data'!S17)</f>
        <v>2.1</v>
      </c>
      <c r="K17" s="648" t="str">
        <f>'indicator data'!U17</f>
        <v/>
      </c>
      <c r="L17" s="752" t="str">
        <f t="shared" si="1"/>
        <v>South Korea</v>
      </c>
      <c r="M17" s="649" t="str">
        <f t="shared" si="2"/>
        <v>2.10</v>
      </c>
      <c r="N17" s="650">
        <f>IF('indicator data'!O17="",0,'indicator data'!R17)</f>
        <v>86.385064415664004</v>
      </c>
      <c r="O17" s="746">
        <f>IF('indicator data'!T17="",0,'indicator data'!T17)</f>
        <v>2025</v>
      </c>
      <c r="P17" s="651">
        <f>Table154[[#This Row],[Score]]</f>
        <v>86.385064415664004</v>
      </c>
      <c r="Q17" s="652" t="str">
        <f>IF('indicator data'!O17="","Small",'indicator data'!V17)</f>
        <v>Large</v>
      </c>
      <c r="R17" s="652" t="str">
        <f>IF('indicator data'!O17="","Low",'indicator data'!W17)</f>
        <v>High</v>
      </c>
      <c r="S17" s="652" t="str">
        <f>IF('indicator data'!O17="","",'indicator data'!X17)</f>
        <v>APEC, RCEP</v>
      </c>
      <c r="X17" s="115"/>
    </row>
    <row r="18" spans="1:24" ht="14.25" customHeight="1" thickTop="1" thickBot="1">
      <c r="A18" s="116">
        <v>1</v>
      </c>
      <c r="B18" s="116"/>
      <c r="C18" s="116"/>
      <c r="D18" s="116"/>
      <c r="E18" s="326">
        <f>IFERROR('indicator data'!AB18," ")</f>
        <v>-11</v>
      </c>
      <c r="F18" s="644">
        <f>IF('indicator data'!O18="","",'indicator data'!P18)</f>
        <v>16</v>
      </c>
      <c r="G18" s="645">
        <f t="shared" si="0"/>
        <v>16</v>
      </c>
      <c r="H18" s="646">
        <f>'indicator data'!Z18</f>
        <v>16</v>
      </c>
      <c r="I18" s="647" t="str">
        <f>IF('indicator data'!O18="","",'indicator data'!Q18)</f>
        <v>Cambodia</v>
      </c>
      <c r="J18" s="648">
        <f>IF('indicator data'!O18="","",'indicator data'!S18)</f>
        <v>2.5</v>
      </c>
      <c r="K18" s="648" t="str">
        <f>'indicator data'!U18</f>
        <v/>
      </c>
      <c r="L18" s="752" t="str">
        <f t="shared" si="1"/>
        <v>Cambodia</v>
      </c>
      <c r="M18" s="649" t="str">
        <f t="shared" si="2"/>
        <v>2.50</v>
      </c>
      <c r="N18" s="650">
        <f>IF('indicator data'!O18="",0,'indicator data'!R18)</f>
        <v>84.115908484941301</v>
      </c>
      <c r="O18" s="746">
        <f>IF('indicator data'!T18="",0,'indicator data'!T18)</f>
        <v>2025</v>
      </c>
      <c r="P18" s="651">
        <f>Table154[[#This Row],[Score]]</f>
        <v>84.115908484941301</v>
      </c>
      <c r="Q18" s="652" t="str">
        <f>IF('indicator data'!O18="","Small",'indicator data'!V18)</f>
        <v>Medium</v>
      </c>
      <c r="R18" s="652" t="str">
        <f>IF('indicator data'!O18="","Low",'indicator data'!W18)</f>
        <v>Low</v>
      </c>
      <c r="S18" s="652" t="str">
        <f>IF('indicator data'!O18="","",'indicator data'!X18)</f>
        <v>RCEP</v>
      </c>
      <c r="X18" s="117"/>
    </row>
    <row r="19" spans="1:24" ht="14.25" customHeight="1" thickTop="1" thickBot="1">
      <c r="A19" s="114">
        <v>1</v>
      </c>
      <c r="B19" s="114"/>
      <c r="C19" s="114"/>
      <c r="D19" s="114"/>
      <c r="E19" s="326">
        <f>IFERROR('indicator data'!AB19," ")</f>
        <v>2</v>
      </c>
      <c r="F19" s="644">
        <f>IF('indicator data'!O19="","",'indicator data'!P19)</f>
        <v>17</v>
      </c>
      <c r="G19" s="645">
        <f t="shared" si="0"/>
        <v>17</v>
      </c>
      <c r="H19" s="646">
        <f>'indicator data'!Z19</f>
        <v>17</v>
      </c>
      <c r="I19" s="647" t="str">
        <f>IF('indicator data'!O19="","",'indicator data'!Q19)</f>
        <v>United States</v>
      </c>
      <c r="J19" s="648">
        <f>IF('indicator data'!O19="","",'indicator data'!S19)</f>
        <v>2.7</v>
      </c>
      <c r="K19" s="648" t="str">
        <f>'indicator data'!U19</f>
        <v/>
      </c>
      <c r="L19" s="752" t="str">
        <f t="shared" si="1"/>
        <v>United States</v>
      </c>
      <c r="M19" s="649" t="str">
        <f t="shared" si="2"/>
        <v>2.70</v>
      </c>
      <c r="N19" s="650">
        <f>IF('indicator data'!O19="",0,'indicator data'!R19)</f>
        <v>82.981330519579984</v>
      </c>
      <c r="O19" s="746">
        <f>IF('indicator data'!T19="",0,'indicator data'!T19)</f>
        <v>2025</v>
      </c>
      <c r="P19" s="651">
        <f>Table154[[#This Row],[Score]]</f>
        <v>82.981330519579984</v>
      </c>
      <c r="Q19" s="652" t="str">
        <f>IF('indicator data'!O19="","Small",'indicator data'!V19)</f>
        <v>Large</v>
      </c>
      <c r="R19" s="652" t="str">
        <f>IF('indicator data'!O19="","Low",'indicator data'!W19)</f>
        <v>High</v>
      </c>
      <c r="S19" s="652" t="str">
        <f>IF('indicator data'!O19="","",'indicator data'!X19)</f>
        <v>APEC</v>
      </c>
      <c r="X19" s="118"/>
    </row>
    <row r="20" spans="1:24" ht="14.25" customHeight="1" thickTop="1" thickBot="1">
      <c r="A20" s="114">
        <v>1</v>
      </c>
      <c r="B20" s="114"/>
      <c r="C20" s="114"/>
      <c r="D20" s="114"/>
      <c r="E20" s="326">
        <f>IFERROR('indicator data'!AB20," ")</f>
        <v>0</v>
      </c>
      <c r="F20" s="644">
        <f>IF('indicator data'!O20="","",'indicator data'!P20)</f>
        <v>18</v>
      </c>
      <c r="G20" s="645">
        <f t="shared" si="0"/>
        <v>18</v>
      </c>
      <c r="H20" s="646">
        <f>'indicator data'!Z20</f>
        <v>18</v>
      </c>
      <c r="I20" s="647" t="str">
        <f>IF('indicator data'!O20="","",'indicator data'!Q20)</f>
        <v>New Zealand</v>
      </c>
      <c r="J20" s="648">
        <f>IF('indicator data'!O20="","",'indicator data'!S20)</f>
        <v>2.8</v>
      </c>
      <c r="K20" s="648" t="str">
        <f>'indicator data'!U20</f>
        <v/>
      </c>
      <c r="L20" s="752" t="str">
        <f t="shared" si="1"/>
        <v>New Zealand</v>
      </c>
      <c r="M20" s="649" t="str">
        <f t="shared" si="2"/>
        <v>2.80</v>
      </c>
      <c r="N20" s="650">
        <f>IF('indicator data'!O20="",0,'indicator data'!R20)</f>
        <v>82.414041536899319</v>
      </c>
      <c r="O20" s="746">
        <f>IF('indicator data'!T20="",0,'indicator data'!T20)</f>
        <v>2025</v>
      </c>
      <c r="P20" s="651">
        <f>Table154[[#This Row],[Score]]</f>
        <v>82.414041536899319</v>
      </c>
      <c r="Q20" s="652" t="str">
        <f>IF('indicator data'!O20="","Small",'indicator data'!V20)</f>
        <v>Small</v>
      </c>
      <c r="R20" s="652" t="str">
        <f>IF('indicator data'!O20="","Low",'indicator data'!W20)</f>
        <v>High</v>
      </c>
      <c r="S20" s="652" t="str">
        <f>IF('indicator data'!O20="","",'indicator data'!X20)</f>
        <v>APEC, CPTPP, RCEP</v>
      </c>
      <c r="X20" s="118"/>
    </row>
    <row r="21" spans="1:24" ht="14.25" customHeight="1" thickTop="1" thickBot="1">
      <c r="A21" s="114">
        <v>1</v>
      </c>
      <c r="B21" s="114"/>
      <c r="C21" s="114"/>
      <c r="D21" s="114"/>
      <c r="E21" s="326">
        <f>IFERROR('indicator data'!AB21," ")</f>
        <v>1</v>
      </c>
      <c r="F21" s="644">
        <f>IF('indicator data'!O21="","",'indicator data'!P21)</f>
        <v>19</v>
      </c>
      <c r="G21" s="645">
        <f t="shared" si="0"/>
        <v>19</v>
      </c>
      <c r="H21" s="646">
        <f>'indicator data'!Z21</f>
        <v>19</v>
      </c>
      <c r="I21" s="647" t="str">
        <f>IF('indicator data'!O21="","",'indicator data'!Q21)</f>
        <v>Australia</v>
      </c>
      <c r="J21" s="648">
        <f>IF('indicator data'!O21="","",'indicator data'!S21)</f>
        <v>2.9</v>
      </c>
      <c r="K21" s="648" t="str">
        <f>'indicator data'!U21</f>
        <v/>
      </c>
      <c r="L21" s="752" t="str">
        <f t="shared" si="1"/>
        <v>Australia</v>
      </c>
      <c r="M21" s="649" t="str">
        <f t="shared" si="2"/>
        <v>2.90</v>
      </c>
      <c r="N21" s="650">
        <f>IF('indicator data'!O21="",0,'indicator data'!R21)</f>
        <v>81.846752554218639</v>
      </c>
      <c r="O21" s="746">
        <f>IF('indicator data'!T21="",0,'indicator data'!T21)</f>
        <v>2025</v>
      </c>
      <c r="P21" s="651">
        <f>Table154[[#This Row],[Score]]</f>
        <v>81.846752554218639</v>
      </c>
      <c r="Q21" s="652" t="str">
        <f>IF('indicator data'!O21="","Small",'indicator data'!V21)</f>
        <v>Medium</v>
      </c>
      <c r="R21" s="652" t="str">
        <f>IF('indicator data'!O21="","Low",'indicator data'!W21)</f>
        <v>High</v>
      </c>
      <c r="S21" s="652" t="str">
        <f>IF('indicator data'!O21="","",'indicator data'!X21)</f>
        <v>APEC, CPTPP, RCEP</v>
      </c>
      <c r="X21" s="118"/>
    </row>
    <row r="22" spans="1:24" ht="14.25" customHeight="1" thickTop="1" thickBot="1">
      <c r="A22" s="114">
        <v>1</v>
      </c>
      <c r="B22" s="114"/>
      <c r="C22" s="114"/>
      <c r="D22" s="114"/>
      <c r="E22" s="326">
        <f>IFERROR('indicator data'!AB22," ")</f>
        <v>-3</v>
      </c>
      <c r="F22" s="644">
        <f>IF('indicator data'!O22="","",'indicator data'!P22)</f>
        <v>20</v>
      </c>
      <c r="G22" s="645">
        <f t="shared" si="0"/>
        <v>20</v>
      </c>
      <c r="H22" s="646">
        <f>'indicator data'!Z22</f>
        <v>20</v>
      </c>
      <c r="I22" s="647" t="str">
        <f>IF('indicator data'!O22="","",'indicator data'!Q22)</f>
        <v>Japan</v>
      </c>
      <c r="J22" s="648">
        <f>IF('indicator data'!O22="","",'indicator data'!S22)</f>
        <v>3.2</v>
      </c>
      <c r="K22" s="648" t="str">
        <f>'indicator data'!U22</f>
        <v/>
      </c>
      <c r="L22" s="752" t="str">
        <f t="shared" si="1"/>
        <v>Japan</v>
      </c>
      <c r="M22" s="649" t="str">
        <f t="shared" si="2"/>
        <v>3.20</v>
      </c>
      <c r="N22" s="650">
        <f>IF('indicator data'!O22="",0,'indicator data'!R22)</f>
        <v>80.144885606176658</v>
      </c>
      <c r="O22" s="746">
        <f>IF('indicator data'!T22="",0,'indicator data'!T22)</f>
        <v>2025</v>
      </c>
      <c r="P22" s="651">
        <f>Table154[[#This Row],[Score]]</f>
        <v>80.144885606176658</v>
      </c>
      <c r="Q22" s="652" t="str">
        <f>IF('indicator data'!O22="","Small",'indicator data'!V22)</f>
        <v>Large</v>
      </c>
      <c r="R22" s="652" t="str">
        <f>IF('indicator data'!O22="","Low",'indicator data'!W22)</f>
        <v>High</v>
      </c>
      <c r="S22" s="652" t="str">
        <f>IF('indicator data'!O22="","",'indicator data'!X22)</f>
        <v>APEC, CPTPP, RCEP</v>
      </c>
      <c r="X22" s="119"/>
    </row>
    <row r="23" spans="1:24" ht="14.25" customHeight="1" thickTop="1" thickBot="1">
      <c r="A23" s="114">
        <v>1</v>
      </c>
      <c r="B23" s="114"/>
      <c r="C23" s="114"/>
      <c r="D23" s="114"/>
      <c r="E23" s="326">
        <f>IFERROR('indicator data'!AB23," ")</f>
        <v>1</v>
      </c>
      <c r="F23" s="644">
        <f>IF('indicator data'!O23="","",'indicator data'!P23)</f>
        <v>21</v>
      </c>
      <c r="G23" s="645">
        <f t="shared" si="0"/>
        <v>21</v>
      </c>
      <c r="H23" s="646">
        <f>'indicator data'!Z23</f>
        <v>21</v>
      </c>
      <c r="I23" s="647" t="str">
        <f>IF('indicator data'!O23="","",'indicator data'!Q23)</f>
        <v>Vietnam</v>
      </c>
      <c r="J23" s="648">
        <f>IF('indicator data'!O23="","",'indicator data'!S23)</f>
        <v>3.3</v>
      </c>
      <c r="K23" s="648" t="str">
        <f>'indicator data'!U23</f>
        <v/>
      </c>
      <c r="L23" s="752" t="str">
        <f t="shared" si="1"/>
        <v>Vietnam</v>
      </c>
      <c r="M23" s="649" t="str">
        <f t="shared" si="2"/>
        <v>3.30</v>
      </c>
      <c r="N23" s="650">
        <f>IF('indicator data'!O23="",0,'indicator data'!R23)</f>
        <v>79.577596623495992</v>
      </c>
      <c r="O23" s="746">
        <f>IF('indicator data'!T23="",0,'indicator data'!T23)</f>
        <v>2025</v>
      </c>
      <c r="P23" s="651">
        <f>Table154[[#This Row],[Score]]</f>
        <v>79.577596623495992</v>
      </c>
      <c r="Q23" s="652" t="str">
        <f>IF('indicator data'!O23="","Small",'indicator data'!V23)</f>
        <v>Large</v>
      </c>
      <c r="R23" s="652" t="str">
        <f>IF('indicator data'!O23="","Low",'indicator data'!W23)</f>
        <v>Medium</v>
      </c>
      <c r="S23" s="652" t="str">
        <f>IF('indicator data'!O23="","",'indicator data'!X23)</f>
        <v>APEC, CPTPP, RCEP</v>
      </c>
      <c r="X23" s="119"/>
    </row>
    <row r="24" spans="1:24" ht="14.25" customHeight="1" thickTop="1" thickBot="1">
      <c r="A24" s="114">
        <v>1</v>
      </c>
      <c r="B24" s="114"/>
      <c r="C24" s="114"/>
      <c r="D24" s="114"/>
      <c r="E24" s="326">
        <f>IFERROR('indicator data'!AB24," ")</f>
        <v>-6</v>
      </c>
      <c r="F24" s="644">
        <f>IF('indicator data'!O24="","",'indicator data'!P24)</f>
        <v>22</v>
      </c>
      <c r="G24" s="645">
        <f t="shared" si="0"/>
        <v>22</v>
      </c>
      <c r="H24" s="646">
        <f>'indicator data'!Z24</f>
        <v>22</v>
      </c>
      <c r="I24" s="647" t="str">
        <f>IF('indicator data'!O24="","",'indicator data'!Q24)</f>
        <v>United Kingdom</v>
      </c>
      <c r="J24" s="648">
        <f>IF('indicator data'!O24="","",'indicator data'!S24)</f>
        <v>3.4</v>
      </c>
      <c r="K24" s="648" t="str">
        <f>'indicator data'!U24</f>
        <v/>
      </c>
      <c r="L24" s="752" t="str">
        <f t="shared" si="1"/>
        <v>United Kingdom</v>
      </c>
      <c r="M24" s="649" t="str">
        <f t="shared" si="2"/>
        <v>3.40</v>
      </c>
      <c r="N24" s="650">
        <f>IF('indicator data'!O24="",0,'indicator data'!R24)</f>
        <v>79.010307640815313</v>
      </c>
      <c r="O24" s="746">
        <f>IF('indicator data'!T24="",0,'indicator data'!T24)</f>
        <v>2025</v>
      </c>
      <c r="P24" s="651">
        <f>Table154[[#This Row],[Score]]</f>
        <v>79.010307640815313</v>
      </c>
      <c r="Q24" s="652" t="str">
        <f>IF('indicator data'!O24="","Small",'indicator data'!V24)</f>
        <v>Large</v>
      </c>
      <c r="R24" s="652" t="str">
        <f>IF('indicator data'!O24="","Low",'indicator data'!W24)</f>
        <v>High</v>
      </c>
      <c r="S24" s="652" t="str">
        <f>IF('indicator data'!O24="","",'indicator data'!X24)</f>
        <v>CPTPP</v>
      </c>
      <c r="X24" s="119"/>
    </row>
    <row r="25" spans="1:24" ht="14.25" customHeight="1" thickTop="1" thickBot="1">
      <c r="A25" s="114">
        <v>1</v>
      </c>
      <c r="B25" s="114"/>
      <c r="C25" s="114"/>
      <c r="D25" s="114"/>
      <c r="E25" s="326">
        <f>IFERROR('indicator data'!AB25," ")</f>
        <v>2</v>
      </c>
      <c r="F25" s="644">
        <f>IF('indicator data'!O25="","",'indicator data'!P25)</f>
        <v>23</v>
      </c>
      <c r="G25" s="645">
        <f t="shared" si="0"/>
        <v>23</v>
      </c>
      <c r="H25" s="646">
        <f>'indicator data'!Z25</f>
        <v>23</v>
      </c>
      <c r="I25" s="647" t="str">
        <f>IF('indicator data'!O25="","",'indicator data'!Q25)</f>
        <v>Mexico</v>
      </c>
      <c r="J25" s="648">
        <f>IF('indicator data'!O25="","",'indicator data'!S25)</f>
        <v>3.8</v>
      </c>
      <c r="K25" s="648" t="str">
        <f>'indicator data'!U25</f>
        <v/>
      </c>
      <c r="L25" s="752" t="str">
        <f t="shared" si="1"/>
        <v>Mexico</v>
      </c>
      <c r="M25" s="649" t="str">
        <f t="shared" si="2"/>
        <v>3.80</v>
      </c>
      <c r="N25" s="650">
        <f>IF('indicator data'!O25="",0,'indicator data'!R25)</f>
        <v>76.741151710092652</v>
      </c>
      <c r="O25" s="746">
        <f>IF('indicator data'!T25="",0,'indicator data'!T25)</f>
        <v>2025</v>
      </c>
      <c r="P25" s="651">
        <f>Table154[[#This Row],[Score]]</f>
        <v>76.741151710092652</v>
      </c>
      <c r="Q25" s="652" t="str">
        <f>IF('indicator data'!O25="","Small",'indicator data'!V25)</f>
        <v>Large</v>
      </c>
      <c r="R25" s="652" t="str">
        <f>IF('indicator data'!O25="","Low",'indicator data'!W25)</f>
        <v>Medium</v>
      </c>
      <c r="S25" s="652" t="str">
        <f>IF('indicator data'!O25="","",'indicator data'!X25)</f>
        <v>APEC, CPTPP</v>
      </c>
      <c r="X25" s="119"/>
    </row>
    <row r="26" spans="1:24" ht="14.25" customHeight="1" thickTop="1" thickBot="1">
      <c r="A26" s="114">
        <v>1</v>
      </c>
      <c r="B26" s="114"/>
      <c r="C26" s="114"/>
      <c r="D26" s="114"/>
      <c r="E26" s="326">
        <f>IFERROR('indicator data'!AB26," ")</f>
        <v>-1</v>
      </c>
      <c r="F26" s="644">
        <f>IF('indicator data'!O26="","",'indicator data'!P26)</f>
        <v>24</v>
      </c>
      <c r="G26" s="645">
        <f t="shared" si="0"/>
        <v>24</v>
      </c>
      <c r="H26" s="646">
        <f>'indicator data'!Z26</f>
        <v>24</v>
      </c>
      <c r="I26" s="647" t="str">
        <f>IF('indicator data'!O26="","",'indicator data'!Q26)</f>
        <v>Chile</v>
      </c>
      <c r="J26" s="648">
        <f>IF('indicator data'!O26="","",'indicator data'!S26)</f>
        <v>4.2</v>
      </c>
      <c r="K26" s="648" t="str">
        <f>'indicator data'!U26</f>
        <v/>
      </c>
      <c r="L26" s="752" t="str">
        <f t="shared" si="1"/>
        <v>Chile</v>
      </c>
      <c r="M26" s="649" t="str">
        <f t="shared" si="2"/>
        <v>4.20</v>
      </c>
      <c r="N26" s="650">
        <f>IF('indicator data'!O26="",0,'indicator data'!R26)</f>
        <v>74.471995779369976</v>
      </c>
      <c r="O26" s="746">
        <f>IF('indicator data'!T26="",0,'indicator data'!T26)</f>
        <v>2025</v>
      </c>
      <c r="P26" s="651">
        <f>Table154[[#This Row],[Score]]</f>
        <v>74.471995779369976</v>
      </c>
      <c r="Q26" s="652" t="str">
        <f>IF('indicator data'!O26="","Small",'indicator data'!V26)</f>
        <v>Medium</v>
      </c>
      <c r="R26" s="652" t="str">
        <f>IF('indicator data'!O26="","Low",'indicator data'!W26)</f>
        <v>Medium</v>
      </c>
      <c r="S26" s="652" t="str">
        <f>IF('indicator data'!O26="","",'indicator data'!X26)</f>
        <v>APEC, CPTPP</v>
      </c>
      <c r="X26" s="118"/>
    </row>
    <row r="27" spans="1:24" ht="14.25" customHeight="1" thickTop="1" thickBot="1">
      <c r="A27" s="114">
        <v>1</v>
      </c>
      <c r="B27" s="114"/>
      <c r="C27" s="114"/>
      <c r="D27" s="114"/>
      <c r="E27" s="326">
        <f>IFERROR('indicator data'!AB27," ")</f>
        <v>-21</v>
      </c>
      <c r="F27" s="644">
        <f>IF('indicator data'!O27="","",'indicator data'!P27)</f>
        <v>25</v>
      </c>
      <c r="G27" s="645">
        <f t="shared" si="0"/>
        <v>25</v>
      </c>
      <c r="H27" s="646">
        <f>'indicator data'!Z27</f>
        <v>25</v>
      </c>
      <c r="I27" s="647" t="str">
        <f>IF('indicator data'!O27="","",'indicator data'!Q27)</f>
        <v>Papua New Guinea</v>
      </c>
      <c r="J27" s="648">
        <f>IF('indicator data'!O27="","",'indicator data'!S27)</f>
        <v>4.4000000000000004</v>
      </c>
      <c r="K27" s="648" t="str">
        <f>'indicator data'!U27</f>
        <v/>
      </c>
      <c r="L27" s="752" t="str">
        <f t="shared" si="1"/>
        <v>Papua New Guinea</v>
      </c>
      <c r="M27" s="649" t="str">
        <f t="shared" si="2"/>
        <v>4.40</v>
      </c>
      <c r="N27" s="650">
        <f>IF('indicator data'!O27="",0,'indicator data'!R27)</f>
        <v>73.337417814008646</v>
      </c>
      <c r="O27" s="746">
        <f>IF('indicator data'!T27="",0,'indicator data'!T27)</f>
        <v>2025</v>
      </c>
      <c r="P27" s="651">
        <f>Table154[[#This Row],[Score]]</f>
        <v>73.337417814008646</v>
      </c>
      <c r="Q27" s="652" t="str">
        <f>IF('indicator data'!O27="","Small",'indicator data'!V27)</f>
        <v>Small</v>
      </c>
      <c r="R27" s="652" t="str">
        <f>IF('indicator data'!O27="","Low",'indicator data'!W27)</f>
        <v>Low</v>
      </c>
      <c r="S27" s="652" t="str">
        <f>IF('indicator data'!O27="","",'indicator data'!X27)</f>
        <v>APEC</v>
      </c>
      <c r="X27" s="118"/>
    </row>
    <row r="28" spans="1:24" ht="14.25" customHeight="1" thickTop="1" thickBot="1">
      <c r="A28" s="114">
        <v>1</v>
      </c>
      <c r="B28" s="114"/>
      <c r="C28" s="114"/>
      <c r="D28" s="114"/>
      <c r="E28" s="326">
        <f>IFERROR('indicator data'!AB28," ")</f>
        <v>3</v>
      </c>
      <c r="F28" s="644">
        <f>IF('indicator data'!O28="","",'indicator data'!P28)</f>
        <v>26</v>
      </c>
      <c r="G28" s="645">
        <f t="shared" si="0"/>
        <v>26</v>
      </c>
      <c r="H28" s="646">
        <f>'indicator data'!Z28</f>
        <v>26</v>
      </c>
      <c r="I28" s="647" t="str">
        <f>IF('indicator data'!O28="","",'indicator data'!Q28)</f>
        <v>Pakistan</v>
      </c>
      <c r="J28" s="648">
        <f>IF('indicator data'!O28="","",'indicator data'!S28)</f>
        <v>4.5</v>
      </c>
      <c r="K28" s="648" t="str">
        <f>'indicator data'!U28</f>
        <v/>
      </c>
      <c r="L28" s="752" t="str">
        <f t="shared" si="1"/>
        <v>Pakistan</v>
      </c>
      <c r="M28" s="649" t="str">
        <f t="shared" si="2"/>
        <v>4.50</v>
      </c>
      <c r="N28" s="650">
        <f>IF('indicator data'!O28="",0,'indicator data'!R28)</f>
        <v>72.770128831327995</v>
      </c>
      <c r="O28" s="746">
        <f>IF('indicator data'!T28="",0,'indicator data'!T28)</f>
        <v>2025</v>
      </c>
      <c r="P28" s="651">
        <f>Table154[[#This Row],[Score]]</f>
        <v>72.770128831327995</v>
      </c>
      <c r="Q28" s="652" t="str">
        <f>IF('indicator data'!O28="","Small",'indicator data'!V28)</f>
        <v>Large</v>
      </c>
      <c r="R28" s="652" t="str">
        <f>IF('indicator data'!O28="","Low",'indicator data'!W28)</f>
        <v>Low</v>
      </c>
      <c r="S28" s="652">
        <f>IF('indicator data'!O28="","",'indicator data'!X28)</f>
        <v>0</v>
      </c>
      <c r="X28" s="118"/>
    </row>
    <row r="29" spans="1:24" ht="14.25" customHeight="1" thickTop="1" thickBot="1">
      <c r="A29" s="114">
        <v>1</v>
      </c>
      <c r="B29" s="114"/>
      <c r="C29" s="114"/>
      <c r="D29" s="114"/>
      <c r="E29" s="326">
        <f>IFERROR('indicator data'!AB29," ")</f>
        <v>1</v>
      </c>
      <c r="F29" s="644">
        <f>IF('indicator data'!O29="","",'indicator data'!P29)</f>
        <v>27</v>
      </c>
      <c r="G29" s="645">
        <f t="shared" si="0"/>
        <v>27</v>
      </c>
      <c r="H29" s="646">
        <f>'indicator data'!Z29</f>
        <v>27</v>
      </c>
      <c r="I29" s="647" t="str">
        <f>IF('indicator data'!O29="","",'indicator data'!Q29)</f>
        <v>Laos</v>
      </c>
      <c r="J29" s="648">
        <f>IF('indicator data'!O29="","",'indicator data'!S29)</f>
        <v>7.7</v>
      </c>
      <c r="K29" s="648" t="str">
        <f>'indicator data'!U29</f>
        <v/>
      </c>
      <c r="L29" s="752" t="str">
        <f t="shared" si="1"/>
        <v>Laos</v>
      </c>
      <c r="M29" s="649" t="str">
        <f t="shared" si="2"/>
        <v>7.70</v>
      </c>
      <c r="N29" s="650">
        <f>IF('indicator data'!O29="",0,'indicator data'!R29)</f>
        <v>54.616881385546634</v>
      </c>
      <c r="O29" s="746">
        <f>IF('indicator data'!T29="",0,'indicator data'!T29)</f>
        <v>2025</v>
      </c>
      <c r="P29" s="651">
        <f>Table154[[#This Row],[Score]]</f>
        <v>54.616881385546634</v>
      </c>
      <c r="Q29" s="652" t="str">
        <f>IF('indicator data'!O29="","Small",'indicator data'!V29)</f>
        <v>Small</v>
      </c>
      <c r="R29" s="652" t="str">
        <f>IF('indicator data'!O29="","Low",'indicator data'!W29)</f>
        <v>Low</v>
      </c>
      <c r="S29" s="652" t="str">
        <f>IF('indicator data'!O29="","",'indicator data'!X29)</f>
        <v>RCEP</v>
      </c>
      <c r="X29" s="118"/>
    </row>
    <row r="30" spans="1:24" ht="14.25" customHeight="1" thickTop="1" thickBot="1">
      <c r="A30" s="114">
        <v>1</v>
      </c>
      <c r="B30" s="114"/>
      <c r="C30" s="114"/>
      <c r="D30" s="114"/>
      <c r="E30" s="326">
        <f>IFERROR('indicator data'!AB30," ")</f>
        <v>-2</v>
      </c>
      <c r="F30" s="644">
        <f>IF('indicator data'!O30="","",'indicator data'!P30)</f>
        <v>28</v>
      </c>
      <c r="G30" s="645">
        <f t="shared" si="0"/>
        <v>28</v>
      </c>
      <c r="H30" s="646">
        <f>'indicator data'!Z30</f>
        <v>28</v>
      </c>
      <c r="I30" s="647" t="str">
        <f>IF('indicator data'!O30="","",'indicator data'!Q30)</f>
        <v>Russia</v>
      </c>
      <c r="J30" s="648">
        <f>IF('indicator data'!O30="","",'indicator data'!S30)</f>
        <v>8.6999999999999993</v>
      </c>
      <c r="K30" s="648" t="str">
        <f>'indicator data'!U30</f>
        <v/>
      </c>
      <c r="L30" s="752" t="str">
        <f t="shared" si="1"/>
        <v>Russia</v>
      </c>
      <c r="M30" s="649" t="str">
        <f t="shared" si="2"/>
        <v>8.70</v>
      </c>
      <c r="N30" s="650">
        <f>IF('indicator data'!O30="",0,'indicator data'!R30)</f>
        <v>48.943991558739974</v>
      </c>
      <c r="O30" s="747">
        <f>IF('indicator data'!T30="",0,'indicator data'!T30)</f>
        <v>2025</v>
      </c>
      <c r="P30" s="653">
        <f>Table154[[#This Row],[Score]]</f>
        <v>48.943991558739974</v>
      </c>
      <c r="Q30" s="652" t="str">
        <f>IF('indicator data'!O30="","Small",'indicator data'!V30)</f>
        <v>Large</v>
      </c>
      <c r="R30" s="652" t="str">
        <f>IF('indicator data'!O30="","Low",'indicator data'!W30)</f>
        <v>Medium</v>
      </c>
      <c r="S30" s="652" t="str">
        <f>IF('indicator data'!O30="","",'indicator data'!X30)</f>
        <v>APEC</v>
      </c>
      <c r="X30" s="118"/>
    </row>
    <row r="31" spans="1:24" ht="14.25" customHeight="1" thickTop="1" thickBot="1">
      <c r="A31" s="114">
        <v>1</v>
      </c>
      <c r="B31" s="114"/>
      <c r="C31" s="114"/>
      <c r="D31" s="114"/>
      <c r="E31" s="326">
        <f>IFERROR('indicator data'!AB31," ")</f>
        <v>-2</v>
      </c>
      <c r="F31" s="644">
        <f>IF('indicator data'!O31="","",'indicator data'!P31)</f>
        <v>29</v>
      </c>
      <c r="G31" s="645">
        <f t="shared" si="0"/>
        <v>29</v>
      </c>
      <c r="H31" s="646">
        <f>'indicator data'!Z31</f>
        <v>29</v>
      </c>
      <c r="I31" s="647" t="str">
        <f>IF('indicator data'!O31="","",'indicator data'!Q31)</f>
        <v>Bangladesh</v>
      </c>
      <c r="J31" s="648">
        <f>IF('indicator data'!O31="","",'indicator data'!S31)</f>
        <v>10</v>
      </c>
      <c r="K31" s="648" t="str">
        <f>'indicator data'!U31</f>
        <v/>
      </c>
      <c r="L31" s="752" t="str">
        <f t="shared" si="1"/>
        <v>Bangladesh</v>
      </c>
      <c r="M31" s="649" t="str">
        <f t="shared" si="2"/>
        <v>10.00</v>
      </c>
      <c r="N31" s="650">
        <f>IF('indicator data'!O31="",0,'indicator data'!R31)</f>
        <v>41.569234783891297</v>
      </c>
      <c r="O31" s="748">
        <f>IF('indicator data'!T31="",0,'indicator data'!T31)</f>
        <v>2025</v>
      </c>
      <c r="P31" s="654">
        <f>Table154[[#This Row],[Score]]</f>
        <v>41.569234783891297</v>
      </c>
      <c r="Q31" s="652" t="str">
        <f>IF('indicator data'!O31="","Small",'indicator data'!V31)</f>
        <v>Large</v>
      </c>
      <c r="R31" s="652" t="str">
        <f>IF('indicator data'!O31="","Low",'indicator data'!W31)</f>
        <v>Low</v>
      </c>
      <c r="S31" s="652">
        <f>IF('indicator data'!O31="","",'indicator data'!X31)</f>
        <v>0</v>
      </c>
      <c r="X31" s="118"/>
    </row>
    <row r="32" spans="1:24" ht="14.25" customHeight="1" thickTop="1">
      <c r="A32" s="114">
        <v>1</v>
      </c>
      <c r="B32" s="114"/>
      <c r="C32" s="114"/>
      <c r="D32" s="114"/>
      <c r="E32" s="326">
        <f>IFERROR('indicator data'!AB32," ")</f>
        <v>0</v>
      </c>
      <c r="F32" s="655">
        <f>IF('indicator data'!O32="","",'indicator data'!P32)</f>
        <v>30</v>
      </c>
      <c r="G32" s="645">
        <f t="shared" si="0"/>
        <v>30</v>
      </c>
      <c r="H32" s="656">
        <f>'indicator data'!Z32</f>
        <v>30</v>
      </c>
      <c r="I32" s="657" t="str">
        <f>IF('indicator data'!O32="","",'indicator data'!Q32)</f>
        <v>Myanmar</v>
      </c>
      <c r="J32" s="648">
        <f>IF('indicator data'!O32="","",'indicator data'!S32)</f>
        <v>22</v>
      </c>
      <c r="K32" s="648" t="str">
        <f>'indicator data'!U32</f>
        <v/>
      </c>
      <c r="L32" s="752" t="str">
        <f t="shared" si="1"/>
        <v>Myanmar</v>
      </c>
      <c r="M32" s="649" t="str">
        <f t="shared" si="2"/>
        <v>22.00</v>
      </c>
      <c r="N32" s="658">
        <f>IF('indicator data'!O32="",0,'indicator data'!R32)</f>
        <v>0</v>
      </c>
      <c r="O32" s="747">
        <f>IF('indicator data'!T32="",0,'indicator data'!T32)</f>
        <v>2025</v>
      </c>
      <c r="P32" s="659">
        <f>Table154[[#This Row],[Score]]</f>
        <v>0</v>
      </c>
      <c r="Q32" s="660" t="str">
        <f>IF('indicator data'!O32="","Small",'indicator data'!V32)</f>
        <v>Large</v>
      </c>
      <c r="R32" s="660" t="str">
        <f>IF('indicator data'!O32="","Low",'indicator data'!W32)</f>
        <v>Low</v>
      </c>
      <c r="S32" s="660" t="str">
        <f>IF('indicator data'!O32="","",'indicator data'!X32)</f>
        <v>RCEP</v>
      </c>
      <c r="X32" s="118"/>
    </row>
    <row r="33" spans="24:24" ht="14.25" customHeight="1">
      <c r="X33" s="118"/>
    </row>
    <row r="34" spans="24:24" ht="14.25" customHeight="1">
      <c r="X34" s="118"/>
    </row>
    <row r="35" spans="24:24" ht="14.25" customHeight="1">
      <c r="X35" s="118"/>
    </row>
    <row r="36" spans="24:24" ht="14.25" customHeight="1">
      <c r="X36" s="118"/>
    </row>
    <row r="37" spans="24:24" ht="14.25" customHeight="1">
      <c r="X37" s="118"/>
    </row>
    <row r="38" spans="24:24" ht="14.25" customHeight="1">
      <c r="X38" s="119"/>
    </row>
    <row r="39" spans="24:24" ht="14.25" customHeight="1">
      <c r="X39" s="119"/>
    </row>
    <row r="40" spans="24:24" ht="14.25" customHeight="1">
      <c r="X40" s="119"/>
    </row>
    <row r="41" spans="24:24" ht="14.25" customHeight="1">
      <c r="X41" s="119"/>
    </row>
    <row r="42" spans="24:24" ht="14.25" customHeight="1">
      <c r="X42" s="118"/>
    </row>
    <row r="43" spans="24:24" ht="14.25" customHeight="1">
      <c r="X43" s="118"/>
    </row>
    <row r="44" spans="24:24" ht="14.25" customHeight="1">
      <c r="X44" s="119"/>
    </row>
    <row r="45" spans="24:24" ht="14.25" customHeight="1">
      <c r="X45" s="119"/>
    </row>
    <row r="46" spans="24:24" ht="14.25" customHeight="1">
      <c r="X46" s="119"/>
    </row>
    <row r="47" spans="24:24" ht="14.25" customHeight="1">
      <c r="X47" s="118"/>
    </row>
    <row r="48" spans="24:24" ht="14.25" customHeight="1">
      <c r="X48" s="118"/>
    </row>
    <row r="49" spans="24:24" ht="14.25" customHeight="1">
      <c r="X49" s="118"/>
    </row>
    <row r="50" spans="24:24" ht="14.25" customHeight="1">
      <c r="X50" s="118"/>
    </row>
    <row r="51" spans="24:24" ht="14.25" customHeight="1">
      <c r="X51" s="118"/>
    </row>
    <row r="52" spans="24:24" ht="14.25" customHeight="1">
      <c r="X52" s="118"/>
    </row>
    <row r="53" spans="24:24" ht="14.25" customHeight="1">
      <c r="X53" s="118"/>
    </row>
  </sheetData>
  <sheetProtection sheet="1" autoFilter="0" pivotTables="0"/>
  <phoneticPr fontId="11" type="noConversion"/>
  <conditionalFormatting sqref="F3:F32 I3:S32">
    <cfRule type="expression" dxfId="141" priority="7">
      <formula>$I3=""</formula>
    </cfRule>
  </conditionalFormatting>
  <conditionalFormatting sqref="F3:F32">
    <cfRule type="expression" dxfId="140" priority="96">
      <formula>$F3&gt;0</formula>
    </cfRule>
  </conditionalFormatting>
  <conditionalFormatting sqref="H3:H32">
    <cfRule type="expression" dxfId="139" priority="2">
      <formula>$I3=""</formula>
    </cfRule>
    <cfRule type="expression" dxfId="138" priority="3">
      <formula>$F3&gt;0</formula>
    </cfRule>
  </conditionalFormatting>
  <conditionalFormatting sqref="P3:P32">
    <cfRule type="dataBar" priority="8">
      <dataBar showValue="0">
        <cfvo type="min"/>
        <cfvo type="max"/>
        <color rgb="FF001E62"/>
      </dataBar>
      <extLst>
        <ext xmlns:x14="http://schemas.microsoft.com/office/spreadsheetml/2009/9/main" uri="{B025F937-C7B1-47D3-B67F-A62EFF666E3E}">
          <x14:id>{87575EDE-A84B-484C-A52F-0C9D57145E10}</x14:id>
        </ext>
      </extLst>
    </cfRule>
  </conditionalFormatting>
  <pageMargins left="0.7" right="0.7" top="0.75" bottom="0.75" header="0.3" footer="0.3"/>
  <pageSetup paperSize="9" scale="57" fitToHeight="0" orientation="landscape" r:id="rId1"/>
  <drawing r:id="rId2"/>
  <legacyDrawing r:id="rId3"/>
  <tableParts count="1">
    <tablePart r:id="rId4"/>
  </tableParts>
  <extLst>
    <ext xmlns:x14="http://schemas.microsoft.com/office/spreadsheetml/2009/9/main" uri="{78C0D931-6437-407d-A8EE-F0AAD7539E65}">
      <x14:conditionalFormattings>
        <x14:conditionalFormatting xmlns:xm="http://schemas.microsoft.com/office/excel/2006/main">
          <x14:cfRule type="dataBar" id="{87575EDE-A84B-484C-A52F-0C9D57145E10}">
            <x14:dataBar minLength="0" maxLength="100" gradient="0">
              <x14:cfvo type="autoMin"/>
              <x14:cfvo type="autoMax"/>
              <x14:negativeFillColor rgb="FFFF0000"/>
              <x14:axisColor rgb="FF000000"/>
            </x14:dataBar>
          </x14:cfRule>
          <xm:sqref>P3:P32</xm:sqref>
        </x14:conditionalFormatting>
        <x14:conditionalFormatting xmlns:xm="http://schemas.microsoft.com/office/excel/2006/main">
          <x14:cfRule type="expression" priority="6" id="{D722AE1E-BFE7-41AD-99F9-997A8BB0F760}">
            <xm:f>$I3=PowerPivot!$B$3</xm:f>
            <x14:dxf>
              <font>
                <color theme="1"/>
              </font>
              <fill>
                <patternFill>
                  <bgColor rgb="FFFFDE14"/>
                </patternFill>
              </fill>
            </x14:dxf>
          </x14:cfRule>
          <xm:sqref>F3:F32 I3:S32</xm:sqref>
        </x14:conditionalFormatting>
        <x14:conditionalFormatting xmlns:xm="http://schemas.microsoft.com/office/excel/2006/main">
          <x14:cfRule type="expression" priority="5" id="{4CC96F62-5883-4576-92B6-B9D154668F11}">
            <xm:f>$I3=PowerPivot!$B$3</xm:f>
            <x14:dxf>
              <font>
                <color theme="1"/>
              </font>
              <fill>
                <patternFill>
                  <bgColor rgb="FFFFDE14"/>
                </patternFill>
              </fill>
            </x14:dxf>
          </x14:cfRule>
          <xm:sqref>G3:G32</xm:sqref>
        </x14:conditionalFormatting>
        <x14:conditionalFormatting xmlns:xm="http://schemas.microsoft.com/office/excel/2006/main">
          <x14:cfRule type="expression" priority="1" id="{3B340D30-3E6C-489C-A910-28B5C64338E1}">
            <xm:f>$I3=PowerPivot!$B$3</xm:f>
            <x14:dxf>
              <font>
                <color theme="1"/>
              </font>
              <fill>
                <patternFill>
                  <bgColor rgb="FFFFDE14"/>
                </patternFill>
              </fill>
            </x14:dxf>
          </x14:cfRule>
          <xm:sqref>H3:H32</xm:sqref>
        </x14:conditionalFormatting>
      </x14:conditionalFormattings>
    </ext>
    <ext xmlns:x14="http://schemas.microsoft.com/office/spreadsheetml/2009/9/main" uri="{A8765BA9-456A-4dab-B4F3-ACF838C121DE}">
      <x14:slicerList>
        <x14:slicer r:id="rId5"/>
      </x14:slicerList>
    </ext>
    <ext xmlns:x15="http://schemas.microsoft.com/office/spreadsheetml/2010/11/main" uri="{3A4CF648-6AED-40f4-86FF-DC5316D8AED3}">
      <x14:slicerList xmlns:x14="http://schemas.microsoft.com/office/spreadsheetml/2009/9/main">
        <x14:slicer r:id="rId6"/>
      </x14:slicerList>
    </ext>
  </extLst>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B89FA3-9DC1-4694-86A8-FABDC1F1D58C}">
  <sheetPr codeName="Sheet23"/>
  <dimension ref="A1:Z118"/>
  <sheetViews>
    <sheetView showGridLines="0" zoomScale="71" zoomScaleNormal="71" workbookViewId="0"/>
  </sheetViews>
  <sheetFormatPr defaultColWidth="9.140625" defaultRowHeight="12" customHeight="1"/>
  <cols>
    <col min="1" max="1" width="81.28515625" style="5" customWidth="1"/>
    <col min="2" max="2" width="17.85546875" style="5" hidden="1" customWidth="1"/>
    <col min="3" max="3" width="12.140625" style="5" customWidth="1"/>
    <col min="4" max="13" width="10.28515625" style="5" customWidth="1"/>
    <col min="14" max="14" width="10.28515625" style="5" hidden="1" customWidth="1"/>
    <col min="15" max="15" width="10.28515625" style="5" customWidth="1"/>
    <col min="16" max="16" width="17.85546875" style="5" customWidth="1"/>
    <col min="17" max="23" width="9.140625" style="5"/>
    <col min="24" max="24" width="9.140625" style="5" customWidth="1"/>
    <col min="25" max="29" width="9.140625" style="5"/>
    <col min="30" max="30" width="2.42578125" style="5" customWidth="1"/>
    <col min="31" max="16384" width="9.140625" style="5"/>
  </cols>
  <sheetData>
    <row r="1" spans="1:26" ht="35.25" customHeight="1">
      <c r="A1" s="66" t="str">
        <f>PowerPivot!$B$3</f>
        <v>United Kingdom</v>
      </c>
      <c r="D1" s="39"/>
      <c r="E1" s="39"/>
      <c r="I1" s="43"/>
      <c r="X1" s="44"/>
      <c r="Y1" s="44"/>
    </row>
    <row r="2" spans="1:26" ht="12" customHeight="1">
      <c r="I2" s="40"/>
      <c r="J2" s="23"/>
      <c r="K2" s="23"/>
      <c r="L2" s="24"/>
      <c r="M2" s="25"/>
      <c r="N2" s="24"/>
      <c r="O2" s="23"/>
      <c r="P2" s="24"/>
    </row>
    <row r="3" spans="1:26" s="47" customFormat="1" ht="12" hidden="1" customHeight="1">
      <c r="B3" s="5"/>
      <c r="C3" s="5"/>
      <c r="D3" s="5"/>
      <c r="E3" s="5"/>
      <c r="F3" s="5"/>
      <c r="G3" s="5"/>
      <c r="H3" s="5"/>
      <c r="I3" s="5"/>
      <c r="J3" s="5"/>
      <c r="K3" s="5"/>
      <c r="L3" s="5"/>
      <c r="M3" s="5"/>
      <c r="N3" s="5"/>
      <c r="O3" s="44"/>
      <c r="P3" s="5"/>
    </row>
    <row r="4" spans="1:26" s="47" customFormat="1" ht="12" hidden="1" customHeight="1">
      <c r="B4" s="5" t="s">
        <v>227</v>
      </c>
      <c r="C4" s="22" t="s">
        <v>228</v>
      </c>
      <c r="D4" s="22" t="s">
        <v>229</v>
      </c>
      <c r="E4" s="22" t="s">
        <v>230</v>
      </c>
      <c r="F4" s="5" t="s">
        <v>231</v>
      </c>
      <c r="G4" s="5" t="s">
        <v>232</v>
      </c>
      <c r="H4" s="5" t="s">
        <v>233</v>
      </c>
      <c r="I4" s="5" t="s">
        <v>234</v>
      </c>
      <c r="J4" s="22" t="s">
        <v>235</v>
      </c>
      <c r="K4" s="22" t="s">
        <v>236</v>
      </c>
      <c r="L4" s="21" t="s">
        <v>237</v>
      </c>
      <c r="M4" s="21" t="s">
        <v>238</v>
      </c>
      <c r="N4" s="21" t="s">
        <v>239</v>
      </c>
      <c r="O4" s="22" t="s">
        <v>240</v>
      </c>
      <c r="P4" s="5" t="s">
        <v>241</v>
      </c>
    </row>
    <row r="5" spans="1:26" s="47" customFormat="1" ht="12" customHeight="1">
      <c r="B5" s="5" t="s">
        <v>242</v>
      </c>
      <c r="C5" s="247" t="s">
        <v>242</v>
      </c>
      <c r="D5" s="247"/>
      <c r="E5" s="247"/>
      <c r="F5" s="247"/>
      <c r="G5" s="247"/>
      <c r="H5" s="247"/>
      <c r="I5" s="247"/>
      <c r="J5" s="245" t="s">
        <v>243</v>
      </c>
      <c r="K5" s="661" t="s">
        <v>891</v>
      </c>
      <c r="L5" s="662" t="s">
        <v>237</v>
      </c>
      <c r="M5" s="246" t="s">
        <v>238</v>
      </c>
      <c r="N5" s="246" t="s">
        <v>239</v>
      </c>
      <c r="O5" s="245" t="s">
        <v>273</v>
      </c>
      <c r="P5" s="247"/>
    </row>
    <row r="6" spans="1:26" s="47" customFormat="1" ht="12" customHeight="1">
      <c r="B6" s="5" t="s">
        <v>242</v>
      </c>
      <c r="C6" s="663" t="s">
        <v>35</v>
      </c>
      <c r="D6" s="664" t="s">
        <v>36</v>
      </c>
      <c r="E6" s="664"/>
      <c r="F6" s="664"/>
      <c r="G6" s="664"/>
      <c r="H6" s="664"/>
      <c r="I6" s="664"/>
      <c r="J6" s="665">
        <f>IF(INDEX(Rank2026!5:5,MATCH($A$1,Rank2026!$1:$1,0))="","-",(INDEX(Rank2026!5:5,MATCH($A$1,Rank2026!$1:$1,0))))</f>
        <v>22</v>
      </c>
      <c r="K6" s="666">
        <f>IFERROR((IF(INDEX(Rank2025!5:5,MATCH($A$1,Rank2025!$1:$1,0))="","-",(INDEX(Rank2025!5:5,MATCH($A$1,Rank2025!$1:$1,0)))))-Table13[[#This Row],[Rank
(of 30)]],"-")</f>
        <v>-6</v>
      </c>
      <c r="L6" s="667">
        <f>IF(INDEX(Value2026!5:5,MATCH($A$1,Value2026!$1:$1,0))="","-",(INDEX(Value2026!5:5,MATCH($A$1,Value2026!$1:$1,0))))</f>
        <v>3.4</v>
      </c>
      <c r="M6" s="668">
        <f>IF(INDEX(Year2026!5:5,MATCH($A$1,Year2026!$1:$1,0))="","-",(INDEX(Year2026!5:5,MATCH($A$1,Year2026!$1:$1,0))))</f>
        <v>2025</v>
      </c>
      <c r="N6" s="669"/>
      <c r="O6" s="754">
        <f>IF(INDEX(Score2026!5:5,MATCH($A$1,Score2026!$1:$1,0))="","-",(INDEX(Score2026!5:5,MATCH($A$1,Score2026!$1:$1,0))))</f>
        <v>79.010307640815313</v>
      </c>
      <c r="P6" s="670">
        <f>IF(Table13[[#This Row],[Score
(0-100)]]="-","",Table13[[#This Row],[Score
(0-100)]]+5)</f>
        <v>84.010307640815313</v>
      </c>
    </row>
    <row r="7" spans="1:26" s="47" customFormat="1" ht="12" customHeight="1">
      <c r="B7" s="5" t="s">
        <v>242</v>
      </c>
      <c r="C7" s="663" t="s">
        <v>38</v>
      </c>
      <c r="D7" s="664" t="s">
        <v>39</v>
      </c>
      <c r="E7" s="664"/>
      <c r="F7" s="664"/>
      <c r="G7" s="664"/>
      <c r="H7" s="664"/>
      <c r="I7" s="664"/>
      <c r="J7" s="665">
        <f>IF(INDEX(Rank2026!6:6,MATCH($A$1,Rank2026!$1:$1,0))="","-",(INDEX(Rank2026!6:6,MATCH($A$1,Rank2026!$1:$1,0))))</f>
        <v>24</v>
      </c>
      <c r="K7" s="666">
        <f>IFERROR((IF(INDEX(Rank2025!6:6,MATCH($A$1,Rank2025!$1:$1,0))="","-",(INDEX(Rank2025!6:6,MATCH($A$1,Rank2025!$1:$1,0)))))-Table13[[#This Row],[Rank
(of 30)]],"-")</f>
        <v>2</v>
      </c>
      <c r="L7" s="667">
        <f>IF(INDEX(Value2026!6:6,MATCH($A$1,Value2026!$1:$1,0))="","-",(INDEX(Value2026!6:6,MATCH($A$1,Value2026!$1:$1,0))))</f>
        <v>1.0230019678804092</v>
      </c>
      <c r="M7" s="668">
        <f>IF(INDEX(Year2026!6:6,MATCH($A$1,Year2026!$1:$1,0))="","-",(INDEX(Year2026!6:6,MATCH($A$1,Year2026!$1:$1,0))))</f>
        <v>2025</v>
      </c>
      <c r="N7" s="669"/>
      <c r="O7" s="754">
        <f>IF(INDEX(Score2026!6:6,MATCH($A$1,Score2026!$1:$1,0))="","-",(INDEX(Score2026!6:6,MATCH($A$1,Score2026!$1:$1,0))))</f>
        <v>30.782047468879178</v>
      </c>
      <c r="P7" s="670">
        <f>IF(Table13[[#This Row],[Score
(0-100)]]="-","",Table13[[#This Row],[Score
(0-100)]]+5)</f>
        <v>35.782047468879178</v>
      </c>
    </row>
    <row r="8" spans="1:26" s="47" customFormat="1" ht="12" customHeight="1">
      <c r="B8" s="5" t="s">
        <v>242</v>
      </c>
      <c r="C8" s="663" t="s">
        <v>40</v>
      </c>
      <c r="D8" s="664" t="s">
        <v>41</v>
      </c>
      <c r="E8" s="664"/>
      <c r="F8" s="664"/>
      <c r="G8" s="664"/>
      <c r="H8" s="664"/>
      <c r="I8" s="664"/>
      <c r="J8" s="665">
        <f>IF(INDEX(Rank2026!7:7,MATCH($A$1,Rank2026!$1:$1,0))="","-",(INDEX(Rank2026!7:7,MATCH($A$1,Rank2026!$1:$1,0))))</f>
        <v>22</v>
      </c>
      <c r="K8" s="666">
        <f>IFERROR((IF(INDEX(Rank2025!7:7,MATCH($A$1,Rank2025!$1:$1,0))="","-",(INDEX(Rank2025!7:7,MATCH($A$1,Rank2025!$1:$1,0)))))-Table13[[#This Row],[Rank
(of 30)]],"-")</f>
        <v>-2</v>
      </c>
      <c r="L8" s="667">
        <f>IF(INDEX(Value2026!7:7,MATCH($A$1,Value2026!$1:$1,0))="","-",(INDEX(Value2026!7:7,MATCH($A$1,Value2026!$1:$1,0))))</f>
        <v>0.51156802395937451</v>
      </c>
      <c r="M8" s="668">
        <f>IF(INDEX(Year2026!7:7,MATCH($A$1,Year2026!$1:$1,0))="","-",(INDEX(Year2026!7:7,MATCH($A$1,Year2026!$1:$1,0))))</f>
        <v>2025</v>
      </c>
      <c r="N8" s="669"/>
      <c r="O8" s="754">
        <f>IF(INDEX(Score2026!7:7,MATCH($A$1,Score2026!$1:$1,0))="","-",(INDEX(Score2026!7:7,MATCH($A$1,Score2026!$1:$1,0))))</f>
        <v>48.996920950050622</v>
      </c>
      <c r="P8" s="670">
        <f>IF(Table13[[#This Row],[Score
(0-100)]]="-","",Table13[[#This Row],[Score
(0-100)]]+5)</f>
        <v>53.996920950050622</v>
      </c>
    </row>
    <row r="9" spans="1:26" s="47" customFormat="1" ht="12" customHeight="1">
      <c r="B9" s="5" t="s">
        <v>242</v>
      </c>
      <c r="C9" s="663" t="s">
        <v>42</v>
      </c>
      <c r="D9" s="664" t="s">
        <v>43</v>
      </c>
      <c r="E9" s="664"/>
      <c r="F9" s="664"/>
      <c r="G9" s="664"/>
      <c r="H9" s="664"/>
      <c r="I9" s="664"/>
      <c r="J9" s="665">
        <f>IF(INDEX(Rank2026!8:8,MATCH($A$1,Rank2026!$1:$1,0))="","-",(INDEX(Rank2026!8:8,MATCH($A$1,Rank2026!$1:$1,0))))</f>
        <v>13</v>
      </c>
      <c r="K9" s="666">
        <f>IFERROR((IF(INDEX(Rank2025!8:8,MATCH($A$1,Rank2025!$1:$1,0))="","-",(INDEX(Rank2025!8:8,MATCH($A$1,Rank2025!$1:$1,0)))))-Table13[[#This Row],[Rank
(of 30)]],"-")</f>
        <v>16</v>
      </c>
      <c r="L9" s="667">
        <f>IF(INDEX(Value2026!8:8,MATCH($A$1,Value2026!$1:$1,0))="","-",(INDEX(Value2026!8:8,MATCH($A$1,Value2026!$1:$1,0))))</f>
        <v>1.9144716738240826</v>
      </c>
      <c r="M9" s="668">
        <f>IF(INDEX(Year2026!8:8,MATCH($A$1,Year2026!$1:$1,0))="","-",(INDEX(Year2026!8:8,MATCH($A$1,Year2026!$1:$1,0))))</f>
        <v>2025</v>
      </c>
      <c r="N9" s="669"/>
      <c r="O9" s="754">
        <f>IF(INDEX(Score2026!8:8,MATCH($A$1,Score2026!$1:$1,0))="","-",(INDEX(Score2026!8:8,MATCH($A$1,Score2026!$1:$1,0))))</f>
        <v>13.370085411129729</v>
      </c>
      <c r="P9" s="670">
        <f>IF(Table13[[#This Row],[Score
(0-100)]]="-","",Table13[[#This Row],[Score
(0-100)]]+5)</f>
        <v>18.370085411129729</v>
      </c>
    </row>
    <row r="10" spans="1:26" s="47" customFormat="1" ht="12" customHeight="1">
      <c r="B10" s="5" t="s">
        <v>242</v>
      </c>
      <c r="C10" s="663" t="s">
        <v>44</v>
      </c>
      <c r="D10" s="664" t="s">
        <v>45</v>
      </c>
      <c r="E10" s="664"/>
      <c r="F10" s="664"/>
      <c r="G10" s="664"/>
      <c r="H10" s="664"/>
      <c r="I10" s="664"/>
      <c r="J10" s="665">
        <f>IF(INDEX(Rank2026!9:9,MATCH($A$1,Rank2026!$1:$1,0))="","-",(INDEX(Rank2026!9:9,MATCH($A$1,Rank2026!$1:$1,0))))</f>
        <v>25</v>
      </c>
      <c r="K10" s="666">
        <f>IFERROR((IF(INDEX(Rank2025!9:9,MATCH($A$1,Rank2025!$1:$1,0))="","-",(INDEX(Rank2025!9:9,MATCH($A$1,Rank2025!$1:$1,0)))))-Table13[[#This Row],[Rank
(of 30)]],"-")</f>
        <v>0</v>
      </c>
      <c r="L10" s="667">
        <f>IF(INDEX(Value2026!9:9,MATCH($A$1,Value2026!$1:$1,0))="","-",(INDEX(Value2026!9:9,MATCH($A$1,Value2026!$1:$1,0))))</f>
        <v>18.883593690632566</v>
      </c>
      <c r="M10" s="668">
        <f>IF(INDEX(Year2026!9:9,MATCH($A$1,Year2026!$1:$1,0))="","-",(INDEX(Year2026!9:9,MATCH($A$1,Year2026!$1:$1,0))))</f>
        <v>2025</v>
      </c>
      <c r="N10" s="669"/>
      <c r="O10" s="754">
        <f>IF(INDEX(Score2026!9:9,MATCH($A$1,Score2026!$1:$1,0))="","-",(INDEX(Score2026!9:9,MATCH($A$1,Score2026!$1:$1,0))))</f>
        <v>23.304983677806618</v>
      </c>
      <c r="P10" s="670">
        <f>IF(Table13[[#This Row],[Score
(0-100)]]="-","",Table13[[#This Row],[Score
(0-100)]]+5)</f>
        <v>28.304983677806618</v>
      </c>
    </row>
    <row r="11" spans="1:26" s="47" customFormat="1" ht="12" customHeight="1">
      <c r="B11" s="5" t="s">
        <v>242</v>
      </c>
      <c r="C11" s="671" t="s">
        <v>46</v>
      </c>
      <c r="D11" s="672" t="s">
        <v>47</v>
      </c>
      <c r="E11" s="672"/>
      <c r="F11" s="672"/>
      <c r="G11" s="672"/>
      <c r="H11" s="672"/>
      <c r="I11" s="672"/>
      <c r="J11" s="673">
        <f>IF(INDEX(Rank2026!10:10,MATCH($A$1,Rank2026!$1:$1,0))="","-",(INDEX(Rank2026!10:10,MATCH($A$1,Rank2026!$1:$1,0))))</f>
        <v>24</v>
      </c>
      <c r="K11" s="674">
        <f>IFERROR((IF(INDEX(Rank2025!10:10,MATCH($A$1,Rank2025!$1:$1,0))="","-",(INDEX(Rank2025!10:10,MATCH($A$1,Rank2025!$1:$1,0)))))-Table13[[#This Row],[Rank
(of 30)]],"-")</f>
        <v>3</v>
      </c>
      <c r="L11" s="675" t="str">
        <f>IF(INDEX(Value2026!10:10,MATCH($A$1,Value2026!$1:$1,0))="","-",(INDEX(Value2026!10:10,MATCH($A$1,Value2026!$1:$1,0))))</f>
        <v>-</v>
      </c>
      <c r="M11" s="676" t="str">
        <f>IF(INDEX(Year2026!10:10,MATCH($A$1,Year2026!$1:$1,0))="","-",(INDEX(Year2026!10:10,MATCH($A$1,Year2026!$1:$1,0))))</f>
        <v>-</v>
      </c>
      <c r="N11" s="677"/>
      <c r="O11" s="755">
        <f>IF(INDEX(Score2026!10:10,MATCH($A$1,Score2026!$1:$1,0))="","-",(INDEX(Score2026!10:10,MATCH($A$1,Score2026!$1:$1,0))))</f>
        <v>54.409223279542417</v>
      </c>
      <c r="P11" s="678">
        <f>IF(Table13[[#This Row],[Score
(0-100)]]="-","",Table13[[#This Row],[Score
(0-100)]]+5)</f>
        <v>59.409223279542417</v>
      </c>
    </row>
    <row r="12" spans="1:26" ht="12" customHeight="1">
      <c r="B12" s="5" t="s">
        <v>242</v>
      </c>
      <c r="C12" s="679" t="s">
        <v>48</v>
      </c>
      <c r="D12" s="680" t="s">
        <v>49</v>
      </c>
      <c r="E12" s="680"/>
      <c r="F12" s="680"/>
      <c r="G12" s="680"/>
      <c r="H12" s="680"/>
      <c r="I12" s="680"/>
      <c r="J12" s="681">
        <f>IF(INDEX(Rank2026!11:11,MATCH($A$1,Rank2026!$1:$1,0))="","-",(INDEX(Rank2026!11:11,MATCH($A$1,Rank2026!$1:$1,0))))</f>
        <v>22</v>
      </c>
      <c r="K12" s="682">
        <f>IFERROR((IF(INDEX(Rank2025!11:11,MATCH($A$1,Rank2025!$1:$1,0))="","-",(INDEX(Rank2025!11:11,MATCH($A$1,Rank2025!$1:$1,0)))))-Table13[[#This Row],[Rank
(of 30)]],"-")</f>
        <v>0</v>
      </c>
      <c r="L12" s="683" t="str">
        <f>IF(INDEX(Value2026!11:11,MATCH($A$1,Value2026!$1:$1,0))="","-",(INDEX(Value2026!11:11,MATCH($A$1,Value2026!$1:$1,0))))</f>
        <v>-</v>
      </c>
      <c r="M12" s="684" t="str">
        <f>IF(INDEX(Year2026!11:11,MATCH($A$1,Year2026!$1:$1,0))="","-",(INDEX(Year2026!11:11,MATCH($A$1,Year2026!$1:$1,0))))</f>
        <v>-</v>
      </c>
      <c r="N12" s="685"/>
      <c r="O12" s="756">
        <f>IF(INDEX(Score2026!11:11,MATCH($A$1,Score2026!$1:$1,0))="","-",(INDEX(Score2026!11:11,MATCH($A$1,Score2026!$1:$1,0))))</f>
        <v>79.526228478293859</v>
      </c>
      <c r="P12" s="686">
        <f>IF(Table13[[#This Row],[Score
(0-100)]]="-","",Table13[[#This Row],[Score
(0-100)]]+5)</f>
        <v>84.526228478293859</v>
      </c>
      <c r="W12" s="47"/>
      <c r="Y12" s="47"/>
      <c r="Z12" s="47"/>
    </row>
    <row r="13" spans="1:26" ht="12" customHeight="1">
      <c r="B13" s="5" t="s">
        <v>242</v>
      </c>
      <c r="C13" s="687" t="s">
        <v>50</v>
      </c>
      <c r="D13" s="680" t="s">
        <v>51</v>
      </c>
      <c r="E13" s="680"/>
      <c r="F13" s="680"/>
      <c r="G13" s="680"/>
      <c r="H13" s="680"/>
      <c r="I13" s="680"/>
      <c r="J13" s="681">
        <f>IF(INDEX(Rank2026!12:12,MATCH($A$1,Rank2026!$1:$1,0))="","-",(INDEX(Rank2026!12:12,MATCH($A$1,Rank2026!$1:$1,0))))</f>
        <v>26</v>
      </c>
      <c r="K13" s="682">
        <f>IFERROR((IF(INDEX(Rank2025!12:12,MATCH($A$1,Rank2025!$1:$1,0))="","-",(INDEX(Rank2025!12:12,MATCH($A$1,Rank2025!$1:$1,0)))))-Table13[[#This Row],[Rank
(of 30)]],"-")</f>
        <v>0</v>
      </c>
      <c r="L13" s="688">
        <f>IF(INDEX(Value2026!12:12,MATCH($A$1,Value2026!$1:$1,0))="","-",(INDEX(Value2026!12:12,MATCH($A$1,Value2026!$1:$1,0))))</f>
        <v>3905</v>
      </c>
      <c r="M13" s="684">
        <f>IF(INDEX(Year2026!12:12,MATCH($A$1,Year2026!$1:$1,0))="","-",(INDEX(Year2026!12:12,MATCH($A$1,Year2026!$1:$1,0))))</f>
        <v>2025</v>
      </c>
      <c r="N13" s="685"/>
      <c r="O13" s="756">
        <f>IF(INDEX(Score2026!12:12,MATCH($A$1,Score2026!$1:$1,0))="","-",(INDEX(Score2026!12:12,MATCH($A$1,Score2026!$1:$1,0))))</f>
        <v>41.481628228363405</v>
      </c>
      <c r="P13" s="686">
        <f>IF(Table13[[#This Row],[Score
(0-100)]]="-","",Table13[[#This Row],[Score
(0-100)]]+5)</f>
        <v>46.481628228363405</v>
      </c>
      <c r="W13" s="47"/>
      <c r="Y13" s="47"/>
      <c r="Z13" s="47"/>
    </row>
    <row r="14" spans="1:26" ht="12" customHeight="1">
      <c r="B14" s="5" t="s">
        <v>242</v>
      </c>
      <c r="C14" s="687" t="s">
        <v>52</v>
      </c>
      <c r="D14" s="680" t="s">
        <v>542</v>
      </c>
      <c r="E14" s="680"/>
      <c r="F14" s="680"/>
      <c r="G14" s="680"/>
      <c r="H14" s="680"/>
      <c r="I14" s="680"/>
      <c r="J14" s="681">
        <f>IF(INDEX(Rank2026!13:13,MATCH($A$1,Rank2026!$1:$1,0))="","-",(INDEX(Rank2026!13:13,MATCH($A$1,Rank2026!$1:$1,0))))</f>
        <v>1</v>
      </c>
      <c r="K14" s="682">
        <f>IFERROR((IF(INDEX(Rank2025!13:13,MATCH($A$1,Rank2025!$1:$1,0))="","-",(INDEX(Rank2025!13:13,MATCH($A$1,Rank2025!$1:$1,0)))))-Table13[[#This Row],[Rank
(of 30)]],"-")</f>
        <v>0</v>
      </c>
      <c r="L14" s="688">
        <f>IF(INDEX(Value2026!13:13,MATCH($A$1,Value2026!$1:$1,0))="","-",(INDEX(Value2026!13:13,MATCH($A$1,Value2026!$1:$1,0))))</f>
        <v>0</v>
      </c>
      <c r="M14" s="684">
        <f>IF(INDEX(Year2026!13:13,MATCH($A$1,Year2026!$1:$1,0))="","-",(INDEX(Year2026!13:13,MATCH($A$1,Year2026!$1:$1,0))))</f>
        <v>2025</v>
      </c>
      <c r="N14" s="685"/>
      <c r="O14" s="756">
        <f>IF(INDEX(Score2026!13:13,MATCH($A$1,Score2026!$1:$1,0))="","-",(INDEX(Score2026!13:13,MATCH($A$1,Score2026!$1:$1,0))))</f>
        <v>100.00000000000001</v>
      </c>
      <c r="P14" s="686">
        <f>IF(Table13[[#This Row],[Score
(0-100)]]="-","",Table13[[#This Row],[Score
(0-100)]]+5)</f>
        <v>105.00000000000001</v>
      </c>
      <c r="W14" s="47"/>
      <c r="Y14" s="47"/>
      <c r="Z14" s="47"/>
    </row>
    <row r="15" spans="1:26" ht="12" customHeight="1">
      <c r="B15" s="5" t="s">
        <v>242</v>
      </c>
      <c r="C15" s="687" t="s">
        <v>54</v>
      </c>
      <c r="D15" s="680" t="s">
        <v>543</v>
      </c>
      <c r="E15" s="680"/>
      <c r="F15" s="680"/>
      <c r="G15" s="680"/>
      <c r="H15" s="680"/>
      <c r="I15" s="680"/>
      <c r="J15" s="681">
        <f>IF(INDEX(Rank2026!14:14,MATCH($A$1,Rank2026!$1:$1,0))="","-",(INDEX(Rank2026!14:14,MATCH($A$1,Rank2026!$1:$1,0))))</f>
        <v>2</v>
      </c>
      <c r="K15" s="682">
        <f>IFERROR((IF(INDEX(Rank2025!14:14,MATCH($A$1,Rank2025!$1:$1,0))="","-",(INDEX(Rank2025!14:14,MATCH($A$1,Rank2025!$1:$1,0)))))-Table13[[#This Row],[Rank
(of 30)]],"-")</f>
        <v>20</v>
      </c>
      <c r="L15" s="683">
        <f>IF(INDEX(Value2026!14:14,MATCH($A$1,Value2026!$1:$1,0))="","-",(INDEX(Value2026!14:14,MATCH($A$1,Value2026!$1:$1,0))))</f>
        <v>0</v>
      </c>
      <c r="M15" s="684">
        <f>IF(INDEX(Year2026!14:14,MATCH($A$1,Year2026!$1:$1,0))="","-",(INDEX(Year2026!14:14,MATCH($A$1,Year2026!$1:$1,0))))</f>
        <v>2025</v>
      </c>
      <c r="N15" s="685"/>
      <c r="O15" s="756">
        <f>IF(INDEX(Score2026!14:14,MATCH($A$1,Score2026!$1:$1,0))="","-",(INDEX(Score2026!14:14,MATCH($A$1,Score2026!$1:$1,0))))</f>
        <v>94.272632979439337</v>
      </c>
      <c r="P15" s="686">
        <f>IF(Table13[[#This Row],[Score
(0-100)]]="-","",Table13[[#This Row],[Score
(0-100)]]+5)</f>
        <v>99.272632979439337</v>
      </c>
      <c r="W15" s="47"/>
      <c r="Y15" s="47"/>
      <c r="Z15" s="47"/>
    </row>
    <row r="16" spans="1:26" ht="12" customHeight="1">
      <c r="B16" s="5" t="s">
        <v>242</v>
      </c>
      <c r="C16" s="679" t="s">
        <v>56</v>
      </c>
      <c r="D16" s="680" t="s">
        <v>57</v>
      </c>
      <c r="E16" s="680"/>
      <c r="F16" s="680"/>
      <c r="G16" s="680"/>
      <c r="H16" s="680"/>
      <c r="I16" s="680"/>
      <c r="J16" s="681">
        <f>IF(INDEX(Rank2026!15:15,MATCH($A$1,Rank2026!$1:$1,0))="","-",(INDEX(Rank2026!15:15,MATCH($A$1,Rank2026!$1:$1,0))))</f>
        <v>26</v>
      </c>
      <c r="K16" s="682">
        <f>IFERROR((IF(INDEX(Rank2025!15:15,MATCH($A$1,Rank2025!$1:$1,0))="","-",(INDEX(Rank2025!15:15,MATCH($A$1,Rank2025!$1:$1,0)))))-Table13[[#This Row],[Rank
(of 30)]],"-")</f>
        <v>0</v>
      </c>
      <c r="L16" s="683" t="str">
        <f>IF(INDEX(Value2026!15:15,MATCH($A$1,Value2026!$1:$1,0))="","-",(INDEX(Value2026!15:15,MATCH($A$1,Value2026!$1:$1,0))))</f>
        <v>-</v>
      </c>
      <c r="M16" s="684" t="str">
        <f>IF(INDEX(Year2026!15:15,MATCH($A$1,Year2026!$1:$1,0))="","-",(INDEX(Year2026!15:15,MATCH($A$1,Year2026!$1:$1,0))))</f>
        <v>-</v>
      </c>
      <c r="N16" s="685"/>
      <c r="O16" s="756">
        <f>IF(INDEX(Score2026!15:15,MATCH($A$1,Score2026!$1:$1,0))="","-",(INDEX(Score2026!15:15,MATCH($A$1,Score2026!$1:$1,0))))</f>
        <v>45.994011910453303</v>
      </c>
      <c r="P16" s="686">
        <f>IF(Table13[[#This Row],[Score
(0-100)]]="-","",Table13[[#This Row],[Score
(0-100)]]+5)</f>
        <v>50.994011910453303</v>
      </c>
      <c r="W16" s="47"/>
      <c r="Y16" s="47"/>
      <c r="Z16" s="47"/>
    </row>
    <row r="17" spans="2:26" ht="12" customHeight="1">
      <c r="B17" s="5" t="s">
        <v>242</v>
      </c>
      <c r="C17" s="687" t="s">
        <v>58</v>
      </c>
      <c r="D17" s="680" t="s">
        <v>59</v>
      </c>
      <c r="E17" s="680"/>
      <c r="F17" s="680"/>
      <c r="G17" s="680"/>
      <c r="H17" s="680"/>
      <c r="I17" s="680"/>
      <c r="J17" s="681">
        <f>IF(INDEX(Rank2026!16:16,MATCH($A$1,Rank2026!$1:$1,0))="","-",(INDEX(Rank2026!16:16,MATCH($A$1,Rank2026!$1:$1,0))))</f>
        <v>26</v>
      </c>
      <c r="K17" s="682">
        <f>IFERROR((IF(INDEX(Rank2025!16:16,MATCH($A$1,Rank2025!$1:$1,0))="","-",(INDEX(Rank2025!16:16,MATCH($A$1,Rank2025!$1:$1,0)))))-Table13[[#This Row],[Rank
(of 30)]],"-")</f>
        <v>-1</v>
      </c>
      <c r="L17" s="688">
        <f>IF(INDEX(Value2026!16:16,MATCH($A$1,Value2026!$1:$1,0))="","-",(INDEX(Value2026!16:16,MATCH($A$1,Value2026!$1:$1,0))))</f>
        <v>18087</v>
      </c>
      <c r="M17" s="684">
        <f>IF(INDEX(Year2026!16:16,MATCH($A$1,Year2026!$1:$1,0))="","-",(INDEX(Year2026!16:16,MATCH($A$1,Year2026!$1:$1,0))))</f>
        <v>2025</v>
      </c>
      <c r="N17" s="685"/>
      <c r="O17" s="756">
        <f>IF(INDEX(Score2026!16:16,MATCH($A$1,Score2026!$1:$1,0))="","-",(INDEX(Score2026!16:16,MATCH($A$1,Score2026!$1:$1,0))))</f>
        <v>65.170397273946989</v>
      </c>
      <c r="P17" s="686">
        <f>IF(Table13[[#This Row],[Score
(0-100)]]="-","",Table13[[#This Row],[Score
(0-100)]]+5)</f>
        <v>70.170397273946989</v>
      </c>
      <c r="W17" s="47"/>
      <c r="Y17" s="47"/>
      <c r="Z17" s="47"/>
    </row>
    <row r="18" spans="2:26" ht="12" customHeight="1">
      <c r="B18" s="5" t="s">
        <v>242</v>
      </c>
      <c r="C18" s="687" t="s">
        <v>60</v>
      </c>
      <c r="D18" s="680" t="s">
        <v>545</v>
      </c>
      <c r="E18" s="680"/>
      <c r="F18" s="680"/>
      <c r="G18" s="680"/>
      <c r="H18" s="680"/>
      <c r="I18" s="680"/>
      <c r="J18" s="681">
        <f>IF(INDEX(Rank2026!17:17,MATCH($A$1,Rank2026!$1:$1,0))="","-",(INDEX(Rank2026!17:17,MATCH($A$1,Rank2026!$1:$1,0))))</f>
        <v>26</v>
      </c>
      <c r="K18" s="682">
        <f>IFERROR((IF(INDEX(Rank2025!17:17,MATCH($A$1,Rank2025!$1:$1,0))="","-",(INDEX(Rank2025!17:17,MATCH($A$1,Rank2025!$1:$1,0)))))-Table13[[#This Row],[Rank
(of 30)]],"-")</f>
        <v>1</v>
      </c>
      <c r="L18" s="688">
        <f>IF(INDEX(Value2026!17:17,MATCH($A$1,Value2026!$1:$1,0))="","-",(INDEX(Value2026!17:17,MATCH($A$1,Value2026!$1:$1,0))))</f>
        <v>2062</v>
      </c>
      <c r="M18" s="684">
        <f>IF(INDEX(Year2026!17:17,MATCH($A$1,Year2026!$1:$1,0))="","-",(INDEX(Year2026!17:17,MATCH($A$1,Year2026!$1:$1,0))))</f>
        <v>2025</v>
      </c>
      <c r="N18" s="685"/>
      <c r="O18" s="756">
        <f>IF(INDEX(Score2026!17:17,MATCH($A$1,Score2026!$1:$1,0))="","-",(INDEX(Score2026!17:17,MATCH($A$1,Score2026!$1:$1,0))))</f>
        <v>49.859986333318567</v>
      </c>
      <c r="P18" s="686">
        <f>IF(Table13[[#This Row],[Score
(0-100)]]="-","",Table13[[#This Row],[Score
(0-100)]]+5)</f>
        <v>54.859986333318567</v>
      </c>
      <c r="W18" s="47"/>
      <c r="Y18" s="47"/>
      <c r="Z18" s="47"/>
    </row>
    <row r="19" spans="2:26" ht="12" customHeight="1">
      <c r="B19" s="5" t="s">
        <v>242</v>
      </c>
      <c r="C19" s="689" t="s">
        <v>62</v>
      </c>
      <c r="D19" s="690" t="s">
        <v>546</v>
      </c>
      <c r="E19" s="690"/>
      <c r="F19" s="690"/>
      <c r="G19" s="690"/>
      <c r="H19" s="690"/>
      <c r="I19" s="690"/>
      <c r="J19" s="691">
        <f>IF(INDEX(Rank2026!18:18,MATCH($A$1,Rank2026!$1:$1,0))="","-",(INDEX(Rank2026!18:18,MATCH($A$1,Rank2026!$1:$1,0))))</f>
        <v>22</v>
      </c>
      <c r="K19" s="682">
        <f>IFERROR((IF(INDEX(Rank2025!18:18,MATCH($A$1,Rank2025!$1:$1,0))="","-",(INDEX(Rank2025!18:18,MATCH($A$1,Rank2025!$1:$1,0)))))-Table13[[#This Row],[Rank
(of 30)]],"-")</f>
        <v>-1</v>
      </c>
      <c r="L19" s="692">
        <f>IF(INDEX(Value2026!18:18,MATCH($A$1,Value2026!$1:$1,0))="","-",(INDEX(Value2026!18:18,MATCH($A$1,Value2026!$1:$1,0))))</f>
        <v>0.44390000000000002</v>
      </c>
      <c r="M19" s="693">
        <f>IF(INDEX(Year2026!18:18,MATCH($A$1,Year2026!$1:$1,0))="","-",(INDEX(Year2026!18:18,MATCH($A$1,Year2026!$1:$1,0))))</f>
        <v>2025</v>
      </c>
      <c r="N19" s="694"/>
      <c r="O19" s="757">
        <f>IF(INDEX(Score2026!18:18,MATCH($A$1,Score2026!$1:$1,0))="","-",(INDEX(Score2026!18:18,MATCH($A$1,Score2026!$1:$1,0))))</f>
        <v>28.884972765139381</v>
      </c>
      <c r="P19" s="695">
        <f>IF(Table13[[#This Row],[Score
(0-100)]]="-","",Table13[[#This Row],[Score
(0-100)]]+5)</f>
        <v>33.884972765139381</v>
      </c>
      <c r="W19" s="47"/>
      <c r="Y19" s="47"/>
      <c r="Z19" s="47"/>
    </row>
    <row r="20" spans="2:26" ht="12" customHeight="1">
      <c r="B20" s="5" t="s">
        <v>242</v>
      </c>
      <c r="C20" s="671" t="s">
        <v>64</v>
      </c>
      <c r="D20" s="672" t="s">
        <v>65</v>
      </c>
      <c r="E20" s="672"/>
      <c r="F20" s="672"/>
      <c r="G20" s="672"/>
      <c r="H20" s="672"/>
      <c r="I20" s="672"/>
      <c r="J20" s="673">
        <f>IF(INDEX(Rank2026!19:19,MATCH($A$1,Rank2026!$1:$1,0))="","-",(INDEX(Rank2026!19:19,MATCH($A$1,Rank2026!$1:$1,0))))</f>
        <v>1</v>
      </c>
      <c r="K20" s="674">
        <f>IFERROR((IF(INDEX(Rank2025!19:19,MATCH($A$1,Rank2025!$1:$1,0))="","-",(INDEX(Rank2025!19:19,MATCH($A$1,Rank2025!$1:$1,0)))))-Table13[[#This Row],[Rank
(of 30)]],"-")</f>
        <v>0</v>
      </c>
      <c r="L20" s="675" t="str">
        <f>IF(INDEX(Value2026!19:19,MATCH($A$1,Value2026!$1:$1,0))="","-",(INDEX(Value2026!19:19,MATCH($A$1,Value2026!$1:$1,0))))</f>
        <v>-</v>
      </c>
      <c r="M20" s="676" t="str">
        <f>IF(INDEX(Year2026!19:19,MATCH($A$1,Year2026!$1:$1,0))="","-",(INDEX(Year2026!19:19,MATCH($A$1,Year2026!$1:$1,0))))</f>
        <v>-</v>
      </c>
      <c r="N20" s="677"/>
      <c r="O20" s="755">
        <f>IF(INDEX(Score2026!19:19,MATCH($A$1,Score2026!$1:$1,0))="","-",(INDEX(Score2026!19:19,MATCH($A$1,Score2026!$1:$1,0))))</f>
        <v>100.00000000000001</v>
      </c>
      <c r="P20" s="678">
        <f>IF(Table13[[#This Row],[Score
(0-100)]]="-","",Table13[[#This Row],[Score
(0-100)]]+5)</f>
        <v>105.00000000000001</v>
      </c>
      <c r="W20" s="47"/>
      <c r="Y20" s="47"/>
      <c r="Z20" s="47"/>
    </row>
    <row r="21" spans="2:26" ht="12" customHeight="1">
      <c r="B21" s="5" t="s">
        <v>242</v>
      </c>
      <c r="C21" s="679" t="s">
        <v>66</v>
      </c>
      <c r="D21" s="680" t="s">
        <v>67</v>
      </c>
      <c r="E21" s="680"/>
      <c r="F21" s="680"/>
      <c r="G21" s="680"/>
      <c r="H21" s="680"/>
      <c r="I21" s="680"/>
      <c r="J21" s="681">
        <f>IF(INDEX(Rank2026!20:20,MATCH($A$1,Rank2026!$1:$1,0))="","-",(INDEX(Rank2026!20:20,MATCH($A$1,Rank2026!$1:$1,0))))</f>
        <v>1</v>
      </c>
      <c r="K21" s="682">
        <f>IFERROR((IF(INDEX(Rank2025!20:20,MATCH($A$1,Rank2025!$1:$1,0))="","-",(INDEX(Rank2025!20:20,MATCH($A$1,Rank2025!$1:$1,0)))))-Table13[[#This Row],[Rank
(of 30)]],"-")</f>
        <v>0</v>
      </c>
      <c r="L21" s="688">
        <f>IF(INDEX(Value2026!20:20,MATCH($A$1,Value2026!$1:$1,0))="","-",(INDEX(Value2026!20:20,MATCH($A$1,Value2026!$1:$1,0))))</f>
        <v>39</v>
      </c>
      <c r="M21" s="684">
        <f>IF(INDEX(Year2026!20:20,MATCH($A$1,Year2026!$1:$1,0))="","-",(INDEX(Year2026!20:20,MATCH($A$1,Year2026!$1:$1,0))))</f>
        <v>2025</v>
      </c>
      <c r="N21" s="685"/>
      <c r="O21" s="756">
        <f>IF(INDEX(Score2026!20:20,MATCH($A$1,Score2026!$1:$1,0))="","-",(INDEX(Score2026!20:20,MATCH($A$1,Score2026!$1:$1,0))))</f>
        <v>100</v>
      </c>
      <c r="P21" s="686">
        <f>IF(Table13[[#This Row],[Score
(0-100)]]="-","",Table13[[#This Row],[Score
(0-100)]]+5)</f>
        <v>105</v>
      </c>
      <c r="W21" s="47"/>
      <c r="Y21" s="47"/>
      <c r="Z21" s="47"/>
    </row>
    <row r="22" spans="2:26" ht="12" customHeight="1">
      <c r="B22" s="5" t="s">
        <v>242</v>
      </c>
      <c r="C22" s="679" t="s">
        <v>68</v>
      </c>
      <c r="D22" s="680" t="s">
        <v>69</v>
      </c>
      <c r="E22" s="680"/>
      <c r="F22" s="680"/>
      <c r="G22" s="680"/>
      <c r="H22" s="680"/>
      <c r="I22" s="680"/>
      <c r="J22" s="681">
        <f>IF(INDEX(Rank2026!21:21,MATCH($A$1,Rank2026!$1:$1,0))="","-",(INDEX(Rank2026!21:21,MATCH($A$1,Rank2026!$1:$1,0))))</f>
        <v>1</v>
      </c>
      <c r="K22" s="682">
        <f>IFERROR((IF(INDEX(Rank2025!21:21,MATCH($A$1,Rank2025!$1:$1,0))="","-",(INDEX(Rank2025!21:21,MATCH($A$1,Rank2025!$1:$1,0)))))-Table13[[#This Row],[Rank
(of 30)]],"-")</f>
        <v>0</v>
      </c>
      <c r="L22" s="683">
        <f>IF(INDEX(Value2026!21:21,MATCH($A$1,Value2026!$1:$1,0))="","-",(INDEX(Value2026!21:21,MATCH($A$1,Value2026!$1:$1,0))))</f>
        <v>2.2808303833007813</v>
      </c>
      <c r="M22" s="684">
        <f>IF(INDEX(Year2026!21:21,MATCH($A$1,Year2026!$1:$1,0))="","-",(INDEX(Year2026!21:21,MATCH($A$1,Year2026!$1:$1,0))))</f>
        <v>2023</v>
      </c>
      <c r="N22" s="685"/>
      <c r="O22" s="756">
        <f>IF(INDEX(Score2026!21:21,MATCH($A$1,Score2026!$1:$1,0))="","-",(INDEX(Score2026!21:21,MATCH($A$1,Score2026!$1:$1,0))))</f>
        <v>100</v>
      </c>
      <c r="P22" s="686">
        <f>IF(Table13[[#This Row],[Score
(0-100)]]="-","",Table13[[#This Row],[Score
(0-100)]]+5)</f>
        <v>105</v>
      </c>
      <c r="W22" s="47"/>
      <c r="Y22" s="47"/>
      <c r="Z22" s="47"/>
    </row>
    <row r="23" spans="2:26" ht="12" customHeight="1">
      <c r="B23" s="5" t="s">
        <v>242</v>
      </c>
      <c r="C23" s="696" t="s">
        <v>70</v>
      </c>
      <c r="D23" s="690" t="s">
        <v>71</v>
      </c>
      <c r="E23" s="690"/>
      <c r="F23" s="690"/>
      <c r="G23" s="690"/>
      <c r="H23" s="690"/>
      <c r="I23" s="690"/>
      <c r="J23" s="691">
        <f>IF(INDEX(Rank2026!22:22,MATCH($A$1,Rank2026!$1:$1,0))="","-",(INDEX(Rank2026!22:22,MATCH($A$1,Rank2026!$1:$1,0))))</f>
        <v>5</v>
      </c>
      <c r="K23" s="697">
        <f>IFERROR((IF(INDEX(Rank2025!22:22,MATCH($A$1,Rank2025!$1:$1,0))="","-",(INDEX(Rank2025!22:22,MATCH($A$1,Rank2025!$1:$1,0)))))-Table13[[#This Row],[Rank
(of 30)]],"-")</f>
        <v>-1</v>
      </c>
      <c r="L23" s="698">
        <f>IF(INDEX(Value2026!22:22,MATCH($A$1,Value2026!$1:$1,0))="","-",(INDEX(Value2026!22:22,MATCH($A$1,Value2026!$1:$1,0))))</f>
        <v>70</v>
      </c>
      <c r="M23" s="693">
        <f>IF(INDEX(Year2026!22:22,MATCH($A$1,Year2026!$1:$1,0))="","-",(INDEX(Year2026!22:22,MATCH($A$1,Year2026!$1:$1,0))))</f>
        <v>2026</v>
      </c>
      <c r="N23" s="694"/>
      <c r="O23" s="757">
        <f>IF(INDEX(Score2026!22:22,MATCH($A$1,Score2026!$1:$1,0))="","-",(INDEX(Score2026!22:22,MATCH($A$1,Score2026!$1:$1,0))))</f>
        <v>71.428571428571431</v>
      </c>
      <c r="P23" s="695">
        <f>IF(Table13[[#This Row],[Score
(0-100)]]="-","",Table13[[#This Row],[Score
(0-100)]]+5)</f>
        <v>76.428571428571431</v>
      </c>
      <c r="W23" s="47"/>
      <c r="Y23" s="47"/>
      <c r="Z23" s="47"/>
    </row>
    <row r="24" spans="2:26" ht="12" customHeight="1">
      <c r="B24" s="5" t="s">
        <v>242</v>
      </c>
      <c r="C24" s="663" t="s">
        <v>72</v>
      </c>
      <c r="D24" s="664" t="s">
        <v>548</v>
      </c>
      <c r="E24" s="664"/>
      <c r="F24" s="664"/>
      <c r="G24" s="664"/>
      <c r="H24" s="664"/>
      <c r="I24" s="664"/>
      <c r="J24" s="665">
        <f>IF(INDEX(Rank2026!23:23,MATCH($A$1,Rank2026!$1:$1,0))="","-",(INDEX(Rank2026!23:23,MATCH($A$1,Rank2026!$1:$1,0))))</f>
        <v>12</v>
      </c>
      <c r="K24" s="666">
        <f>IFERROR((IF(INDEX(Rank2025!23:23,MATCH($A$1,Rank2025!$1:$1,0))="","-",(INDEX(Rank2025!23:23,MATCH($A$1,Rank2025!$1:$1,0)))))-Table13[[#This Row],[Rank
(of 30)]],"-")</f>
        <v>-4</v>
      </c>
      <c r="L24" s="667">
        <f>IF(INDEX(Value2026!23:23,MATCH($A$1,Value2026!$1:$1,0))="","-",(INDEX(Value2026!23:23,MATCH($A$1,Value2026!$1:$1,0))))</f>
        <v>4.4989329029908376E-2</v>
      </c>
      <c r="M24" s="668">
        <f>IF(INDEX(Year2026!23:23,MATCH($A$1,Year2026!$1:$1,0))="","-",(INDEX(Year2026!23:23,MATCH($A$1,Year2026!$1:$1,0))))</f>
        <v>2025</v>
      </c>
      <c r="N24" s="669"/>
      <c r="O24" s="754">
        <f>IF(INDEX(Score2026!23:23,MATCH($A$1,Score2026!$1:$1,0))="","-",(INDEX(Score2026!23:23,MATCH($A$1,Score2026!$1:$1,0))))</f>
        <v>92.451432413899738</v>
      </c>
      <c r="P24" s="670">
        <f>IF(Table13[[#This Row],[Score
(0-100)]]="-","",Table13[[#This Row],[Score
(0-100)]]+5)</f>
        <v>97.451432413899738</v>
      </c>
      <c r="W24" s="47"/>
      <c r="Y24" s="47"/>
      <c r="Z24" s="47"/>
    </row>
    <row r="25" spans="2:26" ht="12" customHeight="1">
      <c r="B25" s="5" t="s">
        <v>242</v>
      </c>
      <c r="C25" s="663" t="s">
        <v>74</v>
      </c>
      <c r="D25" s="664" t="s">
        <v>75</v>
      </c>
      <c r="E25" s="664"/>
      <c r="F25" s="664"/>
      <c r="G25" s="664"/>
      <c r="H25" s="664"/>
      <c r="I25" s="664"/>
      <c r="J25" s="665">
        <f>IF(INDEX(Rank2026!24:24,MATCH($A$1,Rank2026!$1:$1,0))="","-",(INDEX(Rank2026!24:24,MATCH($A$1,Rank2026!$1:$1,0))))</f>
        <v>12</v>
      </c>
      <c r="K25" s="666">
        <f>IFERROR((IF(INDEX(Rank2025!24:24,MATCH($A$1,Rank2025!$1:$1,0))="","-",(INDEX(Rank2025!24:24,MATCH($A$1,Rank2025!$1:$1,0)))))-Table13[[#This Row],[Rank
(of 30)]],"-")</f>
        <v>1</v>
      </c>
      <c r="L25" s="667">
        <f>IF(INDEX(Value2026!24:24,MATCH($A$1,Value2026!$1:$1,0))="","-",(INDEX(Value2026!24:24,MATCH($A$1,Value2026!$1:$1,0))))</f>
        <v>112.37201896353517</v>
      </c>
      <c r="M25" s="668">
        <f>IF(INDEX(Year2026!24:24,MATCH($A$1,Year2026!$1:$1,0))="","-",(INDEX(Year2026!24:24,MATCH($A$1,Year2026!$1:$1,0))))</f>
        <v>2024</v>
      </c>
      <c r="N25" s="669"/>
      <c r="O25" s="754">
        <f>IF(INDEX(Score2026!24:24,MATCH($A$1,Score2026!$1:$1,0))="","-",(INDEX(Score2026!24:24,MATCH($A$1,Score2026!$1:$1,0))))</f>
        <v>47.96392649756239</v>
      </c>
      <c r="P25" s="670">
        <f>IF(Table13[[#This Row],[Score
(0-100)]]="-","",Table13[[#This Row],[Score
(0-100)]]+5)</f>
        <v>52.96392649756239</v>
      </c>
      <c r="W25" s="47"/>
      <c r="Y25" s="47"/>
      <c r="Z25" s="47"/>
    </row>
    <row r="26" spans="2:26" ht="12" customHeight="1">
      <c r="B26" s="5" t="s">
        <v>242</v>
      </c>
      <c r="C26" s="671" t="s">
        <v>76</v>
      </c>
      <c r="D26" s="672" t="s">
        <v>77</v>
      </c>
      <c r="E26" s="672"/>
      <c r="F26" s="672"/>
      <c r="G26" s="672"/>
      <c r="H26" s="672"/>
      <c r="I26" s="672"/>
      <c r="J26" s="673">
        <f>IF(INDEX(Rank2026!25:25,MATCH($A$1,Rank2026!$1:$1,0))="","-",(INDEX(Rank2026!25:25,MATCH($A$1,Rank2026!$1:$1,0))))</f>
        <v>12</v>
      </c>
      <c r="K26" s="674">
        <f>IFERROR((IF(INDEX(Rank2025!25:25,MATCH($A$1,Rank2025!$1:$1,0))="","-",(INDEX(Rank2025!25:25,MATCH($A$1,Rank2025!$1:$1,0)))))-Table13[[#This Row],[Rank
(of 30)]],"-")</f>
        <v>0</v>
      </c>
      <c r="L26" s="675" t="str">
        <f>IF(INDEX(Value2026!25:25,MATCH($A$1,Value2026!$1:$1,0))="","-",(INDEX(Value2026!25:25,MATCH($A$1,Value2026!$1:$1,0))))</f>
        <v>-</v>
      </c>
      <c r="M26" s="676" t="str">
        <f>IF(INDEX(Year2026!25:25,MATCH($A$1,Year2026!$1:$1,0))="","-",(INDEX(Year2026!25:25,MATCH($A$1,Year2026!$1:$1,0))))</f>
        <v>-</v>
      </c>
      <c r="N26" s="677"/>
      <c r="O26" s="755">
        <f>IF(INDEX(Score2026!25:25,MATCH($A$1,Score2026!$1:$1,0))="","-",(INDEX(Score2026!25:25,MATCH($A$1,Score2026!$1:$1,0))))</f>
        <v>51.931688014162226</v>
      </c>
      <c r="P26" s="678">
        <f>IF(Table13[[#This Row],[Score
(0-100)]]="-","",Table13[[#This Row],[Score
(0-100)]]+5)</f>
        <v>56.931688014162226</v>
      </c>
      <c r="W26" s="47"/>
      <c r="Y26" s="47"/>
      <c r="Z26" s="47"/>
    </row>
    <row r="27" spans="2:26" ht="12" customHeight="1">
      <c r="B27" s="5" t="s">
        <v>242</v>
      </c>
      <c r="C27" s="679" t="s">
        <v>78</v>
      </c>
      <c r="D27" s="680" t="s">
        <v>79</v>
      </c>
      <c r="E27" s="680"/>
      <c r="F27" s="680"/>
      <c r="G27" s="680"/>
      <c r="H27" s="680"/>
      <c r="I27" s="680"/>
      <c r="J27" s="681">
        <f>IF(INDEX(Rank2026!26:26,MATCH($A$1,Rank2026!$1:$1,0))="","-",(INDEX(Rank2026!26:26,MATCH($A$1,Rank2026!$1:$1,0))))</f>
        <v>9</v>
      </c>
      <c r="K27" s="682">
        <f>IFERROR((IF(INDEX(Rank2025!26:26,MATCH($A$1,Rank2025!$1:$1,0))="","-",(INDEX(Rank2025!26:26,MATCH($A$1,Rank2025!$1:$1,0)))))-Table13[[#This Row],[Rank
(of 30)]],"-")</f>
        <v>0</v>
      </c>
      <c r="L27" s="699">
        <f>IF(INDEX(Value2026!26:26,MATCH($A$1,Value2026!$1:$1,0))="","-",(INDEX(Value2026!26:26,MATCH($A$1,Value2026!$1:$1,0))))</f>
        <v>52</v>
      </c>
      <c r="M27" s="684">
        <f>IF(INDEX(Year2026!26:26,MATCH($A$1,Year2026!$1:$1,0))="","-",(INDEX(Year2026!26:26,MATCH($A$1,Year2026!$1:$1,0))))</f>
        <v>2025</v>
      </c>
      <c r="N27" s="685"/>
      <c r="O27" s="756">
        <f>IF(INDEX(Score2026!26:26,MATCH($A$1,Score2026!$1:$1,0))="","-",(INDEX(Score2026!26:26,MATCH($A$1,Score2026!$1:$1,0))))</f>
        <v>85.964912280701753</v>
      </c>
      <c r="P27" s="686">
        <f>IF(Table13[[#This Row],[Score
(0-100)]]="-","",Table13[[#This Row],[Score
(0-100)]]+5)</f>
        <v>90.964912280701753</v>
      </c>
      <c r="W27" s="47"/>
      <c r="Y27" s="47"/>
      <c r="Z27" s="47"/>
    </row>
    <row r="28" spans="2:26" ht="12" customHeight="1">
      <c r="B28" s="5" t="s">
        <v>242</v>
      </c>
      <c r="C28" s="696" t="s">
        <v>80</v>
      </c>
      <c r="D28" s="690" t="s">
        <v>81</v>
      </c>
      <c r="E28" s="690"/>
      <c r="F28" s="690"/>
      <c r="G28" s="690"/>
      <c r="H28" s="690"/>
      <c r="I28" s="690"/>
      <c r="J28" s="691">
        <f>IF(INDEX(Rank2026!27:27,MATCH($A$1,Rank2026!$1:$1,0))="","-",(INDEX(Rank2026!27:27,MATCH($A$1,Rank2026!$1:$1,0))))</f>
        <v>26</v>
      </c>
      <c r="K28" s="697">
        <f>IFERROR((IF(INDEX(Rank2025!27:27,MATCH($A$1,Rank2025!$1:$1,0))="","-",(INDEX(Rank2025!27:27,MATCH($A$1,Rank2025!$1:$1,0)))))-Table13[[#This Row],[Rank
(of 30)]],"-")</f>
        <v>0</v>
      </c>
      <c r="L28" s="692">
        <f>IF(INDEX(Value2026!27:27,MATCH($A$1,Value2026!$1:$1,0))="","-",(INDEX(Value2026!27:27,MATCH($A$1,Value2026!$1:$1,0))))</f>
        <v>102.3</v>
      </c>
      <c r="M28" s="693">
        <f>IF(INDEX(Year2026!27:27,MATCH($A$1,Year2026!$1:$1,0))="","-",(INDEX(Year2026!27:27,MATCH($A$1,Year2026!$1:$1,0))))</f>
        <v>2025</v>
      </c>
      <c r="N28" s="694"/>
      <c r="O28" s="757">
        <f>IF(INDEX(Score2026!27:27,MATCH($A$1,Score2026!$1:$1,0))="","-",(INDEX(Score2026!27:27,MATCH($A$1,Score2026!$1:$1,0))))</f>
        <v>50.829268292682926</v>
      </c>
      <c r="P28" s="695">
        <f>IF(Table13[[#This Row],[Score
(0-100)]]="-","",Table13[[#This Row],[Score
(0-100)]]+5)</f>
        <v>55.829268292682926</v>
      </c>
      <c r="W28" s="47"/>
      <c r="Y28" s="47"/>
      <c r="Z28" s="47"/>
    </row>
    <row r="29" spans="2:26" ht="12" customHeight="1">
      <c r="B29" s="5" t="s">
        <v>242</v>
      </c>
      <c r="C29" s="671" t="s">
        <v>82</v>
      </c>
      <c r="D29" s="672" t="s">
        <v>83</v>
      </c>
      <c r="E29" s="672"/>
      <c r="F29" s="672"/>
      <c r="G29" s="672"/>
      <c r="H29" s="672"/>
      <c r="I29" s="672"/>
      <c r="J29" s="673">
        <f>IF(INDEX(Rank2026!28:28,MATCH($A$1,Rank2026!$1:$1,0))="","-",(INDEX(Rank2026!28:28,MATCH($A$1,Rank2026!$1:$1,0))))</f>
        <v>2</v>
      </c>
      <c r="K29" s="682">
        <f>IFERROR((IF(INDEX(Rank2025!28:28,MATCH($A$1,Rank2025!$1:$1,0))="","-",(INDEX(Rank2025!28:28,MATCH($A$1,Rank2025!$1:$1,0)))))-Table13[[#This Row],[Rank
(of 30)]],"-")</f>
        <v>6</v>
      </c>
      <c r="L29" s="675" t="str">
        <f>IF(INDEX(Value2026!28:28,MATCH($A$1,Value2026!$1:$1,0))="","-",(INDEX(Value2026!28:28,MATCH($A$1,Value2026!$1:$1,0))))</f>
        <v>-</v>
      </c>
      <c r="M29" s="676" t="str">
        <f>IF(INDEX(Year2026!28:28,MATCH($A$1,Year2026!$1:$1,0))="","-",(INDEX(Year2026!28:28,MATCH($A$1,Year2026!$1:$1,0))))</f>
        <v>-</v>
      </c>
      <c r="N29" s="677"/>
      <c r="O29" s="755">
        <f>IF(INDEX(Score2026!28:28,MATCH($A$1,Score2026!$1:$1,0))="","-",(INDEX(Score2026!28:28,MATCH($A$1,Score2026!$1:$1,0))))</f>
        <v>94.469237181435773</v>
      </c>
      <c r="P29" s="678">
        <f>IF(Table13[[#This Row],[Score
(0-100)]]="-","",Table13[[#This Row],[Score
(0-100)]]+5)</f>
        <v>99.469237181435773</v>
      </c>
      <c r="W29" s="47"/>
      <c r="Y29" s="47"/>
      <c r="Z29" s="47"/>
    </row>
    <row r="30" spans="2:26" ht="12" customHeight="1">
      <c r="B30" s="5" t="s">
        <v>242</v>
      </c>
      <c r="C30" s="679" t="s">
        <v>84</v>
      </c>
      <c r="D30" s="680" t="s">
        <v>551</v>
      </c>
      <c r="E30" s="680"/>
      <c r="F30" s="680"/>
      <c r="G30" s="680"/>
      <c r="H30" s="680"/>
      <c r="I30" s="680"/>
      <c r="J30" s="681">
        <f>IF(INDEX(Rank2026!29:29,MATCH($A$1,Rank2026!$1:$1,0))="","-",(INDEX(Rank2026!29:29,MATCH($A$1,Rank2026!$1:$1,0))))</f>
        <v>2</v>
      </c>
      <c r="K30" s="682">
        <f>IFERROR((IF(INDEX(Rank2025!29:29,MATCH($A$1,Rank2025!$1:$1,0))="","-",(INDEX(Rank2025!29:29,MATCH($A$1,Rank2025!$1:$1,0)))))-Table13[[#This Row],[Rank
(of 30)]],"-")</f>
        <v>6</v>
      </c>
      <c r="L30" s="683" t="str">
        <f>IF(INDEX(Value2026!29:29,MATCH($A$1,Value2026!$1:$1,0))="","-",(INDEX(Value2026!29:29,MATCH($A$1,Value2026!$1:$1,0))))</f>
        <v>-</v>
      </c>
      <c r="M30" s="684" t="str">
        <f>IF(INDEX(Year2026!29:29,MATCH($A$1,Year2026!$1:$1,0))="","-",(INDEX(Year2026!29:29,MATCH($A$1,Year2026!$1:$1,0))))</f>
        <v>-</v>
      </c>
      <c r="N30" s="685"/>
      <c r="O30" s="756">
        <f>IF(INDEX(Score2026!29:29,MATCH($A$1,Score2026!$1:$1,0))="","-",(INDEX(Score2026!29:29,MATCH($A$1,Score2026!$1:$1,0))))</f>
        <v>97.591168005635325</v>
      </c>
      <c r="P30" s="686">
        <f>IF(Table13[[#This Row],[Score
(0-100)]]="-","",Table13[[#This Row],[Score
(0-100)]]+5)</f>
        <v>102.59116800563532</v>
      </c>
      <c r="W30" s="47"/>
      <c r="Y30" s="47"/>
      <c r="Z30" s="47"/>
    </row>
    <row r="31" spans="2:26" ht="12" customHeight="1">
      <c r="B31" s="5" t="s">
        <v>242</v>
      </c>
      <c r="C31" s="687" t="s">
        <v>320</v>
      </c>
      <c r="D31" s="680" t="s">
        <v>553</v>
      </c>
      <c r="E31" s="680"/>
      <c r="F31" s="680"/>
      <c r="G31" s="680"/>
      <c r="H31" s="680"/>
      <c r="I31" s="680"/>
      <c r="J31" s="681">
        <f>IF(INDEX(Rank2026!30:30,MATCH($A$1,Rank2026!$1:$1,0))="","-",(INDEX(Rank2026!30:30,MATCH($A$1,Rank2026!$1:$1,0))))</f>
        <v>3</v>
      </c>
      <c r="K31" s="682" t="s">
        <v>261</v>
      </c>
      <c r="L31" s="683">
        <f>IF(INDEX(Value2026!30:30,MATCH($A$1,Value2026!$1:$1,0))="","-",(INDEX(Value2026!30:30,MATCH($A$1,Value2026!$1:$1,0))))</f>
        <v>0.8</v>
      </c>
      <c r="M31" s="684">
        <f>IF(INDEX(Year2026!30:30,MATCH($A$1,Year2026!$1:$1,0))="","-",(INDEX(Year2026!30:30,MATCH($A$1,Year2026!$1:$1,0))))</f>
        <v>2024</v>
      </c>
      <c r="N31" s="685"/>
      <c r="O31" s="756">
        <f>IF(INDEX(Score2026!30:30,MATCH($A$1,Score2026!$1:$1,0))="","-",(INDEX(Score2026!30:30,MATCH($A$1,Score2026!$1:$1,0))))</f>
        <v>97.657754754344481</v>
      </c>
      <c r="P31" s="700">
        <f t="shared" ref="P31:P36" si="0">O31</f>
        <v>97.657754754344481</v>
      </c>
      <c r="W31" s="47"/>
      <c r="Y31" s="47"/>
      <c r="Z31" s="47"/>
    </row>
    <row r="32" spans="2:26" ht="12" customHeight="1">
      <c r="B32" s="5" t="s">
        <v>242</v>
      </c>
      <c r="C32" s="687" t="s">
        <v>323</v>
      </c>
      <c r="D32" s="680" t="s">
        <v>324</v>
      </c>
      <c r="E32" s="680"/>
      <c r="F32" s="680"/>
      <c r="G32" s="680"/>
      <c r="H32" s="680"/>
      <c r="I32" s="680"/>
      <c r="J32" s="681">
        <f>IF(INDEX(Rank2026!31:31,MATCH($A$1,Rank2026!$1:$1,0))="","-",(INDEX(Rank2026!31:31,MATCH($A$1,Rank2026!$1:$1,0))))</f>
        <v>2</v>
      </c>
      <c r="K32" s="682" t="s">
        <v>261</v>
      </c>
      <c r="L32" s="699">
        <f>IF(INDEX(Value2026!31:31,MATCH($A$1,Value2026!$1:$1,0))="","-",(INDEX(Value2026!31:31,MATCH($A$1,Value2026!$1:$1,0))))</f>
        <v>159</v>
      </c>
      <c r="M32" s="684">
        <f>IF(INDEX(Year2026!31:31,MATCH($A$1,Year2026!$1:$1,0))="","-",(INDEX(Year2026!31:31,MATCH($A$1,Year2026!$1:$1,0))))</f>
        <v>2024</v>
      </c>
      <c r="N32" s="685"/>
      <c r="O32" s="756">
        <f>IF(INDEX(Score2026!31:31,MATCH($A$1,Score2026!$1:$1,0))="","-",(INDEX(Score2026!31:31,MATCH($A$1,Score2026!$1:$1,0))))</f>
        <v>96.045263381788459</v>
      </c>
      <c r="P32" s="700">
        <f t="shared" si="0"/>
        <v>96.045263381788459</v>
      </c>
      <c r="W32" s="47"/>
      <c r="Y32" s="47"/>
      <c r="Z32" s="47"/>
    </row>
    <row r="33" spans="2:26" ht="12" customHeight="1">
      <c r="B33" s="5" t="s">
        <v>242</v>
      </c>
      <c r="C33" s="687" t="s">
        <v>326</v>
      </c>
      <c r="D33" s="680" t="s">
        <v>327</v>
      </c>
      <c r="E33" s="680"/>
      <c r="F33" s="680"/>
      <c r="G33" s="680"/>
      <c r="H33" s="680"/>
      <c r="I33" s="680"/>
      <c r="J33" s="681">
        <f>IF(INDEX(Rank2026!32:32,MATCH($A$1,Rank2026!$1:$1,0))="","-",(INDEX(Rank2026!32:32,MATCH($A$1,Rank2026!$1:$1,0))))</f>
        <v>11</v>
      </c>
      <c r="K33" s="682" t="s">
        <v>261</v>
      </c>
      <c r="L33" s="683">
        <f>IF(INDEX(Value2026!32:32,MATCH($A$1,Value2026!$1:$1,0))="","-",(INDEX(Value2026!32:32,MATCH($A$1,Value2026!$1:$1,0))))</f>
        <v>4.2</v>
      </c>
      <c r="M33" s="684">
        <f>IF(INDEX(Year2026!32:32,MATCH($A$1,Year2026!$1:$1,0))="","-",(INDEX(Year2026!32:32,MATCH($A$1,Year2026!$1:$1,0))))</f>
        <v>2024</v>
      </c>
      <c r="N33" s="685"/>
      <c r="O33" s="756">
        <f>IF(INDEX(Score2026!32:32,MATCH($A$1,Score2026!$1:$1,0))="","-",(INDEX(Score2026!32:32,MATCH($A$1,Score2026!$1:$1,0))))</f>
        <v>75.195272739258485</v>
      </c>
      <c r="P33" s="700">
        <f t="shared" si="0"/>
        <v>75.195272739258485</v>
      </c>
      <c r="W33" s="47"/>
      <c r="Y33" s="47"/>
      <c r="Z33" s="47"/>
    </row>
    <row r="34" spans="2:26" ht="12" customHeight="1">
      <c r="B34" s="5" t="s">
        <v>242</v>
      </c>
      <c r="C34" s="687" t="s">
        <v>329</v>
      </c>
      <c r="D34" s="680" t="s">
        <v>330</v>
      </c>
      <c r="E34" s="680"/>
      <c r="F34" s="680"/>
      <c r="G34" s="680"/>
      <c r="H34" s="680"/>
      <c r="I34" s="680"/>
      <c r="J34" s="681">
        <f>IF(INDEX(Rank2026!33:33,MATCH($A$1,Rank2026!$1:$1,0))="","-",(INDEX(Rank2026!33:33,MATCH($A$1,Rank2026!$1:$1,0))))</f>
        <v>3</v>
      </c>
      <c r="K34" s="682" t="s">
        <v>261</v>
      </c>
      <c r="L34" s="699">
        <f>IF(INDEX(Value2026!33:33,MATCH($A$1,Value2026!$1:$1,0))="","-",(INDEX(Value2026!33:33,MATCH($A$1,Value2026!$1:$1,0))))</f>
        <v>93</v>
      </c>
      <c r="M34" s="684">
        <f>IF(INDEX(Year2026!33:33,MATCH($A$1,Year2026!$1:$1,0))="","-",(INDEX(Year2026!33:33,MATCH($A$1,Year2026!$1:$1,0))))</f>
        <v>2024</v>
      </c>
      <c r="N34" s="685"/>
      <c r="O34" s="756">
        <f>IF(INDEX(Score2026!33:33,MATCH($A$1,Score2026!$1:$1,0))="","-",(INDEX(Score2026!33:33,MATCH($A$1,Score2026!$1:$1,0))))</f>
        <v>98.977941987872697</v>
      </c>
      <c r="P34" s="700">
        <f t="shared" si="0"/>
        <v>98.977941987872697</v>
      </c>
      <c r="W34" s="47"/>
      <c r="Y34" s="47"/>
      <c r="Z34" s="47"/>
    </row>
    <row r="35" spans="2:26" ht="12" customHeight="1">
      <c r="B35" s="5" t="s">
        <v>242</v>
      </c>
      <c r="C35" s="687" t="s">
        <v>332</v>
      </c>
      <c r="D35" s="680" t="s">
        <v>333</v>
      </c>
      <c r="E35" s="680"/>
      <c r="F35" s="680"/>
      <c r="G35" s="680"/>
      <c r="H35" s="680"/>
      <c r="I35" s="680"/>
      <c r="J35" s="681">
        <f>IF(INDEX(Rank2026!34:34,MATCH($A$1,Rank2026!$1:$1,0))="","-",(INDEX(Rank2026!34:34,MATCH($A$1,Rank2026!$1:$1,0))))</f>
        <v>6</v>
      </c>
      <c r="K35" s="682" t="s">
        <v>261</v>
      </c>
      <c r="L35" s="683">
        <f>IF(INDEX(Value2026!34:34,MATCH($A$1,Value2026!$1:$1,0))="","-",(INDEX(Value2026!34:34,MATCH($A$1,Value2026!$1:$1,0))))</f>
        <v>2.2000000000000002</v>
      </c>
      <c r="M35" s="684">
        <f>IF(INDEX(Year2026!34:34,MATCH($A$1,Year2026!$1:$1,0))="","-",(INDEX(Year2026!34:34,MATCH($A$1,Year2026!$1:$1,0))))</f>
        <v>2024</v>
      </c>
      <c r="N35" s="685"/>
      <c r="O35" s="756">
        <f>IF(INDEX(Score2026!34:34,MATCH($A$1,Score2026!$1:$1,0))="","-",(INDEX(Score2026!34:34,MATCH($A$1,Score2026!$1:$1,0))))</f>
        <v>95.942828735177159</v>
      </c>
      <c r="P35" s="700">
        <f t="shared" si="0"/>
        <v>95.942828735177159</v>
      </c>
      <c r="W35" s="47"/>
      <c r="Y35" s="47"/>
      <c r="Z35" s="47"/>
    </row>
    <row r="36" spans="2:26" ht="12" customHeight="1">
      <c r="B36" s="5" t="s">
        <v>242</v>
      </c>
      <c r="C36" s="687" t="s">
        <v>335</v>
      </c>
      <c r="D36" s="680" t="s">
        <v>336</v>
      </c>
      <c r="E36" s="680"/>
      <c r="F36" s="680"/>
      <c r="G36" s="680"/>
      <c r="H36" s="680"/>
      <c r="I36" s="680"/>
      <c r="J36" s="681">
        <f>IF(INDEX(Rank2026!35:35,MATCH($A$1,Rank2026!$1:$1,0))="","-",(INDEX(Rank2026!35:35,MATCH($A$1,Rank2026!$1:$1,0))))</f>
        <v>2</v>
      </c>
      <c r="K36" s="682" t="s">
        <v>261</v>
      </c>
      <c r="L36" s="683">
        <f>IF(INDEX(Value2026!35:35,MATCH($A$1,Value2026!$1:$1,0))="","-",(INDEX(Value2026!35:35,MATCH($A$1,Value2026!$1:$1,0))))</f>
        <v>175.5</v>
      </c>
      <c r="M36" s="684">
        <f>IF(INDEX(Year2026!35:35,MATCH($A$1,Year2026!$1:$1,0))="","-",(INDEX(Year2026!35:35,MATCH($A$1,Year2026!$1:$1,0))))</f>
        <v>2024</v>
      </c>
      <c r="N36" s="685"/>
      <c r="O36" s="756">
        <f>IF(INDEX(Score2026!35:35,MATCH($A$1,Score2026!$1:$1,0))="","-",(INDEX(Score2026!35:35,MATCH($A$1,Score2026!$1:$1,0))))</f>
        <v>98.130376199999617</v>
      </c>
      <c r="P36" s="700">
        <f t="shared" si="0"/>
        <v>98.130376199999617</v>
      </c>
      <c r="W36" s="47"/>
      <c r="Y36" s="47"/>
      <c r="Z36" s="47"/>
    </row>
    <row r="37" spans="2:26" ht="12" customHeight="1">
      <c r="B37" s="5" t="s">
        <v>242</v>
      </c>
      <c r="C37" s="679" t="s">
        <v>86</v>
      </c>
      <c r="D37" s="680" t="s">
        <v>87</v>
      </c>
      <c r="E37" s="680"/>
      <c r="F37" s="680"/>
      <c r="G37" s="680"/>
      <c r="H37" s="680"/>
      <c r="I37" s="680"/>
      <c r="J37" s="681">
        <f>IF(INDEX(Rank2026!36:36,MATCH($A$1,Rank2026!$1:$1,0))="","-",(INDEX(Rank2026!36:36,MATCH($A$1,Rank2026!$1:$1,0))))</f>
        <v>7</v>
      </c>
      <c r="K37" s="682">
        <f>IFERROR((IF(INDEX(Rank2025!30:30,MATCH($A$1,Rank2025!$1:$1,0))="","-",(INDEX(Rank2025!30:30,MATCH($A$1,Rank2025!$1:$1,0)))))-Table13[[#This Row],[Rank
(of 30)]],"-")</f>
        <v>-1</v>
      </c>
      <c r="L37" s="699">
        <f>IF(INDEX(Value2026!36:36,MATCH($A$1,Value2026!$1:$1,0))="","-",(INDEX(Value2026!36:36,MATCH($A$1,Value2026!$1:$1,0))))</f>
        <v>70</v>
      </c>
      <c r="M37" s="684">
        <f>IF(INDEX(Year2026!36:36,MATCH($A$1,Year2026!$1:$1,0))="","-",(INDEX(Year2026!36:36,MATCH($A$1,Year2026!$1:$1,0))))</f>
        <v>2025</v>
      </c>
      <c r="N37" s="685"/>
      <c r="O37" s="756">
        <f>IF(INDEX(Score2026!36:36,MATCH($A$1,Score2026!$1:$1,0))="","-",(INDEX(Score2026!36:36,MATCH($A$1,Score2026!$1:$1,0))))</f>
        <v>79.411764705882348</v>
      </c>
      <c r="P37" s="686">
        <f>IF(Table13[[#This Row],[Score
(0-100)]]="-","",Table13[[#This Row],[Score
(0-100)]]+5)</f>
        <v>84.411764705882348</v>
      </c>
      <c r="W37" s="47"/>
      <c r="Y37" s="47"/>
      <c r="Z37" s="47"/>
    </row>
    <row r="38" spans="2:26" ht="12" customHeight="1">
      <c r="B38" s="5" t="s">
        <v>242</v>
      </c>
      <c r="C38" s="696" t="s">
        <v>88</v>
      </c>
      <c r="D38" s="690" t="s">
        <v>340</v>
      </c>
      <c r="E38" s="690"/>
      <c r="F38" s="690"/>
      <c r="G38" s="690"/>
      <c r="H38" s="690"/>
      <c r="I38" s="690"/>
      <c r="J38" s="691">
        <f>IF(INDEX(Rank2026!37:37,MATCH($A$1,Rank2026!$1:$1,0))="","-",(INDEX(Rank2026!37:37,MATCH($A$1,Rank2026!$1:$1,0))))</f>
        <v>7</v>
      </c>
      <c r="K38" s="697">
        <f>IFERROR((IF(INDEX(Rank2025!31:31,MATCH($A$1,Rank2025!$1:$1,0))="","-",(INDEX(Rank2025!31:31,MATCH($A$1,Rank2025!$1:$1,0)))))-Table13[[#This Row],[Rank
(of 30)]],"-")</f>
        <v>-1</v>
      </c>
      <c r="L38" s="692">
        <f>IF(INDEX(Value2026!37:37,MATCH($A$1,Value2026!$1:$1,0))="","-",(INDEX(Value2026!37:37,MATCH($A$1,Value2026!$1:$1,0))))</f>
        <v>78.820823500000003</v>
      </c>
      <c r="M38" s="693">
        <f>IF(INDEX(Year2026!37:37,MATCH($A$1,Year2026!$1:$1,0))="","-",(INDEX(Year2026!37:37,MATCH($A$1,Year2026!$1:$1,0))))</f>
        <v>2024</v>
      </c>
      <c r="N38" s="694"/>
      <c r="O38" s="757">
        <f>IF(INDEX(Score2026!37:37,MATCH($A$1,Score2026!$1:$1,0))="","-",(INDEX(Score2026!37:37,MATCH($A$1,Score2026!$1:$1,0))))</f>
        <v>88.573347347975925</v>
      </c>
      <c r="P38" s="695">
        <f>IF(Table13[[#This Row],[Score
(0-100)]]="-","",Table13[[#This Row],[Score
(0-100)]]+5)</f>
        <v>93.573347347975925</v>
      </c>
      <c r="W38" s="47"/>
      <c r="Y38" s="47"/>
      <c r="Z38" s="47"/>
    </row>
    <row r="39" spans="2:26" ht="12" customHeight="1">
      <c r="B39" s="5" t="s">
        <v>242</v>
      </c>
      <c r="C39" s="671" t="s">
        <v>90</v>
      </c>
      <c r="D39" s="672" t="s">
        <v>91</v>
      </c>
      <c r="E39" s="672"/>
      <c r="F39" s="672"/>
      <c r="G39" s="672"/>
      <c r="H39" s="672"/>
      <c r="I39" s="672"/>
      <c r="J39" s="778">
        <f>IF(INDEX(Rank2026!38:38,MATCH($A$1,Rank2026!$1:$1,0))="","-",(INDEX(Rank2026!38:38,MATCH($A$1,Rank2026!$1:$1,0))))</f>
        <v>4</v>
      </c>
      <c r="K39" s="682">
        <f>IFERROR((IF(INDEX(Rank2025!32:32,MATCH($A$1,Rank2025!$1:$1,0))="","-",(INDEX(Rank2025!32:32,MATCH($A$1,Rank2025!$1:$1,0)))))-Table13[[#This Row],[Rank
(of 30)]],"-")</f>
        <v>-2</v>
      </c>
      <c r="L39" s="683" t="str">
        <f>IF(INDEX(Value2026!38:38,MATCH($A$1,Value2026!$1:$1,0))="","-",(INDEX(Value2026!38:38,MATCH($A$1,Value2026!$1:$1,0))))</f>
        <v>-</v>
      </c>
      <c r="M39" s="701" t="str">
        <f>IF(INDEX(Year2026!38:38,MATCH($A$1,Year2026!$1:$1,0))="","-",(INDEX(Year2026!38:38,MATCH($A$1,Year2026!$1:$1,0))))</f>
        <v>-</v>
      </c>
      <c r="N39" s="677"/>
      <c r="O39" s="756">
        <f>IF(INDEX(Score2026!38:38,MATCH($A$1,Score2026!$1:$1,0))="","-",(INDEX(Score2026!38:38,MATCH($A$1,Score2026!$1:$1,0))))</f>
        <v>70.975283342113883</v>
      </c>
      <c r="P39" s="678">
        <f>IF(Table13[[#This Row],[Score
(0-100)]]="-","",Table13[[#This Row],[Score
(0-100)]]+5)</f>
        <v>75.975283342113883</v>
      </c>
      <c r="W39" s="47"/>
      <c r="Y39" s="47"/>
      <c r="Z39" s="47"/>
    </row>
    <row r="40" spans="2:26" ht="12" customHeight="1">
      <c r="B40" s="5" t="s">
        <v>242</v>
      </c>
      <c r="C40" s="679" t="s">
        <v>92</v>
      </c>
      <c r="D40" s="680" t="s">
        <v>93</v>
      </c>
      <c r="E40" s="680"/>
      <c r="F40" s="680"/>
      <c r="G40" s="680"/>
      <c r="H40" s="680"/>
      <c r="I40" s="680"/>
      <c r="J40" s="681">
        <f>IF(INDEX(Rank2026!39:39,MATCH($A$1,Rank2026!$1:$1,0))="","-",(INDEX(Rank2026!39:39,MATCH($A$1,Rank2026!$1:$1,0))))</f>
        <v>4</v>
      </c>
      <c r="K40" s="682">
        <f>IFERROR((IF(INDEX(Rank2025!33:33,MATCH($A$1,Rank2025!$1:$1,0))="","-",(INDEX(Rank2025!33:33,MATCH($A$1,Rank2025!$1:$1,0)))))-Table13[[#This Row],[Rank
(of 30)]],"-")</f>
        <v>0</v>
      </c>
      <c r="L40" s="683">
        <f>IF(INDEX(Value2026!39:39,MATCH($A$1,Value2026!$1:$1,0))="","-",(INDEX(Value2026!39:39,MATCH($A$1,Value2026!$1:$1,0))))</f>
        <v>-3.1</v>
      </c>
      <c r="M40" s="684">
        <f>IF(INDEX(Year2026!39:39,MATCH($A$1,Year2026!$1:$1,0))="","-",(INDEX(Year2026!39:39,MATCH($A$1,Year2026!$1:$1,0))))</f>
        <v>2025</v>
      </c>
      <c r="N40" s="685"/>
      <c r="O40" s="756">
        <f>IF(INDEX(Score2026!39:39,MATCH($A$1,Score2026!$1:$1,0))="","-",(INDEX(Score2026!39:39,MATCH($A$1,Score2026!$1:$1,0))))</f>
        <v>97.156398104265406</v>
      </c>
      <c r="P40" s="686">
        <f>IF(Table13[[#This Row],[Score
(0-100)]]="-","",Table13[[#This Row],[Score
(0-100)]]+5)</f>
        <v>102.15639810426541</v>
      </c>
      <c r="W40" s="47"/>
      <c r="Y40" s="47"/>
      <c r="Z40" s="47"/>
    </row>
    <row r="41" spans="2:26" ht="12" customHeight="1">
      <c r="B41" s="5" t="s">
        <v>242</v>
      </c>
      <c r="C41" s="696" t="s">
        <v>94</v>
      </c>
      <c r="D41" s="690" t="s">
        <v>95</v>
      </c>
      <c r="E41" s="690"/>
      <c r="F41" s="690"/>
      <c r="G41" s="690"/>
      <c r="H41" s="690"/>
      <c r="I41" s="690"/>
      <c r="J41" s="691">
        <f>IF(INDEX(Rank2026!40:40,MATCH($A$1,Rank2026!$1:$1,0))="","-",(INDEX(Rank2026!40:40,MATCH($A$1,Rank2026!$1:$1,0))))</f>
        <v>12</v>
      </c>
      <c r="K41" s="697">
        <f>IFERROR((IF(INDEX(Rank2025!34:34,MATCH($A$1,Rank2025!$1:$1,0))="","-",(INDEX(Rank2025!34:34,MATCH($A$1,Rank2025!$1:$1,0)))))-Table13[[#This Row],[Rank
(of 30)]],"-")</f>
        <v>-2</v>
      </c>
      <c r="L41" s="766">
        <f>IF(INDEX(Value2026!40:40,MATCH($A$1,Value2026!$1:$1,0))="","-",(INDEX(Value2026!40:40,MATCH($A$1,Value2026!$1:$1,0))))</f>
        <v>6.3004598605737126E-4</v>
      </c>
      <c r="M41" s="693">
        <f>IF(INDEX(Year2026!40:40,MATCH($A$1,Year2026!$1:$1,0))="","-",(INDEX(Year2026!40:40,MATCH($A$1,Year2026!$1:$1,0))))</f>
        <v>2025</v>
      </c>
      <c r="N41" s="694"/>
      <c r="O41" s="757">
        <f>IF(INDEX(Score2026!40:40,MATCH($A$1,Score2026!$1:$1,0))="","-",(INDEX(Score2026!40:40,MATCH($A$1,Score2026!$1:$1,0))))</f>
        <v>31.482887804812894</v>
      </c>
      <c r="P41" s="695">
        <f>IF(Table13[[#This Row],[Score
(0-100)]]="-","",Table13[[#This Row],[Score
(0-100)]]+5)</f>
        <v>36.48288780481289</v>
      </c>
      <c r="W41" s="47"/>
      <c r="Y41" s="47"/>
      <c r="Z41" s="47"/>
    </row>
    <row r="42" spans="2:26" ht="12" customHeight="1">
      <c r="B42" s="5" t="s">
        <v>242</v>
      </c>
      <c r="C42" s="671" t="s">
        <v>96</v>
      </c>
      <c r="D42" s="672" t="s">
        <v>97</v>
      </c>
      <c r="E42" s="672"/>
      <c r="F42" s="672"/>
      <c r="G42" s="672"/>
      <c r="H42" s="672"/>
      <c r="I42" s="672"/>
      <c r="J42" s="778">
        <f>IF(INDEX(Rank2026!41:41,MATCH($A$1,Rank2026!$1:$1,0))="","-",(INDEX(Rank2026!41:41,MATCH($A$1,Rank2026!$1:$1,0))))</f>
        <v>4</v>
      </c>
      <c r="K42" s="682">
        <f>IFERROR((IF(INDEX(Rank2025!35:35,MATCH($A$1,Rank2025!$1:$1,0))="","-",(INDEX(Rank2025!35:35,MATCH($A$1,Rank2025!$1:$1,0)))))-Table13[[#This Row],[Rank
(of 30)]],"-")</f>
        <v>1</v>
      </c>
      <c r="L42" s="683" t="str">
        <f>IF(INDEX(Value2026!41:41,MATCH($A$1,Value2026!$1:$1,0))="","-",(INDEX(Value2026!41:41,MATCH($A$1,Value2026!$1:$1,0))))</f>
        <v>-</v>
      </c>
      <c r="M42" s="701" t="str">
        <f>IF(INDEX(Year2026!41:41,MATCH($A$1,Year2026!$1:$1,0))="","-",(INDEX(Year2026!41:41,MATCH($A$1,Year2026!$1:$1,0))))</f>
        <v>-</v>
      </c>
      <c r="N42" s="677"/>
      <c r="O42" s="756">
        <f>IF(INDEX(Score2026!41:41,MATCH($A$1,Score2026!$1:$1,0))="","-",(INDEX(Score2026!41:41,MATCH($A$1,Score2026!$1:$1,0))))</f>
        <v>89.685649752788549</v>
      </c>
      <c r="P42" s="678">
        <f>IF(Table13[[#This Row],[Score
(0-100)]]="-","",Table13[[#This Row],[Score
(0-100)]]+5)</f>
        <v>94.685649752788549</v>
      </c>
      <c r="W42" s="47"/>
      <c r="Y42" s="47"/>
      <c r="Z42" s="47"/>
    </row>
    <row r="43" spans="2:26" ht="12" customHeight="1">
      <c r="B43" s="5" t="s">
        <v>242</v>
      </c>
      <c r="C43" s="679" t="s">
        <v>98</v>
      </c>
      <c r="D43" s="680" t="s">
        <v>99</v>
      </c>
      <c r="E43" s="680"/>
      <c r="F43" s="680"/>
      <c r="G43" s="680"/>
      <c r="H43" s="680"/>
      <c r="I43" s="680"/>
      <c r="J43" s="681">
        <f>IF(INDEX(Rank2026!42:42,MATCH($A$1,Rank2026!$1:$1,0))="","-",(INDEX(Rank2026!42:42,MATCH($A$1,Rank2026!$1:$1,0))))</f>
        <v>2</v>
      </c>
      <c r="K43" s="682">
        <f>IFERROR((IF(INDEX(Rank2025!36:36,MATCH($A$1,Rank2025!$1:$1,0))="","-",(INDEX(Rank2025!36:36,MATCH($A$1,Rank2025!$1:$1,0)))))-Table13[[#This Row],[Rank
(of 30)]],"-")</f>
        <v>2</v>
      </c>
      <c r="L43" s="683">
        <f>IF(INDEX(Value2026!42:42,MATCH($A$1,Value2026!$1:$1,0))="","-",(INDEX(Value2026!42:42,MATCH($A$1,Value2026!$1:$1,0))))</f>
        <v>43.759763801508967</v>
      </c>
      <c r="M43" s="684">
        <f>IF(INDEX(Year2026!42:42,MATCH($A$1,Year2026!$1:$1,0))="","-",(INDEX(Year2026!42:42,MATCH($A$1,Year2026!$1:$1,0))))</f>
        <v>2025</v>
      </c>
      <c r="N43" s="685"/>
      <c r="O43" s="756">
        <f>IF(INDEX(Score2026!42:42,MATCH($A$1,Score2026!$1:$1,0))="","-",(INDEX(Score2026!42:42,MATCH($A$1,Score2026!$1:$1,0))))</f>
        <v>92.920439835885702</v>
      </c>
      <c r="P43" s="686">
        <f>IF(Table13[[#This Row],[Score
(0-100)]]="-","",Table13[[#This Row],[Score
(0-100)]]+5)</f>
        <v>97.920439835885702</v>
      </c>
      <c r="W43" s="47"/>
      <c r="Y43" s="47"/>
      <c r="Z43" s="47"/>
    </row>
    <row r="44" spans="2:26" ht="12" customHeight="1">
      <c r="B44" s="5" t="s">
        <v>242</v>
      </c>
      <c r="C44" s="696" t="s">
        <v>100</v>
      </c>
      <c r="D44" s="690" t="s">
        <v>101</v>
      </c>
      <c r="E44" s="690"/>
      <c r="F44" s="690"/>
      <c r="G44" s="690"/>
      <c r="H44" s="690"/>
      <c r="I44" s="690"/>
      <c r="J44" s="691">
        <f>IF(INDEX(Rank2026!43:43,MATCH($A$1,Rank2026!$1:$1,0))="","-",(INDEX(Rank2026!43:43,MATCH($A$1,Rank2026!$1:$1,0))))</f>
        <v>7</v>
      </c>
      <c r="K44" s="697">
        <f>IFERROR((IF(INDEX(Rank2025!37:37,MATCH($A$1,Rank2025!$1:$1,0))="","-",(INDEX(Rank2025!37:37,MATCH($A$1,Rank2025!$1:$1,0)))))-Table13[[#This Row],[Rank
(of 30)]],"-")</f>
        <v>0</v>
      </c>
      <c r="L44" s="692">
        <f>IF(INDEX(Value2026!43:43,MATCH($A$1,Value2026!$1:$1,0))="","-",(INDEX(Value2026!43:43,MATCH($A$1,Value2026!$1:$1,0))))</f>
        <v>48.320534198020219</v>
      </c>
      <c r="M44" s="693">
        <f>IF(INDEX(Year2026!43:43,MATCH($A$1,Year2026!$1:$1,0))="","-",(INDEX(Year2026!43:43,MATCH($A$1,Year2026!$1:$1,0))))</f>
        <v>2025</v>
      </c>
      <c r="N44" s="694"/>
      <c r="O44" s="757">
        <f>IF(INDEX(Score2026!43:43,MATCH($A$1,Score2026!$1:$1,0))="","-",(INDEX(Score2026!43:43,MATCH($A$1,Score2026!$1:$1,0))))</f>
        <v>82.492399659786983</v>
      </c>
      <c r="P44" s="695">
        <f>IF(Table13[[#This Row],[Score
(0-100)]]="-","",Table13[[#This Row],[Score
(0-100)]]+5)</f>
        <v>87.492399659786983</v>
      </c>
      <c r="W44" s="47"/>
      <c r="Y44" s="47"/>
      <c r="Z44" s="47"/>
    </row>
    <row r="45" spans="2:26" ht="12" customHeight="1">
      <c r="B45" s="5" t="s">
        <v>242</v>
      </c>
      <c r="C45" s="671" t="s">
        <v>102</v>
      </c>
      <c r="D45" s="672" t="s">
        <v>103</v>
      </c>
      <c r="E45" s="672"/>
      <c r="F45" s="672"/>
      <c r="G45" s="672"/>
      <c r="H45" s="672"/>
      <c r="I45" s="672"/>
      <c r="J45" s="778">
        <f>IF(INDEX(Rank2026!44:44,MATCH($A$1,Rank2026!$1:$1,0))="","-",(INDEX(Rank2026!44:44,MATCH($A$1,Rank2026!$1:$1,0))))</f>
        <v>3</v>
      </c>
      <c r="K45" s="682">
        <f>IFERROR((IF(INDEX(Rank2025!38:38,MATCH($A$1,Rank2025!$1:$1,0))="","-",(INDEX(Rank2025!38:38,MATCH($A$1,Rank2025!$1:$1,0)))))-Table13[[#This Row],[Rank
(of 30)]],"-")</f>
        <v>0</v>
      </c>
      <c r="L45" s="683" t="str">
        <f>IF(INDEX(Value2026!44:44,MATCH($A$1,Value2026!$1:$1,0))="","-",(INDEX(Value2026!44:44,MATCH($A$1,Value2026!$1:$1,0))))</f>
        <v>-</v>
      </c>
      <c r="M45" s="701" t="str">
        <f>IF(INDEX(Year2026!44:44,MATCH($A$1,Year2026!$1:$1,0))="","-",(INDEX(Year2026!44:44,MATCH($A$1,Year2026!$1:$1,0))))</f>
        <v>-</v>
      </c>
      <c r="N45" s="677"/>
      <c r="O45" s="756">
        <f>IF(INDEX(Score2026!44:44,MATCH($A$1,Score2026!$1:$1,0))="","-",(INDEX(Score2026!44:44,MATCH($A$1,Score2026!$1:$1,0))))</f>
        <v>60.776524348107593</v>
      </c>
      <c r="P45" s="678">
        <f>IF(Table13[[#This Row],[Score
(0-100)]]="-","",Table13[[#This Row],[Score
(0-100)]]+5)</f>
        <v>65.776524348107586</v>
      </c>
      <c r="W45" s="47"/>
      <c r="Y45" s="47"/>
      <c r="Z45" s="47"/>
    </row>
    <row r="46" spans="2:26" ht="12" customHeight="1">
      <c r="B46" s="5" t="s">
        <v>242</v>
      </c>
      <c r="C46" s="679" t="s">
        <v>104</v>
      </c>
      <c r="D46" s="680" t="s">
        <v>558</v>
      </c>
      <c r="E46" s="680"/>
      <c r="F46" s="680"/>
      <c r="G46" s="680"/>
      <c r="H46" s="680"/>
      <c r="I46" s="680"/>
      <c r="J46" s="681">
        <f>IF(INDEX(Rank2026!45:45,MATCH($A$1,Rank2026!$1:$1,0))="","-",(INDEX(Rank2026!45:45,MATCH($A$1,Rank2026!$1:$1,0))))</f>
        <v>9</v>
      </c>
      <c r="K46" s="682">
        <f>IFERROR((IF(INDEX(Rank2025!39:39,MATCH($A$1,Rank2025!$1:$1,0))="","-",(INDEX(Rank2025!39:39,MATCH($A$1,Rank2025!$1:$1,0)))))-Table13[[#This Row],[Rank
(of 30)]],"-")</f>
        <v>-1</v>
      </c>
      <c r="L46" s="688">
        <f>IF(INDEX(Value2026!45:45,MATCH($A$1,Value2026!$1:$1,0))="","-",(INDEX(Value2026!45:45,MATCH($A$1,Value2026!$1:$1,0))))</f>
        <v>555829</v>
      </c>
      <c r="M46" s="684">
        <f>IF(INDEX(Year2026!45:45,MATCH($A$1,Year2026!$1:$1,0))="","-",(INDEX(Year2026!45:45,MATCH($A$1,Year2026!$1:$1,0))))</f>
        <v>2025</v>
      </c>
      <c r="N46" s="685"/>
      <c r="O46" s="756">
        <f>IF(INDEX(Score2026!45:45,MATCH($A$1,Score2026!$1:$1,0))="","-",(INDEX(Score2026!45:45,MATCH($A$1,Score2026!$1:$1,0))))</f>
        <v>34.956377503401221</v>
      </c>
      <c r="P46" s="686">
        <f>IF(Table13[[#This Row],[Score
(0-100)]]="-","",Table13[[#This Row],[Score
(0-100)]]+5)</f>
        <v>39.956377503401221</v>
      </c>
      <c r="W46" s="47"/>
      <c r="Y46" s="47"/>
      <c r="Z46" s="47"/>
    </row>
    <row r="47" spans="2:26" ht="12" customHeight="1">
      <c r="B47" s="5" t="s">
        <v>242</v>
      </c>
      <c r="C47" s="696" t="s">
        <v>106</v>
      </c>
      <c r="D47" s="690" t="s">
        <v>560</v>
      </c>
      <c r="E47" s="690"/>
      <c r="F47" s="690"/>
      <c r="G47" s="690"/>
      <c r="H47" s="690"/>
      <c r="I47" s="690"/>
      <c r="J47" s="691">
        <f>IF(INDEX(Rank2026!46:46,MATCH($A$1,Rank2026!$1:$1,0))="","-",(INDEX(Rank2026!46:46,MATCH($A$1,Rank2026!$1:$1,0))))</f>
        <v>2</v>
      </c>
      <c r="K47" s="697">
        <f>IFERROR((IF(INDEX(Rank2025!40:40,MATCH($A$1,Rank2025!$1:$1,0))="","-",(INDEX(Rank2025!40:40,MATCH($A$1,Rank2025!$1:$1,0)))))-Table13[[#This Row],[Rank
(of 30)]],"-")</f>
        <v>0</v>
      </c>
      <c r="L47" s="698">
        <f>IF(INDEX(Value2026!46:46,MATCH($A$1,Value2026!$1:$1,0))="","-",(INDEX(Value2026!46:46,MATCH($A$1,Value2026!$1:$1,0))))</f>
        <v>713396</v>
      </c>
      <c r="M47" s="693">
        <f>IF(INDEX(Year2026!46:46,MATCH($A$1,Year2026!$1:$1,0))="","-",(INDEX(Year2026!46:46,MATCH($A$1,Year2026!$1:$1,0))))</f>
        <v>2025</v>
      </c>
      <c r="N47" s="694"/>
      <c r="O47" s="757">
        <f>IF(INDEX(Score2026!46:46,MATCH($A$1,Score2026!$1:$1,0))="","-",(INDEX(Score2026!46:46,MATCH($A$1,Score2026!$1:$1,0))))</f>
        <v>71.286980290766422</v>
      </c>
      <c r="P47" s="695">
        <f>IF(Table13[[#This Row],[Score
(0-100)]]="-","",Table13[[#This Row],[Score
(0-100)]]+5)</f>
        <v>76.286980290766422</v>
      </c>
      <c r="W47" s="47"/>
      <c r="Y47" s="47"/>
      <c r="Z47" s="47"/>
    </row>
    <row r="48" spans="2:26" ht="12" customHeight="1">
      <c r="B48" s="5" t="s">
        <v>242</v>
      </c>
      <c r="C48" s="671" t="s">
        <v>108</v>
      </c>
      <c r="D48" s="672" t="s">
        <v>109</v>
      </c>
      <c r="E48" s="672"/>
      <c r="F48" s="672"/>
      <c r="G48" s="672"/>
      <c r="H48" s="672"/>
      <c r="I48" s="672"/>
      <c r="J48" s="778">
        <f>IF(INDEX(Rank2026!47:47,MATCH($A$1,Rank2026!$1:$1,0))="","-",(INDEX(Rank2026!47:47,MATCH($A$1,Rank2026!$1:$1,0))))</f>
        <v>7</v>
      </c>
      <c r="K48" s="682">
        <f>IFERROR((IF(INDEX(Rank2025!41:41,MATCH($A$1,Rank2025!$1:$1,0))="","-",(INDEX(Rank2025!41:41,MATCH($A$1,Rank2025!$1:$1,0)))))-Table13[[#This Row],[Rank
(of 30)]],"-")</f>
        <v>1</v>
      </c>
      <c r="L48" s="683" t="str">
        <f>IF(INDEX(Value2026!47:47,MATCH($A$1,Value2026!$1:$1,0))="","-",(INDEX(Value2026!47:47,MATCH($A$1,Value2026!$1:$1,0))))</f>
        <v>-</v>
      </c>
      <c r="M48" s="701" t="str">
        <f>IF(INDEX(Year2026!47:47,MATCH($A$1,Year2026!$1:$1,0))="","-",(INDEX(Year2026!47:47,MATCH($A$1,Year2026!$1:$1,0))))</f>
        <v>-</v>
      </c>
      <c r="N48" s="677"/>
      <c r="O48" s="756">
        <f>IF(INDEX(Score2026!47:47,MATCH($A$1,Score2026!$1:$1,0))="","-",(INDEX(Score2026!47:47,MATCH($A$1,Score2026!$1:$1,0))))</f>
        <v>48.479688748327199</v>
      </c>
      <c r="P48" s="678">
        <f>IF(Table13[[#This Row],[Score
(0-100)]]="-","",Table13[[#This Row],[Score
(0-100)]]+5)</f>
        <v>53.479688748327199</v>
      </c>
      <c r="W48" s="47"/>
      <c r="Y48" s="47"/>
      <c r="Z48" s="47"/>
    </row>
    <row r="49" spans="2:26" ht="12" customHeight="1">
      <c r="B49" s="5" t="s">
        <v>242</v>
      </c>
      <c r="C49" s="679" t="s">
        <v>110</v>
      </c>
      <c r="D49" s="680" t="s">
        <v>111</v>
      </c>
      <c r="E49" s="680"/>
      <c r="F49" s="680"/>
      <c r="G49" s="680"/>
      <c r="H49" s="680"/>
      <c r="I49" s="680"/>
      <c r="J49" s="681">
        <f>IF(INDEX(Rank2026!48:48,MATCH($A$1,Rank2026!$1:$1,0))="","-",(INDEX(Rank2026!48:48,MATCH($A$1,Rank2026!$1:$1,0))))</f>
        <v>6</v>
      </c>
      <c r="K49" s="682">
        <f>IFERROR((IF(INDEX(Rank2025!42:42,MATCH($A$1,Rank2025!$1:$1,0))="","-",(INDEX(Rank2025!42:42,MATCH($A$1,Rank2025!$1:$1,0)))))-Table13[[#This Row],[Rank
(of 30)]],"-")</f>
        <v>-1</v>
      </c>
      <c r="L49" s="683">
        <f>IF(INDEX(Value2026!48:48,MATCH($A$1,Value2026!$1:$1,0))="","-",(INDEX(Value2026!48:48,MATCH($A$1,Value2026!$1:$1,0))))</f>
        <v>2.68</v>
      </c>
      <c r="M49" s="684">
        <f>IF(INDEX(Year2026!48:48,MATCH($A$1,Year2026!$1:$1,0))="","-",(INDEX(Year2026!48:48,MATCH($A$1,Year2026!$1:$1,0))))</f>
        <v>2023</v>
      </c>
      <c r="N49" s="685"/>
      <c r="O49" s="756">
        <f>IF(INDEX(Score2026!48:48,MATCH($A$1,Score2026!$1:$1,0))="","-",(INDEX(Score2026!48:48,MATCH($A$1,Score2026!$1:$1,0))))</f>
        <v>54.065040650406488</v>
      </c>
      <c r="P49" s="686">
        <f>IF(Table13[[#This Row],[Score
(0-100)]]="-","",Table13[[#This Row],[Score
(0-100)]]+5)</f>
        <v>59.065040650406488</v>
      </c>
      <c r="W49" s="47"/>
      <c r="Y49" s="47"/>
      <c r="Z49" s="47"/>
    </row>
    <row r="50" spans="2:26" ht="12" customHeight="1">
      <c r="B50" s="5" t="s">
        <v>242</v>
      </c>
      <c r="C50" s="679" t="s">
        <v>112</v>
      </c>
      <c r="D50" s="680" t="s">
        <v>351</v>
      </c>
      <c r="E50" s="680"/>
      <c r="F50" s="680"/>
      <c r="G50" s="680"/>
      <c r="H50" s="680"/>
      <c r="I50" s="680"/>
      <c r="J50" s="681" t="str">
        <f>IF(INDEX(Rank2026!49:49,MATCH($A$1,Rank2026!$1:$1,0))="","-",(INDEX(Rank2026!49:49,MATCH($A$1,Rank2026!$1:$1,0))))</f>
        <v>-</v>
      </c>
      <c r="K50" s="682" t="str">
        <f>IFERROR((IF(INDEX(Rank2025!43:43,MATCH($A$1,Rank2025!$1:$1,0))="","-",(INDEX(Rank2025!43:43,MATCH($A$1,Rank2025!$1:$1,0)))))-Table13[[#This Row],[Rank
(of 30)]],"-")</f>
        <v>-</v>
      </c>
      <c r="L50" s="683" t="str">
        <f>IF(INDEX(Value2026!49:49,MATCH($A$1,Value2026!$1:$1,0))="","-",(INDEX(Value2026!49:49,MATCH($A$1,Value2026!$1:$1,0))))</f>
        <v>-</v>
      </c>
      <c r="M50" s="684" t="str">
        <f>IF(INDEX(Year2026!49:49,MATCH($A$1,Year2026!$1:$1,0))="","-",(INDEX(Year2026!49:49,MATCH($A$1,Year2026!$1:$1,0))))</f>
        <v>-</v>
      </c>
      <c r="N50" s="685"/>
      <c r="O50" s="756" t="str">
        <f>IF(INDEX(Score2026!49:49,MATCH($A$1,Score2026!$1:$1,0))="","-",(INDEX(Score2026!49:49,MATCH($A$1,Score2026!$1:$1,0))))</f>
        <v>-</v>
      </c>
      <c r="P50" s="686" t="str">
        <f>IF(Table13[[#This Row],[Score
(0-100)]]="-","",Table13[[#This Row],[Score
(0-100)]]+5)</f>
        <v/>
      </c>
      <c r="W50" s="47"/>
      <c r="Y50" s="47"/>
      <c r="Z50" s="47"/>
    </row>
    <row r="51" spans="2:26" ht="12" customHeight="1">
      <c r="B51" s="5" t="s">
        <v>242</v>
      </c>
      <c r="C51" s="679" t="s">
        <v>114</v>
      </c>
      <c r="D51" s="680" t="s">
        <v>115</v>
      </c>
      <c r="E51" s="680"/>
      <c r="F51" s="680"/>
      <c r="G51" s="680"/>
      <c r="H51" s="680"/>
      <c r="I51" s="680"/>
      <c r="J51" s="681">
        <f>IF(INDEX(Rank2026!50:50,MATCH($A$1,Rank2026!$1:$1,0))="","-",(INDEX(Rank2026!50:50,MATCH($A$1,Rank2026!$1:$1,0))))</f>
        <v>7</v>
      </c>
      <c r="K51" s="682">
        <f>IFERROR((IF(INDEX(Rank2025!44:44,MATCH($A$1,Rank2025!$1:$1,0))="","-",(INDEX(Rank2025!44:44,MATCH($A$1,Rank2025!$1:$1,0)))))-Table13[[#This Row],[Rank
(of 30)]],"-")</f>
        <v>0</v>
      </c>
      <c r="L51" s="683">
        <f>IF(INDEX(Value2026!50:50,MATCH($A$1,Value2026!$1:$1,0))="","-",(INDEX(Value2026!50:50,MATCH($A$1,Value2026!$1:$1,0))))</f>
        <v>681.46369853048157</v>
      </c>
      <c r="M51" s="684">
        <f>IF(INDEX(Year2026!50:50,MATCH($A$1,Year2026!$1:$1,0))="","-",(INDEX(Year2026!50:50,MATCH($A$1,Year2026!$1:$1,0))))</f>
        <v>2024</v>
      </c>
      <c r="N51" s="685"/>
      <c r="O51" s="756">
        <f>IF(INDEX(Score2026!50:50,MATCH($A$1,Score2026!$1:$1,0))="","-",(INDEX(Score2026!50:50,MATCH($A$1,Score2026!$1:$1,0))))</f>
        <v>15.777787872069364</v>
      </c>
      <c r="P51" s="686">
        <f>IF(Table13[[#This Row],[Score
(0-100)]]="-","",Table13[[#This Row],[Score
(0-100)]]+5)</f>
        <v>20.777787872069364</v>
      </c>
      <c r="W51" s="47"/>
      <c r="Y51" s="47"/>
      <c r="Z51" s="47"/>
    </row>
    <row r="52" spans="2:26" ht="12" customHeight="1">
      <c r="B52" s="5" t="s">
        <v>242</v>
      </c>
      <c r="C52" s="679" t="s">
        <v>116</v>
      </c>
      <c r="D52" s="680" t="s">
        <v>117</v>
      </c>
      <c r="E52" s="680"/>
      <c r="F52" s="680"/>
      <c r="G52" s="680"/>
      <c r="H52" s="680"/>
      <c r="I52" s="680"/>
      <c r="J52" s="681">
        <f>IF(INDEX(Rank2026!51:51,MATCH($A$1,Rank2026!$1:$1,0))="","-",(INDEX(Rank2026!51:51,MATCH($A$1,Rank2026!$1:$1,0))))</f>
        <v>8</v>
      </c>
      <c r="K52" s="682">
        <f>IFERROR((IF(INDEX(Rank2025!45:45,MATCH($A$1,Rank2025!$1:$1,0))="","-",(INDEX(Rank2025!45:45,MATCH($A$1,Rank2025!$1:$1,0)))))-Table13[[#This Row],[Rank
(of 30)]],"-")</f>
        <v>0</v>
      </c>
      <c r="L52" s="683">
        <f>IF(INDEX(Value2026!51:51,MATCH($A$1,Value2026!$1:$1,0))="","-",(INDEX(Value2026!51:51,MATCH($A$1,Value2026!$1:$1,0))))</f>
        <v>29.23326000907603</v>
      </c>
      <c r="M52" s="684">
        <f>IF(INDEX(Year2026!51:51,MATCH($A$1,Year2026!$1:$1,0))="","-",(INDEX(Year2026!51:51,MATCH($A$1,Year2026!$1:$1,0))))</f>
        <v>2024</v>
      </c>
      <c r="N52" s="685"/>
      <c r="O52" s="756">
        <f>IF(INDEX(Score2026!51:51,MATCH($A$1,Score2026!$1:$1,0))="","-",(INDEX(Score2026!51:51,MATCH($A$1,Score2026!$1:$1,0))))</f>
        <v>37.80741246240563</v>
      </c>
      <c r="P52" s="686">
        <f>IF(Table13[[#This Row],[Score
(0-100)]]="-","",Table13[[#This Row],[Score
(0-100)]]+5)</f>
        <v>42.80741246240563</v>
      </c>
      <c r="W52" s="47"/>
      <c r="Y52" s="47"/>
      <c r="Z52" s="47"/>
    </row>
    <row r="53" spans="2:26" ht="12" customHeight="1">
      <c r="B53" s="5" t="s">
        <v>242</v>
      </c>
      <c r="C53" s="696" t="s">
        <v>118</v>
      </c>
      <c r="D53" s="690" t="s">
        <v>119</v>
      </c>
      <c r="E53" s="690"/>
      <c r="F53" s="690"/>
      <c r="G53" s="690"/>
      <c r="H53" s="690"/>
      <c r="I53" s="690"/>
      <c r="J53" s="691">
        <f>IF(INDEX(Rank2026!52:52,MATCH($A$1,Rank2026!$1:$1,0))="","-",(INDEX(Rank2026!52:52,MATCH($A$1,Rank2026!$1:$1,0))))</f>
        <v>6</v>
      </c>
      <c r="K53" s="697">
        <f>IFERROR((IF(INDEX(Rank2025!46:46,MATCH($A$1,Rank2025!$1:$1,0))="","-",(INDEX(Rank2025!46:46,MATCH($A$1,Rank2025!$1:$1,0)))))-Table13[[#This Row],[Rank
(of 30)]],"-")</f>
        <v>0</v>
      </c>
      <c r="L53" s="692">
        <f>IF(INDEX(Value2026!52:52,MATCH($A$1,Value2026!$1:$1,0))="","-",(INDEX(Value2026!52:52,MATCH($A$1,Value2026!$1:$1,0))))</f>
        <v>1428.6799472681998</v>
      </c>
      <c r="M53" s="693">
        <f>IF(INDEX(Year2026!52:52,MATCH($A$1,Year2026!$1:$1,0))="","-",(INDEX(Year2026!52:52,MATCH($A$1,Year2026!$1:$1,0))))</f>
        <v>2023</v>
      </c>
      <c r="N53" s="694"/>
      <c r="O53" s="757">
        <f>IF(INDEX(Score2026!52:52,MATCH($A$1,Score2026!$1:$1,0))="","-",(INDEX(Score2026!52:52,MATCH($A$1,Score2026!$1:$1,0))))</f>
        <v>45.620081518653521</v>
      </c>
      <c r="P53" s="695">
        <f>IF(Table13[[#This Row],[Score
(0-100)]]="-","",Table13[[#This Row],[Score
(0-100)]]+5)</f>
        <v>50.620081518653521</v>
      </c>
      <c r="W53" s="47"/>
      <c r="Y53" s="47"/>
      <c r="Z53" s="47"/>
    </row>
    <row r="54" spans="2:26" ht="12" customHeight="1">
      <c r="B54" s="5" t="s">
        <v>242</v>
      </c>
      <c r="C54" s="671" t="s">
        <v>120</v>
      </c>
      <c r="D54" s="672" t="s">
        <v>121</v>
      </c>
      <c r="E54" s="672"/>
      <c r="F54" s="672"/>
      <c r="G54" s="672"/>
      <c r="H54" s="672"/>
      <c r="I54" s="672"/>
      <c r="J54" s="778">
        <f>IF(INDEX(Rank2026!53:53,MATCH($A$1,Rank2026!$1:$1,0))="","-",(INDEX(Rank2026!53:53,MATCH($A$1,Rank2026!$1:$1,0))))</f>
        <v>10</v>
      </c>
      <c r="K54" s="682">
        <f>IFERROR((IF(INDEX(Rank2025!47:47,MATCH($A$1,Rank2025!$1:$1,0))="","-",(INDEX(Rank2025!47:47,MATCH($A$1,Rank2025!$1:$1,0)))))-Table13[[#This Row],[Rank
(of 30)]],"-")</f>
        <v>-2</v>
      </c>
      <c r="L54" s="683" t="str">
        <f>IF(INDEX(Value2026!53:53,MATCH($A$1,Value2026!$1:$1,0))="","-",(INDEX(Value2026!53:53,MATCH($A$1,Value2026!$1:$1,0))))</f>
        <v>-</v>
      </c>
      <c r="M54" s="701" t="str">
        <f>IF(INDEX(Year2026!53:53,MATCH($A$1,Year2026!$1:$1,0))="","-",(INDEX(Year2026!53:53,MATCH($A$1,Year2026!$1:$1,0))))</f>
        <v>-</v>
      </c>
      <c r="N54" s="677"/>
      <c r="O54" s="756">
        <f>IF(INDEX(Score2026!53:53,MATCH($A$1,Score2026!$1:$1,0))="","-",(INDEX(Score2026!53:53,MATCH($A$1,Score2026!$1:$1,0))))</f>
        <v>74.380034666307623</v>
      </c>
      <c r="P54" s="678">
        <f>IF(Table13[[#This Row],[Score
(0-100)]]="-","",Table13[[#This Row],[Score
(0-100)]]+5)</f>
        <v>79.380034666307623</v>
      </c>
      <c r="W54" s="47"/>
      <c r="Y54" s="47"/>
      <c r="Z54" s="47"/>
    </row>
    <row r="55" spans="2:26" ht="12" customHeight="1">
      <c r="B55" s="5" t="s">
        <v>242</v>
      </c>
      <c r="C55" s="679" t="s">
        <v>122</v>
      </c>
      <c r="D55" s="680" t="s">
        <v>123</v>
      </c>
      <c r="E55" s="680"/>
      <c r="F55" s="680"/>
      <c r="G55" s="680"/>
      <c r="H55" s="680"/>
      <c r="I55" s="680"/>
      <c r="J55" s="681">
        <f>IF(INDEX(Rank2026!54:54,MATCH($A$1,Rank2026!$1:$1,0))="","-",(INDEX(Rank2026!54:54,MATCH($A$1,Rank2026!$1:$1,0))))</f>
        <v>14</v>
      </c>
      <c r="K55" s="682">
        <f>IFERROR((IF(INDEX(Rank2025!48:48,MATCH($A$1,Rank2025!$1:$1,0))="","-",(INDEX(Rank2025!48:48,MATCH($A$1,Rank2025!$1:$1,0)))))-Table13[[#This Row],[Rank
(of 30)]],"-")</f>
        <v>-2</v>
      </c>
      <c r="L55" s="683">
        <f>IF(INDEX(Value2026!54:54,MATCH($A$1,Value2026!$1:$1,0))="","-",(INDEX(Value2026!54:54,MATCH($A$1,Value2026!$1:$1,0))))</f>
        <v>147.06666666666666</v>
      </c>
      <c r="M55" s="701">
        <f>IF(INDEX(Year2026!54:54,MATCH($A$1,Year2026!$1:$1,0))="","-",(INDEX(Year2026!54:54,MATCH($A$1,Year2026!$1:$1,0))))</f>
        <v>2025</v>
      </c>
      <c r="N55" s="685"/>
      <c r="O55" s="756">
        <f>IF(INDEX(Score2026!54:54,MATCH($A$1,Score2026!$1:$1,0))="","-",(INDEX(Score2026!54:54,MATCH($A$1,Score2026!$1:$1,0))))</f>
        <v>43.242330854087484</v>
      </c>
      <c r="P55" s="686">
        <f>IF(Table13[[#This Row],[Score
(0-100)]]="-","",Table13[[#This Row],[Score
(0-100)]]+5)</f>
        <v>48.242330854087484</v>
      </c>
      <c r="W55" s="47"/>
      <c r="Y55" s="47"/>
      <c r="Z55" s="47"/>
    </row>
    <row r="56" spans="2:26" ht="12" customHeight="1">
      <c r="B56" s="5" t="s">
        <v>242</v>
      </c>
      <c r="C56" s="679" t="s">
        <v>124</v>
      </c>
      <c r="D56" s="680" t="s">
        <v>125</v>
      </c>
      <c r="E56" s="680"/>
      <c r="F56" s="680"/>
      <c r="G56" s="680"/>
      <c r="H56" s="680"/>
      <c r="I56" s="680"/>
      <c r="J56" s="681">
        <f>IF(INDEX(Rank2026!55:55,MATCH($A$1,Rank2026!$1:$1,0))="","-",(INDEX(Rank2026!55:55,MATCH($A$1,Rank2026!$1:$1,0))))</f>
        <v>7</v>
      </c>
      <c r="K56" s="682">
        <f>IFERROR((IF(INDEX(Rank2025!49:49,MATCH($A$1,Rank2025!$1:$1,0))="","-",(INDEX(Rank2025!49:49,MATCH($A$1,Rank2025!$1:$1,0)))))-Table13[[#This Row],[Rank
(of 30)]],"-")</f>
        <v>-2</v>
      </c>
      <c r="L56" s="683">
        <f>IF(INDEX(Value2026!55:55,MATCH($A$1,Value2026!$1:$1,0))="","-",(INDEX(Value2026!55:55,MATCH($A$1,Value2026!$1:$1,0))))</f>
        <v>95.472099299999996</v>
      </c>
      <c r="M56" s="701">
        <f>IF(INDEX(Year2026!55:55,MATCH($A$1,Year2026!$1:$1,0))="","-",(INDEX(Year2026!55:55,MATCH($A$1,Year2026!$1:$1,0))))</f>
        <v>2024</v>
      </c>
      <c r="N56" s="685"/>
      <c r="O56" s="756">
        <f>IF(INDEX(Score2026!55:55,MATCH($A$1,Score2026!$1:$1,0))="","-",(INDEX(Score2026!55:55,MATCH($A$1,Score2026!$1:$1,0))))</f>
        <v>96.782554505821793</v>
      </c>
      <c r="P56" s="686">
        <f>IF(Table13[[#This Row],[Score
(0-100)]]="-","",Table13[[#This Row],[Score
(0-100)]]+5)</f>
        <v>101.78255450582179</v>
      </c>
      <c r="W56" s="47"/>
      <c r="Y56" s="47"/>
      <c r="Z56" s="47"/>
    </row>
    <row r="57" spans="2:26" ht="12" customHeight="1">
      <c r="B57" s="5" t="s">
        <v>242</v>
      </c>
      <c r="C57" s="679" t="s">
        <v>126</v>
      </c>
      <c r="D57" s="680" t="s">
        <v>252</v>
      </c>
      <c r="E57" s="680"/>
      <c r="F57" s="680"/>
      <c r="G57" s="680"/>
      <c r="H57" s="680"/>
      <c r="I57" s="680"/>
      <c r="J57" s="681">
        <f>IF(INDEX(Rank2026!56:56,MATCH($A$1,Rank2026!$1:$1,0))="","-",(INDEX(Rank2026!56:56,MATCH($A$1,Rank2026!$1:$1,0))))</f>
        <v>4</v>
      </c>
      <c r="K57" s="682">
        <f>IFERROR((IF(INDEX(Rank2025!50:50,MATCH($A$1,Rank2025!$1:$1,0))="","-",(INDEX(Rank2025!50:50,MATCH($A$1,Rank2025!$1:$1,0)))))-Table13[[#This Row],[Rank
(of 30)]],"-")</f>
        <v>0</v>
      </c>
      <c r="L57" s="683">
        <f>IF(INDEX(Value2026!56:56,MATCH($A$1,Value2026!$1:$1,0))="","-",(INDEX(Value2026!56:56,MATCH($A$1,Value2026!$1:$1,0))))</f>
        <v>42.164828377346097</v>
      </c>
      <c r="M57" s="701">
        <f>IF(INDEX(Year2026!56:56,MATCH($A$1,Year2026!$1:$1,0))="","-",(INDEX(Year2026!56:56,MATCH($A$1,Year2026!$1:$1,0))))</f>
        <v>2024</v>
      </c>
      <c r="N57" s="685"/>
      <c r="O57" s="756">
        <f>IF(INDEX(Score2026!56:56,MATCH($A$1,Score2026!$1:$1,0))="","-",(INDEX(Score2026!56:56,MATCH($A$1,Score2026!$1:$1,0))))</f>
        <v>88.150519509752527</v>
      </c>
      <c r="P57" s="686">
        <f>IF(Table13[[#This Row],[Score
(0-100)]]="-","",Table13[[#This Row],[Score
(0-100)]]+5)</f>
        <v>93.150519509752527</v>
      </c>
      <c r="W57" s="47"/>
      <c r="Y57" s="47"/>
      <c r="Z57" s="47"/>
    </row>
    <row r="58" spans="2:26" ht="12" customHeight="1">
      <c r="B58" s="5" t="s">
        <v>242</v>
      </c>
      <c r="C58" s="696" t="s">
        <v>128</v>
      </c>
      <c r="D58" s="690" t="s">
        <v>129</v>
      </c>
      <c r="E58" s="690"/>
      <c r="F58" s="690"/>
      <c r="G58" s="690"/>
      <c r="H58" s="690"/>
      <c r="I58" s="690"/>
      <c r="J58" s="691">
        <f>IF(INDEX(Rank2026!57:57,MATCH($A$1,Rank2026!$1:$1,0))="","-",(INDEX(Rank2026!57:57,MATCH($A$1,Rank2026!$1:$1,0))))</f>
        <v>15</v>
      </c>
      <c r="K58" s="697">
        <f>IFERROR((IF(INDEX(Rank2025!51:51,MATCH($A$1,Rank2025!$1:$1,0))="","-",(INDEX(Rank2025!51:51,MATCH($A$1,Rank2025!$1:$1,0)))))-Table13[[#This Row],[Rank
(of 30)]],"-")</f>
        <v>1</v>
      </c>
      <c r="L58" s="692">
        <f>IF(INDEX(Value2026!57:57,MATCH($A$1,Value2026!$1:$1,0))="","-",(INDEX(Value2026!57:57,MATCH($A$1,Value2026!$1:$1,0))))</f>
        <v>121.64333137320099</v>
      </c>
      <c r="M58" s="693">
        <f>IF(INDEX(Year2026!57:57,MATCH($A$1,Year2026!$1:$1,0))="","-",(INDEX(Year2026!57:57,MATCH($A$1,Year2026!$1:$1,0))))</f>
        <v>2024</v>
      </c>
      <c r="N58" s="694"/>
      <c r="O58" s="757">
        <f>IF(INDEX(Score2026!57:57,MATCH($A$1,Score2026!$1:$1,0))="","-",(INDEX(Score2026!57:57,MATCH($A$1,Score2026!$1:$1,0))))</f>
        <v>36.305696293771163</v>
      </c>
      <c r="P58" s="695">
        <f>IF(Table13[[#This Row],[Score
(0-100)]]="-","",Table13[[#This Row],[Score
(0-100)]]+5)</f>
        <v>41.305696293771163</v>
      </c>
      <c r="W58" s="47"/>
      <c r="Y58" s="47"/>
      <c r="Z58" s="47"/>
    </row>
    <row r="59" spans="2:26" ht="12" customHeight="1">
      <c r="B59" s="5" t="s">
        <v>242</v>
      </c>
      <c r="C59" s="767" t="s">
        <v>892</v>
      </c>
      <c r="D59" s="664" t="s">
        <v>366</v>
      </c>
      <c r="E59" s="690"/>
      <c r="F59" s="690"/>
      <c r="G59" s="690"/>
      <c r="H59" s="690"/>
      <c r="I59" s="690"/>
      <c r="J59" s="768">
        <f>IF(INDEX(Rank2026!58:58,MATCH($A$1,Rank2026!$1:$1,0))="","-",(INDEX(Rank2026!58:58,MATCH($A$1,Rank2026!$1:$1,0))))</f>
        <v>1</v>
      </c>
      <c r="K59" s="697" t="s">
        <v>261</v>
      </c>
      <c r="L59" s="769">
        <f>IF(INDEX(Value2026!58:58,MATCH($A$1,Value2026!$1:$1,0))="","-",(INDEX(Value2026!58:58,MATCH($A$1,Value2026!$1:$1,0))))</f>
        <v>92</v>
      </c>
      <c r="M59" s="668">
        <f>IF(INDEX(Year2026!58:58,MATCH($A$1,Year2026!$1:$1,0))="","-",(INDEX(Year2026!58:58,MATCH($A$1,Year2026!$1:$1,0))))</f>
        <v>2025</v>
      </c>
      <c r="N59" s="668"/>
      <c r="O59" s="754">
        <f>IF(INDEX(Score2026!58:58,MATCH($A$1,Score2026!$1:$1,0))="","-",(INDEX(Score2026!58:58,MATCH($A$1,Score2026!$1:$1,0))))</f>
        <v>100</v>
      </c>
      <c r="P59" s="670">
        <f>O59</f>
        <v>100</v>
      </c>
      <c r="W59" s="47"/>
      <c r="Y59" s="47"/>
      <c r="Z59" s="47"/>
    </row>
    <row r="60" spans="2:26" ht="12" customHeight="1">
      <c r="B60" s="5" t="s">
        <v>242</v>
      </c>
      <c r="C60" s="244"/>
      <c r="D60" s="244"/>
      <c r="E60" s="244"/>
      <c r="F60" s="244"/>
      <c r="G60" s="244"/>
      <c r="H60" s="244"/>
      <c r="I60" s="244"/>
      <c r="J60" s="455"/>
      <c r="K60" s="682"/>
      <c r="L60" s="702"/>
      <c r="M60" s="703"/>
      <c r="N60" s="450"/>
      <c r="O60" s="457"/>
      <c r="P60" s="700"/>
    </row>
    <row r="61" spans="2:26" ht="12" hidden="1" customHeight="1">
      <c r="B61" s="5" t="s">
        <v>253</v>
      </c>
      <c r="C61" s="318" t="s">
        <v>253</v>
      </c>
      <c r="D61" s="318"/>
      <c r="E61" s="318"/>
      <c r="F61" s="318"/>
      <c r="G61" s="318"/>
      <c r="H61" s="318"/>
      <c r="I61" s="318"/>
      <c r="J61" s="319" t="s">
        <v>243</v>
      </c>
      <c r="K61" s="316" t="s">
        <v>891</v>
      </c>
      <c r="L61" s="320" t="s">
        <v>237</v>
      </c>
      <c r="M61" s="321" t="s">
        <v>238</v>
      </c>
      <c r="N61" s="321" t="s">
        <v>239</v>
      </c>
      <c r="O61" s="319" t="s">
        <v>273</v>
      </c>
      <c r="P61" s="322"/>
    </row>
    <row r="62" spans="2:26" ht="12" hidden="1" customHeight="1">
      <c r="B62" s="5" t="s">
        <v>253</v>
      </c>
      <c r="C62" s="307" t="s">
        <v>132</v>
      </c>
      <c r="D62" s="308" t="s">
        <v>133</v>
      </c>
      <c r="E62" s="308"/>
      <c r="F62" s="308"/>
      <c r="G62" s="308"/>
      <c r="H62" s="308"/>
      <c r="I62" s="308"/>
      <c r="J62" s="334">
        <f>IF(INDEX(Rank2026!62:62,MATCH($A$1,Rank2026!$1:$1,0))="","-",(INDEX(Rank2026!62:62,MATCH($A$1,Rank2026!$1:$1,0))))</f>
        <v>6</v>
      </c>
      <c r="K62" s="335">
        <f>IFERROR((IF(INDEX(Rank2025!55:55,MATCH($A$1,Rank2025!$1:$1,0))="","-",(INDEX(Rank2025!55:55,MATCH($A$1,Rank2025!$1:$1,0)))))-Table13[[#This Row],[Rank
(of 30)]],"-")</f>
        <v>-3</v>
      </c>
      <c r="L62" s="336">
        <f>IF(INDEX(Value2026!62:62,MATCH($A$1,Value2026!$1:$1,0))="","-",(INDEX(Value2026!62:62,MATCH($A$1,Value2026!$1:$1,0))))</f>
        <v>32.4</v>
      </c>
      <c r="M62" s="337">
        <f>IF(INDEX(Year2026!62:62,MATCH($A$1,Year2026!$1:$1,0))="","-",(INDEX(Year2026!62:62,MATCH($A$1,Year2026!$1:$1,0))))</f>
        <v>2021</v>
      </c>
      <c r="N62" s="338"/>
      <c r="O62" s="350">
        <f>IF(INDEX(Score2026!62:62,MATCH($A$1,Score2026!$1:$1,0))="","-",(INDEX(Score2026!62:62,MATCH($A$1,Score2026!$1:$1,0))))</f>
        <v>66.176470588235304</v>
      </c>
      <c r="P62" s="339">
        <f>IF(Table13[[#This Row],[Score
(0-100)]]="-","",Table13[[#This Row],[Score
(0-100)]]+5)</f>
        <v>71.176470588235304</v>
      </c>
    </row>
    <row r="63" spans="2:26" ht="12" hidden="1" customHeight="1">
      <c r="B63" s="5" t="s">
        <v>253</v>
      </c>
      <c r="C63" s="309" t="s">
        <v>134</v>
      </c>
      <c r="D63" s="310" t="s">
        <v>135</v>
      </c>
      <c r="E63" s="310"/>
      <c r="F63" s="310"/>
      <c r="G63" s="310"/>
      <c r="H63" s="310"/>
      <c r="I63" s="310"/>
      <c r="J63" s="758">
        <f>IF(INDEX(Rank2026!63:63,MATCH($A$1,Rank2026!$1:$1,0))="","-",(INDEX(Rank2026!63:63,MATCH($A$1,Rank2026!$1:$1,0))))</f>
        <v>2</v>
      </c>
      <c r="K63" s="759">
        <f>IFERROR((IF(INDEX(Rank2025!56:56,MATCH($A$1,Rank2025!$1:$1,0))="","-",(INDEX(Rank2025!56:56,MATCH($A$1,Rank2025!$1:$1,0)))))-Table13[[#This Row],[Rank
(of 30)]],"-")</f>
        <v>0</v>
      </c>
      <c r="L63" s="760" t="str">
        <f>IF(INDEX(Value2026!63:63,MATCH($A$1,Value2026!$1:$1,0))="","-",(INDEX(Value2026!63:63,MATCH($A$1,Value2026!$1:$1,0))))</f>
        <v>-</v>
      </c>
      <c r="M63" s="761" t="str">
        <f>IF(INDEX(Year2026!63:63,MATCH($A$1,Year2026!$1:$1,0))="","-",(INDEX(Year2026!63:63,MATCH($A$1,Year2026!$1:$1,0))))</f>
        <v>-</v>
      </c>
      <c r="N63" s="340"/>
      <c r="O63" s="762">
        <f>IF(INDEX(Score2026!63:63,MATCH($A$1,Score2026!$1:$1,0))="","-",(INDEX(Score2026!63:63,MATCH($A$1,Score2026!$1:$1,0))))</f>
        <v>86.587415681360454</v>
      </c>
      <c r="P63" s="341">
        <f>IF(Table13[[#This Row],[Score
(0-100)]]="-","",Table13[[#This Row],[Score
(0-100)]]+5)</f>
        <v>91.587415681360454</v>
      </c>
    </row>
    <row r="64" spans="2:26" ht="12" hidden="1" customHeight="1">
      <c r="B64" s="5" t="s">
        <v>253</v>
      </c>
      <c r="C64" s="311" t="s">
        <v>136</v>
      </c>
      <c r="D64" s="312" t="s">
        <v>137</v>
      </c>
      <c r="E64" s="312"/>
      <c r="F64" s="312"/>
      <c r="G64" s="312"/>
      <c r="H64" s="312"/>
      <c r="I64" s="312"/>
      <c r="J64" s="779">
        <f>IF(INDEX(Rank2026!64:64,MATCH($A$1,Rank2026!$1:$1,0))="","-",(INDEX(Rank2026!64:64,MATCH($A$1,Rank2026!$1:$1,0))))</f>
        <v>3</v>
      </c>
      <c r="K64" s="764">
        <f>IFERROR((IF(INDEX(Rank2025!57:57,MATCH($A$1,Rank2025!$1:$1,0))="","-",(INDEX(Rank2025!57:57,MATCH($A$1,Rank2025!$1:$1,0)))))-Table13[[#This Row],[Rank
(of 30)]],"-")</f>
        <v>0</v>
      </c>
      <c r="L64" s="781">
        <f>IF(INDEX(Value2026!64:64,MATCH($A$1,Value2026!$1:$1,0))="","-",(INDEX(Value2026!64:64,MATCH($A$1,Value2026!$1:$1,0))))</f>
        <v>13.49</v>
      </c>
      <c r="M64" s="782">
        <f>IF(INDEX(Year2026!64:64,MATCH($A$1,Year2026!$1:$1,0))="","-",(INDEX(Year2026!64:64,MATCH($A$1,Year2026!$1:$1,0))))</f>
        <v>2023</v>
      </c>
      <c r="N64" s="342"/>
      <c r="O64" s="785">
        <f>IF(INDEX(Score2026!64:64,MATCH($A$1,Score2026!$1:$1,0))="","-",(INDEX(Score2026!64:64,MATCH($A$1,Score2026!$1:$1,0))))</f>
        <v>95.62180756801834</v>
      </c>
      <c r="P64" s="343">
        <f>IF(Table13[[#This Row],[Score
(0-100)]]="-","",Table13[[#This Row],[Score
(0-100)]]+5)</f>
        <v>100.62180756801834</v>
      </c>
    </row>
    <row r="65" spans="2:16" ht="12" hidden="1" customHeight="1">
      <c r="B65" s="5" t="s">
        <v>253</v>
      </c>
      <c r="C65" s="311" t="s">
        <v>138</v>
      </c>
      <c r="D65" s="312" t="s">
        <v>139</v>
      </c>
      <c r="E65" s="312"/>
      <c r="F65" s="312"/>
      <c r="G65" s="312"/>
      <c r="H65" s="312"/>
      <c r="I65" s="312"/>
      <c r="J65" s="779">
        <f>IF(INDEX(Rank2026!65:65,MATCH($A$1,Rank2026!$1:$1,0))="","-",(INDEX(Rank2026!65:65,MATCH($A$1,Rank2026!$1:$1,0))))</f>
        <v>2</v>
      </c>
      <c r="K65" s="764">
        <f>IFERROR((IF(INDEX(Rank2025!58:58,MATCH($A$1,Rank2025!$1:$1,0))="","-",(INDEX(Rank2025!58:58,MATCH($A$1,Rank2025!$1:$1,0)))))-Table13[[#This Row],[Rank
(of 30)]],"-")</f>
        <v>0</v>
      </c>
      <c r="L65" s="781">
        <f>IF(INDEX(Value2026!65:65,MATCH($A$1,Value2026!$1:$1,0))="","-",(INDEX(Value2026!65:65,MATCH($A$1,Value2026!$1:$1,0))))</f>
        <v>115.47287501113328</v>
      </c>
      <c r="M65" s="782">
        <f>IF(INDEX(Year2026!65:65,MATCH($A$1,Year2026!$1:$1,0))="","-",(INDEX(Year2026!65:65,MATCH($A$1,Year2026!$1:$1,0))))</f>
        <v>2026</v>
      </c>
      <c r="N65" s="342"/>
      <c r="O65" s="785">
        <f>IF(INDEX(Score2026!65:65,MATCH($A$1,Score2026!$1:$1,0))="","-",(INDEX(Score2026!65:65,MATCH($A$1,Score2026!$1:$1,0))))</f>
        <v>69.53138312458988</v>
      </c>
      <c r="P65" s="343">
        <f>IF(Table13[[#This Row],[Score
(0-100)]]="-","",Table13[[#This Row],[Score
(0-100)]]+5)</f>
        <v>74.53138312458988</v>
      </c>
    </row>
    <row r="66" spans="2:16" ht="12" hidden="1" customHeight="1">
      <c r="B66" s="5" t="s">
        <v>253</v>
      </c>
      <c r="C66" s="315" t="s">
        <v>140</v>
      </c>
      <c r="D66" s="314" t="s">
        <v>141</v>
      </c>
      <c r="E66" s="314"/>
      <c r="F66" s="314"/>
      <c r="G66" s="314"/>
      <c r="H66" s="314"/>
      <c r="I66" s="314"/>
      <c r="J66" s="780">
        <f>IF(INDEX(Rank2026!66:66,MATCH($A$1,Rank2026!$1:$1,0))="","-",(INDEX(Rank2026!66:66,MATCH($A$1,Rank2026!$1:$1,0))))</f>
        <v>7</v>
      </c>
      <c r="K66" s="763">
        <f>IFERROR((IF(INDEX(Rank2025!59:59,MATCH($A$1,Rank2025!$1:$1,0))="","-",(INDEX(Rank2025!59:59,MATCH($A$1,Rank2025!$1:$1,0)))))-Table13[[#This Row],[Rank
(of 30)]],"-")</f>
        <v>0</v>
      </c>
      <c r="L66" s="783">
        <f>IF(INDEX(Value2026!66:66,MATCH($A$1,Value2026!$1:$1,0))="","-",(INDEX(Value2026!66:66,MATCH($A$1,Value2026!$1:$1,0))))</f>
        <v>80.414649963378906</v>
      </c>
      <c r="M66" s="784">
        <f>IF(INDEX(Year2026!66:66,MATCH($A$1,Year2026!$1:$1,0))="","-",(INDEX(Year2026!66:66,MATCH($A$1,Year2026!$1:$1,0))))</f>
        <v>2023</v>
      </c>
      <c r="N66" s="344"/>
      <c r="O66" s="786">
        <f>IF(INDEX(Score2026!66:66,MATCH($A$1,Score2026!$1:$1,0))="","-",(INDEX(Score2026!66:66,MATCH($A$1,Score2026!$1:$1,0))))</f>
        <v>63.678558369701776</v>
      </c>
      <c r="P66" s="345">
        <f>IF(Table13[[#This Row],[Score
(0-100)]]="-","",Table13[[#This Row],[Score
(0-100)]]+5)</f>
        <v>68.678558369701776</v>
      </c>
    </row>
    <row r="67" spans="2:16" ht="12" hidden="1" customHeight="1">
      <c r="B67" s="5" t="s">
        <v>253</v>
      </c>
      <c r="C67" s="309" t="s">
        <v>142</v>
      </c>
      <c r="D67" s="310" t="s">
        <v>143</v>
      </c>
      <c r="E67" s="310"/>
      <c r="F67" s="310"/>
      <c r="G67" s="310"/>
      <c r="H67" s="310"/>
      <c r="I67" s="310"/>
      <c r="J67" s="758">
        <f>IF(INDEX(Rank2026!67:67,MATCH($A$1,Rank2026!$1:$1,0))="","-",(INDEX(Rank2026!67:67,MATCH($A$1,Rank2026!$1:$1,0))))</f>
        <v>8</v>
      </c>
      <c r="K67" s="759">
        <f>IFERROR((IF(INDEX(Rank2025!60:60,MATCH($A$1,Rank2025!$1:$1,0))="","-",(INDEX(Rank2025!60:60,MATCH($A$1,Rank2025!$1:$1,0)))))-Table13[[#This Row],[Rank
(of 30)]],"-")</f>
        <v>-1</v>
      </c>
      <c r="L67" s="760" t="str">
        <f>IF(INDEX(Value2026!67:67,MATCH($A$1,Value2026!$1:$1,0))="","-",(INDEX(Value2026!67:67,MATCH($A$1,Value2026!$1:$1,0))))</f>
        <v>-</v>
      </c>
      <c r="M67" s="761" t="str">
        <f>IF(INDEX(Year2026!67:67,MATCH($A$1,Year2026!$1:$1,0))="","-",(INDEX(Year2026!67:67,MATCH($A$1,Year2026!$1:$1,0))))</f>
        <v>-</v>
      </c>
      <c r="N67" s="340"/>
      <c r="O67" s="762">
        <f>IF(INDEX(Score2026!67:67,MATCH($A$1,Score2026!$1:$1,0))="","-",(INDEX(Score2026!67:67,MATCH($A$1,Score2026!$1:$1,0))))</f>
        <v>87.894421540290182</v>
      </c>
      <c r="P67" s="341">
        <f>IF(Table13[[#This Row],[Score
(0-100)]]="-","",Table13[[#This Row],[Score
(0-100)]]+5)</f>
        <v>92.894421540290182</v>
      </c>
    </row>
    <row r="68" spans="2:16" ht="12" hidden="1" customHeight="1">
      <c r="B68" s="5" t="s">
        <v>253</v>
      </c>
      <c r="C68" s="311" t="s">
        <v>144</v>
      </c>
      <c r="D68" s="312" t="s">
        <v>145</v>
      </c>
      <c r="E68" s="312"/>
      <c r="F68" s="312"/>
      <c r="G68" s="312"/>
      <c r="H68" s="312"/>
      <c r="I68" s="312"/>
      <c r="J68" s="779">
        <f>IF(INDEX(Rank2026!68:68,MATCH($A$1,Rank2026!$1:$1,0))="","-",(INDEX(Rank2026!68:68,MATCH($A$1,Rank2026!$1:$1,0))))</f>
        <v>1</v>
      </c>
      <c r="K68" s="764">
        <f>IFERROR((IF(INDEX(Rank2025!61:61,MATCH($A$1,Rank2025!$1:$1,0))="","-",(INDEX(Rank2025!61:61,MATCH($A$1,Rank2025!$1:$1,0)))))-Table13[[#This Row],[Rank
(of 30)]],"-")</f>
        <v>0</v>
      </c>
      <c r="L68" s="781">
        <f>IF(INDEX(Value2026!68:68,MATCH($A$1,Value2026!$1:$1,0))="","-",(INDEX(Value2026!68:68,MATCH($A$1,Value2026!$1:$1,0))))</f>
        <v>100</v>
      </c>
      <c r="M68" s="782">
        <f>IF(INDEX(Year2026!68:68,MATCH($A$1,Year2026!$1:$1,0))="","-",(INDEX(Year2026!68:68,MATCH($A$1,Year2026!$1:$1,0))))</f>
        <v>2024</v>
      </c>
      <c r="N68" s="342"/>
      <c r="O68" s="785">
        <f>IF(INDEX(Score2026!68:68,MATCH($A$1,Score2026!$1:$1,0))="","-",(INDEX(Score2026!68:68,MATCH($A$1,Score2026!$1:$1,0))))</f>
        <v>100</v>
      </c>
      <c r="P68" s="343">
        <f>IF(Table13[[#This Row],[Score
(0-100)]]="-","",Table13[[#This Row],[Score
(0-100)]]+5)</f>
        <v>105</v>
      </c>
    </row>
    <row r="69" spans="2:16" ht="12" hidden="1" customHeight="1">
      <c r="B69" s="5" t="s">
        <v>253</v>
      </c>
      <c r="C69" s="315" t="s">
        <v>146</v>
      </c>
      <c r="D69" s="314" t="s">
        <v>147</v>
      </c>
      <c r="E69" s="314"/>
      <c r="F69" s="314"/>
      <c r="G69" s="314"/>
      <c r="H69" s="314"/>
      <c r="I69" s="314"/>
      <c r="J69" s="780">
        <f>IF(INDEX(Rank2026!69:69,MATCH($A$1,Rank2026!$1:$1,0))="","-",(INDEX(Rank2026!69:69,MATCH($A$1,Rank2026!$1:$1,0))))</f>
        <v>9</v>
      </c>
      <c r="K69" s="763">
        <f>IFERROR((IF(INDEX(Rank2025!62:62,MATCH($A$1,Rank2025!$1:$1,0))="","-",(INDEX(Rank2025!62:62,MATCH($A$1,Rank2025!$1:$1,0)))))-Table13[[#This Row],[Rank
(of 30)]],"-")</f>
        <v>-1</v>
      </c>
      <c r="L69" s="783">
        <f>IF(INDEX(Value2026!69:69,MATCH($A$1,Value2026!$1:$1,0))="","-",(INDEX(Value2026!69:69,MATCH($A$1,Value2026!$1:$1,0))))</f>
        <v>0.68060459890789937</v>
      </c>
      <c r="M69" s="784">
        <f>IF(INDEX(Year2026!69:69,MATCH($A$1,Year2026!$1:$1,0))="","-",(INDEX(Year2026!69:69,MATCH($A$1,Year2026!$1:$1,0))))</f>
        <v>2025</v>
      </c>
      <c r="N69" s="344"/>
      <c r="O69" s="786">
        <f>IF(INDEX(Score2026!69:69,MATCH($A$1,Score2026!$1:$1,0))="","-",(INDEX(Score2026!69:69,MATCH($A$1,Score2026!$1:$1,0))))</f>
        <v>75.788843080580349</v>
      </c>
      <c r="P69" s="345">
        <f>IF(Table13[[#This Row],[Score
(0-100)]]="-","",Table13[[#This Row],[Score
(0-100)]]+5)</f>
        <v>80.788843080580349</v>
      </c>
    </row>
    <row r="70" spans="2:16" ht="12" hidden="1" customHeight="1">
      <c r="B70" s="5" t="s">
        <v>253</v>
      </c>
      <c r="C70" s="307" t="s">
        <v>148</v>
      </c>
      <c r="D70" s="308" t="s">
        <v>149</v>
      </c>
      <c r="E70" s="308"/>
      <c r="F70" s="308"/>
      <c r="G70" s="308"/>
      <c r="H70" s="308"/>
      <c r="I70" s="308"/>
      <c r="J70" s="334">
        <f>IF(INDEX(Rank2026!70:70,MATCH($A$1,Rank2026!$1:$1,0))="","-",(INDEX(Rank2026!70:70,MATCH($A$1,Rank2026!$1:$1,0))))</f>
        <v>12</v>
      </c>
      <c r="K70" s="335">
        <f>IFERROR((IF(INDEX(Rank2025!63:63,MATCH($A$1,Rank2025!$1:$1,0))="","-",(INDEX(Rank2025!63:63,MATCH($A$1,Rank2025!$1:$1,0)))))-Table13[[#This Row],[Rank
(of 30)]],"-")</f>
        <v>-1</v>
      </c>
      <c r="L70" s="336">
        <f>IF(INDEX(Value2026!70:70,MATCH($A$1,Value2026!$1:$1,0))="","-",(INDEX(Value2026!70:70,MATCH($A$1,Value2026!$1:$1,0))))</f>
        <v>70.296466899999999</v>
      </c>
      <c r="M70" s="337">
        <f>IF(INDEX(Year2026!70:70,MATCH($A$1,Year2026!$1:$1,0))="","-",(INDEX(Year2026!70:70,MATCH($A$1,Year2026!$1:$1,0))))</f>
        <v>2024</v>
      </c>
      <c r="N70" s="338"/>
      <c r="O70" s="350">
        <f>IF(INDEX(Score2026!70:70,MATCH($A$1,Score2026!$1:$1,0))="","-",(INDEX(Score2026!70:70,MATCH($A$1,Score2026!$1:$1,0))))</f>
        <v>70.67765552729449</v>
      </c>
      <c r="P70" s="339">
        <f>IF(Table13[[#This Row],[Score
(0-100)]]="-","",Table13[[#This Row],[Score
(0-100)]]+5)</f>
        <v>75.67765552729449</v>
      </c>
    </row>
    <row r="71" spans="2:16" ht="12" hidden="1" customHeight="1">
      <c r="B71" s="5" t="s">
        <v>253</v>
      </c>
      <c r="C71" s="309" t="s">
        <v>150</v>
      </c>
      <c r="D71" s="310" t="s">
        <v>151</v>
      </c>
      <c r="E71" s="310"/>
      <c r="F71" s="310"/>
      <c r="G71" s="310"/>
      <c r="H71" s="310"/>
      <c r="I71" s="310"/>
      <c r="J71" s="758">
        <f>IF(INDEX(Rank2026!71:71,MATCH($A$1,Rank2026!$1:$1,0))="","-",(INDEX(Rank2026!71:71,MATCH($A$1,Rank2026!$1:$1,0))))</f>
        <v>5</v>
      </c>
      <c r="K71" s="759">
        <f>IFERROR((IF(INDEX(Rank2025!64:64,MATCH($A$1,Rank2025!$1:$1,0))="","-",(INDEX(Rank2025!64:64,MATCH($A$1,Rank2025!$1:$1,0)))))-Table13[[#This Row],[Rank
(of 30)]],"-")</f>
        <v>0</v>
      </c>
      <c r="L71" s="760" t="str">
        <f>IF(INDEX(Value2026!71:71,MATCH($A$1,Value2026!$1:$1,0))="","-",(INDEX(Value2026!71:71,MATCH($A$1,Value2026!$1:$1,0))))</f>
        <v>-</v>
      </c>
      <c r="M71" s="761" t="str">
        <f>IF(INDEX(Year2026!71:71,MATCH($A$1,Year2026!$1:$1,0))="","-",(INDEX(Year2026!71:71,MATCH($A$1,Year2026!$1:$1,0))))</f>
        <v>-</v>
      </c>
      <c r="N71" s="340"/>
      <c r="O71" s="762">
        <f>IF(INDEX(Score2026!71:71,MATCH($A$1,Score2026!$1:$1,0))="","-",(INDEX(Score2026!71:71,MATCH($A$1,Score2026!$1:$1,0))))</f>
        <v>98.710490241515032</v>
      </c>
      <c r="P71" s="341">
        <f>IF(Table13[[#This Row],[Score
(0-100)]]="-","",Table13[[#This Row],[Score
(0-100)]]+5)</f>
        <v>103.71049024151503</v>
      </c>
    </row>
    <row r="72" spans="2:16" ht="12" hidden="1" customHeight="1">
      <c r="B72" s="5" t="s">
        <v>253</v>
      </c>
      <c r="C72" s="311" t="s">
        <v>152</v>
      </c>
      <c r="D72" s="312" t="s">
        <v>153</v>
      </c>
      <c r="E72" s="312"/>
      <c r="F72" s="312"/>
      <c r="G72" s="312"/>
      <c r="H72" s="312"/>
      <c r="I72" s="312"/>
      <c r="J72" s="779">
        <f>IF(INDEX(Rank2026!72:72,MATCH($A$1,Rank2026!$1:$1,0))="","-",(INDEX(Rank2026!72:72,MATCH($A$1,Rank2026!$1:$1,0))))</f>
        <v>5</v>
      </c>
      <c r="K72" s="764">
        <f>IFERROR((IF(INDEX(Rank2025!65:65,MATCH($A$1,Rank2025!$1:$1,0))="","-",(INDEX(Rank2025!65:65,MATCH($A$1,Rank2025!$1:$1,0)))))-Table13[[#This Row],[Rank
(of 30)]],"-")</f>
        <v>0</v>
      </c>
      <c r="L72" s="781" t="str">
        <f>IF(INDEX(Value2026!72:72,MATCH($A$1,Value2026!$1:$1,0))="","-",(INDEX(Value2026!72:72,MATCH($A$1,Value2026!$1:$1,0))))</f>
        <v>-</v>
      </c>
      <c r="M72" s="782" t="str">
        <f>IF(INDEX(Year2026!72:72,MATCH($A$1,Year2026!$1:$1,0))="","-",(INDEX(Year2026!72:72,MATCH($A$1,Year2026!$1:$1,0))))</f>
        <v>-</v>
      </c>
      <c r="N72" s="342"/>
      <c r="O72" s="785">
        <f>IF(INDEX(Score2026!72:72,MATCH($A$1,Score2026!$1:$1,0))="","-",(INDEX(Score2026!72:72,MATCH($A$1,Score2026!$1:$1,0))))</f>
        <v>97.42098048303005</v>
      </c>
      <c r="P72" s="343">
        <f>IF(Table13[[#This Row],[Score
(0-100)]]="-","",Table13[[#This Row],[Score
(0-100)]]+5)</f>
        <v>102.42098048303005</v>
      </c>
    </row>
    <row r="73" spans="2:16" ht="12" hidden="1" customHeight="1">
      <c r="B73" s="5" t="s">
        <v>253</v>
      </c>
      <c r="C73" s="313" t="s">
        <v>154</v>
      </c>
      <c r="D73" s="312" t="s">
        <v>155</v>
      </c>
      <c r="E73" s="312"/>
      <c r="F73" s="312"/>
      <c r="G73" s="312"/>
      <c r="H73" s="312"/>
      <c r="I73" s="312"/>
      <c r="J73" s="779">
        <f>IF(INDEX(Rank2026!73:73,MATCH($A$1,Rank2026!$1:$1,0))="","-",(INDEX(Rank2026!73:73,MATCH($A$1,Rank2026!$1:$1,0))))</f>
        <v>1</v>
      </c>
      <c r="K73" s="764">
        <f>IFERROR((IF(INDEX(Rank2025!66:66,MATCH($A$1,Rank2025!$1:$1,0))="","-",(INDEX(Rank2025!66:66,MATCH($A$1,Rank2025!$1:$1,0)))))-Table13[[#This Row],[Rank
(of 30)]],"-")</f>
        <v>0</v>
      </c>
      <c r="L73" s="781">
        <f>IF(INDEX(Value2026!73:73,MATCH($A$1,Value2026!$1:$1,0))="","-",(INDEX(Value2026!73:73,MATCH($A$1,Value2026!$1:$1,0))))</f>
        <v>0</v>
      </c>
      <c r="M73" s="782">
        <f>IF(INDEX(Year2026!73:73,MATCH($A$1,Year2026!$1:$1,0))="","-",(INDEX(Year2026!73:73,MATCH($A$1,Year2026!$1:$1,0))))</f>
        <v>2024</v>
      </c>
      <c r="N73" s="342"/>
      <c r="O73" s="785">
        <f>IF(INDEX(Score2026!73:73,MATCH($A$1,Score2026!$1:$1,0))="","-",(INDEX(Score2026!73:73,MATCH($A$1,Score2026!$1:$1,0))))</f>
        <v>100</v>
      </c>
      <c r="P73" s="343">
        <f>IF(Table13[[#This Row],[Score
(0-100)]]="-","",Table13[[#This Row],[Score
(0-100)]]+5)</f>
        <v>105</v>
      </c>
    </row>
    <row r="74" spans="2:16" ht="12" hidden="1" customHeight="1">
      <c r="B74" s="5" t="s">
        <v>253</v>
      </c>
      <c r="C74" s="313" t="s">
        <v>156</v>
      </c>
      <c r="D74" s="312" t="s">
        <v>157</v>
      </c>
      <c r="E74" s="312"/>
      <c r="F74" s="312"/>
      <c r="G74" s="312"/>
      <c r="H74" s="312"/>
      <c r="I74" s="312"/>
      <c r="J74" s="779">
        <f>IF(INDEX(Rank2026!74:74,MATCH($A$1,Rank2026!$1:$1,0))="","-",(INDEX(Rank2026!74:74,MATCH($A$1,Rank2026!$1:$1,0))))</f>
        <v>5</v>
      </c>
      <c r="K74" s="764">
        <f>IFERROR((IF(INDEX(Rank2025!67:67,MATCH($A$1,Rank2025!$1:$1,0))="","-",(INDEX(Rank2025!67:67,MATCH($A$1,Rank2025!$1:$1,0)))))-Table13[[#This Row],[Rank
(of 30)]],"-")</f>
        <v>0</v>
      </c>
      <c r="L74" s="781">
        <f>IF(INDEX(Value2026!74:74,MATCH($A$1,Value2026!$1:$1,0))="","-",(INDEX(Value2026!74:74,MATCH($A$1,Value2026!$1:$1,0))))</f>
        <v>0.1797130483457561</v>
      </c>
      <c r="M74" s="782">
        <f>IF(INDEX(Year2026!74:74,MATCH($A$1,Year2026!$1:$1,0))="","-",(INDEX(Year2026!74:74,MATCH($A$1,Year2026!$1:$1,0))))</f>
        <v>2023</v>
      </c>
      <c r="N74" s="342"/>
      <c r="O74" s="785">
        <f>IF(INDEX(Score2026!74:74,MATCH($A$1,Score2026!$1:$1,0))="","-",(INDEX(Score2026!74:74,MATCH($A$1,Score2026!$1:$1,0))))</f>
        <v>94.453724114037882</v>
      </c>
      <c r="P74" s="343">
        <f>IF(Table13[[#This Row],[Score
(0-100)]]="-","",Table13[[#This Row],[Score
(0-100)]]+5)</f>
        <v>99.453724114037882</v>
      </c>
    </row>
    <row r="75" spans="2:16" ht="12" hidden="1" customHeight="1">
      <c r="B75" s="5" t="s">
        <v>253</v>
      </c>
      <c r="C75" s="315" t="s">
        <v>158</v>
      </c>
      <c r="D75" s="314" t="s">
        <v>159</v>
      </c>
      <c r="E75" s="314"/>
      <c r="F75" s="314"/>
      <c r="G75" s="314"/>
      <c r="H75" s="314"/>
      <c r="I75" s="314"/>
      <c r="J75" s="780">
        <f>IF(INDEX(Rank2026!75:75,MATCH($A$1,Rank2026!$1:$1,0))="","-",(INDEX(Rank2026!75:75,MATCH($A$1,Rank2026!$1:$1,0))))</f>
        <v>1</v>
      </c>
      <c r="K75" s="763">
        <f>IFERROR((IF(INDEX(Rank2025!68:68,MATCH($A$1,Rank2025!$1:$1,0))="","-",(INDEX(Rank2025!68:68,MATCH($A$1,Rank2025!$1:$1,0)))))-Table13[[#This Row],[Rank
(of 30)]],"-")</f>
        <v>0</v>
      </c>
      <c r="L75" s="783">
        <f>IF(INDEX(Value2026!75:75,MATCH($A$1,Value2026!$1:$1,0))="","-",(INDEX(Value2026!75:75,MATCH($A$1,Value2026!$1:$1,0))))</f>
        <v>0</v>
      </c>
      <c r="M75" s="784">
        <f>IF(INDEX(Year2026!75:75,MATCH($A$1,Year2026!$1:$1,0))="","-",(INDEX(Year2026!75:75,MATCH($A$1,Year2026!$1:$1,0))))</f>
        <v>2024</v>
      </c>
      <c r="N75" s="344"/>
      <c r="O75" s="786">
        <f>IF(INDEX(Score2026!75:75,MATCH($A$1,Score2026!$1:$1,0))="","-",(INDEX(Score2026!75:75,MATCH($A$1,Score2026!$1:$1,0))))</f>
        <v>100</v>
      </c>
      <c r="P75" s="345">
        <f>IF(Table13[[#This Row],[Score
(0-100)]]="-","",Table13[[#This Row],[Score
(0-100)]]+5)</f>
        <v>105</v>
      </c>
    </row>
    <row r="76" spans="2:16" ht="12" hidden="1" customHeight="1">
      <c r="B76" s="5" t="s">
        <v>253</v>
      </c>
      <c r="C76" s="309" t="s">
        <v>160</v>
      </c>
      <c r="D76" s="310" t="s">
        <v>161</v>
      </c>
      <c r="E76" s="310"/>
      <c r="F76" s="310"/>
      <c r="G76" s="310"/>
      <c r="H76" s="310"/>
      <c r="I76" s="310"/>
      <c r="J76" s="758">
        <f>IF(INDEX(Rank2026!76:76,MATCH($A$1,Rank2026!$1:$1,0))="","-",(INDEX(Rank2026!76:76,MATCH($A$1,Rank2026!$1:$1,0))))</f>
        <v>1</v>
      </c>
      <c r="K76" s="759">
        <f>IFERROR((IF(INDEX(Rank2025!69:69,MATCH($A$1,Rank2025!$1:$1,0))="","-",(INDEX(Rank2025!69:69,MATCH($A$1,Rank2025!$1:$1,0)))))-Table13[[#This Row],[Rank
(of 30)]],"-")</f>
        <v>0</v>
      </c>
      <c r="L76" s="760" t="str">
        <f>IF(INDEX(Value2026!76:76,MATCH($A$1,Value2026!$1:$1,0))="","-",(INDEX(Value2026!76:76,MATCH($A$1,Value2026!$1:$1,0))))</f>
        <v>-</v>
      </c>
      <c r="M76" s="761" t="str">
        <f>IF(INDEX(Year2026!76:76,MATCH($A$1,Year2026!$1:$1,0))="","-",(INDEX(Year2026!76:76,MATCH($A$1,Year2026!$1:$1,0))))</f>
        <v>-</v>
      </c>
      <c r="N76" s="340"/>
      <c r="O76" s="762">
        <f>IF(INDEX(Score2026!76:76,MATCH($A$1,Score2026!$1:$1,0))="","-",(INDEX(Score2026!76:76,MATCH($A$1,Score2026!$1:$1,0))))</f>
        <v>100</v>
      </c>
      <c r="P76" s="341">
        <f>IF(Table13[[#This Row],[Score
(0-100)]]="-","",Table13[[#This Row],[Score
(0-100)]]+5)</f>
        <v>105</v>
      </c>
    </row>
    <row r="77" spans="2:16" ht="12" hidden="1" customHeight="1">
      <c r="B77" s="5" t="s">
        <v>253</v>
      </c>
      <c r="C77" s="311" t="s">
        <v>162</v>
      </c>
      <c r="D77" s="312" t="s">
        <v>163</v>
      </c>
      <c r="E77" s="312"/>
      <c r="F77" s="312"/>
      <c r="G77" s="312"/>
      <c r="H77" s="312"/>
      <c r="I77" s="312"/>
      <c r="J77" s="779">
        <f>IF(INDEX(Rank2026!77:77,MATCH($A$1,Rank2026!$1:$1,0))="","-",(INDEX(Rank2026!77:77,MATCH($A$1,Rank2026!$1:$1,0))))</f>
        <v>4</v>
      </c>
      <c r="K77" s="764">
        <f>IFERROR((IF(INDEX(Rank2025!70:70,MATCH($A$1,Rank2025!$1:$1,0))="","-",(INDEX(Rank2025!70:70,MATCH($A$1,Rank2025!$1:$1,0)))))-Table13[[#This Row],[Rank
(of 30)]],"-")</f>
        <v>0</v>
      </c>
      <c r="L77" s="781">
        <f>IF(INDEX(Value2026!77:77,MATCH($A$1,Value2026!$1:$1,0))="","-",(INDEX(Value2026!77:77,MATCH($A$1,Value2026!$1:$1,0))))</f>
        <v>7</v>
      </c>
      <c r="M77" s="782">
        <f>IF(INDEX(Year2026!77:77,MATCH($A$1,Year2026!$1:$1,0))="","-",(INDEX(Year2026!77:77,MATCH($A$1,Year2026!$1:$1,0))))</f>
        <v>2025</v>
      </c>
      <c r="N77" s="342"/>
      <c r="O77" s="785">
        <f>IF(INDEX(Score2026!77:77,MATCH($A$1,Score2026!$1:$1,0))="","-",(INDEX(Score2026!77:77,MATCH($A$1,Score2026!$1:$1,0))))</f>
        <v>80</v>
      </c>
      <c r="P77" s="343">
        <f>IF(Table13[[#This Row],[Score
(0-100)]]="-","",Table13[[#This Row],[Score
(0-100)]]+5)</f>
        <v>85</v>
      </c>
    </row>
    <row r="78" spans="2:16" ht="12" hidden="1" customHeight="1">
      <c r="B78" s="5" t="s">
        <v>253</v>
      </c>
      <c r="C78" s="311" t="s">
        <v>164</v>
      </c>
      <c r="D78" s="312" t="s">
        <v>165</v>
      </c>
      <c r="E78" s="312"/>
      <c r="F78" s="312"/>
      <c r="G78" s="312"/>
      <c r="H78" s="312"/>
      <c r="I78" s="312"/>
      <c r="J78" s="779">
        <f>IF(INDEX(Rank2026!78:78,MATCH($A$1,Rank2026!$1:$1,0))="","-",(INDEX(Rank2026!78:78,MATCH($A$1,Rank2026!$1:$1,0))))</f>
        <v>1</v>
      </c>
      <c r="K78" s="764">
        <f>IFERROR((IF(INDEX(Rank2025!71:71,MATCH($A$1,Rank2025!$1:$1,0))="","-",(INDEX(Rank2025!71:71,MATCH($A$1,Rank2025!$1:$1,0)))))-Table13[[#This Row],[Rank
(of 30)]],"-")</f>
        <v>0</v>
      </c>
      <c r="L78" s="781">
        <f>IF(INDEX(Value2026!78:78,MATCH($A$1,Value2026!$1:$1,0))="","-",(INDEX(Value2026!78:78,MATCH($A$1,Value2026!$1:$1,0))))</f>
        <v>67.948715209960938</v>
      </c>
      <c r="M78" s="782">
        <f>IF(INDEX(Year2026!78:78,MATCH($A$1,Year2026!$1:$1,0))="","-",(INDEX(Year2026!78:78,MATCH($A$1,Year2026!$1:$1,0))))</f>
        <v>2023</v>
      </c>
      <c r="N78" s="342"/>
      <c r="O78" s="785">
        <f>IF(INDEX(Score2026!78:78,MATCH($A$1,Score2026!$1:$1,0))="","-",(INDEX(Score2026!78:78,MATCH($A$1,Score2026!$1:$1,0))))</f>
        <v>100</v>
      </c>
      <c r="P78" s="343">
        <f>IF(Table13[[#This Row],[Score
(0-100)]]="-","",Table13[[#This Row],[Score
(0-100)]]+5)</f>
        <v>105</v>
      </c>
    </row>
    <row r="79" spans="2:16" ht="12" hidden="1" customHeight="1">
      <c r="B79" s="5" t="s">
        <v>253</v>
      </c>
      <c r="C79" s="315" t="s">
        <v>166</v>
      </c>
      <c r="D79" s="314" t="s">
        <v>167</v>
      </c>
      <c r="E79" s="314"/>
      <c r="F79" s="314"/>
      <c r="G79" s="314"/>
      <c r="H79" s="314"/>
      <c r="I79" s="314"/>
      <c r="J79" s="780">
        <f>IF(INDEX(Rank2026!79:79,MATCH($A$1,Rank2026!$1:$1,0))="","-",(INDEX(Rank2026!79:79,MATCH($A$1,Rank2026!$1:$1,0))))</f>
        <v>1</v>
      </c>
      <c r="K79" s="763">
        <f>IFERROR((IF(INDEX(Rank2025!72:72,MATCH($A$1,Rank2025!$1:$1,0))="","-",(INDEX(Rank2025!72:72,MATCH($A$1,Rank2025!$1:$1,0)))))-Table13[[#This Row],[Rank
(of 30)]],"-")</f>
        <v>0</v>
      </c>
      <c r="L79" s="783">
        <f>IF(INDEX(Value2026!79:79,MATCH($A$1,Value2026!$1:$1,0))="","-",(INDEX(Value2026!79:79,MATCH($A$1,Value2026!$1:$1,0))))</f>
        <v>1</v>
      </c>
      <c r="M79" s="784">
        <f>IF(INDEX(Year2026!79:79,MATCH($A$1,Year2026!$1:$1,0))="","-",(INDEX(Year2026!79:79,MATCH($A$1,Year2026!$1:$1,0))))</f>
        <v>2025</v>
      </c>
      <c r="N79" s="344"/>
      <c r="O79" s="786">
        <f>IF(INDEX(Score2026!79:79,MATCH($A$1,Score2026!$1:$1,0))="","-",(INDEX(Score2026!79:79,MATCH($A$1,Score2026!$1:$1,0))))</f>
        <v>100</v>
      </c>
      <c r="P79" s="345">
        <f>IF(Table13[[#This Row],[Score
(0-100)]]="-","",Table13[[#This Row],[Score
(0-100)]]+5)</f>
        <v>105</v>
      </c>
    </row>
    <row r="80" spans="2:16" ht="12" hidden="1" customHeight="1">
      <c r="B80" s="5" t="s">
        <v>253</v>
      </c>
      <c r="C80" s="309" t="s">
        <v>168</v>
      </c>
      <c r="D80" s="310" t="s">
        <v>169</v>
      </c>
      <c r="E80" s="310"/>
      <c r="F80" s="310"/>
      <c r="G80" s="310"/>
      <c r="H80" s="310"/>
      <c r="I80" s="310"/>
      <c r="J80" s="758">
        <f>IF(INDEX(Rank2026!80:80,MATCH($A$1,Rank2026!$1:$1,0))="","-",(INDEX(Rank2026!80:80,MATCH($A$1,Rank2026!$1:$1,0))))</f>
        <v>18</v>
      </c>
      <c r="K80" s="759">
        <f>IFERROR((IF(INDEX(Rank2025!73:73,MATCH($A$1,Rank2025!$1:$1,0))="","-",(INDEX(Rank2025!73:73,MATCH($A$1,Rank2025!$1:$1,0)))))-Table13[[#This Row],[Rank
(of 30)]],"-")</f>
        <v>4</v>
      </c>
      <c r="L80" s="760" t="str">
        <f>IF(INDEX(Value2026!80:80,MATCH($A$1,Value2026!$1:$1,0))="","-",(INDEX(Value2026!80:80,MATCH($A$1,Value2026!$1:$1,0))))</f>
        <v>-</v>
      </c>
      <c r="M80" s="761" t="str">
        <f>IF(INDEX(Year2026!80:80,MATCH($A$1,Year2026!$1:$1,0))="","-",(INDEX(Year2026!80:80,MATCH($A$1,Year2026!$1:$1,0))))</f>
        <v>-</v>
      </c>
      <c r="N80" s="340"/>
      <c r="O80" s="762">
        <f>IF(INDEX(Score2026!80:80,MATCH($A$1,Score2026!$1:$1,0))="","-",(INDEX(Score2026!80:80,MATCH($A$1,Score2026!$1:$1,0))))</f>
        <v>84.047602748857216</v>
      </c>
      <c r="P80" s="341">
        <f>IF(Table13[[#This Row],[Score
(0-100)]]="-","",Table13[[#This Row],[Score
(0-100)]]+5)</f>
        <v>89.047602748857216</v>
      </c>
    </row>
    <row r="81" spans="2:16" ht="12" hidden="1" customHeight="1">
      <c r="B81" s="5" t="s">
        <v>253</v>
      </c>
      <c r="C81" s="311" t="s">
        <v>170</v>
      </c>
      <c r="D81" s="312" t="s">
        <v>171</v>
      </c>
      <c r="E81" s="312"/>
      <c r="F81" s="312"/>
      <c r="G81" s="312"/>
      <c r="H81" s="312"/>
      <c r="I81" s="312"/>
      <c r="J81" s="779">
        <f>IF(INDEX(Rank2026!81:81,MATCH($A$1,Rank2026!$1:$1,0))="","-",(INDEX(Rank2026!81:81,MATCH($A$1,Rank2026!$1:$1,0))))</f>
        <v>26</v>
      </c>
      <c r="K81" s="764">
        <f>IFERROR((IF(INDEX(Rank2025!74:74,MATCH($A$1,Rank2025!$1:$1,0))="","-",(INDEX(Rank2025!74:74,MATCH($A$1,Rank2025!$1:$1,0)))))-Table13[[#This Row],[Rank
(of 30)]],"-")</f>
        <v>1</v>
      </c>
      <c r="L81" s="787">
        <f>IF(INDEX(Value2026!81:81,MATCH($A$1,Value2026!$1:$1,0))="","-",(INDEX(Value2026!81:81,MATCH($A$1,Value2026!$1:$1,0))))</f>
        <v>15640.71443</v>
      </c>
      <c r="M81" s="782">
        <f>IF(INDEX(Year2026!81:81,MATCH($A$1,Year2026!$1:$1,0))="","-",(INDEX(Year2026!81:81,MATCH($A$1,Year2026!$1:$1,0))))</f>
        <v>2025</v>
      </c>
      <c r="N81" s="342"/>
      <c r="O81" s="785">
        <f>IF(INDEX(Score2026!81:81,MATCH($A$1,Score2026!$1:$1,0))="","-",(INDEX(Score2026!81:81,MATCH($A$1,Score2026!$1:$1,0))))</f>
        <v>81.152391541042505</v>
      </c>
      <c r="P81" s="343">
        <f>IF(Table13[[#This Row],[Score
(0-100)]]="-","",Table13[[#This Row],[Score
(0-100)]]+5)</f>
        <v>86.152391541042505</v>
      </c>
    </row>
    <row r="82" spans="2:16" ht="12" hidden="1" customHeight="1">
      <c r="B82" s="5" t="s">
        <v>253</v>
      </c>
      <c r="C82" s="315" t="s">
        <v>172</v>
      </c>
      <c r="D82" s="314" t="s">
        <v>173</v>
      </c>
      <c r="E82" s="314"/>
      <c r="F82" s="314"/>
      <c r="G82" s="314"/>
      <c r="H82" s="314"/>
      <c r="I82" s="314"/>
      <c r="J82" s="780">
        <f>IF(INDEX(Rank2026!82:82,MATCH($A$1,Rank2026!$1:$1,0))="","-",(INDEX(Rank2026!82:82,MATCH($A$1,Rank2026!$1:$1,0))))</f>
        <v>1</v>
      </c>
      <c r="K82" s="763">
        <f>IFERROR((IF(INDEX(Rank2025!75:75,MATCH($A$1,Rank2025!$1:$1,0))="","-",(INDEX(Rank2025!75:75,MATCH($A$1,Rank2025!$1:$1,0)))))-Table13[[#This Row],[Rank
(of 30)]],"-")</f>
        <v>0</v>
      </c>
      <c r="L82" s="783">
        <f>IF(INDEX(Value2026!82:82,MATCH($A$1,Value2026!$1:$1,0))="","-",(INDEX(Value2026!82:82,MATCH($A$1,Value2026!$1:$1,0))))</f>
        <v>0</v>
      </c>
      <c r="M82" s="784">
        <f>IF(INDEX(Year2026!82:82,MATCH($A$1,Year2026!$1:$1,0))="","-",(INDEX(Year2026!82:82,MATCH($A$1,Year2026!$1:$1,0))))</f>
        <v>2025</v>
      </c>
      <c r="N82" s="344"/>
      <c r="O82" s="786">
        <f>IF(INDEX(Score2026!82:82,MATCH($A$1,Score2026!$1:$1,0))="","-",(INDEX(Score2026!82:82,MATCH($A$1,Score2026!$1:$1,0))))</f>
        <v>100</v>
      </c>
      <c r="P82" s="345">
        <f>IF(Table13[[#This Row],[Score
(0-100)]]="-","",Table13[[#This Row],[Score
(0-100)]]+5)</f>
        <v>105</v>
      </c>
    </row>
    <row r="83" spans="2:16" ht="12" hidden="1" customHeight="1">
      <c r="B83" s="5" t="s">
        <v>253</v>
      </c>
      <c r="C83" s="307" t="s">
        <v>174</v>
      </c>
      <c r="D83" s="308" t="s">
        <v>388</v>
      </c>
      <c r="E83" s="308"/>
      <c r="F83" s="308"/>
      <c r="G83" s="308"/>
      <c r="H83" s="308"/>
      <c r="I83" s="308"/>
      <c r="J83" s="334">
        <f>IF(INDEX(Rank2026!83:83,MATCH($A$1,Rank2026!$1:$1,0))="","-",(INDEX(Rank2026!83:83,MATCH($A$1,Rank2026!$1:$1,0))))</f>
        <v>2</v>
      </c>
      <c r="K83" s="335" t="s">
        <v>261</v>
      </c>
      <c r="L83" s="336">
        <f>IF(INDEX(Value2026!83:83,MATCH($A$1,Value2026!$1:$1,0))="","-",(INDEX(Value2026!83:83,MATCH($A$1,Value2026!$1:$1,0))))</f>
        <v>79.95</v>
      </c>
      <c r="M83" s="337">
        <f>IF(INDEX(Year2026!83:83,MATCH($A$1,Year2026!$1:$1,0))="","-",(INDEX(Year2026!83:83,MATCH($A$1,Year2026!$1:$1,0))))</f>
        <v>2023</v>
      </c>
      <c r="N83" s="338"/>
      <c r="O83" s="350">
        <f>IF(INDEX(Score2026!83:83,MATCH($A$1,Score2026!$1:$1,0))="","-",(INDEX(Score2026!83:83,MATCH($A$1,Score2026!$1:$1,0))))</f>
        <v>98.587340396631376</v>
      </c>
      <c r="P83" s="339">
        <f>IF(Table13[[#This Row],[Score
(0-100)]]="-","",Table13[[#This Row],[Score
(0-100)]]+5)</f>
        <v>103.58734039663138</v>
      </c>
    </row>
    <row r="84" spans="2:16" ht="12" hidden="1" customHeight="1">
      <c r="B84" s="5" t="s">
        <v>253</v>
      </c>
      <c r="C84" s="307" t="s">
        <v>176</v>
      </c>
      <c r="D84" s="308" t="s">
        <v>177</v>
      </c>
      <c r="E84" s="308"/>
      <c r="F84" s="308"/>
      <c r="G84" s="308"/>
      <c r="H84" s="308"/>
      <c r="I84" s="308"/>
      <c r="J84" s="334">
        <f>IF(INDEX(Rank2026!84:84,MATCH($A$1,Rank2026!$1:$1,0))="","-",(INDEX(Rank2026!84:84,MATCH($A$1,Rank2026!$1:$1,0))))</f>
        <v>8</v>
      </c>
      <c r="K84" s="335">
        <f>IFERROR((IF(INDEX(Rank2025!77:77,MATCH($A$1,Rank2025!$1:$1,0))="","-",(INDEX(Rank2025!77:77,MATCH($A$1,Rank2025!$1:$1,0)))))-Table13[[#This Row],[Rank
(of 30)]],"-")</f>
        <v>0</v>
      </c>
      <c r="L84" s="336">
        <f>IF(INDEX(Value2026!84:84,MATCH($A$1,Value2026!$1:$1,0))="","-",(INDEX(Value2026!84:84,MATCH($A$1,Value2026!$1:$1,0))))</f>
        <v>81.302000000000007</v>
      </c>
      <c r="M84" s="337">
        <f>IF(INDEX(Year2026!84:84,MATCH($A$1,Year2026!$1:$1,0))="","-",(INDEX(Year2026!84:84,MATCH($A$1,Year2026!$1:$1,0))))</f>
        <v>2023</v>
      </c>
      <c r="N84" s="338"/>
      <c r="O84" s="350">
        <f>IF(INDEX(Score2026!84:84,MATCH($A$1,Score2026!$1:$1,0))="","-",(INDEX(Score2026!84:84,MATCH($A$1,Score2026!$1:$1,0))))</f>
        <v>78.278371264901736</v>
      </c>
      <c r="P84" s="339">
        <f>IF(Table13[[#This Row],[Score
(0-100)]]="-","",Table13[[#This Row],[Score
(0-100)]]+5)</f>
        <v>83.278371264901736</v>
      </c>
    </row>
    <row r="85" spans="2:16" ht="12" hidden="1" customHeight="1">
      <c r="B85" s="5" t="s">
        <v>253</v>
      </c>
      <c r="C85" s="307" t="s">
        <v>178</v>
      </c>
      <c r="D85" s="308" t="s">
        <v>259</v>
      </c>
      <c r="E85" s="308"/>
      <c r="F85" s="308"/>
      <c r="G85" s="308"/>
      <c r="H85" s="308"/>
      <c r="I85" s="308"/>
      <c r="J85" s="334">
        <f>IF(INDEX(Rank2026!85:85,MATCH($A$1,Rank2026!$1:$1,0))="","-",(INDEX(Rank2026!85:85,MATCH($A$1,Rank2026!$1:$1,0))))</f>
        <v>6</v>
      </c>
      <c r="K85" s="335">
        <f>IFERROR((IF(INDEX(Rank2025!78:78,MATCH($A$1,Rank2025!$1:$1,0))="","-",(INDEX(Rank2025!78:78,MATCH($A$1,Rank2025!$1:$1,0)))))-Table13[[#This Row],[Rank
(of 30)]],"-")</f>
        <v>0</v>
      </c>
      <c r="L85" s="336">
        <f>IF(INDEX(Value2026!85:85,MATCH($A$1,Value2026!$1:$1,0))="","-",(INDEX(Value2026!85:85,MATCH($A$1,Value2026!$1:$1,0))))</f>
        <v>3.6</v>
      </c>
      <c r="M85" s="337">
        <f>IF(INDEX(Year2026!85:85,MATCH($A$1,Year2026!$1:$1,0))="","-",(INDEX(Year2026!85:85,MATCH($A$1,Year2026!$1:$1,0))))</f>
        <v>2024</v>
      </c>
      <c r="N85" s="338"/>
      <c r="O85" s="350">
        <f>IF(INDEX(Score2026!85:85,MATCH($A$1,Score2026!$1:$1,0))="","-",(INDEX(Score2026!85:85,MATCH($A$1,Score2026!$1:$1,0))))</f>
        <v>79.629629629629633</v>
      </c>
      <c r="P85" s="339">
        <f>IF(Table13[[#This Row],[Score
(0-100)]]="-","",Table13[[#This Row],[Score
(0-100)]]+5)</f>
        <v>84.629629629629633</v>
      </c>
    </row>
    <row r="86" spans="2:16" ht="14.25" hidden="1">
      <c r="B86" s="5" t="s">
        <v>253</v>
      </c>
      <c r="C86" s="307" t="s">
        <v>260</v>
      </c>
      <c r="D86" s="308" t="s">
        <v>180</v>
      </c>
      <c r="E86" s="308"/>
      <c r="F86" s="308"/>
      <c r="G86" s="308"/>
      <c r="H86" s="308"/>
      <c r="I86" s="308"/>
      <c r="J86" s="334">
        <f>IF(INDEX(Rank2026!86:86,MATCH($A$1,Rank2026!$1:$1,0))="","-",(INDEX(Rank2026!86:86,MATCH($A$1,Rank2026!$1:$1,0))))</f>
        <v>4</v>
      </c>
      <c r="K86" s="335">
        <f>IFERROR((IF(INDEX(Rank2025!79:79,MATCH($A$1,Rank2025!$1:$1,0))="","-",(INDEX(Rank2025!79:79,MATCH($A$1,Rank2025!$1:$1,0)))))-Table13[[#This Row],[Rank
(of 30)]],"-")</f>
        <v>0</v>
      </c>
      <c r="L86" s="336">
        <f>IF(INDEX(Value2026!86:86,MATCH($A$1,Value2026!$1:$1,0))="","-",(INDEX(Value2026!86:86,MATCH($A$1,Value2026!$1:$1,0))))</f>
        <v>88</v>
      </c>
      <c r="M86" s="337">
        <f>IF(INDEX(Year2026!86:86,MATCH($A$1,Year2026!$1:$1,0))="","-",(INDEX(Year2026!86:86,MATCH($A$1,Year2026!$1:$1,0))))</f>
        <v>2023</v>
      </c>
      <c r="N86" s="351"/>
      <c r="O86" s="350">
        <f>IF(INDEX(Score2026!86:86,MATCH($A$1,Score2026!$1:$1,0))="","-",(INDEX(Score2026!86:86,MATCH($A$1,Score2026!$1:$1,0))))</f>
        <v>93.333333333333314</v>
      </c>
      <c r="P86" s="339">
        <f>IF(Table13[[#This Row],[Score
(0-100)]]="-","",Table13[[#This Row],[Score
(0-100)]]+5)</f>
        <v>98.333333333333314</v>
      </c>
    </row>
    <row r="87" spans="2:16" ht="12" hidden="1" customHeight="1">
      <c r="B87" s="5" t="s">
        <v>253</v>
      </c>
      <c r="C87" s="307" t="s">
        <v>821</v>
      </c>
      <c r="D87" s="308" t="s">
        <v>391</v>
      </c>
      <c r="E87" s="308"/>
      <c r="F87" s="308"/>
      <c r="G87" s="308"/>
      <c r="H87" s="308"/>
      <c r="I87" s="308"/>
      <c r="J87" s="334">
        <f>IF(INDEX(Rank2026!87:87,MATCH($A$1,Rank2026!$1:$1,0))="","-",(INDEX(Rank2026!87:87,MATCH($A$1,Rank2026!$1:$1,0))))</f>
        <v>9</v>
      </c>
      <c r="K87" s="335" t="s">
        <v>261</v>
      </c>
      <c r="L87" s="336">
        <f>IF(INDEX(Value2026!87:87,MATCH($A$1,Value2026!$1:$1,0))="","-",(INDEX(Value2026!87:87,MATCH($A$1,Value2026!$1:$1,0))))</f>
        <v>0.85399999999999998</v>
      </c>
      <c r="M87" s="337">
        <f>IF(INDEX(Year2026!87:87,MATCH($A$1,Year2026!$1:$1,0))="","-",(INDEX(Year2026!87:87,MATCH($A$1,Year2026!$1:$1,0))))</f>
        <v>2025</v>
      </c>
      <c r="N87" s="351"/>
      <c r="O87" s="350">
        <f>IF(INDEX(Score2026!87:87,MATCH($A$1,Score2026!$1:$1,0))="","-",(INDEX(Score2026!87:87,MATCH($A$1,Score2026!$1:$1,0))))</f>
        <v>86.210892236384723</v>
      </c>
      <c r="P87" s="339">
        <f>IF(Table13[[#This Row],[Score
(0-100)]]="-","",Table13[[#This Row],[Score
(0-100)]]+5)</f>
        <v>91.210892236384723</v>
      </c>
    </row>
    <row r="88" spans="2:16" ht="12" hidden="1" customHeight="1">
      <c r="B88" s="5" t="s">
        <v>262</v>
      </c>
      <c r="C88" s="19" t="s">
        <v>262</v>
      </c>
      <c r="D88" s="19"/>
      <c r="E88" s="19"/>
      <c r="F88" s="19"/>
      <c r="G88" s="19"/>
      <c r="H88" s="19"/>
      <c r="I88" s="19"/>
      <c r="J88" s="22" t="s">
        <v>243</v>
      </c>
      <c r="K88" s="316" t="s">
        <v>891</v>
      </c>
      <c r="L88" s="317" t="s">
        <v>237</v>
      </c>
      <c r="M88" s="21" t="s">
        <v>238</v>
      </c>
      <c r="N88" s="21" t="s">
        <v>239</v>
      </c>
      <c r="O88" s="22" t="s">
        <v>273</v>
      </c>
      <c r="P88" s="20"/>
    </row>
    <row r="89" spans="2:16" ht="12" hidden="1" customHeight="1">
      <c r="B89" s="5" t="s">
        <v>262</v>
      </c>
      <c r="C89" s="307" t="s">
        <v>183</v>
      </c>
      <c r="D89" s="308" t="s">
        <v>263</v>
      </c>
      <c r="E89" s="308"/>
      <c r="F89" s="308"/>
      <c r="G89" s="308"/>
      <c r="H89" s="308"/>
      <c r="I89" s="308"/>
      <c r="J89" s="334">
        <f>IF(INDEX(Rank2026!91:91,MATCH($A$1,Rank2026!$1:$1,0))="","-",(INDEX(Rank2026!91:91,MATCH($A$1,Rank2026!$1:$1,0))))</f>
        <v>6</v>
      </c>
      <c r="K89" s="335">
        <f>IFERROR((IF(INDEX(Rank2025!83:83,MATCH($A$1,Rank2025!$1:$1,0))="","-",(INDEX(Rank2025!83:83,MATCH($A$1,Rank2025!$1:$1,0)))))-Table13[[#This Row],[Rank
(of 30)]],"-")</f>
        <v>0</v>
      </c>
      <c r="L89" s="336">
        <f>IF(INDEX(Value2026!91:91,MATCH($A$1,Value2026!$1:$1,0))="","-",(INDEX(Value2026!91:91,MATCH($A$1,Value2026!$1:$1,0))))</f>
        <v>9.4600000000000009</v>
      </c>
      <c r="M89" s="337">
        <f>IF(INDEX(Year2026!91:91,MATCH($A$1,Year2026!$1:$1,0))="","-",(INDEX(Year2026!91:91,MATCH($A$1,Year2026!$1:$1,0))))</f>
        <v>2025</v>
      </c>
      <c r="N89" s="338"/>
      <c r="O89" s="350">
        <f>IF(INDEX(Score2026!91:91,MATCH($A$1,Score2026!$1:$1,0))="","-",(INDEX(Score2026!91:91,MATCH($A$1,Score2026!$1:$1,0))))</f>
        <v>95.150262362855798</v>
      </c>
      <c r="P89" s="339">
        <f>IF(Table13[[#This Row],[Score
(0-100)]]="-","",Table13[[#This Row],[Score
(0-100)]]+5)</f>
        <v>100.1502623628558</v>
      </c>
    </row>
    <row r="90" spans="2:16" ht="12" hidden="1" customHeight="1">
      <c r="B90" s="5" t="s">
        <v>262</v>
      </c>
      <c r="C90" s="307" t="s">
        <v>185</v>
      </c>
      <c r="D90" s="308" t="s">
        <v>822</v>
      </c>
      <c r="E90" s="308"/>
      <c r="F90" s="308"/>
      <c r="G90" s="308"/>
      <c r="H90" s="308"/>
      <c r="I90" s="308"/>
      <c r="J90" s="334">
        <f>IF(INDEX(Rank2026!92:92,MATCH($A$1,Rank2026!$1:$1,0))="","-",(INDEX(Rank2026!92:92,MATCH($A$1,Rank2026!$1:$1,0))))</f>
        <v>9</v>
      </c>
      <c r="K90" s="335">
        <f>IFERROR((IF(INDEX(Rank2025!84:84,MATCH($A$1,Rank2025!$1:$1,0))="","-",(INDEX(Rank2025!84:84,MATCH($A$1,Rank2025!$1:$1,0)))))-Table13[[#This Row],[Rank
(of 30)]],"-")</f>
        <v>-2</v>
      </c>
      <c r="L90" s="765">
        <f>IF(INDEX(Value2026!92:92,MATCH($A$1,Value2026!$1:$1,0))="","-",(INDEX(Value2026!92:92,MATCH($A$1,Value2026!$1:$1,0))))</f>
        <v>6.8982816196905402E-3</v>
      </c>
      <c r="M90" s="337">
        <f>IF(INDEX(Year2026!92:92,MATCH($A$1,Year2026!$1:$1,0))="","-",(INDEX(Year2026!92:92,MATCH($A$1,Year2026!$1:$1,0))))</f>
        <v>2024</v>
      </c>
      <c r="N90" s="338"/>
      <c r="O90" s="350">
        <f>IF(INDEX(Score2026!92:92,MATCH($A$1,Score2026!$1:$1,0))="","-",(INDEX(Score2026!92:92,MATCH($A$1,Score2026!$1:$1,0))))</f>
        <v>36.345798130720844</v>
      </c>
      <c r="P90" s="339">
        <f>IF(Table13[[#This Row],[Score
(0-100)]]="-","",Table13[[#This Row],[Score
(0-100)]]+5)</f>
        <v>41.345798130720844</v>
      </c>
    </row>
    <row r="91" spans="2:16" ht="12" hidden="1" customHeight="1">
      <c r="B91" s="5" t="s">
        <v>262</v>
      </c>
      <c r="C91" s="307" t="s">
        <v>187</v>
      </c>
      <c r="D91" s="308" t="s">
        <v>188</v>
      </c>
      <c r="E91" s="308"/>
      <c r="F91" s="308"/>
      <c r="G91" s="308"/>
      <c r="H91" s="308"/>
      <c r="I91" s="308"/>
      <c r="J91" s="334">
        <f>IF(INDEX(Rank2026!93:93,MATCH($A$1,Rank2026!$1:$1,0))="","-",(INDEX(Rank2026!93:93,MATCH($A$1,Rank2026!$1:$1,0))))</f>
        <v>5</v>
      </c>
      <c r="K91" s="335">
        <f>IFERROR((IF(INDEX(Rank2025!85:85,MATCH($A$1,Rank2025!$1:$1,0))="","-",(INDEX(Rank2025!85:85,MATCH($A$1,Rank2025!$1:$1,0)))))-Table13[[#This Row],[Rank
(of 30)]],"-")</f>
        <v>0</v>
      </c>
      <c r="L91" s="336">
        <f>IF(INDEX(Value2026!93:93,MATCH($A$1,Value2026!$1:$1,0))="","-",(INDEX(Value2026!93:93,MATCH($A$1,Value2026!$1:$1,0))))</f>
        <v>97.192672729999998</v>
      </c>
      <c r="M91" s="337">
        <f>IF(INDEX(Year2026!93:93,MATCH($A$1,Year2026!$1:$1,0))="","-",(INDEX(Year2026!93:93,MATCH($A$1,Year2026!$1:$1,0))))</f>
        <v>2024</v>
      </c>
      <c r="N91" s="338"/>
      <c r="O91" s="350">
        <f>IF(INDEX(Score2026!93:93,MATCH($A$1,Score2026!$1:$1,0))="","-",(INDEX(Score2026!93:93,MATCH($A$1,Score2026!$1:$1,0))))</f>
        <v>96.97179349472755</v>
      </c>
      <c r="P91" s="339">
        <f>IF(Table13[[#This Row],[Score
(0-100)]]="-","",Table13[[#This Row],[Score
(0-100)]]+5)</f>
        <v>101.97179349472755</v>
      </c>
    </row>
    <row r="92" spans="2:16" ht="12" hidden="1" customHeight="1">
      <c r="B92" s="5" t="s">
        <v>262</v>
      </c>
      <c r="C92" s="307" t="s">
        <v>189</v>
      </c>
      <c r="D92" s="308" t="s">
        <v>567</v>
      </c>
      <c r="E92" s="308"/>
      <c r="F92" s="308"/>
      <c r="G92" s="308"/>
      <c r="H92" s="308"/>
      <c r="I92" s="308"/>
      <c r="J92" s="334">
        <f>IF(INDEX(Rank2026!94:94,MATCH($A$1,Rank2026!$1:$1,0))="","-",(INDEX(Rank2026!94:94,MATCH($A$1,Rank2026!$1:$1,0))))</f>
        <v>4</v>
      </c>
      <c r="K92" s="335">
        <f>IFERROR((IF(INDEX(Rank2025!86:86,MATCH($A$1,Rank2025!$1:$1,0))="","-",(INDEX(Rank2025!86:86,MATCH($A$1,Rank2025!$1:$1,0)))))-Table13[[#This Row],[Rank
(of 30)]],"-")</f>
        <v>-2</v>
      </c>
      <c r="L92" s="336">
        <f>IF(INDEX(Value2026!94:94,MATCH($A$1,Value2026!$1:$1,0))="","-",(INDEX(Value2026!94:94,MATCH($A$1,Value2026!$1:$1,0))))</f>
        <v>39.357219539283292</v>
      </c>
      <c r="M92" s="337">
        <f>IF(INDEX(Year2026!94:94,MATCH($A$1,Year2026!$1:$1,0))="","-",(INDEX(Year2026!94:94,MATCH($A$1,Year2026!$1:$1,0))))</f>
        <v>2024</v>
      </c>
      <c r="N92" s="338"/>
      <c r="O92" s="350">
        <f>IF(INDEX(Score2026!94:94,MATCH($A$1,Score2026!$1:$1,0))="","-",(INDEX(Score2026!94:94,MATCH($A$1,Score2026!$1:$1,0))))</f>
        <v>85.887121174691842</v>
      </c>
      <c r="P92" s="339">
        <f>IF(Table13[[#This Row],[Score
(0-100)]]="-","",Table13[[#This Row],[Score
(0-100)]]+5)</f>
        <v>90.887121174691842</v>
      </c>
    </row>
    <row r="93" spans="2:16" ht="12" hidden="1" customHeight="1">
      <c r="B93" s="5" t="s">
        <v>262</v>
      </c>
      <c r="C93" s="307" t="s">
        <v>191</v>
      </c>
      <c r="D93" s="308" t="s">
        <v>398</v>
      </c>
      <c r="E93" s="308"/>
      <c r="F93" s="308"/>
      <c r="G93" s="308"/>
      <c r="H93" s="308"/>
      <c r="I93" s="308"/>
      <c r="J93" s="334">
        <f>IF(INDEX(Rank2026!95:95,MATCH($A$1,Rank2026!$1:$1,0))="","-",(INDEX(Rank2026!95:95,MATCH($A$1,Rank2026!$1:$1,0))))</f>
        <v>14</v>
      </c>
      <c r="K93" s="335">
        <f>IFERROR((IF(INDEX(Rank2025!87:87,MATCH($A$1,Rank2025!$1:$1,0))="","-",(INDEX(Rank2025!87:87,MATCH($A$1,Rank2025!$1:$1,0)))))-Table13[[#This Row],[Rank
(of 30)]],"-")</f>
        <v>3</v>
      </c>
      <c r="L93" s="336">
        <f>IF(INDEX(Value2026!95:95,MATCH($A$1,Value2026!$1:$1,0))="","-",(INDEX(Value2026!95:95,MATCH($A$1,Value2026!$1:$1,0))))</f>
        <v>3.4089999999999998</v>
      </c>
      <c r="M93" s="337">
        <f>IF(INDEX(Year2026!95:95,MATCH($A$1,Year2026!$1:$1,0))="","-",(INDEX(Year2026!95:95,MATCH($A$1,Year2026!$1:$1,0))))</f>
        <v>2025</v>
      </c>
      <c r="N93" s="338"/>
      <c r="O93" s="350">
        <f>IF(INDEX(Score2026!95:95,MATCH($A$1,Score2026!$1:$1,0))="","-",(INDEX(Score2026!95:95,MATCH($A$1,Score2026!$1:$1,0))))</f>
        <v>57.558047701784865</v>
      </c>
      <c r="P93" s="339">
        <f>IF(Table13[[#This Row],[Score
(0-100)]]="-","",Table13[[#This Row],[Score
(0-100)]]+5)</f>
        <v>62.558047701784865</v>
      </c>
    </row>
    <row r="94" spans="2:16" ht="12" hidden="1" customHeight="1">
      <c r="B94" s="5" t="s">
        <v>262</v>
      </c>
      <c r="C94" s="307" t="s">
        <v>193</v>
      </c>
      <c r="D94" s="308" t="s">
        <v>266</v>
      </c>
      <c r="E94" s="308"/>
      <c r="F94" s="308"/>
      <c r="G94" s="308"/>
      <c r="H94" s="308"/>
      <c r="I94" s="308"/>
      <c r="J94" s="334">
        <f>IF(INDEX(Rank2026!96:96,MATCH($A$1,Rank2026!$1:$1,0))="","-",(INDEX(Rank2026!96:96,MATCH($A$1,Rank2026!$1:$1,0))))</f>
        <v>21</v>
      </c>
      <c r="K94" s="335">
        <f>IFERROR((IF(INDEX(Rank2025!88:88,MATCH($A$1,Rank2025!$1:$1,0))="","-",(INDEX(Rank2025!88:88,MATCH($A$1,Rank2025!$1:$1,0)))))-Table13[[#This Row],[Rank
(of 30)]],"-")</f>
        <v>-3</v>
      </c>
      <c r="L94" s="336">
        <f>IF(INDEX(Value2026!96:96,MATCH($A$1,Value2026!$1:$1,0))="","-",(INDEX(Value2026!96:96,MATCH($A$1,Value2026!$1:$1,0))))</f>
        <v>12.2</v>
      </c>
      <c r="M94" s="337">
        <f>IF(INDEX(Year2026!96:96,MATCH($A$1,Year2026!$1:$1,0))="","-",(INDEX(Year2026!96:96,MATCH($A$1,Year2026!$1:$1,0))))</f>
        <v>2021</v>
      </c>
      <c r="N94" s="338"/>
      <c r="O94" s="350">
        <f>IF(INDEX(Score2026!96:96,MATCH($A$1,Score2026!$1:$1,0))="","-",(INDEX(Score2026!96:96,MATCH($A$1,Score2026!$1:$1,0))))</f>
        <v>19.395866454689983</v>
      </c>
      <c r="P94" s="339">
        <f>IF(Table13[[#This Row],[Score
(0-100)]]="-","",Table13[[#This Row],[Score
(0-100)]]+5)</f>
        <v>24.395866454689983</v>
      </c>
    </row>
    <row r="95" spans="2:16" ht="12" hidden="1" customHeight="1">
      <c r="B95" s="5" t="s">
        <v>262</v>
      </c>
      <c r="C95" s="309" t="s">
        <v>195</v>
      </c>
      <c r="D95" s="310" t="s">
        <v>267</v>
      </c>
      <c r="E95" s="310"/>
      <c r="F95" s="310"/>
      <c r="G95" s="310"/>
      <c r="H95" s="310"/>
      <c r="I95" s="310"/>
      <c r="J95" s="758">
        <f>IF(INDEX(Rank2026!97:97,MATCH($A$1,Rank2026!$1:$1,0))="","-",(INDEX(Rank2026!97:97,MATCH($A$1,Rank2026!$1:$1,0))))</f>
        <v>1</v>
      </c>
      <c r="K95" s="759">
        <f>IFERROR((IF(INDEX(Rank2025!89:89,MATCH($A$1,Rank2025!$1:$1,0))="","-",(INDEX(Rank2025!89:89,MATCH($A$1,Rank2025!$1:$1,0)))))-Table13[[#This Row],[Rank
(of 30)]],"-")</f>
        <v>0</v>
      </c>
      <c r="L95" s="760" t="str">
        <f>IF(INDEX(Value2026!97:97,MATCH($A$1,Value2026!$1:$1,0))="","-",(INDEX(Value2026!97:97,MATCH($A$1,Value2026!$1:$1,0))))</f>
        <v>-</v>
      </c>
      <c r="M95" s="761" t="str">
        <f>IF(INDEX(Year2026!97:97,MATCH($A$1,Year2026!$1:$1,0))="","-",(INDEX(Year2026!97:97,MATCH($A$1,Year2026!$1:$1,0))))</f>
        <v>-</v>
      </c>
      <c r="N95" s="340"/>
      <c r="O95" s="762">
        <f>IF(INDEX(Score2026!97:97,MATCH($A$1,Score2026!$1:$1,0))="","-",(INDEX(Score2026!97:97,MATCH($A$1,Score2026!$1:$1,0))))</f>
        <v>100</v>
      </c>
      <c r="P95" s="341">
        <f>IF(Table13[[#This Row],[Score
(0-100)]]="-","",Table13[[#This Row],[Score
(0-100)]]+5)</f>
        <v>105</v>
      </c>
    </row>
    <row r="96" spans="2:16" ht="12" hidden="1" customHeight="1">
      <c r="B96" s="5" t="s">
        <v>262</v>
      </c>
      <c r="C96" s="311" t="s">
        <v>197</v>
      </c>
      <c r="D96" s="312" t="s">
        <v>198</v>
      </c>
      <c r="E96" s="312"/>
      <c r="F96" s="312"/>
      <c r="G96" s="312"/>
      <c r="H96" s="312"/>
      <c r="I96" s="312"/>
      <c r="J96" s="779">
        <f>IF(INDEX(Rank2026!98:98,MATCH($A$1,Rank2026!$1:$1,0))="","-",(INDEX(Rank2026!98:98,MATCH($A$1,Rank2026!$1:$1,0))))</f>
        <v>1</v>
      </c>
      <c r="K96" s="764">
        <f>IFERROR((IF(INDEX(Rank2025!90:90,MATCH($A$1,Rank2025!$1:$1,0))="","-",(INDEX(Rank2025!90:90,MATCH($A$1,Rank2025!$1:$1,0)))))-Table13[[#This Row],[Rank
(of 30)]],"-")</f>
        <v>0</v>
      </c>
      <c r="L96" s="787">
        <f>IF(INDEX(Value2026!98:98,MATCH($A$1,Value2026!$1:$1,0))="","-",(INDEX(Value2026!98:98,MATCH($A$1,Value2026!$1:$1,0))))</f>
        <v>2</v>
      </c>
      <c r="M96" s="782">
        <f>IF(INDEX(Year2026!98:98,MATCH($A$1,Year2026!$1:$1,0))="","-",(INDEX(Year2026!98:98,MATCH($A$1,Year2026!$1:$1,0))))</f>
        <v>2025</v>
      </c>
      <c r="N96" s="342"/>
      <c r="O96" s="785">
        <f>IF(INDEX(Score2026!98:98,MATCH($A$1,Score2026!$1:$1,0))="","-",(INDEX(Score2026!98:98,MATCH($A$1,Score2026!$1:$1,0))))</f>
        <v>100</v>
      </c>
      <c r="P96" s="343">
        <f>IF(Table13[[#This Row],[Score
(0-100)]]="-","",Table13[[#This Row],[Score
(0-100)]]+5)</f>
        <v>105</v>
      </c>
    </row>
    <row r="97" spans="2:16" ht="12" hidden="1" customHeight="1">
      <c r="B97" s="5" t="s">
        <v>262</v>
      </c>
      <c r="C97" s="311" t="s">
        <v>199</v>
      </c>
      <c r="D97" s="312" t="s">
        <v>200</v>
      </c>
      <c r="E97" s="312"/>
      <c r="F97" s="312"/>
      <c r="G97" s="312"/>
      <c r="H97" s="312"/>
      <c r="I97" s="312"/>
      <c r="J97" s="779">
        <f>IF(INDEX(Rank2026!99:99,MATCH($A$1,Rank2026!$1:$1,0))="","-",(INDEX(Rank2026!99:99,MATCH($A$1,Rank2026!$1:$1,0))))</f>
        <v>1</v>
      </c>
      <c r="K97" s="764">
        <f>IFERROR((IF(INDEX(Rank2025!91:91,MATCH($A$1,Rank2025!$1:$1,0))="","-",(INDEX(Rank2025!91:91,MATCH($A$1,Rank2025!$1:$1,0)))))-Table13[[#This Row],[Rank
(of 30)]],"-")</f>
        <v>0</v>
      </c>
      <c r="L97" s="787">
        <f>IF(INDEX(Value2026!99:99,MATCH($A$1,Value2026!$1:$1,0))="","-",(INDEX(Value2026!99:99,MATCH($A$1,Value2026!$1:$1,0))))</f>
        <v>2</v>
      </c>
      <c r="M97" s="782">
        <f>IF(INDEX(Year2026!99:99,MATCH($A$1,Year2026!$1:$1,0))="","-",(INDEX(Year2026!99:99,MATCH($A$1,Year2026!$1:$1,0))))</f>
        <v>2025</v>
      </c>
      <c r="N97" s="342"/>
      <c r="O97" s="785">
        <f>IF(INDEX(Score2026!99:99,MATCH($A$1,Score2026!$1:$1,0))="","-",(INDEX(Score2026!99:99,MATCH($A$1,Score2026!$1:$1,0))))</f>
        <v>100</v>
      </c>
      <c r="P97" s="343">
        <f>IF(Table13[[#This Row],[Score
(0-100)]]="-","",Table13[[#This Row],[Score
(0-100)]]+5)</f>
        <v>105</v>
      </c>
    </row>
    <row r="98" spans="2:16" ht="12" hidden="1" customHeight="1">
      <c r="B98" s="5" t="s">
        <v>262</v>
      </c>
      <c r="C98" s="311" t="s">
        <v>201</v>
      </c>
      <c r="D98" s="312" t="s">
        <v>202</v>
      </c>
      <c r="E98" s="312"/>
      <c r="F98" s="312"/>
      <c r="G98" s="312"/>
      <c r="H98" s="312"/>
      <c r="I98" s="312"/>
      <c r="J98" s="779">
        <f>IF(INDEX(Rank2026!100:100,MATCH($A$1,Rank2026!$1:$1,0))="","-",(INDEX(Rank2026!100:100,MATCH($A$1,Rank2026!$1:$1,0))))</f>
        <v>1</v>
      </c>
      <c r="K98" s="764">
        <f>IFERROR((IF(INDEX(Rank2025!92:92,MATCH($A$1,Rank2025!$1:$1,0))="","-",(INDEX(Rank2025!92:92,MATCH($A$1,Rank2025!$1:$1,0)))))-Table13[[#This Row],[Rank
(of 30)]],"-")</f>
        <v>0</v>
      </c>
      <c r="L98" s="787">
        <f>IF(INDEX(Value2026!100:100,MATCH($A$1,Value2026!$1:$1,0))="","-",(INDEX(Value2026!100:100,MATCH($A$1,Value2026!$1:$1,0))))</f>
        <v>2</v>
      </c>
      <c r="M98" s="782">
        <f>IF(INDEX(Year2026!100:100,MATCH($A$1,Year2026!$1:$1,0))="","-",(INDEX(Year2026!100:100,MATCH($A$1,Year2026!$1:$1,0))))</f>
        <v>2025</v>
      </c>
      <c r="N98" s="342"/>
      <c r="O98" s="785">
        <f>IF(INDEX(Score2026!100:100,MATCH($A$1,Score2026!$1:$1,0))="","-",(INDEX(Score2026!100:100,MATCH($A$1,Score2026!$1:$1,0))))</f>
        <v>100</v>
      </c>
      <c r="P98" s="343">
        <f>IF(Table13[[#This Row],[Score
(0-100)]]="-","",Table13[[#This Row],[Score
(0-100)]]+5)</f>
        <v>105</v>
      </c>
    </row>
    <row r="99" spans="2:16" ht="12" hidden="1" customHeight="1">
      <c r="B99" s="5" t="s">
        <v>262</v>
      </c>
      <c r="C99" s="311" t="s">
        <v>203</v>
      </c>
      <c r="D99" s="312" t="s">
        <v>204</v>
      </c>
      <c r="E99" s="312"/>
      <c r="F99" s="312"/>
      <c r="G99" s="312"/>
      <c r="H99" s="312"/>
      <c r="I99" s="312"/>
      <c r="J99" s="779">
        <f>IF(INDEX(Rank2026!101:101,MATCH($A$1,Rank2026!$1:$1,0))="","-",(INDEX(Rank2026!101:101,MATCH($A$1,Rank2026!$1:$1,0))))</f>
        <v>1</v>
      </c>
      <c r="K99" s="764">
        <f>IFERROR((IF(INDEX(Rank2025!93:93,MATCH($A$1,Rank2025!$1:$1,0))="","-",(INDEX(Rank2025!93:93,MATCH($A$1,Rank2025!$1:$1,0)))))-Table13[[#This Row],[Rank
(of 30)]],"-")</f>
        <v>0</v>
      </c>
      <c r="L99" s="787">
        <f>IF(INDEX(Value2026!101:101,MATCH($A$1,Value2026!$1:$1,0))="","-",(INDEX(Value2026!101:101,MATCH($A$1,Value2026!$1:$1,0))))</f>
        <v>2</v>
      </c>
      <c r="M99" s="782">
        <f>IF(INDEX(Year2026!101:101,MATCH($A$1,Year2026!$1:$1,0))="","-",(INDEX(Year2026!101:101,MATCH($A$1,Year2026!$1:$1,0))))</f>
        <v>2025</v>
      </c>
      <c r="N99" s="342"/>
      <c r="O99" s="785">
        <f>IF(INDEX(Score2026!101:101,MATCH($A$1,Score2026!$1:$1,0))="","-",(INDEX(Score2026!101:101,MATCH($A$1,Score2026!$1:$1,0))))</f>
        <v>100</v>
      </c>
      <c r="P99" s="343">
        <f>IF(Table13[[#This Row],[Score
(0-100)]]="-","",Table13[[#This Row],[Score
(0-100)]]+5)</f>
        <v>105</v>
      </c>
    </row>
    <row r="100" spans="2:16" ht="12" hidden="1" customHeight="1">
      <c r="B100" s="5" t="s">
        <v>262</v>
      </c>
      <c r="C100" s="311" t="s">
        <v>205</v>
      </c>
      <c r="D100" s="312" t="s">
        <v>206</v>
      </c>
      <c r="E100" s="312"/>
      <c r="F100" s="312"/>
      <c r="G100" s="312"/>
      <c r="H100" s="312"/>
      <c r="I100" s="312"/>
      <c r="J100" s="779">
        <f>IF(INDEX(Rank2026!102:102,MATCH($A$1,Rank2026!$1:$1,0))="","-",(INDEX(Rank2026!102:102,MATCH($A$1,Rank2026!$1:$1,0))))</f>
        <v>1</v>
      </c>
      <c r="K100" s="764">
        <f>IFERROR((IF(INDEX(Rank2025!94:94,MATCH($A$1,Rank2025!$1:$1,0))="","-",(INDEX(Rank2025!94:94,MATCH($A$1,Rank2025!$1:$1,0)))))-Table13[[#This Row],[Rank
(of 30)]],"-")</f>
        <v>0</v>
      </c>
      <c r="L100" s="787">
        <f>IF(INDEX(Value2026!102:102,MATCH($A$1,Value2026!$1:$1,0))="","-",(INDEX(Value2026!102:102,MATCH($A$1,Value2026!$1:$1,0))))</f>
        <v>2</v>
      </c>
      <c r="M100" s="782">
        <f>IF(INDEX(Year2026!102:102,MATCH($A$1,Year2026!$1:$1,0))="","-",(INDEX(Year2026!102:102,MATCH($A$1,Year2026!$1:$1,0))))</f>
        <v>2025</v>
      </c>
      <c r="N100" s="342"/>
      <c r="O100" s="785">
        <f>IF(INDEX(Score2026!102:102,MATCH($A$1,Score2026!$1:$1,0))="","-",(INDEX(Score2026!102:102,MATCH($A$1,Score2026!$1:$1,0))))</f>
        <v>100</v>
      </c>
      <c r="P100" s="343">
        <f>IF(Table13[[#This Row],[Score
(0-100)]]="-","",Table13[[#This Row],[Score
(0-100)]]+5)</f>
        <v>105</v>
      </c>
    </row>
    <row r="101" spans="2:16" ht="12" hidden="1" customHeight="1">
      <c r="B101" s="5" t="s">
        <v>262</v>
      </c>
      <c r="C101" s="311" t="s">
        <v>207</v>
      </c>
      <c r="D101" s="312" t="s">
        <v>208</v>
      </c>
      <c r="E101" s="312"/>
      <c r="F101" s="312"/>
      <c r="G101" s="312"/>
      <c r="H101" s="312"/>
      <c r="I101" s="312"/>
      <c r="J101" s="779">
        <f>IF(INDEX(Rank2026!103:103,MATCH($A$1,Rank2026!$1:$1,0))="","-",(INDEX(Rank2026!103:103,MATCH($A$1,Rank2026!$1:$1,0))))</f>
        <v>1</v>
      </c>
      <c r="K101" s="764">
        <f>IFERROR((IF(INDEX(Rank2025!95:95,MATCH($A$1,Rank2025!$1:$1,0))="","-",(INDEX(Rank2025!95:95,MATCH($A$1,Rank2025!$1:$1,0)))))-Table13[[#This Row],[Rank
(of 30)]],"-")</f>
        <v>0</v>
      </c>
      <c r="L101" s="787">
        <f>IF(INDEX(Value2026!103:103,MATCH($A$1,Value2026!$1:$1,0))="","-",(INDEX(Value2026!103:103,MATCH($A$1,Value2026!$1:$1,0))))</f>
        <v>2</v>
      </c>
      <c r="M101" s="782">
        <f>IF(INDEX(Year2026!103:103,MATCH($A$1,Year2026!$1:$1,0))="","-",(INDEX(Year2026!103:103,MATCH($A$1,Year2026!$1:$1,0))))</f>
        <v>2025</v>
      </c>
      <c r="N101" s="342"/>
      <c r="O101" s="785">
        <f>IF(INDEX(Score2026!103:103,MATCH($A$1,Score2026!$1:$1,0))="","-",(INDEX(Score2026!103:103,MATCH($A$1,Score2026!$1:$1,0))))</f>
        <v>100</v>
      </c>
      <c r="P101" s="343">
        <f>IF(Table13[[#This Row],[Score
(0-100)]]="-","",Table13[[#This Row],[Score
(0-100)]]+5)</f>
        <v>105</v>
      </c>
    </row>
    <row r="102" spans="2:16" ht="12" hidden="1" customHeight="1">
      <c r="B102" s="5" t="s">
        <v>262</v>
      </c>
      <c r="C102" s="315" t="s">
        <v>209</v>
      </c>
      <c r="D102" s="314" t="s">
        <v>210</v>
      </c>
      <c r="E102" s="314"/>
      <c r="F102" s="314"/>
      <c r="G102" s="314"/>
      <c r="H102" s="314"/>
      <c r="I102" s="314"/>
      <c r="J102" s="780">
        <f>IF(INDEX(Rank2026!104:104,MATCH($A$1,Rank2026!$1:$1,0))="","-",(INDEX(Rank2026!104:104,MATCH($A$1,Rank2026!$1:$1,0))))</f>
        <v>1</v>
      </c>
      <c r="K102" s="763">
        <f>IFERROR((IF(INDEX(Rank2025!96:96,MATCH($A$1,Rank2025!$1:$1,0))="","-",(INDEX(Rank2025!96:96,MATCH($A$1,Rank2025!$1:$1,0)))))-Table13[[#This Row],[Rank
(of 30)]],"-")</f>
        <v>0</v>
      </c>
      <c r="L102" s="788">
        <f>IF(INDEX(Value2026!104:104,MATCH($A$1,Value2026!$1:$1,0))="","-",(INDEX(Value2026!104:104,MATCH($A$1,Value2026!$1:$1,0))))</f>
        <v>2</v>
      </c>
      <c r="M102" s="784">
        <f>IF(INDEX(Year2026!104:104,MATCH($A$1,Year2026!$1:$1,0))="","-",(INDEX(Year2026!104:104,MATCH($A$1,Year2026!$1:$1,0))))</f>
        <v>2025</v>
      </c>
      <c r="N102" s="344"/>
      <c r="O102" s="786">
        <f>IF(INDEX(Score2026!104:104,MATCH($A$1,Score2026!$1:$1,0))="","-",(INDEX(Score2026!104:104,MATCH($A$1,Score2026!$1:$1,0))))</f>
        <v>100</v>
      </c>
      <c r="P102" s="345">
        <f>IF(Table13[[#This Row],[Score
(0-100)]]="-","",Table13[[#This Row],[Score
(0-100)]]+5)</f>
        <v>105</v>
      </c>
    </row>
    <row r="103" spans="2:16" ht="12" hidden="1" customHeight="1">
      <c r="B103" s="5" t="s">
        <v>262</v>
      </c>
      <c r="C103" s="307" t="s">
        <v>211</v>
      </c>
      <c r="D103" s="308" t="s">
        <v>268</v>
      </c>
      <c r="E103" s="308"/>
      <c r="F103" s="308"/>
      <c r="G103" s="308"/>
      <c r="H103" s="308"/>
      <c r="I103" s="308"/>
      <c r="J103" s="334">
        <f>IF(INDEX(Rank2026!105:105,MATCH($A$1,Rank2026!$1:$1,0))="","-",(INDEX(Rank2026!105:105,MATCH($A$1,Rank2026!$1:$1,0))))</f>
        <v>2</v>
      </c>
      <c r="K103" s="335">
        <f>IFERROR((IF(INDEX(Rank2025!97:97,MATCH($A$1,Rank2025!$1:$1,0))="","-",(INDEX(Rank2025!97:97,MATCH($A$1,Rank2025!$1:$1,0)))))-Table13[[#This Row],[Rank
(of 30)]],"-")</f>
        <v>0</v>
      </c>
      <c r="L103" s="336">
        <f>IF(INDEX(Value2026!105:105,MATCH($A$1,Value2026!$1:$1,0))="","-",(INDEX(Value2026!105:105,MATCH($A$1,Value2026!$1:$1,0))))</f>
        <v>-48.928383778021797</v>
      </c>
      <c r="M103" s="337">
        <f>IF(INDEX(Year2026!105:105,MATCH($A$1,Year2026!$1:$1,0))="","-",(INDEX(Year2026!105:105,MATCH($A$1,Year2026!$1:$1,0))))</f>
        <v>2023</v>
      </c>
      <c r="N103" s="338"/>
      <c r="O103" s="350">
        <f>IF(INDEX(Score2026!105:105,MATCH($A$1,Score2026!$1:$1,0))="","-",(INDEX(Score2026!105:105,MATCH($A$1,Score2026!$1:$1,0))))</f>
        <v>67.473037802451671</v>
      </c>
      <c r="P103" s="339">
        <f>IF(Table13[[#This Row],[Score
(0-100)]]="-","",Table13[[#This Row],[Score
(0-100)]]+5)</f>
        <v>72.473037802451671</v>
      </c>
    </row>
    <row r="104" spans="2:16" ht="12" hidden="1" customHeight="1">
      <c r="B104" s="5" t="s">
        <v>262</v>
      </c>
      <c r="C104" s="307" t="s">
        <v>213</v>
      </c>
      <c r="D104" s="308" t="s">
        <v>269</v>
      </c>
      <c r="E104" s="308"/>
      <c r="F104" s="308"/>
      <c r="G104" s="308"/>
      <c r="H104" s="308"/>
      <c r="I104" s="308"/>
      <c r="J104" s="334">
        <f>IF(INDEX(Rank2026!106:106,MATCH($A$1,Rank2026!$1:$1,0))="","-",(INDEX(Rank2026!106:106,MATCH($A$1,Rank2026!$1:$1,0))))</f>
        <v>20</v>
      </c>
      <c r="K104" s="335">
        <f>IFERROR((IF(INDEX(Rank2025!98:98,MATCH($A$1,Rank2025!$1:$1,0))="","-",(INDEX(Rank2025!98:98,MATCH($A$1,Rank2025!$1:$1,0)))))-Table13[[#This Row],[Rank
(of 30)]],"-")</f>
        <v>-2</v>
      </c>
      <c r="L104" s="336">
        <f>IF(INDEX(Value2026!106:106,MATCH($A$1,Value2026!$1:$1,0))="","-",(INDEX(Value2026!106:106,MATCH($A$1,Value2026!$1:$1,0))))</f>
        <v>33.186975076785195</v>
      </c>
      <c r="M104" s="337">
        <f>IF(INDEX(Year2026!106:106,MATCH($A$1,Year2026!$1:$1,0))="","-",(INDEX(Year2026!106:106,MATCH($A$1,Year2026!$1:$1,0))))</f>
        <v>2025</v>
      </c>
      <c r="N104" s="338"/>
      <c r="O104" s="350">
        <f>IF(INDEX(Score2026!106:106,MATCH($A$1,Score2026!$1:$1,0))="","-",(INDEX(Score2026!106:106,MATCH($A$1,Score2026!$1:$1,0))))</f>
        <v>58.9386467891078</v>
      </c>
      <c r="P104" s="339">
        <f>IF(Table13[[#This Row],[Score
(0-100)]]="-","",Table13[[#This Row],[Score
(0-100)]]+5)</f>
        <v>63.9386467891078</v>
      </c>
    </row>
    <row r="105" spans="2:16" ht="12" hidden="1" customHeight="1">
      <c r="B105" s="5" t="s">
        <v>262</v>
      </c>
      <c r="C105" s="309" t="s">
        <v>215</v>
      </c>
      <c r="D105" s="310" t="s">
        <v>216</v>
      </c>
      <c r="E105" s="310"/>
      <c r="F105" s="310"/>
      <c r="G105" s="310"/>
      <c r="H105" s="310"/>
      <c r="I105" s="310"/>
      <c r="J105" s="758">
        <f>IF(INDEX(Rank2026!107:107,MATCH($A$1,Rank2026!$1:$1,0))="","-",(INDEX(Rank2026!107:107,MATCH($A$1,Rank2026!$1:$1,0))))</f>
        <v>6</v>
      </c>
      <c r="K105" s="759">
        <f>IFERROR((IF(INDEX(Rank2025!99:99,MATCH($A$1,Rank2025!$1:$1,0))="","-",(INDEX(Rank2025!99:99,MATCH($A$1,Rank2025!$1:$1,0)))))-Table13[[#This Row],[Rank
(of 30)]],"-")</f>
        <v>-3</v>
      </c>
      <c r="L105" s="760" t="str">
        <f>IF(INDEX(Value2026!107:107,MATCH($A$1,Value2026!$1:$1,0))="","-",(INDEX(Value2026!107:107,MATCH($A$1,Value2026!$1:$1,0))))</f>
        <v>-</v>
      </c>
      <c r="M105" s="761" t="str">
        <f>IF(INDEX(Year2026!107:107,MATCH($A$1,Year2026!$1:$1,0))="","-",(INDEX(Year2026!107:107,MATCH($A$1,Year2026!$1:$1,0))))</f>
        <v>-</v>
      </c>
      <c r="N105" s="340"/>
      <c r="O105" s="762">
        <f>IF(INDEX(Score2026!107:107,MATCH($A$1,Score2026!$1:$1,0))="","-",(INDEX(Score2026!107:107,MATCH($A$1,Score2026!$1:$1,0))))</f>
        <v>94.521390669011311</v>
      </c>
      <c r="P105" s="341">
        <f>IF(Table13[[#This Row],[Score
(0-100)]]="-","",Table13[[#This Row],[Score
(0-100)]]+5)</f>
        <v>99.521390669011311</v>
      </c>
    </row>
    <row r="106" spans="2:16" ht="12" hidden="1" customHeight="1">
      <c r="B106" s="5" t="s">
        <v>262</v>
      </c>
      <c r="C106" s="311" t="s">
        <v>217</v>
      </c>
      <c r="D106" s="312" t="s">
        <v>218</v>
      </c>
      <c r="E106" s="312"/>
      <c r="F106" s="312"/>
      <c r="G106" s="312"/>
      <c r="H106" s="312"/>
      <c r="I106" s="312"/>
      <c r="J106" s="779">
        <f>IF(INDEX(Rank2026!108:108,MATCH($A$1,Rank2026!$1:$1,0))="","-",(INDEX(Rank2026!108:108,MATCH($A$1,Rank2026!$1:$1,0))))</f>
        <v>1</v>
      </c>
      <c r="K106" s="764">
        <f>IFERROR((IF(INDEX(Rank2025!100:100,MATCH($A$1,Rank2025!$1:$1,0))="","-",(INDEX(Rank2025!100:100,MATCH($A$1,Rank2025!$1:$1,0)))))-Table13[[#This Row],[Rank
(of 30)]],"-")</f>
        <v>0</v>
      </c>
      <c r="L106" s="787">
        <f>IF(INDEX(Value2026!108:108,MATCH($A$1,Value2026!$1:$1,0))="","-",(INDEX(Value2026!108:108,MATCH($A$1,Value2026!$1:$1,0))))</f>
        <v>2</v>
      </c>
      <c r="M106" s="782">
        <f>IF(INDEX(Year2026!108:108,MATCH($A$1,Year2026!$1:$1,0))="","-",(INDEX(Year2026!108:108,MATCH($A$1,Year2026!$1:$1,0))))</f>
        <v>2025</v>
      </c>
      <c r="N106" s="342"/>
      <c r="O106" s="785">
        <f>IF(INDEX(Score2026!108:108,MATCH($A$1,Score2026!$1:$1,0))="","-",(INDEX(Score2026!108:108,MATCH($A$1,Score2026!$1:$1,0))))</f>
        <v>100</v>
      </c>
      <c r="P106" s="343">
        <f>IF(Table13[[#This Row],[Score
(0-100)]]="-","",Table13[[#This Row],[Score
(0-100)]]+5)</f>
        <v>105</v>
      </c>
    </row>
    <row r="107" spans="2:16" ht="12" hidden="1" customHeight="1">
      <c r="B107" s="5" t="s">
        <v>262</v>
      </c>
      <c r="C107" s="315" t="s">
        <v>219</v>
      </c>
      <c r="D107" s="314" t="s">
        <v>220</v>
      </c>
      <c r="E107" s="314"/>
      <c r="F107" s="314"/>
      <c r="G107" s="314"/>
      <c r="H107" s="314"/>
      <c r="I107" s="314"/>
      <c r="J107" s="780">
        <f>IF(INDEX(Rank2026!109:109,MATCH($A$1,Rank2026!$1:$1,0))="","-",(INDEX(Rank2026!109:109,MATCH($A$1,Rank2026!$1:$1,0))))</f>
        <v>17</v>
      </c>
      <c r="K107" s="763">
        <f>IFERROR((IF(INDEX(Rank2025!101:101,MATCH($A$1,Rank2025!$1:$1,0))="","-",(INDEX(Rank2025!101:101,MATCH($A$1,Rank2025!$1:$1,0)))))-Table13[[#This Row],[Rank
(of 30)]],"-")</f>
        <v>-1</v>
      </c>
      <c r="L107" s="783">
        <f>IF(INDEX(Value2026!109:109,MATCH($A$1,Value2026!$1:$1,0))="","-",(INDEX(Value2026!109:109,MATCH($A$1,Value2026!$1:$1,0))))</f>
        <v>4.2536818482910004</v>
      </c>
      <c r="M107" s="784">
        <f>IF(INDEX(Year2026!109:109,MATCH($A$1,Year2026!$1:$1,0))="","-",(INDEX(Year2026!109:109,MATCH($A$1,Year2026!$1:$1,0))))</f>
        <v>2024</v>
      </c>
      <c r="N107" s="344"/>
      <c r="O107" s="786">
        <f>IF(INDEX(Score2026!109:109,MATCH($A$1,Score2026!$1:$1,0))="","-",(INDEX(Score2026!109:109,MATCH($A$1,Score2026!$1:$1,0))))</f>
        <v>81.156753739182193</v>
      </c>
      <c r="P107" s="345">
        <f>IF(Table13[[#This Row],[Score
(0-100)]]="-","",Table13[[#This Row],[Score
(0-100)]]+5)</f>
        <v>86.156753739182193</v>
      </c>
    </row>
    <row r="108" spans="2:16" ht="12" customHeight="1">
      <c r="J108" s="348"/>
      <c r="K108" s="348"/>
      <c r="L108" s="348"/>
      <c r="M108" s="348"/>
      <c r="N108" s="348"/>
      <c r="O108" s="348"/>
      <c r="P108" s="348"/>
    </row>
    <row r="109" spans="2:16" ht="12" customHeight="1">
      <c r="J109" s="348"/>
      <c r="K109" s="348"/>
      <c r="L109" s="348"/>
      <c r="M109" s="348"/>
      <c r="N109" s="348"/>
      <c r="O109" s="348"/>
      <c r="P109" s="348"/>
    </row>
    <row r="110" spans="2:16" ht="12" customHeight="1">
      <c r="J110" s="348"/>
      <c r="K110" s="348"/>
      <c r="L110" s="348"/>
      <c r="M110" s="348"/>
      <c r="N110" s="348"/>
      <c r="O110" s="348"/>
      <c r="P110" s="348"/>
    </row>
    <row r="111" spans="2:16" ht="12" customHeight="1">
      <c r="J111" s="348"/>
      <c r="K111" s="348"/>
      <c r="L111" s="348"/>
      <c r="M111" s="348"/>
      <c r="N111" s="348"/>
      <c r="O111" s="348"/>
      <c r="P111" s="348"/>
    </row>
    <row r="112" spans="2:16" ht="12" customHeight="1">
      <c r="J112" s="348"/>
      <c r="K112" s="348"/>
      <c r="L112" s="348"/>
      <c r="M112" s="348"/>
      <c r="N112" s="348"/>
      <c r="O112" s="348"/>
      <c r="P112" s="348"/>
    </row>
    <row r="113" spans="10:16" ht="12" customHeight="1">
      <c r="J113" s="348"/>
      <c r="K113" s="348"/>
      <c r="L113" s="348"/>
      <c r="M113" s="348"/>
      <c r="N113" s="348"/>
      <c r="O113" s="348"/>
      <c r="P113" s="348"/>
    </row>
    <row r="114" spans="10:16" ht="12" customHeight="1">
      <c r="J114" s="348"/>
      <c r="K114" s="348"/>
      <c r="L114" s="348"/>
      <c r="M114" s="348"/>
      <c r="N114" s="348"/>
      <c r="O114" s="348"/>
      <c r="P114" s="348"/>
    </row>
    <row r="115" spans="10:16" ht="12" customHeight="1">
      <c r="J115" s="348"/>
      <c r="K115" s="348"/>
      <c r="L115" s="348"/>
      <c r="M115" s="348"/>
      <c r="N115" s="348"/>
      <c r="O115" s="348"/>
      <c r="P115" s="348"/>
    </row>
    <row r="116" spans="10:16" ht="12" customHeight="1">
      <c r="J116" s="348"/>
      <c r="K116" s="348"/>
      <c r="L116" s="348"/>
      <c r="M116" s="348"/>
      <c r="N116" s="348"/>
      <c r="O116" s="348"/>
      <c r="P116" s="348"/>
    </row>
    <row r="117" spans="10:16" ht="12" customHeight="1">
      <c r="J117" s="346"/>
      <c r="K117" s="346"/>
      <c r="L117" s="348"/>
      <c r="M117" s="348"/>
      <c r="N117" s="348"/>
      <c r="O117" s="348"/>
      <c r="P117" s="348"/>
    </row>
    <row r="118" spans="10:16" ht="12" customHeight="1">
      <c r="J118" s="348"/>
      <c r="K118" s="348"/>
      <c r="L118" s="348"/>
      <c r="M118" s="348"/>
      <c r="N118" s="348"/>
      <c r="O118" s="348"/>
      <c r="P118" s="348"/>
    </row>
  </sheetData>
  <sheetProtection sheet="1" autoFilter="0" pivotTables="0"/>
  <phoneticPr fontId="11" type="noConversion"/>
  <conditionalFormatting sqref="P6:P11 P20 P24:P26 P29 P39 P42 P45 P48 P54">
    <cfRule type="dataBar" priority="7">
      <dataBar showValue="0">
        <cfvo type="num" val="0"/>
        <cfvo type="num" val="100"/>
        <color rgb="FFE30613"/>
      </dataBar>
      <extLst>
        <ext xmlns:x14="http://schemas.microsoft.com/office/spreadsheetml/2009/9/main" uri="{B025F937-C7B1-47D3-B67F-A62EFF666E3E}">
          <x14:id>{07EE7F61-F804-47F3-8CE9-6DF68012D012}</x14:id>
        </ext>
      </extLst>
    </cfRule>
  </conditionalFormatting>
  <conditionalFormatting sqref="P12:P19 P21:P23 P27:P28 P30:P38 P40:P41 P43:P44 P46:P47 P49:P53 P55:P58">
    <cfRule type="dataBar" priority="8">
      <dataBar showValue="0">
        <cfvo type="num" val="0"/>
        <cfvo type="num" val="100"/>
        <color rgb="FFFDA1A5"/>
      </dataBar>
      <extLst>
        <ext xmlns:x14="http://schemas.microsoft.com/office/spreadsheetml/2009/9/main" uri="{B025F937-C7B1-47D3-B67F-A62EFF666E3E}">
          <x14:id>{1AEEEE81-63BE-443C-AA9A-353A855A11F7}</x14:id>
        </ext>
      </extLst>
    </cfRule>
  </conditionalFormatting>
  <conditionalFormatting sqref="P59">
    <cfRule type="dataBar" priority="1">
      <dataBar showValue="0">
        <cfvo type="num" val="0"/>
        <cfvo type="num" val="100"/>
        <color rgb="FFE30613"/>
      </dataBar>
      <extLst>
        <ext xmlns:x14="http://schemas.microsoft.com/office/spreadsheetml/2009/9/main" uri="{B025F937-C7B1-47D3-B67F-A62EFF666E3E}">
          <x14:id>{7567CC70-766E-45CA-A9A9-8169ADBC9310}</x14:id>
        </ext>
      </extLst>
    </cfRule>
  </conditionalFormatting>
  <conditionalFormatting sqref="P62:P63 P67 P70:P71 P76 P79:P80 P83:P84">
    <cfRule type="dataBar" priority="5">
      <dataBar showValue="0">
        <cfvo type="num" val="0"/>
        <cfvo type="num" val="100"/>
        <color rgb="FF005DC4"/>
      </dataBar>
      <extLst>
        <ext xmlns:x14="http://schemas.microsoft.com/office/spreadsheetml/2009/9/main" uri="{B025F937-C7B1-47D3-B67F-A62EFF666E3E}">
          <x14:id>{157F7E9E-D576-491E-95DD-9F81A985EE29}</x14:id>
        </ext>
      </extLst>
    </cfRule>
  </conditionalFormatting>
  <conditionalFormatting sqref="P64:P66 P68:P69 P72:P75 P77:P78 P81:P82">
    <cfRule type="dataBar" priority="6">
      <dataBar showValue="0">
        <cfvo type="num" val="0"/>
        <cfvo type="num" val="100"/>
        <color rgb="FF4BA1FF"/>
      </dataBar>
      <extLst>
        <ext xmlns:x14="http://schemas.microsoft.com/office/spreadsheetml/2009/9/main" uri="{B025F937-C7B1-47D3-B67F-A62EFF666E3E}">
          <x14:id>{16AFEA89-F9B3-4FA8-99B3-43042788F3D1}</x14:id>
        </ext>
      </extLst>
    </cfRule>
  </conditionalFormatting>
  <conditionalFormatting sqref="P85:P87">
    <cfRule type="dataBar" priority="4">
      <dataBar showValue="0">
        <cfvo type="num" val="0"/>
        <cfvo type="num" val="100"/>
        <color rgb="FF005DC4"/>
      </dataBar>
      <extLst>
        <ext xmlns:x14="http://schemas.microsoft.com/office/spreadsheetml/2009/9/main" uri="{B025F937-C7B1-47D3-B67F-A62EFF666E3E}">
          <x14:id>{0C214DF3-905C-4FF1-A451-454F2ECD2865}</x14:id>
        </ext>
      </extLst>
    </cfRule>
  </conditionalFormatting>
  <conditionalFormatting sqref="P89:P95 P103:P105">
    <cfRule type="dataBar" priority="2">
      <dataBar showValue="0">
        <cfvo type="num" val="0"/>
        <cfvo type="num" val="100"/>
        <color rgb="FF19AC71"/>
      </dataBar>
      <extLst>
        <ext xmlns:x14="http://schemas.microsoft.com/office/spreadsheetml/2009/9/main" uri="{B025F937-C7B1-47D3-B67F-A62EFF666E3E}">
          <x14:id>{C897CDB0-8EBE-4E2B-B8DD-FE798C40C593}</x14:id>
        </ext>
      </extLst>
    </cfRule>
  </conditionalFormatting>
  <conditionalFormatting sqref="P96:P102 P106:P107">
    <cfRule type="dataBar" priority="3">
      <dataBar showValue="0">
        <cfvo type="num" val="0"/>
        <cfvo type="num" val="100"/>
        <color rgb="FF83EDC2"/>
      </dataBar>
      <extLst>
        <ext xmlns:x14="http://schemas.microsoft.com/office/spreadsheetml/2009/9/main" uri="{B025F937-C7B1-47D3-B67F-A62EFF666E3E}">
          <x14:id>{0DFA23C0-21A9-4711-8E23-FE227E1475BC}</x14:id>
        </ext>
      </extLst>
    </cfRule>
  </conditionalFormatting>
  <conditionalFormatting sqref="X5:Y5">
    <cfRule type="dataBar" priority="28">
      <dataBar showValue="0">
        <cfvo type="min"/>
        <cfvo type="max"/>
        <color rgb="FF638EC6"/>
      </dataBar>
      <extLst>
        <ext xmlns:x14="http://schemas.microsoft.com/office/spreadsheetml/2009/9/main" uri="{B025F937-C7B1-47D3-B67F-A62EFF666E3E}">
          <x14:id>{D318D213-8B68-425E-A46A-D52A8EE46565}</x14:id>
        </ext>
      </extLst>
    </cfRule>
    <cfRule type="dataBar" priority="29">
      <dataBar>
        <cfvo type="min"/>
        <cfvo type="max"/>
        <color rgb="FF638EC6"/>
      </dataBar>
      <extLst>
        <ext xmlns:x14="http://schemas.microsoft.com/office/spreadsheetml/2009/9/main" uri="{B025F937-C7B1-47D3-B67F-A62EFF666E3E}">
          <x14:id>{23F7A4AD-3998-40BE-A43A-81FB64119861}</x14:id>
        </ext>
      </extLst>
    </cfRule>
  </conditionalFormatting>
  <pageMargins left="0.7" right="0.7" top="0.75" bottom="0.75" header="0.3" footer="0.3"/>
  <pageSetup paperSize="9" scale="81" fitToWidth="2" fitToHeight="0" orientation="landscape" r:id="rId1"/>
  <rowBreaks count="1" manualBreakCount="1">
    <brk id="59" max="14" man="1"/>
  </rowBreaks>
  <colBreaks count="1" manualBreakCount="1">
    <brk id="2" max="97" man="1"/>
  </colBreaks>
  <ignoredErrors>
    <ignoredError sqref="C62:C84 C89:C105 E37:I57 C37:C57 C6:C30 E6:I30" numberStoredAsText="1"/>
    <ignoredError sqref="N37:N57 P37:P57 P6:P30 N7:N30" numberStoredAsText="1" calculatedColumn="1"/>
    <ignoredError sqref="L5:P5 L61:O61 L88:O88 J88 N63:N85 N87 N90:N107 J61 J5 N62 P62 P63:P85 P87 N89 P89 P90:P107" calculatedColumn="1"/>
  </ignoredErrors>
  <drawing r:id="rId2"/>
  <legacyDrawing r:id="rId3"/>
  <tableParts count="1">
    <tablePart r:id="rId4"/>
  </tableParts>
  <extLst>
    <ext xmlns:x14="http://schemas.microsoft.com/office/spreadsheetml/2009/9/main" uri="{78C0D931-6437-407d-A8EE-F0AAD7539E65}">
      <x14:conditionalFormattings>
        <x14:conditionalFormatting xmlns:xm="http://schemas.microsoft.com/office/excel/2006/main">
          <x14:cfRule type="dataBar" id="{07EE7F61-F804-47F3-8CE9-6DF68012D012}">
            <x14:dataBar minLength="0" maxLength="100" gradient="0">
              <x14:cfvo type="num">
                <xm:f>0</xm:f>
              </x14:cfvo>
              <x14:cfvo type="num">
                <xm:f>100</xm:f>
              </x14:cfvo>
              <x14:negativeFillColor rgb="FFFF0000"/>
              <x14:axisColor rgb="FF000000"/>
            </x14:dataBar>
          </x14:cfRule>
          <xm:sqref>P6:P11 P20 P24:P26 P29 P39 P42 P45 P48 P54</xm:sqref>
        </x14:conditionalFormatting>
        <x14:conditionalFormatting xmlns:xm="http://schemas.microsoft.com/office/excel/2006/main">
          <x14:cfRule type="dataBar" id="{1AEEEE81-63BE-443C-AA9A-353A855A11F7}">
            <x14:dataBar minLength="0" maxLength="100" gradient="0">
              <x14:cfvo type="num">
                <xm:f>0</xm:f>
              </x14:cfvo>
              <x14:cfvo type="num">
                <xm:f>100</xm:f>
              </x14:cfvo>
              <x14:negativeFillColor rgb="FFFF0000"/>
              <x14:axisColor rgb="FF000000"/>
            </x14:dataBar>
          </x14:cfRule>
          <xm:sqref>P12:P19 P21:P23 P27:P28 P30:P38 P40:P41 P43:P44 P46:P47 P49:P53 P55:P58</xm:sqref>
        </x14:conditionalFormatting>
        <x14:conditionalFormatting xmlns:xm="http://schemas.microsoft.com/office/excel/2006/main">
          <x14:cfRule type="dataBar" id="{7567CC70-766E-45CA-A9A9-8169ADBC9310}">
            <x14:dataBar minLength="0" maxLength="100" gradient="0">
              <x14:cfvo type="num">
                <xm:f>0</xm:f>
              </x14:cfvo>
              <x14:cfvo type="num">
                <xm:f>100</xm:f>
              </x14:cfvo>
              <x14:negativeFillColor rgb="FFFF0000"/>
              <x14:axisColor rgb="FF000000"/>
            </x14:dataBar>
          </x14:cfRule>
          <xm:sqref>P59</xm:sqref>
        </x14:conditionalFormatting>
        <x14:conditionalFormatting xmlns:xm="http://schemas.microsoft.com/office/excel/2006/main">
          <x14:cfRule type="dataBar" id="{157F7E9E-D576-491E-95DD-9F81A985EE29}">
            <x14:dataBar minLength="0" maxLength="100" gradient="0">
              <x14:cfvo type="num">
                <xm:f>0</xm:f>
              </x14:cfvo>
              <x14:cfvo type="num">
                <xm:f>100</xm:f>
              </x14:cfvo>
              <x14:negativeFillColor rgb="FFFF0000"/>
              <x14:axisColor rgb="FF000000"/>
            </x14:dataBar>
          </x14:cfRule>
          <xm:sqref>P62:P63 P67 P70:P71 P76 P79:P80 P83:P84</xm:sqref>
        </x14:conditionalFormatting>
        <x14:conditionalFormatting xmlns:xm="http://schemas.microsoft.com/office/excel/2006/main">
          <x14:cfRule type="dataBar" id="{16AFEA89-F9B3-4FA8-99B3-43042788F3D1}">
            <x14:dataBar minLength="0" maxLength="100" gradient="0">
              <x14:cfvo type="num">
                <xm:f>0</xm:f>
              </x14:cfvo>
              <x14:cfvo type="num">
                <xm:f>100</xm:f>
              </x14:cfvo>
              <x14:negativeFillColor rgb="FFFF0000"/>
              <x14:axisColor rgb="FF000000"/>
            </x14:dataBar>
          </x14:cfRule>
          <xm:sqref>P64:P66 P68:P69 P72:P75 P77:P78 P81:P82</xm:sqref>
        </x14:conditionalFormatting>
        <x14:conditionalFormatting xmlns:xm="http://schemas.microsoft.com/office/excel/2006/main">
          <x14:cfRule type="dataBar" id="{0C214DF3-905C-4FF1-A451-454F2ECD2865}">
            <x14:dataBar minLength="0" maxLength="100" gradient="0">
              <x14:cfvo type="num">
                <xm:f>0</xm:f>
              </x14:cfvo>
              <x14:cfvo type="num">
                <xm:f>100</xm:f>
              </x14:cfvo>
              <x14:negativeFillColor rgb="FFFF0000"/>
              <x14:axisColor rgb="FF000000"/>
            </x14:dataBar>
          </x14:cfRule>
          <xm:sqref>P85:P87</xm:sqref>
        </x14:conditionalFormatting>
        <x14:conditionalFormatting xmlns:xm="http://schemas.microsoft.com/office/excel/2006/main">
          <x14:cfRule type="dataBar" id="{C897CDB0-8EBE-4E2B-B8DD-FE798C40C593}">
            <x14:dataBar minLength="0" maxLength="100" gradient="0">
              <x14:cfvo type="num">
                <xm:f>0</xm:f>
              </x14:cfvo>
              <x14:cfvo type="num">
                <xm:f>100</xm:f>
              </x14:cfvo>
              <x14:negativeFillColor rgb="FFFF0000"/>
              <x14:axisColor rgb="FF000000"/>
            </x14:dataBar>
          </x14:cfRule>
          <xm:sqref>P89:P95 P103:P105</xm:sqref>
        </x14:conditionalFormatting>
        <x14:conditionalFormatting xmlns:xm="http://schemas.microsoft.com/office/excel/2006/main">
          <x14:cfRule type="dataBar" id="{0DFA23C0-21A9-4711-8E23-FE227E1475BC}">
            <x14:dataBar minLength="0" maxLength="100" gradient="0">
              <x14:cfvo type="num">
                <xm:f>0</xm:f>
              </x14:cfvo>
              <x14:cfvo type="num">
                <xm:f>100</xm:f>
              </x14:cfvo>
              <x14:negativeFillColor rgb="FFFF0000"/>
              <x14:axisColor rgb="FF000000"/>
            </x14:dataBar>
          </x14:cfRule>
          <xm:sqref>P96:P102 P106:P107</xm:sqref>
        </x14:conditionalFormatting>
        <x14:conditionalFormatting xmlns:xm="http://schemas.microsoft.com/office/excel/2006/main">
          <x14:cfRule type="dataBar" id="{D318D213-8B68-425E-A46A-D52A8EE46565}">
            <x14:dataBar minLength="0" maxLength="100" gradient="0">
              <x14:cfvo type="autoMin"/>
              <x14:cfvo type="autoMax"/>
              <x14:negativeFillColor rgb="FFFF0000"/>
              <x14:axisColor rgb="FF000000"/>
            </x14:dataBar>
          </x14:cfRule>
          <x14:cfRule type="dataBar" id="{23F7A4AD-3998-40BE-A43A-81FB64119861}">
            <x14:dataBar minLength="0" maxLength="100" gradient="0">
              <x14:cfvo type="autoMin"/>
              <x14:cfvo type="autoMax"/>
              <x14:negativeFillColor rgb="FFFF0000"/>
              <x14:axisColor rgb="FF000000"/>
            </x14:dataBar>
          </x14:cfRule>
          <xm:sqref>X5:Y5</xm:sqref>
        </x14:conditionalFormatting>
      </x14:conditionalFormattings>
    </ext>
    <ext xmlns:x14="http://schemas.microsoft.com/office/spreadsheetml/2009/9/main" uri="{A8765BA9-456A-4dab-B4F3-ACF838C121DE}">
      <x14:slicerList>
        <x14:slicer r:id="rId5"/>
      </x14:slicerList>
    </ext>
    <ext xmlns:x15="http://schemas.microsoft.com/office/spreadsheetml/2010/11/main" uri="{3A4CF648-6AED-40f4-86FF-DC5316D8AED3}">
      <x14:slicerList xmlns:x14="http://schemas.microsoft.com/office/spreadsheetml/2009/9/main">
        <x14:slicer r:id="rId6"/>
      </x14:slicerList>
    </ext>
  </extLst>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7EB86D-7A47-416D-99A5-6A28B9554559}">
  <sheetPr codeName="Sheet30"/>
  <dimension ref="A1:M108"/>
  <sheetViews>
    <sheetView topLeftCell="A61" zoomScale="63" zoomScaleNormal="63" workbookViewId="0">
      <selection activeCell="G79" sqref="G79"/>
    </sheetView>
  </sheetViews>
  <sheetFormatPr defaultColWidth="9.140625" defaultRowHeight="15"/>
  <cols>
    <col min="1" max="1" width="9.140625" style="218"/>
    <col min="2" max="2" width="21.42578125" style="218" bestFit="1" customWidth="1"/>
    <col min="3" max="3" width="42.140625" style="218" customWidth="1"/>
    <col min="4" max="4" width="47.85546875" style="219" customWidth="1"/>
    <col min="5" max="5" width="51.7109375" style="220" customWidth="1"/>
    <col min="6" max="6" width="111.5703125" style="218" customWidth="1"/>
    <col min="7" max="7" width="157.28515625" style="220" customWidth="1"/>
    <col min="8" max="16384" width="9.140625" style="221"/>
  </cols>
  <sheetData>
    <row r="1" spans="1:7">
      <c r="B1" s="218" t="s">
        <v>0</v>
      </c>
      <c r="C1" s="218" t="s">
        <v>1</v>
      </c>
      <c r="E1" s="220" t="s">
        <v>283</v>
      </c>
      <c r="F1" s="218" t="s">
        <v>893</v>
      </c>
      <c r="G1" s="220" t="s">
        <v>284</v>
      </c>
    </row>
    <row r="2" spans="1:7" ht="30">
      <c r="B2" s="218" t="s">
        <v>32</v>
      </c>
      <c r="C2" s="218" t="s">
        <v>894</v>
      </c>
      <c r="D2" s="219" t="str">
        <f>B2</f>
        <v>0verall STI</v>
      </c>
      <c r="G2" s="220" t="s">
        <v>895</v>
      </c>
    </row>
    <row r="3" spans="1:7">
      <c r="D3" s="219" t="str">
        <f>_xlfn.CONCAT(B3,C3)</f>
        <v/>
      </c>
      <c r="F3" s="220"/>
    </row>
    <row r="4" spans="1:7" ht="30">
      <c r="B4" s="218" t="s">
        <v>242</v>
      </c>
      <c r="C4" s="222" t="s">
        <v>34</v>
      </c>
      <c r="D4" s="219" t="str">
        <f>B4</f>
        <v>1 Economic Pillar</v>
      </c>
      <c r="E4" s="223"/>
      <c r="F4" s="222"/>
      <c r="G4" s="220" t="s">
        <v>896</v>
      </c>
    </row>
    <row r="5" spans="1:7">
      <c r="A5" s="224">
        <v>1</v>
      </c>
      <c r="B5" s="225" t="s">
        <v>35</v>
      </c>
      <c r="C5" s="222" t="s">
        <v>36</v>
      </c>
      <c r="D5" s="219" t="str">
        <f>_xlfn.CONCAT(B5," ",C5)</f>
        <v>1.01 Consumer price inflation</v>
      </c>
      <c r="E5" s="223" t="s">
        <v>290</v>
      </c>
      <c r="F5" s="189" t="s">
        <v>897</v>
      </c>
      <c r="G5" s="220" t="s">
        <v>898</v>
      </c>
    </row>
    <row r="6" spans="1:7" ht="30">
      <c r="A6" s="224">
        <v>2</v>
      </c>
      <c r="B6" s="225" t="s">
        <v>38</v>
      </c>
      <c r="C6" s="222" t="s">
        <v>39</v>
      </c>
      <c r="D6" s="219" t="str">
        <f t="shared" ref="D6:D57" si="0">_xlfn.CONCAT(B6," ",C6)</f>
        <v>1.02 Real GDP Growth per capita, % GDP</v>
      </c>
      <c r="E6" s="223" t="s">
        <v>899</v>
      </c>
      <c r="F6" s="287" t="s">
        <v>900</v>
      </c>
      <c r="G6" s="220" t="s">
        <v>901</v>
      </c>
    </row>
    <row r="7" spans="1:7" ht="30">
      <c r="A7" s="224">
        <v>3</v>
      </c>
      <c r="B7" s="225" t="s">
        <v>40</v>
      </c>
      <c r="C7" s="222" t="s">
        <v>41</v>
      </c>
      <c r="D7" s="219" t="str">
        <f t="shared" si="0"/>
        <v>1.03 Growth in labor force, %</v>
      </c>
      <c r="E7" s="223" t="s">
        <v>902</v>
      </c>
      <c r="F7" s="276" t="s">
        <v>903</v>
      </c>
      <c r="G7" s="220" t="s">
        <v>904</v>
      </c>
    </row>
    <row r="8" spans="1:7" ht="30">
      <c r="A8" s="224">
        <v>4</v>
      </c>
      <c r="B8" s="225" t="s">
        <v>42</v>
      </c>
      <c r="C8" s="222" t="s">
        <v>43</v>
      </c>
      <c r="D8" s="219" t="str">
        <f t="shared" si="0"/>
        <v>1.04 Foreign direct investment, net inflows, % GDP</v>
      </c>
      <c r="E8" s="223" t="s">
        <v>905</v>
      </c>
      <c r="F8" s="222"/>
      <c r="G8" s="220" t="s">
        <v>906</v>
      </c>
    </row>
    <row r="9" spans="1:7" ht="30">
      <c r="A9" s="224">
        <v>5</v>
      </c>
      <c r="B9" s="225" t="s">
        <v>44</v>
      </c>
      <c r="C9" s="222" t="s">
        <v>45</v>
      </c>
      <c r="D9" s="219" t="str">
        <f t="shared" si="0"/>
        <v>1.05 Gross fixed capital formation, % GDP</v>
      </c>
      <c r="E9" s="223" t="s">
        <v>902</v>
      </c>
      <c r="F9" s="288" t="s">
        <v>907</v>
      </c>
      <c r="G9" s="220" t="s">
        <v>908</v>
      </c>
    </row>
    <row r="10" spans="1:7">
      <c r="A10" s="224">
        <v>6</v>
      </c>
      <c r="B10" s="225" t="s">
        <v>46</v>
      </c>
      <c r="C10" s="222" t="s">
        <v>47</v>
      </c>
      <c r="D10" s="219" t="str">
        <f t="shared" si="0"/>
        <v>1.06 Tariff &amp; non-tariff barriers</v>
      </c>
      <c r="E10" s="223" t="s">
        <v>296</v>
      </c>
      <c r="F10" s="276"/>
      <c r="G10" s="220" t="s">
        <v>909</v>
      </c>
    </row>
    <row r="11" spans="1:7">
      <c r="A11" s="224">
        <v>7</v>
      </c>
      <c r="B11" s="226" t="s">
        <v>48</v>
      </c>
      <c r="C11" s="222" t="s">
        <v>49</v>
      </c>
      <c r="D11" s="219" t="str">
        <f t="shared" si="0"/>
        <v>1.06.01 Tariff barriers</v>
      </c>
      <c r="E11" s="223" t="s">
        <v>296</v>
      </c>
      <c r="F11" s="222"/>
      <c r="G11" s="220" t="s">
        <v>910</v>
      </c>
    </row>
    <row r="12" spans="1:7">
      <c r="A12" s="224">
        <v>8</v>
      </c>
      <c r="B12" s="227" t="s">
        <v>50</v>
      </c>
      <c r="C12" s="278" t="s">
        <v>51</v>
      </c>
      <c r="D12" s="219" t="str">
        <f t="shared" si="0"/>
        <v>1.06.01.a Tariff barriers in force</v>
      </c>
      <c r="E12" s="223" t="s">
        <v>296</v>
      </c>
      <c r="F12" s="222"/>
      <c r="G12" s="220" t="s">
        <v>911</v>
      </c>
    </row>
    <row r="13" spans="1:7">
      <c r="A13" s="224">
        <v>9</v>
      </c>
      <c r="B13" s="227" t="s">
        <v>52</v>
      </c>
      <c r="C13" s="278" t="s">
        <v>912</v>
      </c>
      <c r="D13" s="219" t="str">
        <f t="shared" si="0"/>
        <v>1.06.01.b New tariff barriers 2025</v>
      </c>
      <c r="E13" s="223" t="s">
        <v>296</v>
      </c>
      <c r="F13" s="222"/>
      <c r="G13" s="634" t="s">
        <v>913</v>
      </c>
    </row>
    <row r="14" spans="1:7" ht="30">
      <c r="A14" s="224">
        <v>10</v>
      </c>
      <c r="B14" s="227" t="s">
        <v>54</v>
      </c>
      <c r="C14" s="278" t="s">
        <v>543</v>
      </c>
      <c r="D14" s="219" t="str">
        <f t="shared" si="0"/>
        <v>1.06.01.c Net percentage of imports affected by new tariff barriers (2025)</v>
      </c>
      <c r="E14" s="223" t="s">
        <v>296</v>
      </c>
      <c r="F14" s="222"/>
      <c r="G14" s="634" t="s">
        <v>914</v>
      </c>
    </row>
    <row r="15" spans="1:7">
      <c r="A15" s="224">
        <v>11</v>
      </c>
      <c r="B15" s="226" t="s">
        <v>56</v>
      </c>
      <c r="C15" s="89" t="s">
        <v>57</v>
      </c>
      <c r="D15" s="219" t="str">
        <f t="shared" si="0"/>
        <v>1.06.02 Non-tariff barriers</v>
      </c>
      <c r="E15" s="223" t="s">
        <v>296</v>
      </c>
      <c r="F15" s="222"/>
      <c r="G15" s="220" t="s">
        <v>915</v>
      </c>
    </row>
    <row r="16" spans="1:7">
      <c r="A16" s="224">
        <v>12</v>
      </c>
      <c r="B16" s="227" t="s">
        <v>58</v>
      </c>
      <c r="C16" s="278" t="s">
        <v>59</v>
      </c>
      <c r="D16" s="219" t="str">
        <f t="shared" si="0"/>
        <v>1.06.02.a Non-tariff barriers in force</v>
      </c>
      <c r="E16" s="223" t="s">
        <v>296</v>
      </c>
      <c r="F16" s="222"/>
      <c r="G16" s="220" t="s">
        <v>916</v>
      </c>
    </row>
    <row r="17" spans="1:7">
      <c r="A17" s="224">
        <v>13</v>
      </c>
      <c r="B17" s="227" t="s">
        <v>60</v>
      </c>
      <c r="C17" s="278" t="s">
        <v>917</v>
      </c>
      <c r="D17" s="219" t="str">
        <f t="shared" si="0"/>
        <v>1.06.02.b New non-tariff barriers 2025</v>
      </c>
      <c r="E17" s="223" t="s">
        <v>296</v>
      </c>
      <c r="F17" s="222"/>
      <c r="G17" s="634" t="s">
        <v>918</v>
      </c>
    </row>
    <row r="18" spans="1:7" ht="30">
      <c r="A18" s="224">
        <v>14</v>
      </c>
      <c r="B18" s="227" t="s">
        <v>62</v>
      </c>
      <c r="C18" s="278" t="s">
        <v>546</v>
      </c>
      <c r="D18" s="219" t="str">
        <f t="shared" si="0"/>
        <v>1.06.02.c Net percentage of imports affected by new non-tariff barriers (2025)</v>
      </c>
      <c r="E18" s="223" t="s">
        <v>296</v>
      </c>
      <c r="F18" s="222"/>
      <c r="G18" s="634" t="s">
        <v>919</v>
      </c>
    </row>
    <row r="19" spans="1:7">
      <c r="A19" s="224">
        <v>15</v>
      </c>
      <c r="B19" s="225" t="s">
        <v>64</v>
      </c>
      <c r="C19" s="222" t="s">
        <v>65</v>
      </c>
      <c r="D19" s="219" t="str">
        <f t="shared" si="0"/>
        <v>1.07 Trade liberalization</v>
      </c>
      <c r="E19" s="223" t="s">
        <v>920</v>
      </c>
      <c r="F19" s="222"/>
      <c r="G19" s="220" t="s">
        <v>921</v>
      </c>
    </row>
    <row r="20" spans="1:7" ht="30">
      <c r="A20" s="224">
        <v>16</v>
      </c>
      <c r="B20" s="226" t="s">
        <v>66</v>
      </c>
      <c r="C20" s="222" t="s">
        <v>67</v>
      </c>
      <c r="D20" s="219" t="str">
        <f t="shared" si="0"/>
        <v>1.07.01 Regional Trade Agreements, number in force</v>
      </c>
      <c r="E20" s="223" t="s">
        <v>306</v>
      </c>
      <c r="F20" s="222"/>
      <c r="G20" s="220" t="s">
        <v>307</v>
      </c>
    </row>
    <row r="21" spans="1:7" ht="30">
      <c r="A21" s="224">
        <v>17</v>
      </c>
      <c r="B21" s="226" t="s">
        <v>68</v>
      </c>
      <c r="C21" s="222" t="s">
        <v>69</v>
      </c>
      <c r="D21" s="219" t="str">
        <f t="shared" si="0"/>
        <v>1.07.02 Capital account liberalization, Index</v>
      </c>
      <c r="E21" s="223" t="s">
        <v>308</v>
      </c>
      <c r="F21" s="222"/>
      <c r="G21" s="220" t="s">
        <v>922</v>
      </c>
    </row>
    <row r="22" spans="1:7" ht="30">
      <c r="A22" s="224">
        <v>18</v>
      </c>
      <c r="B22" s="226" t="s">
        <v>70</v>
      </c>
      <c r="C22" s="222" t="s">
        <v>71</v>
      </c>
      <c r="D22" s="219" t="str">
        <f t="shared" si="0"/>
        <v>1.07.03 Investment Freedom, Index</v>
      </c>
      <c r="E22" s="223" t="s">
        <v>923</v>
      </c>
      <c r="F22" s="222"/>
      <c r="G22" s="220" t="s">
        <v>311</v>
      </c>
    </row>
    <row r="23" spans="1:7" ht="30">
      <c r="A23" s="224">
        <v>19</v>
      </c>
      <c r="B23" s="225" t="s">
        <v>72</v>
      </c>
      <c r="C23" s="222" t="s">
        <v>548</v>
      </c>
      <c r="D23" s="219" t="str">
        <f t="shared" si="0"/>
        <v>1.08 Exchange rate stability, parity change from national currency to SDR, 2025/2023</v>
      </c>
      <c r="E23" s="223" t="s">
        <v>313</v>
      </c>
      <c r="F23" s="276" t="s">
        <v>924</v>
      </c>
      <c r="G23" s="220" t="s">
        <v>925</v>
      </c>
    </row>
    <row r="24" spans="1:7" ht="30">
      <c r="A24" s="224">
        <v>20</v>
      </c>
      <c r="B24" s="225" t="s">
        <v>74</v>
      </c>
      <c r="C24" s="222" t="s">
        <v>75</v>
      </c>
      <c r="D24" s="219" t="str">
        <f t="shared" si="0"/>
        <v>1.09 Domestic credit to private sector, % of GDP</v>
      </c>
      <c r="E24" s="223" t="s">
        <v>926</v>
      </c>
      <c r="F24" s="222" t="s">
        <v>927</v>
      </c>
      <c r="G24" s="220" t="s">
        <v>928</v>
      </c>
    </row>
    <row r="25" spans="1:7">
      <c r="A25" s="224">
        <v>21</v>
      </c>
      <c r="B25" s="225" t="s">
        <v>76</v>
      </c>
      <c r="C25" s="222" t="s">
        <v>77</v>
      </c>
      <c r="D25" s="219" t="str">
        <f t="shared" si="0"/>
        <v>1.10 Foreign trade and payments risk</v>
      </c>
      <c r="E25" s="223" t="s">
        <v>929</v>
      </c>
      <c r="F25" s="222"/>
      <c r="G25" s="220" t="s">
        <v>930</v>
      </c>
    </row>
    <row r="26" spans="1:7" ht="30">
      <c r="A26" s="224">
        <v>22</v>
      </c>
      <c r="B26" s="226" t="s">
        <v>78</v>
      </c>
      <c r="C26" s="222" t="s">
        <v>79</v>
      </c>
      <c r="D26" s="219" t="str">
        <f t="shared" si="0"/>
        <v>1.10.01 Country credit rating</v>
      </c>
      <c r="E26" s="223" t="s">
        <v>931</v>
      </c>
      <c r="F26" s="222"/>
      <c r="G26" s="634" t="s">
        <v>932</v>
      </c>
    </row>
    <row r="27" spans="1:7" ht="30">
      <c r="A27" s="224">
        <v>23</v>
      </c>
      <c r="B27" s="226" t="s">
        <v>80</v>
      </c>
      <c r="C27" s="222" t="s">
        <v>81</v>
      </c>
      <c r="D27" s="219" t="str">
        <f t="shared" si="0"/>
        <v>1.10.02 Gross debt, % GDP</v>
      </c>
      <c r="E27" s="223" t="s">
        <v>290</v>
      </c>
      <c r="F27" s="222"/>
      <c r="G27" s="634" t="s">
        <v>933</v>
      </c>
    </row>
    <row r="28" spans="1:7">
      <c r="A28" s="224">
        <v>24</v>
      </c>
      <c r="B28" s="225" t="s">
        <v>82</v>
      </c>
      <c r="C28" s="222" t="s">
        <v>83</v>
      </c>
      <c r="D28" s="219" t="str">
        <f t="shared" si="0"/>
        <v>1.11 Trade costs</v>
      </c>
      <c r="E28" s="223" t="s">
        <v>934</v>
      </c>
      <c r="F28" s="222"/>
      <c r="G28" s="220" t="s">
        <v>935</v>
      </c>
    </row>
    <row r="29" spans="1:7" ht="25.5">
      <c r="A29" s="224">
        <v>25</v>
      </c>
      <c r="B29" s="226" t="s">
        <v>84</v>
      </c>
      <c r="C29" s="222" t="s">
        <v>551</v>
      </c>
      <c r="D29" s="219" t="str">
        <f t="shared" si="0"/>
        <v>1.11.01 Logistics performance indicators</v>
      </c>
      <c r="E29" s="223" t="s">
        <v>292</v>
      </c>
      <c r="F29" s="222"/>
      <c r="G29" s="182" t="s">
        <v>936</v>
      </c>
    </row>
    <row r="30" spans="1:7">
      <c r="A30" s="224">
        <v>26</v>
      </c>
      <c r="B30" s="226" t="s">
        <v>937</v>
      </c>
      <c r="C30" s="631" t="s">
        <v>321</v>
      </c>
      <c r="D30" s="631" t="s">
        <v>554</v>
      </c>
      <c r="E30" s="223" t="s">
        <v>292</v>
      </c>
      <c r="F30" s="222"/>
      <c r="G30" t="s">
        <v>938</v>
      </c>
    </row>
    <row r="31" spans="1:7">
      <c r="A31" s="224">
        <v>27</v>
      </c>
      <c r="B31" s="226" t="s">
        <v>939</v>
      </c>
      <c r="C31" s="631" t="s">
        <v>324</v>
      </c>
      <c r="D31" s="619" t="s">
        <v>325</v>
      </c>
      <c r="E31" s="223" t="s">
        <v>292</v>
      </c>
      <c r="F31" s="222"/>
      <c r="G31" t="s">
        <v>940</v>
      </c>
    </row>
    <row r="32" spans="1:7">
      <c r="A32" s="224">
        <v>27</v>
      </c>
      <c r="B32" s="226" t="s">
        <v>941</v>
      </c>
      <c r="C32" s="631" t="s">
        <v>327</v>
      </c>
      <c r="D32" s="619" t="s">
        <v>328</v>
      </c>
      <c r="E32" s="223" t="s">
        <v>292</v>
      </c>
      <c r="F32" s="222"/>
      <c r="G32" t="s">
        <v>942</v>
      </c>
    </row>
    <row r="33" spans="1:7">
      <c r="A33" s="224">
        <v>27</v>
      </c>
      <c r="B33" s="226" t="s">
        <v>943</v>
      </c>
      <c r="C33" s="631" t="s">
        <v>330</v>
      </c>
      <c r="D33" s="619" t="s">
        <v>331</v>
      </c>
      <c r="E33" s="223" t="s">
        <v>292</v>
      </c>
      <c r="F33" s="222"/>
      <c r="G33" t="s">
        <v>944</v>
      </c>
    </row>
    <row r="34" spans="1:7">
      <c r="A34" s="224">
        <v>27</v>
      </c>
      <c r="B34" s="226" t="s">
        <v>945</v>
      </c>
      <c r="C34" s="631" t="s">
        <v>333</v>
      </c>
      <c r="D34" s="619" t="s">
        <v>334</v>
      </c>
      <c r="E34" s="223" t="s">
        <v>292</v>
      </c>
      <c r="F34" s="222"/>
      <c r="G34" t="s">
        <v>946</v>
      </c>
    </row>
    <row r="35" spans="1:7">
      <c r="A35" s="224">
        <v>27</v>
      </c>
      <c r="B35" s="226" t="s">
        <v>335</v>
      </c>
      <c r="C35" s="631" t="s">
        <v>947</v>
      </c>
      <c r="D35" s="619" t="s">
        <v>337</v>
      </c>
      <c r="E35" s="223" t="s">
        <v>292</v>
      </c>
      <c r="F35" s="222"/>
      <c r="G35" t="s">
        <v>948</v>
      </c>
    </row>
    <row r="36" spans="1:7" ht="30">
      <c r="A36" s="224">
        <v>26</v>
      </c>
      <c r="B36" s="226" t="s">
        <v>86</v>
      </c>
      <c r="C36" s="222" t="s">
        <v>87</v>
      </c>
      <c r="D36" s="219" t="str">
        <f t="shared" si="0"/>
        <v>1.11.02 Corruption perceptions, index</v>
      </c>
      <c r="E36" s="223" t="s">
        <v>338</v>
      </c>
      <c r="F36" s="222"/>
      <c r="G36" s="220" t="s">
        <v>949</v>
      </c>
    </row>
    <row r="37" spans="1:7" ht="45">
      <c r="A37" s="224">
        <v>27</v>
      </c>
      <c r="B37" s="226" t="s">
        <v>88</v>
      </c>
      <c r="C37" s="222" t="s">
        <v>340</v>
      </c>
      <c r="D37" s="219" t="str">
        <f t="shared" si="0"/>
        <v>1.11.03 Rule of law, Governance score</v>
      </c>
      <c r="E37" s="223" t="s">
        <v>292</v>
      </c>
      <c r="F37" s="276"/>
      <c r="G37" s="143" t="s">
        <v>950</v>
      </c>
    </row>
    <row r="38" spans="1:7">
      <c r="A38" s="224">
        <v>28</v>
      </c>
      <c r="B38" s="225" t="s">
        <v>90</v>
      </c>
      <c r="C38" s="222" t="s">
        <v>91</v>
      </c>
      <c r="D38" s="219" t="str">
        <f t="shared" si="0"/>
        <v xml:space="preserve">1.12 Monetary policy intervention </v>
      </c>
      <c r="E38" s="223" t="s">
        <v>288</v>
      </c>
      <c r="F38" s="222"/>
      <c r="G38" s="220" t="s">
        <v>951</v>
      </c>
    </row>
    <row r="39" spans="1:7">
      <c r="A39" s="224">
        <v>29</v>
      </c>
      <c r="B39" s="226" t="s">
        <v>92</v>
      </c>
      <c r="C39" s="222" t="s">
        <v>93</v>
      </c>
      <c r="D39" s="219" t="str">
        <f t="shared" si="0"/>
        <v>1.12.01 Current account balance, % GDP</v>
      </c>
      <c r="E39" s="223" t="s">
        <v>288</v>
      </c>
      <c r="F39" s="276"/>
      <c r="G39" s="220" t="s">
        <v>342</v>
      </c>
    </row>
    <row r="40" spans="1:7" ht="30">
      <c r="A40" s="224">
        <v>30</v>
      </c>
      <c r="B40" s="226" t="s">
        <v>94</v>
      </c>
      <c r="C40" s="222" t="s">
        <v>95</v>
      </c>
      <c r="D40" s="219" t="str">
        <f t="shared" si="0"/>
        <v>1.12.02 Change (1-year) in total reserves (includes gold), % GDP</v>
      </c>
      <c r="E40" s="223" t="s">
        <v>288</v>
      </c>
      <c r="F40" s="222"/>
      <c r="G40" s="220" t="s">
        <v>952</v>
      </c>
    </row>
    <row r="41" spans="1:7">
      <c r="A41" s="224">
        <v>31</v>
      </c>
      <c r="B41" s="225" t="s">
        <v>96</v>
      </c>
      <c r="C41" s="222" t="s">
        <v>97</v>
      </c>
      <c r="D41" s="219" t="str">
        <f t="shared" si="0"/>
        <v>1.13 Export concentration</v>
      </c>
      <c r="E41" s="223" t="s">
        <v>344</v>
      </c>
      <c r="F41" s="222"/>
      <c r="G41" s="220" t="s">
        <v>953</v>
      </c>
    </row>
    <row r="42" spans="1:7" ht="30">
      <c r="A42" s="224">
        <v>32</v>
      </c>
      <c r="B42" s="226" t="s">
        <v>98</v>
      </c>
      <c r="C42" s="222" t="s">
        <v>99</v>
      </c>
      <c r="D42" s="219" t="str">
        <f t="shared" si="0"/>
        <v>1.13.01 Export market concentration, Top 5 as % total</v>
      </c>
      <c r="E42" s="223" t="s">
        <v>344</v>
      </c>
      <c r="F42" s="222"/>
      <c r="G42" s="220" t="s">
        <v>954</v>
      </c>
    </row>
    <row r="43" spans="1:7" ht="30">
      <c r="A43" s="224">
        <v>33</v>
      </c>
      <c r="B43" s="226" t="s">
        <v>100</v>
      </c>
      <c r="C43" s="222" t="s">
        <v>101</v>
      </c>
      <c r="D43" s="219" t="str">
        <f t="shared" si="0"/>
        <v>1.13.02 Export product concentration, Top 5 as % total</v>
      </c>
      <c r="E43" s="223" t="s">
        <v>344</v>
      </c>
      <c r="F43" s="222"/>
      <c r="G43" s="220" t="s">
        <v>346</v>
      </c>
    </row>
    <row r="44" spans="1:7">
      <c r="A44" s="224">
        <v>34</v>
      </c>
      <c r="B44" s="225" t="s">
        <v>102</v>
      </c>
      <c r="C44" s="222" t="s">
        <v>103</v>
      </c>
      <c r="D44" s="219" t="str">
        <f t="shared" si="0"/>
        <v>1.14 Exports of goods and services</v>
      </c>
      <c r="E44" s="223" t="s">
        <v>306</v>
      </c>
      <c r="F44" s="222"/>
      <c r="G44" s="220" t="s">
        <v>955</v>
      </c>
    </row>
    <row r="45" spans="1:7" ht="30">
      <c r="A45" s="224">
        <v>35</v>
      </c>
      <c r="B45" s="226" t="s">
        <v>104</v>
      </c>
      <c r="C45" s="222" t="s">
        <v>105</v>
      </c>
      <c r="D45" s="219" t="s">
        <v>559</v>
      </c>
      <c r="E45" s="223" t="s">
        <v>306</v>
      </c>
      <c r="F45" s="276"/>
      <c r="G45" s="220" t="s">
        <v>956</v>
      </c>
    </row>
    <row r="46" spans="1:7" ht="30">
      <c r="A46" s="224">
        <v>36</v>
      </c>
      <c r="B46" s="226" t="s">
        <v>106</v>
      </c>
      <c r="C46" s="222" t="s">
        <v>107</v>
      </c>
      <c r="D46" s="219" t="s">
        <v>561</v>
      </c>
      <c r="E46" s="223" t="s">
        <v>306</v>
      </c>
      <c r="F46" s="222"/>
      <c r="G46" s="220" t="s">
        <v>957</v>
      </c>
    </row>
    <row r="47" spans="1:7">
      <c r="A47" s="224">
        <v>37</v>
      </c>
      <c r="B47" s="225" t="s">
        <v>108</v>
      </c>
      <c r="C47" s="222" t="s">
        <v>109</v>
      </c>
      <c r="D47" s="219" t="str">
        <f t="shared" si="0"/>
        <v>1.15 Technological innovation</v>
      </c>
      <c r="E47" s="223" t="s">
        <v>958</v>
      </c>
      <c r="F47" s="222"/>
      <c r="G47" s="220" t="s">
        <v>959</v>
      </c>
    </row>
    <row r="48" spans="1:7" ht="30">
      <c r="A48" s="224">
        <v>38</v>
      </c>
      <c r="B48" s="226" t="s">
        <v>110</v>
      </c>
      <c r="C48" s="222" t="s">
        <v>111</v>
      </c>
      <c r="D48" s="219" t="str">
        <f t="shared" si="0"/>
        <v>1.15.01 R&amp;D expenditure, % GDP</v>
      </c>
      <c r="E48" s="223" t="s">
        <v>960</v>
      </c>
      <c r="F48" s="222"/>
      <c r="G48" s="220" t="s">
        <v>961</v>
      </c>
    </row>
    <row r="49" spans="1:7" ht="45">
      <c r="A49" s="224">
        <v>39</v>
      </c>
      <c r="B49" s="226" t="s">
        <v>112</v>
      </c>
      <c r="C49" s="289" t="s">
        <v>351</v>
      </c>
      <c r="D49" s="219" t="str">
        <f t="shared" si="0"/>
        <v>1.15.02 Researchers in R&amp;D, per 1,000 inhabitants</v>
      </c>
      <c r="E49" s="223" t="s">
        <v>962</v>
      </c>
      <c r="F49" s="222"/>
      <c r="G49" s="220" t="s">
        <v>352</v>
      </c>
    </row>
    <row r="50" spans="1:7">
      <c r="A50" s="224">
        <v>40</v>
      </c>
      <c r="B50" s="226" t="s">
        <v>114</v>
      </c>
      <c r="C50" s="222" t="s">
        <v>115</v>
      </c>
      <c r="D50" s="219" t="str">
        <f t="shared" si="0"/>
        <v>1.15.03 Patent applications, per million inhabitants</v>
      </c>
      <c r="E50" s="223" t="s">
        <v>963</v>
      </c>
      <c r="F50" s="222"/>
      <c r="G50" s="220" t="s">
        <v>964</v>
      </c>
    </row>
    <row r="51" spans="1:7" ht="30">
      <c r="A51" s="224">
        <v>41</v>
      </c>
      <c r="B51" s="226" t="s">
        <v>116</v>
      </c>
      <c r="C51" s="222" t="s">
        <v>117</v>
      </c>
      <c r="D51" s="219" t="str">
        <f t="shared" si="0"/>
        <v>1.15.04 High-technology exports, % of manufactured exports</v>
      </c>
      <c r="E51" s="223" t="s">
        <v>355</v>
      </c>
      <c r="F51" s="222"/>
      <c r="G51" s="220" t="s">
        <v>356</v>
      </c>
    </row>
    <row r="52" spans="1:7" ht="30">
      <c r="A52" s="224">
        <v>42</v>
      </c>
      <c r="B52" s="226" t="s">
        <v>118</v>
      </c>
      <c r="C52" s="222" t="s">
        <v>119</v>
      </c>
      <c r="D52" s="219" t="str">
        <f t="shared" si="0"/>
        <v>1.15.05 Scientific articles, per million people</v>
      </c>
      <c r="E52" s="223" t="s">
        <v>965</v>
      </c>
      <c r="F52" s="222"/>
      <c r="G52" s="220" t="s">
        <v>358</v>
      </c>
    </row>
    <row r="53" spans="1:7" ht="30">
      <c r="A53" s="224">
        <v>43</v>
      </c>
      <c r="B53" s="225" t="s">
        <v>120</v>
      </c>
      <c r="C53" s="222" t="s">
        <v>121</v>
      </c>
      <c r="D53" s="219" t="str">
        <f t="shared" si="0"/>
        <v>1.16 Technological infrastructure</v>
      </c>
      <c r="E53" s="223" t="s">
        <v>966</v>
      </c>
      <c r="F53" s="222"/>
      <c r="G53" s="220" t="s">
        <v>967</v>
      </c>
    </row>
    <row r="54" spans="1:7" ht="30">
      <c r="A54" s="224">
        <v>44</v>
      </c>
      <c r="B54" s="226" t="s">
        <v>122</v>
      </c>
      <c r="C54" s="222" t="s">
        <v>123</v>
      </c>
      <c r="D54" s="219" t="str">
        <f t="shared" si="0"/>
        <v>1.16.01 Fixed internet speed, Mbps</v>
      </c>
      <c r="E54" s="223" t="s">
        <v>968</v>
      </c>
      <c r="F54" s="222"/>
      <c r="G54" s="220" t="s">
        <v>969</v>
      </c>
    </row>
    <row r="55" spans="1:7" ht="30">
      <c r="A55" s="224">
        <v>45</v>
      </c>
      <c r="B55" s="226" t="s">
        <v>124</v>
      </c>
      <c r="C55" s="222" t="s">
        <v>125</v>
      </c>
      <c r="D55" s="219" t="str">
        <f t="shared" si="0"/>
        <v>1.16.02 Internet users, % population</v>
      </c>
      <c r="E55" s="223" t="s">
        <v>970</v>
      </c>
      <c r="F55" s="222"/>
      <c r="G55" s="220" t="s">
        <v>362</v>
      </c>
    </row>
    <row r="56" spans="1:7" ht="30">
      <c r="A56" s="224">
        <v>46</v>
      </c>
      <c r="B56" s="226" t="s">
        <v>126</v>
      </c>
      <c r="C56" s="222" t="s">
        <v>252</v>
      </c>
      <c r="D56" s="219" t="str">
        <f t="shared" si="0"/>
        <v>1.16.03 Fixed broadband subscriptions (per 100 people)</v>
      </c>
      <c r="E56" s="223" t="s">
        <v>971</v>
      </c>
      <c r="F56" s="222"/>
      <c r="G56" s="220" t="s">
        <v>972</v>
      </c>
    </row>
    <row r="57" spans="1:7" ht="30">
      <c r="A57" s="224">
        <v>47</v>
      </c>
      <c r="B57" s="226" t="s">
        <v>128</v>
      </c>
      <c r="C57" s="222" t="s">
        <v>129</v>
      </c>
      <c r="D57" s="219" t="str">
        <f t="shared" si="0"/>
        <v>1.16.04 Mobile subscriptions (per 100 people)</v>
      </c>
      <c r="E57" s="223" t="s">
        <v>971</v>
      </c>
      <c r="F57" s="222"/>
      <c r="G57" s="220" t="s">
        <v>973</v>
      </c>
    </row>
    <row r="58" spans="1:7" ht="45">
      <c r="B58" s="635" t="s">
        <v>892</v>
      </c>
      <c r="C58" s="218" t="s">
        <v>366</v>
      </c>
      <c r="D58" s="636" t="s">
        <v>974</v>
      </c>
      <c r="E58" s="634" t="s">
        <v>975</v>
      </c>
      <c r="G58" s="220" t="s">
        <v>976</v>
      </c>
    </row>
    <row r="59" spans="1:7">
      <c r="A59" s="224"/>
    </row>
    <row r="60" spans="1:7" ht="30">
      <c r="A60" s="224"/>
      <c r="B60" s="218" t="s">
        <v>253</v>
      </c>
      <c r="C60" s="222" t="s">
        <v>131</v>
      </c>
      <c r="D60" s="219" t="str">
        <f>B60</f>
        <v>2 Societal Pillar</v>
      </c>
      <c r="E60" s="223"/>
      <c r="F60" s="222"/>
      <c r="G60" s="220" t="s">
        <v>977</v>
      </c>
    </row>
    <row r="61" spans="1:7" ht="45">
      <c r="A61" s="224">
        <v>48</v>
      </c>
      <c r="B61" s="225" t="s">
        <v>132</v>
      </c>
      <c r="C61" s="222" t="s">
        <v>133</v>
      </c>
      <c r="D61" s="219" t="str">
        <f>_xlfn.CONCAT(B61," ",C61)</f>
        <v>2.01 Inequality (Gini coefficient)</v>
      </c>
      <c r="E61" s="223" t="s">
        <v>978</v>
      </c>
      <c r="F61" s="276" t="s">
        <v>979</v>
      </c>
      <c r="G61" s="220" t="s">
        <v>980</v>
      </c>
    </row>
    <row r="62" spans="1:7">
      <c r="A62" s="224">
        <v>49</v>
      </c>
      <c r="B62" s="225" t="s">
        <v>134</v>
      </c>
      <c r="C62" s="222" t="s">
        <v>135</v>
      </c>
      <c r="D62" s="219" t="str">
        <f t="shared" ref="D62:D86" si="1">_xlfn.CONCAT(B62," ",C62)</f>
        <v>2.02 Educational attainment</v>
      </c>
      <c r="E62" s="223" t="s">
        <v>981</v>
      </c>
      <c r="F62" s="222"/>
      <c r="G62" s="220" t="s">
        <v>982</v>
      </c>
    </row>
    <row r="63" spans="1:7" ht="30">
      <c r="A63" s="224">
        <v>50</v>
      </c>
      <c r="B63" s="226" t="s">
        <v>136</v>
      </c>
      <c r="C63" s="222" t="s">
        <v>137</v>
      </c>
      <c r="D63" s="219" t="str">
        <f t="shared" si="1"/>
        <v>2.02.01 Mean years of schooling</v>
      </c>
      <c r="E63" s="223" t="s">
        <v>983</v>
      </c>
      <c r="F63" s="276"/>
      <c r="G63" s="220" t="s">
        <v>369</v>
      </c>
    </row>
    <row r="64" spans="1:7">
      <c r="A64" s="224">
        <v>51</v>
      </c>
      <c r="B64" s="226" t="s">
        <v>138</v>
      </c>
      <c r="C64" s="222" t="s">
        <v>139</v>
      </c>
      <c r="D64" s="219" t="str">
        <f t="shared" si="1"/>
        <v>2.02.02 University education Index</v>
      </c>
      <c r="E64" s="223" t="s">
        <v>370</v>
      </c>
      <c r="F64" s="222"/>
      <c r="G64" s="220" t="s">
        <v>371</v>
      </c>
    </row>
    <row r="65" spans="1:7" ht="60">
      <c r="A65" s="224">
        <v>52</v>
      </c>
      <c r="B65" s="226" t="s">
        <v>140</v>
      </c>
      <c r="C65" s="222" t="s">
        <v>141</v>
      </c>
      <c r="D65" s="219" t="str">
        <f t="shared" si="1"/>
        <v>2.02.03 Tertiary enrollment</v>
      </c>
      <c r="E65" s="223" t="s">
        <v>984</v>
      </c>
      <c r="F65" s="222"/>
      <c r="G65" s="634" t="s">
        <v>985</v>
      </c>
    </row>
    <row r="66" spans="1:7">
      <c r="A66" s="224">
        <v>53</v>
      </c>
      <c r="B66" s="225" t="s">
        <v>142</v>
      </c>
      <c r="C66" s="222" t="s">
        <v>143</v>
      </c>
      <c r="D66" s="219" t="str">
        <f t="shared" si="1"/>
        <v>2.03 Labor standards</v>
      </c>
      <c r="E66" s="223" t="s">
        <v>986</v>
      </c>
      <c r="F66" s="228"/>
      <c r="G66" s="220" t="s">
        <v>987</v>
      </c>
    </row>
    <row r="67" spans="1:7">
      <c r="A67" s="224">
        <v>54</v>
      </c>
      <c r="B67" s="226" t="s">
        <v>144</v>
      </c>
      <c r="C67" s="222" t="s">
        <v>145</v>
      </c>
      <c r="D67" s="219" t="str">
        <f t="shared" si="1"/>
        <v>2.03.01 Gender non-discrimination in hiring</v>
      </c>
      <c r="E67" s="223" t="s">
        <v>988</v>
      </c>
      <c r="F67" s="222"/>
      <c r="G67" s="220" t="s">
        <v>989</v>
      </c>
    </row>
    <row r="68" spans="1:7">
      <c r="A68" s="224">
        <v>55</v>
      </c>
      <c r="B68" s="226" t="s">
        <v>146</v>
      </c>
      <c r="C68" s="222" t="s">
        <v>147</v>
      </c>
      <c r="D68" s="219" t="str">
        <f t="shared" si="1"/>
        <v>2.03.02 Freedom of association and assembly</v>
      </c>
      <c r="E68" s="223" t="s">
        <v>990</v>
      </c>
      <c r="F68" s="222"/>
      <c r="G68" s="220" t="s">
        <v>991</v>
      </c>
    </row>
    <row r="69" spans="1:7" ht="30">
      <c r="A69" s="224">
        <v>56</v>
      </c>
      <c r="B69" s="225" t="s">
        <v>148</v>
      </c>
      <c r="C69" s="222" t="s">
        <v>149</v>
      </c>
      <c r="D69" s="219" t="str">
        <f t="shared" si="1"/>
        <v>2.04 Political stability and absence of violence</v>
      </c>
      <c r="E69" s="223" t="s">
        <v>375</v>
      </c>
      <c r="F69" s="222"/>
      <c r="G69" s="220" t="s">
        <v>376</v>
      </c>
    </row>
    <row r="70" spans="1:7" ht="30">
      <c r="A70" s="224">
        <v>57</v>
      </c>
      <c r="B70" s="225" t="s">
        <v>150</v>
      </c>
      <c r="C70" s="222" t="s">
        <v>151</v>
      </c>
      <c r="D70" s="219" t="str">
        <f t="shared" si="1"/>
        <v>2.05 Goods produced by forced labor or child labor</v>
      </c>
      <c r="E70" s="223" t="s">
        <v>992</v>
      </c>
      <c r="F70" s="222"/>
      <c r="G70" s="220" t="s">
        <v>993</v>
      </c>
    </row>
    <row r="71" spans="1:7" ht="30">
      <c r="A71" s="224">
        <v>58</v>
      </c>
      <c r="B71" s="226" t="s">
        <v>152</v>
      </c>
      <c r="C71" s="222" t="s">
        <v>153</v>
      </c>
      <c r="D71" s="219" t="str">
        <f t="shared" si="1"/>
        <v>2.05.01 Goods produced by forced labor</v>
      </c>
      <c r="E71" s="223" t="s">
        <v>992</v>
      </c>
      <c r="F71" s="222"/>
      <c r="G71" s="220" t="s">
        <v>994</v>
      </c>
    </row>
    <row r="72" spans="1:7" ht="30">
      <c r="A72" s="224">
        <v>59</v>
      </c>
      <c r="B72" s="227" t="s">
        <v>154</v>
      </c>
      <c r="C72" s="222" t="s">
        <v>155</v>
      </c>
      <c r="D72" s="219" t="str">
        <f t="shared" si="1"/>
        <v>2.05.01.a Goods produced by forced labor, number of goods categories</v>
      </c>
      <c r="E72" s="223" t="s">
        <v>377</v>
      </c>
      <c r="F72" s="222"/>
      <c r="G72" s="220" t="s">
        <v>995</v>
      </c>
    </row>
    <row r="73" spans="1:7">
      <c r="A73" s="224">
        <v>60</v>
      </c>
      <c r="B73" s="227" t="s">
        <v>156</v>
      </c>
      <c r="C73" s="222" t="s">
        <v>157</v>
      </c>
      <c r="D73" s="219" t="str">
        <f t="shared" si="1"/>
        <v>2.05.01.b % population in forced labor</v>
      </c>
      <c r="E73" s="223" t="s">
        <v>379</v>
      </c>
      <c r="F73" s="222"/>
      <c r="G73" s="220" t="s">
        <v>996</v>
      </c>
    </row>
    <row r="74" spans="1:7" ht="30">
      <c r="A74" s="224">
        <v>61</v>
      </c>
      <c r="B74" s="226" t="s">
        <v>158</v>
      </c>
      <c r="C74" s="222" t="s">
        <v>997</v>
      </c>
      <c r="D74" s="219" t="s">
        <v>652</v>
      </c>
      <c r="E74" s="223" t="s">
        <v>377</v>
      </c>
      <c r="F74" s="222"/>
      <c r="G74" s="220" t="s">
        <v>995</v>
      </c>
    </row>
    <row r="75" spans="1:7">
      <c r="A75" s="224">
        <v>62</v>
      </c>
      <c r="B75" s="225" t="s">
        <v>160</v>
      </c>
      <c r="C75" s="222" t="s">
        <v>161</v>
      </c>
      <c r="D75" s="219" t="str">
        <f t="shared" si="1"/>
        <v>2.06 Government response to human trafficking</v>
      </c>
      <c r="E75" s="223" t="s">
        <v>998</v>
      </c>
      <c r="F75" s="222"/>
      <c r="G75" s="220" t="s">
        <v>999</v>
      </c>
    </row>
    <row r="76" spans="1:7" ht="30">
      <c r="A76" s="224">
        <v>63</v>
      </c>
      <c r="B76" s="226" t="s">
        <v>162</v>
      </c>
      <c r="C76" s="222" t="s">
        <v>163</v>
      </c>
      <c r="D76" s="219" t="str">
        <f t="shared" si="1"/>
        <v>2.06.01 Government response to human trafficking, Criminalization</v>
      </c>
      <c r="E76" s="223" t="s">
        <v>381</v>
      </c>
      <c r="F76" s="222"/>
      <c r="G76" s="220" t="s">
        <v>1000</v>
      </c>
    </row>
    <row r="77" spans="1:7" ht="30">
      <c r="A77" s="224">
        <v>64</v>
      </c>
      <c r="B77" s="226" t="s">
        <v>164</v>
      </c>
      <c r="C77" s="222" t="s">
        <v>165</v>
      </c>
      <c r="D77" s="219" t="str">
        <f t="shared" si="1"/>
        <v>2.06.02 Government response to human trafficking, Strategy</v>
      </c>
      <c r="E77" s="223" t="s">
        <v>379</v>
      </c>
      <c r="F77" s="222"/>
      <c r="G77" s="220" t="s">
        <v>1001</v>
      </c>
    </row>
    <row r="78" spans="1:7" ht="30">
      <c r="A78" s="224">
        <v>65</v>
      </c>
      <c r="B78" s="226" t="s">
        <v>166</v>
      </c>
      <c r="C78" s="222" t="s">
        <v>167</v>
      </c>
      <c r="D78" s="219" t="str">
        <f t="shared" si="1"/>
        <v>2.06.03 Government response to human trafficking, Action</v>
      </c>
      <c r="E78" s="223" t="s">
        <v>381</v>
      </c>
      <c r="F78" s="222"/>
      <c r="G78" s="220" t="s">
        <v>1002</v>
      </c>
    </row>
    <row r="79" spans="1:7">
      <c r="A79" s="224">
        <v>66</v>
      </c>
      <c r="B79" s="225" t="s">
        <v>168</v>
      </c>
      <c r="C79" s="222" t="s">
        <v>169</v>
      </c>
      <c r="D79" s="219" t="str">
        <f t="shared" si="1"/>
        <v>2.07 Trade in goods at risk of modern slavery</v>
      </c>
      <c r="E79" s="223" t="s">
        <v>385</v>
      </c>
      <c r="F79" s="222"/>
      <c r="G79" s="634" t="s">
        <v>1003</v>
      </c>
    </row>
    <row r="80" spans="1:7" ht="30">
      <c r="A80" s="224">
        <v>67</v>
      </c>
      <c r="B80" s="226" t="s">
        <v>170</v>
      </c>
      <c r="C80" s="222" t="s">
        <v>171</v>
      </c>
      <c r="D80" s="219" t="str">
        <f t="shared" si="1"/>
        <v>2.07.01 Imports of goods at risk of modern slavery, US$ millions</v>
      </c>
      <c r="E80" s="223" t="s">
        <v>385</v>
      </c>
      <c r="F80" s="222"/>
      <c r="G80" s="220" t="s">
        <v>1004</v>
      </c>
    </row>
    <row r="81" spans="1:13" ht="30">
      <c r="A81" s="224">
        <v>68</v>
      </c>
      <c r="B81" s="226" t="s">
        <v>172</v>
      </c>
      <c r="C81" s="222" t="s">
        <v>173</v>
      </c>
      <c r="D81" s="219" t="str">
        <f t="shared" si="1"/>
        <v>2.07.02 Exports of goods at risk of modern slavery, US$ millions</v>
      </c>
      <c r="E81" s="223" t="s">
        <v>385</v>
      </c>
      <c r="F81" s="222"/>
      <c r="G81" s="220" t="s">
        <v>1005</v>
      </c>
    </row>
    <row r="82" spans="1:13" ht="30">
      <c r="A82" s="224">
        <v>69</v>
      </c>
      <c r="B82" s="225" t="s">
        <v>174</v>
      </c>
      <c r="C82" s="175" t="s">
        <v>388</v>
      </c>
      <c r="D82" s="219" t="str">
        <f t="shared" si="1"/>
        <v>2.08 Legatum Prosperity Index</v>
      </c>
      <c r="E82" s="215" t="s">
        <v>1006</v>
      </c>
      <c r="F82" s="222"/>
      <c r="G82" s="220" t="s">
        <v>1007</v>
      </c>
    </row>
    <row r="83" spans="1:13" ht="30">
      <c r="A83" s="224">
        <v>70</v>
      </c>
      <c r="B83" s="225" t="s">
        <v>176</v>
      </c>
      <c r="C83" s="222" t="s">
        <v>177</v>
      </c>
      <c r="D83" s="219" t="str">
        <f t="shared" si="1"/>
        <v>2.09 Life expectancy at birth</v>
      </c>
      <c r="E83" s="223" t="s">
        <v>1008</v>
      </c>
      <c r="F83" s="222"/>
      <c r="G83" s="220" t="s">
        <v>1009</v>
      </c>
    </row>
    <row r="84" spans="1:13" ht="30">
      <c r="A84" s="229">
        <v>71</v>
      </c>
      <c r="B84" s="230" t="s">
        <v>178</v>
      </c>
      <c r="C84" s="222" t="s">
        <v>179</v>
      </c>
      <c r="D84" s="219" t="str">
        <f t="shared" si="1"/>
        <v>2.10 Uneven Economic Development</v>
      </c>
      <c r="E84" s="223" t="s">
        <v>1010</v>
      </c>
      <c r="F84" s="222"/>
      <c r="G84" s="223" t="s">
        <v>1011</v>
      </c>
      <c r="H84" s="231"/>
      <c r="I84" s="231"/>
      <c r="J84" s="231"/>
      <c r="K84" s="231"/>
      <c r="L84" s="231"/>
      <c r="M84" s="231"/>
    </row>
    <row r="85" spans="1:13" ht="30">
      <c r="A85" s="229">
        <v>72</v>
      </c>
      <c r="B85" s="230">
        <v>2.11</v>
      </c>
      <c r="C85" s="222" t="s">
        <v>180</v>
      </c>
      <c r="D85" s="219" t="str">
        <f t="shared" si="1"/>
        <v>2.11 Universal Health Coverage Index</v>
      </c>
      <c r="E85" s="223" t="s">
        <v>1012</v>
      </c>
      <c r="F85" s="276"/>
      <c r="G85" s="223" t="s">
        <v>1013</v>
      </c>
      <c r="H85" s="231"/>
      <c r="I85" s="231"/>
      <c r="J85" s="231"/>
      <c r="K85" s="231"/>
      <c r="L85" s="231"/>
      <c r="M85" s="231"/>
    </row>
    <row r="86" spans="1:13">
      <c r="A86" s="229"/>
      <c r="B86" s="230">
        <v>2.12</v>
      </c>
      <c r="C86" s="222" t="s">
        <v>391</v>
      </c>
      <c r="D86" s="219" t="str">
        <f t="shared" si="1"/>
        <v>2.12 Equal distribution of resources index</v>
      </c>
      <c r="E86" s="223" t="s">
        <v>1014</v>
      </c>
      <c r="F86" s="276"/>
      <c r="G86" t="s">
        <v>1015</v>
      </c>
      <c r="H86" s="231"/>
      <c r="I86" s="231"/>
      <c r="J86" s="231"/>
      <c r="K86" s="231"/>
      <c r="L86" s="231"/>
      <c r="M86" s="231"/>
    </row>
    <row r="87" spans="1:13">
      <c r="A87" s="224"/>
    </row>
    <row r="88" spans="1:13" ht="30">
      <c r="A88" s="224"/>
      <c r="B88" s="218" t="s">
        <v>262</v>
      </c>
      <c r="C88" s="218" t="s">
        <v>182</v>
      </c>
      <c r="D88" s="219" t="str">
        <f>B88</f>
        <v>3 Environmental Pillar</v>
      </c>
      <c r="G88" s="220" t="s">
        <v>1016</v>
      </c>
    </row>
    <row r="89" spans="1:13" ht="15.75">
      <c r="A89" s="229">
        <v>72</v>
      </c>
      <c r="B89" s="225" t="s">
        <v>183</v>
      </c>
      <c r="C89" s="222" t="s">
        <v>184</v>
      </c>
      <c r="D89" s="89" t="s">
        <v>565</v>
      </c>
      <c r="E89" s="223" t="s">
        <v>392</v>
      </c>
      <c r="F89" s="222"/>
      <c r="G89" s="220" t="s">
        <v>393</v>
      </c>
    </row>
    <row r="90" spans="1:13">
      <c r="A90" s="229">
        <v>73</v>
      </c>
      <c r="B90" s="225" t="s">
        <v>185</v>
      </c>
      <c r="C90" s="222" t="s">
        <v>186</v>
      </c>
      <c r="D90" s="219" t="str">
        <f t="shared" ref="D90:D106" si="2">_xlfn.CONCAT(B90," ",C90)</f>
        <v>3.02 Deforestation</v>
      </c>
      <c r="E90" s="223" t="s">
        <v>394</v>
      </c>
      <c r="F90" s="222"/>
      <c r="G90" s="220" t="s">
        <v>1017</v>
      </c>
    </row>
    <row r="91" spans="1:13">
      <c r="A91" s="229">
        <v>74</v>
      </c>
      <c r="B91" s="225" t="s">
        <v>187</v>
      </c>
      <c r="C91" s="222" t="s">
        <v>188</v>
      </c>
      <c r="D91" s="219" t="str">
        <f t="shared" si="2"/>
        <v>3.03 % of wastewater treated</v>
      </c>
      <c r="E91" s="223" t="s">
        <v>1018</v>
      </c>
      <c r="F91" s="222"/>
      <c r="G91" s="220" t="s">
        <v>1019</v>
      </c>
    </row>
    <row r="92" spans="1:13" ht="30">
      <c r="A92" s="229">
        <v>75</v>
      </c>
      <c r="B92" s="225" t="s">
        <v>189</v>
      </c>
      <c r="C92" s="289" t="s">
        <v>567</v>
      </c>
      <c r="D92" s="219" t="str">
        <f t="shared" si="2"/>
        <v>3.04 Energy intensity (Energy use (kg of oil equivalent) per $1,000 GDP (constant 2021 PPP)</v>
      </c>
      <c r="E92" s="223" t="s">
        <v>292</v>
      </c>
      <c r="F92" s="222"/>
      <c r="G92" s="220" t="s">
        <v>1020</v>
      </c>
    </row>
    <row r="93" spans="1:13" ht="30">
      <c r="A93" s="229">
        <v>76</v>
      </c>
      <c r="B93" s="225" t="s">
        <v>191</v>
      </c>
      <c r="C93" s="222" t="s">
        <v>398</v>
      </c>
      <c r="D93" s="219" t="str">
        <f t="shared" si="2"/>
        <v>3.05 Ecological footprint (global hectares per person)</v>
      </c>
      <c r="E93" s="223" t="s">
        <v>1021</v>
      </c>
      <c r="F93" s="222"/>
      <c r="G93" s="220" t="s">
        <v>1022</v>
      </c>
    </row>
    <row r="94" spans="1:13" ht="30">
      <c r="A94" s="229">
        <v>77</v>
      </c>
      <c r="B94" s="225" t="s">
        <v>193</v>
      </c>
      <c r="C94" s="222" t="s">
        <v>569</v>
      </c>
      <c r="D94" s="219" t="str">
        <f t="shared" si="2"/>
        <v>3.06 Renewable energy (%)</v>
      </c>
      <c r="E94" s="223" t="s">
        <v>1023</v>
      </c>
      <c r="F94" s="222"/>
      <c r="G94" s="220" t="s">
        <v>1024</v>
      </c>
    </row>
    <row r="95" spans="1:13">
      <c r="A95" s="229">
        <v>78</v>
      </c>
      <c r="B95" s="225" t="s">
        <v>195</v>
      </c>
      <c r="C95" s="222" t="s">
        <v>196</v>
      </c>
      <c r="D95" s="219" t="str">
        <f t="shared" si="2"/>
        <v>3.07 Environmental standards in trade</v>
      </c>
      <c r="E95" s="223" t="s">
        <v>1025</v>
      </c>
      <c r="F95" s="222"/>
      <c r="G95" s="220" t="s">
        <v>1026</v>
      </c>
    </row>
    <row r="96" spans="1:13" ht="30">
      <c r="A96" s="229">
        <v>79</v>
      </c>
      <c r="B96" s="226" t="s">
        <v>197</v>
      </c>
      <c r="C96" s="222" t="s">
        <v>198</v>
      </c>
      <c r="D96" s="219" t="str">
        <f t="shared" si="2"/>
        <v>3.07.01 Convention: Hazardous Wastes</v>
      </c>
      <c r="E96" s="223" t="s">
        <v>1027</v>
      </c>
      <c r="F96" s="222"/>
      <c r="G96" s="220" t="s">
        <v>403</v>
      </c>
    </row>
    <row r="97" spans="1:7" ht="30">
      <c r="A97" s="229">
        <v>80</v>
      </c>
      <c r="B97" s="226" t="s">
        <v>199</v>
      </c>
      <c r="C97" s="222" t="s">
        <v>200</v>
      </c>
      <c r="D97" s="219" t="str">
        <f t="shared" si="2"/>
        <v>3.07.02 Convention: Prevention of Marine Pollution</v>
      </c>
      <c r="E97" s="223" t="s">
        <v>1028</v>
      </c>
      <c r="F97" s="222"/>
      <c r="G97" s="220" t="s">
        <v>403</v>
      </c>
    </row>
    <row r="98" spans="1:7" ht="30">
      <c r="A98" s="229">
        <v>81</v>
      </c>
      <c r="B98" s="226" t="s">
        <v>201</v>
      </c>
      <c r="C98" s="222" t="s">
        <v>202</v>
      </c>
      <c r="D98" s="219" t="str">
        <f t="shared" si="2"/>
        <v>3.07.03 Convention: Protection of the Ozone Layer (Vienna)</v>
      </c>
      <c r="E98" s="223" t="s">
        <v>1029</v>
      </c>
      <c r="F98" s="222"/>
      <c r="G98" s="220" t="s">
        <v>403</v>
      </c>
    </row>
    <row r="99" spans="1:7">
      <c r="A99" s="229">
        <v>82</v>
      </c>
      <c r="B99" s="226" t="s">
        <v>203</v>
      </c>
      <c r="C99" s="222" t="s">
        <v>204</v>
      </c>
      <c r="D99" s="219" t="str">
        <f t="shared" si="2"/>
        <v>3.07.04 Convention on Climate Change (Kyoto)</v>
      </c>
      <c r="E99" s="223" t="s">
        <v>1025</v>
      </c>
      <c r="F99" s="222"/>
      <c r="G99" s="220" t="s">
        <v>403</v>
      </c>
    </row>
    <row r="100" spans="1:7" ht="30">
      <c r="A100" s="229">
        <v>83</v>
      </c>
      <c r="B100" s="226" t="s">
        <v>205</v>
      </c>
      <c r="C100" s="222" t="s">
        <v>206</v>
      </c>
      <c r="D100" s="219" t="str">
        <f t="shared" si="2"/>
        <v>3.07.05 The International Timber Agreement</v>
      </c>
      <c r="E100" s="223" t="s">
        <v>1030</v>
      </c>
      <c r="F100" s="222"/>
      <c r="G100" s="220" t="s">
        <v>403</v>
      </c>
    </row>
    <row r="101" spans="1:7" ht="45">
      <c r="A101" s="229">
        <v>84</v>
      </c>
      <c r="B101" s="226" t="s">
        <v>207</v>
      </c>
      <c r="C101" s="222" t="s">
        <v>208</v>
      </c>
      <c r="D101" s="219" t="str">
        <f t="shared" si="2"/>
        <v>3.07.06 Convention: International Trade in Endangered Species</v>
      </c>
      <c r="E101" s="223" t="s">
        <v>1031</v>
      </c>
      <c r="F101" s="222"/>
      <c r="G101" s="220" t="s">
        <v>403</v>
      </c>
    </row>
    <row r="102" spans="1:7" ht="30">
      <c r="A102" s="229">
        <v>85</v>
      </c>
      <c r="B102" s="226" t="s">
        <v>209</v>
      </c>
      <c r="C102" s="222" t="s">
        <v>210</v>
      </c>
      <c r="D102" s="219" t="str">
        <f t="shared" si="2"/>
        <v>3.07.07 Convention: Prior Informed Consent - Hazardous Chemicals (Rotterdam)</v>
      </c>
      <c r="E102" s="223" t="s">
        <v>1025</v>
      </c>
      <c r="F102" s="222"/>
      <c r="G102" s="220" t="s">
        <v>403</v>
      </c>
    </row>
    <row r="103" spans="1:7">
      <c r="A103" s="229">
        <v>86</v>
      </c>
      <c r="B103" s="225" t="s">
        <v>211</v>
      </c>
      <c r="C103" s="222" t="s">
        <v>212</v>
      </c>
      <c r="D103" s="89" t="s">
        <v>572</v>
      </c>
      <c r="E103" s="223" t="s">
        <v>406</v>
      </c>
      <c r="F103" s="222"/>
      <c r="G103" s="220" t="s">
        <v>1032</v>
      </c>
    </row>
    <row r="104" spans="1:7">
      <c r="A104" s="229">
        <v>87</v>
      </c>
      <c r="B104" s="225" t="s">
        <v>213</v>
      </c>
      <c r="C104" s="222" t="s">
        <v>214</v>
      </c>
      <c r="D104" s="219" t="str">
        <f t="shared" si="2"/>
        <v>3.09 Share of natural resources in trade</v>
      </c>
      <c r="E104" s="223" t="s">
        <v>344</v>
      </c>
      <c r="F104" s="222"/>
      <c r="G104" s="634" t="s">
        <v>1033</v>
      </c>
    </row>
    <row r="105" spans="1:7">
      <c r="A105" s="229">
        <v>88</v>
      </c>
      <c r="B105" s="225" t="s">
        <v>215</v>
      </c>
      <c r="C105" s="222" t="s">
        <v>216</v>
      </c>
      <c r="D105" s="219" t="str">
        <f t="shared" si="2"/>
        <v>3.10 Carbon</v>
      </c>
      <c r="E105" s="223" t="s">
        <v>1034</v>
      </c>
      <c r="F105" s="222"/>
      <c r="G105" s="220" t="s">
        <v>1035</v>
      </c>
    </row>
    <row r="106" spans="1:7" ht="30">
      <c r="A106" s="229">
        <v>89</v>
      </c>
      <c r="B106" s="226" t="s">
        <v>217</v>
      </c>
      <c r="C106" s="222" t="s">
        <v>218</v>
      </c>
      <c r="D106" s="219" t="str">
        <f t="shared" si="2"/>
        <v>3.10.1 Carbon pricing</v>
      </c>
      <c r="E106" s="223" t="s">
        <v>1036</v>
      </c>
      <c r="F106" s="222"/>
      <c r="G106" s="220" t="s">
        <v>1037</v>
      </c>
    </row>
    <row r="107" spans="1:7" ht="30">
      <c r="A107" s="229">
        <v>90</v>
      </c>
      <c r="B107" s="226" t="s">
        <v>219</v>
      </c>
      <c r="C107" s="222" t="s">
        <v>220</v>
      </c>
      <c r="D107" s="89" t="s">
        <v>574</v>
      </c>
      <c r="E107" s="223" t="s">
        <v>411</v>
      </c>
      <c r="F107" s="222"/>
      <c r="G107" s="220" t="s">
        <v>1038</v>
      </c>
    </row>
    <row r="108" spans="1:7">
      <c r="C108" s="218" t="s">
        <v>414</v>
      </c>
    </row>
  </sheetData>
  <conditionalFormatting sqref="G37">
    <cfRule type="expression" dxfId="95" priority="1">
      <formula>$I37="Yes"</formula>
    </cfRule>
  </conditionalFormatting>
  <hyperlinks>
    <hyperlink ref="F9" r:id="rId1" display="https://data.worldbank.org/indicator/NE.GDI.FTOT.ZS?end=2024&amp;start=2010" xr:uid="{51AE0AF1-499F-4A44-A8E9-429423063521}"/>
    <hyperlink ref="F23" r:id="rId2" xr:uid="{1C084DF2-BB79-47B0-B7CE-45A97F95F816}"/>
    <hyperlink ref="G82" r:id="rId3" display="https://www.legatum.com/portfolio/the-prosperity-institute/" xr:uid="{09F7CF47-E850-4B16-91DD-FFCB7BDC9ADF}"/>
  </hyperlink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69C392-8B76-4ACD-99B1-8A28A5BDA9DB}">
  <sheetPr codeName="Sheet24">
    <pageSetUpPr fitToPage="1"/>
  </sheetPr>
  <dimension ref="A1:U125"/>
  <sheetViews>
    <sheetView showGridLines="0" zoomScale="89" zoomScaleNormal="89" workbookViewId="0"/>
  </sheetViews>
  <sheetFormatPr defaultColWidth="9.140625" defaultRowHeight="12" customHeight="1"/>
  <cols>
    <col min="1" max="1" width="12.28515625" style="5" customWidth="1"/>
    <col min="2" max="2" width="18.85546875" style="5" hidden="1" customWidth="1"/>
    <col min="3" max="8" width="10.28515625" style="5" customWidth="1"/>
    <col min="9" max="9" width="16.140625" style="5" customWidth="1"/>
    <col min="10" max="12" width="10.28515625" style="5" customWidth="1"/>
    <col min="13" max="13" width="14.85546875" style="5" customWidth="1"/>
    <col min="14" max="16" width="8" style="5" customWidth="1"/>
    <col min="17" max="19" width="10.28515625" style="5" customWidth="1"/>
    <col min="20" max="20" width="14.85546875" style="5" customWidth="1"/>
    <col min="21" max="38" width="9.140625" style="5"/>
    <col min="39" max="39" width="3.28515625" style="5" customWidth="1"/>
    <col min="40" max="16384" width="9.140625" style="5"/>
  </cols>
  <sheetData>
    <row r="1" spans="1:21" ht="30" customHeight="1">
      <c r="A1" s="348"/>
      <c r="B1" s="348"/>
      <c r="C1" s="348"/>
      <c r="D1" s="348"/>
      <c r="E1" s="352"/>
      <c r="F1" s="348"/>
      <c r="G1" s="348"/>
      <c r="H1" s="348"/>
      <c r="I1" s="348"/>
      <c r="J1" s="348"/>
      <c r="K1" s="353" t="str">
        <f>PowerPivot!$B$3</f>
        <v>United Kingdom</v>
      </c>
      <c r="L1" s="348"/>
      <c r="M1" s="348"/>
      <c r="N1" s="348"/>
      <c r="O1" s="348"/>
      <c r="P1" s="348"/>
      <c r="Q1" s="348"/>
      <c r="R1" s="353" t="str">
        <f>PowerPivot!$E$3</f>
        <v>Mexico</v>
      </c>
      <c r="S1" s="348"/>
      <c r="T1" s="348"/>
      <c r="U1" s="348"/>
    </row>
    <row r="2" spans="1:21" ht="18" customHeight="1">
      <c r="A2" s="348"/>
      <c r="B2" s="348"/>
      <c r="C2" s="348"/>
      <c r="D2" s="348"/>
      <c r="E2" s="352"/>
      <c r="F2" s="348"/>
      <c r="G2" s="348"/>
      <c r="H2" s="348"/>
      <c r="I2" s="354"/>
      <c r="J2" s="354" t="s">
        <v>243</v>
      </c>
      <c r="K2" s="354"/>
      <c r="L2" s="354" t="s">
        <v>273</v>
      </c>
      <c r="M2" s="354"/>
      <c r="N2" s="355"/>
      <c r="O2" s="355"/>
      <c r="P2" s="354"/>
      <c r="Q2" s="354" t="s">
        <v>243</v>
      </c>
      <c r="R2" s="354"/>
      <c r="S2" s="354" t="s">
        <v>273</v>
      </c>
      <c r="T2" s="354"/>
      <c r="U2" s="348"/>
    </row>
    <row r="3" spans="1:21" ht="18" customHeight="1">
      <c r="A3" s="348"/>
      <c r="B3" s="348"/>
      <c r="C3" s="348"/>
      <c r="D3" s="348"/>
      <c r="E3" s="348"/>
      <c r="F3" s="348"/>
      <c r="G3" s="348"/>
      <c r="H3" s="356"/>
      <c r="I3" s="348"/>
      <c r="J3" s="357" t="s">
        <v>275</v>
      </c>
      <c r="K3" s="355"/>
      <c r="L3" s="357" t="s">
        <v>276</v>
      </c>
      <c r="M3" s="355"/>
      <c r="N3" s="355"/>
      <c r="O3" s="358"/>
      <c r="P3" s="359"/>
      <c r="Q3" s="357" t="s">
        <v>275</v>
      </c>
      <c r="R3" s="355"/>
      <c r="S3" s="357" t="s">
        <v>276</v>
      </c>
      <c r="T3" s="359"/>
      <c r="U3" s="348"/>
    </row>
    <row r="4" spans="1:21" ht="18" customHeight="1">
      <c r="A4" s="348"/>
      <c r="B4" s="348"/>
      <c r="C4" s="348"/>
      <c r="D4" s="348"/>
      <c r="E4" s="348"/>
      <c r="F4" s="348"/>
      <c r="G4" s="348"/>
      <c r="H4" s="356" t="s">
        <v>274</v>
      </c>
      <c r="I4" s="348"/>
      <c r="J4" s="360">
        <f>IF(INDEX(Rank2026!2:2,MATCH($K$1,Rank2026!$1:$1,0))="","-",(INDEX(Rank2026!2:2,MATCH($K$1,Rank2026!$1:$1,0))))</f>
        <v>1</v>
      </c>
      <c r="K4" s="355"/>
      <c r="L4" s="361">
        <f>IF(INDEX(Score2026!2:2,MATCH($K$1,Score2026!$1:$1,0))="","-",(INDEX(Score2026!2:2,MATCH($K$1,Score2026!$1:$1,0))))</f>
        <v>100</v>
      </c>
      <c r="M4" s="362">
        <f>L4</f>
        <v>100</v>
      </c>
      <c r="N4" s="348"/>
      <c r="O4" s="363" t="str">
        <f t="shared" ref="O4:O66" si="0">IF(J4="-","",IF(J4&gt;Q4," u",IF(J4=Q4,"tu",IF(J4&lt;Q4,"t ",""))))</f>
        <v xml:space="preserve">t </v>
      </c>
      <c r="P4" s="359"/>
      <c r="Q4" s="360">
        <f>IF(INDEX(Rank2026!2:2,MATCH($R$1,Rank2026!$1:$1,0))="","-",(INDEX(Rank2026!2:2,MATCH($R$1,Rank2026!$1:$1,0))))</f>
        <v>18</v>
      </c>
      <c r="R4" s="364"/>
      <c r="S4" s="361">
        <f>IF(INDEX(Score2026!2:2,MATCH($R$1,Score2026!$1:$1,0))="","-",(INDEX(Score2026!2:2,MATCH($R$1,Score2026!$1:$1,0))))</f>
        <v>53.639269477617738</v>
      </c>
      <c r="T4" s="362">
        <f>S4</f>
        <v>53.639269477617738</v>
      </c>
      <c r="U4" s="348"/>
    </row>
    <row r="5" spans="1:21" ht="18" customHeight="1">
      <c r="A5" s="348"/>
      <c r="B5" s="348"/>
      <c r="C5" s="348"/>
      <c r="D5" s="348"/>
      <c r="E5" s="348"/>
      <c r="F5" s="348"/>
      <c r="G5" s="348"/>
      <c r="H5" s="356"/>
      <c r="I5" s="348"/>
      <c r="J5" s="364"/>
      <c r="K5" s="355"/>
      <c r="L5" s="361"/>
      <c r="M5" s="348"/>
      <c r="N5" s="348"/>
      <c r="O5" s="363"/>
      <c r="P5" s="359"/>
      <c r="Q5" s="364"/>
      <c r="R5" s="364"/>
      <c r="S5" s="361"/>
      <c r="T5" s="348"/>
      <c r="U5" s="348"/>
    </row>
    <row r="6" spans="1:21" ht="18" customHeight="1">
      <c r="A6" s="348"/>
      <c r="B6" s="348"/>
      <c r="C6" s="348"/>
      <c r="D6" s="348"/>
      <c r="E6" s="348"/>
      <c r="F6" s="348"/>
      <c r="G6" s="348"/>
      <c r="H6" s="356" t="s">
        <v>34</v>
      </c>
      <c r="I6" s="348"/>
      <c r="J6" s="360">
        <f>IF(INDEX(Rank2026!4:4,MATCH($K$1,Rank2026!$1:$1,0))="","-",(INDEX(Rank2026!4:4,MATCH($K$1,Rank2026!$1:$1,0))))</f>
        <v>4</v>
      </c>
      <c r="K6" s="355"/>
      <c r="L6" s="361">
        <f>IF(INDEX(Score2026!4:4,MATCH($K$1,Score2026!$1:$1,0))="","-",(INDEX(Score2026!4:4,MATCH($K$1,Score2026!$1:$1,0))))</f>
        <v>82.294238802184708</v>
      </c>
      <c r="M6" s="362">
        <f>L6</f>
        <v>82.294238802184708</v>
      </c>
      <c r="N6" s="348"/>
      <c r="O6" s="363" t="str">
        <f t="shared" si="0"/>
        <v xml:space="preserve">t </v>
      </c>
      <c r="P6" s="359"/>
      <c r="Q6" s="360">
        <f>IF(INDEX(Rank2026!4:4,MATCH($R$1,Rank2026!$1:$1,0))="","-",(INDEX(Rank2026!4:4,MATCH($R$1,Rank2026!$1:$1,0))))</f>
        <v>21</v>
      </c>
      <c r="R6" s="364"/>
      <c r="S6" s="361">
        <f>IF(INDEX(Score2026!4:4,MATCH($R$1,Score2026!$1:$1,0))="","-",(INDEX(Score2026!4:4,MATCH($R$1,Score2026!$1:$1,0))))</f>
        <v>37.311651624421806</v>
      </c>
      <c r="T6" s="362">
        <f>S6</f>
        <v>37.311651624421806</v>
      </c>
      <c r="U6" s="348"/>
    </row>
    <row r="7" spans="1:21" ht="18" customHeight="1">
      <c r="A7" s="348"/>
      <c r="B7" s="348"/>
      <c r="C7" s="348"/>
      <c r="D7" s="348"/>
      <c r="E7" s="348"/>
      <c r="F7" s="348"/>
      <c r="G7" s="348"/>
      <c r="H7" s="356"/>
      <c r="I7" s="348"/>
      <c r="J7" s="364"/>
      <c r="K7" s="355"/>
      <c r="L7" s="361"/>
      <c r="M7" s="348"/>
      <c r="N7" s="348"/>
      <c r="O7" s="363"/>
      <c r="P7" s="359"/>
      <c r="Q7" s="364"/>
      <c r="R7" s="364"/>
      <c r="S7" s="361"/>
      <c r="T7" s="348"/>
      <c r="U7" s="348"/>
    </row>
    <row r="8" spans="1:21" ht="18" customHeight="1">
      <c r="A8" s="348"/>
      <c r="B8" s="348"/>
      <c r="C8" s="348"/>
      <c r="D8" s="348"/>
      <c r="E8" s="348"/>
      <c r="F8" s="348"/>
      <c r="G8" s="348"/>
      <c r="H8" s="356" t="s">
        <v>131</v>
      </c>
      <c r="I8" s="348"/>
      <c r="J8" s="360">
        <f>IF(INDEX(Rank2026!61:61,MATCH($K$1,Rank2026!$1:$1,0))="","-",(INDEX(Rank2026!61:61,MATCH($K$1,Rank2026!$1:$1,0))))</f>
        <v>4</v>
      </c>
      <c r="K8" s="355"/>
      <c r="L8" s="365">
        <f>IF(INDEX(Score2026!61:61,MATCH($K$1,Score2026!$1:$1,0))="","-",(INDEX(Score2026!61:61,MATCH($K$1,Score2026!$1:$1,0))))</f>
        <v>95.334801326061012</v>
      </c>
      <c r="M8" s="362">
        <f>L8</f>
        <v>95.334801326061012</v>
      </c>
      <c r="N8" s="348"/>
      <c r="O8" s="363" t="str">
        <f t="shared" si="0"/>
        <v xml:space="preserve">t </v>
      </c>
      <c r="P8" s="359"/>
      <c r="Q8" s="360">
        <f>IF(INDEX(Rank2026!61:61,MATCH($R$1,Rank2026!$1:$1,0))="","-",(INDEX(Rank2026!61:61,MATCH($R$1,Rank2026!$1:$1,0))))</f>
        <v>18</v>
      </c>
      <c r="R8" s="364"/>
      <c r="S8" s="365">
        <f>IF(INDEX(Score2026!61:61,MATCH($R$1,Score2026!$1:$1,0))="","-",(INDEX(Score2026!61:61,MATCH($R$1,Score2026!$1:$1,0))))</f>
        <v>49.126838694094417</v>
      </c>
      <c r="T8" s="362">
        <f>S8</f>
        <v>49.126838694094417</v>
      </c>
      <c r="U8" s="348"/>
    </row>
    <row r="9" spans="1:21" ht="18" customHeight="1">
      <c r="A9" s="348"/>
      <c r="B9" s="348"/>
      <c r="C9" s="348"/>
      <c r="D9" s="348"/>
      <c r="E9" s="348"/>
      <c r="F9" s="348"/>
      <c r="G9" s="348"/>
      <c r="H9" s="356"/>
      <c r="I9" s="348"/>
      <c r="J9" s="364"/>
      <c r="K9" s="355"/>
      <c r="L9" s="365"/>
      <c r="M9" s="348"/>
      <c r="N9" s="348"/>
      <c r="O9" s="363"/>
      <c r="P9" s="359"/>
      <c r="Q9" s="364"/>
      <c r="R9" s="364"/>
      <c r="S9" s="365"/>
      <c r="T9" s="348"/>
      <c r="U9" s="348"/>
    </row>
    <row r="10" spans="1:21" ht="18" customHeight="1">
      <c r="A10" s="348"/>
      <c r="B10" s="348"/>
      <c r="C10" s="348"/>
      <c r="D10" s="348"/>
      <c r="E10" s="348"/>
      <c r="F10" s="348"/>
      <c r="G10" s="348"/>
      <c r="H10" s="356" t="s">
        <v>182</v>
      </c>
      <c r="I10" s="348"/>
      <c r="J10" s="360">
        <f>IF(INDEX(Rank2026!90:90,MATCH($K$1,Rank2026!$1:$1,0))="","-",(INDEX(Rank2026!90:90,MATCH($K$1,Rank2026!$1:$1,0))))</f>
        <v>2</v>
      </c>
      <c r="K10" s="355"/>
      <c r="L10" s="365">
        <f>IF(INDEX(Score2026!90:90,MATCH($K$1,Score2026!$1:$1,0))="","-",(INDEX(Score2026!90:90,MATCH($K$1,Score2026!$1:$1,0))))</f>
        <v>99.723346359924577</v>
      </c>
      <c r="M10" s="362">
        <f>L10</f>
        <v>99.723346359924577</v>
      </c>
      <c r="N10" s="348"/>
      <c r="O10" s="363" t="str">
        <f t="shared" si="0"/>
        <v xml:space="preserve">t </v>
      </c>
      <c r="P10" s="359"/>
      <c r="Q10" s="360">
        <f>IF(INDEX(Rank2026!90:90,MATCH($R$1,Rank2026!$1:$1,0))="","-",(INDEX(Rank2026!90:90,MATCH($R$1,Rank2026!$1:$1,0))))</f>
        <v>5</v>
      </c>
      <c r="R10" s="364"/>
      <c r="S10" s="365">
        <f>IF(INDEX(Score2026!90:90,MATCH($R$1,Score2026!$1:$1,0))="","-",(INDEX(Score2026!90:90,MATCH($R$1,Score2026!$1:$1,0))))</f>
        <v>89.23537187697886</v>
      </c>
      <c r="T10" s="362">
        <f>S10</f>
        <v>89.23537187697886</v>
      </c>
      <c r="U10" s="348"/>
    </row>
    <row r="11" spans="1:21" s="47" customFormat="1" ht="63.75" customHeight="1">
      <c r="A11" s="366"/>
      <c r="B11" s="348"/>
      <c r="C11" s="348"/>
      <c r="D11" s="348"/>
      <c r="E11" s="348"/>
      <c r="F11" s="348"/>
      <c r="G11" s="348"/>
      <c r="H11" s="348"/>
      <c r="I11" s="348"/>
      <c r="J11" s="348"/>
      <c r="K11" s="348"/>
      <c r="L11" s="367"/>
      <c r="M11" s="367"/>
      <c r="N11" s="367"/>
      <c r="O11" s="358"/>
      <c r="P11" s="366"/>
      <c r="Q11" s="348"/>
      <c r="R11" s="348"/>
      <c r="S11" s="367"/>
      <c r="T11" s="367"/>
      <c r="U11" s="366"/>
    </row>
    <row r="12" spans="1:21" s="47" customFormat="1" ht="12" hidden="1" customHeight="1">
      <c r="A12" s="366"/>
      <c r="B12" s="348" t="s">
        <v>227</v>
      </c>
      <c r="C12" s="368" t="s">
        <v>228</v>
      </c>
      <c r="D12" s="368" t="s">
        <v>229</v>
      </c>
      <c r="E12" s="368" t="s">
        <v>230</v>
      </c>
      <c r="F12" s="348" t="s">
        <v>231</v>
      </c>
      <c r="G12" s="348" t="s">
        <v>232</v>
      </c>
      <c r="H12" s="348" t="s">
        <v>233</v>
      </c>
      <c r="I12" s="348" t="s">
        <v>234</v>
      </c>
      <c r="J12" s="368" t="s">
        <v>235</v>
      </c>
      <c r="K12" s="369" t="s">
        <v>237</v>
      </c>
      <c r="L12" s="368" t="s">
        <v>240</v>
      </c>
      <c r="M12" s="369" t="s">
        <v>236</v>
      </c>
      <c r="N12" s="369"/>
      <c r="O12" s="358"/>
      <c r="P12" s="366"/>
      <c r="Q12" s="368" t="s">
        <v>235</v>
      </c>
      <c r="R12" s="369" t="s">
        <v>237</v>
      </c>
      <c r="S12" s="368" t="s">
        <v>240</v>
      </c>
      <c r="T12" s="369" t="s">
        <v>236</v>
      </c>
      <c r="U12" s="366"/>
    </row>
    <row r="13" spans="1:21" s="47" customFormat="1" ht="12" customHeight="1">
      <c r="A13" s="366"/>
      <c r="B13" s="348" t="s">
        <v>242</v>
      </c>
      <c r="C13" s="370" t="s">
        <v>242</v>
      </c>
      <c r="D13" s="370"/>
      <c r="E13" s="370"/>
      <c r="F13" s="370"/>
      <c r="G13" s="370"/>
      <c r="H13" s="370"/>
      <c r="I13" s="370"/>
      <c r="J13" s="368" t="s">
        <v>243</v>
      </c>
      <c r="K13" s="369" t="s">
        <v>237</v>
      </c>
      <c r="L13" s="368" t="s">
        <v>273</v>
      </c>
      <c r="M13" s="371"/>
      <c r="N13" s="371"/>
      <c r="O13" s="358"/>
      <c r="P13" s="366"/>
      <c r="Q13" s="368" t="s">
        <v>243</v>
      </c>
      <c r="R13" s="369" t="s">
        <v>237</v>
      </c>
      <c r="S13" s="368" t="s">
        <v>273</v>
      </c>
      <c r="T13" s="371"/>
      <c r="U13" s="366"/>
    </row>
    <row r="14" spans="1:21" s="47" customFormat="1" ht="12" customHeight="1">
      <c r="A14" s="366"/>
      <c r="B14" s="348" t="s">
        <v>242</v>
      </c>
      <c r="C14" s="372" t="s">
        <v>35</v>
      </c>
      <c r="D14" s="373" t="s">
        <v>36</v>
      </c>
      <c r="E14" s="373"/>
      <c r="F14" s="373"/>
      <c r="G14" s="373"/>
      <c r="H14" s="373"/>
      <c r="I14" s="373"/>
      <c r="J14" s="374">
        <f>IF(INDEX(Rank2026!5:5,MATCH($K$1,Rank2026!$1:$1,0))="","-",(INDEX(Rank2026!5:5,MATCH($K$1,Rank2026!$1:$1,0))))</f>
        <v>22</v>
      </c>
      <c r="K14" s="375">
        <f>IF(INDEX(Value2026!5:5,MATCH($K$1,Value2026!$1:$1,0))="","-",(INDEX(Value2026!5:5,MATCH($K$1,Value2026!$1:$1,0))))</f>
        <v>3.4</v>
      </c>
      <c r="L14" s="376">
        <f>IF(INDEX(Score2026!5:5,MATCH($K$1,Score2026!$1:$1,0))="","-",(INDEX(Score2026!5:5,MATCH($K$1,Score2026!$1:$1,0))))</f>
        <v>79.010307640815313</v>
      </c>
      <c r="M14" s="377">
        <f>IF(Table132[[#This Row],[Score
(0-100)]]="-","",Table132[[#This Row],[Score
(0-100)]]+5)</f>
        <v>84.010307640815313</v>
      </c>
      <c r="N14" s="378"/>
      <c r="O14" s="358" t="str">
        <f t="shared" si="0"/>
        <v xml:space="preserve">t </v>
      </c>
      <c r="P14" s="366"/>
      <c r="Q14" s="374">
        <f>IF(INDEX(Rank2026!5:5,MATCH($R$1,Rank2026!$1:$1,0))="","-",(INDEX(Rank2026!5:5,MATCH($R$1,Rank2026!$1:$1,0))))</f>
        <v>23</v>
      </c>
      <c r="R14" s="375">
        <f>IF(INDEX(Value2026!5:5,MATCH($R$1,Value2026!$1:$1,0))="","-",(INDEX(Value2026!5:5,MATCH($R$1,Value2026!$1:$1,0))))</f>
        <v>3.8</v>
      </c>
      <c r="S14" s="376">
        <f>IF(INDEX(Score2026!5:5,MATCH($R$1,Score2026!$1:$1,0))="","-",(INDEX(Score2026!5:5,MATCH($R$1,Score2026!$1:$1,0))))</f>
        <v>76.741151710092652</v>
      </c>
      <c r="T14" s="377">
        <f t="shared" ref="T14:T67" si="1">IF(S14="-","",S14+5)</f>
        <v>81.741151710092652</v>
      </c>
      <c r="U14" s="366"/>
    </row>
    <row r="15" spans="1:21" s="47" customFormat="1" ht="12" customHeight="1">
      <c r="A15" s="366"/>
      <c r="B15" s="348" t="s">
        <v>242</v>
      </c>
      <c r="C15" s="379" t="s">
        <v>38</v>
      </c>
      <c r="D15" s="348" t="s">
        <v>39</v>
      </c>
      <c r="E15" s="348"/>
      <c r="F15" s="348"/>
      <c r="G15" s="348"/>
      <c r="H15" s="348"/>
      <c r="I15" s="348"/>
      <c r="J15" s="374">
        <f>IF(INDEX(Rank2026!6:6,MATCH($K$1,Rank2026!$1:$1,0))="","-",(INDEX(Rank2026!6:6,MATCH($K$1,Rank2026!$1:$1,0))))</f>
        <v>24</v>
      </c>
      <c r="K15" s="375">
        <f>IF(INDEX(Value2026!6:6,MATCH($K$1,Value2026!$1:$1,0))="","-",(INDEX(Value2026!6:6,MATCH($K$1,Value2026!$1:$1,0))))</f>
        <v>1.0230019678804092</v>
      </c>
      <c r="L15" s="376">
        <f>IF(INDEX(Score2026!6:6,MATCH($K$1,Score2026!$1:$1,0))="","-",(INDEX(Score2026!6:6,MATCH($K$1,Score2026!$1:$1,0))))</f>
        <v>30.782047468879178</v>
      </c>
      <c r="M15" s="378">
        <f>IF(Table132[[#This Row],[Score
(0-100)]]="-","",Table132[[#This Row],[Score
(0-100)]]+5)</f>
        <v>35.782047468879178</v>
      </c>
      <c r="N15" s="378"/>
      <c r="O15" s="358" t="str">
        <f t="shared" si="0"/>
        <v xml:space="preserve">t </v>
      </c>
      <c r="P15" s="366"/>
      <c r="Q15" s="374">
        <f>IF(INDEX(Rank2026!6:6,MATCH($R$1,Rank2026!$1:$1,0))="","-",(INDEX(Rank2026!6:6,MATCH($R$1,Rank2026!$1:$1,0))))</f>
        <v>27</v>
      </c>
      <c r="R15" s="375">
        <f>IF(INDEX(Value2026!6:6,MATCH($R$1,Value2026!$1:$1,0))="","-",(INDEX(Value2026!6:6,MATCH($R$1,Value2026!$1:$1,0))))</f>
        <v>-0.26246947735090381</v>
      </c>
      <c r="S15" s="376">
        <f>IF(INDEX(Score2026!6:6,MATCH($R$1,Score2026!$1:$1,0))="","-",(INDEX(Score2026!6:6,MATCH($R$1,Score2026!$1:$1,0))))</f>
        <v>19.830530833671844</v>
      </c>
      <c r="T15" s="378">
        <f t="shared" si="1"/>
        <v>24.830530833671844</v>
      </c>
      <c r="U15" s="366"/>
    </row>
    <row r="16" spans="1:21" s="47" customFormat="1" ht="12" customHeight="1">
      <c r="A16" s="366"/>
      <c r="B16" s="348" t="s">
        <v>242</v>
      </c>
      <c r="C16" s="372" t="s">
        <v>40</v>
      </c>
      <c r="D16" s="373" t="s">
        <v>41</v>
      </c>
      <c r="E16" s="373"/>
      <c r="F16" s="373"/>
      <c r="G16" s="373"/>
      <c r="H16" s="373"/>
      <c r="I16" s="373"/>
      <c r="J16" s="374">
        <f>IF(INDEX(Rank2026!7:7,MATCH($K$1,Rank2026!$1:$1,0))="","-",(INDEX(Rank2026!7:7,MATCH($K$1,Rank2026!$1:$1,0))))</f>
        <v>22</v>
      </c>
      <c r="K16" s="375">
        <f>IF(INDEX(Value2026!7:7,MATCH($K$1,Value2026!$1:$1,0))="","-",(INDEX(Value2026!7:7,MATCH($K$1,Value2026!$1:$1,0))))</f>
        <v>0.51156802395937451</v>
      </c>
      <c r="L16" s="376">
        <f>IF(INDEX(Score2026!7:7,MATCH($K$1,Score2026!$1:$1,0))="","-",(INDEX(Score2026!7:7,MATCH($K$1,Score2026!$1:$1,0))))</f>
        <v>48.996920950050622</v>
      </c>
      <c r="M16" s="377">
        <f>IF(Table132[[#This Row],[Score
(0-100)]]="-","",Table132[[#This Row],[Score
(0-100)]]+5)</f>
        <v>53.996920950050622</v>
      </c>
      <c r="N16" s="378"/>
      <c r="O16" s="358" t="str">
        <f t="shared" si="0"/>
        <v xml:space="preserve"> u</v>
      </c>
      <c r="P16" s="366"/>
      <c r="Q16" s="374">
        <f>IF(INDEX(Rank2026!7:7,MATCH($R$1,Rank2026!$1:$1,0))="","-",(INDEX(Rank2026!7:7,MATCH($R$1,Rank2026!$1:$1,0))))</f>
        <v>11</v>
      </c>
      <c r="R16" s="375">
        <f>IF(INDEX(Value2026!7:7,MATCH($R$1,Value2026!$1:$1,0))="","-",(INDEX(Value2026!7:7,MATCH($R$1,Value2026!$1:$1,0))))</f>
        <v>1.3459207343820667</v>
      </c>
      <c r="S16" s="376">
        <f>IF(INDEX(Score2026!7:7,MATCH($R$1,Score2026!$1:$1,0))="","-",(INDEX(Score2026!7:7,MATCH($R$1,Score2026!$1:$1,0))))</f>
        <v>70.518090138405</v>
      </c>
      <c r="T16" s="377">
        <f t="shared" si="1"/>
        <v>75.518090138405</v>
      </c>
      <c r="U16" s="366"/>
    </row>
    <row r="17" spans="1:21" s="47" customFormat="1" ht="12" customHeight="1">
      <c r="A17" s="366"/>
      <c r="B17" s="348" t="s">
        <v>242</v>
      </c>
      <c r="C17" s="379" t="s">
        <v>42</v>
      </c>
      <c r="D17" s="348" t="s">
        <v>43</v>
      </c>
      <c r="E17" s="348"/>
      <c r="F17" s="348"/>
      <c r="G17" s="348"/>
      <c r="H17" s="348"/>
      <c r="I17" s="348"/>
      <c r="J17" s="374">
        <f>IF(INDEX(Rank2026!8:8,MATCH($K$1,Rank2026!$1:$1,0))="","-",(INDEX(Rank2026!8:8,MATCH($K$1,Rank2026!$1:$1,0))))</f>
        <v>13</v>
      </c>
      <c r="K17" s="375">
        <f>IF(INDEX(Value2026!8:8,MATCH($K$1,Value2026!$1:$1,0))="","-",(INDEX(Value2026!8:8,MATCH($K$1,Value2026!$1:$1,0))))</f>
        <v>1.9144716738240826</v>
      </c>
      <c r="L17" s="376">
        <f>IF(INDEX(Score2026!8:8,MATCH($K$1,Score2026!$1:$1,0))="","-",(INDEX(Score2026!8:8,MATCH($K$1,Score2026!$1:$1,0))))</f>
        <v>13.370085411129729</v>
      </c>
      <c r="M17" s="378">
        <f>IF(Table132[[#This Row],[Score
(0-100)]]="-","",Table132[[#This Row],[Score
(0-100)]]+5)</f>
        <v>18.370085411129729</v>
      </c>
      <c r="N17" s="378"/>
      <c r="O17" s="358" t="str">
        <f t="shared" si="0"/>
        <v xml:space="preserve"> u</v>
      </c>
      <c r="P17" s="366"/>
      <c r="Q17" s="374">
        <f>IF(INDEX(Rank2026!8:8,MATCH($R$1,Rank2026!$1:$1,0))="","-",(INDEX(Rank2026!8:8,MATCH($R$1,Rank2026!$1:$1,0))))</f>
        <v>11</v>
      </c>
      <c r="R17" s="375">
        <f>IF(INDEX(Value2026!8:8,MATCH($R$1,Value2026!$1:$1,0))="","-",(INDEX(Value2026!8:8,MATCH($R$1,Value2026!$1:$1,0))))</f>
        <v>2.350981802338477</v>
      </c>
      <c r="S17" s="376">
        <f>IF(INDEX(Score2026!8:8,MATCH($R$1,Score2026!$1:$1,0))="","-",(INDEX(Score2026!8:8,MATCH($R$1,Score2026!$1:$1,0))))</f>
        <v>15.651378383319878</v>
      </c>
      <c r="T17" s="378">
        <f t="shared" si="1"/>
        <v>20.65137838331988</v>
      </c>
      <c r="U17" s="366"/>
    </row>
    <row r="18" spans="1:21" s="47" customFormat="1" ht="12" customHeight="1">
      <c r="A18" s="366"/>
      <c r="B18" s="348" t="s">
        <v>242</v>
      </c>
      <c r="C18" s="372" t="s">
        <v>44</v>
      </c>
      <c r="D18" s="373" t="s">
        <v>45</v>
      </c>
      <c r="E18" s="373"/>
      <c r="F18" s="373"/>
      <c r="G18" s="373"/>
      <c r="H18" s="373"/>
      <c r="I18" s="373"/>
      <c r="J18" s="374">
        <f>IF(INDEX(Rank2026!9:9,MATCH($K$1,Rank2026!$1:$1,0))="","-",(INDEX(Rank2026!9:9,MATCH($K$1,Rank2026!$1:$1,0))))</f>
        <v>25</v>
      </c>
      <c r="K18" s="375">
        <f>IF(INDEX(Value2026!9:9,MATCH($K$1,Value2026!$1:$1,0))="","-",(INDEX(Value2026!9:9,MATCH($K$1,Value2026!$1:$1,0))))</f>
        <v>18.883593690632566</v>
      </c>
      <c r="L18" s="376">
        <f>IF(INDEX(Score2026!9:9,MATCH($K$1,Score2026!$1:$1,0))="","-",(INDEX(Score2026!9:9,MATCH($K$1,Score2026!$1:$1,0))))</f>
        <v>23.304983677806618</v>
      </c>
      <c r="M18" s="377">
        <f>IF(Table132[[#This Row],[Score
(0-100)]]="-","",Table132[[#This Row],[Score
(0-100)]]+5)</f>
        <v>28.304983677806618</v>
      </c>
      <c r="N18" s="378"/>
      <c r="O18" s="358" t="str">
        <f t="shared" si="0"/>
        <v xml:space="preserve"> u</v>
      </c>
      <c r="P18" s="366"/>
      <c r="Q18" s="374">
        <f>IF(INDEX(Rank2026!9:9,MATCH($R$1,Rank2026!$1:$1,0))="","-",(INDEX(Rank2026!9:9,MATCH($R$1,Rank2026!$1:$1,0))))</f>
        <v>18</v>
      </c>
      <c r="R18" s="375">
        <f>IF(INDEX(Value2026!9:9,MATCH($R$1,Value2026!$1:$1,0))="","-",(INDEX(Value2026!9:9,MATCH($R$1,Value2026!$1:$1,0))))</f>
        <v>22.405764259562464</v>
      </c>
      <c r="S18" s="376">
        <f>IF(INDEX(Score2026!9:9,MATCH($R$1,Score2026!$1:$1,0))="","-",(INDEX(Score2026!9:9,MATCH($R$1,Score2026!$1:$1,0))))</f>
        <v>36.311942560929687</v>
      </c>
      <c r="T18" s="377">
        <f t="shared" si="1"/>
        <v>41.311942560929687</v>
      </c>
      <c r="U18" s="366"/>
    </row>
    <row r="19" spans="1:21" s="47" customFormat="1" ht="12" customHeight="1">
      <c r="A19" s="366"/>
      <c r="B19" s="348" t="s">
        <v>242</v>
      </c>
      <c r="C19" s="379" t="s">
        <v>46</v>
      </c>
      <c r="D19" s="348" t="s">
        <v>47</v>
      </c>
      <c r="E19" s="348"/>
      <c r="F19" s="348"/>
      <c r="G19" s="348"/>
      <c r="H19" s="348"/>
      <c r="I19" s="348"/>
      <c r="J19" s="374">
        <f>IF(INDEX(Rank2026!10:10,MATCH($K$1,Rank2026!$1:$1,0))="","-",(INDEX(Rank2026!10:10,MATCH($K$1,Rank2026!$1:$1,0))))</f>
        <v>24</v>
      </c>
      <c r="K19" s="375" t="str">
        <f>IF(INDEX(Value2026!10:10,MATCH($K$1,Value2026!$1:$1,0))="","-",(INDEX(Value2026!10:10,MATCH($K$1,Value2026!$1:$1,0))))</f>
        <v>-</v>
      </c>
      <c r="L19" s="376">
        <f>IF(INDEX(Score2026!10:10,MATCH($K$1,Score2026!$1:$1,0))="","-",(INDEX(Score2026!10:10,MATCH($K$1,Score2026!$1:$1,0))))</f>
        <v>54.409223279542417</v>
      </c>
      <c r="M19" s="378">
        <f>IF(Table132[[#This Row],[Score
(0-100)]]="-","",Table132[[#This Row],[Score
(0-100)]]+5)</f>
        <v>59.409223279542417</v>
      </c>
      <c r="N19" s="378"/>
      <c r="O19" s="358" t="str">
        <f t="shared" si="0"/>
        <v xml:space="preserve"> u</v>
      </c>
      <c r="P19" s="366"/>
      <c r="Q19" s="374">
        <f>IF(INDEX(Rank2026!10:10,MATCH($R$1,Rank2026!$1:$1,0))="","-",(INDEX(Rank2026!10:10,MATCH($R$1,Rank2026!$1:$1,0))))</f>
        <v>20</v>
      </c>
      <c r="R19" s="375" t="str">
        <f>IF(INDEX(Value2026!10:10,MATCH($R$1,Value2026!$1:$1,0))="","-",(INDEX(Value2026!10:10,MATCH($R$1,Value2026!$1:$1,0))))</f>
        <v>-</v>
      </c>
      <c r="S19" s="376">
        <f>IF(INDEX(Score2026!10:10,MATCH($R$1,Score2026!$1:$1,0))="","-",(INDEX(Score2026!10:10,MATCH($R$1,Score2026!$1:$1,0))))</f>
        <v>66.69775732898465</v>
      </c>
      <c r="T19" s="378">
        <f t="shared" si="1"/>
        <v>71.69775732898465</v>
      </c>
      <c r="U19" s="366"/>
    </row>
    <row r="20" spans="1:21" ht="12" customHeight="1">
      <c r="A20" s="348"/>
      <c r="B20" s="348" t="s">
        <v>242</v>
      </c>
      <c r="C20" s="380" t="s">
        <v>48</v>
      </c>
      <c r="D20" s="381" t="s">
        <v>49</v>
      </c>
      <c r="E20" s="381"/>
      <c r="F20" s="381"/>
      <c r="G20" s="381"/>
      <c r="H20" s="381"/>
      <c r="I20" s="381"/>
      <c r="J20" s="374">
        <f>IF(INDEX(Rank2026!11:11,MATCH($K$1,Rank2026!$1:$1,0))="","-",(INDEX(Rank2026!11:11,MATCH($K$1,Rank2026!$1:$1,0))))</f>
        <v>22</v>
      </c>
      <c r="K20" s="375" t="str">
        <f>IF(INDEX(Value2026!11:11,MATCH($K$1,Value2026!$1:$1,0))="","-",(INDEX(Value2026!11:11,MATCH($K$1,Value2026!$1:$1,0))))</f>
        <v>-</v>
      </c>
      <c r="L20" s="376">
        <f>IF(INDEX(Score2026!11:11,MATCH($K$1,Score2026!$1:$1,0))="","-",(INDEX(Score2026!11:11,MATCH($K$1,Score2026!$1:$1,0))))</f>
        <v>79.526228478293859</v>
      </c>
      <c r="M20" s="378">
        <f>IF(Table132[[#This Row],[Score
(0-100)]]="-","",Table132[[#This Row],[Score
(0-100)]]+5)</f>
        <v>84.526228478293859</v>
      </c>
      <c r="N20" s="378"/>
      <c r="O20" s="358" t="str">
        <f t="shared" si="0"/>
        <v xml:space="preserve"> u</v>
      </c>
      <c r="P20" s="348"/>
      <c r="Q20" s="374">
        <f>IF(INDEX(Rank2026!11:11,MATCH($R$1,Rank2026!$1:$1,0))="","-",(INDEX(Rank2026!11:11,MATCH($R$1,Rank2026!$1:$1,0))))</f>
        <v>19</v>
      </c>
      <c r="R20" s="375" t="str">
        <f>IF(INDEX(Value2026!11:11,MATCH($R$1,Value2026!$1:$1,0))="","-",(INDEX(Value2026!11:11,MATCH($R$1,Value2026!$1:$1,0))))</f>
        <v>-</v>
      </c>
      <c r="S20" s="376">
        <f>IF(INDEX(Score2026!11:11,MATCH($R$1,Score2026!$1:$1,0))="","-",(INDEX(Score2026!11:11,MATCH($R$1,Score2026!$1:$1,0))))</f>
        <v>84.833831073514148</v>
      </c>
      <c r="T20" s="378">
        <f t="shared" si="1"/>
        <v>89.833831073514148</v>
      </c>
      <c r="U20" s="348"/>
    </row>
    <row r="21" spans="1:21" ht="12" customHeight="1">
      <c r="A21" s="348"/>
      <c r="B21" s="348" t="s">
        <v>242</v>
      </c>
      <c r="C21" s="382" t="s">
        <v>50</v>
      </c>
      <c r="D21" s="381" t="s">
        <v>51</v>
      </c>
      <c r="E21" s="381"/>
      <c r="F21" s="381"/>
      <c r="G21" s="381"/>
      <c r="H21" s="381"/>
      <c r="I21" s="381"/>
      <c r="J21" s="374">
        <f>IF(INDEX(Rank2026!12:12,MATCH($K$1,Rank2026!$1:$1,0))="","-",(INDEX(Rank2026!12:12,MATCH($K$1,Rank2026!$1:$1,0))))</f>
        <v>26</v>
      </c>
      <c r="K21" s="395">
        <f>IF(INDEX(Value2026!12:12,MATCH($K$1,Value2026!$1:$1,0))="","-",(INDEX(Value2026!12:12,MATCH($K$1,Value2026!$1:$1,0))))</f>
        <v>3905</v>
      </c>
      <c r="L21" s="376">
        <f>IF(INDEX(Score2026!12:12,MATCH($K$1,Score2026!$1:$1,0))="","-",(INDEX(Score2026!12:12,MATCH($K$1,Score2026!$1:$1,0))))</f>
        <v>41.481628228363405</v>
      </c>
      <c r="M21" s="378">
        <f>IF(Table132[[#This Row],[Score
(0-100)]]="-","",Table132[[#This Row],[Score
(0-100)]]+5)</f>
        <v>46.481628228363405</v>
      </c>
      <c r="N21" s="378"/>
      <c r="O21" s="358" t="str">
        <f t="shared" si="0"/>
        <v xml:space="preserve"> u</v>
      </c>
      <c r="P21" s="348"/>
      <c r="Q21" s="374">
        <f>IF(INDEX(Rank2026!12:12,MATCH($R$1,Rank2026!$1:$1,0))="","-",(INDEX(Rank2026!12:12,MATCH($R$1,Rank2026!$1:$1,0))))</f>
        <v>23</v>
      </c>
      <c r="R21" s="395">
        <f>IF(INDEX(Value2026!12:12,MATCH($R$1,Value2026!$1:$1,0))="","-",(INDEX(Value2026!12:12,MATCH($R$1,Value2026!$1:$1,0))))</f>
        <v>1051</v>
      </c>
      <c r="S21" s="376">
        <f>IF(INDEX(Score2026!12:12,MATCH($R$1,Score2026!$1:$1,0))="","-",(INDEX(Score2026!12:12,MATCH($R$1,Score2026!$1:$1,0))))</f>
        <v>84.250241041743891</v>
      </c>
      <c r="T21" s="378">
        <f t="shared" si="1"/>
        <v>89.250241041743891</v>
      </c>
      <c r="U21" s="348"/>
    </row>
    <row r="22" spans="1:21" ht="12" customHeight="1">
      <c r="A22" s="348"/>
      <c r="B22" s="348" t="s">
        <v>242</v>
      </c>
      <c r="C22" s="382" t="s">
        <v>52</v>
      </c>
      <c r="D22" s="381" t="s">
        <v>1039</v>
      </c>
      <c r="E22" s="381"/>
      <c r="F22" s="381"/>
      <c r="G22" s="381"/>
      <c r="H22" s="381"/>
      <c r="I22" s="381"/>
      <c r="J22" s="374">
        <f>IF(INDEX(Rank2026!13:13,MATCH($K$1,Rank2026!$1:$1,0))="","-",(INDEX(Rank2026!13:13,MATCH($K$1,Rank2026!$1:$1,0))))</f>
        <v>1</v>
      </c>
      <c r="K22" s="395">
        <f>IF(INDEX(Value2026!13:13,MATCH($K$1,Value2026!$1:$1,0))="","-",(INDEX(Value2026!13:13,MATCH($K$1,Value2026!$1:$1,0))))</f>
        <v>0</v>
      </c>
      <c r="L22" s="376">
        <f>IF(INDEX(Score2026!13:13,MATCH($K$1,Score2026!$1:$1,0))="","-",(INDEX(Score2026!13:13,MATCH($K$1,Score2026!$1:$1,0))))</f>
        <v>100.00000000000001</v>
      </c>
      <c r="M22" s="378">
        <f>IF(Table132[[#This Row],[Score
(0-100)]]="-","",Table132[[#This Row],[Score
(0-100)]]+5)</f>
        <v>105.00000000000001</v>
      </c>
      <c r="N22" s="378"/>
      <c r="O22" s="358" t="str">
        <f t="shared" si="0"/>
        <v xml:space="preserve">t </v>
      </c>
      <c r="P22" s="348"/>
      <c r="Q22" s="374">
        <f>IF(INDEX(Rank2026!13:13,MATCH($R$1,Rank2026!$1:$1,0))="","-",(INDEX(Rank2026!13:13,MATCH($R$1,Rank2026!$1:$1,0))))</f>
        <v>25</v>
      </c>
      <c r="R22" s="395">
        <f>IF(INDEX(Value2026!13:13,MATCH($R$1,Value2026!$1:$1,0))="","-",(INDEX(Value2026!13:13,MATCH($R$1,Value2026!$1:$1,0))))</f>
        <v>136</v>
      </c>
      <c r="S22" s="376">
        <f>IF(INDEX(Score2026!13:13,MATCH($R$1,Score2026!$1:$1,0))="","-",(INDEX(Score2026!13:13,MATCH($R$1,Score2026!$1:$1,0))))</f>
        <v>74.683902220404278</v>
      </c>
      <c r="T22" s="378">
        <f t="shared" si="1"/>
        <v>79.683902220404278</v>
      </c>
      <c r="U22" s="348"/>
    </row>
    <row r="23" spans="1:21" ht="12" customHeight="1">
      <c r="A23" s="348"/>
      <c r="B23" s="348" t="s">
        <v>242</v>
      </c>
      <c r="C23" s="382" t="s">
        <v>54</v>
      </c>
      <c r="D23" s="381" t="s">
        <v>543</v>
      </c>
      <c r="E23" s="381"/>
      <c r="F23" s="381"/>
      <c r="G23" s="381"/>
      <c r="H23" s="381"/>
      <c r="I23" s="381"/>
      <c r="J23" s="374">
        <f>IF(INDEX(Rank2026!14:14,MATCH($K$1,Rank2026!$1:$1,0))="","-",(INDEX(Rank2026!14:14,MATCH($K$1,Rank2026!$1:$1,0))))</f>
        <v>2</v>
      </c>
      <c r="K23" s="375">
        <f>IF(INDEX(Value2026!14:14,MATCH($K$1,Value2026!$1:$1,0))="","-",(INDEX(Value2026!14:14,MATCH($K$1,Value2026!$1:$1,0))))</f>
        <v>0</v>
      </c>
      <c r="L23" s="376">
        <f>IF(INDEX(Score2026!14:14,MATCH($K$1,Score2026!$1:$1,0))="","-",(INDEX(Score2026!14:14,MATCH($K$1,Score2026!$1:$1,0))))</f>
        <v>94.272632979439337</v>
      </c>
      <c r="M23" s="378">
        <f>IF(Table132[[#This Row],[Score
(0-100)]]="-","",Table132[[#This Row],[Score
(0-100)]]+5)</f>
        <v>99.272632979439337</v>
      </c>
      <c r="N23" s="378"/>
      <c r="O23" s="358" t="str">
        <f t="shared" si="0"/>
        <v xml:space="preserve">t </v>
      </c>
      <c r="P23" s="348"/>
      <c r="Q23" s="374">
        <f>IF(INDEX(Rank2026!14:14,MATCH($R$1,Rank2026!$1:$1,0))="","-",(INDEX(Rank2026!14:14,MATCH($R$1,Rank2026!$1:$1,0))))</f>
        <v>16</v>
      </c>
      <c r="R23" s="375">
        <f>IF(INDEX(Value2026!14:14,MATCH($R$1,Value2026!$1:$1,0))="","-",(INDEX(Value2026!14:14,MATCH($R$1,Value2026!$1:$1,0))))</f>
        <v>3.0000000000000001E-3</v>
      </c>
      <c r="S23" s="376">
        <f>IF(INDEX(Score2026!14:14,MATCH($R$1,Score2026!$1:$1,0))="","-",(INDEX(Score2026!14:14,MATCH($R$1,Score2026!$1:$1,0))))</f>
        <v>92.554422873271108</v>
      </c>
      <c r="T23" s="378">
        <f t="shared" si="1"/>
        <v>97.554422873271108</v>
      </c>
      <c r="U23" s="348"/>
    </row>
    <row r="24" spans="1:21" ht="12" customHeight="1">
      <c r="A24" s="348"/>
      <c r="B24" s="348" t="s">
        <v>242</v>
      </c>
      <c r="C24" s="380" t="s">
        <v>56</v>
      </c>
      <c r="D24" s="381" t="s">
        <v>57</v>
      </c>
      <c r="E24" s="381"/>
      <c r="F24" s="381"/>
      <c r="G24" s="381"/>
      <c r="H24" s="381"/>
      <c r="I24" s="381"/>
      <c r="J24" s="374">
        <f>IF(INDEX(Rank2026!15:15,MATCH($K$1,Rank2026!$1:$1,0))="","-",(INDEX(Rank2026!15:15,MATCH($K$1,Rank2026!$1:$1,0))))</f>
        <v>26</v>
      </c>
      <c r="K24" s="375" t="str">
        <f>IF(INDEX(Value2026!15:15,MATCH($K$1,Value2026!$1:$1,0))="","-",(INDEX(Value2026!15:15,MATCH($K$1,Value2026!$1:$1,0))))</f>
        <v>-</v>
      </c>
      <c r="L24" s="376">
        <f>IF(INDEX(Score2026!15:15,MATCH($K$1,Score2026!$1:$1,0))="","-",(INDEX(Score2026!15:15,MATCH($K$1,Score2026!$1:$1,0))))</f>
        <v>45.994011910453303</v>
      </c>
      <c r="M24" s="378">
        <f>IF(Table132[[#This Row],[Score
(0-100)]]="-","",Table132[[#This Row],[Score
(0-100)]]+5)</f>
        <v>50.994011910453303</v>
      </c>
      <c r="N24" s="378"/>
      <c r="O24" s="358" t="str">
        <f t="shared" si="0"/>
        <v xml:space="preserve"> u</v>
      </c>
      <c r="P24" s="348"/>
      <c r="Q24" s="374">
        <f>IF(INDEX(Rank2026!15:15,MATCH($R$1,Rank2026!$1:$1,0))="","-",(INDEX(Rank2026!15:15,MATCH($R$1,Rank2026!$1:$1,0))))</f>
        <v>21</v>
      </c>
      <c r="R24" s="375" t="str">
        <f>IF(INDEX(Value2026!15:15,MATCH($R$1,Value2026!$1:$1,0))="","-",(INDEX(Value2026!15:15,MATCH($R$1,Value2026!$1:$1,0))))</f>
        <v>-</v>
      </c>
      <c r="S24" s="376">
        <f>IF(INDEX(Score2026!15:15,MATCH($R$1,Score2026!$1:$1,0))="","-",(INDEX(Score2026!15:15,MATCH($R$1,Score2026!$1:$1,0))))</f>
        <v>60.761677336855932</v>
      </c>
      <c r="T24" s="378">
        <f t="shared" si="1"/>
        <v>65.761677336855939</v>
      </c>
      <c r="U24" s="348"/>
    </row>
    <row r="25" spans="1:21" ht="12" customHeight="1">
      <c r="A25" s="348"/>
      <c r="B25" s="348" t="s">
        <v>242</v>
      </c>
      <c r="C25" s="382" t="s">
        <v>58</v>
      </c>
      <c r="D25" s="381" t="s">
        <v>59</v>
      </c>
      <c r="E25" s="381"/>
      <c r="F25" s="381"/>
      <c r="G25" s="381"/>
      <c r="H25" s="381"/>
      <c r="I25" s="381"/>
      <c r="J25" s="374">
        <f>IF(INDEX(Rank2026!16:16,MATCH($K$1,Rank2026!$1:$1,0))="","-",(INDEX(Rank2026!16:16,MATCH($K$1,Rank2026!$1:$1,0))))</f>
        <v>26</v>
      </c>
      <c r="K25" s="395">
        <f>IF(INDEX(Value2026!16:16,MATCH($K$1,Value2026!$1:$1,0))="","-",(INDEX(Value2026!16:16,MATCH($K$1,Value2026!$1:$1,0))))</f>
        <v>18087</v>
      </c>
      <c r="L25" s="376">
        <f>IF(INDEX(Score2026!16:16,MATCH($K$1,Score2026!$1:$1,0))="","-",(INDEX(Score2026!16:16,MATCH($K$1,Score2026!$1:$1,0))))</f>
        <v>65.170397273946989</v>
      </c>
      <c r="M25" s="378">
        <f>IF(Table132[[#This Row],[Score
(0-100)]]="-","",Table132[[#This Row],[Score
(0-100)]]+5)</f>
        <v>70.170397273946989</v>
      </c>
      <c r="N25" s="378"/>
      <c r="O25" s="358" t="str">
        <f t="shared" si="0"/>
        <v xml:space="preserve"> u</v>
      </c>
      <c r="P25" s="348"/>
      <c r="Q25" s="374">
        <f>IF(INDEX(Rank2026!16:16,MATCH($R$1,Rank2026!$1:$1,0))="","-",(INDEX(Rank2026!16:16,MATCH($R$1,Rank2026!$1:$1,0))))</f>
        <v>20</v>
      </c>
      <c r="R25" s="395">
        <f>IF(INDEX(Value2026!16:16,MATCH($R$1,Value2026!$1:$1,0))="","-",(INDEX(Value2026!16:16,MATCH($R$1,Value2026!$1:$1,0))))</f>
        <v>3034</v>
      </c>
      <c r="S25" s="376">
        <f>IF(INDEX(Score2026!16:16,MATCH($R$1,Score2026!$1:$1,0))="","-",(INDEX(Score2026!16:16,MATCH($R$1,Score2026!$1:$1,0))))</f>
        <v>82.946711631378193</v>
      </c>
      <c r="T25" s="378">
        <f t="shared" si="1"/>
        <v>87.946711631378193</v>
      </c>
      <c r="U25" s="348"/>
    </row>
    <row r="26" spans="1:21" ht="12" customHeight="1">
      <c r="A26" s="348"/>
      <c r="B26" s="348" t="s">
        <v>242</v>
      </c>
      <c r="C26" s="382" t="s">
        <v>60</v>
      </c>
      <c r="D26" s="381" t="s">
        <v>1040</v>
      </c>
      <c r="E26" s="381"/>
      <c r="F26" s="381"/>
      <c r="G26" s="381"/>
      <c r="H26" s="381"/>
      <c r="I26" s="381"/>
      <c r="J26" s="374">
        <f>IF(INDEX(Rank2026!17:17,MATCH($K$1,Rank2026!$1:$1,0))="","-",(INDEX(Rank2026!17:17,MATCH($K$1,Rank2026!$1:$1,0))))</f>
        <v>26</v>
      </c>
      <c r="K26" s="375">
        <f>IF(INDEX(Value2026!17:17,MATCH($K$1,Value2026!$1:$1,0))="","-",(INDEX(Value2026!17:17,MATCH($K$1,Value2026!$1:$1,0))))</f>
        <v>2062</v>
      </c>
      <c r="L26" s="376">
        <f>IF(INDEX(Score2026!17:17,MATCH($K$1,Score2026!$1:$1,0))="","-",(INDEX(Score2026!17:17,MATCH($K$1,Score2026!$1:$1,0))))</f>
        <v>49.859986333318567</v>
      </c>
      <c r="M26" s="378">
        <f>IF(Table132[[#This Row],[Score
(0-100)]]="-","",Table132[[#This Row],[Score
(0-100)]]+5)</f>
        <v>54.859986333318567</v>
      </c>
      <c r="N26" s="378"/>
      <c r="O26" s="358" t="str">
        <f t="shared" si="0"/>
        <v xml:space="preserve"> u</v>
      </c>
      <c r="P26" s="348"/>
      <c r="Q26" s="374">
        <f>IF(INDEX(Rank2026!17:17,MATCH($R$1,Rank2026!$1:$1,0))="","-",(INDEX(Rank2026!17:17,MATCH($R$1,Rank2026!$1:$1,0))))</f>
        <v>21</v>
      </c>
      <c r="R26" s="375">
        <f>IF(INDEX(Value2026!17:17,MATCH($R$1,Value2026!$1:$1,0))="","-",(INDEX(Value2026!17:17,MATCH($R$1,Value2026!$1:$1,0))))</f>
        <v>362</v>
      </c>
      <c r="S26" s="376">
        <f>IF(INDEX(Score2026!17:17,MATCH($R$1,Score2026!$1:$1,0))="","-",(INDEX(Score2026!17:17,MATCH($R$1,Score2026!$1:$1,0))))</f>
        <v>78.991531067540279</v>
      </c>
      <c r="T26" s="378">
        <f t="shared" si="1"/>
        <v>83.991531067540279</v>
      </c>
      <c r="U26" s="348"/>
    </row>
    <row r="27" spans="1:21" ht="12" customHeight="1">
      <c r="A27" s="348"/>
      <c r="B27" s="348" t="s">
        <v>242</v>
      </c>
      <c r="C27" s="382" t="s">
        <v>62</v>
      </c>
      <c r="D27" s="381" t="s">
        <v>546</v>
      </c>
      <c r="E27" s="381"/>
      <c r="F27" s="381"/>
      <c r="G27" s="381"/>
      <c r="H27" s="381"/>
      <c r="I27" s="381"/>
      <c r="J27" s="374">
        <f>IF(INDEX(Rank2026!18:18,MATCH($K$1,Rank2026!$1:$1,0))="","-",(INDEX(Rank2026!18:18,MATCH($K$1,Rank2026!$1:$1,0))))</f>
        <v>22</v>
      </c>
      <c r="K27" s="375">
        <f>IF(INDEX(Value2026!18:18,MATCH($K$1,Value2026!$1:$1,0))="","-",(INDEX(Value2026!18:18,MATCH($K$1,Value2026!$1:$1,0))))</f>
        <v>0.44390000000000002</v>
      </c>
      <c r="L27" s="376">
        <f>IF(INDEX(Score2026!18:18,MATCH($K$1,Score2026!$1:$1,0))="","-",(INDEX(Score2026!18:18,MATCH($K$1,Score2026!$1:$1,0))))</f>
        <v>28.884972765139381</v>
      </c>
      <c r="M27" s="378">
        <f>IF(Table132[[#This Row],[Score
(0-100)]]="-","",Table132[[#This Row],[Score
(0-100)]]+5)</f>
        <v>33.884972765139381</v>
      </c>
      <c r="N27" s="378"/>
      <c r="O27" s="358" t="str">
        <f t="shared" si="0"/>
        <v xml:space="preserve">t </v>
      </c>
      <c r="P27" s="348"/>
      <c r="Q27" s="374">
        <f>IF(INDEX(Rank2026!18:18,MATCH($R$1,Rank2026!$1:$1,0))="","-",(INDEX(Rank2026!18:18,MATCH($R$1,Rank2026!$1:$1,0))))</f>
        <v>24</v>
      </c>
      <c r="R27" s="375">
        <f>IF(INDEX(Value2026!18:18,MATCH($R$1,Value2026!$1:$1,0))="","-",(INDEX(Value2026!18:18,MATCH($R$1,Value2026!$1:$1,0))))</f>
        <v>0.47799999999999998</v>
      </c>
      <c r="S27" s="376">
        <f>IF(INDEX(Score2026!18:18,MATCH($R$1,Score2026!$1:$1,0))="","-",(INDEX(Score2026!18:18,MATCH($R$1,Score2026!$1:$1,0))))</f>
        <v>23.421980134572252</v>
      </c>
      <c r="T27" s="378">
        <f t="shared" si="1"/>
        <v>28.421980134572252</v>
      </c>
      <c r="U27" s="348"/>
    </row>
    <row r="28" spans="1:21" ht="12" customHeight="1">
      <c r="A28" s="348"/>
      <c r="B28" s="348" t="s">
        <v>242</v>
      </c>
      <c r="C28" s="383" t="s">
        <v>64</v>
      </c>
      <c r="D28" s="384" t="s">
        <v>65</v>
      </c>
      <c r="E28" s="384"/>
      <c r="F28" s="384"/>
      <c r="G28" s="384"/>
      <c r="H28" s="384"/>
      <c r="I28" s="384"/>
      <c r="J28" s="374">
        <f>IF(INDEX(Rank2026!19:19,MATCH($K$1,Rank2026!$1:$1,0))="","-",(INDEX(Rank2026!19:19,MATCH($K$1,Rank2026!$1:$1,0))))</f>
        <v>1</v>
      </c>
      <c r="K28" s="375" t="str">
        <f>IF(INDEX(Value2026!19:19,MATCH($K$1,Value2026!$1:$1,0))="","-",(INDEX(Value2026!19:19,MATCH($K$1,Value2026!$1:$1,0))))</f>
        <v>-</v>
      </c>
      <c r="L28" s="376">
        <f>IF(INDEX(Score2026!19:19,MATCH($K$1,Score2026!$1:$1,0))="","-",(INDEX(Score2026!19:19,MATCH($K$1,Score2026!$1:$1,0))))</f>
        <v>100.00000000000001</v>
      </c>
      <c r="M28" s="385">
        <f>IF(Table132[[#This Row],[Score
(0-100)]]="-","",Table132[[#This Row],[Score
(0-100)]]+5)</f>
        <v>105.00000000000001</v>
      </c>
      <c r="N28" s="378"/>
      <c r="O28" s="358" t="str">
        <f t="shared" si="0"/>
        <v xml:space="preserve">t </v>
      </c>
      <c r="P28" s="348"/>
      <c r="Q28" s="374">
        <f>IF(INDEX(Rank2026!19:19,MATCH($R$1,Rank2026!$1:$1,0))="","-",(INDEX(Rank2026!19:19,MATCH($R$1,Rank2026!$1:$1,0))))</f>
        <v>8</v>
      </c>
      <c r="R28" s="375" t="str">
        <f>IF(INDEX(Value2026!19:19,MATCH($R$1,Value2026!$1:$1,0))="","-",(INDEX(Value2026!19:19,MATCH($R$1,Value2026!$1:$1,0))))</f>
        <v>-</v>
      </c>
      <c r="S28" s="376">
        <f>IF(INDEX(Score2026!19:19,MATCH($R$1,Score2026!$1:$1,0))="","-",(INDEX(Score2026!19:19,MATCH($R$1,Score2026!$1:$1,0))))</f>
        <v>72.795117168790185</v>
      </c>
      <c r="T28" s="385">
        <f t="shared" si="1"/>
        <v>77.795117168790185</v>
      </c>
      <c r="U28" s="348"/>
    </row>
    <row r="29" spans="1:21" ht="12" customHeight="1">
      <c r="A29" s="348"/>
      <c r="B29" s="348" t="s">
        <v>242</v>
      </c>
      <c r="C29" s="380" t="s">
        <v>66</v>
      </c>
      <c r="D29" s="381" t="s">
        <v>67</v>
      </c>
      <c r="E29" s="381"/>
      <c r="F29" s="381"/>
      <c r="G29" s="381"/>
      <c r="H29" s="381"/>
      <c r="I29" s="381"/>
      <c r="J29" s="374">
        <f>IF(INDEX(Rank2026!20:20,MATCH($K$1,Rank2026!$1:$1,0))="","-",(INDEX(Rank2026!20:20,MATCH($K$1,Rank2026!$1:$1,0))))</f>
        <v>1</v>
      </c>
      <c r="K29" s="375">
        <f>IF(INDEX(Value2026!20:20,MATCH($K$1,Value2026!$1:$1,0))="","-",(INDEX(Value2026!20:20,MATCH($K$1,Value2026!$1:$1,0))))</f>
        <v>39</v>
      </c>
      <c r="L29" s="376">
        <f>IF(INDEX(Score2026!20:20,MATCH($K$1,Score2026!$1:$1,0))="","-",(INDEX(Score2026!20:20,MATCH($K$1,Score2026!$1:$1,0))))</f>
        <v>100</v>
      </c>
      <c r="M29" s="378">
        <f>IF(Table132[[#This Row],[Score
(0-100)]]="-","",Table132[[#This Row],[Score
(0-100)]]+5)</f>
        <v>105</v>
      </c>
      <c r="N29" s="378"/>
      <c r="O29" s="358" t="str">
        <f t="shared" si="0"/>
        <v xml:space="preserve">t </v>
      </c>
      <c r="P29" s="348"/>
      <c r="Q29" s="374">
        <f>IF(INDEX(Rank2026!20:20,MATCH($R$1,Rank2026!$1:$1,0))="","-",(INDEX(Rank2026!20:20,MATCH($R$1,Rank2026!$1:$1,0))))</f>
        <v>4</v>
      </c>
      <c r="R29" s="375">
        <f>IF(INDEX(Value2026!20:20,MATCH($R$1,Value2026!$1:$1,0))="","-",(INDEX(Value2026!20:20,MATCH($R$1,Value2026!$1:$1,0))))</f>
        <v>23</v>
      </c>
      <c r="S29" s="376">
        <f>IF(INDEX(Score2026!20:20,MATCH($R$1,Score2026!$1:$1,0))="","-",(INDEX(Score2026!20:20,MATCH($R$1,Score2026!$1:$1,0))))</f>
        <v>54.285714285714285</v>
      </c>
      <c r="T29" s="378">
        <f t="shared" si="1"/>
        <v>59.285714285714285</v>
      </c>
      <c r="U29" s="348"/>
    </row>
    <row r="30" spans="1:21" ht="12" customHeight="1">
      <c r="A30" s="348"/>
      <c r="B30" s="348" t="s">
        <v>242</v>
      </c>
      <c r="C30" s="380" t="s">
        <v>68</v>
      </c>
      <c r="D30" s="381" t="s">
        <v>69</v>
      </c>
      <c r="E30" s="381"/>
      <c r="F30" s="381"/>
      <c r="G30" s="381"/>
      <c r="H30" s="381"/>
      <c r="I30" s="381"/>
      <c r="J30" s="374">
        <f>IF(INDEX(Rank2026!21:21,MATCH($K$1,Rank2026!$1:$1,0))="","-",(INDEX(Rank2026!21:21,MATCH($K$1,Rank2026!$1:$1,0))))</f>
        <v>1</v>
      </c>
      <c r="K30" s="375">
        <f>IF(INDEX(Value2026!21:21,MATCH($K$1,Value2026!$1:$1,0))="","-",(INDEX(Value2026!21:21,MATCH($K$1,Value2026!$1:$1,0))))</f>
        <v>2.2808303833007813</v>
      </c>
      <c r="L30" s="376">
        <f>IF(INDEX(Score2026!21:21,MATCH($K$1,Score2026!$1:$1,0))="","-",(INDEX(Score2026!21:21,MATCH($K$1,Score2026!$1:$1,0))))</f>
        <v>100</v>
      </c>
      <c r="M30" s="378">
        <f>IF(Table132[[#This Row],[Score
(0-100)]]="-","",Table132[[#This Row],[Score
(0-100)]]+5)</f>
        <v>105</v>
      </c>
      <c r="N30" s="378"/>
      <c r="O30" s="358" t="str">
        <f t="shared" si="0"/>
        <v xml:space="preserve">t </v>
      </c>
      <c r="P30" s="348"/>
      <c r="Q30" s="374">
        <f>IF(INDEX(Rank2026!21:21,MATCH($R$1,Rank2026!$1:$1,0))="","-",(INDEX(Rank2026!21:21,MATCH($R$1,Rank2026!$1:$1,0))))</f>
        <v>12</v>
      </c>
      <c r="R30" s="375">
        <f>IF(INDEX(Value2026!21:21,MATCH($R$1,Value2026!$1:$1,0))="","-",(INDEX(Value2026!21:21,MATCH($R$1,Value2026!$1:$1,0))))</f>
        <v>1.0219684839248657</v>
      </c>
      <c r="S30" s="376">
        <f>IF(INDEX(Score2026!21:21,MATCH($R$1,Score2026!$1:$1,0))="","-",(INDEX(Score2026!21:21,MATCH($R$1,Score2026!$1:$1,0))))</f>
        <v>70.17058031010103</v>
      </c>
      <c r="T30" s="378">
        <f t="shared" si="1"/>
        <v>75.17058031010103</v>
      </c>
      <c r="U30" s="348"/>
    </row>
    <row r="31" spans="1:21" ht="12" customHeight="1">
      <c r="A31" s="348"/>
      <c r="B31" s="348" t="s">
        <v>242</v>
      </c>
      <c r="C31" s="386" t="s">
        <v>70</v>
      </c>
      <c r="D31" s="387" t="s">
        <v>71</v>
      </c>
      <c r="E31" s="387"/>
      <c r="F31" s="387"/>
      <c r="G31" s="387"/>
      <c r="H31" s="387"/>
      <c r="I31" s="387"/>
      <c r="J31" s="374">
        <f>IF(INDEX(Rank2026!22:22,MATCH($K$1,Rank2026!$1:$1,0))="","-",(INDEX(Rank2026!22:22,MATCH($K$1,Rank2026!$1:$1,0))))</f>
        <v>5</v>
      </c>
      <c r="K31" s="375">
        <f>IF(INDEX(Value2026!22:22,MATCH($K$1,Value2026!$1:$1,0))="","-",(INDEX(Value2026!22:22,MATCH($K$1,Value2026!$1:$1,0))))</f>
        <v>70</v>
      </c>
      <c r="L31" s="376">
        <f>IF(INDEX(Score2026!22:22,MATCH($K$1,Score2026!$1:$1,0))="","-",(INDEX(Score2026!22:22,MATCH($K$1,Score2026!$1:$1,0))))</f>
        <v>71.428571428571431</v>
      </c>
      <c r="M31" s="388">
        <f>IF(Table132[[#This Row],[Score
(0-100)]]="-","",Table132[[#This Row],[Score
(0-100)]]+5)</f>
        <v>76.428571428571431</v>
      </c>
      <c r="N31" s="378"/>
      <c r="O31" s="358" t="str">
        <f t="shared" si="0"/>
        <v xml:space="preserve"> u</v>
      </c>
      <c r="P31" s="348"/>
      <c r="Q31" s="374">
        <f>IF(INDEX(Rank2026!22:22,MATCH($R$1,Rank2026!$1:$1,0))="","-",(INDEX(Rank2026!22:22,MATCH($R$1,Rank2026!$1:$1,0))))</f>
        <v>4</v>
      </c>
      <c r="R31" s="375">
        <f>IF(INDEX(Value2026!22:22,MATCH($R$1,Value2026!$1:$1,0))="","-",(INDEX(Value2026!22:22,MATCH($R$1,Value2026!$1:$1,0))))</f>
        <v>75</v>
      </c>
      <c r="S31" s="376">
        <f>IF(INDEX(Score2026!22:22,MATCH($R$1,Score2026!$1:$1,0))="","-",(INDEX(Score2026!22:22,MATCH($R$1,Score2026!$1:$1,0))))</f>
        <v>78.571428571428569</v>
      </c>
      <c r="T31" s="388">
        <f t="shared" si="1"/>
        <v>83.571428571428569</v>
      </c>
      <c r="U31" s="348"/>
    </row>
    <row r="32" spans="1:21" ht="12" customHeight="1">
      <c r="A32" s="348"/>
      <c r="B32" s="348" t="s">
        <v>242</v>
      </c>
      <c r="C32" s="379" t="s">
        <v>72</v>
      </c>
      <c r="D32" s="348" t="s">
        <v>548</v>
      </c>
      <c r="E32" s="348"/>
      <c r="F32" s="348"/>
      <c r="G32" s="348"/>
      <c r="H32" s="348"/>
      <c r="I32" s="348"/>
      <c r="J32" s="374">
        <f>IF(INDEX(Rank2026!23:23,MATCH($K$1,Rank2026!$1:$1,0))="","-",(INDEX(Rank2026!23:23,MATCH($K$1,Rank2026!$1:$1,0))))</f>
        <v>12</v>
      </c>
      <c r="K32" s="375">
        <f>IF(INDEX(Value2026!23:23,MATCH($K$1,Value2026!$1:$1,0))="","-",(INDEX(Value2026!23:23,MATCH($K$1,Value2026!$1:$1,0))))</f>
        <v>4.4989329029908376E-2</v>
      </c>
      <c r="L32" s="376">
        <f>IF(INDEX(Score2026!23:23,MATCH($K$1,Score2026!$1:$1,0))="","-",(INDEX(Score2026!23:23,MATCH($K$1,Score2026!$1:$1,0))))</f>
        <v>92.451432413899738</v>
      </c>
      <c r="M32" s="378">
        <f>IF(Table132[[#This Row],[Score
(0-100)]]="-","",Table132[[#This Row],[Score
(0-100)]]+5)</f>
        <v>97.451432413899738</v>
      </c>
      <c r="N32" s="378"/>
      <c r="O32" s="358" t="str">
        <f t="shared" si="0"/>
        <v xml:space="preserve">t </v>
      </c>
      <c r="P32" s="348"/>
      <c r="Q32" s="374">
        <f>IF(INDEX(Rank2026!23:23,MATCH($R$1,Rank2026!$1:$1,0))="","-",(INDEX(Rank2026!23:23,MATCH($R$1,Rank2026!$1:$1,0))))</f>
        <v>21</v>
      </c>
      <c r="R32" s="375">
        <f>IF(INDEX(Value2026!23:23,MATCH($R$1,Value2026!$1:$1,0))="","-",(INDEX(Value2026!23:23,MATCH($R$1,Value2026!$1:$1,0))))</f>
        <v>9.5921965681523558E-2</v>
      </c>
      <c r="S32" s="376">
        <f>IF(INDEX(Score2026!23:23,MATCH($R$1,Score2026!$1:$1,0))="","-",(INDEX(Score2026!23:23,MATCH($R$1,Score2026!$1:$1,0))))</f>
        <v>82.201819642741</v>
      </c>
      <c r="T32" s="378">
        <f t="shared" si="1"/>
        <v>87.201819642741</v>
      </c>
      <c r="U32" s="348"/>
    </row>
    <row r="33" spans="1:21" ht="12" customHeight="1">
      <c r="A33" s="348"/>
      <c r="B33" s="348" t="s">
        <v>242</v>
      </c>
      <c r="C33" s="372" t="s">
        <v>74</v>
      </c>
      <c r="D33" s="373" t="s">
        <v>75</v>
      </c>
      <c r="E33" s="373"/>
      <c r="F33" s="373"/>
      <c r="G33" s="373"/>
      <c r="H33" s="373"/>
      <c r="I33" s="373"/>
      <c r="J33" s="374">
        <f>IF(INDEX(Rank2026!24:24,MATCH($K$1,Rank2026!$1:$1,0))="","-",(INDEX(Rank2026!24:24,MATCH($K$1,Rank2026!$1:$1,0))))</f>
        <v>12</v>
      </c>
      <c r="K33" s="375">
        <f>IF(INDEX(Value2026!24:24,MATCH($K$1,Value2026!$1:$1,0))="","-",(INDEX(Value2026!24:24,MATCH($K$1,Value2026!$1:$1,0))))</f>
        <v>112.37201896353517</v>
      </c>
      <c r="L33" s="376">
        <f>IF(INDEX(Score2026!24:24,MATCH($K$1,Score2026!$1:$1,0))="","-",(INDEX(Score2026!24:24,MATCH($K$1,Score2026!$1:$1,0))))</f>
        <v>47.96392649756239</v>
      </c>
      <c r="M33" s="377">
        <f>IF(Table132[[#This Row],[Score
(0-100)]]="-","",Table132[[#This Row],[Score
(0-100)]]+5)</f>
        <v>52.96392649756239</v>
      </c>
      <c r="N33" s="378"/>
      <c r="O33" s="358" t="str">
        <f t="shared" si="0"/>
        <v xml:space="preserve">t </v>
      </c>
      <c r="P33" s="348"/>
      <c r="Q33" s="374">
        <f>IF(INDEX(Rank2026!24:24,MATCH($R$1,Rank2026!$1:$1,0))="","-",(INDEX(Rank2026!24:24,MATCH($R$1,Rank2026!$1:$1,0))))</f>
        <v>21</v>
      </c>
      <c r="R33" s="375">
        <f>IF(INDEX(Value2026!24:24,MATCH($R$1,Value2026!$1:$1,0))="","-",(INDEX(Value2026!24:24,MATCH($R$1,Value2026!$1:$1,0))))</f>
        <v>35.502112248756823</v>
      </c>
      <c r="S33" s="376">
        <f>IF(INDEX(Score2026!24:24,MATCH($R$1,Score2026!$1:$1,0))="","-",(INDEX(Score2026!24:24,MATCH($R$1,Score2026!$1:$1,0))))</f>
        <v>11.690863315084364</v>
      </c>
      <c r="T33" s="377">
        <f t="shared" si="1"/>
        <v>16.690863315084364</v>
      </c>
      <c r="U33" s="348"/>
    </row>
    <row r="34" spans="1:21" ht="12" customHeight="1">
      <c r="A34" s="348"/>
      <c r="B34" s="348" t="s">
        <v>242</v>
      </c>
      <c r="C34" s="379" t="s">
        <v>76</v>
      </c>
      <c r="D34" s="348" t="s">
        <v>77</v>
      </c>
      <c r="E34" s="348"/>
      <c r="F34" s="348"/>
      <c r="G34" s="348"/>
      <c r="H34" s="348"/>
      <c r="I34" s="348"/>
      <c r="J34" s="374">
        <f>IF(INDEX(Rank2026!25:25,MATCH($K$1,Rank2026!$1:$1,0))="","-",(INDEX(Rank2026!25:25,MATCH($K$1,Rank2026!$1:$1,0))))</f>
        <v>12</v>
      </c>
      <c r="K34" s="375" t="str">
        <f>IF(INDEX(Value2026!25:25,MATCH($K$1,Value2026!$1:$1,0))="","-",(INDEX(Value2026!25:25,MATCH($K$1,Value2026!$1:$1,0))))</f>
        <v>-</v>
      </c>
      <c r="L34" s="376">
        <f>IF(INDEX(Score2026!25:25,MATCH($K$1,Score2026!$1:$1,0))="","-",(INDEX(Score2026!25:25,MATCH($K$1,Score2026!$1:$1,0))))</f>
        <v>51.931688014162226</v>
      </c>
      <c r="M34" s="378">
        <f>IF(Table132[[#This Row],[Score
(0-100)]]="-","",Table132[[#This Row],[Score
(0-100)]]+5)</f>
        <v>56.931688014162226</v>
      </c>
      <c r="N34" s="378"/>
      <c r="O34" s="358" t="str">
        <f t="shared" si="0"/>
        <v xml:space="preserve">t </v>
      </c>
      <c r="P34" s="348"/>
      <c r="Q34" s="374">
        <f>IF(INDEX(Rank2026!25:25,MATCH($R$1,Rank2026!$1:$1,0))="","-",(INDEX(Rank2026!25:25,MATCH($R$1,Rank2026!$1:$1,0))))</f>
        <v>19</v>
      </c>
      <c r="R34" s="375" t="str">
        <f>IF(INDEX(Value2026!25:25,MATCH($R$1,Value2026!$1:$1,0))="","-",(INDEX(Value2026!25:25,MATCH($R$1,Value2026!$1:$1,0))))</f>
        <v>-</v>
      </c>
      <c r="S34" s="376">
        <f>IF(INDEX(Score2026!25:25,MATCH($R$1,Score2026!$1:$1,0))="","-",(INDEX(Score2026!25:25,MATCH($R$1,Score2026!$1:$1,0))))</f>
        <v>44.274575653441637</v>
      </c>
      <c r="T34" s="378">
        <f t="shared" si="1"/>
        <v>49.274575653441637</v>
      </c>
      <c r="U34" s="348"/>
    </row>
    <row r="35" spans="1:21" ht="12" customHeight="1">
      <c r="A35" s="348"/>
      <c r="B35" s="348" t="s">
        <v>242</v>
      </c>
      <c r="C35" s="380" t="s">
        <v>78</v>
      </c>
      <c r="D35" s="381" t="s">
        <v>79</v>
      </c>
      <c r="E35" s="381"/>
      <c r="F35" s="381"/>
      <c r="G35" s="381"/>
      <c r="H35" s="381"/>
      <c r="I35" s="381"/>
      <c r="J35" s="374">
        <f>IF(INDEX(Rank2026!26:26,MATCH($K$1,Rank2026!$1:$1,0))="","-",(INDEX(Rank2026!26:26,MATCH($K$1,Rank2026!$1:$1,0))))</f>
        <v>9</v>
      </c>
      <c r="K35" s="375">
        <f>IF(INDEX(Value2026!26:26,MATCH($K$1,Value2026!$1:$1,0))="","-",(INDEX(Value2026!26:26,MATCH($K$1,Value2026!$1:$1,0))))</f>
        <v>52</v>
      </c>
      <c r="L35" s="376">
        <f>IF(INDEX(Score2026!26:26,MATCH($K$1,Score2026!$1:$1,0))="","-",(INDEX(Score2026!26:26,MATCH($K$1,Score2026!$1:$1,0))))</f>
        <v>85.964912280701753</v>
      </c>
      <c r="M35" s="378">
        <f>IF(Table132[[#This Row],[Score
(0-100)]]="-","",Table132[[#This Row],[Score
(0-100)]]+5)</f>
        <v>90.964912280701753</v>
      </c>
      <c r="N35" s="378"/>
      <c r="O35" s="358" t="str">
        <f t="shared" si="0"/>
        <v xml:space="preserve">t </v>
      </c>
      <c r="P35" s="348"/>
      <c r="Q35" s="374">
        <f>IF(INDEX(Rank2026!26:26,MATCH($R$1,Rank2026!$1:$1,0))="","-",(INDEX(Rank2026!26:26,MATCH($R$1,Rank2026!$1:$1,0))))</f>
        <v>19</v>
      </c>
      <c r="R35" s="375">
        <f>IF(INDEX(Value2026!26:26,MATCH($R$1,Value2026!$1:$1,0))="","-",(INDEX(Value2026!26:26,MATCH($R$1,Value2026!$1:$1,0))))</f>
        <v>35</v>
      </c>
      <c r="S35" s="376">
        <f>IF(INDEX(Score2026!26:26,MATCH($R$1,Score2026!$1:$1,0))="","-",(INDEX(Score2026!26:26,MATCH($R$1,Score2026!$1:$1,0))))</f>
        <v>56.140350877192979</v>
      </c>
      <c r="T35" s="378">
        <f t="shared" si="1"/>
        <v>61.140350877192979</v>
      </c>
      <c r="U35" s="348"/>
    </row>
    <row r="36" spans="1:21" ht="12" customHeight="1">
      <c r="A36" s="348"/>
      <c r="B36" s="348" t="s">
        <v>242</v>
      </c>
      <c r="C36" s="380" t="s">
        <v>80</v>
      </c>
      <c r="D36" s="381" t="s">
        <v>81</v>
      </c>
      <c r="E36" s="381"/>
      <c r="F36" s="381"/>
      <c r="G36" s="381"/>
      <c r="H36" s="381"/>
      <c r="I36" s="381"/>
      <c r="J36" s="374">
        <f>IF(INDEX(Rank2026!27:27,MATCH($K$1,Rank2026!$1:$1,0))="","-",(INDEX(Rank2026!27:27,MATCH($K$1,Rank2026!$1:$1,0))))</f>
        <v>26</v>
      </c>
      <c r="K36" s="375">
        <f>IF(INDEX(Value2026!27:27,MATCH($K$1,Value2026!$1:$1,0))="","-",(INDEX(Value2026!27:27,MATCH($K$1,Value2026!$1:$1,0))))</f>
        <v>102.3</v>
      </c>
      <c r="L36" s="376">
        <f>IF(INDEX(Score2026!27:27,MATCH($K$1,Score2026!$1:$1,0))="","-",(INDEX(Score2026!27:27,MATCH($K$1,Score2026!$1:$1,0))))</f>
        <v>50.829268292682926</v>
      </c>
      <c r="M36" s="378">
        <f>IF(Table132[[#This Row],[Score
(0-100)]]="-","",Table132[[#This Row],[Score
(0-100)]]+5)</f>
        <v>55.829268292682926</v>
      </c>
      <c r="N36" s="378"/>
      <c r="O36" s="358" t="str">
        <f t="shared" si="0"/>
        <v xml:space="preserve"> u</v>
      </c>
      <c r="P36" s="348"/>
      <c r="Q36" s="374">
        <f>IF(INDEX(Rank2026!27:27,MATCH($R$1,Rank2026!$1:$1,0))="","-",(INDEX(Rank2026!27:27,MATCH($R$1,Rank2026!$1:$1,0))))</f>
        <v>18</v>
      </c>
      <c r="R36" s="375">
        <f>IF(INDEX(Value2026!27:27,MATCH($R$1,Value2026!$1:$1,0))="","-",(INDEX(Value2026!27:27,MATCH($R$1,Value2026!$1:$1,0))))</f>
        <v>61.8</v>
      </c>
      <c r="S36" s="376">
        <f>IF(INDEX(Score2026!27:27,MATCH($R$1,Score2026!$1:$1,0))="","-",(INDEX(Score2026!27:27,MATCH($R$1,Score2026!$1:$1,0))))</f>
        <v>70.585365853658544</v>
      </c>
      <c r="T36" s="378">
        <f t="shared" si="1"/>
        <v>75.585365853658544</v>
      </c>
      <c r="U36" s="348"/>
    </row>
    <row r="37" spans="1:21" ht="12" customHeight="1">
      <c r="A37" s="348"/>
      <c r="B37" s="348" t="s">
        <v>242</v>
      </c>
      <c r="C37" s="383" t="s">
        <v>82</v>
      </c>
      <c r="D37" s="384" t="s">
        <v>83</v>
      </c>
      <c r="E37" s="384"/>
      <c r="F37" s="384"/>
      <c r="G37" s="384"/>
      <c r="H37" s="384"/>
      <c r="I37" s="384"/>
      <c r="J37" s="374">
        <f>IF(INDEX(Rank2026!28:28,MATCH($K$1,Rank2026!$1:$1,0))="","-",(INDEX(Rank2026!28:28,MATCH($K$1,Rank2026!$1:$1,0))))</f>
        <v>2</v>
      </c>
      <c r="K37" s="375" t="str">
        <f>IF(INDEX(Value2026!28:28,MATCH($K$1,Value2026!$1:$1,0))="","-",(INDEX(Value2026!28:28,MATCH($K$1,Value2026!$1:$1,0))))</f>
        <v>-</v>
      </c>
      <c r="L37" s="376">
        <f>IF(INDEX(Score2026!28:28,MATCH($K$1,Score2026!$1:$1,0))="","-",(INDEX(Score2026!28:28,MATCH($K$1,Score2026!$1:$1,0))))</f>
        <v>94.469237181435773</v>
      </c>
      <c r="M37" s="385">
        <f>IF(Table132[[#This Row],[Score
(0-100)]]="-","",Table132[[#This Row],[Score
(0-100)]]+5)</f>
        <v>99.469237181435773</v>
      </c>
      <c r="N37" s="378"/>
      <c r="O37" s="358" t="str">
        <f t="shared" si="0"/>
        <v xml:space="preserve">t </v>
      </c>
      <c r="P37" s="348"/>
      <c r="Q37" s="374">
        <f>IF(INDEX(Rank2026!28:28,MATCH($R$1,Rank2026!$1:$1,0))="","-",(INDEX(Rank2026!28:28,MATCH($R$1,Rank2026!$1:$1,0))))</f>
        <v>20</v>
      </c>
      <c r="R37" s="375" t="str">
        <f>IF(INDEX(Value2026!28:28,MATCH($R$1,Value2026!$1:$1,0))="","-",(INDEX(Value2026!28:28,MATCH($R$1,Value2026!$1:$1,0))))</f>
        <v>-</v>
      </c>
      <c r="S37" s="376">
        <f>IF(INDEX(Score2026!28:28,MATCH($R$1,Score2026!$1:$1,0))="","-",(INDEX(Score2026!28:28,MATCH($R$1,Score2026!$1:$1,0))))</f>
        <v>49.780887911618159</v>
      </c>
      <c r="T37" s="385">
        <f t="shared" si="1"/>
        <v>54.780887911618159</v>
      </c>
      <c r="U37" s="348"/>
    </row>
    <row r="38" spans="1:21" ht="12" customHeight="1">
      <c r="A38" s="348"/>
      <c r="B38" s="348" t="s">
        <v>242</v>
      </c>
      <c r="C38" s="380" t="s">
        <v>84</v>
      </c>
      <c r="D38" s="381" t="s">
        <v>551</v>
      </c>
      <c r="E38" s="381"/>
      <c r="F38" s="381"/>
      <c r="G38" s="381"/>
      <c r="H38" s="381"/>
      <c r="I38" s="381"/>
      <c r="J38" s="374">
        <f>IF(INDEX(Rank2026!29:29,MATCH($K$1,Rank2026!$1:$1,0))="","-",(INDEX(Rank2026!29:29,MATCH($K$1,Rank2026!$1:$1,0))))</f>
        <v>2</v>
      </c>
      <c r="K38" s="375" t="str">
        <f>IF(INDEX(Value2026!29:29,MATCH($K$1,Value2026!$1:$1,0))="","-",(INDEX(Value2026!29:29,MATCH($K$1,Value2026!$1:$1,0))))</f>
        <v>-</v>
      </c>
      <c r="L38" s="376">
        <f>IF(INDEX(Score2026!29:29,MATCH($K$1,Score2026!$1:$1,0))="","-",(INDEX(Score2026!29:29,MATCH($K$1,Score2026!$1:$1,0))))</f>
        <v>97.591168005635325</v>
      </c>
      <c r="M38" s="378">
        <f>IF(Table132[[#This Row],[Score
(0-100)]]="-","",Table132[[#This Row],[Score
(0-100)]]+5)</f>
        <v>102.59116800563532</v>
      </c>
      <c r="N38" s="378"/>
      <c r="O38" s="358" t="str">
        <f t="shared" si="0"/>
        <v xml:space="preserve">t </v>
      </c>
      <c r="P38" s="348"/>
      <c r="Q38" s="374">
        <f>IF(INDEX(Rank2026!29:29,MATCH($R$1,Rank2026!$1:$1,0))="","-",(INDEX(Rank2026!29:29,MATCH($R$1,Rank2026!$1:$1,0))))</f>
        <v>20</v>
      </c>
      <c r="R38" s="375" t="str">
        <f>IF(INDEX(Value2026!29:29,MATCH($R$1,Value2026!$1:$1,0))="","-",(INDEX(Value2026!29:29,MATCH($R$1,Value2026!$1:$1,0))))</f>
        <v>-</v>
      </c>
      <c r="S38" s="376">
        <f>IF(INDEX(Score2026!29:29,MATCH($R$1,Score2026!$1:$1,0))="","-",(INDEX(Score2026!29:29,MATCH($R$1,Score2026!$1:$1,0))))</f>
        <v>62.901837392700642</v>
      </c>
      <c r="T38" s="378">
        <f t="shared" si="1"/>
        <v>67.901837392700642</v>
      </c>
      <c r="U38" s="348"/>
    </row>
    <row r="39" spans="1:21" ht="12" customHeight="1">
      <c r="A39" s="348"/>
      <c r="B39" s="348" t="s">
        <v>242</v>
      </c>
      <c r="C39" s="382" t="s">
        <v>320</v>
      </c>
      <c r="D39" s="381" t="s">
        <v>553</v>
      </c>
      <c r="E39" s="381"/>
      <c r="F39" s="381"/>
      <c r="G39" s="381"/>
      <c r="H39" s="381"/>
      <c r="I39" s="381"/>
      <c r="J39" s="374">
        <f>IF(INDEX(Rank2026!30:30,MATCH($K$1,Rank2026!$1:$1,0))="","-",(INDEX(Rank2026!30:30,MATCH($K$1,Rank2026!$1:$1,0))))</f>
        <v>3</v>
      </c>
      <c r="K39" s="375">
        <f>IF(INDEX(Value2026!30:30,MATCH($K$1,Value2026!$1:$1,0))="","-",(INDEX(Value2026!30:30,MATCH($K$1,Value2026!$1:$1,0))))</f>
        <v>0.8</v>
      </c>
      <c r="L39" s="376">
        <f>IF(INDEX(Score2026!30:30,MATCH($K$1,Score2026!$1:$1,0))="","-",(INDEX(Score2026!30:30,MATCH($K$1,Score2026!$1:$1,0))))</f>
        <v>97.657754754344481</v>
      </c>
      <c r="M39" s="378">
        <f>IF(Table13[[#This Row],[Score
(0-100)]]="-","",Table13[[#This Row],[Score
(0-100)]]+5)</f>
        <v>75.975283342113883</v>
      </c>
      <c r="N39" s="378"/>
      <c r="O39" s="358" t="str">
        <f t="shared" si="0"/>
        <v xml:space="preserve">t </v>
      </c>
      <c r="P39" s="348"/>
      <c r="Q39" s="374">
        <f>IF(INDEX(Rank2026!30:30,MATCH($R$1,Rank2026!$1:$1,0))="","-",(INDEX(Rank2026!30:30,MATCH($R$1,Rank2026!$1:$1,0))))</f>
        <v>17</v>
      </c>
      <c r="R39" s="375">
        <f>IF(INDEX(Value2026!30:30,MATCH($R$1,Value2026!$1:$1,0))="","-",(INDEX(Value2026!30:30,MATCH($R$1,Value2026!$1:$1,0))))</f>
        <v>2</v>
      </c>
      <c r="S39" s="376">
        <f>IF(INDEX(Score2026!30:30,MATCH($R$1,Score2026!$1:$1,0))="","-",(INDEX(Score2026!30:30,MATCH($R$1,Score2026!$1:$1,0))))</f>
        <v>90.609274758391152</v>
      </c>
      <c r="T39" s="378">
        <f t="shared" si="1"/>
        <v>95.609274758391152</v>
      </c>
      <c r="U39" s="348"/>
    </row>
    <row r="40" spans="1:21" ht="12" customHeight="1">
      <c r="A40" s="348"/>
      <c r="B40" s="348" t="s">
        <v>242</v>
      </c>
      <c r="C40" s="382" t="s">
        <v>323</v>
      </c>
      <c r="D40" s="381" t="s">
        <v>324</v>
      </c>
      <c r="E40" s="381"/>
      <c r="F40" s="381"/>
      <c r="G40" s="381"/>
      <c r="H40" s="381"/>
      <c r="I40" s="381"/>
      <c r="J40" s="374">
        <f>IF(INDEX(Rank2026!31:31,MATCH($K$1,Rank2026!$1:$1,0))="","-",(INDEX(Rank2026!31:31,MATCH($K$1,Rank2026!$1:$1,0))))</f>
        <v>2</v>
      </c>
      <c r="K40" s="375">
        <f>IF(INDEX(Value2026!31:31,MATCH($K$1,Value2026!$1:$1,0))="","-",(INDEX(Value2026!31:31,MATCH($K$1,Value2026!$1:$1,0))))</f>
        <v>159</v>
      </c>
      <c r="L40" s="376">
        <f>IF(INDEX(Score2026!31:31,MATCH($K$1,Score2026!$1:$1,0))="","-",(INDEX(Score2026!31:31,MATCH($K$1,Score2026!$1:$1,0))))</f>
        <v>96.045263381788459</v>
      </c>
      <c r="M40" s="378">
        <f>IF(Table13[[#This Row],[Score
(0-100)]]="-","",Table13[[#This Row],[Score
(0-100)]]+5)</f>
        <v>102.15639810426541</v>
      </c>
      <c r="N40" s="378"/>
      <c r="O40" s="358" t="str">
        <f t="shared" si="0"/>
        <v xml:space="preserve">t </v>
      </c>
      <c r="P40" s="348"/>
      <c r="Q40" s="374">
        <f>IF(INDEX(Rank2026!31:31,MATCH($R$1,Rank2026!$1:$1,0))="","-",(INDEX(Rank2026!31:31,MATCH($R$1,Rank2026!$1:$1,0))))</f>
        <v>10</v>
      </c>
      <c r="R40" s="375">
        <f>IF(INDEX(Value2026!31:31,MATCH($R$1,Value2026!$1:$1,0))="","-",(INDEX(Value2026!31:31,MATCH($R$1,Value2026!$1:$1,0))))</f>
        <v>122.5</v>
      </c>
      <c r="S40" s="376">
        <f>IF(INDEX(Score2026!31:31,MATCH($R$1,Score2026!$1:$1,0))="","-",(INDEX(Score2026!31:31,MATCH($R$1,Score2026!$1:$1,0))))</f>
        <v>76.588265019904256</v>
      </c>
      <c r="T40" s="378">
        <f t="shared" si="1"/>
        <v>81.588265019904256</v>
      </c>
      <c r="U40" s="348"/>
    </row>
    <row r="41" spans="1:21" ht="12" customHeight="1">
      <c r="A41" s="348"/>
      <c r="B41" s="348" t="s">
        <v>242</v>
      </c>
      <c r="C41" s="382" t="s">
        <v>326</v>
      </c>
      <c r="D41" s="381" t="s">
        <v>327</v>
      </c>
      <c r="E41" s="381"/>
      <c r="F41" s="381"/>
      <c r="G41" s="381"/>
      <c r="H41" s="381"/>
      <c r="I41" s="381"/>
      <c r="J41" s="374">
        <f>IF(INDEX(Rank2026!32:32,MATCH($K$1,Rank2026!$1:$1,0))="","-",(INDEX(Rank2026!32:32,MATCH($K$1,Rank2026!$1:$1,0))))</f>
        <v>11</v>
      </c>
      <c r="K41" s="375">
        <f>IF(INDEX(Value2026!32:32,MATCH($K$1,Value2026!$1:$1,0))="","-",(INDEX(Value2026!32:32,MATCH($K$1,Value2026!$1:$1,0))))</f>
        <v>4.2</v>
      </c>
      <c r="L41" s="376">
        <f>IF(INDEX(Score2026!32:32,MATCH($K$1,Score2026!$1:$1,0))="","-",(INDEX(Score2026!32:32,MATCH($K$1,Score2026!$1:$1,0))))</f>
        <v>75.195272739258485</v>
      </c>
      <c r="M41" s="378">
        <f>IF(Table13[[#This Row],[Score
(0-100)]]="-","",Table13[[#This Row],[Score
(0-100)]]+5)</f>
        <v>36.48288780481289</v>
      </c>
      <c r="N41" s="378"/>
      <c r="O41" s="358" t="str">
        <f t="shared" si="0"/>
        <v xml:space="preserve">t </v>
      </c>
      <c r="P41" s="348"/>
      <c r="Q41" s="374">
        <f>IF(INDEX(Rank2026!32:32,MATCH($R$1,Rank2026!$1:$1,0))="","-",(INDEX(Rank2026!32:32,MATCH($R$1,Rank2026!$1:$1,0))))</f>
        <v>26</v>
      </c>
      <c r="R41" s="375">
        <f>IF(INDEX(Value2026!32:32,MATCH($R$1,Value2026!$1:$1,0))="","-",(INDEX(Value2026!32:32,MATCH($R$1,Value2026!$1:$1,0))))</f>
        <v>9.3000000000000007</v>
      </c>
      <c r="S41" s="376">
        <f>IF(INDEX(Score2026!32:32,MATCH($R$1,Score2026!$1:$1,0))="","-",(INDEX(Score2026!32:32,MATCH($R$1,Score2026!$1:$1,0))))</f>
        <v>36.135760552927394</v>
      </c>
      <c r="T41" s="378">
        <f t="shared" si="1"/>
        <v>41.135760552927394</v>
      </c>
      <c r="U41" s="348"/>
    </row>
    <row r="42" spans="1:21" ht="12" customHeight="1">
      <c r="A42" s="348"/>
      <c r="B42" s="348" t="s">
        <v>242</v>
      </c>
      <c r="C42" s="382" t="s">
        <v>329</v>
      </c>
      <c r="D42" s="381" t="s">
        <v>330</v>
      </c>
      <c r="E42" s="381"/>
      <c r="F42" s="381"/>
      <c r="G42" s="381"/>
      <c r="H42" s="381"/>
      <c r="I42" s="381"/>
      <c r="J42" s="374">
        <f>IF(INDEX(Rank2026!33:33,MATCH($K$1,Rank2026!$1:$1,0))="","-",(INDEX(Rank2026!33:33,MATCH($K$1,Rank2026!$1:$1,0))))</f>
        <v>3</v>
      </c>
      <c r="K42" s="375">
        <f>IF(INDEX(Value2026!33:33,MATCH($K$1,Value2026!$1:$1,0))="","-",(INDEX(Value2026!33:33,MATCH($K$1,Value2026!$1:$1,0))))</f>
        <v>93</v>
      </c>
      <c r="L42" s="376">
        <f>IF(INDEX(Score2026!33:33,MATCH($K$1,Score2026!$1:$1,0))="","-",(INDEX(Score2026!33:33,MATCH($K$1,Score2026!$1:$1,0))))</f>
        <v>98.977941987872697</v>
      </c>
      <c r="M42" s="378">
        <f>IF(Table13[[#This Row],[Score
(0-100)]]="-","",Table13[[#This Row],[Score
(0-100)]]+5)</f>
        <v>94.685649752788549</v>
      </c>
      <c r="N42" s="378"/>
      <c r="O42" s="358" t="str">
        <f t="shared" si="0"/>
        <v xml:space="preserve">t </v>
      </c>
      <c r="P42" s="348"/>
      <c r="Q42" s="374">
        <f>IF(INDEX(Rank2026!33:33,MATCH($R$1,Rank2026!$1:$1,0))="","-",(INDEX(Rank2026!33:33,MATCH($R$1,Rank2026!$1:$1,0))))</f>
        <v>11</v>
      </c>
      <c r="R42" s="375">
        <f>IF(INDEX(Value2026!33:33,MATCH($R$1,Value2026!$1:$1,0))="","-",(INDEX(Value2026!33:33,MATCH($R$1,Value2026!$1:$1,0))))</f>
        <v>52</v>
      </c>
      <c r="S42" s="376">
        <f>IF(INDEX(Score2026!33:33,MATCH($R$1,Score2026!$1:$1,0))="","-",(INDEX(Score2026!33:33,MATCH($R$1,Score2026!$1:$1,0))))</f>
        <v>84.186501888964031</v>
      </c>
      <c r="T42" s="378">
        <f t="shared" si="1"/>
        <v>89.186501888964031</v>
      </c>
      <c r="U42" s="348"/>
    </row>
    <row r="43" spans="1:21" ht="12" customHeight="1">
      <c r="A43" s="348"/>
      <c r="B43" s="348" t="s">
        <v>242</v>
      </c>
      <c r="C43" s="382" t="s">
        <v>332</v>
      </c>
      <c r="D43" s="381" t="s">
        <v>333</v>
      </c>
      <c r="E43" s="381"/>
      <c r="F43" s="381"/>
      <c r="G43" s="381"/>
      <c r="H43" s="381"/>
      <c r="I43" s="381"/>
      <c r="J43" s="374">
        <f>IF(INDEX(Rank2026!34:34,MATCH($K$1,Rank2026!$1:$1,0))="","-",(INDEX(Rank2026!34:34,MATCH($K$1,Rank2026!$1:$1,0))))</f>
        <v>6</v>
      </c>
      <c r="K43" s="375">
        <f>IF(INDEX(Value2026!34:34,MATCH($K$1,Value2026!$1:$1,0))="","-",(INDEX(Value2026!34:34,MATCH($K$1,Value2026!$1:$1,0))))</f>
        <v>2.2000000000000002</v>
      </c>
      <c r="L43" s="376">
        <f>IF(INDEX(Score2026!34:34,MATCH($K$1,Score2026!$1:$1,0))="","-",(INDEX(Score2026!34:34,MATCH($K$1,Score2026!$1:$1,0))))</f>
        <v>95.942828735177159</v>
      </c>
      <c r="M43" s="378">
        <f>IF(Table13[[#This Row],[Score
(0-100)]]="-","",Table13[[#This Row],[Score
(0-100)]]+5)</f>
        <v>97.920439835885702</v>
      </c>
      <c r="N43" s="378"/>
      <c r="O43" s="358" t="str">
        <f t="shared" si="0"/>
        <v xml:space="preserve">t </v>
      </c>
      <c r="P43" s="348"/>
      <c r="Q43" s="374">
        <f>IF(INDEX(Rank2026!34:34,MATCH($R$1,Rank2026!$1:$1,0))="","-",(INDEX(Rank2026!34:34,MATCH($R$1,Rank2026!$1:$1,0))))</f>
        <v>26</v>
      </c>
      <c r="R43" s="375">
        <f>IF(INDEX(Value2026!34:34,MATCH($R$1,Value2026!$1:$1,0))="","-",(INDEX(Value2026!34:34,MATCH($R$1,Value2026!$1:$1,0))))</f>
        <v>10.9</v>
      </c>
      <c r="S43" s="376">
        <f>IF(INDEX(Score2026!34:34,MATCH($R$1,Score2026!$1:$1,0))="","-",(INDEX(Score2026!34:34,MATCH($R$1,Score2026!$1:$1,0))))</f>
        <v>67.404332910340258</v>
      </c>
      <c r="T43" s="378">
        <f t="shared" si="1"/>
        <v>72.404332910340258</v>
      </c>
      <c r="U43" s="348"/>
    </row>
    <row r="44" spans="1:21" ht="12" customHeight="1">
      <c r="A44" s="348"/>
      <c r="B44" s="348" t="s">
        <v>242</v>
      </c>
      <c r="C44" s="382" t="s">
        <v>335</v>
      </c>
      <c r="D44" s="381" t="s">
        <v>336</v>
      </c>
      <c r="E44" s="381"/>
      <c r="F44" s="381"/>
      <c r="G44" s="381"/>
      <c r="H44" s="381"/>
      <c r="I44" s="381"/>
      <c r="J44" s="374">
        <f>IF(INDEX(Rank2026!35:35,MATCH($K$1,Rank2026!$1:$1,0))="","-",(INDEX(Rank2026!35:35,MATCH($K$1,Rank2026!$1:$1,0))))</f>
        <v>2</v>
      </c>
      <c r="K44" s="375">
        <f>IF(INDEX(Value2026!35:35,MATCH($K$1,Value2026!$1:$1,0))="","-",(INDEX(Value2026!35:35,MATCH($K$1,Value2026!$1:$1,0))))</f>
        <v>175.5</v>
      </c>
      <c r="L44" s="376">
        <f>IF(INDEX(Score2026!35:35,MATCH($K$1,Score2026!$1:$1,0))="","-",(INDEX(Score2026!35:35,MATCH($K$1,Score2026!$1:$1,0))))</f>
        <v>98.130376199999617</v>
      </c>
      <c r="M44" s="378">
        <f>IF(Table13[[#This Row],[Score
(0-100)]]="-","",Table13[[#This Row],[Score
(0-100)]]+5)</f>
        <v>87.492399659786983</v>
      </c>
      <c r="N44" s="378"/>
      <c r="O44" s="358" t="str">
        <f t="shared" si="0"/>
        <v xml:space="preserve">t </v>
      </c>
      <c r="P44" s="348"/>
      <c r="Q44" s="374">
        <f>IF(INDEX(Rank2026!35:35,MATCH($R$1,Rank2026!$1:$1,0))="","-",(INDEX(Rank2026!35:35,MATCH($R$1,Rank2026!$1:$1,0))))</f>
        <v>16</v>
      </c>
      <c r="R44" s="375">
        <f>IF(INDEX(Value2026!35:35,MATCH($R$1,Value2026!$1:$1,0))="","-",(INDEX(Value2026!35:35,MATCH($R$1,Value2026!$1:$1,0))))</f>
        <v>84</v>
      </c>
      <c r="S44" s="376">
        <f>IF(INDEX(Score2026!35:35,MATCH($R$1,Score2026!$1:$1,0))="","-",(INDEX(Score2026!35:35,MATCH($R$1,Score2026!$1:$1,0))))</f>
        <v>80.18077531262648</v>
      </c>
      <c r="T44" s="378">
        <f t="shared" si="1"/>
        <v>85.18077531262648</v>
      </c>
      <c r="U44" s="348"/>
    </row>
    <row r="45" spans="1:21" ht="12" customHeight="1">
      <c r="A45" s="348"/>
      <c r="B45" s="348" t="s">
        <v>242</v>
      </c>
      <c r="C45" s="380" t="s">
        <v>86</v>
      </c>
      <c r="D45" s="381" t="s">
        <v>87</v>
      </c>
      <c r="E45" s="381"/>
      <c r="F45" s="381"/>
      <c r="G45" s="381"/>
      <c r="H45" s="381"/>
      <c r="I45" s="381"/>
      <c r="J45" s="374">
        <f>IF(INDEX(Rank2026!36:36,MATCH($K$1,Rank2026!$1:$1,0))="","-",(INDEX(Rank2026!36:36,MATCH($K$1,Rank2026!$1:$1,0))))</f>
        <v>7</v>
      </c>
      <c r="K45" s="375">
        <f>IF(INDEX(Value2026!36:36,MATCH($K$1,Value2026!$1:$1,0))="","-",(INDEX(Value2026!36:36,MATCH($K$1,Value2026!$1:$1,0))))</f>
        <v>70</v>
      </c>
      <c r="L45" s="376">
        <f>IF(INDEX(Score2026!36:36,MATCH($K$1,Score2026!$1:$1,0))="","-",(INDEX(Score2026!36:36,MATCH($K$1,Score2026!$1:$1,0))))</f>
        <v>79.411764705882348</v>
      </c>
      <c r="M45" s="378">
        <f>IF(Table132[[#This Row],[Score
(0-100)]]="-","",Table132[[#This Row],[Score
(0-100)]]+5)</f>
        <v>84.411764705882348</v>
      </c>
      <c r="N45" s="378"/>
      <c r="O45" s="358" t="str">
        <f t="shared" si="0"/>
        <v xml:space="preserve">t </v>
      </c>
      <c r="P45" s="348"/>
      <c r="Q45" s="374">
        <f>IF(INDEX(Rank2026!36:36,MATCH($R$1,Rank2026!$1:$1,0))="","-",(INDEX(Rank2026!36:36,MATCH($R$1,Rank2026!$1:$1,0))))</f>
        <v>25</v>
      </c>
      <c r="R45" s="375">
        <f>IF(INDEX(Value2026!36:36,MATCH($R$1,Value2026!$1:$1,0))="","-",(INDEX(Value2026!36:36,MATCH($R$1,Value2026!$1:$1,0))))</f>
        <v>27</v>
      </c>
      <c r="S45" s="376">
        <f>IF(INDEX(Score2026!36:36,MATCH($R$1,Score2026!$1:$1,0))="","-",(INDEX(Score2026!36:36,MATCH($R$1,Score2026!$1:$1,0))))</f>
        <v>16.176470588235293</v>
      </c>
      <c r="T45" s="378">
        <f t="shared" si="1"/>
        <v>21.176470588235293</v>
      </c>
      <c r="U45" s="348"/>
    </row>
    <row r="46" spans="1:21" ht="12" customHeight="1">
      <c r="A46" s="348"/>
      <c r="B46" s="348" t="s">
        <v>242</v>
      </c>
      <c r="C46" s="386" t="s">
        <v>88</v>
      </c>
      <c r="D46" s="387" t="s">
        <v>89</v>
      </c>
      <c r="E46" s="387"/>
      <c r="F46" s="387"/>
      <c r="G46" s="387"/>
      <c r="H46" s="387"/>
      <c r="I46" s="387"/>
      <c r="J46" s="374">
        <f>IF(INDEX(Rank2026!37:37,MATCH($K$1,Rank2026!$1:$1,0))="","-",(INDEX(Rank2026!37:37,MATCH($K$1,Rank2026!$1:$1,0))))</f>
        <v>7</v>
      </c>
      <c r="K46" s="375">
        <f>IF(INDEX(Value2026!37:37,MATCH($K$1,Value2026!$1:$1,0))="","-",(INDEX(Value2026!37:37,MATCH($K$1,Value2026!$1:$1,0))))</f>
        <v>78.820823500000003</v>
      </c>
      <c r="L46" s="376">
        <f>IF(INDEX(Score2026!37:37,MATCH($K$1,Score2026!$1:$1,0))="","-",(INDEX(Score2026!37:37,MATCH($K$1,Score2026!$1:$1,0))))</f>
        <v>88.573347347975925</v>
      </c>
      <c r="M46" s="388">
        <f>IF(Table132[[#This Row],[Score
(0-100)]]="-","",Table132[[#This Row],[Score
(0-100)]]+5)</f>
        <v>93.573347347975925</v>
      </c>
      <c r="N46" s="378"/>
      <c r="O46" s="358" t="str">
        <f t="shared" si="0"/>
        <v xml:space="preserve">t </v>
      </c>
      <c r="P46" s="348"/>
      <c r="Q46" s="374">
        <f>IF(INDEX(Rank2026!37:37,MATCH($R$1,Rank2026!$1:$1,0))="","-",(INDEX(Rank2026!37:37,MATCH($R$1,Rank2026!$1:$1,0))))</f>
        <v>28</v>
      </c>
      <c r="R46" s="375">
        <f>IF(INDEX(Value2026!37:37,MATCH($R$1,Value2026!$1:$1,0))="","-",(INDEX(Value2026!37:37,MATCH($R$1,Value2026!$1:$1,0))))</f>
        <v>37.105890799999997</v>
      </c>
      <c r="S46" s="376">
        <f>IF(INDEX(Score2026!37:37,MATCH($R$1,Score2026!$1:$1,0))="","-",(INDEX(Score2026!37:37,MATCH($R$1,Score2026!$1:$1,0))))</f>
        <v>18.905633502261761</v>
      </c>
      <c r="T46" s="378">
        <f t="shared" si="1"/>
        <v>23.905633502261761</v>
      </c>
      <c r="U46" s="348"/>
    </row>
    <row r="47" spans="1:21" ht="12" customHeight="1">
      <c r="A47" s="348"/>
      <c r="B47" s="348" t="s">
        <v>242</v>
      </c>
      <c r="C47" s="379" t="s">
        <v>90</v>
      </c>
      <c r="D47" s="348" t="s">
        <v>91</v>
      </c>
      <c r="E47" s="348"/>
      <c r="F47" s="348"/>
      <c r="G47" s="348"/>
      <c r="H47" s="348"/>
      <c r="I47" s="348"/>
      <c r="J47" s="374">
        <f>IF(INDEX(Rank2026!38:38,MATCH($K$1,Rank2026!$1:$1,0))="","-",(INDEX(Rank2026!38:38,MATCH($K$1,Rank2026!$1:$1,0))))</f>
        <v>4</v>
      </c>
      <c r="K47" s="375" t="str">
        <f>IF(INDEX(Value2026!38:38,MATCH($K$1,Value2026!$1:$1,0))="","-",(INDEX(Value2026!38:38,MATCH($K$1,Value2026!$1:$1,0))))</f>
        <v>-</v>
      </c>
      <c r="L47" s="376">
        <f>IF(INDEX(Score2026!38:38,MATCH($K$1,Score2026!$1:$1,0))="","-",(INDEX(Score2026!38:38,MATCH($K$1,Score2026!$1:$1,0))))</f>
        <v>70.975283342113883</v>
      </c>
      <c r="M47" s="378">
        <f>IF(Table132[[#This Row],[Score
(0-100)]]="-","",Table132[[#This Row],[Score
(0-100)]]+5)</f>
        <v>75.975283342113883</v>
      </c>
      <c r="N47" s="378"/>
      <c r="O47" s="358" t="str">
        <f t="shared" si="0"/>
        <v xml:space="preserve">t </v>
      </c>
      <c r="P47" s="348"/>
      <c r="Q47" s="374">
        <f>IF(INDEX(Rank2026!38:38,MATCH($R$1,Rank2026!$1:$1,0))="","-",(INDEX(Rank2026!38:38,MATCH($R$1,Rank2026!$1:$1,0))))</f>
        <v>13</v>
      </c>
      <c r="R47" s="375" t="str">
        <f>IF(INDEX(Value2026!38:38,MATCH($R$1,Value2026!$1:$1,0))="","-",(INDEX(Value2026!38:38,MATCH($R$1,Value2026!$1:$1,0))))</f>
        <v>-</v>
      </c>
      <c r="S47" s="376">
        <f>IF(INDEX(Score2026!38:38,MATCH($R$1,Score2026!$1:$1,0))="","-",(INDEX(Score2026!38:38,MATCH($R$1,Score2026!$1:$1,0))))</f>
        <v>60.864879028900262</v>
      </c>
      <c r="T47" s="378">
        <f t="shared" si="1"/>
        <v>65.864879028900262</v>
      </c>
      <c r="U47" s="348"/>
    </row>
    <row r="48" spans="1:21" ht="12" customHeight="1">
      <c r="A48" s="348"/>
      <c r="B48" s="348" t="s">
        <v>242</v>
      </c>
      <c r="C48" s="380" t="s">
        <v>92</v>
      </c>
      <c r="D48" s="381" t="s">
        <v>93</v>
      </c>
      <c r="E48" s="381"/>
      <c r="F48" s="381"/>
      <c r="G48" s="381"/>
      <c r="H48" s="381"/>
      <c r="I48" s="381"/>
      <c r="J48" s="374">
        <f>IF(INDEX(Rank2026!39:39,MATCH($K$1,Rank2026!$1:$1,0))="","-",(INDEX(Rank2026!39:39,MATCH($K$1,Rank2026!$1:$1,0))))</f>
        <v>4</v>
      </c>
      <c r="K48" s="375">
        <f>IF(INDEX(Value2026!39:39,MATCH($K$1,Value2026!$1:$1,0))="","-",(INDEX(Value2026!39:39,MATCH($K$1,Value2026!$1:$1,0))))</f>
        <v>-3.1</v>
      </c>
      <c r="L48" s="376">
        <f>IF(INDEX(Score2026!39:39,MATCH($K$1,Score2026!$1:$1,0))="","-",(INDEX(Score2026!39:39,MATCH($K$1,Score2026!$1:$1,0))))</f>
        <v>97.156398104265406</v>
      </c>
      <c r="M48" s="378">
        <f>IF(Table132[[#This Row],[Score
(0-100)]]="-","",Table132[[#This Row],[Score
(0-100)]]+5)</f>
        <v>102.15639810426541</v>
      </c>
      <c r="N48" s="378"/>
      <c r="O48" s="358" t="str">
        <f t="shared" si="0"/>
        <v xml:space="preserve">t </v>
      </c>
      <c r="P48" s="348"/>
      <c r="Q48" s="374">
        <f>IF(INDEX(Rank2026!39:39,MATCH($R$1,Rank2026!$1:$1,0))="","-",(INDEX(Rank2026!39:39,MATCH($R$1,Rank2026!$1:$1,0))))</f>
        <v>10</v>
      </c>
      <c r="R48" s="375">
        <f>IF(INDEX(Value2026!39:39,MATCH($R$1,Value2026!$1:$1,0))="","-",(INDEX(Value2026!39:39,MATCH($R$1,Value2026!$1:$1,0))))</f>
        <v>-0.4</v>
      </c>
      <c r="S48" s="376">
        <f>IF(INDEX(Score2026!39:39,MATCH($R$1,Score2026!$1:$1,0))="","-",(INDEX(Score2026!39:39,MATCH($R$1,Score2026!$1:$1,0))))</f>
        <v>84.360189573459706</v>
      </c>
      <c r="T48" s="378">
        <f t="shared" si="1"/>
        <v>89.360189573459706</v>
      </c>
      <c r="U48" s="348"/>
    </row>
    <row r="49" spans="1:21" ht="12" customHeight="1">
      <c r="A49" s="348"/>
      <c r="B49" s="348" t="s">
        <v>242</v>
      </c>
      <c r="C49" s="380" t="s">
        <v>94</v>
      </c>
      <c r="D49" s="381" t="s">
        <v>95</v>
      </c>
      <c r="E49" s="381"/>
      <c r="F49" s="381"/>
      <c r="G49" s="381"/>
      <c r="H49" s="381"/>
      <c r="I49" s="381"/>
      <c r="J49" s="374">
        <f>IF(INDEX(Rank2026!40:40,MATCH($K$1,Rank2026!$1:$1,0))="","-",(INDEX(Rank2026!40:40,MATCH($K$1,Rank2026!$1:$1,0))))</f>
        <v>12</v>
      </c>
      <c r="K49" s="375">
        <f>IF(INDEX(Value2026!40:40,MATCH($K$1,Value2026!$1:$1,0))="","-",(INDEX(Value2026!40:40,MATCH($K$1,Value2026!$1:$1,0))))</f>
        <v>6.3004598605737126E-4</v>
      </c>
      <c r="L49" s="376">
        <f>IF(INDEX(Score2026!40:40,MATCH($K$1,Score2026!$1:$1,0))="","-",(INDEX(Score2026!40:40,MATCH($K$1,Score2026!$1:$1,0))))</f>
        <v>31.482887804812894</v>
      </c>
      <c r="M49" s="378">
        <f>IF(Table132[[#This Row],[Score
(0-100)]]="-","",Table132[[#This Row],[Score
(0-100)]]+5)</f>
        <v>36.48288780481289</v>
      </c>
      <c r="N49" s="378"/>
      <c r="O49" s="358" t="str">
        <f t="shared" si="0"/>
        <v xml:space="preserve">t </v>
      </c>
      <c r="P49" s="348"/>
      <c r="Q49" s="374">
        <f>IF(INDEX(Rank2026!40:40,MATCH($R$1,Rank2026!$1:$1,0))="","-",(INDEX(Rank2026!40:40,MATCH($R$1,Rank2026!$1:$1,0))))</f>
        <v>17</v>
      </c>
      <c r="R49" s="375">
        <f>IF(INDEX(Value2026!40:40,MATCH($R$1,Value2026!$1:$1,0))="","-",(INDEX(Value2026!40:40,MATCH($R$1,Value2026!$1:$1,0))))</f>
        <v>1.302518998511925E-3</v>
      </c>
      <c r="S49" s="376">
        <f>IF(INDEX(Score2026!40:40,MATCH($R$1,Score2026!$1:$1,0))="","-",(INDEX(Score2026!40:40,MATCH($R$1,Score2026!$1:$1,0))))</f>
        <v>28.171182035669634</v>
      </c>
      <c r="T49" s="378">
        <f t="shared" si="1"/>
        <v>33.171182035669631</v>
      </c>
      <c r="U49" s="348"/>
    </row>
    <row r="50" spans="1:21" ht="12" customHeight="1">
      <c r="A50" s="348"/>
      <c r="B50" s="348" t="s">
        <v>242</v>
      </c>
      <c r="C50" s="383" t="s">
        <v>96</v>
      </c>
      <c r="D50" s="384" t="s">
        <v>97</v>
      </c>
      <c r="E50" s="384"/>
      <c r="F50" s="384"/>
      <c r="G50" s="384"/>
      <c r="H50" s="384"/>
      <c r="I50" s="384"/>
      <c r="J50" s="374">
        <f>IF(INDEX(Rank2026!41:41,MATCH($K$1,Rank2026!$1:$1,0))="","-",(INDEX(Rank2026!41:41,MATCH($K$1,Rank2026!$1:$1,0))))</f>
        <v>4</v>
      </c>
      <c r="K50" s="375" t="str">
        <f>IF(INDEX(Value2026!41:41,MATCH($K$1,Value2026!$1:$1,0))="","-",(INDEX(Value2026!41:41,MATCH($K$1,Value2026!$1:$1,0))))</f>
        <v>-</v>
      </c>
      <c r="L50" s="376">
        <f>IF(INDEX(Score2026!41:41,MATCH($K$1,Score2026!$1:$1,0))="","-",(INDEX(Score2026!41:41,MATCH($K$1,Score2026!$1:$1,0))))</f>
        <v>89.685649752788549</v>
      </c>
      <c r="M50" s="385">
        <f>IF(Table132[[#This Row],[Score
(0-100)]]="-","",Table132[[#This Row],[Score
(0-100)]]+5)</f>
        <v>94.685649752788549</v>
      </c>
      <c r="N50" s="378"/>
      <c r="O50" s="358" t="str">
        <f t="shared" si="0"/>
        <v xml:space="preserve">t </v>
      </c>
      <c r="P50" s="348"/>
      <c r="Q50" s="374">
        <f>IF(INDEX(Rank2026!41:41,MATCH($R$1,Rank2026!$1:$1,0))="","-",(INDEX(Rank2026!41:41,MATCH($R$1,Rank2026!$1:$1,0))))</f>
        <v>28</v>
      </c>
      <c r="R50" s="375" t="str">
        <f>IF(INDEX(Value2026!41:41,MATCH($R$1,Value2026!$1:$1,0))="","-",(INDEX(Value2026!41:41,MATCH($R$1,Value2026!$1:$1,0))))</f>
        <v>-</v>
      </c>
      <c r="S50" s="376">
        <f>IF(INDEX(Score2026!41:41,MATCH($R$1,Score2026!$1:$1,0))="","-",(INDEX(Score2026!41:41,MATCH($R$1,Score2026!$1:$1,0))))</f>
        <v>14.271640050676609</v>
      </c>
      <c r="T50" s="378">
        <f t="shared" si="1"/>
        <v>19.271640050676609</v>
      </c>
      <c r="U50" s="348"/>
    </row>
    <row r="51" spans="1:21" ht="12" customHeight="1">
      <c r="A51" s="348"/>
      <c r="B51" s="348" t="s">
        <v>242</v>
      </c>
      <c r="C51" s="380" t="s">
        <v>98</v>
      </c>
      <c r="D51" s="381" t="s">
        <v>99</v>
      </c>
      <c r="E51" s="381"/>
      <c r="F51" s="381"/>
      <c r="G51" s="381"/>
      <c r="H51" s="381"/>
      <c r="I51" s="381"/>
      <c r="J51" s="374">
        <f>IF(INDEX(Rank2026!42:42,MATCH($K$1,Rank2026!$1:$1,0))="","-",(INDEX(Rank2026!42:42,MATCH($K$1,Rank2026!$1:$1,0))))</f>
        <v>2</v>
      </c>
      <c r="K51" s="375">
        <f>IF(INDEX(Value2026!42:42,MATCH($K$1,Value2026!$1:$1,0))="","-",(INDEX(Value2026!42:42,MATCH($K$1,Value2026!$1:$1,0))))</f>
        <v>43.759763801508967</v>
      </c>
      <c r="L51" s="376">
        <f>IF(INDEX(Score2026!42:42,MATCH($K$1,Score2026!$1:$1,0))="","-",(INDEX(Score2026!42:42,MATCH($K$1,Score2026!$1:$1,0))))</f>
        <v>92.920439835885702</v>
      </c>
      <c r="M51" s="378">
        <f>IF(Table132[[#This Row],[Score
(0-100)]]="-","",Table132[[#This Row],[Score
(0-100)]]+5)</f>
        <v>97.920439835885702</v>
      </c>
      <c r="N51" s="378"/>
      <c r="O51" s="358" t="str">
        <f t="shared" si="0"/>
        <v xml:space="preserve">t </v>
      </c>
      <c r="P51" s="348"/>
      <c r="Q51" s="374">
        <f>IF(INDEX(Rank2026!42:42,MATCH($R$1,Rank2026!$1:$1,0))="","-",(INDEX(Rank2026!42:42,MATCH($R$1,Rank2026!$1:$1,0))))</f>
        <v>30</v>
      </c>
      <c r="R51" s="375">
        <f>IF(INDEX(Value2026!42:42,MATCH($R$1,Value2026!$1:$1,0))="","-",(INDEX(Value2026!42:42,MATCH($R$1,Value2026!$1:$1,0))))</f>
        <v>91.232376188960018</v>
      </c>
      <c r="S51" s="376">
        <f>IF(INDEX(Score2026!42:42,MATCH($R$1,Score2026!$1:$1,0))="","-",(INDEX(Score2026!42:42,MATCH($R$1,Score2026!$1:$1,0))))</f>
        <v>0</v>
      </c>
      <c r="T51" s="378">
        <f t="shared" si="1"/>
        <v>5</v>
      </c>
      <c r="U51" s="348"/>
    </row>
    <row r="52" spans="1:21" ht="12" customHeight="1">
      <c r="A52" s="348"/>
      <c r="B52" s="348" t="s">
        <v>242</v>
      </c>
      <c r="C52" s="386" t="s">
        <v>100</v>
      </c>
      <c r="D52" s="387" t="s">
        <v>101</v>
      </c>
      <c r="E52" s="387"/>
      <c r="F52" s="387"/>
      <c r="G52" s="387"/>
      <c r="H52" s="387"/>
      <c r="I52" s="387"/>
      <c r="J52" s="374">
        <f>IF(INDEX(Rank2026!43:43,MATCH($K$1,Rank2026!$1:$1,0))="","-",(INDEX(Rank2026!43:43,MATCH($K$1,Rank2026!$1:$1,0))))</f>
        <v>7</v>
      </c>
      <c r="K52" s="375">
        <f>IF(INDEX(Value2026!43:43,MATCH($K$1,Value2026!$1:$1,0))="","-",(INDEX(Value2026!43:43,MATCH($K$1,Value2026!$1:$1,0))))</f>
        <v>48.320534198020219</v>
      </c>
      <c r="L52" s="376">
        <f>IF(INDEX(Score2026!43:43,MATCH($K$1,Score2026!$1:$1,0))="","-",(INDEX(Score2026!43:43,MATCH($K$1,Score2026!$1:$1,0))))</f>
        <v>82.492399659786983</v>
      </c>
      <c r="M52" s="388">
        <f>IF(Table132[[#This Row],[Score
(0-100)]]="-","",Table132[[#This Row],[Score
(0-100)]]+5)</f>
        <v>87.492399659786983</v>
      </c>
      <c r="N52" s="378"/>
      <c r="O52" s="358" t="str">
        <f t="shared" si="0"/>
        <v xml:space="preserve">t </v>
      </c>
      <c r="P52" s="348"/>
      <c r="Q52" s="374">
        <f>IF(INDEX(Rank2026!43:43,MATCH($R$1,Rank2026!$1:$1,0))="","-",(INDEX(Rank2026!43:43,MATCH($R$1,Rank2026!$1:$1,0))))</f>
        <v>15</v>
      </c>
      <c r="R52" s="375">
        <f>IF(INDEX(Value2026!43:43,MATCH($R$1,Value2026!$1:$1,0))="","-",(INDEX(Value2026!43:43,MATCH($R$1,Value2026!$1:$1,0))))</f>
        <v>63.875408447791713</v>
      </c>
      <c r="S52" s="376">
        <f>IF(INDEX(Score2026!43:43,MATCH($R$1,Score2026!$1:$1,0))="","-",(INDEX(Score2026!43:43,MATCH($R$1,Score2026!$1:$1,0))))</f>
        <v>56.382706969289373</v>
      </c>
      <c r="T52" s="378">
        <f t="shared" si="1"/>
        <v>61.382706969289373</v>
      </c>
      <c r="U52" s="348"/>
    </row>
    <row r="53" spans="1:21" ht="12" customHeight="1">
      <c r="A53" s="348"/>
      <c r="B53" s="348" t="s">
        <v>242</v>
      </c>
      <c r="C53" s="379" t="s">
        <v>102</v>
      </c>
      <c r="D53" s="348" t="s">
        <v>103</v>
      </c>
      <c r="E53" s="348"/>
      <c r="F53" s="348"/>
      <c r="G53" s="348"/>
      <c r="H53" s="348"/>
      <c r="I53" s="348"/>
      <c r="J53" s="374">
        <f>IF(INDEX(Rank2026!44:44,MATCH($K$1,Rank2026!$1:$1,0))="","-",(INDEX(Rank2026!44:44,MATCH($K$1,Rank2026!$1:$1,0))))</f>
        <v>3</v>
      </c>
      <c r="K53" s="375" t="str">
        <f>IF(INDEX(Value2026!44:44,MATCH($K$1,Value2026!$1:$1,0))="","-",(INDEX(Value2026!44:44,MATCH($K$1,Value2026!$1:$1,0))))</f>
        <v>-</v>
      </c>
      <c r="L53" s="376">
        <f>IF(INDEX(Score2026!44:44,MATCH($K$1,Score2026!$1:$1,0))="","-",(INDEX(Score2026!44:44,MATCH($K$1,Score2026!$1:$1,0))))</f>
        <v>60.776524348107593</v>
      </c>
      <c r="M53" s="378">
        <f>IF(Table132[[#This Row],[Score
(0-100)]]="-","",Table132[[#This Row],[Score
(0-100)]]+5)</f>
        <v>65.776524348107586</v>
      </c>
      <c r="N53" s="378"/>
      <c r="O53" s="358" t="str">
        <f t="shared" si="0"/>
        <v xml:space="preserve">t </v>
      </c>
      <c r="P53" s="348"/>
      <c r="Q53" s="374">
        <f>IF(INDEX(Rank2026!44:44,MATCH($R$1,Rank2026!$1:$1,0))="","-",(INDEX(Rank2026!44:44,MATCH($R$1,Rank2026!$1:$1,0))))</f>
        <v>10</v>
      </c>
      <c r="R53" s="375" t="str">
        <f>IF(INDEX(Value2026!44:44,MATCH($R$1,Value2026!$1:$1,0))="","-",(INDEX(Value2026!44:44,MATCH($R$1,Value2026!$1:$1,0))))</f>
        <v>-</v>
      </c>
      <c r="S53" s="376">
        <f>IF(INDEX(Score2026!44:44,MATCH($R$1,Score2026!$1:$1,0))="","-",(INDEX(Score2026!44:44,MATCH($R$1,Score2026!$1:$1,0))))</f>
        <v>25.90427960960216</v>
      </c>
      <c r="T53" s="378">
        <f t="shared" si="1"/>
        <v>30.90427960960216</v>
      </c>
      <c r="U53" s="348"/>
    </row>
    <row r="54" spans="1:21" ht="12" customHeight="1">
      <c r="A54" s="348"/>
      <c r="B54" s="348" t="s">
        <v>242</v>
      </c>
      <c r="C54" s="380" t="s">
        <v>104</v>
      </c>
      <c r="D54" s="381" t="s">
        <v>558</v>
      </c>
      <c r="E54" s="381"/>
      <c r="F54" s="381"/>
      <c r="G54" s="381"/>
      <c r="H54" s="381"/>
      <c r="I54" s="381"/>
      <c r="J54" s="374">
        <f>IF(INDEX(Rank2026!45:45,MATCH($K$1,Rank2026!$1:$1,0))="","-",(INDEX(Rank2026!45:45,MATCH($K$1,Rank2026!$1:$1,0))))</f>
        <v>9</v>
      </c>
      <c r="K54" s="395">
        <f>IF(INDEX(Value2026!45:45,MATCH($K$1,Value2026!$1:$1,0))="","-",(INDEX(Value2026!45:45,MATCH($K$1,Value2026!$1:$1,0))))</f>
        <v>555829</v>
      </c>
      <c r="L54" s="376">
        <f>IF(INDEX(Score2026!45:45,MATCH($K$1,Score2026!$1:$1,0))="","-",(INDEX(Score2026!45:45,MATCH($K$1,Score2026!$1:$1,0))))</f>
        <v>34.956377503401221</v>
      </c>
      <c r="M54" s="378">
        <f>IF(Table132[[#This Row],[Score
(0-100)]]="-","",Table132[[#This Row],[Score
(0-100)]]+5)</f>
        <v>39.956377503401221</v>
      </c>
      <c r="N54" s="378"/>
      <c r="O54" s="358" t="str">
        <f t="shared" si="0"/>
        <v xml:space="preserve"> u</v>
      </c>
      <c r="P54" s="348"/>
      <c r="Q54" s="374">
        <f>IF(INDEX(Rank2026!45:45,MATCH($R$1,Rank2026!$1:$1,0))="","-",(INDEX(Rank2026!45:45,MATCH($R$1,Rank2026!$1:$1,0))))</f>
        <v>6</v>
      </c>
      <c r="R54" s="395">
        <f>IF(INDEX(Value2026!45:45,MATCH($R$1,Value2026!$1:$1,0))="","-",(INDEX(Value2026!45:45,MATCH($R$1,Value2026!$1:$1,0))))</f>
        <v>664837</v>
      </c>
      <c r="S54" s="376">
        <f>IF(INDEX(Score2026!45:45,MATCH($R$1,Score2026!$1:$1,0))="","-",(INDEX(Score2026!45:45,MATCH($R$1,Score2026!$1:$1,0))))</f>
        <v>38.752505359619278</v>
      </c>
      <c r="T54" s="378">
        <f t="shared" si="1"/>
        <v>43.752505359619278</v>
      </c>
      <c r="U54" s="348"/>
    </row>
    <row r="55" spans="1:21" ht="12" customHeight="1">
      <c r="A55" s="348"/>
      <c r="B55" s="348" t="s">
        <v>242</v>
      </c>
      <c r="C55" s="380" t="s">
        <v>106</v>
      </c>
      <c r="D55" s="381" t="s">
        <v>560</v>
      </c>
      <c r="E55" s="381"/>
      <c r="F55" s="381"/>
      <c r="G55" s="381"/>
      <c r="H55" s="381"/>
      <c r="I55" s="381"/>
      <c r="J55" s="374">
        <f>IF(INDEX(Rank2026!46:46,MATCH($K$1,Rank2026!$1:$1,0))="","-",(INDEX(Rank2026!46:46,MATCH($K$1,Rank2026!$1:$1,0))))</f>
        <v>2</v>
      </c>
      <c r="K55" s="395">
        <f>IF(INDEX(Value2026!46:46,MATCH($K$1,Value2026!$1:$1,0))="","-",(INDEX(Value2026!46:46,MATCH($K$1,Value2026!$1:$1,0))))</f>
        <v>713396</v>
      </c>
      <c r="L55" s="376">
        <f>IF(INDEX(Score2026!46:46,MATCH($K$1,Score2026!$1:$1,0))="","-",(INDEX(Score2026!46:46,MATCH($K$1,Score2026!$1:$1,0))))</f>
        <v>71.286980290766422</v>
      </c>
      <c r="M55" s="378">
        <f>IF(Table132[[#This Row],[Score
(0-100)]]="-","",Table132[[#This Row],[Score
(0-100)]]+5)</f>
        <v>76.286980290766422</v>
      </c>
      <c r="N55" s="378"/>
      <c r="O55" s="358" t="str">
        <f t="shared" si="0"/>
        <v xml:space="preserve">t </v>
      </c>
      <c r="P55" s="348"/>
      <c r="Q55" s="374">
        <f>IF(INDEX(Rank2026!46:46,MATCH($R$1,Rank2026!$1:$1,0))="","-",(INDEX(Rank2026!46:46,MATCH($R$1,Rank2026!$1:$1,0))))</f>
        <v>12</v>
      </c>
      <c r="R55" s="395">
        <f>IF(INDEX(Value2026!46:46,MATCH($R$1,Value2026!$1:$1,0))="","-",(INDEX(Value2026!46:46,MATCH($R$1,Value2026!$1:$1,0))))</f>
        <v>65629</v>
      </c>
      <c r="S55" s="376">
        <f>IF(INDEX(Score2026!46:46,MATCH($R$1,Score2026!$1:$1,0))="","-",(INDEX(Score2026!46:46,MATCH($R$1,Score2026!$1:$1,0))))</f>
        <v>6.5529777646093406</v>
      </c>
      <c r="T55" s="378">
        <f t="shared" si="1"/>
        <v>11.552977764609341</v>
      </c>
      <c r="U55" s="348"/>
    </row>
    <row r="56" spans="1:21" ht="12" customHeight="1">
      <c r="A56" s="348"/>
      <c r="B56" s="348" t="s">
        <v>242</v>
      </c>
      <c r="C56" s="383" t="s">
        <v>108</v>
      </c>
      <c r="D56" s="384" t="s">
        <v>109</v>
      </c>
      <c r="E56" s="384"/>
      <c r="F56" s="384"/>
      <c r="G56" s="384"/>
      <c r="H56" s="384"/>
      <c r="I56" s="384"/>
      <c r="J56" s="374">
        <f>IF(INDEX(Rank2026!47:47,MATCH($K$1,Rank2026!$1:$1,0))="","-",(INDEX(Rank2026!47:47,MATCH($K$1,Rank2026!$1:$1,0))))</f>
        <v>7</v>
      </c>
      <c r="K56" s="375" t="str">
        <f>IF(INDEX(Value2026!47:47,MATCH($K$1,Value2026!$1:$1,0))="","-",(INDEX(Value2026!47:47,MATCH($K$1,Value2026!$1:$1,0))))</f>
        <v>-</v>
      </c>
      <c r="L56" s="376">
        <f>IF(INDEX(Score2026!47:47,MATCH($K$1,Score2026!$1:$1,0))="","-",(INDEX(Score2026!47:47,MATCH($K$1,Score2026!$1:$1,0))))</f>
        <v>48.479688748327199</v>
      </c>
      <c r="M56" s="385">
        <f>IF(Table132[[#This Row],[Score
(0-100)]]="-","",Table132[[#This Row],[Score
(0-100)]]+5)</f>
        <v>53.479688748327199</v>
      </c>
      <c r="N56" s="378"/>
      <c r="O56" s="358" t="str">
        <f t="shared" si="0"/>
        <v xml:space="preserve">t </v>
      </c>
      <c r="P56" s="348"/>
      <c r="Q56" s="374">
        <f>IF(INDEX(Rank2026!47:47,MATCH($R$1,Rank2026!$1:$1,0))="","-",(INDEX(Rank2026!47:47,MATCH($R$1,Rank2026!$1:$1,0))))</f>
        <v>20</v>
      </c>
      <c r="R56" s="375" t="str">
        <f>IF(INDEX(Value2026!47:47,MATCH($R$1,Value2026!$1:$1,0))="","-",(INDEX(Value2026!47:47,MATCH($R$1,Value2026!$1:$1,0))))</f>
        <v>-</v>
      </c>
      <c r="S56" s="376">
        <f>IF(INDEX(Score2026!47:47,MATCH($R$1,Score2026!$1:$1,0))="","-",(INDEX(Score2026!47:47,MATCH($R$1,Score2026!$1:$1,0))))</f>
        <v>8.9951944302571416</v>
      </c>
      <c r="T56" s="378">
        <f t="shared" si="1"/>
        <v>13.995194430257142</v>
      </c>
      <c r="U56" s="348"/>
    </row>
    <row r="57" spans="1:21" ht="12" customHeight="1">
      <c r="A57" s="348"/>
      <c r="B57" s="348" t="s">
        <v>242</v>
      </c>
      <c r="C57" s="380" t="s">
        <v>110</v>
      </c>
      <c r="D57" s="381" t="s">
        <v>111</v>
      </c>
      <c r="E57" s="381"/>
      <c r="F57" s="381"/>
      <c r="G57" s="381"/>
      <c r="H57" s="381"/>
      <c r="I57" s="381"/>
      <c r="J57" s="374">
        <f>IF(INDEX(Rank2026!48:48,MATCH($K$1,Rank2026!$1:$1,0))="","-",(INDEX(Rank2026!48:48,MATCH($K$1,Rank2026!$1:$1,0))))</f>
        <v>6</v>
      </c>
      <c r="K57" s="375">
        <f>IF(INDEX(Value2026!48:48,MATCH($K$1,Value2026!$1:$1,0))="","-",(INDEX(Value2026!48:48,MATCH($K$1,Value2026!$1:$1,0))))</f>
        <v>2.68</v>
      </c>
      <c r="L57" s="376">
        <f>IF(INDEX(Score2026!48:48,MATCH($K$1,Score2026!$1:$1,0))="","-",(INDEX(Score2026!48:48,MATCH($K$1,Score2026!$1:$1,0))))</f>
        <v>54.065040650406488</v>
      </c>
      <c r="M57" s="378">
        <f>IF(Table132[[#This Row],[Score
(0-100)]]="-","",Table132[[#This Row],[Score
(0-100)]]+5)</f>
        <v>59.065040650406488</v>
      </c>
      <c r="N57" s="378"/>
      <c r="O57" s="358" t="str">
        <f t="shared" si="0"/>
        <v xml:space="preserve">t </v>
      </c>
      <c r="P57" s="348"/>
      <c r="Q57" s="374">
        <f>IF(INDEX(Rank2026!48:48,MATCH($R$1,Rank2026!$1:$1,0))="","-",(INDEX(Rank2026!48:48,MATCH($R$1,Rank2026!$1:$1,0))))</f>
        <v>20</v>
      </c>
      <c r="R57" s="375">
        <f>IF(INDEX(Value2026!48:48,MATCH($R$1,Value2026!$1:$1,0))="","-",(INDEX(Value2026!48:48,MATCH($R$1,Value2026!$1:$1,0))))</f>
        <v>0.25</v>
      </c>
      <c r="S57" s="376">
        <f>IF(INDEX(Score2026!48:48,MATCH($R$1,Score2026!$1:$1,0))="","-",(INDEX(Score2026!48:48,MATCH($R$1,Score2026!$1:$1,0))))</f>
        <v>4.6747967479674788</v>
      </c>
      <c r="T57" s="378">
        <f t="shared" si="1"/>
        <v>9.6747967479674788</v>
      </c>
      <c r="U57" s="348"/>
    </row>
    <row r="58" spans="1:21" ht="12" customHeight="1">
      <c r="A58" s="348"/>
      <c r="B58" s="348" t="s">
        <v>242</v>
      </c>
      <c r="C58" s="380" t="s">
        <v>112</v>
      </c>
      <c r="D58" s="381" t="s">
        <v>351</v>
      </c>
      <c r="E58" s="381"/>
      <c r="F58" s="381"/>
      <c r="G58" s="381"/>
      <c r="H58" s="381"/>
      <c r="I58" s="381"/>
      <c r="J58" s="374" t="str">
        <f>IF(INDEX(Rank2026!49:49,MATCH($K$1,Rank2026!$1:$1,0))="","-",(INDEX(Rank2026!49:49,MATCH($K$1,Rank2026!$1:$1,0))))</f>
        <v>-</v>
      </c>
      <c r="K58" s="375" t="str">
        <f>IF(INDEX(Value2026!49:49,MATCH($K$1,Value2026!$1:$1,0))="","-",(INDEX(Value2026!49:49,MATCH($K$1,Value2026!$1:$1,0))))</f>
        <v>-</v>
      </c>
      <c r="L58" s="376" t="str">
        <f>IF(INDEX(Score2026!49:49,MATCH($K$1,Score2026!$1:$1,0))="","-",(INDEX(Score2026!49:49,MATCH($K$1,Score2026!$1:$1,0))))</f>
        <v>-</v>
      </c>
      <c r="M58" s="378" t="str">
        <f>IF(Table132[[#This Row],[Score
(0-100)]]="-","",Table132[[#This Row],[Score
(0-100)]]+5)</f>
        <v/>
      </c>
      <c r="N58" s="378"/>
      <c r="O58" s="358" t="str">
        <f t="shared" si="0"/>
        <v/>
      </c>
      <c r="P58" s="348"/>
      <c r="Q58" s="374">
        <f>IF(INDEX(Rank2026!49:49,MATCH($R$1,Rank2026!$1:$1,0))="","-",(INDEX(Rank2026!49:49,MATCH($R$1,Rank2026!$1:$1,0))))</f>
        <v>18</v>
      </c>
      <c r="R58" s="375">
        <f>IF(INDEX(Value2026!49:49,MATCH($R$1,Value2026!$1:$1,0))="","-",(INDEX(Value2026!49:49,MATCH($R$1,Value2026!$1:$1,0))))</f>
        <v>0.43824000000000002</v>
      </c>
      <c r="S58" s="376">
        <f>IF(INDEX(Score2026!49:49,MATCH($R$1,Score2026!$1:$1,0))="","-",(INDEX(Score2026!49:49,MATCH($R$1,Score2026!$1:$1,0))))</f>
        <v>4.3438989730850439</v>
      </c>
      <c r="T58" s="378">
        <f t="shared" si="1"/>
        <v>9.343898973085043</v>
      </c>
      <c r="U58" s="348"/>
    </row>
    <row r="59" spans="1:21" ht="12" customHeight="1">
      <c r="A59" s="348"/>
      <c r="B59" s="348" t="s">
        <v>242</v>
      </c>
      <c r="C59" s="380" t="s">
        <v>114</v>
      </c>
      <c r="D59" s="381" t="s">
        <v>115</v>
      </c>
      <c r="E59" s="381"/>
      <c r="F59" s="381"/>
      <c r="G59" s="381"/>
      <c r="H59" s="381"/>
      <c r="I59" s="381"/>
      <c r="J59" s="374">
        <f>IF(INDEX(Rank2026!50:50,MATCH($K$1,Rank2026!$1:$1,0))="","-",(INDEX(Rank2026!50:50,MATCH($K$1,Rank2026!$1:$1,0))))</f>
        <v>7</v>
      </c>
      <c r="K59" s="375">
        <f>IF(INDEX(Value2026!50:50,MATCH($K$1,Value2026!$1:$1,0))="","-",(INDEX(Value2026!50:50,MATCH($K$1,Value2026!$1:$1,0))))</f>
        <v>681.46369853048157</v>
      </c>
      <c r="L59" s="376">
        <f>IF(INDEX(Score2026!50:50,MATCH($K$1,Score2026!$1:$1,0))="","-",(INDEX(Score2026!50:50,MATCH($K$1,Score2026!$1:$1,0))))</f>
        <v>15.777787872069364</v>
      </c>
      <c r="M59" s="378">
        <f>IF(Table132[[#This Row],[Score
(0-100)]]="-","",Table132[[#This Row],[Score
(0-100)]]+5)</f>
        <v>20.777787872069364</v>
      </c>
      <c r="N59" s="378"/>
      <c r="O59" s="358" t="str">
        <f t="shared" si="0"/>
        <v xml:space="preserve">t </v>
      </c>
      <c r="P59" s="348"/>
      <c r="Q59" s="374">
        <f>IF(INDEX(Rank2026!50:50,MATCH($R$1,Rank2026!$1:$1,0))="","-",(INDEX(Rank2026!50:50,MATCH($R$1,Rank2026!$1:$1,0))))</f>
        <v>17</v>
      </c>
      <c r="R59" s="375">
        <f>IF(INDEX(Value2026!50:50,MATCH($R$1,Value2026!$1:$1,0))="","-",(INDEX(Value2026!50:50,MATCH($R$1,Value2026!$1:$1,0))))</f>
        <v>14.747261388077305</v>
      </c>
      <c r="S59" s="376">
        <f>IF(INDEX(Score2026!50:50,MATCH($R$1,Score2026!$1:$1,0))="","-",(INDEX(Score2026!50:50,MATCH($R$1,Score2026!$1:$1,0))))</f>
        <v>0.33268947988183983</v>
      </c>
      <c r="T59" s="378">
        <f t="shared" si="1"/>
        <v>5.3326894798818394</v>
      </c>
      <c r="U59" s="348"/>
    </row>
    <row r="60" spans="1:21" ht="12" customHeight="1">
      <c r="A60" s="348"/>
      <c r="B60" s="348" t="s">
        <v>242</v>
      </c>
      <c r="C60" s="380" t="s">
        <v>116</v>
      </c>
      <c r="D60" s="381" t="s">
        <v>117</v>
      </c>
      <c r="E60" s="381"/>
      <c r="F60" s="381"/>
      <c r="G60" s="381"/>
      <c r="H60" s="381"/>
      <c r="I60" s="381"/>
      <c r="J60" s="374">
        <f>IF(INDEX(Rank2026!51:51,MATCH($K$1,Rank2026!$1:$1,0))="","-",(INDEX(Rank2026!51:51,MATCH($K$1,Rank2026!$1:$1,0))))</f>
        <v>8</v>
      </c>
      <c r="K60" s="375">
        <f>IF(INDEX(Value2026!51:51,MATCH($K$1,Value2026!$1:$1,0))="","-",(INDEX(Value2026!51:51,MATCH($K$1,Value2026!$1:$1,0))))</f>
        <v>29.23326000907603</v>
      </c>
      <c r="L60" s="376">
        <f>IF(INDEX(Score2026!51:51,MATCH($K$1,Score2026!$1:$1,0))="","-",(INDEX(Score2026!51:51,MATCH($K$1,Score2026!$1:$1,0))))</f>
        <v>37.80741246240563</v>
      </c>
      <c r="M60" s="378">
        <f>IF(Table132[[#This Row],[Score
(0-100)]]="-","",Table132[[#This Row],[Score
(0-100)]]+5)</f>
        <v>42.80741246240563</v>
      </c>
      <c r="N60" s="378"/>
      <c r="O60" s="358" t="str">
        <f t="shared" si="0"/>
        <v xml:space="preserve">t </v>
      </c>
      <c r="P60" s="348"/>
      <c r="Q60" s="374">
        <f>IF(INDEX(Rank2026!51:51,MATCH($R$1,Rank2026!$1:$1,0))="","-",(INDEX(Rank2026!51:51,MATCH($R$1,Rank2026!$1:$1,0))))</f>
        <v>13</v>
      </c>
      <c r="R60" s="375">
        <f>IF(INDEX(Value2026!51:51,MATCH($R$1,Value2026!$1:$1,0))="","-",(INDEX(Value2026!51:51,MATCH($R$1,Value2026!$1:$1,0))))</f>
        <v>19.303759661398701</v>
      </c>
      <c r="S60" s="376">
        <f>IF(INDEX(Score2026!51:51,MATCH($R$1,Score2026!$1:$1,0))="","-",(INDEX(Score2026!51:51,MATCH($R$1,Score2026!$1:$1,0))))</f>
        <v>24.480361122476054</v>
      </c>
      <c r="T60" s="378">
        <f t="shared" si="1"/>
        <v>29.480361122476054</v>
      </c>
      <c r="U60" s="348"/>
    </row>
    <row r="61" spans="1:21" ht="12" customHeight="1">
      <c r="A61" s="348"/>
      <c r="B61" s="348" t="s">
        <v>242</v>
      </c>
      <c r="C61" s="386" t="s">
        <v>118</v>
      </c>
      <c r="D61" s="387" t="s">
        <v>119</v>
      </c>
      <c r="E61" s="387"/>
      <c r="F61" s="387"/>
      <c r="G61" s="387"/>
      <c r="H61" s="387"/>
      <c r="I61" s="387"/>
      <c r="J61" s="374">
        <f>IF(INDEX(Rank2026!52:52,MATCH($K$1,Rank2026!$1:$1,0))="","-",(INDEX(Rank2026!52:52,MATCH($K$1,Rank2026!$1:$1,0))))</f>
        <v>6</v>
      </c>
      <c r="K61" s="375">
        <f>IF(INDEX(Value2026!52:52,MATCH($K$1,Value2026!$1:$1,0))="","-",(INDEX(Value2026!52:52,MATCH($K$1,Value2026!$1:$1,0))))</f>
        <v>1428.6799472681998</v>
      </c>
      <c r="L61" s="376">
        <f>IF(INDEX(Score2026!52:52,MATCH($K$1,Score2026!$1:$1,0))="","-",(INDEX(Score2026!52:52,MATCH($K$1,Score2026!$1:$1,0))))</f>
        <v>45.620081518653521</v>
      </c>
      <c r="M61" s="388">
        <f>IF(Table132[[#This Row],[Score
(0-100)]]="-","",Table132[[#This Row],[Score
(0-100)]]+5)</f>
        <v>50.620081518653521</v>
      </c>
      <c r="N61" s="378"/>
      <c r="O61" s="358" t="str">
        <f t="shared" si="0"/>
        <v xml:space="preserve">t </v>
      </c>
      <c r="P61" s="348"/>
      <c r="Q61" s="374">
        <f>IF(INDEX(Rank2026!52:52,MATCH($R$1,Rank2026!$1:$1,0))="","-",(INDEX(Rank2026!52:52,MATCH($R$1,Rank2026!$1:$1,0))))</f>
        <v>20</v>
      </c>
      <c r="R61" s="375">
        <f>IF(INDEX(Value2026!52:52,MATCH($R$1,Value2026!$1:$1,0))="","-",(INDEX(Value2026!52:52,MATCH($R$1,Value2026!$1:$1,0))))</f>
        <v>147.36332582873999</v>
      </c>
      <c r="S61" s="376">
        <f>IF(INDEX(Score2026!52:52,MATCH($R$1,Score2026!$1:$1,0))="","-",(INDEX(Score2026!52:52,MATCH($R$1,Score2026!$1:$1,0))))</f>
        <v>4.5748184835125798</v>
      </c>
      <c r="T61" s="378">
        <f t="shared" si="1"/>
        <v>9.5748184835125798</v>
      </c>
      <c r="U61" s="348"/>
    </row>
    <row r="62" spans="1:21" ht="12" customHeight="1">
      <c r="A62" s="348"/>
      <c r="B62" s="348" t="s">
        <v>242</v>
      </c>
      <c r="C62" s="383" t="s">
        <v>120</v>
      </c>
      <c r="D62" s="384" t="s">
        <v>121</v>
      </c>
      <c r="E62" s="384"/>
      <c r="F62" s="384"/>
      <c r="G62" s="384"/>
      <c r="H62" s="384"/>
      <c r="I62" s="384"/>
      <c r="J62" s="374">
        <f>IF(INDEX(Rank2026!53:53,MATCH($K$1,Rank2026!$1:$1,0))="","-",(INDEX(Rank2026!53:53,MATCH($K$1,Rank2026!$1:$1,0))))</f>
        <v>10</v>
      </c>
      <c r="K62" s="375" t="str">
        <f>IF(INDEX(Value2026!53:53,MATCH($K$1,Value2026!$1:$1,0))="","-",(INDEX(Value2026!53:53,MATCH($K$1,Value2026!$1:$1,0))))</f>
        <v>-</v>
      </c>
      <c r="L62" s="376">
        <f>IF(INDEX(Score2026!53:53,MATCH($K$1,Score2026!$1:$1,0))="","-",(INDEX(Score2026!53:53,MATCH($K$1,Score2026!$1:$1,0))))</f>
        <v>74.380034666307623</v>
      </c>
      <c r="M62" s="385">
        <f>IF(Table132[[#This Row],[Score
(0-100)]]="-","",Table132[[#This Row],[Score
(0-100)]]+5)</f>
        <v>79.380034666307623</v>
      </c>
      <c r="N62" s="378"/>
      <c r="O62" s="358" t="str">
        <f t="shared" si="0"/>
        <v xml:space="preserve">t </v>
      </c>
      <c r="P62" s="348"/>
      <c r="Q62" s="374">
        <f>IF(INDEX(Rank2026!53:53,MATCH($R$1,Rank2026!$1:$1,0))="","-",(INDEX(Rank2026!53:53,MATCH($R$1,Rank2026!$1:$1,0))))</f>
        <v>19</v>
      </c>
      <c r="R62" s="375" t="str">
        <f>IF(INDEX(Value2026!53:53,MATCH($R$1,Value2026!$1:$1,0))="","-",(INDEX(Value2026!53:53,MATCH($R$1,Value2026!$1:$1,0))))</f>
        <v>-</v>
      </c>
      <c r="S62" s="376">
        <f>IF(INDEX(Score2026!53:53,MATCH($R$1,Score2026!$1:$1,0))="","-",(INDEX(Score2026!53:53,MATCH($R$1,Score2026!$1:$1,0))))</f>
        <v>50.805929175637431</v>
      </c>
      <c r="T62" s="378">
        <f t="shared" si="1"/>
        <v>55.805929175637431</v>
      </c>
      <c r="U62" s="348"/>
    </row>
    <row r="63" spans="1:21" ht="12" customHeight="1">
      <c r="A63" s="348"/>
      <c r="B63" s="348" t="s">
        <v>242</v>
      </c>
      <c r="C63" s="380" t="s">
        <v>122</v>
      </c>
      <c r="D63" s="381" t="s">
        <v>123</v>
      </c>
      <c r="E63" s="381"/>
      <c r="F63" s="381"/>
      <c r="G63" s="381"/>
      <c r="H63" s="381"/>
      <c r="I63" s="381"/>
      <c r="J63" s="374">
        <f>IF(INDEX(Rank2026!54:54,MATCH($K$1,Rank2026!$1:$1,0))="","-",(INDEX(Rank2026!54:54,MATCH($K$1,Rank2026!$1:$1,0))))</f>
        <v>14</v>
      </c>
      <c r="K63" s="375">
        <f>IF(INDEX(Value2026!54:54,MATCH($K$1,Value2026!$1:$1,0))="","-",(INDEX(Value2026!54:54,MATCH($K$1,Value2026!$1:$1,0))))</f>
        <v>147.06666666666666</v>
      </c>
      <c r="L63" s="376">
        <f>IF(INDEX(Score2026!54:54,MATCH($K$1,Score2026!$1:$1,0))="","-",(INDEX(Score2026!54:54,MATCH($K$1,Score2026!$1:$1,0))))</f>
        <v>43.242330854087484</v>
      </c>
      <c r="M63" s="378">
        <f>IF(Table132[[#This Row],[Score
(0-100)]]="-","",Table132[[#This Row],[Score
(0-100)]]+5)</f>
        <v>48.242330854087484</v>
      </c>
      <c r="N63" s="378"/>
      <c r="O63" s="358" t="str">
        <f t="shared" si="0"/>
        <v xml:space="preserve">t </v>
      </c>
      <c r="P63" s="348"/>
      <c r="Q63" s="374">
        <f>IF(INDEX(Rank2026!54:54,MATCH($R$1,Rank2026!$1:$1,0))="","-",(INDEX(Rank2026!54:54,MATCH($R$1,Rank2026!$1:$1,0))))</f>
        <v>21</v>
      </c>
      <c r="R63" s="375">
        <f>IF(INDEX(Value2026!54:54,MATCH($R$1,Value2026!$1:$1,0))="","-",(INDEX(Value2026!54:54,MATCH($R$1,Value2026!$1:$1,0))))</f>
        <v>76.83</v>
      </c>
      <c r="S63" s="376">
        <f>IF(INDEX(Score2026!54:54,MATCH($R$1,Score2026!$1:$1,0))="","-",(INDEX(Score2026!54:54,MATCH($R$1,Score2026!$1:$1,0))))</f>
        <v>20.296420520750523</v>
      </c>
      <c r="T63" s="378">
        <f t="shared" si="1"/>
        <v>25.296420520750523</v>
      </c>
      <c r="U63" s="348"/>
    </row>
    <row r="64" spans="1:21" ht="12" customHeight="1">
      <c r="A64" s="348"/>
      <c r="B64" s="348" t="s">
        <v>242</v>
      </c>
      <c r="C64" s="380" t="s">
        <v>124</v>
      </c>
      <c r="D64" s="381" t="s">
        <v>125</v>
      </c>
      <c r="E64" s="381"/>
      <c r="F64" s="381"/>
      <c r="G64" s="381"/>
      <c r="H64" s="381"/>
      <c r="I64" s="381"/>
      <c r="J64" s="374">
        <f>IF(INDEX(Rank2026!55:55,MATCH($K$1,Rank2026!$1:$1,0))="","-",(INDEX(Rank2026!55:55,MATCH($K$1,Rank2026!$1:$1,0))))</f>
        <v>7</v>
      </c>
      <c r="K64" s="375">
        <f>IF(INDEX(Value2026!55:55,MATCH($K$1,Value2026!$1:$1,0))="","-",(INDEX(Value2026!55:55,MATCH($K$1,Value2026!$1:$1,0))))</f>
        <v>95.472099299999996</v>
      </c>
      <c r="L64" s="376">
        <f>IF(INDEX(Score2026!55:55,MATCH($K$1,Score2026!$1:$1,0))="","-",(INDEX(Score2026!55:55,MATCH($K$1,Score2026!$1:$1,0))))</f>
        <v>96.782554505821793</v>
      </c>
      <c r="M64" s="378">
        <f>IF(Table132[[#This Row],[Score
(0-100)]]="-","",Table132[[#This Row],[Score
(0-100)]]+5)</f>
        <v>101.78255450582179</v>
      </c>
      <c r="N64" s="378"/>
      <c r="O64" s="358" t="str">
        <f t="shared" si="0"/>
        <v xml:space="preserve">t </v>
      </c>
      <c r="P64" s="348"/>
      <c r="Q64" s="374">
        <f>IF(INDEX(Rank2026!55:55,MATCH($R$1,Rank2026!$1:$1,0))="","-",(INDEX(Rank2026!55:55,MATCH($R$1,Rank2026!$1:$1,0))))</f>
        <v>18</v>
      </c>
      <c r="R64" s="375">
        <f>IF(INDEX(Value2026!55:55,MATCH($R$1,Value2026!$1:$1,0))="","-",(INDEX(Value2026!55:55,MATCH($R$1,Value2026!$1:$1,0))))</f>
        <v>83.122337990000005</v>
      </c>
      <c r="S64" s="376">
        <f>IF(INDEX(Score2026!55:55,MATCH($R$1,Score2026!$1:$1,0))="","-",(INDEX(Score2026!55:55,MATCH($R$1,Score2026!$1:$1,0))))</f>
        <v>81.191194498735371</v>
      </c>
      <c r="T64" s="378">
        <f t="shared" si="1"/>
        <v>86.191194498735371</v>
      </c>
      <c r="U64" s="348"/>
    </row>
    <row r="65" spans="1:21" ht="12" customHeight="1">
      <c r="A65" s="348"/>
      <c r="B65" s="348" t="s">
        <v>242</v>
      </c>
      <c r="C65" s="380" t="s">
        <v>126</v>
      </c>
      <c r="D65" s="381" t="s">
        <v>252</v>
      </c>
      <c r="E65" s="381"/>
      <c r="F65" s="381"/>
      <c r="G65" s="381"/>
      <c r="H65" s="381"/>
      <c r="I65" s="381"/>
      <c r="J65" s="374">
        <f>IF(INDEX(Rank2026!56:56,MATCH($K$1,Rank2026!$1:$1,0))="","-",(INDEX(Rank2026!56:56,MATCH($K$1,Rank2026!$1:$1,0))))</f>
        <v>4</v>
      </c>
      <c r="K65" s="375">
        <f>IF(INDEX(Value2026!56:56,MATCH($K$1,Value2026!$1:$1,0))="","-",(INDEX(Value2026!56:56,MATCH($K$1,Value2026!$1:$1,0))))</f>
        <v>42.164828377346097</v>
      </c>
      <c r="L65" s="376">
        <f>IF(INDEX(Score2026!56:56,MATCH($K$1,Score2026!$1:$1,0))="","-",(INDEX(Score2026!56:56,MATCH($K$1,Score2026!$1:$1,0))))</f>
        <v>88.150519509752527</v>
      </c>
      <c r="M65" s="378">
        <f>IF(Table132[[#This Row],[Score
(0-100)]]="-","",Table132[[#This Row],[Score
(0-100)]]+5)</f>
        <v>93.150519509752527</v>
      </c>
      <c r="N65" s="378"/>
      <c r="O65" s="358" t="str">
        <f t="shared" si="0"/>
        <v xml:space="preserve">t </v>
      </c>
      <c r="P65" s="348"/>
      <c r="Q65" s="374">
        <f>IF(INDEX(Rank2026!56:56,MATCH($R$1,Rank2026!$1:$1,0))="","-",(INDEX(Rank2026!56:56,MATCH($R$1,Rank2026!$1:$1,0))))</f>
        <v>15</v>
      </c>
      <c r="R65" s="375">
        <f>IF(INDEX(Value2026!56:56,MATCH($R$1,Value2026!$1:$1,0))="","-",(INDEX(Value2026!56:56,MATCH($R$1,Value2026!$1:$1,0))))</f>
        <v>21.736722536454302</v>
      </c>
      <c r="S65" s="376">
        <f>IF(INDEX(Score2026!56:56,MATCH($R$1,Score2026!$1:$1,0))="","-",(INDEX(Score2026!56:56,MATCH($R$1,Score2026!$1:$1,0))))</f>
        <v>45.206277598381696</v>
      </c>
      <c r="T65" s="378">
        <f t="shared" si="1"/>
        <v>50.206277598381696</v>
      </c>
      <c r="U65" s="348"/>
    </row>
    <row r="66" spans="1:21" ht="12" customHeight="1">
      <c r="A66" s="348"/>
      <c r="B66" s="348" t="s">
        <v>242</v>
      </c>
      <c r="C66" s="386" t="s">
        <v>128</v>
      </c>
      <c r="D66" s="387" t="s">
        <v>129</v>
      </c>
      <c r="E66" s="387"/>
      <c r="F66" s="387"/>
      <c r="G66" s="387"/>
      <c r="H66" s="387"/>
      <c r="I66" s="387"/>
      <c r="J66" s="374">
        <f>IF(INDEX(Rank2026!57:57,MATCH($K$1,Rank2026!$1:$1,0))="","-",(INDEX(Rank2026!57:57,MATCH($K$1,Rank2026!$1:$1,0))))</f>
        <v>15</v>
      </c>
      <c r="K66" s="375">
        <f>IF(INDEX(Value2026!57:57,MATCH($K$1,Value2026!$1:$1,0))="","-",(INDEX(Value2026!57:57,MATCH($K$1,Value2026!$1:$1,0))))</f>
        <v>121.64333137320099</v>
      </c>
      <c r="L66" s="376">
        <f>IF(INDEX(Score2026!57:57,MATCH($K$1,Score2026!$1:$1,0))="","-",(INDEX(Score2026!57:57,MATCH($K$1,Score2026!$1:$1,0))))</f>
        <v>36.305696293771163</v>
      </c>
      <c r="M66" s="388">
        <f>IF(Table132[[#This Row],[Score
(0-100)]]="-","",Table132[[#This Row],[Score
(0-100)]]+5)</f>
        <v>41.305696293771163</v>
      </c>
      <c r="N66" s="378"/>
      <c r="O66" s="358" t="str">
        <f t="shared" si="0"/>
        <v xml:space="preserve">t </v>
      </c>
      <c r="P66" s="348"/>
      <c r="Q66" s="374">
        <f>IF(INDEX(Rank2026!57:57,MATCH($R$1,Rank2026!$1:$1,0))="","-",(INDEX(Rank2026!57:57,MATCH($R$1,Rank2026!$1:$1,0))))</f>
        <v>18</v>
      </c>
      <c r="R66" s="375">
        <f>IF(INDEX(Value2026!57:57,MATCH($R$1,Value2026!$1:$1,0))="","-",(INDEX(Value2026!57:57,MATCH($R$1,Value2026!$1:$1,0))))</f>
        <v>116.486713265167</v>
      </c>
      <c r="S66" s="376">
        <f>IF(INDEX(Score2026!57:57,MATCH($R$1,Score2026!$1:$1,0))="","-",(INDEX(Score2026!57:57,MATCH($R$1,Score2026!$1:$1,0))))</f>
        <v>34.046782369900704</v>
      </c>
      <c r="T66" s="378">
        <f t="shared" si="1"/>
        <v>39.046782369900704</v>
      </c>
      <c r="U66" s="348"/>
    </row>
    <row r="67" spans="1:21" ht="15.6" customHeight="1">
      <c r="A67" s="348"/>
      <c r="B67" s="348" t="s">
        <v>242</v>
      </c>
      <c r="C67" s="386" t="s">
        <v>820</v>
      </c>
      <c r="D67" s="387" t="s">
        <v>366</v>
      </c>
      <c r="E67" s="387"/>
      <c r="F67" s="387"/>
      <c r="G67" s="387"/>
      <c r="H67" s="387"/>
      <c r="I67" s="387"/>
      <c r="J67" s="374">
        <f>IF(INDEX(Rank2026!58:58,MATCH($K$1,Rank2026!$1:$1,0))="","-",(INDEX(Rank2026!58:58,MATCH($K$1,Rank2026!$1:$1,0))))</f>
        <v>1</v>
      </c>
      <c r="K67" s="375">
        <f>IF(INDEX(Value2026!58:58,MATCH($K$1,Value2026!$1:$1,0))="","-",(INDEX(Value2026!58:58,MATCH($K$1,Value2026!$1:$1,0))))</f>
        <v>92</v>
      </c>
      <c r="L67" s="376">
        <f>IF(INDEX(Score2026!58:58,MATCH($K$1,Score2026!$1:$1,0))="","-",(INDEX(Score2026!58:58,MATCH($K$1,Score2026!$1:$1,0))))</f>
        <v>100</v>
      </c>
      <c r="M67" s="388">
        <f>IF(Table132[[#This Row],[Score
(0-100)]]="-","",Table132[[#This Row],[Score
(0-100)]]+5)</f>
        <v>105</v>
      </c>
      <c r="N67" s="378"/>
      <c r="O67" s="358" t="str">
        <f t="shared" ref="O67" si="2">IF(J67="-","",IF(J67&gt;Q67," u",IF(J67=Q67,"tu",IF(J67&lt;Q67,"t ",""))))</f>
        <v xml:space="preserve">t </v>
      </c>
      <c r="P67" s="348"/>
      <c r="Q67" s="773">
        <f>IF(INDEX(Rank2025!58:58,MATCH($R$1,Rank2025!$1:$1,0))="","-",(INDEX(Rank2025!58:58,MATCH($R$1,Rank2025!$1:$1,0))))</f>
        <v>20</v>
      </c>
      <c r="R67" s="771">
        <f>IF(INDEX(Value2025!58:58,MATCH($R$1,Value2025!$1:$1,0))="","-",(INDEX(Value2025!58:58,MATCH($R$1,Value2025!$1:$1,0))))</f>
        <v>1.2950890852301751</v>
      </c>
      <c r="S67" s="772">
        <f>IF(INDEX(Score2025!58:58,MATCH($R$1,Score2025!$1:$1,0))="","-",(INDEX(Score2025!58:58,MATCH($R$1,Score2025!$1:$1,0))))</f>
        <v>1.1359467212239251</v>
      </c>
      <c r="T67" s="775">
        <f t="shared" si="1"/>
        <v>6.1359467212239256</v>
      </c>
      <c r="U67" s="348"/>
    </row>
    <row r="68" spans="1:21" ht="12" customHeight="1">
      <c r="A68" s="348"/>
      <c r="B68" s="348" t="s">
        <v>242</v>
      </c>
      <c r="C68" s="348"/>
      <c r="D68" s="348"/>
      <c r="E68" s="348"/>
      <c r="F68" s="348"/>
      <c r="G68" s="348"/>
      <c r="H68" s="348"/>
      <c r="I68" s="348"/>
      <c r="J68" s="346"/>
      <c r="K68" s="347"/>
      <c r="L68" s="349"/>
      <c r="M68" s="378"/>
      <c r="N68" s="378"/>
      <c r="O68" s="358"/>
      <c r="P68" s="348"/>
      <c r="Q68" s="346"/>
      <c r="R68" s="347"/>
      <c r="S68" s="638"/>
      <c r="T68" s="378"/>
      <c r="U68" s="348"/>
    </row>
    <row r="69" spans="1:21" ht="12" hidden="1" customHeight="1">
      <c r="A69" s="348"/>
      <c r="B69" s="348" t="s">
        <v>253</v>
      </c>
      <c r="C69" s="370" t="s">
        <v>253</v>
      </c>
      <c r="D69" s="370"/>
      <c r="E69" s="370"/>
      <c r="F69" s="370"/>
      <c r="G69" s="370"/>
      <c r="H69" s="370"/>
      <c r="I69" s="370"/>
      <c r="J69" s="368" t="s">
        <v>243</v>
      </c>
      <c r="K69" s="369" t="s">
        <v>237</v>
      </c>
      <c r="L69" s="368" t="s">
        <v>273</v>
      </c>
      <c r="M69" s="389"/>
      <c r="N69" s="389"/>
      <c r="O69" s="358"/>
      <c r="P69" s="348"/>
      <c r="Q69" s="368" t="s">
        <v>243</v>
      </c>
      <c r="R69" s="369" t="s">
        <v>237</v>
      </c>
      <c r="S69" s="368" t="s">
        <v>273</v>
      </c>
      <c r="T69" s="389"/>
      <c r="U69" s="348"/>
    </row>
    <row r="70" spans="1:21" ht="12" hidden="1" customHeight="1">
      <c r="A70" s="348"/>
      <c r="B70" s="348" t="s">
        <v>253</v>
      </c>
      <c r="C70" s="372" t="s">
        <v>132</v>
      </c>
      <c r="D70" s="373" t="s">
        <v>133</v>
      </c>
      <c r="E70" s="373"/>
      <c r="F70" s="373"/>
      <c r="G70" s="373"/>
      <c r="H70" s="373"/>
      <c r="I70" s="373"/>
      <c r="J70" s="390">
        <f>IF(INDEX(Rank2026!62:62,MATCH($K$1,Rank2026!$1:$1,0))="","-",(INDEX(Rank2026!62:62,MATCH($K$1,Rank2026!$1:$1,0))))</f>
        <v>6</v>
      </c>
      <c r="K70" s="391">
        <f>IF(INDEX(Value2026!62:62,MATCH($K$1,Value2026!$1:$1,0))="","-",(INDEX(Value2026!62:62,MATCH($K$1,Value2026!$1:$1,0))))</f>
        <v>32.4</v>
      </c>
      <c r="L70" s="392">
        <f>IF(INDEX(Score2026!62:62,MATCH($K$1,Score2026!$1:$1,0))="","-",(INDEX(Score2026!62:62,MATCH($K$1,Score2026!$1:$1,0))))</f>
        <v>66.176470588235304</v>
      </c>
      <c r="M70" s="377">
        <f>IF(L70="-","",L70+5)</f>
        <v>71.176470588235304</v>
      </c>
      <c r="N70" s="378"/>
      <c r="O70" s="358" t="str">
        <f t="shared" ref="O70:O115" si="3">IF(J70="-","",IF(J70&gt;Q70," u",IF(J70=Q70,"tu",IF(J70&lt;Q70,"t ",""))))</f>
        <v xml:space="preserve">t </v>
      </c>
      <c r="P70" s="348"/>
      <c r="Q70" s="390">
        <f>IF(INDEX(Rank2026!62:62,MATCH($R$1,Rank2026!$1:$1,0))="","-",(INDEX(Rank2026!62:62,MATCH($R$1,Rank2026!$1:$1,0))))</f>
        <v>22</v>
      </c>
      <c r="R70" s="391">
        <f>IF(INDEX(Value2026!62:62,MATCH($R$1,Value2026!$1:$1,0))="","-",(INDEX(Value2026!62:62,MATCH($R$1,Value2026!$1:$1,0))))</f>
        <v>42.6</v>
      </c>
      <c r="S70" s="392">
        <f>IF(INDEX(Score2026!62:62,MATCH($R$1,Score2026!$1:$1,0))="","-",(INDEX(Score2026!62:62,MATCH($R$1,Score2026!$1:$1,0))))</f>
        <v>16.176470588235276</v>
      </c>
      <c r="T70" s="377">
        <f>IF(S70="-","",S70+5)</f>
        <v>21.176470588235276</v>
      </c>
      <c r="U70" s="348"/>
    </row>
    <row r="71" spans="1:21" ht="12" hidden="1" customHeight="1">
      <c r="A71" s="348"/>
      <c r="B71" s="348" t="s">
        <v>253</v>
      </c>
      <c r="C71" s="379" t="s">
        <v>134</v>
      </c>
      <c r="D71" s="348" t="s">
        <v>135</v>
      </c>
      <c r="E71" s="348"/>
      <c r="F71" s="348"/>
      <c r="G71" s="348"/>
      <c r="H71" s="348"/>
      <c r="I71" s="348"/>
      <c r="J71" s="390">
        <f>IF(INDEX(Rank2026!63:63,MATCH($K$1,Rank2026!$1:$1,0))="","-",(INDEX(Rank2026!63:63,MATCH($K$1,Rank2026!$1:$1,0))))</f>
        <v>2</v>
      </c>
      <c r="K71" s="391" t="str">
        <f>IF(INDEX(Value2026!63:63,MATCH($K$1,Value2026!$1:$1,0))="","-",(INDEX(Value2026!63:63,MATCH($K$1,Value2026!$1:$1,0))))</f>
        <v>-</v>
      </c>
      <c r="L71" s="392">
        <f>IF(INDEX(Score2026!63:63,MATCH($K$1,Score2026!$1:$1,0))="","-",(INDEX(Score2026!63:63,MATCH($K$1,Score2026!$1:$1,0))))</f>
        <v>86.587415681360454</v>
      </c>
      <c r="M71" s="378">
        <f t="shared" ref="M71:M93" si="4">IF(L71="-","",L71+5)</f>
        <v>91.587415681360454</v>
      </c>
      <c r="N71" s="378"/>
      <c r="O71" s="358" t="str">
        <f t="shared" si="3"/>
        <v xml:space="preserve">t </v>
      </c>
      <c r="P71" s="348"/>
      <c r="Q71" s="390">
        <f>IF(INDEX(Rank2026!63:63,MATCH($R$1,Rank2026!$1:$1,0))="","-",(INDEX(Rank2026!63:63,MATCH($R$1,Rank2026!$1:$1,0))))</f>
        <v>18</v>
      </c>
      <c r="R71" s="391" t="str">
        <f>IF(INDEX(Value2026!63:63,MATCH($R$1,Value2026!$1:$1,0))="","-",(INDEX(Value2026!63:63,MATCH($R$1,Value2026!$1:$1,0))))</f>
        <v>-</v>
      </c>
      <c r="S71" s="392">
        <f>IF(INDEX(Score2026!63:63,MATCH($R$1,Score2026!$1:$1,0))="","-",(INDEX(Score2026!63:63,MATCH($R$1,Score2026!$1:$1,0))))</f>
        <v>30.775566237142758</v>
      </c>
      <c r="T71" s="378">
        <f t="shared" ref="T71:T95" si="5">IF(S71="-","",S71+5)</f>
        <v>35.775566237142755</v>
      </c>
      <c r="U71" s="348"/>
    </row>
    <row r="72" spans="1:21" ht="12" hidden="1" customHeight="1">
      <c r="A72" s="348"/>
      <c r="B72" s="348" t="s">
        <v>253</v>
      </c>
      <c r="C72" s="380" t="s">
        <v>136</v>
      </c>
      <c r="D72" s="381" t="s">
        <v>137</v>
      </c>
      <c r="E72" s="381"/>
      <c r="F72" s="381"/>
      <c r="G72" s="381"/>
      <c r="H72" s="381"/>
      <c r="I72" s="381"/>
      <c r="J72" s="390">
        <f>IF(INDEX(Rank2026!64:64,MATCH($K$1,Rank2026!$1:$1,0))="","-",(INDEX(Rank2026!64:64,MATCH($K$1,Rank2026!$1:$1,0))))</f>
        <v>3</v>
      </c>
      <c r="K72" s="391">
        <f>IF(INDEX(Value2026!64:64,MATCH($K$1,Value2026!$1:$1,0))="","-",(INDEX(Value2026!64:64,MATCH($K$1,Value2026!$1:$1,0))))</f>
        <v>13.49</v>
      </c>
      <c r="L72" s="392">
        <f>IF(INDEX(Score2026!64:64,MATCH($K$1,Score2026!$1:$1,0))="","-",(INDEX(Score2026!64:64,MATCH($K$1,Score2026!$1:$1,0))))</f>
        <v>95.62180756801834</v>
      </c>
      <c r="M72" s="378">
        <f t="shared" si="4"/>
        <v>100.62180756801834</v>
      </c>
      <c r="N72" s="378"/>
      <c r="O72" s="358" t="str">
        <f t="shared" si="3"/>
        <v xml:space="preserve">t </v>
      </c>
      <c r="P72" s="348"/>
      <c r="Q72" s="390">
        <f>IF(INDEX(Rank2026!64:64,MATCH($R$1,Rank2026!$1:$1,0))="","-",(INDEX(Rank2026!64:64,MATCH($R$1,Rank2026!$1:$1,0))))</f>
        <v>17</v>
      </c>
      <c r="R72" s="391">
        <f>IF(INDEX(Value2026!64:64,MATCH($R$1,Value2026!$1:$1,0))="","-",(INDEX(Value2026!64:64,MATCH($R$1,Value2026!$1:$1,0))))</f>
        <v>9.3495000000000008</v>
      </c>
      <c r="S72" s="392">
        <f>IF(INDEX(Score2026!64:64,MATCH($R$1,Score2026!$1:$1,0))="","-",(INDEX(Score2026!64:64,MATCH($R$1,Score2026!$1:$1,0))))</f>
        <v>52.460127176065889</v>
      </c>
      <c r="T72" s="378">
        <f t="shared" si="5"/>
        <v>57.460127176065889</v>
      </c>
      <c r="U72" s="348"/>
    </row>
    <row r="73" spans="1:21" ht="12" hidden="1" customHeight="1">
      <c r="A73" s="348"/>
      <c r="B73" s="348" t="s">
        <v>253</v>
      </c>
      <c r="C73" s="380" t="s">
        <v>138</v>
      </c>
      <c r="D73" s="381" t="s">
        <v>139</v>
      </c>
      <c r="E73" s="381"/>
      <c r="F73" s="381"/>
      <c r="G73" s="381"/>
      <c r="H73" s="381"/>
      <c r="I73" s="381"/>
      <c r="J73" s="390">
        <f>IF(INDEX(Rank2026!65:65,MATCH($K$1,Rank2026!$1:$1,0))="","-",(INDEX(Rank2026!65:65,MATCH($K$1,Rank2026!$1:$1,0))))</f>
        <v>2</v>
      </c>
      <c r="K73" s="391">
        <f>IF(INDEX(Value2026!65:65,MATCH($K$1,Value2026!$1:$1,0))="","-",(INDEX(Value2026!65:65,MATCH($K$1,Value2026!$1:$1,0))))</f>
        <v>115.47287501113328</v>
      </c>
      <c r="L73" s="392">
        <f>IF(INDEX(Score2026!65:65,MATCH($K$1,Score2026!$1:$1,0))="","-",(INDEX(Score2026!65:65,MATCH($K$1,Score2026!$1:$1,0))))</f>
        <v>69.53138312458988</v>
      </c>
      <c r="M73" s="378">
        <f t="shared" si="4"/>
        <v>74.53138312458988</v>
      </c>
      <c r="N73" s="378"/>
      <c r="O73" s="358" t="str">
        <f t="shared" si="3"/>
        <v xml:space="preserve">t </v>
      </c>
      <c r="P73" s="348"/>
      <c r="Q73" s="390">
        <f>IF(INDEX(Rank2026!65:65,MATCH($R$1,Rank2026!$1:$1,0))="","-",(INDEX(Rank2026!65:65,MATCH($R$1,Rank2026!$1:$1,0))))</f>
        <v>19</v>
      </c>
      <c r="R73" s="391">
        <f>IF(INDEX(Value2026!65:65,MATCH($R$1,Value2026!$1:$1,0))="","-",(INDEX(Value2026!65:65,MATCH($R$1,Value2026!$1:$1,0))))</f>
        <v>1.9741906905237767</v>
      </c>
      <c r="S73" s="392">
        <f>IF(INDEX(Score2026!65:65,MATCH($R$1,Score2026!$1:$1,0))="","-",(INDEX(Score2026!65:65,MATCH($R$1,Score2026!$1:$1,0))))</f>
        <v>1.1887485199495784</v>
      </c>
      <c r="T73" s="378">
        <f t="shared" si="5"/>
        <v>6.1887485199495789</v>
      </c>
      <c r="U73" s="348"/>
    </row>
    <row r="74" spans="1:21" ht="12" hidden="1" customHeight="1">
      <c r="A74" s="348"/>
      <c r="B74" s="348" t="s">
        <v>253</v>
      </c>
      <c r="C74" s="380" t="s">
        <v>140</v>
      </c>
      <c r="D74" s="381" t="s">
        <v>141</v>
      </c>
      <c r="E74" s="381"/>
      <c r="F74" s="381"/>
      <c r="G74" s="381"/>
      <c r="H74" s="381"/>
      <c r="I74" s="381"/>
      <c r="J74" s="390">
        <f>IF(INDEX(Rank2026!66:66,MATCH($K$1,Rank2026!$1:$1,0))="","-",(INDEX(Rank2026!66:66,MATCH($K$1,Rank2026!$1:$1,0))))</f>
        <v>7</v>
      </c>
      <c r="K74" s="391">
        <f>IF(INDEX(Value2026!66:66,MATCH($K$1,Value2026!$1:$1,0))="","-",(INDEX(Value2026!66:66,MATCH($K$1,Value2026!$1:$1,0))))</f>
        <v>80.414649963378906</v>
      </c>
      <c r="L74" s="392">
        <f>IF(INDEX(Score2026!66:66,MATCH($K$1,Score2026!$1:$1,0))="","-",(INDEX(Score2026!66:66,MATCH($K$1,Score2026!$1:$1,0))))</f>
        <v>63.678558369701776</v>
      </c>
      <c r="M74" s="378">
        <f t="shared" si="4"/>
        <v>68.678558369701776</v>
      </c>
      <c r="N74" s="378"/>
      <c r="O74" s="358" t="str">
        <f t="shared" si="3"/>
        <v xml:space="preserve">t </v>
      </c>
      <c r="P74" s="348"/>
      <c r="Q74" s="390">
        <f>IF(INDEX(Rank2026!66:66,MATCH($R$1,Rank2026!$1:$1,0))="","-",(INDEX(Rank2026!66:66,MATCH($R$1,Rank2026!$1:$1,0))))</f>
        <v>16</v>
      </c>
      <c r="R74" s="391">
        <f>IF(INDEX(Value2026!66:66,MATCH($R$1,Value2026!$1:$1,0))="","-",(INDEX(Value2026!66:66,MATCH($R$1,Value2026!$1:$1,0))))</f>
        <v>48.203441619872997</v>
      </c>
      <c r="S74" s="392">
        <f>IF(INDEX(Score2026!66:66,MATCH($R$1,Score2026!$1:$1,0))="","-",(INDEX(Score2026!66:66,MATCH($R$1,Score2026!$1:$1,0))))</f>
        <v>34.190126935834421</v>
      </c>
      <c r="T74" s="378">
        <f t="shared" si="5"/>
        <v>39.190126935834421</v>
      </c>
      <c r="U74" s="348"/>
    </row>
    <row r="75" spans="1:21" ht="12" hidden="1" customHeight="1">
      <c r="A75" s="348"/>
      <c r="B75" s="348" t="s">
        <v>253</v>
      </c>
      <c r="C75" s="383" t="s">
        <v>142</v>
      </c>
      <c r="D75" s="384" t="s">
        <v>143</v>
      </c>
      <c r="E75" s="384"/>
      <c r="F75" s="384"/>
      <c r="G75" s="384"/>
      <c r="H75" s="384"/>
      <c r="I75" s="384"/>
      <c r="J75" s="390">
        <f>IF(INDEX(Rank2026!67:67,MATCH($K$1,Rank2026!$1:$1,0))="","-",(INDEX(Rank2026!67:67,MATCH($K$1,Rank2026!$1:$1,0))))</f>
        <v>8</v>
      </c>
      <c r="K75" s="391" t="str">
        <f>IF(INDEX(Value2026!67:67,MATCH($K$1,Value2026!$1:$1,0))="","-",(INDEX(Value2026!67:67,MATCH($K$1,Value2026!$1:$1,0))))</f>
        <v>-</v>
      </c>
      <c r="L75" s="392">
        <f>IF(INDEX(Score2026!67:67,MATCH($K$1,Score2026!$1:$1,0))="","-",(INDEX(Score2026!67:67,MATCH($K$1,Score2026!$1:$1,0))))</f>
        <v>87.894421540290182</v>
      </c>
      <c r="M75" s="385">
        <f t="shared" si="4"/>
        <v>92.894421540290182</v>
      </c>
      <c r="N75" s="378"/>
      <c r="O75" s="358" t="str">
        <f t="shared" si="3"/>
        <v xml:space="preserve">t </v>
      </c>
      <c r="P75" s="348"/>
      <c r="Q75" s="390">
        <f>IF(INDEX(Rank2026!67:67,MATCH($R$1,Rank2026!$1:$1,0))="","-",(INDEX(Rank2026!67:67,MATCH($R$1,Rank2026!$1:$1,0))))</f>
        <v>9</v>
      </c>
      <c r="R75" s="391" t="str">
        <f>IF(INDEX(Value2026!67:67,MATCH($R$1,Value2026!$1:$1,0))="","-",(INDEX(Value2026!67:67,MATCH($R$1,Value2026!$1:$1,0))))</f>
        <v>-</v>
      </c>
      <c r="S75" s="392">
        <f>IF(INDEX(Score2026!67:67,MATCH($R$1,Score2026!$1:$1,0))="","-",(INDEX(Score2026!67:67,MATCH($R$1,Score2026!$1:$1,0))))</f>
        <v>80.291705184300838</v>
      </c>
      <c r="T75" s="385">
        <f t="shared" si="5"/>
        <v>85.291705184300838</v>
      </c>
      <c r="U75" s="348"/>
    </row>
    <row r="76" spans="1:21" ht="12" hidden="1" customHeight="1">
      <c r="A76" s="348"/>
      <c r="B76" s="348" t="s">
        <v>253</v>
      </c>
      <c r="C76" s="380" t="s">
        <v>144</v>
      </c>
      <c r="D76" s="381" t="s">
        <v>145</v>
      </c>
      <c r="E76" s="381"/>
      <c r="F76" s="381"/>
      <c r="G76" s="381"/>
      <c r="H76" s="381"/>
      <c r="I76" s="381"/>
      <c r="J76" s="390">
        <f>IF(INDEX(Rank2026!68:68,MATCH($K$1,Rank2026!$1:$1,0))="","-",(INDEX(Rank2026!68:68,MATCH($K$1,Rank2026!$1:$1,0))))</f>
        <v>1</v>
      </c>
      <c r="K76" s="391">
        <f>IF(INDEX(Value2026!68:68,MATCH($K$1,Value2026!$1:$1,0))="","-",(INDEX(Value2026!68:68,MATCH($K$1,Value2026!$1:$1,0))))</f>
        <v>100</v>
      </c>
      <c r="L76" s="392">
        <f>IF(INDEX(Score2026!68:68,MATCH($K$1,Score2026!$1:$1,0))="","-",(INDEX(Score2026!68:68,MATCH($K$1,Score2026!$1:$1,0))))</f>
        <v>100</v>
      </c>
      <c r="M76" s="378">
        <f t="shared" si="4"/>
        <v>105</v>
      </c>
      <c r="N76" s="378"/>
      <c r="O76" s="358" t="str">
        <f t="shared" si="3"/>
        <v>tu</v>
      </c>
      <c r="P76" s="348"/>
      <c r="Q76" s="390">
        <f>IF(INDEX(Rank2026!68:68,MATCH($R$1,Rank2026!$1:$1,0))="","-",(INDEX(Rank2026!68:68,MATCH($R$1,Rank2026!$1:$1,0))))</f>
        <v>1</v>
      </c>
      <c r="R76" s="391">
        <f>IF(INDEX(Value2026!68:68,MATCH($R$1,Value2026!$1:$1,0))="","-",(INDEX(Value2026!68:68,MATCH($R$1,Value2026!$1:$1,0))))</f>
        <v>100</v>
      </c>
      <c r="S76" s="392">
        <f>IF(INDEX(Score2026!68:68,MATCH($R$1,Score2026!$1:$1,0))="","-",(INDEX(Score2026!68:68,MATCH($R$1,Score2026!$1:$1,0))))</f>
        <v>100</v>
      </c>
      <c r="T76" s="378">
        <f t="shared" si="5"/>
        <v>105</v>
      </c>
      <c r="U76" s="348"/>
    </row>
    <row r="77" spans="1:21" ht="12" hidden="1" customHeight="1">
      <c r="A77" s="348"/>
      <c r="B77" s="348" t="s">
        <v>253</v>
      </c>
      <c r="C77" s="386" t="s">
        <v>146</v>
      </c>
      <c r="D77" s="387" t="s">
        <v>147</v>
      </c>
      <c r="E77" s="387"/>
      <c r="F77" s="387"/>
      <c r="G77" s="387"/>
      <c r="H77" s="387"/>
      <c r="I77" s="387"/>
      <c r="J77" s="390">
        <f>IF(INDEX(Rank2026!69:69,MATCH($K$1,Rank2026!$1:$1,0))="","-",(INDEX(Rank2026!69:69,MATCH($K$1,Rank2026!$1:$1,0))))</f>
        <v>9</v>
      </c>
      <c r="K77" s="391">
        <f>IF(INDEX(Value2026!69:69,MATCH($K$1,Value2026!$1:$1,0))="","-",(INDEX(Value2026!69:69,MATCH($K$1,Value2026!$1:$1,0))))</f>
        <v>0.68060459890789937</v>
      </c>
      <c r="L77" s="392">
        <f>IF(INDEX(Score2026!69:69,MATCH($K$1,Score2026!$1:$1,0))="","-",(INDEX(Score2026!69:69,MATCH($K$1,Score2026!$1:$1,0))))</f>
        <v>75.788843080580349</v>
      </c>
      <c r="M77" s="388">
        <f t="shared" si="4"/>
        <v>80.788843080580349</v>
      </c>
      <c r="N77" s="378"/>
      <c r="O77" s="358" t="str">
        <f t="shared" si="3"/>
        <v xml:space="preserve">t </v>
      </c>
      <c r="P77" s="348"/>
      <c r="Q77" s="390">
        <f>IF(INDEX(Rank2026!69:69,MATCH($R$1,Rank2026!$1:$1,0))="","-",(INDEX(Rank2026!69:69,MATCH($R$1,Rank2026!$1:$1,0))))</f>
        <v>12</v>
      </c>
      <c r="R77" s="391">
        <f>IF(INDEX(Value2026!69:69,MATCH($R$1,Value2026!$1:$1,0))="","-",(INDEX(Value2026!69:69,MATCH($R$1,Value2026!$1:$1,0))))</f>
        <v>0.57287581552225353</v>
      </c>
      <c r="S77" s="392">
        <f>IF(INDEX(Score2026!69:69,MATCH($R$1,Score2026!$1:$1,0))="","-",(INDEX(Score2026!69:69,MATCH($R$1,Score2026!$1:$1,0))))</f>
        <v>60.583410368601669</v>
      </c>
      <c r="T77" s="388">
        <f t="shared" si="5"/>
        <v>65.583410368601676</v>
      </c>
      <c r="U77" s="348"/>
    </row>
    <row r="78" spans="1:21" ht="12" hidden="1" customHeight="1">
      <c r="A78" s="348"/>
      <c r="B78" s="348" t="s">
        <v>253</v>
      </c>
      <c r="C78" s="379" t="s">
        <v>148</v>
      </c>
      <c r="D78" s="348" t="s">
        <v>149</v>
      </c>
      <c r="E78" s="348"/>
      <c r="F78" s="348"/>
      <c r="G78" s="348"/>
      <c r="H78" s="348"/>
      <c r="I78" s="348"/>
      <c r="J78" s="390">
        <f>IF(INDEX(Rank2026!70:70,MATCH($K$1,Rank2026!$1:$1,0))="","-",(INDEX(Rank2026!70:70,MATCH($K$1,Rank2026!$1:$1,0))))</f>
        <v>12</v>
      </c>
      <c r="K78" s="391">
        <f>IF(INDEX(Value2026!70:70,MATCH($K$1,Value2026!$1:$1,0))="","-",(INDEX(Value2026!70:70,MATCH($K$1,Value2026!$1:$1,0))))</f>
        <v>70.296466899999999</v>
      </c>
      <c r="L78" s="392">
        <f>IF(INDEX(Score2026!70:70,MATCH($K$1,Score2026!$1:$1,0))="","-",(INDEX(Score2026!70:70,MATCH($K$1,Score2026!$1:$1,0))))</f>
        <v>70.67765552729449</v>
      </c>
      <c r="M78" s="378">
        <f t="shared" si="4"/>
        <v>75.67765552729449</v>
      </c>
      <c r="N78" s="378"/>
      <c r="O78" s="358" t="str">
        <f t="shared" si="3"/>
        <v xml:space="preserve">t </v>
      </c>
      <c r="P78" s="348"/>
      <c r="Q78" s="390">
        <f>IF(INDEX(Rank2026!70:70,MATCH($R$1,Rank2026!$1:$1,0))="","-",(INDEX(Rank2026!70:70,MATCH($R$1,Rank2026!$1:$1,0))))</f>
        <v>23</v>
      </c>
      <c r="R78" s="391">
        <f>IF(INDEX(Value2026!70:70,MATCH($R$1,Value2026!$1:$1,0))="","-",(INDEX(Value2026!70:70,MATCH($R$1,Value2026!$1:$1,0))))</f>
        <v>53.6732923</v>
      </c>
      <c r="S78" s="392">
        <f>IF(INDEX(Score2026!70:70,MATCH($R$1,Score2026!$1:$1,0))="","-",(INDEX(Score2026!70:70,MATCH($R$1,Score2026!$1:$1,0))))</f>
        <v>41.385612661258534</v>
      </c>
      <c r="T78" s="378">
        <f t="shared" si="5"/>
        <v>46.385612661258534</v>
      </c>
      <c r="U78" s="348"/>
    </row>
    <row r="79" spans="1:21" ht="12" hidden="1" customHeight="1">
      <c r="A79" s="348"/>
      <c r="B79" s="348" t="s">
        <v>253</v>
      </c>
      <c r="C79" s="383" t="s">
        <v>150</v>
      </c>
      <c r="D79" s="384" t="s">
        <v>151</v>
      </c>
      <c r="E79" s="384"/>
      <c r="F79" s="384"/>
      <c r="G79" s="384"/>
      <c r="H79" s="384"/>
      <c r="I79" s="384"/>
      <c r="J79" s="390">
        <f>IF(INDEX(Rank2026!71:71,MATCH($K$1,Rank2026!$1:$1,0))="","-",(INDEX(Rank2026!71:71,MATCH($K$1,Rank2026!$1:$1,0))))</f>
        <v>5</v>
      </c>
      <c r="K79" s="391" t="str">
        <f>IF(INDEX(Value2026!71:71,MATCH($K$1,Value2026!$1:$1,0))="","-",(INDEX(Value2026!71:71,MATCH($K$1,Value2026!$1:$1,0))))</f>
        <v>-</v>
      </c>
      <c r="L79" s="392">
        <f>IF(INDEX(Score2026!71:71,MATCH($K$1,Score2026!$1:$1,0))="","-",(INDEX(Score2026!71:71,MATCH($K$1,Score2026!$1:$1,0))))</f>
        <v>98.710490241515032</v>
      </c>
      <c r="M79" s="385">
        <f t="shared" si="4"/>
        <v>103.71049024151503</v>
      </c>
      <c r="N79" s="378"/>
      <c r="O79" s="358" t="str">
        <f t="shared" si="3"/>
        <v xml:space="preserve">t </v>
      </c>
      <c r="P79" s="348"/>
      <c r="Q79" s="390">
        <f>IF(INDEX(Rank2026!71:71,MATCH($R$1,Rank2026!$1:$1,0))="","-",(INDEX(Rank2026!71:71,MATCH($R$1,Rank2026!$1:$1,0))))</f>
        <v>25</v>
      </c>
      <c r="R79" s="391" t="str">
        <f>IF(INDEX(Value2026!71:71,MATCH($R$1,Value2026!$1:$1,0))="","-",(INDEX(Value2026!71:71,MATCH($R$1,Value2026!$1:$1,0))))</f>
        <v>-</v>
      </c>
      <c r="S79" s="392">
        <f>IF(INDEX(Score2026!71:71,MATCH($R$1,Score2026!$1:$1,0))="","-",(INDEX(Score2026!71:71,MATCH($R$1,Score2026!$1:$1,0))))</f>
        <v>44.844423638899769</v>
      </c>
      <c r="T79" s="385">
        <f t="shared" si="5"/>
        <v>49.844423638899769</v>
      </c>
      <c r="U79" s="348"/>
    </row>
    <row r="80" spans="1:21" ht="12" hidden="1" customHeight="1">
      <c r="A80" s="348"/>
      <c r="B80" s="348" t="s">
        <v>253</v>
      </c>
      <c r="C80" s="380" t="s">
        <v>152</v>
      </c>
      <c r="D80" s="381" t="s">
        <v>153</v>
      </c>
      <c r="E80" s="381"/>
      <c r="F80" s="381"/>
      <c r="G80" s="381"/>
      <c r="H80" s="381"/>
      <c r="I80" s="381"/>
      <c r="J80" s="390">
        <f>IF(INDEX(Rank2026!72:72,MATCH($K$1,Rank2026!$1:$1,0))="","-",(INDEX(Rank2026!72:72,MATCH($K$1,Rank2026!$1:$1,0))))</f>
        <v>5</v>
      </c>
      <c r="K80" s="391" t="str">
        <f>IF(INDEX(Value2026!72:72,MATCH($K$1,Value2026!$1:$1,0))="","-",(INDEX(Value2026!72:72,MATCH($K$1,Value2026!$1:$1,0))))</f>
        <v>-</v>
      </c>
      <c r="L80" s="392">
        <f>IF(INDEX(Score2026!72:72,MATCH($K$1,Score2026!$1:$1,0))="","-",(INDEX(Score2026!72:72,MATCH($K$1,Score2026!$1:$1,0))))</f>
        <v>97.42098048303005</v>
      </c>
      <c r="M80" s="378">
        <f t="shared" si="4"/>
        <v>102.42098048303005</v>
      </c>
      <c r="N80" s="378"/>
      <c r="O80" s="358" t="str">
        <f t="shared" si="3"/>
        <v xml:space="preserve">t </v>
      </c>
      <c r="P80" s="348"/>
      <c r="Q80" s="390">
        <f>IF(INDEX(Rank2026!72:72,MATCH($R$1,Rank2026!$1:$1,0))="","-",(INDEX(Rank2026!72:72,MATCH($R$1,Rank2026!$1:$1,0))))</f>
        <v>23</v>
      </c>
      <c r="R80" s="391" t="str">
        <f>IF(INDEX(Value2026!72:72,MATCH($R$1,Value2026!$1:$1,0))="","-",(INDEX(Value2026!72:72,MATCH($R$1,Value2026!$1:$1,0))))</f>
        <v>-</v>
      </c>
      <c r="S80" s="392">
        <f>IF(INDEX(Score2026!72:72,MATCH($R$1,Score2026!$1:$1,0))="","-",(INDEX(Score2026!72:72,MATCH($R$1,Score2026!$1:$1,0))))</f>
        <v>47.381154970107239</v>
      </c>
      <c r="T80" s="378">
        <f t="shared" si="5"/>
        <v>52.381154970107239</v>
      </c>
      <c r="U80" s="348"/>
    </row>
    <row r="81" spans="1:21" ht="12" hidden="1" customHeight="1">
      <c r="A81" s="348"/>
      <c r="B81" s="348" t="s">
        <v>253</v>
      </c>
      <c r="C81" s="382" t="s">
        <v>154</v>
      </c>
      <c r="D81" s="381" t="s">
        <v>155</v>
      </c>
      <c r="E81" s="381"/>
      <c r="F81" s="381"/>
      <c r="G81" s="381"/>
      <c r="H81" s="381"/>
      <c r="I81" s="381"/>
      <c r="J81" s="390">
        <f>IF(INDEX(Rank2026!73:73,MATCH($K$1,Rank2026!$1:$1,0))="","-",(INDEX(Rank2026!73:73,MATCH($K$1,Rank2026!$1:$1,0))))</f>
        <v>1</v>
      </c>
      <c r="K81" s="391">
        <f>IF(INDEX(Value2026!73:73,MATCH($K$1,Value2026!$1:$1,0))="","-",(INDEX(Value2026!73:73,MATCH($K$1,Value2026!$1:$1,0))))</f>
        <v>0</v>
      </c>
      <c r="L81" s="392">
        <f>IF(INDEX(Score2026!73:73,MATCH($K$1,Score2026!$1:$1,0))="","-",(INDEX(Score2026!73:73,MATCH($K$1,Score2026!$1:$1,0))))</f>
        <v>100</v>
      </c>
      <c r="M81" s="378">
        <f t="shared" si="4"/>
        <v>105</v>
      </c>
      <c r="N81" s="378"/>
      <c r="O81" s="358" t="str">
        <f t="shared" si="3"/>
        <v xml:space="preserve">t </v>
      </c>
      <c r="P81" s="348"/>
      <c r="Q81" s="390">
        <f>IF(INDEX(Rank2026!73:73,MATCH($R$1,Rank2026!$1:$1,0))="","-",(INDEX(Rank2026!73:73,MATCH($R$1,Rank2026!$1:$1,0))))</f>
        <v>19</v>
      </c>
      <c r="R81" s="391">
        <f>IF(INDEX(Value2026!73:73,MATCH($R$1,Value2026!$1:$1,0))="","-",(INDEX(Value2026!73:73,MATCH($R$1,Value2026!$1:$1,0))))</f>
        <v>2</v>
      </c>
      <c r="S81" s="392">
        <f>IF(INDEX(Score2026!73:73,MATCH($R$1,Score2026!$1:$1,0))="","-",(INDEX(Score2026!73:73,MATCH($R$1,Score2026!$1:$1,0))))</f>
        <v>90.465293668954999</v>
      </c>
      <c r="T81" s="378">
        <f t="shared" si="5"/>
        <v>95.465293668954999</v>
      </c>
      <c r="U81" s="348"/>
    </row>
    <row r="82" spans="1:21" ht="12" hidden="1" customHeight="1">
      <c r="A82" s="348"/>
      <c r="B82" s="348" t="s">
        <v>253</v>
      </c>
      <c r="C82" s="382" t="s">
        <v>156</v>
      </c>
      <c r="D82" s="381" t="s">
        <v>157</v>
      </c>
      <c r="E82" s="381"/>
      <c r="F82" s="381"/>
      <c r="G82" s="381"/>
      <c r="H82" s="381"/>
      <c r="I82" s="381"/>
      <c r="J82" s="390">
        <f>IF(INDEX(Rank2026!74:74,MATCH($K$1,Rank2026!$1:$1,0))="","-",(INDEX(Rank2026!74:74,MATCH($K$1,Rank2026!$1:$1,0))))</f>
        <v>5</v>
      </c>
      <c r="K82" s="391">
        <f>IF(INDEX(Value2026!74:74,MATCH($K$1,Value2026!$1:$1,0))="","-",(INDEX(Value2026!74:74,MATCH($K$1,Value2026!$1:$1,0))))</f>
        <v>0.1797130483457561</v>
      </c>
      <c r="L82" s="392">
        <f>IF(INDEX(Score2026!74:74,MATCH($K$1,Score2026!$1:$1,0))="","-",(INDEX(Score2026!74:74,MATCH($K$1,Score2026!$1:$1,0))))</f>
        <v>94.453724114037882</v>
      </c>
      <c r="M82" s="378">
        <f t="shared" si="4"/>
        <v>99.453724114037882</v>
      </c>
      <c r="N82" s="378"/>
      <c r="O82" s="358" t="str">
        <f t="shared" si="3"/>
        <v xml:space="preserve">t </v>
      </c>
      <c r="P82" s="348"/>
      <c r="Q82" s="390">
        <f>IF(INDEX(Rank2026!74:74,MATCH($R$1,Rank2026!$1:$1,0))="","-",(INDEX(Rank2026!74:74,MATCH($R$1,Rank2026!$1:$1,0))))</f>
        <v>19</v>
      </c>
      <c r="R82" s="391">
        <f>IF(INDEX(Value2026!74:74,MATCH($R$1,Value2026!$1:$1,0))="","-",(INDEX(Value2026!74:74,MATCH($R$1,Value2026!$1:$1,0))))</f>
        <v>0.65925713354998328</v>
      </c>
      <c r="S82" s="392">
        <f>IF(INDEX(Score2026!74:74,MATCH($R$1,Score2026!$1:$1,0))="","-",(INDEX(Score2026!74:74,MATCH($R$1,Score2026!$1:$1,0))))</f>
        <v>54.068261475660201</v>
      </c>
      <c r="T82" s="378">
        <f t="shared" si="5"/>
        <v>59.068261475660201</v>
      </c>
      <c r="U82" s="348"/>
    </row>
    <row r="83" spans="1:21" ht="12" hidden="1" customHeight="1">
      <c r="A83" s="348"/>
      <c r="B83" s="348" t="s">
        <v>253</v>
      </c>
      <c r="C83" s="386" t="s">
        <v>158</v>
      </c>
      <c r="D83" s="387" t="s">
        <v>159</v>
      </c>
      <c r="E83" s="387"/>
      <c r="F83" s="387"/>
      <c r="G83" s="387"/>
      <c r="H83" s="387"/>
      <c r="I83" s="387"/>
      <c r="J83" s="390">
        <f>IF(INDEX(Rank2026!75:75,MATCH($K$1,Rank2026!$1:$1,0))="","-",(INDEX(Rank2026!75:75,MATCH($K$1,Rank2026!$1:$1,0))))</f>
        <v>1</v>
      </c>
      <c r="K83" s="391">
        <f>IF(INDEX(Value2026!75:75,MATCH($K$1,Value2026!$1:$1,0))="","-",(INDEX(Value2026!75:75,MATCH($K$1,Value2026!$1:$1,0))))</f>
        <v>0</v>
      </c>
      <c r="L83" s="392">
        <f>IF(INDEX(Score2026!75:75,MATCH($K$1,Score2026!$1:$1,0))="","-",(INDEX(Score2026!75:75,MATCH($K$1,Score2026!$1:$1,0))))</f>
        <v>100</v>
      </c>
      <c r="M83" s="388">
        <f t="shared" si="4"/>
        <v>105</v>
      </c>
      <c r="N83" s="378"/>
      <c r="O83" s="358" t="str">
        <f t="shared" si="3"/>
        <v xml:space="preserve">t </v>
      </c>
      <c r="P83" s="348"/>
      <c r="Q83" s="390">
        <f>IF(INDEX(Rank2026!75:75,MATCH($R$1,Rank2026!$1:$1,0))="","-",(INDEX(Rank2026!75:75,MATCH($R$1,Rank2026!$1:$1,0))))</f>
        <v>26</v>
      </c>
      <c r="R83" s="391">
        <f>IF(INDEX(Value2026!75:75,MATCH($R$1,Value2026!$1:$1,0))="","-",(INDEX(Value2026!75:75,MATCH($R$1,Value2026!$1:$1,0))))</f>
        <v>15</v>
      </c>
      <c r="S83" s="392">
        <f>IF(INDEX(Score2026!75:75,MATCH($R$1,Score2026!$1:$1,0))="","-",(INDEX(Score2026!75:75,MATCH($R$1,Score2026!$1:$1,0))))</f>
        <v>42.307692307692307</v>
      </c>
      <c r="T83" s="388">
        <f t="shared" si="5"/>
        <v>47.307692307692307</v>
      </c>
      <c r="U83" s="348"/>
    </row>
    <row r="84" spans="1:21" ht="12" hidden="1" customHeight="1">
      <c r="A84" s="348"/>
      <c r="B84" s="348" t="s">
        <v>253</v>
      </c>
      <c r="C84" s="379" t="s">
        <v>160</v>
      </c>
      <c r="D84" s="348" t="s">
        <v>161</v>
      </c>
      <c r="E84" s="348"/>
      <c r="F84" s="348"/>
      <c r="G84" s="348"/>
      <c r="H84" s="348"/>
      <c r="I84" s="348"/>
      <c r="J84" s="390">
        <f>IF(INDEX(Rank2026!76:76,MATCH($K$1,Rank2026!$1:$1,0))="","-",(INDEX(Rank2026!76:76,MATCH($K$1,Rank2026!$1:$1,0))))</f>
        <v>1</v>
      </c>
      <c r="K84" s="391" t="str">
        <f>IF(INDEX(Value2026!76:76,MATCH($K$1,Value2026!$1:$1,0))="","-",(INDEX(Value2026!76:76,MATCH($K$1,Value2026!$1:$1,0))))</f>
        <v>-</v>
      </c>
      <c r="L84" s="392">
        <f>IF(INDEX(Score2026!76:76,MATCH($K$1,Score2026!$1:$1,0))="","-",(INDEX(Score2026!76:76,MATCH($K$1,Score2026!$1:$1,0))))</f>
        <v>100</v>
      </c>
      <c r="M84" s="378">
        <f t="shared" si="4"/>
        <v>105</v>
      </c>
      <c r="N84" s="378"/>
      <c r="O84" s="358" t="str">
        <f t="shared" si="3"/>
        <v xml:space="preserve">t </v>
      </c>
      <c r="P84" s="348"/>
      <c r="Q84" s="390">
        <f>IF(INDEX(Rank2026!76:76,MATCH($R$1,Rank2026!$1:$1,0))="","-",(INDEX(Rank2026!76:76,MATCH($R$1,Rank2026!$1:$1,0))))</f>
        <v>6</v>
      </c>
      <c r="R84" s="391" t="str">
        <f>IF(INDEX(Value2026!76:76,MATCH($R$1,Value2026!$1:$1,0))="","-",(INDEX(Value2026!76:76,MATCH($R$1,Value2026!$1:$1,0))))</f>
        <v>-</v>
      </c>
      <c r="S84" s="392">
        <f>IF(INDEX(Score2026!76:76,MATCH($R$1,Score2026!$1:$1,0))="","-",(INDEX(Score2026!76:76,MATCH($R$1,Score2026!$1:$1,0))))</f>
        <v>83.88765810676901</v>
      </c>
      <c r="T84" s="378">
        <f t="shared" si="5"/>
        <v>88.88765810676901</v>
      </c>
      <c r="U84" s="348"/>
    </row>
    <row r="85" spans="1:21" ht="12" hidden="1" customHeight="1">
      <c r="A85" s="348"/>
      <c r="B85" s="348" t="s">
        <v>253</v>
      </c>
      <c r="C85" s="380" t="s">
        <v>162</v>
      </c>
      <c r="D85" s="381" t="s">
        <v>163</v>
      </c>
      <c r="E85" s="381"/>
      <c r="F85" s="381"/>
      <c r="G85" s="381"/>
      <c r="H85" s="381"/>
      <c r="I85" s="381"/>
      <c r="J85" s="390">
        <f>IF(INDEX(Rank2026!77:77,MATCH($K$1,Rank2026!$1:$1,0))="","-",(INDEX(Rank2026!77:77,MATCH($K$1,Rank2026!$1:$1,0))))</f>
        <v>4</v>
      </c>
      <c r="K85" s="391">
        <f>IF(INDEX(Value2026!77:77,MATCH($K$1,Value2026!$1:$1,0))="","-",(INDEX(Value2026!77:77,MATCH($K$1,Value2026!$1:$1,0))))</f>
        <v>7</v>
      </c>
      <c r="L85" s="392">
        <f>IF(INDEX(Score2026!77:77,MATCH($K$1,Score2026!$1:$1,0))="","-",(INDEX(Score2026!77:77,MATCH($K$1,Score2026!$1:$1,0))))</f>
        <v>80</v>
      </c>
      <c r="M85" s="378">
        <f t="shared" si="4"/>
        <v>85</v>
      </c>
      <c r="N85" s="378"/>
      <c r="O85" s="358" t="str">
        <f t="shared" si="3"/>
        <v xml:space="preserve"> u</v>
      </c>
      <c r="P85" s="348"/>
      <c r="Q85" s="390">
        <f>IF(INDEX(Rank2026!77:77,MATCH($R$1,Rank2026!$1:$1,0))="","-",(INDEX(Rank2026!77:77,MATCH($R$1,Rank2026!$1:$1,0))))</f>
        <v>1</v>
      </c>
      <c r="R85" s="391">
        <f>IF(INDEX(Value2026!77:77,MATCH($R$1,Value2026!$1:$1,0))="","-",(INDEX(Value2026!77:77,MATCH($R$1,Value2026!$1:$1,0))))</f>
        <v>8</v>
      </c>
      <c r="S85" s="392">
        <f>IF(INDEX(Score2026!77:77,MATCH($R$1,Score2026!$1:$1,0))="","-",(INDEX(Score2026!77:77,MATCH($R$1,Score2026!$1:$1,0))))</f>
        <v>100</v>
      </c>
      <c r="T85" s="378">
        <f t="shared" si="5"/>
        <v>105</v>
      </c>
      <c r="U85" s="348"/>
    </row>
    <row r="86" spans="1:21" ht="12" hidden="1" customHeight="1">
      <c r="A86" s="348"/>
      <c r="B86" s="348" t="s">
        <v>253</v>
      </c>
      <c r="C86" s="380" t="s">
        <v>164</v>
      </c>
      <c r="D86" s="381" t="s">
        <v>165</v>
      </c>
      <c r="E86" s="381"/>
      <c r="F86" s="381"/>
      <c r="G86" s="381"/>
      <c r="H86" s="381"/>
      <c r="I86" s="381"/>
      <c r="J86" s="390">
        <f>IF(INDEX(Rank2026!78:78,MATCH($K$1,Rank2026!$1:$1,0))="","-",(INDEX(Rank2026!78:78,MATCH($K$1,Rank2026!$1:$1,0))))</f>
        <v>1</v>
      </c>
      <c r="K86" s="391">
        <f>IF(INDEX(Value2026!78:78,MATCH($K$1,Value2026!$1:$1,0))="","-",(INDEX(Value2026!78:78,MATCH($K$1,Value2026!$1:$1,0))))</f>
        <v>67.948715209960938</v>
      </c>
      <c r="L86" s="392">
        <f>IF(INDEX(Score2026!78:78,MATCH($K$1,Score2026!$1:$1,0))="","-",(INDEX(Score2026!78:78,MATCH($K$1,Score2026!$1:$1,0))))</f>
        <v>100</v>
      </c>
      <c r="M86" s="378">
        <f t="shared" si="4"/>
        <v>105</v>
      </c>
      <c r="N86" s="378"/>
      <c r="O86" s="358" t="str">
        <f t="shared" si="3"/>
        <v xml:space="preserve">t </v>
      </c>
      <c r="P86" s="348"/>
      <c r="Q86" s="390">
        <f>IF(INDEX(Rank2026!78:78,MATCH($R$1,Rank2026!$1:$1,0))="","-",(INDEX(Rank2026!78:78,MATCH($R$1,Rank2026!$1:$1,0))))</f>
        <v>6</v>
      </c>
      <c r="R86" s="391">
        <f>IF(INDEX(Value2026!78:78,MATCH($R$1,Value2026!$1:$1,0))="","-",(INDEX(Value2026!78:78,MATCH($R$1,Value2026!$1:$1,0))))</f>
        <v>55.128204345703132</v>
      </c>
      <c r="S86" s="392">
        <f>IF(INDEX(Score2026!78:78,MATCH($R$1,Score2026!$1:$1,0))="","-",(INDEX(Score2026!78:78,MATCH($R$1,Score2026!$1:$1,0))))</f>
        <v>70.588237868048523</v>
      </c>
      <c r="T86" s="378">
        <f t="shared" si="5"/>
        <v>75.588237868048523</v>
      </c>
      <c r="U86" s="348"/>
    </row>
    <row r="87" spans="1:21" ht="12" hidden="1" customHeight="1">
      <c r="A87" s="348"/>
      <c r="B87" s="348" t="s">
        <v>253</v>
      </c>
      <c r="C87" s="380" t="s">
        <v>166</v>
      </c>
      <c r="D87" s="381" t="s">
        <v>167</v>
      </c>
      <c r="E87" s="381"/>
      <c r="F87" s="381"/>
      <c r="G87" s="381"/>
      <c r="H87" s="381"/>
      <c r="I87" s="381"/>
      <c r="J87" s="390">
        <f>IF(INDEX(Rank2026!79:79,MATCH($K$1,Rank2026!$1:$1,0))="","-",(INDEX(Rank2026!79:79,MATCH($K$1,Rank2026!$1:$1,0))))</f>
        <v>1</v>
      </c>
      <c r="K87" s="391">
        <f>IF(INDEX(Value2026!79:79,MATCH($K$1,Value2026!$1:$1,0))="","-",(INDEX(Value2026!79:79,MATCH($K$1,Value2026!$1:$1,0))))</f>
        <v>1</v>
      </c>
      <c r="L87" s="392">
        <f>IF(INDEX(Score2026!79:79,MATCH($K$1,Score2026!$1:$1,0))="","-",(INDEX(Score2026!79:79,MATCH($K$1,Score2026!$1:$1,0))))</f>
        <v>100</v>
      </c>
      <c r="M87" s="378">
        <f t="shared" si="4"/>
        <v>105</v>
      </c>
      <c r="N87" s="378"/>
      <c r="O87" s="358" t="str">
        <f t="shared" si="3"/>
        <v xml:space="preserve">t </v>
      </c>
      <c r="P87" s="348"/>
      <c r="Q87" s="390">
        <f>IF(INDEX(Rank2026!79:79,MATCH($R$1,Rank2026!$1:$1,0))="","-",(INDEX(Rank2026!79:79,MATCH($R$1,Rank2026!$1:$1,0))))</f>
        <v>10</v>
      </c>
      <c r="R87" s="391">
        <f>IF(INDEX(Value2026!79:79,MATCH($R$1,Value2026!$1:$1,0))="","-",(INDEX(Value2026!79:79,MATCH($R$1,Value2026!$1:$1,0))))</f>
        <v>2</v>
      </c>
      <c r="S87" s="392">
        <f>IF(INDEX(Score2026!79:79,MATCH($R$1,Score2026!$1:$1,0))="","-",(INDEX(Score2026!79:79,MATCH($R$1,Score2026!$1:$1,0))))</f>
        <v>66.666666666666657</v>
      </c>
      <c r="T87" s="378">
        <f t="shared" si="5"/>
        <v>71.666666666666657</v>
      </c>
      <c r="U87" s="348"/>
    </row>
    <row r="88" spans="1:21" ht="12" hidden="1" customHeight="1">
      <c r="A88" s="348"/>
      <c r="B88" s="348" t="s">
        <v>253</v>
      </c>
      <c r="C88" s="383" t="s">
        <v>168</v>
      </c>
      <c r="D88" s="384" t="s">
        <v>169</v>
      </c>
      <c r="E88" s="384"/>
      <c r="F88" s="384"/>
      <c r="G88" s="384"/>
      <c r="H88" s="384"/>
      <c r="I88" s="384"/>
      <c r="J88" s="390">
        <f>IF(INDEX(Rank2026!80:80,MATCH($K$1,Rank2026!$1:$1,0))="","-",(INDEX(Rank2026!80:80,MATCH($K$1,Rank2026!$1:$1,0))))</f>
        <v>18</v>
      </c>
      <c r="K88" s="391" t="str">
        <f>IF(INDEX(Value2026!80:80,MATCH($K$1,Value2026!$1:$1,0))="","-",(INDEX(Value2026!80:80,MATCH($K$1,Value2026!$1:$1,0))))</f>
        <v>-</v>
      </c>
      <c r="L88" s="392">
        <f>IF(INDEX(Score2026!80:80,MATCH($K$1,Score2026!$1:$1,0))="","-",(INDEX(Score2026!80:80,MATCH($K$1,Score2026!$1:$1,0))))</f>
        <v>84.047602748857216</v>
      </c>
      <c r="M88" s="385">
        <f t="shared" si="4"/>
        <v>89.047602748857216</v>
      </c>
      <c r="N88" s="378"/>
      <c r="O88" s="358" t="str">
        <f t="shared" si="3"/>
        <v xml:space="preserve"> u</v>
      </c>
      <c r="P88" s="348"/>
      <c r="Q88" s="390">
        <f>IF(INDEX(Rank2026!80:80,MATCH($R$1,Rank2026!$1:$1,0))="","-",(INDEX(Rank2026!80:80,MATCH($R$1,Rank2026!$1:$1,0))))</f>
        <v>11</v>
      </c>
      <c r="R88" s="391" t="str">
        <f>IF(INDEX(Value2026!80:80,MATCH($R$1,Value2026!$1:$1,0))="","-",(INDEX(Value2026!80:80,MATCH($R$1,Value2026!$1:$1,0))))</f>
        <v>-</v>
      </c>
      <c r="S88" s="392">
        <f>IF(INDEX(Score2026!80:80,MATCH($R$1,Score2026!$1:$1,0))="","-",(INDEX(Score2026!80:80,MATCH($R$1,Score2026!$1:$1,0))))</f>
        <v>91.739473489487779</v>
      </c>
      <c r="T88" s="385">
        <f t="shared" si="5"/>
        <v>96.739473489487779</v>
      </c>
      <c r="U88" s="348"/>
    </row>
    <row r="89" spans="1:21" ht="12" hidden="1" customHeight="1">
      <c r="A89" s="348"/>
      <c r="B89" s="348" t="s">
        <v>253</v>
      </c>
      <c r="C89" s="380" t="s">
        <v>170</v>
      </c>
      <c r="D89" s="381" t="s">
        <v>171</v>
      </c>
      <c r="E89" s="381"/>
      <c r="F89" s="381"/>
      <c r="G89" s="381"/>
      <c r="H89" s="381"/>
      <c r="I89" s="381"/>
      <c r="J89" s="390">
        <f>IF(INDEX(Rank2026!81:81,MATCH($K$1,Rank2026!$1:$1,0))="","-",(INDEX(Rank2026!81:81,MATCH($K$1,Rank2026!$1:$1,0))))</f>
        <v>26</v>
      </c>
      <c r="K89" s="391">
        <f>IF(INDEX(Value2026!81:81,MATCH($K$1,Value2026!$1:$1,0))="","-",(INDEX(Value2026!81:81,MATCH($K$1,Value2026!$1:$1,0))))</f>
        <v>15640.71443</v>
      </c>
      <c r="L89" s="392">
        <f>IF(INDEX(Score2026!81:81,MATCH($K$1,Score2026!$1:$1,0))="","-",(INDEX(Score2026!81:81,MATCH($K$1,Score2026!$1:$1,0))))</f>
        <v>81.152391541042505</v>
      </c>
      <c r="M89" s="378">
        <f t="shared" si="4"/>
        <v>86.152391541042505</v>
      </c>
      <c r="N89" s="378"/>
      <c r="O89" s="358" t="str">
        <f t="shared" si="3"/>
        <v xml:space="preserve"> u</v>
      </c>
      <c r="P89" s="348"/>
      <c r="Q89" s="390">
        <f>IF(INDEX(Rank2026!81:81,MATCH($R$1,Rank2026!$1:$1,0))="","-",(INDEX(Rank2026!81:81,MATCH($R$1,Rank2026!$1:$1,0))))</f>
        <v>17</v>
      </c>
      <c r="R89" s="391">
        <f>IF(INDEX(Value2026!81:81,MATCH($R$1,Value2026!$1:$1,0))="","-",(INDEX(Value2026!81:81,MATCH($R$1,Value2026!$1:$1,0))))</f>
        <v>8133.5179390000003</v>
      </c>
      <c r="S89" s="392">
        <f>IF(INDEX(Score2026!81:81,MATCH($R$1,Score2026!$1:$1,0))="","-",(INDEX(Score2026!81:81,MATCH($R$1,Score2026!$1:$1,0))))</f>
        <v>90.240265028265938</v>
      </c>
      <c r="T89" s="378">
        <f t="shared" si="5"/>
        <v>95.240265028265938</v>
      </c>
      <c r="U89" s="348"/>
    </row>
    <row r="90" spans="1:21" ht="12" hidden="1" customHeight="1">
      <c r="A90" s="348"/>
      <c r="B90" s="348" t="s">
        <v>253</v>
      </c>
      <c r="C90" s="386" t="s">
        <v>172</v>
      </c>
      <c r="D90" s="387" t="s">
        <v>173</v>
      </c>
      <c r="E90" s="387"/>
      <c r="F90" s="387"/>
      <c r="G90" s="387"/>
      <c r="H90" s="387"/>
      <c r="I90" s="387"/>
      <c r="J90" s="390">
        <f>IF(INDEX(Rank2026!82:82,MATCH($K$1,Rank2026!$1:$1,0))="","-",(INDEX(Rank2026!82:82,MATCH($K$1,Rank2026!$1:$1,0))))</f>
        <v>1</v>
      </c>
      <c r="K90" s="391">
        <f>IF(INDEX(Value2026!82:82,MATCH($K$1,Value2026!$1:$1,0))="","-",(INDEX(Value2026!82:82,MATCH($K$1,Value2026!$1:$1,0))))</f>
        <v>0</v>
      </c>
      <c r="L90" s="392">
        <f>IF(INDEX(Score2026!82:82,MATCH($K$1,Score2026!$1:$1,0))="","-",(INDEX(Score2026!82:82,MATCH($K$1,Score2026!$1:$1,0))))</f>
        <v>100</v>
      </c>
      <c r="M90" s="388">
        <f t="shared" si="4"/>
        <v>105</v>
      </c>
      <c r="N90" s="378"/>
      <c r="O90" s="358" t="str">
        <f t="shared" si="3"/>
        <v>tu</v>
      </c>
      <c r="P90" s="348"/>
      <c r="Q90" s="390">
        <f>IF(INDEX(Rank2026!82:82,MATCH($R$1,Rank2026!$1:$1,0))="","-",(INDEX(Rank2026!82:82,MATCH($R$1,Rank2026!$1:$1,0))))</f>
        <v>1</v>
      </c>
      <c r="R90" s="391">
        <f>IF(INDEX(Value2026!82:82,MATCH($R$1,Value2026!$1:$1,0))="","-",(INDEX(Value2026!82:82,MATCH($R$1,Value2026!$1:$1,0))))</f>
        <v>0</v>
      </c>
      <c r="S90" s="392">
        <f>IF(INDEX(Score2026!82:82,MATCH($R$1,Score2026!$1:$1,0))="","-",(INDEX(Score2026!82:82,MATCH($R$1,Score2026!$1:$1,0))))</f>
        <v>100</v>
      </c>
      <c r="T90" s="388">
        <f t="shared" si="5"/>
        <v>105</v>
      </c>
      <c r="U90" s="348"/>
    </row>
    <row r="91" spans="1:21" ht="12" hidden="1" customHeight="1">
      <c r="A91" s="348"/>
      <c r="B91" s="348" t="s">
        <v>253</v>
      </c>
      <c r="C91" s="379" t="s">
        <v>174</v>
      </c>
      <c r="D91" s="348" t="s">
        <v>388</v>
      </c>
      <c r="E91" s="348"/>
      <c r="F91" s="348"/>
      <c r="G91" s="348"/>
      <c r="H91" s="348"/>
      <c r="I91" s="348"/>
      <c r="J91" s="390">
        <f>IF(INDEX(Rank2026!83:83,MATCH($K$1,Rank2026!$1:$1,0))="","-",(INDEX(Rank2026!83:83,MATCH($K$1,Rank2026!$1:$1,0))))</f>
        <v>2</v>
      </c>
      <c r="K91" s="391">
        <f>IF(INDEX(Value2026!83:83,MATCH($K$1,Value2026!$1:$1,0))="","-",(INDEX(Value2026!83:83,MATCH($K$1,Value2026!$1:$1,0))))</f>
        <v>79.95</v>
      </c>
      <c r="L91" s="392">
        <f>IF(INDEX(Score2026!83:83,MATCH($K$1,Score2026!$1:$1,0))="","-",(INDEX(Score2026!83:83,MATCH($K$1,Score2026!$1:$1,0))))</f>
        <v>98.587340396631376</v>
      </c>
      <c r="M91" s="378">
        <f t="shared" si="4"/>
        <v>103.58734039663138</v>
      </c>
      <c r="N91" s="378"/>
      <c r="O91" s="358" t="str">
        <f t="shared" si="3"/>
        <v xml:space="preserve">t </v>
      </c>
      <c r="P91" s="348"/>
      <c r="Q91" s="390">
        <f>IF(INDEX(Rank2026!83:83,MATCH($R$1,Rank2026!$1:$1,0))="","-",(INDEX(Rank2026!83:83,MATCH($R$1,Rank2026!$1:$1,0))))</f>
        <v>17</v>
      </c>
      <c r="R91" s="391">
        <f>IF(INDEX(Value2026!83:83,MATCH($R$1,Value2026!$1:$1,0))="","-",(INDEX(Value2026!83:83,MATCH($R$1,Value2026!$1:$1,0))))</f>
        <v>59.3</v>
      </c>
      <c r="S91" s="392">
        <f>IF(INDEX(Score2026!83:83,MATCH($R$1,Score2026!$1:$1,0))="","-",(INDEX(Score2026!83:83,MATCH($R$1,Score2026!$1:$1,0))))</f>
        <v>42.488454224395539</v>
      </c>
      <c r="T91" s="378">
        <f t="shared" si="5"/>
        <v>47.488454224395539</v>
      </c>
      <c r="U91" s="348"/>
    </row>
    <row r="92" spans="1:21" ht="12" hidden="1" customHeight="1">
      <c r="A92" s="348"/>
      <c r="B92" s="348" t="s">
        <v>253</v>
      </c>
      <c r="C92" s="372" t="s">
        <v>176</v>
      </c>
      <c r="D92" s="373" t="s">
        <v>177</v>
      </c>
      <c r="E92" s="373"/>
      <c r="F92" s="373"/>
      <c r="G92" s="373"/>
      <c r="H92" s="373"/>
      <c r="I92" s="373"/>
      <c r="J92" s="390">
        <f>IF(INDEX(Rank2026!84:84,MATCH($K$1,Rank2026!$1:$1,0))="","-",(INDEX(Rank2026!84:84,MATCH($K$1,Rank2026!$1:$1,0))))</f>
        <v>8</v>
      </c>
      <c r="K92" s="391">
        <f>IF(INDEX(Value2026!84:84,MATCH($K$1,Value2026!$1:$1,0))="","-",(INDEX(Value2026!84:84,MATCH($K$1,Value2026!$1:$1,0))))</f>
        <v>81.302000000000007</v>
      </c>
      <c r="L92" s="392">
        <f>IF(INDEX(Score2026!84:84,MATCH($K$1,Score2026!$1:$1,0))="","-",(INDEX(Score2026!84:84,MATCH($K$1,Score2026!$1:$1,0))))</f>
        <v>78.278371264901736</v>
      </c>
      <c r="M92" s="377">
        <f t="shared" si="4"/>
        <v>83.278371264901736</v>
      </c>
      <c r="N92" s="378"/>
      <c r="O92" s="358" t="str">
        <f t="shared" si="3"/>
        <v xml:space="preserve">t </v>
      </c>
      <c r="P92" s="348"/>
      <c r="Q92" s="390">
        <f>IF(INDEX(Rank2026!84:84,MATCH($R$1,Rank2026!$1:$1,0))="","-",(INDEX(Rank2026!84:84,MATCH($R$1,Rank2026!$1:$1,0))))</f>
        <v>19</v>
      </c>
      <c r="R92" s="391">
        <f>IF(INDEX(Value2026!84:84,MATCH($R$1,Value2026!$1:$1,0))="","-",(INDEX(Value2026!84:84,MATCH($R$1,Value2026!$1:$1,0))))</f>
        <v>75.069000000000003</v>
      </c>
      <c r="S92" s="392">
        <f>IF(INDEX(Score2026!84:84,MATCH($R$1,Score2026!$1:$1,0))="","-",(INDEX(Score2026!84:84,MATCH($R$1,Score2026!$1:$1,0))))</f>
        <v>46.111369148991095</v>
      </c>
      <c r="T92" s="377">
        <f t="shared" si="5"/>
        <v>51.111369148991095</v>
      </c>
      <c r="U92" s="348"/>
    </row>
    <row r="93" spans="1:21" ht="12" hidden="1" customHeight="1">
      <c r="A93" s="348"/>
      <c r="B93" s="348" t="s">
        <v>253</v>
      </c>
      <c r="C93" s="372" t="s">
        <v>178</v>
      </c>
      <c r="D93" s="372" t="s">
        <v>259</v>
      </c>
      <c r="E93" s="372"/>
      <c r="F93" s="372"/>
      <c r="G93" s="372"/>
      <c r="H93" s="372"/>
      <c r="I93" s="372"/>
      <c r="J93" s="390">
        <f>IF(INDEX(Rank2026!85:85,MATCH($K$1,Rank2026!$1:$1,0))="","-",(INDEX(Rank2026!85:85,MATCH($K$1,Rank2026!$1:$1,0))))</f>
        <v>6</v>
      </c>
      <c r="K93" s="391">
        <f>IF(INDEX(Value2026!85:85,MATCH($K$1,Value2026!$1:$1,0))="","-",(INDEX(Value2026!85:85,MATCH($K$1,Value2026!$1:$1,0))))</f>
        <v>3.6</v>
      </c>
      <c r="L93" s="392">
        <f>IF(INDEX(Score2026!85:85,MATCH($K$1,Score2026!$1:$1,0))="","-",(INDEX(Score2026!85:85,MATCH($K$1,Score2026!$1:$1,0))))</f>
        <v>79.629629629629633</v>
      </c>
      <c r="M93" s="377">
        <f t="shared" si="4"/>
        <v>84.629629629629633</v>
      </c>
      <c r="N93" s="378"/>
      <c r="O93" s="358" t="str">
        <f t="shared" si="3"/>
        <v xml:space="preserve">t </v>
      </c>
      <c r="P93" s="348"/>
      <c r="Q93" s="390">
        <f>IF(INDEX(Rank2026!85:85,MATCH($R$1,Rank2026!$1:$1,0))="","-",(INDEX(Rank2026!85:85,MATCH($R$1,Rank2026!$1:$1,0))))</f>
        <v>19</v>
      </c>
      <c r="R93" s="391">
        <f>IF(INDEX(Value2026!85:85,MATCH($R$1,Value2026!$1:$1,0))="","-",(INDEX(Value2026!85:85,MATCH($R$1,Value2026!$1:$1,0))))</f>
        <v>5.8</v>
      </c>
      <c r="S93" s="392">
        <f>IF(INDEX(Score2026!85:85,MATCH($R$1,Score2026!$1:$1,0))="","-",(INDEX(Score2026!85:85,MATCH($R$1,Score2026!$1:$1,0))))</f>
        <v>38.888888888888893</v>
      </c>
      <c r="T93" s="377">
        <f t="shared" si="5"/>
        <v>43.888888888888893</v>
      </c>
      <c r="U93" s="348"/>
    </row>
    <row r="94" spans="1:21" hidden="1">
      <c r="A94" s="348"/>
      <c r="B94" s="348" t="s">
        <v>253</v>
      </c>
      <c r="C94" s="393">
        <v>2.11</v>
      </c>
      <c r="D94" s="372" t="s">
        <v>180</v>
      </c>
      <c r="E94" s="372"/>
      <c r="F94" s="372"/>
      <c r="G94" s="372"/>
      <c r="H94" s="372"/>
      <c r="I94" s="372"/>
      <c r="J94" s="390">
        <f>IF(INDEX(Rank2026!86:86,MATCH($K$1,Rank2026!$1:$1,0))="","-",(INDEX(Rank2026!86:86,MATCH($K$1,Rank2026!$1:$1,0))))</f>
        <v>4</v>
      </c>
      <c r="K94" s="391">
        <f>IF(INDEX(Value2026!86:86,MATCH($K$1,Value2026!$1:$1,0))="","-",(INDEX(Value2026!86:86,MATCH($K$1,Value2026!$1:$1,0))))</f>
        <v>88</v>
      </c>
      <c r="L94" s="392">
        <f>IF(INDEX(Score2026!86:86,MATCH($K$1,Score2026!$1:$1,0))="","-",(INDEX(Score2026!86:86,MATCH($K$1,Score2026!$1:$1,0))))</f>
        <v>93.333333333333314</v>
      </c>
      <c r="M94" s="377">
        <f>IF(Table13[[#This Row],[Score
(0-100)]]="-","",Table13[[#This Row],[Score
(0-100)]]+5)</f>
        <v>24.395866454689983</v>
      </c>
      <c r="N94" s="379"/>
      <c r="O94" s="358" t="str">
        <f t="shared" si="3"/>
        <v xml:space="preserve">t </v>
      </c>
      <c r="P94" s="379"/>
      <c r="Q94" s="390">
        <f>IF(INDEX(Rank2026!86:86,MATCH($R$1,Rank2026!$1:$1,0))="","-",(INDEX(Rank2026!86:86,MATCH($R$1,Rank2026!$1:$1,0))))</f>
        <v>15</v>
      </c>
      <c r="R94" s="391">
        <f>IF(INDEX(Value2026!86:86,MATCH($R$1,Value2026!$1:$1,0))="","-",(INDEX(Value2026!86:86,MATCH($R$1,Value2026!$1:$1,0))))</f>
        <v>79</v>
      </c>
      <c r="S94" s="392">
        <f>IF(INDEX(Score2026!86:86,MATCH($R$1,Score2026!$1:$1,0))="","-",(INDEX(Score2026!86:86,MATCH($R$1,Score2026!$1:$1,0))))</f>
        <v>78.333333333333329</v>
      </c>
      <c r="T94" s="377">
        <f t="shared" si="5"/>
        <v>83.333333333333329</v>
      </c>
      <c r="U94" s="348"/>
    </row>
    <row r="95" spans="1:21" ht="12" hidden="1" customHeight="1">
      <c r="A95" s="348"/>
      <c r="B95" s="348" t="s">
        <v>253</v>
      </c>
      <c r="C95" s="372" t="s">
        <v>821</v>
      </c>
      <c r="D95" s="372" t="s">
        <v>391</v>
      </c>
      <c r="E95" s="372"/>
      <c r="F95" s="372"/>
      <c r="G95" s="372"/>
      <c r="H95" s="372"/>
      <c r="I95" s="372"/>
      <c r="J95" s="390">
        <f>IF(INDEX(Rank2026!87:87,MATCH($K$1,Rank2026!$1:$1,0))="","-",(INDEX(Rank2026!87:87,MATCH($K$1,Rank2026!$1:$1,0))))</f>
        <v>9</v>
      </c>
      <c r="K95" s="771">
        <f>IF(INDEX(Value2026!87:87,MATCH($K$1,Value2026!$1:$1,0))="","-",(INDEX(Value2026!87:87,MATCH($K$1,Value2026!$1:$1,0))))</f>
        <v>0.85399999999999998</v>
      </c>
      <c r="L95" s="772">
        <f>IF(INDEX(Score2026!87:87,MATCH($K$1,Score2026!$1:$1,0))="","-",(INDEX(Score2026!87:87,MATCH($K$1,Score2026!$1:$1,0))))</f>
        <v>86.210892236384723</v>
      </c>
      <c r="M95" s="377">
        <f>IF(Table13[[#This Row],[Score
(0-100)]]="-","",Table13[[#This Row],[Score
(0-100)]]+5)</f>
        <v>105</v>
      </c>
      <c r="N95" s="379"/>
      <c r="O95" s="358" t="str">
        <f t="shared" si="3"/>
        <v xml:space="preserve">t </v>
      </c>
      <c r="P95" s="379"/>
      <c r="Q95" s="773">
        <f>IF(INDEX(Rank2026!87:87,MATCH($R$1,Rank2026!$1:$1,0))="","-",(INDEX(Rank2026!87:87,MATCH($R$1,Rank2026!$1:$1,0))))</f>
        <v>23</v>
      </c>
      <c r="R95" s="771">
        <f>IF(INDEX(Value2026!87:87,MATCH($R$1,Value2026!$1:$1,0))="","-",(INDEX(Value2026!87:87,MATCH($R$1,Value2026!$1:$1,0))))</f>
        <v>0.29799999999999999</v>
      </c>
      <c r="S95" s="772">
        <f>IF(INDEX(Score2026!87:87,MATCH($R$1,Score2026!$1:$1,0))="","-",(INDEX(Score2026!87:87,MATCH($R$1,Score2026!$1:$1,0))))</f>
        <v>21.784472769409039</v>
      </c>
      <c r="T95" s="774">
        <f t="shared" si="5"/>
        <v>26.784472769409039</v>
      </c>
      <c r="U95" s="348"/>
    </row>
    <row r="96" spans="1:21" ht="12" hidden="1" customHeight="1">
      <c r="A96" s="348"/>
      <c r="B96" s="348" t="s">
        <v>262</v>
      </c>
      <c r="C96" s="370" t="s">
        <v>262</v>
      </c>
      <c r="D96" s="370"/>
      <c r="E96" s="370"/>
      <c r="F96" s="370"/>
      <c r="G96" s="370"/>
      <c r="H96" s="370"/>
      <c r="I96" s="370"/>
      <c r="J96" s="368" t="s">
        <v>243</v>
      </c>
      <c r="K96" s="369" t="s">
        <v>237</v>
      </c>
      <c r="L96" s="368" t="s">
        <v>273</v>
      </c>
      <c r="M96" s="389"/>
      <c r="N96" s="389"/>
      <c r="O96" s="358"/>
      <c r="P96" s="348"/>
      <c r="Q96" s="368" t="s">
        <v>243</v>
      </c>
      <c r="R96" s="369" t="s">
        <v>237</v>
      </c>
      <c r="S96" s="368" t="s">
        <v>273</v>
      </c>
      <c r="T96" s="389"/>
      <c r="U96" s="348"/>
    </row>
    <row r="97" spans="1:21" ht="12" hidden="1" customHeight="1">
      <c r="A97" s="348"/>
      <c r="B97" s="348" t="s">
        <v>262</v>
      </c>
      <c r="C97" s="372" t="s">
        <v>183</v>
      </c>
      <c r="D97" s="373" t="s">
        <v>263</v>
      </c>
      <c r="E97" s="373"/>
      <c r="F97" s="373"/>
      <c r="G97" s="373"/>
      <c r="H97" s="373"/>
      <c r="I97" s="373"/>
      <c r="J97" s="374">
        <f>IF(INDEX(Rank2026!91:91,MATCH($K$1,Rank2026!$1:$1,0))="","-",(INDEX(Rank2026!91:91,MATCH($K$1,Rank2026!$1:$1,0))))</f>
        <v>6</v>
      </c>
      <c r="K97" s="375">
        <f>IF(INDEX(Value2026!91:91,MATCH($K$1,Value2026!$1:$1,0))="","-",(INDEX(Value2026!91:91,MATCH($K$1,Value2026!$1:$1,0))))</f>
        <v>9.4600000000000009</v>
      </c>
      <c r="L97" s="394">
        <f>IF(INDEX(Score2026!91:91,MATCH($K$1,Score2026!$1:$1,0))="","-",(INDEX(Score2026!91:91,MATCH($K$1,Score2026!$1:$1,0))))</f>
        <v>95.150262362855798</v>
      </c>
      <c r="M97" s="377">
        <f>IF(Table132[[#This Row],[Score
(0-100)]]="-","",Table132[[#This Row],[Score
(0-100)]]+5)</f>
        <v>100.1502623628558</v>
      </c>
      <c r="N97" s="378"/>
      <c r="O97" s="358" t="str">
        <f t="shared" si="3"/>
        <v xml:space="preserve">t </v>
      </c>
      <c r="P97" s="348"/>
      <c r="Q97" s="374">
        <f>IF(INDEX(Rank2026!91:91,MATCH($R$1,Rank2026!$1:$1,0))="","-",(INDEX(Rank2026!91:91,MATCH($R$1,Rank2026!$1:$1,0))))</f>
        <v>13</v>
      </c>
      <c r="R97" s="375">
        <f>IF(INDEX(Value2026!91:91,MATCH($R$1,Value2026!$1:$1,0))="","-",(INDEX(Value2026!91:91,MATCH($R$1,Value2026!$1:$1,0))))</f>
        <v>16.600000000000001</v>
      </c>
      <c r="S97" s="394">
        <f>IF(INDEX(Score2026!91:91,MATCH($R$1,Score2026!$1:$1,0))="","-",(INDEX(Score2026!91:91,MATCH($R$1,Score2026!$1:$1,0))))</f>
        <v>83.797106058196846</v>
      </c>
      <c r="T97" s="377">
        <f t="shared" ref="T97:T113" si="6">IF(S97="-","",S97+5)</f>
        <v>88.797106058196846</v>
      </c>
      <c r="U97" s="348"/>
    </row>
    <row r="98" spans="1:21" ht="12" hidden="1" customHeight="1">
      <c r="A98" s="348"/>
      <c r="B98" s="348" t="s">
        <v>262</v>
      </c>
      <c r="C98" s="379" t="s">
        <v>185</v>
      </c>
      <c r="D98" s="348" t="s">
        <v>822</v>
      </c>
      <c r="E98" s="348"/>
      <c r="F98" s="348"/>
      <c r="G98" s="348"/>
      <c r="H98" s="348"/>
      <c r="I98" s="348"/>
      <c r="J98" s="374">
        <f>IF(INDEX(Rank2026!92:92,MATCH($K$1,Rank2026!$1:$1,0))="","-",(INDEX(Rank2026!92:92,MATCH($K$1,Rank2026!$1:$1,0))))</f>
        <v>9</v>
      </c>
      <c r="K98" s="375">
        <f>IF(INDEX(Value2026!92:92,MATCH($K$1,Value2026!$1:$1,0))="","-",(INDEX(Value2026!92:92,MATCH($K$1,Value2026!$1:$1,0))))</f>
        <v>6.8982816196905402E-3</v>
      </c>
      <c r="L98" s="394">
        <f>IF(INDEX(Score2026!92:92,MATCH($K$1,Score2026!$1:$1,0))="","-",(INDEX(Score2026!92:92,MATCH($K$1,Score2026!$1:$1,0))))</f>
        <v>36.345798130720844</v>
      </c>
      <c r="M98" s="378">
        <f>IF(Table132[[#This Row],[Score
(0-100)]]="-","",Table132[[#This Row],[Score
(0-100)]]+5)</f>
        <v>41.345798130720844</v>
      </c>
      <c r="N98" s="378"/>
      <c r="O98" s="358" t="str">
        <f t="shared" si="3"/>
        <v xml:space="preserve">t </v>
      </c>
      <c r="P98" s="348"/>
      <c r="Q98" s="374">
        <f>IF(INDEX(Rank2026!92:92,MATCH($R$1,Rank2026!$1:$1,0))="","-",(INDEX(Rank2026!92:92,MATCH($R$1,Rank2026!$1:$1,0))))</f>
        <v>16</v>
      </c>
      <c r="R98" s="375">
        <f>IF(INDEX(Value2026!92:92,MATCH($R$1,Value2026!$1:$1,0))="","-",(INDEX(Value2026!92:92,MATCH($R$1,Value2026!$1:$1,0))))</f>
        <v>4.6055938016254499E-3</v>
      </c>
      <c r="S98" s="394">
        <f>IF(INDEX(Score2026!92:92,MATCH($R$1,Score2026!$1:$1,0))="","-",(INDEX(Score2026!92:92,MATCH($R$1,Score2026!$1:$1,0))))</f>
        <v>24.043598416570127</v>
      </c>
      <c r="T98" s="378">
        <f t="shared" si="6"/>
        <v>29.043598416570127</v>
      </c>
      <c r="U98" s="348"/>
    </row>
    <row r="99" spans="1:21" ht="12" hidden="1" customHeight="1">
      <c r="A99" s="348"/>
      <c r="B99" s="348" t="s">
        <v>262</v>
      </c>
      <c r="C99" s="372" t="s">
        <v>187</v>
      </c>
      <c r="D99" s="373" t="s">
        <v>188</v>
      </c>
      <c r="E99" s="373"/>
      <c r="F99" s="373"/>
      <c r="G99" s="373"/>
      <c r="H99" s="373"/>
      <c r="I99" s="373"/>
      <c r="J99" s="374">
        <f>IF(INDEX(Rank2026!93:93,MATCH($K$1,Rank2026!$1:$1,0))="","-",(INDEX(Rank2026!93:93,MATCH($K$1,Rank2026!$1:$1,0))))</f>
        <v>5</v>
      </c>
      <c r="K99" s="375">
        <f>IF(INDEX(Value2026!93:93,MATCH($K$1,Value2026!$1:$1,0))="","-",(INDEX(Value2026!93:93,MATCH($K$1,Value2026!$1:$1,0))))</f>
        <v>97.192672729999998</v>
      </c>
      <c r="L99" s="394">
        <f>IF(INDEX(Score2026!93:93,MATCH($K$1,Score2026!$1:$1,0))="","-",(INDEX(Score2026!93:93,MATCH($K$1,Score2026!$1:$1,0))))</f>
        <v>96.97179349472755</v>
      </c>
      <c r="M99" s="377">
        <f>IF(Table132[[#This Row],[Score
(0-100)]]="-","",Table132[[#This Row],[Score
(0-100)]]+5)</f>
        <v>101.97179349472755</v>
      </c>
      <c r="N99" s="378"/>
      <c r="O99" s="358" t="str">
        <f t="shared" si="3"/>
        <v xml:space="preserve">t </v>
      </c>
      <c r="P99" s="348"/>
      <c r="Q99" s="374">
        <f>IF(INDEX(Rank2026!93:93,MATCH($R$1,Rank2026!$1:$1,0))="","-",(INDEX(Rank2026!93:93,MATCH($R$1,Rank2026!$1:$1,0))))</f>
        <v>13</v>
      </c>
      <c r="R99" s="375">
        <f>IF(INDEX(Value2026!93:93,MATCH($R$1,Value2026!$1:$1,0))="","-",(INDEX(Value2026!93:93,MATCH($R$1,Value2026!$1:$1,0))))</f>
        <v>64.111968989999994</v>
      </c>
      <c r="S99" s="394">
        <f>IF(INDEX(Score2026!93:93,MATCH($R$1,Score2026!$1:$1,0))="","-",(INDEX(Score2026!93:93,MATCH($R$1,Score2026!$1:$1,0))))</f>
        <v>61.288315000801077</v>
      </c>
      <c r="T99" s="377">
        <f t="shared" si="6"/>
        <v>66.288315000801077</v>
      </c>
      <c r="U99" s="348"/>
    </row>
    <row r="100" spans="1:21" ht="12" hidden="1" customHeight="1">
      <c r="A100" s="348"/>
      <c r="B100" s="348" t="s">
        <v>262</v>
      </c>
      <c r="C100" s="379" t="s">
        <v>189</v>
      </c>
      <c r="D100" s="348" t="s">
        <v>567</v>
      </c>
      <c r="E100" s="348"/>
      <c r="F100" s="348"/>
      <c r="G100" s="348"/>
      <c r="H100" s="348"/>
      <c r="I100" s="348"/>
      <c r="J100" s="374">
        <f>IF(INDEX(Rank2026!94:94,MATCH($K$1,Rank2026!$1:$1,0))="","-",(INDEX(Rank2026!94:94,MATCH($K$1,Rank2026!$1:$1,0))))</f>
        <v>4</v>
      </c>
      <c r="K100" s="375">
        <f>IF(INDEX(Value2026!94:94,MATCH($K$1,Value2026!$1:$1,0))="","-",(INDEX(Value2026!94:94,MATCH($K$1,Value2026!$1:$1,0))))</f>
        <v>39.357219539283292</v>
      </c>
      <c r="L100" s="394">
        <f>IF(INDEX(Score2026!94:94,MATCH($K$1,Score2026!$1:$1,0))="","-",(INDEX(Score2026!94:94,MATCH($K$1,Score2026!$1:$1,0))))</f>
        <v>85.887121174691842</v>
      </c>
      <c r="M100" s="378">
        <f>IF(Table132[[#This Row],[Score
(0-100)]]="-","",Table132[[#This Row],[Score
(0-100)]]+5)</f>
        <v>90.887121174691842</v>
      </c>
      <c r="N100" s="378"/>
      <c r="O100" s="358" t="str">
        <f t="shared" si="3"/>
        <v xml:space="preserve">t </v>
      </c>
      <c r="P100" s="348"/>
      <c r="Q100" s="374">
        <f>IF(INDEX(Rank2026!94:94,MATCH($R$1,Rank2026!$1:$1,0))="","-",(INDEX(Rank2026!94:94,MATCH($R$1,Rank2026!$1:$1,0))))</f>
        <v>11</v>
      </c>
      <c r="R100" s="375">
        <f>IF(INDEX(Value2026!94:94,MATCH($R$1,Value2026!$1:$1,0))="","-",(INDEX(Value2026!94:94,MATCH($R$1,Value2026!$1:$1,0))))</f>
        <v>70.725234519746664</v>
      </c>
      <c r="S100" s="394">
        <f>IF(INDEX(Score2026!94:94,MATCH($R$1,Score2026!$1:$1,0))="","-",(INDEX(Score2026!94:94,MATCH($R$1,Score2026!$1:$1,0))))</f>
        <v>57.869770146533192</v>
      </c>
      <c r="T100" s="378">
        <f t="shared" si="6"/>
        <v>62.869770146533192</v>
      </c>
      <c r="U100" s="348"/>
    </row>
    <row r="101" spans="1:21" ht="12" hidden="1" customHeight="1">
      <c r="A101" s="348"/>
      <c r="B101" s="348" t="s">
        <v>262</v>
      </c>
      <c r="C101" s="372" t="s">
        <v>191</v>
      </c>
      <c r="D101" s="373" t="s">
        <v>398</v>
      </c>
      <c r="E101" s="373"/>
      <c r="F101" s="373"/>
      <c r="G101" s="373"/>
      <c r="H101" s="373"/>
      <c r="I101" s="373"/>
      <c r="J101" s="374">
        <f>IF(INDEX(Rank2026!95:95,MATCH($K$1,Rank2026!$1:$1,0))="","-",(INDEX(Rank2026!95:95,MATCH($K$1,Rank2026!$1:$1,0))))</f>
        <v>14</v>
      </c>
      <c r="K101" s="375">
        <f>IF(INDEX(Value2026!95:95,MATCH($K$1,Value2026!$1:$1,0))="","-",(INDEX(Value2026!95:95,MATCH($K$1,Value2026!$1:$1,0))))</f>
        <v>3.4089999999999998</v>
      </c>
      <c r="L101" s="394">
        <f>IF(INDEX(Score2026!95:95,MATCH($K$1,Score2026!$1:$1,0))="","-",(INDEX(Score2026!95:95,MATCH($K$1,Score2026!$1:$1,0))))</f>
        <v>57.558047701784865</v>
      </c>
      <c r="M101" s="377">
        <f>IF(Table132[[#This Row],[Score
(0-100)]]="-","",Table132[[#This Row],[Score
(0-100)]]+5)</f>
        <v>62.558047701784865</v>
      </c>
      <c r="N101" s="378"/>
      <c r="O101" s="358" t="str">
        <f t="shared" si="3"/>
        <v xml:space="preserve"> u</v>
      </c>
      <c r="P101" s="348"/>
      <c r="Q101" s="374">
        <f>IF(INDEX(Rank2026!95:95,MATCH($R$1,Rank2026!$1:$1,0))="","-",(INDEX(Rank2026!95:95,MATCH($R$1,Rank2026!$1:$1,0))))</f>
        <v>13</v>
      </c>
      <c r="R101" s="375">
        <f>IF(INDEX(Value2026!95:95,MATCH($R$1,Value2026!$1:$1,0))="","-",(INDEX(Value2026!95:95,MATCH($R$1,Value2026!$1:$1,0))))</f>
        <v>2.6459999999999999</v>
      </c>
      <c r="S101" s="394">
        <f>IF(INDEX(Score2026!95:95,MATCH($R$1,Score2026!$1:$1,0))="","-",(INDEX(Score2026!95:95,MATCH($R$1,Score2026!$1:$1,0))))</f>
        <v>69.609856262833674</v>
      </c>
      <c r="T101" s="377">
        <f t="shared" si="6"/>
        <v>74.609856262833674</v>
      </c>
      <c r="U101" s="348"/>
    </row>
    <row r="102" spans="1:21" ht="12" hidden="1" customHeight="1">
      <c r="A102" s="348"/>
      <c r="B102" s="348" t="s">
        <v>262</v>
      </c>
      <c r="C102" s="379" t="s">
        <v>193</v>
      </c>
      <c r="D102" s="348" t="s">
        <v>266</v>
      </c>
      <c r="E102" s="348"/>
      <c r="F102" s="348"/>
      <c r="G102" s="348"/>
      <c r="H102" s="348"/>
      <c r="I102" s="348"/>
      <c r="J102" s="374">
        <f>IF(INDEX(Rank2026!96:96,MATCH($K$1,Rank2026!$1:$1,0))="","-",(INDEX(Rank2026!96:96,MATCH($K$1,Rank2026!$1:$1,0))))</f>
        <v>21</v>
      </c>
      <c r="K102" s="375">
        <f>IF(INDEX(Value2026!96:96,MATCH($K$1,Value2026!$1:$1,0))="","-",(INDEX(Value2026!96:96,MATCH($K$1,Value2026!$1:$1,0))))</f>
        <v>12.2</v>
      </c>
      <c r="L102" s="394">
        <f>IF(INDEX(Score2026!96:96,MATCH($K$1,Score2026!$1:$1,0))="","-",(INDEX(Score2026!96:96,MATCH($K$1,Score2026!$1:$1,0))))</f>
        <v>19.395866454689983</v>
      </c>
      <c r="M102" s="378">
        <f>IF(Table132[[#This Row],[Score
(0-100)]]="-","",Table132[[#This Row],[Score
(0-100)]]+5)</f>
        <v>24.395866454689983</v>
      </c>
      <c r="N102" s="378"/>
      <c r="O102" s="358" t="str">
        <f t="shared" si="3"/>
        <v xml:space="preserve"> u</v>
      </c>
      <c r="P102" s="348"/>
      <c r="Q102" s="374">
        <f>IF(INDEX(Rank2026!96:96,MATCH($R$1,Rank2026!$1:$1,0))="","-",(INDEX(Rank2026!96:96,MATCH($R$1,Rank2026!$1:$1,0))))</f>
        <v>19</v>
      </c>
      <c r="R102" s="375">
        <f>IF(INDEX(Value2026!96:96,MATCH($R$1,Value2026!$1:$1,0))="","-",(INDEX(Value2026!96:96,MATCH($R$1,Value2026!$1:$1,0))))</f>
        <v>13</v>
      </c>
      <c r="S102" s="394">
        <f>IF(INDEX(Score2026!96:96,MATCH($R$1,Score2026!$1:$1,0))="","-",(INDEX(Score2026!96:96,MATCH($R$1,Score2026!$1:$1,0))))</f>
        <v>20.667726550079493</v>
      </c>
      <c r="T102" s="378">
        <f t="shared" si="6"/>
        <v>25.667726550079493</v>
      </c>
      <c r="U102" s="348"/>
    </row>
    <row r="103" spans="1:21" ht="12" hidden="1" customHeight="1">
      <c r="A103" s="348"/>
      <c r="B103" s="348" t="s">
        <v>262</v>
      </c>
      <c r="C103" s="383" t="s">
        <v>195</v>
      </c>
      <c r="D103" s="384" t="s">
        <v>267</v>
      </c>
      <c r="E103" s="384"/>
      <c r="F103" s="384"/>
      <c r="G103" s="384"/>
      <c r="H103" s="384"/>
      <c r="I103" s="384"/>
      <c r="J103" s="374">
        <f>IF(INDEX(Rank2026!97:97,MATCH($K$1,Rank2026!$1:$1,0))="","-",(INDEX(Rank2026!97:97,MATCH($K$1,Rank2026!$1:$1,0))))</f>
        <v>1</v>
      </c>
      <c r="K103" s="375" t="str">
        <f>IF(INDEX(Value2026!97:97,MATCH($K$1,Value2026!$1:$1,0))="","-",(INDEX(Value2026!97:97,MATCH($K$1,Value2026!$1:$1,0))))</f>
        <v>-</v>
      </c>
      <c r="L103" s="394">
        <f>IF(INDEX(Score2026!97:97,MATCH($K$1,Score2026!$1:$1,0))="","-",(INDEX(Score2026!97:97,MATCH($K$1,Score2026!$1:$1,0))))</f>
        <v>100</v>
      </c>
      <c r="M103" s="385">
        <f>IF(Table132[[#This Row],[Score
(0-100)]]="-","",Table132[[#This Row],[Score
(0-100)]]+5)</f>
        <v>105</v>
      </c>
      <c r="N103" s="378"/>
      <c r="O103" s="358" t="str">
        <f t="shared" si="3"/>
        <v>tu</v>
      </c>
      <c r="P103" s="348"/>
      <c r="Q103" s="374">
        <f>IF(INDEX(Rank2026!97:97,MATCH($R$1,Rank2026!$1:$1,0))="","-",(INDEX(Rank2026!97:97,MATCH($R$1,Rank2026!$1:$1,0))))</f>
        <v>1</v>
      </c>
      <c r="R103" s="375" t="str">
        <f>IF(INDEX(Value2026!97:97,MATCH($R$1,Value2026!$1:$1,0))="","-",(INDEX(Value2026!97:97,MATCH($R$1,Value2026!$1:$1,0))))</f>
        <v>-</v>
      </c>
      <c r="S103" s="394">
        <f>IF(INDEX(Score2026!97:97,MATCH($R$1,Score2026!$1:$1,0))="","-",(INDEX(Score2026!97:97,MATCH($R$1,Score2026!$1:$1,0))))</f>
        <v>100</v>
      </c>
      <c r="T103" s="385">
        <f t="shared" si="6"/>
        <v>105</v>
      </c>
      <c r="U103" s="348"/>
    </row>
    <row r="104" spans="1:21" ht="12" hidden="1" customHeight="1">
      <c r="A104" s="348"/>
      <c r="B104" s="348" t="s">
        <v>262</v>
      </c>
      <c r="C104" s="380" t="s">
        <v>197</v>
      </c>
      <c r="D104" s="381" t="s">
        <v>198</v>
      </c>
      <c r="E104" s="381"/>
      <c r="F104" s="381"/>
      <c r="G104" s="381"/>
      <c r="H104" s="381"/>
      <c r="I104" s="381"/>
      <c r="J104" s="374">
        <f>IF(INDEX(Rank2026!98:98,MATCH($K$1,Rank2026!$1:$1,0))="","-",(INDEX(Rank2026!98:98,MATCH($K$1,Rank2026!$1:$1,0))))</f>
        <v>1</v>
      </c>
      <c r="K104" s="375">
        <f>IF(INDEX(Value2026!98:98,MATCH($K$1,Value2026!$1:$1,0))="","-",(INDEX(Value2026!98:98,MATCH($K$1,Value2026!$1:$1,0))))</f>
        <v>2</v>
      </c>
      <c r="L104" s="394">
        <f>IF(INDEX(Score2026!98:98,MATCH($K$1,Score2026!$1:$1,0))="","-",(INDEX(Score2026!98:98,MATCH($K$1,Score2026!$1:$1,0))))</f>
        <v>100</v>
      </c>
      <c r="M104" s="378">
        <f>IF(Table132[[#This Row],[Score
(0-100)]]="-","",Table132[[#This Row],[Score
(0-100)]]+5)</f>
        <v>105</v>
      </c>
      <c r="N104" s="378"/>
      <c r="O104" s="358" t="str">
        <f t="shared" si="3"/>
        <v>tu</v>
      </c>
      <c r="P104" s="348"/>
      <c r="Q104" s="374">
        <f>IF(INDEX(Rank2026!98:98,MATCH($R$1,Rank2026!$1:$1,0))="","-",(INDEX(Rank2026!98:98,MATCH($R$1,Rank2026!$1:$1,0))))</f>
        <v>1</v>
      </c>
      <c r="R104" s="375">
        <f>IF(INDEX(Value2026!98:98,MATCH($R$1,Value2026!$1:$1,0))="","-",(INDEX(Value2026!98:98,MATCH($R$1,Value2026!$1:$1,0))))</f>
        <v>2</v>
      </c>
      <c r="S104" s="394">
        <f>IF(INDEX(Score2026!98:98,MATCH($R$1,Score2026!$1:$1,0))="","-",(INDEX(Score2026!98:98,MATCH($R$1,Score2026!$1:$1,0))))</f>
        <v>100</v>
      </c>
      <c r="T104" s="378">
        <f t="shared" si="6"/>
        <v>105</v>
      </c>
      <c r="U104" s="348"/>
    </row>
    <row r="105" spans="1:21" ht="12" hidden="1" customHeight="1">
      <c r="A105" s="348"/>
      <c r="B105" s="348" t="s">
        <v>262</v>
      </c>
      <c r="C105" s="380" t="s">
        <v>199</v>
      </c>
      <c r="D105" s="381" t="s">
        <v>200</v>
      </c>
      <c r="E105" s="381"/>
      <c r="F105" s="381"/>
      <c r="G105" s="381"/>
      <c r="H105" s="381"/>
      <c r="I105" s="381"/>
      <c r="J105" s="374">
        <f>IF(INDEX(Rank2026!99:99,MATCH($K$1,Rank2026!$1:$1,0))="","-",(INDEX(Rank2026!99:99,MATCH($K$1,Rank2026!$1:$1,0))))</f>
        <v>1</v>
      </c>
      <c r="K105" s="375">
        <f>IF(INDEX(Value2026!99:99,MATCH($K$1,Value2026!$1:$1,0))="","-",(INDEX(Value2026!99:99,MATCH($K$1,Value2026!$1:$1,0))))</f>
        <v>2</v>
      </c>
      <c r="L105" s="394">
        <f>IF(INDEX(Score2026!99:99,MATCH($K$1,Score2026!$1:$1,0))="","-",(INDEX(Score2026!99:99,MATCH($K$1,Score2026!$1:$1,0))))</f>
        <v>100</v>
      </c>
      <c r="M105" s="378">
        <f>IF(Table132[[#This Row],[Score
(0-100)]]="-","",Table132[[#This Row],[Score
(0-100)]]+5)</f>
        <v>105</v>
      </c>
      <c r="N105" s="378"/>
      <c r="O105" s="358" t="str">
        <f t="shared" si="3"/>
        <v>tu</v>
      </c>
      <c r="P105" s="348"/>
      <c r="Q105" s="374">
        <f>IF(INDEX(Rank2026!99:99,MATCH($R$1,Rank2026!$1:$1,0))="","-",(INDEX(Rank2026!99:99,MATCH($R$1,Rank2026!$1:$1,0))))</f>
        <v>1</v>
      </c>
      <c r="R105" s="375">
        <f>IF(INDEX(Value2026!99:99,MATCH($R$1,Value2026!$1:$1,0))="","-",(INDEX(Value2026!99:99,MATCH($R$1,Value2026!$1:$1,0))))</f>
        <v>2</v>
      </c>
      <c r="S105" s="394">
        <f>IF(INDEX(Score2026!99:99,MATCH($R$1,Score2026!$1:$1,0))="","-",(INDEX(Score2026!99:99,MATCH($R$1,Score2026!$1:$1,0))))</f>
        <v>100</v>
      </c>
      <c r="T105" s="378">
        <f t="shared" si="6"/>
        <v>105</v>
      </c>
      <c r="U105" s="348"/>
    </row>
    <row r="106" spans="1:21" ht="12" hidden="1" customHeight="1">
      <c r="A106" s="348"/>
      <c r="B106" s="348" t="s">
        <v>262</v>
      </c>
      <c r="C106" s="380" t="s">
        <v>201</v>
      </c>
      <c r="D106" s="381" t="s">
        <v>202</v>
      </c>
      <c r="E106" s="381"/>
      <c r="F106" s="381"/>
      <c r="G106" s="381"/>
      <c r="H106" s="381"/>
      <c r="I106" s="381"/>
      <c r="J106" s="374">
        <f>IF(INDEX(Rank2026!100:100,MATCH($K$1,Rank2026!$1:$1,0))="","-",(INDEX(Rank2026!100:100,MATCH($K$1,Rank2026!$1:$1,0))))</f>
        <v>1</v>
      </c>
      <c r="K106" s="375">
        <f>IF(INDEX(Value2026!100:100,MATCH($K$1,Value2026!$1:$1,0))="","-",(INDEX(Value2026!100:100,MATCH($K$1,Value2026!$1:$1,0))))</f>
        <v>2</v>
      </c>
      <c r="L106" s="394">
        <f>IF(INDEX(Score2026!100:100,MATCH($K$1,Score2026!$1:$1,0))="","-",(INDEX(Score2026!100:100,MATCH($K$1,Score2026!$1:$1,0))))</f>
        <v>100</v>
      </c>
      <c r="M106" s="378">
        <f>IF(Table132[[#This Row],[Score
(0-100)]]="-","",Table132[[#This Row],[Score
(0-100)]]+5)</f>
        <v>105</v>
      </c>
      <c r="N106" s="378"/>
      <c r="O106" s="358" t="str">
        <f t="shared" si="3"/>
        <v>tu</v>
      </c>
      <c r="P106" s="348"/>
      <c r="Q106" s="374">
        <f>IF(INDEX(Rank2026!100:100,MATCH($R$1,Rank2026!$1:$1,0))="","-",(INDEX(Rank2026!100:100,MATCH($R$1,Rank2026!$1:$1,0))))</f>
        <v>1</v>
      </c>
      <c r="R106" s="375">
        <f>IF(INDEX(Value2026!100:100,MATCH($R$1,Value2026!$1:$1,0))="","-",(INDEX(Value2026!100:100,MATCH($R$1,Value2026!$1:$1,0))))</f>
        <v>2</v>
      </c>
      <c r="S106" s="394">
        <f>IF(INDEX(Score2026!100:100,MATCH($R$1,Score2026!$1:$1,0))="","-",(INDEX(Score2026!100:100,MATCH($R$1,Score2026!$1:$1,0))))</f>
        <v>100</v>
      </c>
      <c r="T106" s="378">
        <f t="shared" si="6"/>
        <v>105</v>
      </c>
      <c r="U106" s="348"/>
    </row>
    <row r="107" spans="1:21" ht="12" hidden="1" customHeight="1">
      <c r="A107" s="348"/>
      <c r="B107" s="348" t="s">
        <v>262</v>
      </c>
      <c r="C107" s="380" t="s">
        <v>203</v>
      </c>
      <c r="D107" s="381" t="s">
        <v>204</v>
      </c>
      <c r="E107" s="381"/>
      <c r="F107" s="381"/>
      <c r="G107" s="381"/>
      <c r="H107" s="381"/>
      <c r="I107" s="381"/>
      <c r="J107" s="374">
        <f>IF(INDEX(Rank2026!101:101,MATCH($K$1,Rank2026!$1:$1,0))="","-",(INDEX(Rank2026!101:101,MATCH($K$1,Rank2026!$1:$1,0))))</f>
        <v>1</v>
      </c>
      <c r="K107" s="375">
        <f>IF(INDEX(Value2026!101:101,MATCH($K$1,Value2026!$1:$1,0))="","-",(INDEX(Value2026!101:101,MATCH($K$1,Value2026!$1:$1,0))))</f>
        <v>2</v>
      </c>
      <c r="L107" s="394">
        <f>IF(INDEX(Score2026!101:101,MATCH($K$1,Score2026!$1:$1,0))="","-",(INDEX(Score2026!101:101,MATCH($K$1,Score2026!$1:$1,0))))</f>
        <v>100</v>
      </c>
      <c r="M107" s="378">
        <f>IF(Table132[[#This Row],[Score
(0-100)]]="-","",Table132[[#This Row],[Score
(0-100)]]+5)</f>
        <v>105</v>
      </c>
      <c r="N107" s="378"/>
      <c r="O107" s="358" t="str">
        <f t="shared" si="3"/>
        <v>tu</v>
      </c>
      <c r="P107" s="348"/>
      <c r="Q107" s="374">
        <f>IF(INDEX(Rank2026!101:101,MATCH($R$1,Rank2026!$1:$1,0))="","-",(INDEX(Rank2026!101:101,MATCH($R$1,Rank2026!$1:$1,0))))</f>
        <v>1</v>
      </c>
      <c r="R107" s="375">
        <f>IF(INDEX(Value2026!101:101,MATCH($R$1,Value2026!$1:$1,0))="","-",(INDEX(Value2026!101:101,MATCH($R$1,Value2026!$1:$1,0))))</f>
        <v>2</v>
      </c>
      <c r="S107" s="394">
        <f>IF(INDEX(Score2026!101:101,MATCH($R$1,Score2026!$1:$1,0))="","-",(INDEX(Score2026!101:101,MATCH($R$1,Score2026!$1:$1,0))))</f>
        <v>100</v>
      </c>
      <c r="T107" s="378">
        <f t="shared" si="6"/>
        <v>105</v>
      </c>
      <c r="U107" s="348"/>
    </row>
    <row r="108" spans="1:21" ht="12" hidden="1" customHeight="1">
      <c r="A108" s="348"/>
      <c r="B108" s="348" t="s">
        <v>262</v>
      </c>
      <c r="C108" s="380" t="s">
        <v>205</v>
      </c>
      <c r="D108" s="381" t="s">
        <v>206</v>
      </c>
      <c r="E108" s="381"/>
      <c r="F108" s="381"/>
      <c r="G108" s="381"/>
      <c r="H108" s="381"/>
      <c r="I108" s="381"/>
      <c r="J108" s="374">
        <f>IF(INDEX(Rank2026!102:102,MATCH($K$1,Rank2026!$1:$1,0))="","-",(INDEX(Rank2026!102:102,MATCH($K$1,Rank2026!$1:$1,0))))</f>
        <v>1</v>
      </c>
      <c r="K108" s="375">
        <f>IF(INDEX(Value2026!102:102,MATCH($K$1,Value2026!$1:$1,0))="","-",(INDEX(Value2026!102:102,MATCH($K$1,Value2026!$1:$1,0))))</f>
        <v>2</v>
      </c>
      <c r="L108" s="394">
        <f>IF(INDEX(Score2026!102:102,MATCH($K$1,Score2026!$1:$1,0))="","-",(INDEX(Score2026!102:102,MATCH($K$1,Score2026!$1:$1,0))))</f>
        <v>100</v>
      </c>
      <c r="M108" s="378">
        <f>IF(Table132[[#This Row],[Score
(0-100)]]="-","",Table132[[#This Row],[Score
(0-100)]]+5)</f>
        <v>105</v>
      </c>
      <c r="N108" s="378"/>
      <c r="O108" s="358" t="str">
        <f t="shared" si="3"/>
        <v>tu</v>
      </c>
      <c r="P108" s="348"/>
      <c r="Q108" s="374">
        <f>IF(INDEX(Rank2026!102:102,MATCH($R$1,Rank2026!$1:$1,0))="","-",(INDEX(Rank2026!102:102,MATCH($R$1,Rank2026!$1:$1,0))))</f>
        <v>1</v>
      </c>
      <c r="R108" s="375">
        <f>IF(INDEX(Value2026!102:102,MATCH($R$1,Value2026!$1:$1,0))="","-",(INDEX(Value2026!102:102,MATCH($R$1,Value2026!$1:$1,0))))</f>
        <v>2</v>
      </c>
      <c r="S108" s="394">
        <f>IF(INDEX(Score2026!102:102,MATCH($R$1,Score2026!$1:$1,0))="","-",(INDEX(Score2026!102:102,MATCH($R$1,Score2026!$1:$1,0))))</f>
        <v>100</v>
      </c>
      <c r="T108" s="378">
        <f t="shared" si="6"/>
        <v>105</v>
      </c>
      <c r="U108" s="348"/>
    </row>
    <row r="109" spans="1:21" ht="12" hidden="1" customHeight="1">
      <c r="A109" s="348"/>
      <c r="B109" s="348" t="s">
        <v>262</v>
      </c>
      <c r="C109" s="380" t="s">
        <v>207</v>
      </c>
      <c r="D109" s="381" t="s">
        <v>208</v>
      </c>
      <c r="E109" s="381"/>
      <c r="F109" s="381"/>
      <c r="G109" s="381"/>
      <c r="H109" s="381"/>
      <c r="I109" s="381"/>
      <c r="J109" s="374">
        <f>IF(INDEX(Rank2026!103:103,MATCH($K$1,Rank2026!$1:$1,0))="","-",(INDEX(Rank2026!103:103,MATCH($K$1,Rank2026!$1:$1,0))))</f>
        <v>1</v>
      </c>
      <c r="K109" s="375">
        <f>IF(INDEX(Value2026!103:103,MATCH($K$1,Value2026!$1:$1,0))="","-",(INDEX(Value2026!103:103,MATCH($K$1,Value2026!$1:$1,0))))</f>
        <v>2</v>
      </c>
      <c r="L109" s="394">
        <f>IF(INDEX(Score2026!103:103,MATCH($K$1,Score2026!$1:$1,0))="","-",(INDEX(Score2026!103:103,MATCH($K$1,Score2026!$1:$1,0))))</f>
        <v>100</v>
      </c>
      <c r="M109" s="378">
        <f>IF(Table132[[#This Row],[Score
(0-100)]]="-","",Table132[[#This Row],[Score
(0-100)]]+5)</f>
        <v>105</v>
      </c>
      <c r="N109" s="378"/>
      <c r="O109" s="358" t="str">
        <f t="shared" si="3"/>
        <v>tu</v>
      </c>
      <c r="P109" s="348"/>
      <c r="Q109" s="374">
        <f>IF(INDEX(Rank2026!103:103,MATCH($R$1,Rank2026!$1:$1,0))="","-",(INDEX(Rank2026!103:103,MATCH($R$1,Rank2026!$1:$1,0))))</f>
        <v>1</v>
      </c>
      <c r="R109" s="375">
        <f>IF(INDEX(Value2026!103:103,MATCH($R$1,Value2026!$1:$1,0))="","-",(INDEX(Value2026!103:103,MATCH($R$1,Value2026!$1:$1,0))))</f>
        <v>2</v>
      </c>
      <c r="S109" s="394">
        <f>IF(INDEX(Score2026!103:103,MATCH($R$1,Score2026!$1:$1,0))="","-",(INDEX(Score2026!103:103,MATCH($R$1,Score2026!$1:$1,0))))</f>
        <v>100</v>
      </c>
      <c r="T109" s="378">
        <f t="shared" si="6"/>
        <v>105</v>
      </c>
      <c r="U109" s="348"/>
    </row>
    <row r="110" spans="1:21" ht="12" hidden="1" customHeight="1">
      <c r="A110" s="348"/>
      <c r="B110" s="348" t="s">
        <v>262</v>
      </c>
      <c r="C110" s="386" t="s">
        <v>209</v>
      </c>
      <c r="D110" s="387" t="s">
        <v>210</v>
      </c>
      <c r="E110" s="387"/>
      <c r="F110" s="387"/>
      <c r="G110" s="387"/>
      <c r="H110" s="387"/>
      <c r="I110" s="387"/>
      <c r="J110" s="374">
        <f>IF(INDEX(Rank2026!104:104,MATCH($K$1,Rank2026!$1:$1,0))="","-",(INDEX(Rank2026!104:104,MATCH($K$1,Rank2026!$1:$1,0))))</f>
        <v>1</v>
      </c>
      <c r="K110" s="375">
        <f>IF(INDEX(Value2026!104:104,MATCH($K$1,Value2026!$1:$1,0))="","-",(INDEX(Value2026!104:104,MATCH($K$1,Value2026!$1:$1,0))))</f>
        <v>2</v>
      </c>
      <c r="L110" s="394">
        <f>IF(INDEX(Score2026!104:104,MATCH($K$1,Score2026!$1:$1,0))="","-",(INDEX(Score2026!104:104,MATCH($K$1,Score2026!$1:$1,0))))</f>
        <v>100</v>
      </c>
      <c r="M110" s="388">
        <f>IF(Table132[[#This Row],[Score
(0-100)]]="-","",Table132[[#This Row],[Score
(0-100)]]+5)</f>
        <v>105</v>
      </c>
      <c r="N110" s="378"/>
      <c r="O110" s="358" t="str">
        <f t="shared" si="3"/>
        <v>tu</v>
      </c>
      <c r="P110" s="348"/>
      <c r="Q110" s="374">
        <f>IF(INDEX(Rank2026!104:104,MATCH($R$1,Rank2026!$1:$1,0))="","-",(INDEX(Rank2026!104:104,MATCH($R$1,Rank2026!$1:$1,0))))</f>
        <v>1</v>
      </c>
      <c r="R110" s="375">
        <f>IF(INDEX(Value2026!104:104,MATCH($R$1,Value2026!$1:$1,0))="","-",(INDEX(Value2026!104:104,MATCH($R$1,Value2026!$1:$1,0))))</f>
        <v>2</v>
      </c>
      <c r="S110" s="394">
        <f>IF(INDEX(Score2026!104:104,MATCH($R$1,Score2026!$1:$1,0))="","-",(INDEX(Score2026!104:104,MATCH($R$1,Score2026!$1:$1,0))))</f>
        <v>100</v>
      </c>
      <c r="T110" s="388">
        <f t="shared" si="6"/>
        <v>105</v>
      </c>
      <c r="U110" s="348"/>
    </row>
    <row r="111" spans="1:21" ht="12" hidden="1" customHeight="1">
      <c r="A111" s="348"/>
      <c r="B111" s="348" t="s">
        <v>262</v>
      </c>
      <c r="C111" s="379" t="s">
        <v>211</v>
      </c>
      <c r="D111" s="348" t="s">
        <v>268</v>
      </c>
      <c r="E111" s="348"/>
      <c r="F111" s="348"/>
      <c r="G111" s="348"/>
      <c r="H111" s="348"/>
      <c r="I111" s="348"/>
      <c r="J111" s="374">
        <f>IF(INDEX(Rank2026!105:105,MATCH($K$1,Rank2026!$1:$1,0))="","-",(INDEX(Rank2026!105:105,MATCH($K$1,Rank2026!$1:$1,0))))</f>
        <v>2</v>
      </c>
      <c r="K111" s="375">
        <f>IF(INDEX(Value2026!105:105,MATCH($K$1,Value2026!$1:$1,0))="","-",(INDEX(Value2026!105:105,MATCH($K$1,Value2026!$1:$1,0))))</f>
        <v>-48.928383778021797</v>
      </c>
      <c r="L111" s="394">
        <f>IF(INDEX(Score2026!105:105,MATCH($K$1,Score2026!$1:$1,0))="","-",(INDEX(Score2026!105:105,MATCH($K$1,Score2026!$1:$1,0))))</f>
        <v>67.473037802451671</v>
      </c>
      <c r="M111" s="378">
        <f>IF(Table132[[#This Row],[Score
(0-100)]]="-","",Table132[[#This Row],[Score
(0-100)]]+5)</f>
        <v>72.473037802451671</v>
      </c>
      <c r="N111" s="378"/>
      <c r="O111" s="358" t="str">
        <f t="shared" si="3"/>
        <v xml:space="preserve">t </v>
      </c>
      <c r="P111" s="348"/>
      <c r="Q111" s="374">
        <f>IF(INDEX(Rank2026!105:105,MATCH($R$1,Rank2026!$1:$1,0))="","-",(INDEX(Rank2026!105:105,MATCH($R$1,Rank2026!$1:$1,0))))</f>
        <v>7</v>
      </c>
      <c r="R111" s="375">
        <f>IF(INDEX(Value2026!105:105,MATCH($R$1,Value2026!$1:$1,0))="","-",(INDEX(Value2026!105:105,MATCH($R$1,Value2026!$1:$1,0))))</f>
        <v>-29.1253463602193</v>
      </c>
      <c r="S111" s="394">
        <f>IF(INDEX(Score2026!105:105,MATCH($R$1,Score2026!$1:$1,0))="","-",(INDEX(Score2026!105:105,MATCH($R$1,Score2026!$1:$1,0))))</f>
        <v>60.406411866932707</v>
      </c>
      <c r="T111" s="378">
        <f t="shared" si="6"/>
        <v>65.4064118669327</v>
      </c>
      <c r="U111" s="348"/>
    </row>
    <row r="112" spans="1:21" ht="12" hidden="1" customHeight="1">
      <c r="A112" s="348"/>
      <c r="B112" s="348" t="s">
        <v>262</v>
      </c>
      <c r="C112" s="372" t="s">
        <v>213</v>
      </c>
      <c r="D112" s="373" t="s">
        <v>269</v>
      </c>
      <c r="E112" s="373"/>
      <c r="F112" s="373"/>
      <c r="G112" s="373"/>
      <c r="H112" s="373"/>
      <c r="I112" s="373"/>
      <c r="J112" s="374">
        <f>IF(INDEX(Rank2026!106:106,MATCH($K$1,Rank2026!$1:$1,0))="","-",(INDEX(Rank2026!106:106,MATCH($K$1,Rank2026!$1:$1,0))))</f>
        <v>20</v>
      </c>
      <c r="K112" s="375">
        <f>IF(INDEX(Value2026!106:106,MATCH($K$1,Value2026!$1:$1,0))="","-",(INDEX(Value2026!106:106,MATCH($K$1,Value2026!$1:$1,0))))</f>
        <v>33.186975076785195</v>
      </c>
      <c r="L112" s="394">
        <f>IF(INDEX(Score2026!106:106,MATCH($K$1,Score2026!$1:$1,0))="","-",(INDEX(Score2026!106:106,MATCH($K$1,Score2026!$1:$1,0))))</f>
        <v>58.9386467891078</v>
      </c>
      <c r="M112" s="377">
        <f>IF(Table132[[#This Row],[Score
(0-100)]]="-","",Table132[[#This Row],[Score
(0-100)]]+5)</f>
        <v>63.9386467891078</v>
      </c>
      <c r="N112" s="378"/>
      <c r="O112" s="358" t="str">
        <f t="shared" si="3"/>
        <v xml:space="preserve"> u</v>
      </c>
      <c r="P112" s="348"/>
      <c r="Q112" s="374">
        <f>IF(INDEX(Rank2026!106:106,MATCH($R$1,Rank2026!$1:$1,0))="","-",(INDEX(Rank2026!106:106,MATCH($R$1,Rank2026!$1:$1,0))))</f>
        <v>6</v>
      </c>
      <c r="R112" s="375">
        <f>IF(INDEX(Value2026!106:106,MATCH($R$1,Value2026!$1:$1,0))="","-",(INDEX(Value2026!106:106,MATCH($R$1,Value2026!$1:$1,0))))</f>
        <v>9.3658658272596131</v>
      </c>
      <c r="S112" s="394">
        <f>IF(INDEX(Score2026!106:106,MATCH($R$1,Score2026!$1:$1,0))="","-",(INDEX(Score2026!106:106,MATCH($R$1,Score2026!$1:$1,0))))</f>
        <v>89.275333147309937</v>
      </c>
      <c r="T112" s="377">
        <f t="shared" si="6"/>
        <v>94.275333147309937</v>
      </c>
      <c r="U112" s="348"/>
    </row>
    <row r="113" spans="1:21" ht="12" hidden="1" customHeight="1">
      <c r="A113" s="348"/>
      <c r="B113" s="348" t="s">
        <v>262</v>
      </c>
      <c r="C113" s="383" t="s">
        <v>215</v>
      </c>
      <c r="D113" s="384" t="s">
        <v>216</v>
      </c>
      <c r="E113" s="384"/>
      <c r="F113" s="384"/>
      <c r="G113" s="384"/>
      <c r="H113" s="384"/>
      <c r="I113" s="384"/>
      <c r="J113" s="374">
        <f>IF(INDEX(Rank2026!107:107,MATCH($K$1,Rank2026!$1:$1,0))="","-",(INDEX(Rank2026!107:107,MATCH($K$1,Rank2026!$1:$1,0))))</f>
        <v>6</v>
      </c>
      <c r="K113" s="375" t="str">
        <f>IF(INDEX(Value2026!107:107,MATCH($K$1,Value2026!$1:$1,0))="","-",(INDEX(Value2026!107:107,MATCH($K$1,Value2026!$1:$1,0))))</f>
        <v>-</v>
      </c>
      <c r="L113" s="394">
        <f>IF(INDEX(Score2026!107:107,MATCH($K$1,Score2026!$1:$1,0))="","-",(INDEX(Score2026!107:107,MATCH($K$1,Score2026!$1:$1,0))))</f>
        <v>94.521390669011311</v>
      </c>
      <c r="M113" s="385">
        <f>IF(Table132[[#This Row],[Score
(0-100)]]="-","",Table132[[#This Row],[Score
(0-100)]]+5)</f>
        <v>99.521390669011311</v>
      </c>
      <c r="N113" s="378"/>
      <c r="O113" s="358" t="str">
        <f t="shared" si="3"/>
        <v xml:space="preserve"> u</v>
      </c>
      <c r="P113" s="348"/>
      <c r="Q113" s="374">
        <f>IF(INDEX(Rank2026!107:107,MATCH($R$1,Rank2026!$1:$1,0))="","-",(INDEX(Rank2026!107:107,MATCH($R$1,Rank2026!$1:$1,0))))</f>
        <v>3</v>
      </c>
      <c r="R113" s="375" t="str">
        <f>IF(INDEX(Value2026!107:107,MATCH($R$1,Value2026!$1:$1,0))="","-",(INDEX(Value2026!107:107,MATCH($R$1,Value2026!$1:$1,0))))</f>
        <v>-</v>
      </c>
      <c r="S113" s="394">
        <f>IF(INDEX(Score2026!107:107,MATCH($R$1,Score2026!$1:$1,0))="","-",(INDEX(Score2026!107:107,MATCH($R$1,Score2026!$1:$1,0))))</f>
        <v>96.7737794848655</v>
      </c>
      <c r="T113" s="385">
        <f t="shared" si="6"/>
        <v>101.7737794848655</v>
      </c>
      <c r="U113" s="348"/>
    </row>
    <row r="114" spans="1:21" ht="12" hidden="1" customHeight="1">
      <c r="A114" s="348"/>
      <c r="B114" s="348" t="s">
        <v>262</v>
      </c>
      <c r="C114" s="380" t="s">
        <v>217</v>
      </c>
      <c r="D114" s="381" t="s">
        <v>218</v>
      </c>
      <c r="E114" s="381"/>
      <c r="F114" s="381"/>
      <c r="G114" s="381"/>
      <c r="H114" s="381"/>
      <c r="I114" s="381"/>
      <c r="J114" s="374">
        <f>IF(INDEX(Rank2026!108:108,MATCH($K$1,Rank2026!$1:$1,0))="","-",(INDEX(Rank2026!108:108,MATCH($K$1,Rank2026!$1:$1,0))))</f>
        <v>1</v>
      </c>
      <c r="K114" s="375">
        <f>IF(INDEX(Value2026!108:108,MATCH($K$1,Value2026!$1:$1,0))="","-",(INDEX(Value2026!108:108,MATCH($K$1,Value2026!$1:$1,0))))</f>
        <v>2</v>
      </c>
      <c r="L114" s="394">
        <f>IF(INDEX(Score2026!108:108,MATCH($K$1,Score2026!$1:$1,0))="","-",(INDEX(Score2026!108:108,MATCH($K$1,Score2026!$1:$1,0))))</f>
        <v>100</v>
      </c>
      <c r="M114" s="378">
        <f>IF(Table132[[#This Row],[Score
(0-100)]]="-","",Table132[[#This Row],[Score
(0-100)]]+5)</f>
        <v>105</v>
      </c>
      <c r="N114" s="378"/>
      <c r="O114" s="358" t="str">
        <f t="shared" si="3"/>
        <v>tu</v>
      </c>
      <c r="P114" s="348"/>
      <c r="Q114" s="374">
        <f>IF(INDEX(Rank2026!108:108,MATCH($R$1,Rank2026!$1:$1,0))="","-",(INDEX(Rank2026!108:108,MATCH($R$1,Rank2026!$1:$1,0))))</f>
        <v>1</v>
      </c>
      <c r="R114" s="375">
        <f>IF(INDEX(Value2026!108:108,MATCH($R$1,Value2026!$1:$1,0))="","-",(INDEX(Value2026!108:108,MATCH($R$1,Value2026!$1:$1,0))))</f>
        <v>2</v>
      </c>
      <c r="S114" s="394">
        <f>IF(INDEX(Score2026!108:108,MATCH($R$1,Score2026!$1:$1,0))="","-",(INDEX(Score2026!108:108,MATCH($R$1,Score2026!$1:$1,0))))</f>
        <v>100</v>
      </c>
      <c r="T114" s="378">
        <f t="shared" ref="T114" si="7">IF(S114="-","",S114+5)</f>
        <v>105</v>
      </c>
      <c r="U114" s="348"/>
    </row>
    <row r="115" spans="1:21" ht="12" hidden="1" customHeight="1">
      <c r="A115" s="348"/>
      <c r="B115" s="348" t="s">
        <v>262</v>
      </c>
      <c r="C115" s="386" t="s">
        <v>219</v>
      </c>
      <c r="D115" s="387" t="s">
        <v>220</v>
      </c>
      <c r="E115" s="387"/>
      <c r="F115" s="387"/>
      <c r="G115" s="387"/>
      <c r="H115" s="387"/>
      <c r="I115" s="387"/>
      <c r="J115" s="390">
        <f>IF(INDEX(Rank2026!109:109,MATCH($K$1,Rank2026!$1:$1,0))="","-",(INDEX(Rank2026!109:109,MATCH($K$1,Rank2026!$1:$1,0))))</f>
        <v>17</v>
      </c>
      <c r="K115" s="391">
        <f>IF(INDEX(Value2026!109:109,MATCH($K$1,Value2026!$1:$1,0))="","-",(INDEX(Value2026!109:109,MATCH($K$1,Value2026!$1:$1,0))))</f>
        <v>4.2536818482910004</v>
      </c>
      <c r="L115" s="394">
        <f>IF(INDEX(Score2026!109:109,MATCH($K$1,Score2026!$1:$1,0))="","-",(INDEX(Score2026!109:109,MATCH($K$1,Score2026!$1:$1,0))))</f>
        <v>81.156753739182193</v>
      </c>
      <c r="M115" s="388">
        <f>IF(Table132[[#This Row],[Score
(0-100)]]="-","",Table132[[#This Row],[Score
(0-100)]]+5)</f>
        <v>86.156753739182193</v>
      </c>
      <c r="N115" s="378"/>
      <c r="O115" s="358" t="str">
        <f t="shared" si="3"/>
        <v xml:space="preserve"> u</v>
      </c>
      <c r="P115" s="348"/>
      <c r="Q115" s="374">
        <f>IF(INDEX(Rank2026!109:109,MATCH($R$1,Rank2026!$1:$1,0))="","-",(INDEX(Rank2026!109:109,MATCH($R$1,Rank2026!$1:$1,0))))</f>
        <v>12</v>
      </c>
      <c r="R115" s="771">
        <f>IF(INDEX(Value2026!109:109,MATCH($R$1,Value2026!$1:$1,0))="","-",(INDEX(Value2026!109:109,MATCH($R$1,Value2026!$1:$1,0))))</f>
        <v>3.4061720801324</v>
      </c>
      <c r="S115" s="776">
        <f>IF(INDEX(Score2026!109:109,MATCH($R$1,Score2026!$1:$1,0))="","-",(INDEX(Score2026!109:109,MATCH($R$1,Score2026!$1:$1,0))))</f>
        <v>85.473611998995764</v>
      </c>
      <c r="T115" s="775">
        <f t="shared" ref="T115" si="8">IF(S115="-","",S115+5)</f>
        <v>90.473611998995764</v>
      </c>
      <c r="U115" s="348"/>
    </row>
    <row r="116" spans="1:21" ht="12" customHeight="1">
      <c r="A116" s="348"/>
      <c r="B116" s="348"/>
      <c r="C116" s="348"/>
      <c r="D116" s="348"/>
      <c r="E116" s="348"/>
      <c r="F116" s="348"/>
      <c r="G116" s="348"/>
      <c r="H116" s="348"/>
      <c r="I116" s="384"/>
      <c r="J116" s="770"/>
      <c r="K116" s="770"/>
      <c r="L116" s="348"/>
      <c r="M116" s="348"/>
      <c r="N116" s="348"/>
      <c r="O116" s="348"/>
      <c r="P116" s="348"/>
      <c r="Q116" s="348"/>
      <c r="R116" s="348"/>
      <c r="S116" s="348"/>
      <c r="T116" s="348"/>
      <c r="U116" s="348"/>
    </row>
    <row r="117" spans="1:21" ht="12" customHeight="1">
      <c r="A117" s="348"/>
      <c r="B117" s="348"/>
      <c r="C117" s="348"/>
      <c r="D117" s="348"/>
      <c r="E117" s="348"/>
      <c r="F117" s="348"/>
      <c r="G117" s="348"/>
      <c r="H117" s="348"/>
      <c r="I117" s="348"/>
      <c r="J117" s="348"/>
      <c r="K117" s="348"/>
      <c r="L117" s="348"/>
      <c r="M117" s="348"/>
      <c r="N117" s="348"/>
      <c r="O117" s="348"/>
      <c r="P117" s="348"/>
      <c r="Q117" s="348"/>
      <c r="R117" s="348"/>
      <c r="S117" s="348"/>
      <c r="T117" s="348"/>
      <c r="U117" s="348"/>
    </row>
    <row r="118" spans="1:21" ht="12" customHeight="1">
      <c r="A118" s="348"/>
      <c r="B118" s="348"/>
      <c r="C118" s="348"/>
      <c r="D118" s="348"/>
      <c r="E118" s="348"/>
      <c r="F118" s="348"/>
      <c r="G118" s="348"/>
      <c r="H118" s="348"/>
      <c r="I118" s="348"/>
      <c r="J118" s="348"/>
      <c r="K118" s="348"/>
      <c r="L118" s="348"/>
      <c r="M118" s="348"/>
      <c r="N118" s="348"/>
      <c r="O118" s="348"/>
      <c r="P118" s="348"/>
      <c r="Q118" s="348"/>
      <c r="R118" s="348"/>
      <c r="S118" s="348"/>
      <c r="T118" s="348"/>
      <c r="U118" s="348"/>
    </row>
    <row r="119" spans="1:21" ht="12" customHeight="1">
      <c r="A119" s="348"/>
      <c r="B119" s="348"/>
      <c r="C119" s="348"/>
      <c r="D119" s="348"/>
      <c r="E119" s="348"/>
      <c r="F119" s="348"/>
      <c r="G119" s="348"/>
      <c r="H119" s="348"/>
      <c r="I119" s="348"/>
      <c r="J119" s="348"/>
      <c r="K119" s="348"/>
      <c r="L119" s="348"/>
      <c r="M119" s="348"/>
      <c r="N119" s="348"/>
      <c r="O119" s="348"/>
      <c r="P119" s="348"/>
      <c r="Q119" s="348"/>
      <c r="R119" s="348"/>
      <c r="S119" s="348"/>
      <c r="T119" s="348"/>
      <c r="U119" s="348"/>
    </row>
    <row r="120" spans="1:21" ht="12" customHeight="1">
      <c r="A120" s="348"/>
      <c r="B120" s="348"/>
      <c r="C120" s="348"/>
      <c r="D120" s="348"/>
      <c r="E120" s="348"/>
      <c r="F120" s="348"/>
      <c r="G120" s="348"/>
      <c r="H120" s="348"/>
      <c r="I120" s="348"/>
      <c r="J120" s="348"/>
      <c r="K120" s="348"/>
      <c r="L120" s="348"/>
      <c r="M120" s="348"/>
      <c r="N120" s="348"/>
      <c r="O120" s="348"/>
      <c r="P120" s="348"/>
      <c r="Q120" s="348"/>
      <c r="R120" s="348"/>
      <c r="S120" s="348"/>
      <c r="T120" s="348"/>
      <c r="U120" s="348"/>
    </row>
    <row r="125" spans="1:21" ht="12" customHeight="1">
      <c r="J125" s="7"/>
      <c r="Q125" s="7"/>
    </row>
  </sheetData>
  <sheetProtection sheet="1" autoFilter="0" pivotTables="0"/>
  <phoneticPr fontId="11" type="noConversion"/>
  <conditionalFormatting sqref="M4">
    <cfRule type="dataBar" priority="18">
      <dataBar showValue="0">
        <cfvo type="num" val="0"/>
        <cfvo type="num" val="100"/>
        <color rgb="FF001E62"/>
      </dataBar>
      <extLst>
        <ext xmlns:x14="http://schemas.microsoft.com/office/spreadsheetml/2009/9/main" uri="{B025F937-C7B1-47D3-B67F-A62EFF666E3E}">
          <x14:id>{D50968AB-C88E-44FC-9507-877C1AD2C5E5}</x14:id>
        </ext>
      </extLst>
    </cfRule>
  </conditionalFormatting>
  <conditionalFormatting sqref="M6">
    <cfRule type="dataBar" priority="17">
      <dataBar showValue="0">
        <cfvo type="num" val="0"/>
        <cfvo type="num" val="100"/>
        <color rgb="FFE30613"/>
      </dataBar>
      <extLst>
        <ext xmlns:x14="http://schemas.microsoft.com/office/spreadsheetml/2009/9/main" uri="{B025F937-C7B1-47D3-B67F-A62EFF666E3E}">
          <x14:id>{C1EAD106-FA1B-47C5-B2B2-F75B559769A8}</x14:id>
        </ext>
      </extLst>
    </cfRule>
  </conditionalFormatting>
  <conditionalFormatting sqref="M8">
    <cfRule type="dataBar" priority="16">
      <dataBar showValue="0">
        <cfvo type="num" val="0"/>
        <cfvo type="num" val="100"/>
        <color rgb="FF005DC4"/>
      </dataBar>
      <extLst>
        <ext xmlns:x14="http://schemas.microsoft.com/office/spreadsheetml/2009/9/main" uri="{B025F937-C7B1-47D3-B67F-A62EFF666E3E}">
          <x14:id>{D4BF3FF4-C622-48D7-8739-692C544D3309}</x14:id>
        </ext>
      </extLst>
    </cfRule>
  </conditionalFormatting>
  <conditionalFormatting sqref="M10">
    <cfRule type="dataBar" priority="15">
      <dataBar showValue="0">
        <cfvo type="num" val="0"/>
        <cfvo type="num" val="100"/>
        <color rgb="FF19AC71"/>
      </dataBar>
      <extLst>
        <ext xmlns:x14="http://schemas.microsoft.com/office/spreadsheetml/2009/9/main" uri="{B025F937-C7B1-47D3-B67F-A62EFF666E3E}">
          <x14:id>{3491AC09-8566-4BAA-8935-3F59470494B3}</x14:id>
        </ext>
      </extLst>
    </cfRule>
  </conditionalFormatting>
  <conditionalFormatting sqref="M14:M19 M28 M32:M34 M37 M47 M50 M53 M56 M62">
    <cfRule type="dataBar" priority="40">
      <dataBar showValue="0">
        <cfvo type="num" val="0"/>
        <cfvo type="num" val="100"/>
        <color rgb="FFE30613"/>
      </dataBar>
      <extLst>
        <ext xmlns:x14="http://schemas.microsoft.com/office/spreadsheetml/2009/9/main" uri="{B025F937-C7B1-47D3-B67F-A62EFF666E3E}">
          <x14:id>{CD1E559A-ACBF-4F67-8ADE-107950F4373B}</x14:id>
        </ext>
      </extLst>
    </cfRule>
  </conditionalFormatting>
  <conditionalFormatting sqref="M20:M27 M29:M31 M35:M36 M38:M46 M48:M49 M51:M52 M54:M55 M57:M61 M63:M67">
    <cfRule type="dataBar" priority="43">
      <dataBar showValue="0">
        <cfvo type="num" val="0"/>
        <cfvo type="num" val="100"/>
        <color rgb="FFE30613"/>
      </dataBar>
      <extLst>
        <ext xmlns:x14="http://schemas.microsoft.com/office/spreadsheetml/2009/9/main" uri="{B025F937-C7B1-47D3-B67F-A62EFF666E3E}">
          <x14:id>{CCC289EB-E7AD-4917-BFF6-32511184CE6E}</x14:id>
        </ext>
      </extLst>
    </cfRule>
  </conditionalFormatting>
  <conditionalFormatting sqref="M70:M71 M75 M78:M79 M84 M87:M88 M91:M95">
    <cfRule type="dataBar" priority="127">
      <dataBar showValue="0">
        <cfvo type="num" val="0"/>
        <cfvo type="num" val="100"/>
        <color rgb="FF005DC4"/>
      </dataBar>
      <extLst>
        <ext xmlns:x14="http://schemas.microsoft.com/office/spreadsheetml/2009/9/main" uri="{B025F937-C7B1-47D3-B67F-A62EFF666E3E}">
          <x14:id>{7784B121-0405-4FD8-847D-FC9C2DBBC932}</x14:id>
        </ext>
      </extLst>
    </cfRule>
  </conditionalFormatting>
  <conditionalFormatting sqref="M72:M74 M76:M77 M80:M83 M85:M86 M89:M90">
    <cfRule type="dataBar" priority="128">
      <dataBar showValue="0">
        <cfvo type="num" val="0"/>
        <cfvo type="num" val="100"/>
        <color rgb="FF005DC4"/>
      </dataBar>
      <extLst>
        <ext xmlns:x14="http://schemas.microsoft.com/office/spreadsheetml/2009/9/main" uri="{B025F937-C7B1-47D3-B67F-A62EFF666E3E}">
          <x14:id>{386DD9FC-036C-4F90-BB47-E3C3470450B5}</x14:id>
        </ext>
      </extLst>
    </cfRule>
  </conditionalFormatting>
  <conditionalFormatting sqref="M97:M103 M111:M113">
    <cfRule type="dataBar" priority="151">
      <dataBar showValue="0">
        <cfvo type="num" val="0"/>
        <cfvo type="num" val="100"/>
        <color rgb="FF19AC71"/>
      </dataBar>
      <extLst>
        <ext xmlns:x14="http://schemas.microsoft.com/office/spreadsheetml/2009/9/main" uri="{B025F937-C7B1-47D3-B67F-A62EFF666E3E}">
          <x14:id>{353A28B5-4D63-49D3-80D3-E091878848E5}</x14:id>
        </ext>
      </extLst>
    </cfRule>
  </conditionalFormatting>
  <conditionalFormatting sqref="M104:M110 M114:M115">
    <cfRule type="dataBar" priority="159">
      <dataBar showValue="0">
        <cfvo type="num" val="0"/>
        <cfvo type="num" val="100"/>
        <color rgb="FF19AC71"/>
      </dataBar>
      <extLst>
        <ext xmlns:x14="http://schemas.microsoft.com/office/spreadsheetml/2009/9/main" uri="{B025F937-C7B1-47D3-B67F-A62EFF666E3E}">
          <x14:id>{1F93B2F0-9BB2-422F-ABB9-A0B56829A40C}</x14:id>
        </ext>
      </extLst>
    </cfRule>
  </conditionalFormatting>
  <conditionalFormatting sqref="N70">
    <cfRule type="dataBar" priority="136">
      <dataBar showValue="0">
        <cfvo type="num" val="0"/>
        <cfvo type="num" val="100"/>
        <color theme="8"/>
      </dataBar>
      <extLst>
        <ext xmlns:x14="http://schemas.microsoft.com/office/spreadsheetml/2009/9/main" uri="{B025F937-C7B1-47D3-B67F-A62EFF666E3E}">
          <x14:id>{F3FF75FD-4AB9-458E-A730-7761AAE897A6}</x14:id>
        </ext>
      </extLst>
    </cfRule>
  </conditionalFormatting>
  <conditionalFormatting sqref="N71">
    <cfRule type="dataBar" priority="158">
      <dataBar showValue="0">
        <cfvo type="num" val="0"/>
        <cfvo type="num" val="100"/>
        <color theme="8"/>
      </dataBar>
      <extLst>
        <ext xmlns:x14="http://schemas.microsoft.com/office/spreadsheetml/2009/9/main" uri="{B025F937-C7B1-47D3-B67F-A62EFF666E3E}">
          <x14:id>{C5C228E7-69FC-4D57-88C8-D52A6B28CC09}</x14:id>
        </ext>
      </extLst>
    </cfRule>
  </conditionalFormatting>
  <conditionalFormatting sqref="N72">
    <cfRule type="dataBar" priority="157">
      <dataBar showValue="0">
        <cfvo type="num" val="0"/>
        <cfvo type="num" val="100"/>
        <color theme="8"/>
      </dataBar>
      <extLst>
        <ext xmlns:x14="http://schemas.microsoft.com/office/spreadsheetml/2009/9/main" uri="{B025F937-C7B1-47D3-B67F-A62EFF666E3E}">
          <x14:id>{7EAC5846-3CDB-444C-AF88-F0F11CA20FF4}</x14:id>
        </ext>
      </extLst>
    </cfRule>
  </conditionalFormatting>
  <conditionalFormatting sqref="N73">
    <cfRule type="dataBar" priority="135">
      <dataBar showValue="0">
        <cfvo type="num" val="0"/>
        <cfvo type="num" val="100"/>
        <color theme="8" tint="0.59999389629810485"/>
      </dataBar>
      <extLst>
        <ext xmlns:x14="http://schemas.microsoft.com/office/spreadsheetml/2009/9/main" uri="{B025F937-C7B1-47D3-B67F-A62EFF666E3E}">
          <x14:id>{FB28C06E-3124-497A-9BC9-1BA135838A3E}</x14:id>
        </ext>
      </extLst>
    </cfRule>
  </conditionalFormatting>
  <conditionalFormatting sqref="N74">
    <cfRule type="dataBar" priority="134">
      <dataBar showValue="0">
        <cfvo type="num" val="0"/>
        <cfvo type="num" val="100"/>
        <color theme="8" tint="0.59999389629810485"/>
      </dataBar>
      <extLst>
        <ext xmlns:x14="http://schemas.microsoft.com/office/spreadsheetml/2009/9/main" uri="{B025F937-C7B1-47D3-B67F-A62EFF666E3E}">
          <x14:id>{F33E9C10-CFC0-4A85-93EA-F11E8A0ADDAD}</x14:id>
        </ext>
      </extLst>
    </cfRule>
  </conditionalFormatting>
  <conditionalFormatting sqref="N75">
    <cfRule type="dataBar" priority="156">
      <dataBar showValue="0">
        <cfvo type="num" val="0"/>
        <cfvo type="num" val="100"/>
        <color theme="8"/>
      </dataBar>
      <extLst>
        <ext xmlns:x14="http://schemas.microsoft.com/office/spreadsheetml/2009/9/main" uri="{B025F937-C7B1-47D3-B67F-A62EFF666E3E}">
          <x14:id>{DF8F0418-9A2B-4E95-8D9F-A8385F8CBA00}</x14:id>
        </ext>
      </extLst>
    </cfRule>
  </conditionalFormatting>
  <conditionalFormatting sqref="N76:N77">
    <cfRule type="dataBar" priority="133">
      <dataBar showValue="0">
        <cfvo type="num" val="0"/>
        <cfvo type="num" val="100"/>
        <color theme="8" tint="0.59999389629810485"/>
      </dataBar>
      <extLst>
        <ext xmlns:x14="http://schemas.microsoft.com/office/spreadsheetml/2009/9/main" uri="{B025F937-C7B1-47D3-B67F-A62EFF666E3E}">
          <x14:id>{D6155941-3152-4061-A4D6-BC95CB2880F7}</x14:id>
        </ext>
      </extLst>
    </cfRule>
  </conditionalFormatting>
  <conditionalFormatting sqref="N78:N79">
    <cfRule type="dataBar" priority="155">
      <dataBar showValue="0">
        <cfvo type="num" val="0"/>
        <cfvo type="num" val="100"/>
        <color theme="8"/>
      </dataBar>
      <extLst>
        <ext xmlns:x14="http://schemas.microsoft.com/office/spreadsheetml/2009/9/main" uri="{B025F937-C7B1-47D3-B67F-A62EFF666E3E}">
          <x14:id>{51AD416C-A67C-4CCA-B0D0-0AB74AF6CC38}</x14:id>
        </ext>
      </extLst>
    </cfRule>
  </conditionalFormatting>
  <conditionalFormatting sqref="N80:N83">
    <cfRule type="dataBar" priority="132">
      <dataBar showValue="0">
        <cfvo type="num" val="0"/>
        <cfvo type="num" val="100"/>
        <color theme="8" tint="0.59999389629810485"/>
      </dataBar>
      <extLst>
        <ext xmlns:x14="http://schemas.microsoft.com/office/spreadsheetml/2009/9/main" uri="{B025F937-C7B1-47D3-B67F-A62EFF666E3E}">
          <x14:id>{2CA484ED-5D14-4881-96E0-AF1914EDA325}</x14:id>
        </ext>
      </extLst>
    </cfRule>
  </conditionalFormatting>
  <conditionalFormatting sqref="N84">
    <cfRule type="dataBar" priority="154">
      <dataBar showValue="0">
        <cfvo type="num" val="0"/>
        <cfvo type="num" val="100"/>
        <color theme="8"/>
      </dataBar>
      <extLst>
        <ext xmlns:x14="http://schemas.microsoft.com/office/spreadsheetml/2009/9/main" uri="{B025F937-C7B1-47D3-B67F-A62EFF666E3E}">
          <x14:id>{2B6FDD73-C66F-41D0-8221-0544B025A9DD}</x14:id>
        </ext>
      </extLst>
    </cfRule>
  </conditionalFormatting>
  <conditionalFormatting sqref="N85:N87">
    <cfRule type="dataBar" priority="131">
      <dataBar showValue="0">
        <cfvo type="num" val="0"/>
        <cfvo type="num" val="100"/>
        <color theme="8" tint="0.59999389629810485"/>
      </dataBar>
      <extLst>
        <ext xmlns:x14="http://schemas.microsoft.com/office/spreadsheetml/2009/9/main" uri="{B025F937-C7B1-47D3-B67F-A62EFF666E3E}">
          <x14:id>{D4654DC9-F03D-4D08-A0D0-74263884F21C}</x14:id>
        </ext>
      </extLst>
    </cfRule>
  </conditionalFormatting>
  <conditionalFormatting sqref="N88">
    <cfRule type="dataBar" priority="153">
      <dataBar showValue="0">
        <cfvo type="num" val="0"/>
        <cfvo type="num" val="100"/>
        <color theme="8"/>
      </dataBar>
      <extLst>
        <ext xmlns:x14="http://schemas.microsoft.com/office/spreadsheetml/2009/9/main" uri="{B025F937-C7B1-47D3-B67F-A62EFF666E3E}">
          <x14:id>{280D133A-9CB3-41B8-8DBA-1CC89AF2CA1A}</x14:id>
        </ext>
      </extLst>
    </cfRule>
  </conditionalFormatting>
  <conditionalFormatting sqref="N89:N90">
    <cfRule type="dataBar" priority="130">
      <dataBar showValue="0">
        <cfvo type="num" val="0"/>
        <cfvo type="num" val="100"/>
        <color theme="8" tint="0.59999389629810485"/>
      </dataBar>
      <extLst>
        <ext xmlns:x14="http://schemas.microsoft.com/office/spreadsheetml/2009/9/main" uri="{B025F937-C7B1-47D3-B67F-A62EFF666E3E}">
          <x14:id>{8390D948-8270-4AC3-95B8-3358AA85F626}</x14:id>
        </ext>
      </extLst>
    </cfRule>
  </conditionalFormatting>
  <conditionalFormatting sqref="N91:N92">
    <cfRule type="dataBar" priority="152">
      <dataBar showValue="0">
        <cfvo type="num" val="0"/>
        <cfvo type="num" val="100"/>
        <color theme="8"/>
      </dataBar>
      <extLst>
        <ext xmlns:x14="http://schemas.microsoft.com/office/spreadsheetml/2009/9/main" uri="{B025F937-C7B1-47D3-B67F-A62EFF666E3E}">
          <x14:id>{76CBE11B-3A93-4DFE-A7D7-517EF6C287AA}</x14:id>
        </ext>
      </extLst>
    </cfRule>
  </conditionalFormatting>
  <conditionalFormatting sqref="O3:O115">
    <cfRule type="containsText" dxfId="94" priority="79" operator="containsText" text="tu">
      <formula>NOT(ISERROR(SEARCH("tu",O3)))</formula>
    </cfRule>
    <cfRule type="containsText" dxfId="93" priority="77" operator="containsText" text="t ">
      <formula>NOT(ISERROR(SEARCH("t ",O3)))</formula>
    </cfRule>
    <cfRule type="containsText" dxfId="92" priority="78" operator="containsText" text=" u">
      <formula>NOT(ISERROR(SEARCH(" u",O3)))</formula>
    </cfRule>
  </conditionalFormatting>
  <conditionalFormatting sqref="T4">
    <cfRule type="dataBar" priority="4">
      <dataBar showValue="0">
        <cfvo type="num" val="0"/>
        <cfvo type="num" val="100"/>
        <color rgb="FF001E62"/>
      </dataBar>
      <extLst>
        <ext xmlns:x14="http://schemas.microsoft.com/office/spreadsheetml/2009/9/main" uri="{B025F937-C7B1-47D3-B67F-A62EFF666E3E}">
          <x14:id>{75CC4F96-CD43-41B1-94FB-A3F707ACB6BC}</x14:id>
        </ext>
      </extLst>
    </cfRule>
  </conditionalFormatting>
  <conditionalFormatting sqref="T6">
    <cfRule type="dataBar" priority="3">
      <dataBar showValue="0">
        <cfvo type="num" val="0"/>
        <cfvo type="num" val="100"/>
        <color rgb="FFE30613"/>
      </dataBar>
      <extLst>
        <ext xmlns:x14="http://schemas.microsoft.com/office/spreadsheetml/2009/9/main" uri="{B025F937-C7B1-47D3-B67F-A62EFF666E3E}">
          <x14:id>{2BBD68E8-141D-4DD2-B03A-10742D3E8F33}</x14:id>
        </ext>
      </extLst>
    </cfRule>
  </conditionalFormatting>
  <conditionalFormatting sqref="T8">
    <cfRule type="dataBar" priority="2">
      <dataBar showValue="0">
        <cfvo type="num" val="0"/>
        <cfvo type="num" val="100"/>
        <color rgb="FF005DC4"/>
      </dataBar>
      <extLst>
        <ext xmlns:x14="http://schemas.microsoft.com/office/spreadsheetml/2009/9/main" uri="{B025F937-C7B1-47D3-B67F-A62EFF666E3E}">
          <x14:id>{F1309E2F-18B4-4BE4-B1E3-271834B0F41C}</x14:id>
        </ext>
      </extLst>
    </cfRule>
  </conditionalFormatting>
  <conditionalFormatting sqref="T10">
    <cfRule type="dataBar" priority="1">
      <dataBar showValue="0">
        <cfvo type="num" val="0"/>
        <cfvo type="num" val="100"/>
        <color rgb="FF19AC71"/>
      </dataBar>
      <extLst>
        <ext xmlns:x14="http://schemas.microsoft.com/office/spreadsheetml/2009/9/main" uri="{B025F937-C7B1-47D3-B67F-A62EFF666E3E}">
          <x14:id>{4D963B82-3BC2-4A0A-A7FF-490706BC7CEF}</x14:id>
        </ext>
      </extLst>
    </cfRule>
  </conditionalFormatting>
  <conditionalFormatting sqref="T14:T19 T28 T32:T34 T37">
    <cfRule type="dataBar" priority="5">
      <dataBar showValue="0">
        <cfvo type="num" val="0"/>
        <cfvo type="num" val="100"/>
        <color rgb="FFE30613"/>
      </dataBar>
      <extLst>
        <ext xmlns:x14="http://schemas.microsoft.com/office/spreadsheetml/2009/9/main" uri="{B025F937-C7B1-47D3-B67F-A62EFF666E3E}">
          <x14:id>{4EBDF111-958A-4FFA-B190-42BD3E0861BB}</x14:id>
        </ext>
      </extLst>
    </cfRule>
  </conditionalFormatting>
  <conditionalFormatting sqref="T20:T27 T29:T31 T35:T36 T38:T67">
    <cfRule type="dataBar" priority="6">
      <dataBar showValue="0">
        <cfvo type="num" val="0"/>
        <cfvo type="num" val="100"/>
        <color rgb="FFE30613"/>
      </dataBar>
      <extLst>
        <ext xmlns:x14="http://schemas.microsoft.com/office/spreadsheetml/2009/9/main" uri="{B025F937-C7B1-47D3-B67F-A62EFF666E3E}">
          <x14:id>{7B766235-15E7-4CAD-8144-C88BD665CC5A}</x14:id>
        </ext>
      </extLst>
    </cfRule>
  </conditionalFormatting>
  <conditionalFormatting sqref="T70:T71 T75 T78:T79 T84 T87:T88 T91:T95">
    <cfRule type="dataBar" priority="7">
      <dataBar showValue="0">
        <cfvo type="num" val="0"/>
        <cfvo type="num" val="100"/>
        <color rgb="FF005DC4"/>
      </dataBar>
      <extLst>
        <ext xmlns:x14="http://schemas.microsoft.com/office/spreadsheetml/2009/9/main" uri="{B025F937-C7B1-47D3-B67F-A62EFF666E3E}">
          <x14:id>{0026601C-87D1-4A38-9D5B-F642DE189E2C}</x14:id>
        </ext>
      </extLst>
    </cfRule>
  </conditionalFormatting>
  <conditionalFormatting sqref="T72:T74 T76:T77 T80:T83 T85:T86 T89:T90">
    <cfRule type="dataBar" priority="8">
      <dataBar showValue="0">
        <cfvo type="num" val="0"/>
        <cfvo type="num" val="100"/>
        <color rgb="FF005DC4"/>
      </dataBar>
      <extLst>
        <ext xmlns:x14="http://schemas.microsoft.com/office/spreadsheetml/2009/9/main" uri="{B025F937-C7B1-47D3-B67F-A62EFF666E3E}">
          <x14:id>{BCD87496-D412-44D8-A76E-5CB11B0C461E}</x14:id>
        </ext>
      </extLst>
    </cfRule>
  </conditionalFormatting>
  <conditionalFormatting sqref="T97:T103 T111:T113">
    <cfRule type="dataBar" priority="9">
      <dataBar showValue="0">
        <cfvo type="num" val="0"/>
        <cfvo type="num" val="100"/>
        <color rgb="FF19AC71"/>
      </dataBar>
      <extLst>
        <ext xmlns:x14="http://schemas.microsoft.com/office/spreadsheetml/2009/9/main" uri="{B025F937-C7B1-47D3-B67F-A62EFF666E3E}">
          <x14:id>{D415C04B-C638-42CA-8862-0D6ED663326B}</x14:id>
        </ext>
      </extLst>
    </cfRule>
  </conditionalFormatting>
  <conditionalFormatting sqref="T104:T110 T114:T115">
    <cfRule type="dataBar" priority="10">
      <dataBar showValue="0">
        <cfvo type="num" val="0"/>
        <cfvo type="num" val="100"/>
        <color rgb="FF19AC71"/>
      </dataBar>
      <extLst>
        <ext xmlns:x14="http://schemas.microsoft.com/office/spreadsheetml/2009/9/main" uri="{B025F937-C7B1-47D3-B67F-A62EFF666E3E}">
          <x14:id>{E50C6D99-26DC-4002-82F5-C0E12C2F974D}</x14:id>
        </ext>
      </extLst>
    </cfRule>
  </conditionalFormatting>
  <pageMargins left="0.7" right="0.7" top="0.75" bottom="0.75" header="0.3" footer="0.3"/>
  <pageSetup paperSize="9" scale="68" fitToHeight="0" orientation="landscape" r:id="rId1"/>
  <rowBreaks count="2" manualBreakCount="2">
    <brk id="11" min="2" max="19" man="1"/>
    <brk id="68" min="2" max="19" man="1"/>
  </rowBreaks>
  <ignoredErrors>
    <ignoredError sqref="J13:L13 J69:L69 J96:L96 M68:M92 M96:M115 M45:M66 M14 M15 M16 M17 M18 M19 M20 M21 M22 M23 M24 M25 M26 M27 M28 M29 M30 M31 M32 M33 M34 M35 M36 M37 M38" calculatedColumn="1"/>
    <ignoredError sqref="C68 C97:C115 C70:C92 C45:C66 C14:C38" numberStoredAsText="1"/>
  </ignoredErrors>
  <drawing r:id="rId2"/>
  <tableParts count="1">
    <tablePart r:id="rId3"/>
  </tableParts>
  <extLst>
    <ext xmlns:x14="http://schemas.microsoft.com/office/spreadsheetml/2009/9/main" uri="{78C0D931-6437-407d-A8EE-F0AAD7539E65}">
      <x14:conditionalFormattings>
        <x14:conditionalFormatting xmlns:xm="http://schemas.microsoft.com/office/excel/2006/main">
          <x14:cfRule type="dataBar" id="{D50968AB-C88E-44FC-9507-877C1AD2C5E5}">
            <x14:dataBar minLength="0" maxLength="100" gradient="0">
              <x14:cfvo type="num">
                <xm:f>0</xm:f>
              </x14:cfvo>
              <x14:cfvo type="num">
                <xm:f>100</xm:f>
              </x14:cfvo>
              <x14:negativeFillColor rgb="FFFF0000"/>
              <x14:axisColor rgb="FF000000"/>
            </x14:dataBar>
          </x14:cfRule>
          <xm:sqref>M4</xm:sqref>
        </x14:conditionalFormatting>
        <x14:conditionalFormatting xmlns:xm="http://schemas.microsoft.com/office/excel/2006/main">
          <x14:cfRule type="dataBar" id="{C1EAD106-FA1B-47C5-B2B2-F75B559769A8}">
            <x14:dataBar minLength="0" maxLength="100" gradient="0">
              <x14:cfvo type="num">
                <xm:f>0</xm:f>
              </x14:cfvo>
              <x14:cfvo type="num">
                <xm:f>100</xm:f>
              </x14:cfvo>
              <x14:negativeFillColor rgb="FFFF0000"/>
              <x14:axisColor rgb="FF000000"/>
            </x14:dataBar>
          </x14:cfRule>
          <xm:sqref>M6</xm:sqref>
        </x14:conditionalFormatting>
        <x14:conditionalFormatting xmlns:xm="http://schemas.microsoft.com/office/excel/2006/main">
          <x14:cfRule type="dataBar" id="{D4BF3FF4-C622-48D7-8739-692C544D3309}">
            <x14:dataBar minLength="0" maxLength="100" gradient="0">
              <x14:cfvo type="num">
                <xm:f>0</xm:f>
              </x14:cfvo>
              <x14:cfvo type="num">
                <xm:f>100</xm:f>
              </x14:cfvo>
              <x14:negativeFillColor rgb="FFFF0000"/>
              <x14:axisColor rgb="FF000000"/>
            </x14:dataBar>
          </x14:cfRule>
          <xm:sqref>M8</xm:sqref>
        </x14:conditionalFormatting>
        <x14:conditionalFormatting xmlns:xm="http://schemas.microsoft.com/office/excel/2006/main">
          <x14:cfRule type="dataBar" id="{3491AC09-8566-4BAA-8935-3F59470494B3}">
            <x14:dataBar minLength="0" maxLength="100" gradient="0">
              <x14:cfvo type="num">
                <xm:f>0</xm:f>
              </x14:cfvo>
              <x14:cfvo type="num">
                <xm:f>100</xm:f>
              </x14:cfvo>
              <x14:negativeFillColor rgb="FFFF0000"/>
              <x14:axisColor rgb="FF000000"/>
            </x14:dataBar>
          </x14:cfRule>
          <xm:sqref>M10</xm:sqref>
        </x14:conditionalFormatting>
        <x14:conditionalFormatting xmlns:xm="http://schemas.microsoft.com/office/excel/2006/main">
          <x14:cfRule type="dataBar" id="{CD1E559A-ACBF-4F67-8ADE-107950F4373B}">
            <x14:dataBar minLength="0" maxLength="100" gradient="0">
              <x14:cfvo type="num">
                <xm:f>0</xm:f>
              </x14:cfvo>
              <x14:cfvo type="num">
                <xm:f>100</xm:f>
              </x14:cfvo>
              <x14:negativeFillColor rgb="FFFF0000"/>
              <x14:axisColor rgb="FF000000"/>
            </x14:dataBar>
          </x14:cfRule>
          <xm:sqref>M14:M19 M28 M32:M34 M37 M47 M50 M53 M56 M62</xm:sqref>
        </x14:conditionalFormatting>
        <x14:conditionalFormatting xmlns:xm="http://schemas.microsoft.com/office/excel/2006/main">
          <x14:cfRule type="dataBar" id="{CCC289EB-E7AD-4917-BFF6-32511184CE6E}">
            <x14:dataBar minLength="0" maxLength="100" gradient="0">
              <x14:cfvo type="num">
                <xm:f>0</xm:f>
              </x14:cfvo>
              <x14:cfvo type="num">
                <xm:f>100</xm:f>
              </x14:cfvo>
              <x14:negativeFillColor rgb="FFFF0000"/>
              <x14:axisColor rgb="FF000000"/>
            </x14:dataBar>
          </x14:cfRule>
          <xm:sqref>M20:M27 M29:M31 M35:M36 M38:M46 M48:M49 M51:M52 M54:M55 M57:M61 M63:M67</xm:sqref>
        </x14:conditionalFormatting>
        <x14:conditionalFormatting xmlns:xm="http://schemas.microsoft.com/office/excel/2006/main">
          <x14:cfRule type="dataBar" id="{7784B121-0405-4FD8-847D-FC9C2DBBC932}">
            <x14:dataBar minLength="0" maxLength="100" gradient="0">
              <x14:cfvo type="num">
                <xm:f>0</xm:f>
              </x14:cfvo>
              <x14:cfvo type="num">
                <xm:f>100</xm:f>
              </x14:cfvo>
              <x14:negativeFillColor rgb="FFFF0000"/>
              <x14:axisColor rgb="FF000000"/>
            </x14:dataBar>
          </x14:cfRule>
          <xm:sqref>M70:M71 M75 M78:M79 M84 M87:M88 M91:M95</xm:sqref>
        </x14:conditionalFormatting>
        <x14:conditionalFormatting xmlns:xm="http://schemas.microsoft.com/office/excel/2006/main">
          <x14:cfRule type="dataBar" id="{386DD9FC-036C-4F90-BB47-E3C3470450B5}">
            <x14:dataBar minLength="0" maxLength="100" gradient="0">
              <x14:cfvo type="num">
                <xm:f>0</xm:f>
              </x14:cfvo>
              <x14:cfvo type="num">
                <xm:f>100</xm:f>
              </x14:cfvo>
              <x14:negativeFillColor rgb="FFFF0000"/>
              <x14:axisColor rgb="FF000000"/>
            </x14:dataBar>
          </x14:cfRule>
          <xm:sqref>M72:M74 M76:M77 M80:M83 M85:M86 M89:M90</xm:sqref>
        </x14:conditionalFormatting>
        <x14:conditionalFormatting xmlns:xm="http://schemas.microsoft.com/office/excel/2006/main">
          <x14:cfRule type="dataBar" id="{353A28B5-4D63-49D3-80D3-E091878848E5}">
            <x14:dataBar minLength="0" maxLength="100" gradient="0">
              <x14:cfvo type="num">
                <xm:f>0</xm:f>
              </x14:cfvo>
              <x14:cfvo type="num">
                <xm:f>100</xm:f>
              </x14:cfvo>
              <x14:negativeFillColor rgb="FFFF0000"/>
              <x14:axisColor rgb="FF000000"/>
            </x14:dataBar>
          </x14:cfRule>
          <xm:sqref>M97:M103 M111:M113</xm:sqref>
        </x14:conditionalFormatting>
        <x14:conditionalFormatting xmlns:xm="http://schemas.microsoft.com/office/excel/2006/main">
          <x14:cfRule type="dataBar" id="{1F93B2F0-9BB2-422F-ABB9-A0B56829A40C}">
            <x14:dataBar minLength="0" maxLength="100" gradient="0">
              <x14:cfvo type="num">
                <xm:f>0</xm:f>
              </x14:cfvo>
              <x14:cfvo type="num">
                <xm:f>100</xm:f>
              </x14:cfvo>
              <x14:negativeFillColor rgb="FFFF0000"/>
              <x14:axisColor rgb="FF000000"/>
            </x14:dataBar>
          </x14:cfRule>
          <xm:sqref>M104:M110 M114:M115</xm:sqref>
        </x14:conditionalFormatting>
        <x14:conditionalFormatting xmlns:xm="http://schemas.microsoft.com/office/excel/2006/main">
          <x14:cfRule type="dataBar" id="{F3FF75FD-4AB9-458E-A730-7761AAE897A6}">
            <x14:dataBar minLength="0" maxLength="100" gradient="0">
              <x14:cfvo type="num">
                <xm:f>0</xm:f>
              </x14:cfvo>
              <x14:cfvo type="num">
                <xm:f>100</xm:f>
              </x14:cfvo>
              <x14:negativeFillColor rgb="FFFF0000"/>
              <x14:axisColor rgb="FF000000"/>
            </x14:dataBar>
          </x14:cfRule>
          <xm:sqref>N70</xm:sqref>
        </x14:conditionalFormatting>
        <x14:conditionalFormatting xmlns:xm="http://schemas.microsoft.com/office/excel/2006/main">
          <x14:cfRule type="dataBar" id="{C5C228E7-69FC-4D57-88C8-D52A6B28CC09}">
            <x14:dataBar minLength="0" maxLength="100" gradient="0">
              <x14:cfvo type="num">
                <xm:f>0</xm:f>
              </x14:cfvo>
              <x14:cfvo type="num">
                <xm:f>100</xm:f>
              </x14:cfvo>
              <x14:negativeFillColor rgb="FFFF0000"/>
              <x14:axisColor rgb="FF000000"/>
            </x14:dataBar>
          </x14:cfRule>
          <xm:sqref>N71</xm:sqref>
        </x14:conditionalFormatting>
        <x14:conditionalFormatting xmlns:xm="http://schemas.microsoft.com/office/excel/2006/main">
          <x14:cfRule type="dataBar" id="{7EAC5846-3CDB-444C-AF88-F0F11CA20FF4}">
            <x14:dataBar minLength="0" maxLength="100" gradient="0">
              <x14:cfvo type="num">
                <xm:f>0</xm:f>
              </x14:cfvo>
              <x14:cfvo type="num">
                <xm:f>100</xm:f>
              </x14:cfvo>
              <x14:negativeFillColor rgb="FFFF0000"/>
              <x14:axisColor rgb="FF000000"/>
            </x14:dataBar>
          </x14:cfRule>
          <xm:sqref>N72</xm:sqref>
        </x14:conditionalFormatting>
        <x14:conditionalFormatting xmlns:xm="http://schemas.microsoft.com/office/excel/2006/main">
          <x14:cfRule type="dataBar" id="{FB28C06E-3124-497A-9BC9-1BA135838A3E}">
            <x14:dataBar minLength="0" maxLength="100" gradient="0">
              <x14:cfvo type="num">
                <xm:f>0</xm:f>
              </x14:cfvo>
              <x14:cfvo type="num">
                <xm:f>100</xm:f>
              </x14:cfvo>
              <x14:negativeFillColor rgb="FFFF0000"/>
              <x14:axisColor rgb="FF000000"/>
            </x14:dataBar>
          </x14:cfRule>
          <xm:sqref>N73</xm:sqref>
        </x14:conditionalFormatting>
        <x14:conditionalFormatting xmlns:xm="http://schemas.microsoft.com/office/excel/2006/main">
          <x14:cfRule type="dataBar" id="{F33E9C10-CFC0-4A85-93EA-F11E8A0ADDAD}">
            <x14:dataBar minLength="0" maxLength="100" gradient="0">
              <x14:cfvo type="num">
                <xm:f>0</xm:f>
              </x14:cfvo>
              <x14:cfvo type="num">
                <xm:f>100</xm:f>
              </x14:cfvo>
              <x14:negativeFillColor rgb="FFFF0000"/>
              <x14:axisColor rgb="FF000000"/>
            </x14:dataBar>
          </x14:cfRule>
          <xm:sqref>N74</xm:sqref>
        </x14:conditionalFormatting>
        <x14:conditionalFormatting xmlns:xm="http://schemas.microsoft.com/office/excel/2006/main">
          <x14:cfRule type="dataBar" id="{DF8F0418-9A2B-4E95-8D9F-A8385F8CBA00}">
            <x14:dataBar minLength="0" maxLength="100" gradient="0">
              <x14:cfvo type="num">
                <xm:f>0</xm:f>
              </x14:cfvo>
              <x14:cfvo type="num">
                <xm:f>100</xm:f>
              </x14:cfvo>
              <x14:negativeFillColor rgb="FFFF0000"/>
              <x14:axisColor rgb="FF000000"/>
            </x14:dataBar>
          </x14:cfRule>
          <xm:sqref>N75</xm:sqref>
        </x14:conditionalFormatting>
        <x14:conditionalFormatting xmlns:xm="http://schemas.microsoft.com/office/excel/2006/main">
          <x14:cfRule type="dataBar" id="{D6155941-3152-4061-A4D6-BC95CB2880F7}">
            <x14:dataBar minLength="0" maxLength="100" gradient="0">
              <x14:cfvo type="num">
                <xm:f>0</xm:f>
              </x14:cfvo>
              <x14:cfvo type="num">
                <xm:f>100</xm:f>
              </x14:cfvo>
              <x14:negativeFillColor rgb="FFFF0000"/>
              <x14:axisColor rgb="FF000000"/>
            </x14:dataBar>
          </x14:cfRule>
          <xm:sqref>N76:N77</xm:sqref>
        </x14:conditionalFormatting>
        <x14:conditionalFormatting xmlns:xm="http://schemas.microsoft.com/office/excel/2006/main">
          <x14:cfRule type="dataBar" id="{51AD416C-A67C-4CCA-B0D0-0AB74AF6CC38}">
            <x14:dataBar minLength="0" maxLength="100" gradient="0">
              <x14:cfvo type="num">
                <xm:f>0</xm:f>
              </x14:cfvo>
              <x14:cfvo type="num">
                <xm:f>100</xm:f>
              </x14:cfvo>
              <x14:negativeFillColor rgb="FFFF0000"/>
              <x14:axisColor rgb="FF000000"/>
            </x14:dataBar>
          </x14:cfRule>
          <xm:sqref>N78:N79</xm:sqref>
        </x14:conditionalFormatting>
        <x14:conditionalFormatting xmlns:xm="http://schemas.microsoft.com/office/excel/2006/main">
          <x14:cfRule type="dataBar" id="{2CA484ED-5D14-4881-96E0-AF1914EDA325}">
            <x14:dataBar minLength="0" maxLength="100" gradient="0">
              <x14:cfvo type="num">
                <xm:f>0</xm:f>
              </x14:cfvo>
              <x14:cfvo type="num">
                <xm:f>100</xm:f>
              </x14:cfvo>
              <x14:negativeFillColor rgb="FFFF0000"/>
              <x14:axisColor rgb="FF000000"/>
            </x14:dataBar>
          </x14:cfRule>
          <xm:sqref>N80:N83</xm:sqref>
        </x14:conditionalFormatting>
        <x14:conditionalFormatting xmlns:xm="http://schemas.microsoft.com/office/excel/2006/main">
          <x14:cfRule type="dataBar" id="{2B6FDD73-C66F-41D0-8221-0544B025A9DD}">
            <x14:dataBar minLength="0" maxLength="100" gradient="0">
              <x14:cfvo type="num">
                <xm:f>0</xm:f>
              </x14:cfvo>
              <x14:cfvo type="num">
                <xm:f>100</xm:f>
              </x14:cfvo>
              <x14:negativeFillColor rgb="FFFF0000"/>
              <x14:axisColor rgb="FF000000"/>
            </x14:dataBar>
          </x14:cfRule>
          <xm:sqref>N84</xm:sqref>
        </x14:conditionalFormatting>
        <x14:conditionalFormatting xmlns:xm="http://schemas.microsoft.com/office/excel/2006/main">
          <x14:cfRule type="dataBar" id="{D4654DC9-F03D-4D08-A0D0-74263884F21C}">
            <x14:dataBar minLength="0" maxLength="100" gradient="0">
              <x14:cfvo type="num">
                <xm:f>0</xm:f>
              </x14:cfvo>
              <x14:cfvo type="num">
                <xm:f>100</xm:f>
              </x14:cfvo>
              <x14:negativeFillColor rgb="FFFF0000"/>
              <x14:axisColor rgb="FF000000"/>
            </x14:dataBar>
          </x14:cfRule>
          <xm:sqref>N85:N87</xm:sqref>
        </x14:conditionalFormatting>
        <x14:conditionalFormatting xmlns:xm="http://schemas.microsoft.com/office/excel/2006/main">
          <x14:cfRule type="dataBar" id="{280D133A-9CB3-41B8-8DBA-1CC89AF2CA1A}">
            <x14:dataBar minLength="0" maxLength="100" gradient="0">
              <x14:cfvo type="num">
                <xm:f>0</xm:f>
              </x14:cfvo>
              <x14:cfvo type="num">
                <xm:f>100</xm:f>
              </x14:cfvo>
              <x14:negativeFillColor rgb="FFFF0000"/>
              <x14:axisColor rgb="FF000000"/>
            </x14:dataBar>
          </x14:cfRule>
          <xm:sqref>N88</xm:sqref>
        </x14:conditionalFormatting>
        <x14:conditionalFormatting xmlns:xm="http://schemas.microsoft.com/office/excel/2006/main">
          <x14:cfRule type="dataBar" id="{8390D948-8270-4AC3-95B8-3358AA85F626}">
            <x14:dataBar minLength="0" maxLength="100" gradient="0">
              <x14:cfvo type="num">
                <xm:f>0</xm:f>
              </x14:cfvo>
              <x14:cfvo type="num">
                <xm:f>100</xm:f>
              </x14:cfvo>
              <x14:negativeFillColor rgb="FFFF0000"/>
              <x14:axisColor rgb="FF000000"/>
            </x14:dataBar>
          </x14:cfRule>
          <xm:sqref>N89:N90</xm:sqref>
        </x14:conditionalFormatting>
        <x14:conditionalFormatting xmlns:xm="http://schemas.microsoft.com/office/excel/2006/main">
          <x14:cfRule type="dataBar" id="{76CBE11B-3A93-4DFE-A7D7-517EF6C287AA}">
            <x14:dataBar minLength="0" maxLength="100" gradient="0">
              <x14:cfvo type="num">
                <xm:f>0</xm:f>
              </x14:cfvo>
              <x14:cfvo type="num">
                <xm:f>100</xm:f>
              </x14:cfvo>
              <x14:negativeFillColor rgb="FFFF0000"/>
              <x14:axisColor rgb="FF000000"/>
            </x14:dataBar>
          </x14:cfRule>
          <xm:sqref>N91:N92</xm:sqref>
        </x14:conditionalFormatting>
        <x14:conditionalFormatting xmlns:xm="http://schemas.microsoft.com/office/excel/2006/main">
          <x14:cfRule type="dataBar" id="{75CC4F96-CD43-41B1-94FB-A3F707ACB6BC}">
            <x14:dataBar minLength="0" maxLength="100" gradient="0">
              <x14:cfvo type="num">
                <xm:f>0</xm:f>
              </x14:cfvo>
              <x14:cfvo type="num">
                <xm:f>100</xm:f>
              </x14:cfvo>
              <x14:negativeFillColor rgb="FFFF0000"/>
              <x14:axisColor rgb="FF000000"/>
            </x14:dataBar>
          </x14:cfRule>
          <xm:sqref>T4</xm:sqref>
        </x14:conditionalFormatting>
        <x14:conditionalFormatting xmlns:xm="http://schemas.microsoft.com/office/excel/2006/main">
          <x14:cfRule type="dataBar" id="{2BBD68E8-141D-4DD2-B03A-10742D3E8F33}">
            <x14:dataBar minLength="0" maxLength="100" gradient="0">
              <x14:cfvo type="num">
                <xm:f>0</xm:f>
              </x14:cfvo>
              <x14:cfvo type="num">
                <xm:f>100</xm:f>
              </x14:cfvo>
              <x14:negativeFillColor rgb="FFFF0000"/>
              <x14:axisColor rgb="FF000000"/>
            </x14:dataBar>
          </x14:cfRule>
          <xm:sqref>T6</xm:sqref>
        </x14:conditionalFormatting>
        <x14:conditionalFormatting xmlns:xm="http://schemas.microsoft.com/office/excel/2006/main">
          <x14:cfRule type="dataBar" id="{F1309E2F-18B4-4BE4-B1E3-271834B0F41C}">
            <x14:dataBar minLength="0" maxLength="100" gradient="0">
              <x14:cfvo type="num">
                <xm:f>0</xm:f>
              </x14:cfvo>
              <x14:cfvo type="num">
                <xm:f>100</xm:f>
              </x14:cfvo>
              <x14:negativeFillColor rgb="FFFF0000"/>
              <x14:axisColor rgb="FF000000"/>
            </x14:dataBar>
          </x14:cfRule>
          <xm:sqref>T8</xm:sqref>
        </x14:conditionalFormatting>
        <x14:conditionalFormatting xmlns:xm="http://schemas.microsoft.com/office/excel/2006/main">
          <x14:cfRule type="dataBar" id="{4D963B82-3BC2-4A0A-A7FF-490706BC7CEF}">
            <x14:dataBar minLength="0" maxLength="100" gradient="0">
              <x14:cfvo type="num">
                <xm:f>0</xm:f>
              </x14:cfvo>
              <x14:cfvo type="num">
                <xm:f>100</xm:f>
              </x14:cfvo>
              <x14:negativeFillColor rgb="FFFF0000"/>
              <x14:axisColor rgb="FF000000"/>
            </x14:dataBar>
          </x14:cfRule>
          <xm:sqref>T10</xm:sqref>
        </x14:conditionalFormatting>
        <x14:conditionalFormatting xmlns:xm="http://schemas.microsoft.com/office/excel/2006/main">
          <x14:cfRule type="dataBar" id="{4EBDF111-958A-4FFA-B190-42BD3E0861BB}">
            <x14:dataBar minLength="0" maxLength="100" gradient="0">
              <x14:cfvo type="num">
                <xm:f>0</xm:f>
              </x14:cfvo>
              <x14:cfvo type="num">
                <xm:f>100</xm:f>
              </x14:cfvo>
              <x14:negativeFillColor rgb="FFFF0000"/>
              <x14:axisColor rgb="FF000000"/>
            </x14:dataBar>
          </x14:cfRule>
          <xm:sqref>T14:T19 T28 T32:T34 T37</xm:sqref>
        </x14:conditionalFormatting>
        <x14:conditionalFormatting xmlns:xm="http://schemas.microsoft.com/office/excel/2006/main">
          <x14:cfRule type="dataBar" id="{7B766235-15E7-4CAD-8144-C88BD665CC5A}">
            <x14:dataBar minLength="0" maxLength="100" gradient="0">
              <x14:cfvo type="num">
                <xm:f>0</xm:f>
              </x14:cfvo>
              <x14:cfvo type="num">
                <xm:f>100</xm:f>
              </x14:cfvo>
              <x14:negativeFillColor rgb="FFFF0000"/>
              <x14:axisColor rgb="FF000000"/>
            </x14:dataBar>
          </x14:cfRule>
          <xm:sqref>T20:T27 T29:T31 T35:T36 T38:T67</xm:sqref>
        </x14:conditionalFormatting>
        <x14:conditionalFormatting xmlns:xm="http://schemas.microsoft.com/office/excel/2006/main">
          <x14:cfRule type="dataBar" id="{0026601C-87D1-4A38-9D5B-F642DE189E2C}">
            <x14:dataBar minLength="0" maxLength="100" gradient="0">
              <x14:cfvo type="num">
                <xm:f>0</xm:f>
              </x14:cfvo>
              <x14:cfvo type="num">
                <xm:f>100</xm:f>
              </x14:cfvo>
              <x14:negativeFillColor rgb="FFFF0000"/>
              <x14:axisColor rgb="FF000000"/>
            </x14:dataBar>
          </x14:cfRule>
          <xm:sqref>T70:T71 T75 T78:T79 T84 T87:T88 T91:T95</xm:sqref>
        </x14:conditionalFormatting>
        <x14:conditionalFormatting xmlns:xm="http://schemas.microsoft.com/office/excel/2006/main">
          <x14:cfRule type="dataBar" id="{BCD87496-D412-44D8-A76E-5CB11B0C461E}">
            <x14:dataBar minLength="0" maxLength="100" gradient="0">
              <x14:cfvo type="num">
                <xm:f>0</xm:f>
              </x14:cfvo>
              <x14:cfvo type="num">
                <xm:f>100</xm:f>
              </x14:cfvo>
              <x14:negativeFillColor rgb="FFFF0000"/>
              <x14:axisColor rgb="FF000000"/>
            </x14:dataBar>
          </x14:cfRule>
          <xm:sqref>T72:T74 T76:T77 T80:T83 T85:T86 T89:T90</xm:sqref>
        </x14:conditionalFormatting>
        <x14:conditionalFormatting xmlns:xm="http://schemas.microsoft.com/office/excel/2006/main">
          <x14:cfRule type="dataBar" id="{D415C04B-C638-42CA-8862-0D6ED663326B}">
            <x14:dataBar minLength="0" maxLength="100" gradient="0">
              <x14:cfvo type="num">
                <xm:f>0</xm:f>
              </x14:cfvo>
              <x14:cfvo type="num">
                <xm:f>100</xm:f>
              </x14:cfvo>
              <x14:negativeFillColor rgb="FFFF0000"/>
              <x14:axisColor rgb="FF000000"/>
            </x14:dataBar>
          </x14:cfRule>
          <xm:sqref>T97:T103 T111:T113</xm:sqref>
        </x14:conditionalFormatting>
        <x14:conditionalFormatting xmlns:xm="http://schemas.microsoft.com/office/excel/2006/main">
          <x14:cfRule type="dataBar" id="{E50C6D99-26DC-4002-82F5-C0E12C2F974D}">
            <x14:dataBar minLength="0" maxLength="100" gradient="0">
              <x14:cfvo type="num">
                <xm:f>0</xm:f>
              </x14:cfvo>
              <x14:cfvo type="num">
                <xm:f>100</xm:f>
              </x14:cfvo>
              <x14:negativeFillColor rgb="FFFF0000"/>
              <x14:axisColor rgb="FF000000"/>
            </x14:dataBar>
          </x14:cfRule>
          <xm:sqref>T104:T110 T114:T115</xm:sqref>
        </x14:conditionalFormatting>
      </x14:conditionalFormattings>
    </ext>
    <ext xmlns:x14="http://schemas.microsoft.com/office/spreadsheetml/2009/9/main" uri="{A8765BA9-456A-4dab-B4F3-ACF838C121DE}">
      <x14:slicerList>
        <x14:slicer r:id="rId4"/>
      </x14:slicerList>
    </ext>
    <ext xmlns:x15="http://schemas.microsoft.com/office/spreadsheetml/2010/11/main" uri="{3A4CF648-6AED-40f4-86FF-DC5316D8AED3}">
      <x14:slicerList xmlns:x14="http://schemas.microsoft.com/office/spreadsheetml/2009/9/main">
        <x14:slicer r:id="rId5"/>
      </x14:slicerList>
    </ext>
  </extLst>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7E5AEF-0232-4B76-AE36-02FBF5C8B7FC}">
  <sheetPr codeName="Sheet25">
    <pageSetUpPr fitToPage="1"/>
  </sheetPr>
  <dimension ref="A1:AJ89"/>
  <sheetViews>
    <sheetView showGridLines="0" zoomScale="53" zoomScaleNormal="53" workbookViewId="0"/>
  </sheetViews>
  <sheetFormatPr defaultColWidth="12" defaultRowHeight="15" customHeight="1"/>
  <cols>
    <col min="1" max="1" width="9.28515625" style="704" customWidth="1"/>
    <col min="2" max="2" width="2.7109375" style="705" customWidth="1"/>
    <col min="3" max="3" width="4.7109375" style="705" customWidth="1"/>
    <col min="4" max="4" width="20" style="705" customWidth="1"/>
    <col min="5" max="7" width="8.7109375" style="705" customWidth="1"/>
    <col min="8" max="8" width="7.42578125" style="705" customWidth="1"/>
    <col min="9" max="24" width="12" style="704"/>
    <col min="25" max="27" width="7.140625" style="705" customWidth="1"/>
    <col min="28" max="28" width="3.28515625" style="705" customWidth="1"/>
    <col min="29" max="31" width="9" style="705" customWidth="1"/>
    <col min="32" max="16384" width="12" style="704"/>
  </cols>
  <sheetData>
    <row r="1" spans="1:33" ht="15" customHeight="1">
      <c r="C1" s="706"/>
      <c r="D1" s="706"/>
      <c r="E1" s="706"/>
      <c r="F1" s="706"/>
      <c r="G1" s="706"/>
      <c r="H1" s="706"/>
      <c r="I1" s="707"/>
      <c r="J1" s="707"/>
      <c r="K1" s="707"/>
      <c r="L1" s="707"/>
      <c r="M1" s="707"/>
      <c r="N1" s="707"/>
      <c r="O1" s="707"/>
      <c r="P1" s="707"/>
      <c r="Q1" s="707"/>
      <c r="R1" s="707"/>
      <c r="S1" s="707"/>
      <c r="T1" s="707"/>
      <c r="U1" s="707"/>
      <c r="V1" s="707"/>
      <c r="W1" s="707"/>
      <c r="Y1" s="708"/>
      <c r="Z1" s="708"/>
      <c r="AA1" s="708"/>
      <c r="AB1" s="708"/>
      <c r="AC1" s="708"/>
      <c r="AD1" s="708"/>
      <c r="AE1" s="708"/>
    </row>
    <row r="2" spans="1:33" ht="15" customHeight="1">
      <c r="C2" s="706"/>
      <c r="D2" s="706"/>
      <c r="E2" s="706"/>
      <c r="F2" s="706"/>
      <c r="G2" s="706"/>
      <c r="H2" s="706"/>
      <c r="I2" s="709"/>
      <c r="J2" s="710"/>
      <c r="K2" s="710"/>
      <c r="L2" s="710"/>
      <c r="M2" s="710"/>
      <c r="N2" s="710"/>
      <c r="O2" s="707"/>
      <c r="P2" s="707"/>
      <c r="Q2" s="707"/>
      <c r="R2" s="707"/>
      <c r="S2" s="707"/>
      <c r="T2" s="707"/>
      <c r="U2" s="707"/>
      <c r="V2" s="707"/>
      <c r="W2" s="707"/>
    </row>
    <row r="3" spans="1:33" ht="15" customHeight="1">
      <c r="C3" s="706"/>
      <c r="D3" s="706"/>
      <c r="E3" s="706"/>
      <c r="F3" s="706"/>
      <c r="G3" s="706"/>
      <c r="H3" s="706"/>
      <c r="I3" s="707"/>
      <c r="J3" s="707"/>
      <c r="K3" s="707"/>
      <c r="L3" s="707"/>
      <c r="M3" s="707"/>
      <c r="N3" s="707"/>
      <c r="O3" s="707"/>
      <c r="P3" s="707"/>
      <c r="Q3" s="707"/>
      <c r="R3" s="707"/>
      <c r="S3" s="707"/>
      <c r="T3" s="707"/>
      <c r="U3" s="707"/>
      <c r="V3" s="707"/>
      <c r="W3" s="707"/>
    </row>
    <row r="4" spans="1:33" ht="15" customHeight="1">
      <c r="C4" s="706"/>
      <c r="D4" s="706"/>
      <c r="E4" s="706"/>
      <c r="F4" s="706"/>
      <c r="G4" s="706"/>
      <c r="H4" s="706"/>
      <c r="I4" s="707"/>
      <c r="J4" s="707"/>
      <c r="K4" s="707"/>
      <c r="L4" s="707"/>
      <c r="M4" s="707"/>
      <c r="N4" s="707"/>
      <c r="O4" s="707"/>
      <c r="P4" s="707"/>
      <c r="Q4" s="707"/>
      <c r="R4" s="707"/>
      <c r="S4" s="707"/>
      <c r="T4" s="707"/>
      <c r="U4" s="707"/>
      <c r="V4" s="707"/>
      <c r="W4" s="707"/>
      <c r="Y4" s="704"/>
      <c r="Z4" s="704"/>
      <c r="AA4" s="704"/>
      <c r="AB4" s="704"/>
      <c r="AC4" s="704"/>
      <c r="AD4" s="704"/>
      <c r="AE4" s="704"/>
    </row>
    <row r="5" spans="1:33" ht="15" customHeight="1">
      <c r="A5" s="156"/>
      <c r="B5" s="157"/>
      <c r="C5" s="396"/>
      <c r="D5" s="706"/>
      <c r="E5" s="706"/>
      <c r="F5" s="706"/>
      <c r="G5" s="706"/>
      <c r="H5" s="707"/>
      <c r="I5" s="707"/>
      <c r="J5" s="707"/>
      <c r="K5" s="707"/>
      <c r="L5" s="707"/>
      <c r="M5" s="707"/>
      <c r="N5" s="707"/>
      <c r="O5" s="707"/>
      <c r="P5" s="707"/>
      <c r="Q5" s="707"/>
      <c r="R5" s="707"/>
      <c r="S5" s="707"/>
      <c r="T5" s="707"/>
      <c r="U5" s="707"/>
      <c r="V5" s="707"/>
      <c r="W5" s="707"/>
      <c r="Y5" s="704"/>
      <c r="Z5" s="704"/>
      <c r="AA5" s="704"/>
      <c r="AB5" s="704"/>
      <c r="AC5" s="704"/>
      <c r="AD5" s="704"/>
      <c r="AE5" s="704"/>
    </row>
    <row r="6" spans="1:33" ht="15" customHeight="1">
      <c r="A6" s="156"/>
      <c r="B6" s="157"/>
      <c r="C6" s="400"/>
      <c r="D6" s="706"/>
      <c r="E6" s="706"/>
      <c r="F6" s="706"/>
      <c r="G6" s="706"/>
      <c r="H6" s="711"/>
      <c r="I6" s="707"/>
      <c r="J6" s="707"/>
      <c r="K6" s="707"/>
      <c r="L6" s="707"/>
      <c r="M6" s="707"/>
      <c r="N6" s="707"/>
      <c r="O6" s="707"/>
      <c r="P6" s="707"/>
      <c r="Q6" s="707"/>
      <c r="R6" s="707"/>
      <c r="S6" s="707"/>
      <c r="T6" s="707"/>
      <c r="U6" s="707"/>
      <c r="V6" s="707"/>
      <c r="W6" s="707"/>
      <c r="Y6" s="704"/>
      <c r="Z6" s="704"/>
      <c r="AA6" s="704"/>
      <c r="AB6" s="704"/>
      <c r="AC6" s="704"/>
      <c r="AD6" s="704"/>
      <c r="AE6" s="704"/>
    </row>
    <row r="7" spans="1:33" ht="15" customHeight="1">
      <c r="A7" s="156"/>
      <c r="B7" s="157"/>
      <c r="C7" s="396"/>
      <c r="D7" s="712" t="s">
        <v>243</v>
      </c>
      <c r="E7" s="713"/>
      <c r="F7" s="713"/>
      <c r="G7" s="713"/>
      <c r="H7" s="711"/>
      <c r="I7" s="707"/>
      <c r="J7" s="707"/>
      <c r="K7" s="707"/>
      <c r="L7" s="707"/>
      <c r="M7" s="707"/>
      <c r="N7" s="707"/>
      <c r="O7" s="707"/>
      <c r="P7" s="707"/>
      <c r="Q7" s="707"/>
      <c r="R7" s="707"/>
      <c r="S7" s="707"/>
      <c r="T7" s="707"/>
      <c r="U7" s="707"/>
      <c r="V7" s="707"/>
      <c r="W7" s="707"/>
      <c r="Y7" s="704"/>
      <c r="Z7" s="704"/>
      <c r="AA7" s="704"/>
      <c r="AB7" s="704"/>
      <c r="AC7" s="704"/>
      <c r="AD7" s="704"/>
      <c r="AE7" s="704"/>
    </row>
    <row r="8" spans="1:33" ht="15" customHeight="1">
      <c r="A8" s="156"/>
      <c r="B8" s="157"/>
      <c r="C8" s="396"/>
      <c r="D8" s="714"/>
      <c r="E8" s="715" t="s">
        <v>1041</v>
      </c>
      <c r="F8" s="716" t="s">
        <v>37</v>
      </c>
      <c r="G8" s="717" t="s">
        <v>1042</v>
      </c>
      <c r="H8" s="711"/>
      <c r="I8" s="707"/>
      <c r="J8" s="707"/>
      <c r="K8" s="707"/>
      <c r="L8" s="707"/>
      <c r="M8" s="707"/>
      <c r="N8" s="707"/>
      <c r="O8" s="707"/>
      <c r="P8" s="707"/>
      <c r="Q8" s="707"/>
      <c r="R8" s="707"/>
      <c r="S8" s="707"/>
      <c r="T8" s="707"/>
      <c r="U8" s="707"/>
      <c r="V8" s="718"/>
      <c r="W8" s="718"/>
      <c r="Y8" s="704"/>
      <c r="Z8" s="704"/>
      <c r="AA8" s="704"/>
      <c r="AB8" s="704"/>
      <c r="AC8" s="704"/>
      <c r="AD8" s="704"/>
      <c r="AE8" s="704"/>
      <c r="AF8" s="705"/>
    </row>
    <row r="9" spans="1:33" ht="20.25" customHeight="1">
      <c r="A9" s="156"/>
      <c r="B9" s="157"/>
      <c r="C9" s="396"/>
      <c r="D9" s="706"/>
      <c r="E9" s="804" t="str">
        <f>PowerPivot!S1</f>
        <v>Real GDP Growth per capita, % GDP</v>
      </c>
      <c r="F9" s="805" t="str">
        <f>PowerPivot!V1</f>
        <v>Foreign direct investment, net inflows, % GDP</v>
      </c>
      <c r="G9" s="806" t="str">
        <f>PowerPivot!Y1</f>
        <v>Consumer price inflation</v>
      </c>
      <c r="H9" s="711"/>
      <c r="I9" s="707"/>
      <c r="J9" s="707"/>
      <c r="K9" s="707"/>
      <c r="L9" s="707"/>
      <c r="M9" s="707"/>
      <c r="N9" s="707"/>
      <c r="O9" s="707"/>
      <c r="P9" s="707"/>
      <c r="Q9" s="707"/>
      <c r="R9" s="707"/>
      <c r="S9" s="707"/>
      <c r="T9" s="707"/>
      <c r="U9" s="707"/>
      <c r="V9" s="707"/>
      <c r="W9" s="707"/>
      <c r="Y9" s="704"/>
      <c r="Z9" s="704"/>
      <c r="AA9" s="704"/>
      <c r="AB9" s="704"/>
      <c r="AC9" s="704"/>
      <c r="AD9" s="704"/>
      <c r="AE9" s="704"/>
      <c r="AF9" s="705"/>
    </row>
    <row r="10" spans="1:33" ht="20.25" customHeight="1">
      <c r="A10" s="156"/>
      <c r="B10" s="157"/>
      <c r="C10" s="396"/>
      <c r="D10" s="706"/>
      <c r="E10" s="804"/>
      <c r="F10" s="805"/>
      <c r="G10" s="806"/>
      <c r="H10" s="711"/>
      <c r="I10" s="707"/>
      <c r="J10" s="707"/>
      <c r="K10" s="707"/>
      <c r="L10" s="707"/>
      <c r="M10" s="707"/>
      <c r="N10" s="707"/>
      <c r="O10" s="707"/>
      <c r="P10" s="707"/>
      <c r="Q10" s="707"/>
      <c r="R10" s="707"/>
      <c r="S10" s="707"/>
      <c r="T10" s="707"/>
      <c r="U10" s="707"/>
      <c r="V10" s="707"/>
      <c r="W10" s="707"/>
      <c r="Y10" s="704"/>
      <c r="Z10" s="704"/>
      <c r="AA10" s="704"/>
      <c r="AB10" s="704"/>
      <c r="AC10" s="704"/>
      <c r="AD10" s="704"/>
      <c r="AE10" s="704"/>
      <c r="AF10" s="705"/>
    </row>
    <row r="11" spans="1:33" ht="15" customHeight="1">
      <c r="A11" s="745">
        <f>IF(INDEX(Rank2026!H:H,MATCH($E$9,Rank2026!$C:$C,0))="","",INDEX(Rank2026!H:H,MATCH($E$9,Rank2026!$C:$C,0)))</f>
        <v>25</v>
      </c>
      <c r="B11" s="745">
        <f>IF(INDEX(Rank2026!H:H,MATCH($F$9,Rank2026!$C:$C,0))="","",INDEX(Rank2026!H:H,MATCH($F$9,Rank2026!$C:$C,0)))</f>
        <v>12</v>
      </c>
      <c r="C11" s="409">
        <f>IF(INDEX(Rank2026!H:H,MATCH($G$9,Rank2026!$C:$C,0))="","",INDEX(Rank2026!H:H,MATCH($G$9,Rank2026!$C:$C,0)))</f>
        <v>19</v>
      </c>
      <c r="D11" s="719" t="s">
        <v>2</v>
      </c>
      <c r="E11" s="720">
        <f>IF(A11="",#N/A,A11)</f>
        <v>25</v>
      </c>
      <c r="F11" s="721">
        <f>IF(B11="",#N/A,B11)</f>
        <v>12</v>
      </c>
      <c r="G11" s="722">
        <f t="shared" ref="G11" si="0">IF(C11="",#N/A,C11)</f>
        <v>19</v>
      </c>
      <c r="H11" s="723">
        <f>31-G11</f>
        <v>12</v>
      </c>
      <c r="I11" s="707"/>
      <c r="J11" s="707"/>
      <c r="K11" s="707"/>
      <c r="L11" s="707"/>
      <c r="M11" s="707"/>
      <c r="N11" s="707"/>
      <c r="O11" s="707"/>
      <c r="P11" s="707"/>
      <c r="Q11" s="707"/>
      <c r="R11" s="707"/>
      <c r="S11" s="707"/>
      <c r="T11" s="707"/>
      <c r="U11" s="707"/>
      <c r="V11" s="707"/>
      <c r="W11" s="707"/>
      <c r="Y11" s="704"/>
      <c r="Z11" s="704"/>
      <c r="AA11" s="704"/>
      <c r="AB11" s="704"/>
      <c r="AC11" s="704"/>
      <c r="AD11" s="704"/>
      <c r="AE11" s="704"/>
      <c r="AF11" s="705"/>
    </row>
    <row r="12" spans="1:33" ht="15" customHeight="1">
      <c r="A12" s="745">
        <f>IF(INDEX(Rank2026!I:I,MATCH($E$9,Rank2026!$C:$C,0))="","",INDEX(Rank2026!I:I,MATCH($E$9,Rank2026!$C:$C,0)))</f>
        <v>16</v>
      </c>
      <c r="B12" s="745">
        <f>IF(INDEX(Rank2026!I:I,MATCH($F$9,Rank2026!$C:$C,0))="","",INDEX(Rank2026!I:I,MATCH($F$9,Rank2026!$C:$C,0)))</f>
        <v>29</v>
      </c>
      <c r="C12" s="409">
        <f>IF(INDEX(Rank2026!I:I,MATCH($G$9,Rank2026!$C:$C,0))="","",INDEX(Rank2026!I:I,MATCH($G$9,Rank2026!$C:$C,0)))</f>
        <v>29</v>
      </c>
      <c r="D12" s="719" t="s">
        <v>3</v>
      </c>
      <c r="E12" s="720">
        <f t="shared" ref="E12:E40" si="1">IF(A12="",#N/A,A12)</f>
        <v>16</v>
      </c>
      <c r="F12" s="721">
        <f t="shared" ref="F12:F40" si="2">IF(B12="",#N/A,B12)</f>
        <v>29</v>
      </c>
      <c r="G12" s="722">
        <f t="shared" ref="G12:G40" si="3">IF(C12="",#N/A,C12)</f>
        <v>29</v>
      </c>
      <c r="H12" s="723">
        <f t="shared" ref="H12:H40" si="4">31-G12</f>
        <v>2</v>
      </c>
      <c r="I12" s="707"/>
      <c r="J12" s="707"/>
      <c r="K12" s="707"/>
      <c r="L12" s="707"/>
      <c r="M12" s="707"/>
      <c r="N12" s="707"/>
      <c r="O12" s="707"/>
      <c r="P12" s="707"/>
      <c r="Q12" s="707"/>
      <c r="R12" s="707"/>
      <c r="S12" s="707"/>
      <c r="T12" s="707"/>
      <c r="U12" s="707"/>
      <c r="V12" s="707"/>
      <c r="W12" s="707"/>
      <c r="Y12" s="704"/>
      <c r="Z12" s="704"/>
      <c r="AA12" s="704"/>
      <c r="AB12" s="704"/>
      <c r="AC12" s="704"/>
      <c r="AD12" s="704"/>
      <c r="AE12" s="704"/>
      <c r="AF12" s="705"/>
    </row>
    <row r="13" spans="1:33" ht="15" customHeight="1">
      <c r="A13" s="745">
        <f>IF(INDEX(Rank2026!J:J,MATCH($E$9,Rank2026!$C:$C,0))="","",INDEX(Rank2026!J:J,MATCH($E$9,Rank2026!$C:$C,0)))</f>
        <v>28</v>
      </c>
      <c r="B13" s="745">
        <f>IF(INDEX(Rank2026!J:J,MATCH($F$9,Rank2026!$C:$C,0))="","",INDEX(Rank2026!J:J,MATCH($F$9,Rank2026!$C:$C,0)))</f>
        <v>27</v>
      </c>
      <c r="C13" s="409">
        <f>IF(INDEX(Rank2026!J:J,MATCH($G$9,Rank2026!$C:$C,0))="","",INDEX(Rank2026!J:J,MATCH($G$9,Rank2026!$C:$C,0)))</f>
        <v>1</v>
      </c>
      <c r="D13" s="719" t="s">
        <v>4</v>
      </c>
      <c r="E13" s="720">
        <f t="shared" si="1"/>
        <v>28</v>
      </c>
      <c r="F13" s="724">
        <f t="shared" si="2"/>
        <v>27</v>
      </c>
      <c r="G13" s="725">
        <f t="shared" si="3"/>
        <v>1</v>
      </c>
      <c r="H13" s="723">
        <f t="shared" si="4"/>
        <v>30</v>
      </c>
      <c r="I13" s="707"/>
      <c r="J13" s="707"/>
      <c r="K13" s="707"/>
      <c r="L13" s="707"/>
      <c r="M13" s="707"/>
      <c r="N13" s="707"/>
      <c r="O13" s="707"/>
      <c r="P13" s="707"/>
      <c r="Q13" s="707"/>
      <c r="R13" s="707"/>
      <c r="S13" s="707"/>
      <c r="T13" s="707"/>
      <c r="U13" s="707"/>
      <c r="V13" s="707"/>
      <c r="W13" s="707"/>
      <c r="Y13" s="704"/>
      <c r="Z13" s="704"/>
      <c r="AA13" s="704"/>
      <c r="AB13" s="704"/>
      <c r="AC13" s="704"/>
      <c r="AD13" s="704"/>
      <c r="AE13" s="704"/>
      <c r="AF13" s="705"/>
    </row>
    <row r="14" spans="1:33" ht="15" customHeight="1">
      <c r="A14" s="745">
        <f>IF(INDEX(Rank2026!K:K,MATCH($E$9,Rank2026!$C:$C,0))="","",INDEX(Rank2026!K:K,MATCH($E$9,Rank2026!$C:$C,0)))</f>
        <v>9</v>
      </c>
      <c r="B14" s="745">
        <f>IF(INDEX(Rank2026!K:K,MATCH($F$9,Rank2026!$C:$C,0))="","",INDEX(Rank2026!K:K,MATCH($F$9,Rank2026!$C:$C,0)))</f>
        <v>3</v>
      </c>
      <c r="C14" s="409">
        <f>IF(INDEX(Rank2026!K:K,MATCH($G$9,Rank2026!$C:$C,0))="","",INDEX(Rank2026!K:K,MATCH($G$9,Rank2026!$C:$C,0)))</f>
        <v>16</v>
      </c>
      <c r="D14" s="719" t="s">
        <v>5</v>
      </c>
      <c r="E14" s="720">
        <f t="shared" si="1"/>
        <v>9</v>
      </c>
      <c r="F14" s="726">
        <f t="shared" si="2"/>
        <v>3</v>
      </c>
      <c r="G14" s="727">
        <f t="shared" si="3"/>
        <v>16</v>
      </c>
      <c r="H14" s="723">
        <f t="shared" si="4"/>
        <v>15</v>
      </c>
      <c r="I14" s="707"/>
      <c r="J14" s="707"/>
      <c r="K14" s="707"/>
      <c r="L14" s="707"/>
      <c r="M14" s="707"/>
      <c r="N14" s="707"/>
      <c r="O14" s="707"/>
      <c r="P14" s="707"/>
      <c r="Q14" s="707"/>
      <c r="R14" s="707"/>
      <c r="S14" s="707"/>
      <c r="T14" s="707"/>
      <c r="U14" s="707"/>
      <c r="V14" s="707"/>
      <c r="W14" s="707"/>
      <c r="Y14" s="704"/>
      <c r="Z14" s="704"/>
      <c r="AA14" s="704"/>
      <c r="AB14" s="704"/>
      <c r="AC14" s="704"/>
      <c r="AD14" s="704"/>
      <c r="AE14" s="704"/>
      <c r="AF14" s="705"/>
    </row>
    <row r="15" spans="1:33" ht="15" customHeight="1">
      <c r="A15" s="745">
        <f>IF(INDEX(Rank2026!L:L,MATCH($E$9,Rank2026!$C:$C,0))="","",INDEX(Rank2026!L:L,MATCH($E$9,Rank2026!$C:$C,0)))</f>
        <v>26</v>
      </c>
      <c r="B15" s="745">
        <f>IF(INDEX(Rank2026!L:L,MATCH($F$9,Rank2026!$C:$C,0))="","",INDEX(Rank2026!L:L,MATCH($F$9,Rank2026!$C:$C,0)))</f>
        <v>10</v>
      </c>
      <c r="C15" s="409">
        <f>IF(INDEX(Rank2026!L:L,MATCH($G$9,Rank2026!$C:$C,0))="","",INDEX(Rank2026!L:L,MATCH($G$9,Rank2026!$C:$C,0)))</f>
        <v>13</v>
      </c>
      <c r="D15" s="719" t="s">
        <v>6</v>
      </c>
      <c r="E15" s="720">
        <f t="shared" si="1"/>
        <v>26</v>
      </c>
      <c r="F15" s="726">
        <f t="shared" si="2"/>
        <v>10</v>
      </c>
      <c r="G15" s="727">
        <f t="shared" si="3"/>
        <v>13</v>
      </c>
      <c r="H15" s="723">
        <f t="shared" si="4"/>
        <v>18</v>
      </c>
      <c r="I15" s="707"/>
      <c r="J15" s="707"/>
      <c r="K15" s="707"/>
      <c r="L15" s="707"/>
      <c r="M15" s="707"/>
      <c r="N15" s="707"/>
      <c r="O15" s="707"/>
      <c r="P15" s="707"/>
      <c r="Q15" s="707"/>
      <c r="R15" s="707"/>
      <c r="S15" s="707"/>
      <c r="T15" s="707"/>
      <c r="U15" s="707"/>
      <c r="V15" s="707"/>
      <c r="W15" s="707"/>
      <c r="Y15" s="704"/>
      <c r="Z15" s="704"/>
      <c r="AA15" s="704"/>
      <c r="AB15" s="704"/>
      <c r="AC15" s="704"/>
      <c r="AD15" s="704"/>
      <c r="AE15" s="704"/>
      <c r="AF15" s="705"/>
    </row>
    <row r="16" spans="1:33" ht="15" customHeight="1">
      <c r="A16" s="745">
        <f>IF(INDEX(Rank2026!M:M,MATCH($E$9,Rank2026!$C:$C,0))="","",INDEX(Rank2026!M:M,MATCH($E$9,Rank2026!$C:$C,0)))</f>
        <v>19</v>
      </c>
      <c r="B16" s="745">
        <f>IF(INDEX(Rank2026!M:M,MATCH($F$9,Rank2026!$C:$C,0))="","",INDEX(Rank2026!M:M,MATCH($F$9,Rank2026!$C:$C,0)))</f>
        <v>6</v>
      </c>
      <c r="C16" s="409">
        <f>IF(INDEX(Rank2026!M:M,MATCH($G$9,Rank2026!$C:$C,0))="","",INDEX(Rank2026!M:M,MATCH($G$9,Rank2026!$C:$C,0)))</f>
        <v>24</v>
      </c>
      <c r="D16" s="719" t="s">
        <v>7</v>
      </c>
      <c r="E16" s="720">
        <f t="shared" si="1"/>
        <v>19</v>
      </c>
      <c r="F16" s="726">
        <f t="shared" si="2"/>
        <v>6</v>
      </c>
      <c r="G16" s="727">
        <f t="shared" si="3"/>
        <v>24</v>
      </c>
      <c r="H16" s="723">
        <f t="shared" si="4"/>
        <v>7</v>
      </c>
      <c r="I16" s="711"/>
      <c r="J16" s="707"/>
      <c r="K16" s="707"/>
      <c r="L16" s="707"/>
      <c r="M16" s="707"/>
      <c r="N16" s="707"/>
      <c r="O16" s="707"/>
      <c r="P16" s="707"/>
      <c r="Q16" s="707"/>
      <c r="R16" s="707"/>
      <c r="S16" s="707"/>
      <c r="T16" s="707"/>
      <c r="U16" s="707"/>
      <c r="V16" s="707"/>
      <c r="W16" s="707"/>
      <c r="Y16" s="704"/>
      <c r="Z16" s="704"/>
      <c r="AA16" s="704"/>
      <c r="AB16" s="704"/>
      <c r="AC16" s="704"/>
      <c r="AD16" s="704"/>
      <c r="AE16" s="704"/>
      <c r="AG16" s="705"/>
    </row>
    <row r="17" spans="1:33" ht="15" customHeight="1">
      <c r="A17" s="745">
        <f>IF(INDEX(Rank2026!N:N,MATCH($E$9,Rank2026!$C:$C,0))="","",INDEX(Rank2026!N:N,MATCH($E$9,Rank2026!$C:$C,0)))</f>
        <v>5</v>
      </c>
      <c r="B17" s="745">
        <f>IF(INDEX(Rank2026!N:N,MATCH($F$9,Rank2026!$C:$C,0))="","",INDEX(Rank2026!N:N,MATCH($F$9,Rank2026!$C:$C,0)))</f>
        <v>28</v>
      </c>
      <c r="C17" s="409">
        <f>IF(INDEX(Rank2026!N:N,MATCH($G$9,Rank2026!$C:$C,0))="","",INDEX(Rank2026!N:N,MATCH($G$9,Rank2026!$C:$C,0)))</f>
        <v>3</v>
      </c>
      <c r="D17" s="719" t="s">
        <v>8</v>
      </c>
      <c r="E17" s="720">
        <f t="shared" si="1"/>
        <v>5</v>
      </c>
      <c r="F17" s="726">
        <f t="shared" si="2"/>
        <v>28</v>
      </c>
      <c r="G17" s="727">
        <f t="shared" si="3"/>
        <v>3</v>
      </c>
      <c r="H17" s="723">
        <f t="shared" si="4"/>
        <v>28</v>
      </c>
      <c r="I17" s="728"/>
      <c r="J17" s="707"/>
      <c r="K17" s="707"/>
      <c r="L17" s="707"/>
      <c r="M17" s="707"/>
      <c r="N17" s="707"/>
      <c r="O17" s="707"/>
      <c r="P17" s="707"/>
      <c r="Q17" s="707"/>
      <c r="R17" s="707"/>
      <c r="S17" s="707"/>
      <c r="T17" s="707"/>
      <c r="U17" s="707"/>
      <c r="V17" s="707"/>
      <c r="W17" s="707"/>
      <c r="Y17" s="704"/>
      <c r="Z17" s="704"/>
      <c r="AA17" s="704"/>
      <c r="AB17" s="704"/>
      <c r="AC17" s="704"/>
      <c r="AD17" s="704"/>
      <c r="AE17" s="704"/>
      <c r="AG17" s="705"/>
    </row>
    <row r="18" spans="1:33" ht="15" customHeight="1">
      <c r="A18" s="745">
        <f>IF(INDEX(Rank2026!P:P,MATCH($E$9,Rank2026!$C:$C,0))="","",INDEX(Rank2026!P:P,MATCH($E$9,Rank2026!$C:$C,0)))</f>
        <v>14</v>
      </c>
      <c r="B18" s="745">
        <f>IF(INDEX(Rank2026!P:P,MATCH($F$9,Rank2026!$C:$C,0))="","",INDEX(Rank2026!P:P,MATCH($F$9,Rank2026!$C:$C,0)))</f>
        <v>21</v>
      </c>
      <c r="C18" s="409">
        <f>IF(INDEX(Rank2026!P:P,MATCH($G$9,Rank2026!$C:$C,0))="","",INDEX(Rank2026!P:P,MATCH($G$9,Rank2026!$C:$C,0)))</f>
        <v>4</v>
      </c>
      <c r="D18" s="719" t="s">
        <v>10</v>
      </c>
      <c r="E18" s="720">
        <f t="shared" si="1"/>
        <v>14</v>
      </c>
      <c r="F18" s="726">
        <f t="shared" si="2"/>
        <v>21</v>
      </c>
      <c r="G18" s="727">
        <f t="shared" si="3"/>
        <v>4</v>
      </c>
      <c r="H18" s="723">
        <f t="shared" si="4"/>
        <v>27</v>
      </c>
      <c r="I18" s="728"/>
      <c r="J18" s="707"/>
      <c r="K18" s="707"/>
      <c r="L18" s="707"/>
      <c r="M18" s="707"/>
      <c r="N18" s="707"/>
      <c r="O18" s="707"/>
      <c r="P18" s="707"/>
      <c r="Q18" s="707"/>
      <c r="R18" s="707"/>
      <c r="S18" s="707"/>
      <c r="T18" s="707"/>
      <c r="U18" s="707"/>
      <c r="V18" s="707"/>
      <c r="W18" s="707"/>
      <c r="Y18" s="704"/>
      <c r="Z18" s="704"/>
      <c r="AA18" s="704"/>
      <c r="AB18" s="704"/>
      <c r="AC18" s="704"/>
      <c r="AD18" s="704"/>
      <c r="AE18" s="704"/>
      <c r="AG18" s="705"/>
    </row>
    <row r="19" spans="1:33" ht="15" customHeight="1">
      <c r="A19" s="745">
        <f>IF(INDEX(Rank2026!Q:Q,MATCH($E$9,Rank2026!$C:$C,0))="","",INDEX(Rank2026!Q:Q,MATCH($E$9,Rank2026!$C:$C,0)))</f>
        <v>12</v>
      </c>
      <c r="B19" s="745">
        <f>IF(INDEX(Rank2026!Q:Q,MATCH($F$9,Rank2026!$C:$C,0))="","",INDEX(Rank2026!Q:Q,MATCH($F$9,Rank2026!$C:$C,0)))</f>
        <v>1</v>
      </c>
      <c r="C19" s="409">
        <f>IF(INDEX(Rank2026!Q:Q,MATCH($G$9,Rank2026!$C:$C,0))="","",INDEX(Rank2026!Q:Q,MATCH($G$9,Rank2026!$C:$C,0)))</f>
        <v>7</v>
      </c>
      <c r="D19" s="719" t="s">
        <v>11</v>
      </c>
      <c r="E19" s="720">
        <f t="shared" si="1"/>
        <v>12</v>
      </c>
      <c r="F19" s="726">
        <f t="shared" si="2"/>
        <v>1</v>
      </c>
      <c r="G19" s="727">
        <f t="shared" si="3"/>
        <v>7</v>
      </c>
      <c r="H19" s="723">
        <f t="shared" si="4"/>
        <v>24</v>
      </c>
      <c r="I19" s="728"/>
      <c r="J19" s="707"/>
      <c r="K19" s="707"/>
      <c r="L19" s="707"/>
      <c r="M19" s="707"/>
      <c r="N19" s="707"/>
      <c r="O19" s="707"/>
      <c r="P19" s="707"/>
      <c r="Q19" s="707"/>
      <c r="R19" s="707"/>
      <c r="S19" s="707"/>
      <c r="T19" s="707"/>
      <c r="U19" s="707"/>
      <c r="V19" s="707"/>
      <c r="W19" s="707"/>
      <c r="Y19" s="704"/>
      <c r="Z19" s="704"/>
      <c r="AA19" s="704"/>
      <c r="AB19" s="704"/>
      <c r="AC19" s="704"/>
      <c r="AD19" s="704"/>
      <c r="AE19" s="704"/>
      <c r="AG19" s="705"/>
    </row>
    <row r="20" spans="1:33" ht="15" customHeight="1">
      <c r="A20" s="745">
        <f>IF(INDEX(Rank2026!R:R,MATCH($E$9,Rank2026!$C:$C,0))="","",INDEX(Rank2026!R:R,MATCH($E$9,Rank2026!$C:$C,0)))</f>
        <v>3</v>
      </c>
      <c r="B20" s="745">
        <f>IF(INDEX(Rank2026!R:R,MATCH($F$9,Rank2026!$C:$C,0))="","",INDEX(Rank2026!R:R,MATCH($F$9,Rank2026!$C:$C,0)))</f>
        <v>22</v>
      </c>
      <c r="C20" s="409">
        <f>IF(INDEX(Rank2026!R:R,MATCH($G$9,Rank2026!$C:$C,0))="","",INDEX(Rank2026!R:R,MATCH($G$9,Rank2026!$C:$C,0)))</f>
        <v>13</v>
      </c>
      <c r="D20" s="719" t="s">
        <v>12</v>
      </c>
      <c r="E20" s="720">
        <f t="shared" si="1"/>
        <v>3</v>
      </c>
      <c r="F20" s="726">
        <f t="shared" si="2"/>
        <v>22</v>
      </c>
      <c r="G20" s="727">
        <f t="shared" si="3"/>
        <v>13</v>
      </c>
      <c r="H20" s="723">
        <f t="shared" si="4"/>
        <v>18</v>
      </c>
      <c r="I20" s="728"/>
      <c r="J20" s="729" t="s">
        <v>1043</v>
      </c>
      <c r="K20" s="707"/>
      <c r="L20" s="707"/>
      <c r="M20" s="707"/>
      <c r="N20" s="707"/>
      <c r="O20" s="707"/>
      <c r="P20" s="707"/>
      <c r="Q20" s="707"/>
      <c r="R20" s="707"/>
      <c r="S20" s="707"/>
      <c r="T20" s="707"/>
      <c r="U20" s="707"/>
      <c r="V20" s="707"/>
      <c r="W20" s="707"/>
      <c r="Y20" s="704"/>
      <c r="Z20" s="704"/>
      <c r="AA20" s="704"/>
      <c r="AB20" s="704"/>
      <c r="AC20" s="704"/>
      <c r="AD20" s="704"/>
      <c r="AE20" s="704"/>
      <c r="AG20" s="705"/>
    </row>
    <row r="21" spans="1:33" ht="15" customHeight="1">
      <c r="A21" s="745">
        <f>IF(INDEX(Rank2026!S:S,MATCH($E$9,Rank2026!$C:$C,0))="","",INDEX(Rank2026!S:S,MATCH($E$9,Rank2026!$C:$C,0)))</f>
        <v>7</v>
      </c>
      <c r="B21" s="745">
        <f>IF(INDEX(Rank2026!S:S,MATCH($F$9,Rank2026!$C:$C,0))="","",INDEX(Rank2026!S:S,MATCH($F$9,Rank2026!$C:$C,0)))</f>
        <v>15</v>
      </c>
      <c r="C21" s="409">
        <f>IF(INDEX(Rank2026!S:S,MATCH($G$9,Rank2026!$C:$C,0))="","",INDEX(Rank2026!S:S,MATCH($G$9,Rank2026!$C:$C,0)))</f>
        <v>12</v>
      </c>
      <c r="D21" s="719" t="s">
        <v>13</v>
      </c>
      <c r="E21" s="720">
        <f t="shared" si="1"/>
        <v>7</v>
      </c>
      <c r="F21" s="726">
        <f t="shared" si="2"/>
        <v>15</v>
      </c>
      <c r="G21" s="727">
        <f t="shared" si="3"/>
        <v>12</v>
      </c>
      <c r="H21" s="723">
        <f t="shared" si="4"/>
        <v>19</v>
      </c>
      <c r="I21" s="728"/>
      <c r="J21" s="730">
        <f>CORREL(B11:B40,C11:C40)</f>
        <v>9.0948621668466192E-2</v>
      </c>
      <c r="K21" s="707"/>
      <c r="L21" s="707"/>
      <c r="M21" s="707"/>
      <c r="N21" s="707"/>
      <c r="O21" s="707"/>
      <c r="P21" s="707"/>
      <c r="Q21" s="707"/>
      <c r="R21" s="707"/>
      <c r="S21" s="707"/>
      <c r="T21" s="707"/>
      <c r="U21" s="707"/>
      <c r="V21" s="707"/>
      <c r="W21" s="707"/>
      <c r="Y21" s="704"/>
      <c r="Z21" s="704"/>
      <c r="AA21" s="704"/>
      <c r="AB21" s="704"/>
      <c r="AC21" s="704"/>
      <c r="AD21" s="704"/>
      <c r="AE21" s="704"/>
      <c r="AG21" s="705"/>
    </row>
    <row r="22" spans="1:33" ht="15" customHeight="1">
      <c r="A22" s="745">
        <f>IF(INDEX(Rank2026!T:T,MATCH($E$9,Rank2026!$C:$C,0))="","",INDEX(Rank2026!T:T,MATCH($E$9,Rank2026!$C:$C,0)))</f>
        <v>18</v>
      </c>
      <c r="B22" s="745">
        <f>IF(INDEX(Rank2026!T:T,MATCH($F$9,Rank2026!$C:$C,0))="","",INDEX(Rank2026!T:T,MATCH($F$9,Rank2026!$C:$C,0)))</f>
        <v>20</v>
      </c>
      <c r="C22" s="409">
        <f>IF(INDEX(Rank2026!T:T,MATCH($G$9,Rank2026!$C:$C,0))="","",INDEX(Rank2026!T:T,MATCH($G$9,Rank2026!$C:$C,0)))</f>
        <v>20</v>
      </c>
      <c r="D22" s="719" t="s">
        <v>14</v>
      </c>
      <c r="E22" s="720">
        <f t="shared" si="1"/>
        <v>18</v>
      </c>
      <c r="F22" s="726">
        <f t="shared" si="2"/>
        <v>20</v>
      </c>
      <c r="G22" s="727">
        <f t="shared" si="3"/>
        <v>20</v>
      </c>
      <c r="H22" s="723">
        <f t="shared" si="4"/>
        <v>11</v>
      </c>
      <c r="I22" s="728"/>
      <c r="J22" s="706"/>
      <c r="K22" s="707"/>
      <c r="L22" s="707"/>
      <c r="M22" s="707"/>
      <c r="N22" s="707"/>
      <c r="O22" s="707"/>
      <c r="P22" s="707"/>
      <c r="Q22" s="707"/>
      <c r="R22" s="707"/>
      <c r="S22" s="707"/>
      <c r="T22" s="707"/>
      <c r="U22" s="707"/>
      <c r="V22" s="707"/>
      <c r="W22" s="707"/>
      <c r="Y22" s="704"/>
      <c r="Z22" s="704"/>
      <c r="AA22" s="704"/>
      <c r="AB22" s="704"/>
      <c r="AC22" s="704"/>
      <c r="AD22" s="704"/>
      <c r="AE22" s="704"/>
      <c r="AG22" s="705"/>
    </row>
    <row r="23" spans="1:33" ht="15" customHeight="1">
      <c r="A23" s="745">
        <f>IF(INDEX(Rank2026!U:U,MATCH($E$9,Rank2026!$C:$C,0))="","",INDEX(Rank2026!U:U,MATCH($E$9,Rank2026!$C:$C,0)))</f>
        <v>11</v>
      </c>
      <c r="B23" s="745">
        <f>IF(INDEX(Rank2026!U:U,MATCH($F$9,Rank2026!$C:$C,0))="","",INDEX(Rank2026!U:U,MATCH($F$9,Rank2026!$C:$C,0)))</f>
        <v>4</v>
      </c>
      <c r="C23" s="409">
        <f>IF(INDEX(Rank2026!U:U,MATCH($G$9,Rank2026!$C:$C,0))="","",INDEX(Rank2026!U:U,MATCH($G$9,Rank2026!$C:$C,0)))</f>
        <v>27</v>
      </c>
      <c r="D23" s="719" t="s">
        <v>15</v>
      </c>
      <c r="E23" s="720">
        <f t="shared" si="1"/>
        <v>11</v>
      </c>
      <c r="F23" s="726">
        <f t="shared" si="2"/>
        <v>4</v>
      </c>
      <c r="G23" s="725">
        <f t="shared" si="3"/>
        <v>27</v>
      </c>
      <c r="H23" s="723">
        <f t="shared" si="4"/>
        <v>4</v>
      </c>
      <c r="I23" s="728"/>
      <c r="J23" s="706"/>
      <c r="K23" s="707"/>
      <c r="L23" s="707"/>
      <c r="M23" s="707"/>
      <c r="N23" s="707"/>
      <c r="O23" s="707"/>
      <c r="P23" s="707"/>
      <c r="Q23" s="707"/>
      <c r="R23" s="707"/>
      <c r="S23" s="707"/>
      <c r="T23" s="707"/>
      <c r="U23" s="707"/>
      <c r="V23" s="707"/>
      <c r="W23" s="707"/>
      <c r="Y23" s="704"/>
      <c r="Z23" s="704"/>
      <c r="AA23" s="704"/>
      <c r="AB23" s="704"/>
      <c r="AC23" s="704"/>
      <c r="AD23" s="704"/>
      <c r="AE23" s="704"/>
      <c r="AG23" s="705"/>
    </row>
    <row r="24" spans="1:33" ht="15" customHeight="1">
      <c r="A24" s="745">
        <f>IF(INDEX(Rank2026!V:V,MATCH($E$9,Rank2026!$C:$C,0))="","",INDEX(Rank2026!V:V,MATCH($E$9,Rank2026!$C:$C,0)))</f>
        <v>8</v>
      </c>
      <c r="B24" s="745">
        <f>IF(INDEX(Rank2026!V:V,MATCH($F$9,Rank2026!$C:$C,0))="","",INDEX(Rank2026!V:V,MATCH($F$9,Rank2026!$C:$C,0)))</f>
        <v>7</v>
      </c>
      <c r="C24" s="409">
        <f>IF(INDEX(Rank2026!V:V,MATCH($G$9,Rank2026!$C:$C,0))="","",INDEX(Rank2026!V:V,MATCH($G$9,Rank2026!$C:$C,0)))</f>
        <v>7</v>
      </c>
      <c r="D24" s="719" t="s">
        <v>16</v>
      </c>
      <c r="E24" s="720">
        <f t="shared" si="1"/>
        <v>8</v>
      </c>
      <c r="F24" s="726">
        <f t="shared" si="2"/>
        <v>7</v>
      </c>
      <c r="G24" s="727">
        <f t="shared" si="3"/>
        <v>7</v>
      </c>
      <c r="H24" s="723">
        <f t="shared" si="4"/>
        <v>24</v>
      </c>
      <c r="I24" s="728"/>
      <c r="J24" s="706"/>
      <c r="K24" s="707"/>
      <c r="L24" s="707"/>
      <c r="M24" s="707"/>
      <c r="N24" s="707"/>
      <c r="O24" s="707"/>
      <c r="P24" s="707"/>
      <c r="Q24" s="707"/>
      <c r="R24" s="707"/>
      <c r="S24" s="707"/>
      <c r="T24" s="707"/>
      <c r="U24" s="707"/>
      <c r="V24" s="707"/>
      <c r="W24" s="707"/>
      <c r="Y24" s="704"/>
      <c r="Z24" s="704"/>
      <c r="AA24" s="704"/>
      <c r="AB24" s="704"/>
      <c r="AC24" s="704"/>
      <c r="AD24" s="704"/>
      <c r="AE24" s="704"/>
      <c r="AG24" s="705"/>
    </row>
    <row r="25" spans="1:33" ht="15" customHeight="1">
      <c r="A25" s="745">
        <f>IF(INDEX(Rank2026!W:W,MATCH($E$9,Rank2026!$C:$C,0))="","",INDEX(Rank2026!W:W,MATCH($E$9,Rank2026!$C:$C,0)))</f>
        <v>27</v>
      </c>
      <c r="B25" s="745">
        <f>IF(INDEX(Rank2026!W:W,MATCH($F$9,Rank2026!$C:$C,0))="","",INDEX(Rank2026!W:W,MATCH($F$9,Rank2026!$C:$C,0)))</f>
        <v>11</v>
      </c>
      <c r="C25" s="409">
        <f>IF(INDEX(Rank2026!W:W,MATCH($G$9,Rank2026!$C:$C,0))="","",INDEX(Rank2026!W:W,MATCH($G$9,Rank2026!$C:$C,0)))</f>
        <v>23</v>
      </c>
      <c r="D25" s="719" t="s">
        <v>17</v>
      </c>
      <c r="E25" s="720">
        <f t="shared" si="1"/>
        <v>27</v>
      </c>
      <c r="F25" s="726">
        <f t="shared" si="2"/>
        <v>11</v>
      </c>
      <c r="G25" s="727">
        <f t="shared" si="3"/>
        <v>23</v>
      </c>
      <c r="H25" s="723">
        <f t="shared" si="4"/>
        <v>8</v>
      </c>
      <c r="I25" s="728"/>
      <c r="J25" s="706"/>
      <c r="K25" s="707"/>
      <c r="L25" s="729" t="s">
        <v>1044</v>
      </c>
      <c r="M25" s="707"/>
      <c r="N25" s="707"/>
      <c r="O25" s="707"/>
      <c r="P25" s="707"/>
      <c r="Q25" s="707"/>
      <c r="R25" s="707"/>
      <c r="S25" s="707"/>
      <c r="T25" s="707"/>
      <c r="U25" s="707"/>
      <c r="V25" s="707"/>
      <c r="W25" s="707"/>
      <c r="Y25" s="704"/>
      <c r="Z25" s="704"/>
      <c r="AA25" s="704"/>
      <c r="AB25" s="704"/>
      <c r="AC25" s="704"/>
      <c r="AD25" s="704"/>
      <c r="AE25" s="704"/>
      <c r="AG25" s="705"/>
    </row>
    <row r="26" spans="1:33" ht="14.25" customHeight="1">
      <c r="A26" s="745">
        <f>IF(INDEX(Rank2026!X:X,MATCH($E$9,Rank2026!$C:$C,0))="","",INDEX(Rank2026!X:X,MATCH($E$9,Rank2026!$C:$C,0)))</f>
        <v>30</v>
      </c>
      <c r="B26" s="745">
        <f>IF(INDEX(Rank2026!X:X,MATCH($F$9,Rank2026!$C:$C,0))="","",INDEX(Rank2026!X:X,MATCH($F$9,Rank2026!$C:$C,0)))</f>
        <v>16</v>
      </c>
      <c r="C26" s="409">
        <f>IF(INDEX(Rank2026!X:X,MATCH($G$9,Rank2026!$C:$C,0))="","",INDEX(Rank2026!X:X,MATCH($G$9,Rank2026!$C:$C,0)))</f>
        <v>30</v>
      </c>
      <c r="D26" s="719" t="s">
        <v>18</v>
      </c>
      <c r="E26" s="720">
        <f t="shared" si="1"/>
        <v>30</v>
      </c>
      <c r="F26" s="724">
        <f t="shared" si="2"/>
        <v>16</v>
      </c>
      <c r="G26" s="725">
        <f t="shared" si="3"/>
        <v>30</v>
      </c>
      <c r="H26" s="723">
        <f t="shared" si="4"/>
        <v>1</v>
      </c>
      <c r="I26" s="728"/>
      <c r="J26" s="707"/>
      <c r="K26" s="707"/>
      <c r="L26" s="730">
        <f>CORREL(C11:C40,A11:A40)</f>
        <v>0.35054954177069014</v>
      </c>
      <c r="M26" s="707"/>
      <c r="N26" s="707"/>
      <c r="O26" s="707"/>
      <c r="P26" s="707"/>
      <c r="Q26" s="707"/>
      <c r="R26" s="707"/>
      <c r="S26" s="707"/>
      <c r="T26" s="707"/>
      <c r="U26" s="707"/>
      <c r="V26" s="707"/>
      <c r="W26" s="707"/>
      <c r="Y26" s="704"/>
      <c r="Z26" s="704"/>
      <c r="AA26" s="704"/>
      <c r="AB26" s="704"/>
      <c r="AC26" s="704"/>
      <c r="AD26" s="704"/>
      <c r="AE26" s="704"/>
      <c r="AG26" s="705"/>
    </row>
    <row r="27" spans="1:33" ht="15" customHeight="1">
      <c r="A27" s="745">
        <f>IF(INDEX(Rank2026!Y:Y,MATCH($E$9,Rank2026!$C:$C,0))="","",INDEX(Rank2026!Y:Y,MATCH($E$9,Rank2026!$C:$C,0)))</f>
        <v>29</v>
      </c>
      <c r="B27" s="745">
        <f>IF(INDEX(Rank2026!Y:Y,MATCH($F$9,Rank2026!$C:$C,0))="","",INDEX(Rank2026!Y:Y,MATCH($F$9,Rank2026!$C:$C,0)))</f>
        <v>18</v>
      </c>
      <c r="C27" s="409">
        <f>IF(INDEX(Rank2026!Y:Y,MATCH($G$9,Rank2026!$C:$C,0))="","",INDEX(Rank2026!Y:Y,MATCH($G$9,Rank2026!$C:$C,0)))</f>
        <v>18</v>
      </c>
      <c r="D27" s="719" t="s">
        <v>19</v>
      </c>
      <c r="E27" s="720">
        <f t="shared" si="1"/>
        <v>29</v>
      </c>
      <c r="F27" s="726">
        <f t="shared" si="2"/>
        <v>18</v>
      </c>
      <c r="G27" s="727">
        <f t="shared" si="3"/>
        <v>18</v>
      </c>
      <c r="H27" s="723">
        <f t="shared" si="4"/>
        <v>13</v>
      </c>
      <c r="I27" s="728"/>
      <c r="J27" s="706"/>
      <c r="K27" s="707"/>
      <c r="L27" s="707"/>
      <c r="M27" s="707"/>
      <c r="N27" s="707"/>
      <c r="O27" s="707"/>
      <c r="P27" s="707"/>
      <c r="Q27" s="707"/>
      <c r="R27" s="707"/>
      <c r="S27" s="707"/>
      <c r="T27" s="707"/>
      <c r="U27" s="707"/>
      <c r="V27" s="707"/>
      <c r="W27" s="707"/>
      <c r="Y27" s="704"/>
      <c r="Z27" s="704"/>
      <c r="AA27" s="704"/>
      <c r="AB27" s="704"/>
      <c r="AC27" s="704"/>
      <c r="AD27" s="704"/>
      <c r="AE27" s="704"/>
      <c r="AG27" s="705"/>
    </row>
    <row r="28" spans="1:33" ht="15" customHeight="1">
      <c r="A28" s="745">
        <f>IF(INDEX(Rank2026!Z:Z,MATCH($E$9,Rank2026!$C:$C,0))="","",INDEX(Rank2026!Z:Z,MATCH($E$9,Rank2026!$C:$C,0)))</f>
        <v>22</v>
      </c>
      <c r="B28" s="745">
        <f>IF(INDEX(Rank2026!Z:Z,MATCH($F$9,Rank2026!$C:$C,0))="","",INDEX(Rank2026!Z:Z,MATCH($F$9,Rank2026!$C:$C,0)))</f>
        <v>26</v>
      </c>
      <c r="C28" s="409">
        <f>IF(INDEX(Rank2026!Z:Z,MATCH($G$9,Rank2026!$C:$C,0))="","",INDEX(Rank2026!Z:Z,MATCH($G$9,Rank2026!$C:$C,0)))</f>
        <v>26</v>
      </c>
      <c r="D28" s="719" t="s">
        <v>20</v>
      </c>
      <c r="E28" s="720">
        <f t="shared" si="1"/>
        <v>22</v>
      </c>
      <c r="F28" s="726">
        <f t="shared" si="2"/>
        <v>26</v>
      </c>
      <c r="G28" s="727">
        <f t="shared" si="3"/>
        <v>26</v>
      </c>
      <c r="H28" s="723">
        <f t="shared" si="4"/>
        <v>5</v>
      </c>
      <c r="I28" s="728"/>
      <c r="J28" s="706"/>
      <c r="K28" s="707"/>
      <c r="L28" s="707"/>
      <c r="M28" s="707"/>
      <c r="N28" s="707"/>
      <c r="O28" s="707"/>
      <c r="P28" s="707"/>
      <c r="Q28" s="707"/>
      <c r="R28" s="707"/>
      <c r="S28" s="707"/>
      <c r="T28" s="707"/>
      <c r="U28" s="707"/>
      <c r="V28" s="707"/>
      <c r="W28" s="707"/>
      <c r="Y28" s="704"/>
      <c r="Z28" s="704"/>
      <c r="AA28" s="704"/>
      <c r="AB28" s="704"/>
      <c r="AC28" s="704"/>
      <c r="AD28" s="704"/>
      <c r="AE28" s="704"/>
      <c r="AG28" s="705"/>
    </row>
    <row r="29" spans="1:33" ht="15" customHeight="1">
      <c r="A29" s="745">
        <f>IF(INDEX(Rank2026!AA:AA,MATCH($E$9,Rank2026!$C:$C,0))="","",INDEX(Rank2026!AA:AA,MATCH($E$9,Rank2026!$C:$C,0)))</f>
        <v>10</v>
      </c>
      <c r="B29" s="745">
        <f>IF(INDEX(Rank2026!AA:AA,MATCH($F$9,Rank2026!$C:$C,0))="","",INDEX(Rank2026!AA:AA,MATCH($F$9,Rank2026!$C:$C,0)))</f>
        <v>30</v>
      </c>
      <c r="C29" s="409">
        <f>IF(INDEX(Rank2026!AA:AA,MATCH($G$9,Rank2026!$C:$C,0))="","",INDEX(Rank2026!AA:AA,MATCH($G$9,Rank2026!$C:$C,0)))</f>
        <v>25</v>
      </c>
      <c r="D29" s="719" t="s">
        <v>21</v>
      </c>
      <c r="E29" s="720">
        <f t="shared" si="1"/>
        <v>10</v>
      </c>
      <c r="F29" s="726">
        <f t="shared" si="2"/>
        <v>30</v>
      </c>
      <c r="G29" s="727">
        <f t="shared" si="3"/>
        <v>25</v>
      </c>
      <c r="H29" s="723">
        <f t="shared" si="4"/>
        <v>6</v>
      </c>
      <c r="I29" s="728"/>
      <c r="J29" s="706"/>
      <c r="K29" s="707"/>
      <c r="L29" s="707"/>
      <c r="M29" s="707"/>
      <c r="N29" s="707"/>
      <c r="O29" s="707"/>
      <c r="P29" s="707"/>
      <c r="Q29" s="707"/>
      <c r="R29" s="707"/>
      <c r="S29" s="707"/>
      <c r="T29" s="707"/>
      <c r="U29" s="707"/>
      <c r="V29" s="707"/>
      <c r="W29" s="707"/>
      <c r="Y29" s="704"/>
      <c r="Z29" s="704"/>
      <c r="AA29" s="704"/>
      <c r="AB29" s="704"/>
      <c r="AC29" s="704"/>
      <c r="AD29" s="704"/>
      <c r="AE29" s="704"/>
      <c r="AG29" s="705"/>
    </row>
    <row r="30" spans="1:33" ht="15" customHeight="1">
      <c r="A30" s="745">
        <f>IF(INDEX(Rank2026!AB:AB,MATCH($E$9,Rank2026!$C:$C,0))="","",INDEX(Rank2026!AB:AB,MATCH($E$9,Rank2026!$C:$C,0)))</f>
        <v>17</v>
      </c>
      <c r="B30" s="745">
        <f>IF(INDEX(Rank2026!AB:AB,MATCH($F$9,Rank2026!$C:$C,0))="","",INDEX(Rank2026!AB:AB,MATCH($F$9,Rank2026!$C:$C,0)))</f>
        <v>9</v>
      </c>
      <c r="C30" s="409">
        <f>IF(INDEX(Rank2026!AB:AB,MATCH($G$9,Rank2026!$C:$C,0))="","",INDEX(Rank2026!AB:AB,MATCH($G$9,Rank2026!$C:$C,0)))</f>
        <v>9</v>
      </c>
      <c r="D30" s="719" t="s">
        <v>22</v>
      </c>
      <c r="E30" s="720">
        <f t="shared" si="1"/>
        <v>17</v>
      </c>
      <c r="F30" s="726">
        <f t="shared" si="2"/>
        <v>9</v>
      </c>
      <c r="G30" s="727">
        <f t="shared" si="3"/>
        <v>9</v>
      </c>
      <c r="H30" s="723">
        <f t="shared" si="4"/>
        <v>22</v>
      </c>
      <c r="I30" s="728"/>
      <c r="J30" s="729" t="s">
        <v>1045</v>
      </c>
      <c r="K30" s="707"/>
      <c r="L30" s="707"/>
      <c r="M30" s="707"/>
      <c r="N30" s="707"/>
      <c r="O30" s="707"/>
      <c r="P30" s="707"/>
      <c r="Q30" s="707"/>
      <c r="R30" s="707"/>
      <c r="S30" s="707"/>
      <c r="T30" s="707"/>
      <c r="U30" s="707"/>
      <c r="V30" s="707"/>
      <c r="W30" s="707"/>
      <c r="Y30" s="704"/>
      <c r="Z30" s="704"/>
      <c r="AA30" s="704"/>
      <c r="AB30" s="704"/>
      <c r="AC30" s="704"/>
      <c r="AD30" s="704"/>
      <c r="AE30" s="704"/>
      <c r="AG30" s="705"/>
    </row>
    <row r="31" spans="1:33" ht="15" customHeight="1">
      <c r="A31" s="745">
        <f>IF(INDEX(Rank2026!AC:AC,MATCH($E$9,Rank2026!$C:$C,0))="","",INDEX(Rank2026!AC:AC,MATCH($E$9,Rank2026!$C:$C,0)))</f>
        <v>13</v>
      </c>
      <c r="B31" s="745">
        <f>IF(INDEX(Rank2026!AC:AC,MATCH($F$9,Rank2026!$C:$C,0))="","",INDEX(Rank2026!AC:AC,MATCH($F$9,Rank2026!$C:$C,0)))</f>
        <v>14</v>
      </c>
      <c r="C31" s="409">
        <f>IF(INDEX(Rank2026!AC:AC,MATCH($G$9,Rank2026!$C:$C,0))="","",INDEX(Rank2026!AC:AC,MATCH($G$9,Rank2026!$C:$C,0)))</f>
        <v>10</v>
      </c>
      <c r="D31" s="719" t="s">
        <v>23</v>
      </c>
      <c r="E31" s="720">
        <f t="shared" si="1"/>
        <v>13</v>
      </c>
      <c r="F31" s="726">
        <f t="shared" si="2"/>
        <v>14</v>
      </c>
      <c r="G31" s="727">
        <f t="shared" si="3"/>
        <v>10</v>
      </c>
      <c r="H31" s="723">
        <f t="shared" si="4"/>
        <v>21</v>
      </c>
      <c r="I31" s="728"/>
      <c r="J31" s="730">
        <f>CORREL(A11:A40,B11:B40)</f>
        <v>0.12391546162402671</v>
      </c>
      <c r="K31" s="707"/>
      <c r="L31" s="707"/>
      <c r="M31" s="707"/>
      <c r="N31" s="707"/>
      <c r="O31" s="707"/>
      <c r="P31" s="707"/>
      <c r="Q31" s="707"/>
      <c r="R31" s="707"/>
      <c r="S31" s="707"/>
      <c r="T31" s="707"/>
      <c r="U31" s="707"/>
      <c r="V31" s="707"/>
      <c r="W31" s="707"/>
      <c r="Y31" s="704"/>
      <c r="Z31" s="704"/>
      <c r="AA31" s="704"/>
      <c r="AB31" s="704"/>
      <c r="AC31" s="704"/>
      <c r="AD31" s="704"/>
      <c r="AE31" s="704"/>
      <c r="AG31" s="705"/>
    </row>
    <row r="32" spans="1:33" ht="15" customHeight="1">
      <c r="A32" s="745">
        <f>IF(INDEX(Rank2026!AD:AD,MATCH($E$9,Rank2026!$C:$C,0))="","",INDEX(Rank2026!AD:AD,MATCH($E$9,Rank2026!$C:$C,0)))</f>
        <v>20</v>
      </c>
      <c r="B32" s="745">
        <f>IF(INDEX(Rank2026!AD:AD,MATCH($F$9,Rank2026!$C:$C,0))="","",INDEX(Rank2026!AD:AD,MATCH($F$9,Rank2026!$C:$C,0)))</f>
        <v>23</v>
      </c>
      <c r="C32" s="409">
        <f>IF(INDEX(Rank2026!AD:AD,MATCH($G$9,Rank2026!$C:$C,0))="","",INDEX(Rank2026!AD:AD,MATCH($G$9,Rank2026!$C:$C,0)))</f>
        <v>28</v>
      </c>
      <c r="D32" s="719" t="s">
        <v>24</v>
      </c>
      <c r="E32" s="720">
        <f t="shared" si="1"/>
        <v>20</v>
      </c>
      <c r="F32" s="726">
        <f t="shared" si="2"/>
        <v>23</v>
      </c>
      <c r="G32" s="727">
        <f t="shared" si="3"/>
        <v>28</v>
      </c>
      <c r="H32" s="723">
        <f t="shared" si="4"/>
        <v>3</v>
      </c>
      <c r="I32" s="728"/>
      <c r="J32" s="707"/>
      <c r="K32" s="707"/>
      <c r="L32" s="707"/>
      <c r="M32" s="707"/>
      <c r="N32" s="707"/>
      <c r="O32" s="707"/>
      <c r="P32" s="707"/>
      <c r="Q32" s="707"/>
      <c r="R32" s="707"/>
      <c r="S32" s="707"/>
      <c r="T32" s="707"/>
      <c r="U32" s="707"/>
      <c r="V32" s="707"/>
      <c r="W32" s="707"/>
      <c r="Y32" s="704"/>
      <c r="Z32" s="704"/>
      <c r="AA32" s="704"/>
      <c r="AB32" s="704"/>
      <c r="AC32" s="704"/>
      <c r="AD32" s="704"/>
      <c r="AE32" s="704"/>
      <c r="AG32" s="705"/>
    </row>
    <row r="33" spans="1:36" ht="15" customHeight="1">
      <c r="A33" s="745">
        <f>IF(INDEX(Rank2026!AE:AE,MATCH($E$9,Rank2026!$C:$C,0))="","",INDEX(Rank2026!AE:AE,MATCH($E$9,Rank2026!$C:$C,0)))</f>
        <v>6</v>
      </c>
      <c r="B33" s="745">
        <f>IF(INDEX(Rank2026!AE:AE,MATCH($F$9,Rank2026!$C:$C,0))="","",INDEX(Rank2026!AE:AE,MATCH($F$9,Rank2026!$C:$C,0)))</f>
        <v>2</v>
      </c>
      <c r="C33" s="409">
        <f>IF(INDEX(Rank2026!AE:AE,MATCH($G$9,Rank2026!$C:$C,0))="","",INDEX(Rank2026!AE:AE,MATCH($G$9,Rank2026!$C:$C,0)))</f>
        <v>5</v>
      </c>
      <c r="D33" s="719" t="s">
        <v>25</v>
      </c>
      <c r="E33" s="720">
        <f t="shared" si="1"/>
        <v>6</v>
      </c>
      <c r="F33" s="726">
        <f t="shared" si="2"/>
        <v>2</v>
      </c>
      <c r="G33" s="727">
        <f t="shared" si="3"/>
        <v>5</v>
      </c>
      <c r="H33" s="723">
        <f t="shared" si="4"/>
        <v>26</v>
      </c>
      <c r="I33" s="728"/>
      <c r="J33" s="707"/>
      <c r="K33" s="707"/>
      <c r="L33" s="707"/>
      <c r="M33" s="707"/>
      <c r="N33" s="707"/>
      <c r="O33" s="707"/>
      <c r="P33" s="707"/>
      <c r="Q33" s="707"/>
      <c r="R33" s="707"/>
      <c r="S33" s="707"/>
      <c r="T33" s="707"/>
      <c r="U33" s="707"/>
      <c r="V33" s="707"/>
      <c r="W33" s="707"/>
      <c r="Y33" s="704"/>
      <c r="Z33" s="704"/>
      <c r="AA33" s="704"/>
      <c r="AB33" s="704"/>
      <c r="AC33" s="704"/>
      <c r="AD33" s="704"/>
      <c r="AE33" s="704"/>
      <c r="AG33" s="705"/>
    </row>
    <row r="34" spans="1:36" ht="15" customHeight="1">
      <c r="A34" s="745">
        <f>IF(INDEX(Rank2026!AF:AF,MATCH($E$9,Rank2026!$C:$C,0))="","",INDEX(Rank2026!AF:AF,MATCH($E$9,Rank2026!$C:$C,0)))</f>
        <v>23</v>
      </c>
      <c r="B34" s="745">
        <f>IF(INDEX(Rank2026!AF:AF,MATCH($F$9,Rank2026!$C:$C,0))="","",INDEX(Rank2026!AF:AF,MATCH($F$9,Rank2026!$C:$C,0)))</f>
        <v>24</v>
      </c>
      <c r="C34" s="409">
        <f>IF(INDEX(Rank2026!AF:AF,MATCH($G$9,Rank2026!$C:$C,0))="","",INDEX(Rank2026!AF:AF,MATCH($G$9,Rank2026!$C:$C,0)))</f>
        <v>13</v>
      </c>
      <c r="D34" s="719" t="s">
        <v>26</v>
      </c>
      <c r="E34" s="720">
        <f t="shared" si="1"/>
        <v>23</v>
      </c>
      <c r="F34" s="726">
        <f t="shared" si="2"/>
        <v>24</v>
      </c>
      <c r="G34" s="727">
        <f t="shared" si="3"/>
        <v>13</v>
      </c>
      <c r="H34" s="723">
        <f t="shared" si="4"/>
        <v>18</v>
      </c>
      <c r="I34" s="728"/>
      <c r="J34" s="707"/>
      <c r="K34" s="707"/>
      <c r="L34" s="707"/>
      <c r="M34" s="707"/>
      <c r="N34" s="707"/>
      <c r="O34" s="707"/>
      <c r="P34" s="707"/>
      <c r="Q34" s="707"/>
      <c r="R34" s="707"/>
      <c r="S34" s="707"/>
      <c r="T34" s="707"/>
      <c r="U34" s="707"/>
      <c r="V34" s="707"/>
      <c r="W34" s="707"/>
      <c r="Y34" s="704"/>
      <c r="AF34" s="705"/>
      <c r="AG34" s="705"/>
    </row>
    <row r="35" spans="1:36" ht="15" customHeight="1">
      <c r="A35" s="745">
        <f>IF(INDEX(Rank2026!AG:AG,MATCH($E$9,Rank2026!$C:$C,0))="","",INDEX(Rank2026!AG:AG,MATCH($E$9,Rank2026!$C:$C,0)))</f>
        <v>4</v>
      </c>
      <c r="B35" s="745">
        <f>IF(INDEX(Rank2026!AG:AG,MATCH($F$9,Rank2026!$C:$C,0))="","",INDEX(Rank2026!AG:AG,MATCH($F$9,Rank2026!$C:$C,0)))</f>
        <v>25</v>
      </c>
      <c r="C35" s="409">
        <f>IF(INDEX(Rank2026!AG:AG,MATCH($G$9,Rank2026!$C:$C,0))="","",INDEX(Rank2026!AG:AG,MATCH($G$9,Rank2026!$C:$C,0)))</f>
        <v>6</v>
      </c>
      <c r="D35" s="719" t="s">
        <v>27</v>
      </c>
      <c r="E35" s="720">
        <f t="shared" si="1"/>
        <v>4</v>
      </c>
      <c r="F35" s="726">
        <f t="shared" si="2"/>
        <v>25</v>
      </c>
      <c r="G35" s="727">
        <f t="shared" si="3"/>
        <v>6</v>
      </c>
      <c r="H35" s="723">
        <f t="shared" si="4"/>
        <v>25</v>
      </c>
      <c r="I35" s="728"/>
      <c r="J35" s="707"/>
      <c r="K35" s="707"/>
      <c r="L35" s="707"/>
      <c r="M35" s="707"/>
      <c r="N35" s="707"/>
      <c r="O35" s="707"/>
      <c r="P35" s="707"/>
      <c r="Q35" s="707"/>
      <c r="R35" s="707"/>
      <c r="S35" s="707"/>
      <c r="T35" s="707"/>
      <c r="U35" s="707"/>
      <c r="V35" s="707"/>
      <c r="W35" s="718"/>
      <c r="X35" s="731"/>
      <c r="Y35" s="704"/>
      <c r="AF35" s="705"/>
      <c r="AG35" s="705"/>
    </row>
    <row r="36" spans="1:36" ht="15" customHeight="1">
      <c r="A36" s="745">
        <f>IF(INDEX(Rank2026!O:O,MATCH($E$9,Rank2026!$C:$C,0))="","",INDEX(Rank2026!O:O,MATCH($E$9,Rank2026!$C:$C,0)))</f>
        <v>1</v>
      </c>
      <c r="B36" s="745">
        <f>IF(INDEX(Rank2026!O:O,MATCH($F$9,Rank2026!$C:$C,0))="","",INDEX(Rank2026!O:O,MATCH($F$9,Rank2026!$C:$C,0)))</f>
        <v>17</v>
      </c>
      <c r="C36" s="409">
        <f>IF(INDEX(Rank2026!O:O,MATCH($G$9,Rank2026!$C:$C,0))="","",INDEX(Rank2026!O:O,MATCH($G$9,Rank2026!$C:$C,0)))</f>
        <v>10</v>
      </c>
      <c r="D36" s="719" t="s">
        <v>9</v>
      </c>
      <c r="E36" s="720">
        <f t="shared" si="1"/>
        <v>1</v>
      </c>
      <c r="F36" s="726">
        <f t="shared" si="2"/>
        <v>17</v>
      </c>
      <c r="G36" s="727">
        <f t="shared" si="3"/>
        <v>10</v>
      </c>
      <c r="H36" s="723">
        <f t="shared" si="4"/>
        <v>21</v>
      </c>
      <c r="I36" s="728"/>
      <c r="J36" s="707"/>
      <c r="K36" s="707"/>
      <c r="L36" s="707"/>
      <c r="M36" s="707"/>
      <c r="N36" s="707"/>
      <c r="O36" s="707"/>
      <c r="P36" s="707"/>
      <c r="Q36" s="707"/>
      <c r="R36" s="707"/>
      <c r="S36" s="707"/>
      <c r="T36" s="707"/>
      <c r="U36" s="707"/>
      <c r="V36" s="707"/>
      <c r="W36" s="707"/>
      <c r="Y36" s="704"/>
      <c r="Z36" s="704"/>
      <c r="AA36" s="704"/>
      <c r="AB36" s="704"/>
      <c r="AC36" s="704"/>
      <c r="AD36" s="704"/>
      <c r="AE36" s="704"/>
      <c r="AG36" s="705"/>
    </row>
    <row r="37" spans="1:36" ht="15" customHeight="1">
      <c r="A37" s="745">
        <f>IF(INDEX(Rank2026!AH:AH,MATCH($E$9,Rank2026!$C:$C,0))="","",INDEX(Rank2026!AH:AH,MATCH($E$9,Rank2026!$C:$C,0)))</f>
        <v>15</v>
      </c>
      <c r="B37" s="745">
        <f>IF(INDEX(Rank2026!AH:AH,MATCH($F$9,Rank2026!$C:$C,0))="","",INDEX(Rank2026!AH:AH,MATCH($F$9,Rank2026!$C:$C,0)))</f>
        <v>8</v>
      </c>
      <c r="C37" s="409">
        <f>IF(INDEX(Rank2026!AH:AH,MATCH($G$9,Rank2026!$C:$C,0))="","",INDEX(Rank2026!AH:AH,MATCH($G$9,Rank2026!$C:$C,0)))</f>
        <v>2</v>
      </c>
      <c r="D37" s="719" t="s">
        <v>28</v>
      </c>
      <c r="E37" s="720">
        <f t="shared" si="1"/>
        <v>15</v>
      </c>
      <c r="F37" s="726">
        <f t="shared" si="2"/>
        <v>8</v>
      </c>
      <c r="G37" s="727">
        <f t="shared" si="3"/>
        <v>2</v>
      </c>
      <c r="H37" s="723">
        <f t="shared" si="4"/>
        <v>29</v>
      </c>
      <c r="I37" s="706"/>
      <c r="J37" s="707"/>
      <c r="K37" s="707"/>
      <c r="L37" s="707"/>
      <c r="M37" s="707"/>
      <c r="N37" s="707"/>
      <c r="O37" s="707"/>
      <c r="P37" s="707"/>
      <c r="Q37" s="707"/>
      <c r="R37" s="707"/>
      <c r="S37" s="707"/>
      <c r="T37" s="707"/>
      <c r="U37" s="707"/>
      <c r="V37" s="707"/>
      <c r="W37" s="707"/>
      <c r="Y37" s="704"/>
      <c r="AF37" s="705"/>
      <c r="AG37" s="705"/>
    </row>
    <row r="38" spans="1:36" ht="15" customHeight="1">
      <c r="A38" s="745">
        <f>IF(INDEX(Rank2026!AI:AI,MATCH($E$9,Rank2026!$C:$C,0))="","",INDEX(Rank2026!AI:AI,MATCH($E$9,Rank2026!$C:$C,0)))</f>
        <v>24</v>
      </c>
      <c r="B38" s="745">
        <f>IF(INDEX(Rank2026!AI:AI,MATCH($F$9,Rank2026!$C:$C,0))="","",INDEX(Rank2026!AI:AI,MATCH($F$9,Rank2026!$C:$C,0)))</f>
        <v>13</v>
      </c>
      <c r="C38" s="409">
        <f>IF(INDEX(Rank2026!AI:AI,MATCH($G$9,Rank2026!$C:$C,0))="","",INDEX(Rank2026!AI:AI,MATCH($G$9,Rank2026!$C:$C,0)))</f>
        <v>22</v>
      </c>
      <c r="D38" s="719" t="s">
        <v>29</v>
      </c>
      <c r="E38" s="720">
        <f t="shared" si="1"/>
        <v>24</v>
      </c>
      <c r="F38" s="726">
        <f t="shared" si="2"/>
        <v>13</v>
      </c>
      <c r="G38" s="727">
        <f t="shared" si="3"/>
        <v>22</v>
      </c>
      <c r="H38" s="723">
        <f t="shared" si="4"/>
        <v>9</v>
      </c>
      <c r="I38" s="728"/>
      <c r="J38" s="707"/>
      <c r="K38" s="707"/>
      <c r="L38" s="707"/>
      <c r="M38" s="707"/>
      <c r="N38" s="707"/>
      <c r="O38" s="707"/>
      <c r="P38" s="707"/>
      <c r="Q38" s="707"/>
      <c r="R38" s="707"/>
      <c r="S38" s="707"/>
      <c r="T38" s="707"/>
      <c r="U38" s="707"/>
      <c r="V38" s="707"/>
      <c r="W38" s="707"/>
      <c r="Y38" s="704"/>
      <c r="AF38" s="705"/>
      <c r="AG38" s="705"/>
    </row>
    <row r="39" spans="1:36" ht="15" customHeight="1">
      <c r="A39" s="745">
        <f>IF(INDEX(Rank2026!AJ:AJ,MATCH($E$9,Rank2026!$C:$C,0))="","",INDEX(Rank2026!AJ:AJ,MATCH($E$9,Rank2026!$C:$C,0)))</f>
        <v>21</v>
      </c>
      <c r="B39" s="745">
        <f>IF(INDEX(Rank2026!AJ:AJ,MATCH($F$9,Rank2026!$C:$C,0))="","",INDEX(Rank2026!AJ:AJ,MATCH($F$9,Rank2026!$C:$C,0)))</f>
        <v>19</v>
      </c>
      <c r="C39" s="409">
        <f>IF(INDEX(Rank2026!AJ:AJ,MATCH($G$9,Rank2026!$C:$C,0))="","",INDEX(Rank2026!AJ:AJ,MATCH($G$9,Rank2026!$C:$C,0)))</f>
        <v>17</v>
      </c>
      <c r="D39" s="719" t="s">
        <v>30</v>
      </c>
      <c r="E39" s="720">
        <f t="shared" si="1"/>
        <v>21</v>
      </c>
      <c r="F39" s="726">
        <f t="shared" si="2"/>
        <v>19</v>
      </c>
      <c r="G39" s="727">
        <f t="shared" si="3"/>
        <v>17</v>
      </c>
      <c r="H39" s="723">
        <f t="shared" si="4"/>
        <v>14</v>
      </c>
      <c r="I39" s="728"/>
      <c r="J39" s="707"/>
      <c r="K39" s="707"/>
      <c r="L39" s="707"/>
      <c r="M39" s="707"/>
      <c r="N39" s="707"/>
      <c r="O39" s="707"/>
      <c r="P39" s="707"/>
      <c r="Q39" s="707"/>
      <c r="R39" s="707"/>
      <c r="S39" s="707"/>
      <c r="T39" s="707"/>
      <c r="U39" s="707"/>
      <c r="V39" s="707"/>
      <c r="W39" s="707"/>
      <c r="Y39" s="704"/>
      <c r="AF39" s="705"/>
    </row>
    <row r="40" spans="1:36" ht="15" customHeight="1">
      <c r="A40" s="745">
        <f>IF(INDEX(Rank2026!AK:AK,MATCH($E$9,Rank2026!$C:$C,0))="","",INDEX(Rank2026!AK:AK,MATCH($E$9,Rank2026!$C:$C,0)))</f>
        <v>2</v>
      </c>
      <c r="B40" s="745">
        <f>IF(INDEX(Rank2026!AK:AK,MATCH($F$9,Rank2026!$C:$C,0))="","",INDEX(Rank2026!AK:AK,MATCH($F$9,Rank2026!$C:$C,0)))</f>
        <v>5</v>
      </c>
      <c r="C40" s="409">
        <f>IF(INDEX(Rank2026!AK:AK,MATCH($G$9,Rank2026!$C:$C,0))="","",INDEX(Rank2026!AK:AK,MATCH($G$9,Rank2026!$C:$C,0)))</f>
        <v>21</v>
      </c>
      <c r="D40" s="732" t="s">
        <v>31</v>
      </c>
      <c r="E40" s="720">
        <f t="shared" si="1"/>
        <v>2</v>
      </c>
      <c r="F40" s="726">
        <f t="shared" si="2"/>
        <v>5</v>
      </c>
      <c r="G40" s="727">
        <f t="shared" si="3"/>
        <v>21</v>
      </c>
      <c r="H40" s="723">
        <f t="shared" si="4"/>
        <v>10</v>
      </c>
      <c r="I40" s="728"/>
      <c r="J40" s="707"/>
      <c r="K40" s="707"/>
      <c r="L40" s="707"/>
      <c r="M40" s="707"/>
      <c r="N40" s="707"/>
      <c r="O40" s="707"/>
      <c r="P40" s="707"/>
      <c r="Q40" s="707"/>
      <c r="R40" s="707"/>
      <c r="S40" s="707"/>
      <c r="T40" s="707"/>
      <c r="U40" s="707"/>
      <c r="V40" s="707"/>
      <c r="W40" s="707"/>
      <c r="Y40" s="704"/>
      <c r="AF40" s="705"/>
    </row>
    <row r="41" spans="1:36" ht="15" customHeight="1">
      <c r="A41" s="156"/>
      <c r="B41" s="157"/>
      <c r="C41" s="396"/>
      <c r="D41" s="707"/>
      <c r="E41" s="707"/>
      <c r="F41" s="733"/>
      <c r="G41" s="733"/>
      <c r="H41" s="706"/>
      <c r="I41" s="707"/>
      <c r="J41" s="707"/>
      <c r="K41" s="707"/>
      <c r="L41" s="707"/>
      <c r="M41" s="707"/>
      <c r="N41" s="707"/>
      <c r="O41" s="707"/>
      <c r="P41" s="707"/>
      <c r="Q41" s="707"/>
      <c r="R41" s="707"/>
      <c r="S41" s="707"/>
      <c r="T41" s="707"/>
      <c r="U41" s="707"/>
      <c r="V41" s="707"/>
      <c r="W41" s="707"/>
      <c r="AD41" s="734"/>
      <c r="AE41" s="734"/>
      <c r="AF41" s="734"/>
      <c r="AG41" s="734"/>
      <c r="AH41" s="734"/>
      <c r="AI41" s="734"/>
      <c r="AJ41" s="734"/>
    </row>
    <row r="42" spans="1:36" ht="15" customHeight="1">
      <c r="A42" s="162"/>
      <c r="B42" s="163"/>
      <c r="C42" s="417"/>
      <c r="D42" s="707"/>
      <c r="E42" s="707"/>
      <c r="F42" s="707"/>
      <c r="G42" s="707"/>
      <c r="H42" s="737"/>
      <c r="I42" s="707"/>
      <c r="J42" s="707"/>
      <c r="K42" s="707"/>
      <c r="L42" s="707"/>
      <c r="M42" s="707"/>
      <c r="N42" s="707"/>
      <c r="O42" s="707"/>
      <c r="P42" s="707"/>
      <c r="Q42" s="707"/>
      <c r="R42" s="707"/>
      <c r="S42" s="707"/>
      <c r="T42" s="707"/>
      <c r="U42" s="707"/>
      <c r="V42" s="707"/>
      <c r="W42" s="707"/>
    </row>
    <row r="43" spans="1:36" ht="15" customHeight="1">
      <c r="A43" s="162"/>
      <c r="B43" s="163"/>
      <c r="C43" s="417"/>
      <c r="D43" s="707"/>
      <c r="E43" s="707"/>
      <c r="F43" s="707"/>
      <c r="G43" s="707"/>
      <c r="H43" s="737"/>
      <c r="I43" s="707"/>
      <c r="J43" s="707"/>
      <c r="K43" s="707"/>
      <c r="L43" s="707"/>
      <c r="M43" s="707"/>
      <c r="N43" s="707"/>
      <c r="O43" s="707"/>
      <c r="P43" s="707"/>
      <c r="Q43" s="707"/>
      <c r="R43" s="707"/>
      <c r="S43" s="707"/>
      <c r="T43" s="707"/>
      <c r="U43" s="707"/>
      <c r="V43" s="707"/>
      <c r="W43" s="707"/>
      <c r="AB43" s="708"/>
    </row>
    <row r="44" spans="1:36" ht="15" customHeight="1">
      <c r="A44" s="162"/>
      <c r="B44" s="163"/>
      <c r="C44" s="417"/>
      <c r="D44" s="706"/>
      <c r="E44" s="706"/>
      <c r="F44" s="707"/>
      <c r="G44" s="707"/>
      <c r="H44" s="737"/>
      <c r="I44" s="707"/>
      <c r="J44" s="707"/>
      <c r="K44" s="707"/>
      <c r="L44" s="707"/>
      <c r="M44" s="707"/>
      <c r="N44" s="707"/>
      <c r="O44" s="707"/>
      <c r="P44" s="707"/>
      <c r="Q44" s="707"/>
      <c r="R44" s="707"/>
      <c r="S44" s="707"/>
      <c r="T44" s="707"/>
      <c r="U44" s="707"/>
      <c r="V44" s="707"/>
      <c r="W44" s="707"/>
    </row>
    <row r="45" spans="1:36" ht="15" customHeight="1">
      <c r="A45" s="167"/>
      <c r="B45" s="163"/>
      <c r="C45" s="417"/>
      <c r="D45" s="706"/>
      <c r="E45" s="737"/>
      <c r="F45" s="706"/>
      <c r="G45" s="706"/>
      <c r="H45" s="736"/>
      <c r="I45" s="707"/>
      <c r="J45" s="707"/>
      <c r="K45" s="707"/>
      <c r="L45" s="707"/>
      <c r="M45" s="707"/>
      <c r="N45" s="707"/>
      <c r="O45" s="707"/>
      <c r="P45" s="707"/>
      <c r="Q45" s="707"/>
      <c r="R45" s="707"/>
      <c r="S45" s="707"/>
      <c r="T45" s="707"/>
      <c r="U45" s="707"/>
      <c r="V45" s="707"/>
      <c r="W45" s="707"/>
    </row>
    <row r="46" spans="1:36" ht="15" customHeight="1">
      <c r="A46" s="167"/>
      <c r="B46" s="163"/>
      <c r="C46" s="417"/>
      <c r="D46" s="706"/>
      <c r="E46" s="737"/>
      <c r="F46" s="737"/>
      <c r="G46" s="737"/>
      <c r="H46" s="736"/>
      <c r="I46" s="707"/>
      <c r="J46" s="707"/>
      <c r="K46" s="707"/>
      <c r="L46" s="707"/>
      <c r="M46" s="707"/>
      <c r="N46" s="707"/>
      <c r="O46" s="707"/>
      <c r="P46" s="707"/>
      <c r="Q46" s="707"/>
      <c r="R46" s="707"/>
      <c r="S46" s="707"/>
      <c r="T46" s="707"/>
      <c r="U46" s="707"/>
      <c r="V46" s="707"/>
      <c r="W46" s="707"/>
    </row>
    <row r="47" spans="1:36" ht="15" customHeight="1">
      <c r="A47" s="156"/>
      <c r="B47" s="157"/>
      <c r="C47" s="419"/>
      <c r="D47" s="706"/>
      <c r="E47" s="737"/>
      <c r="F47" s="737"/>
      <c r="G47" s="737"/>
      <c r="H47" s="736"/>
      <c r="I47" s="707"/>
      <c r="J47" s="707"/>
      <c r="K47" s="707"/>
      <c r="L47" s="707"/>
      <c r="M47" s="707"/>
      <c r="N47" s="707"/>
      <c r="O47" s="707"/>
      <c r="P47" s="707"/>
      <c r="Q47" s="707"/>
      <c r="R47" s="707"/>
      <c r="S47" s="707"/>
      <c r="T47" s="707"/>
      <c r="U47" s="707"/>
      <c r="V47" s="707"/>
      <c r="W47" s="707"/>
    </row>
    <row r="48" spans="1:36" ht="15" customHeight="1">
      <c r="A48" s="738"/>
      <c r="B48" s="735"/>
      <c r="C48" s="736"/>
      <c r="D48" s="706"/>
      <c r="E48" s="706"/>
      <c r="F48" s="737"/>
      <c r="G48" s="737"/>
      <c r="H48" s="736"/>
      <c r="I48" s="707"/>
      <c r="J48" s="707"/>
      <c r="K48" s="707"/>
      <c r="L48" s="707"/>
      <c r="M48" s="707"/>
      <c r="N48" s="707"/>
      <c r="O48" s="707"/>
      <c r="P48" s="707"/>
      <c r="Q48" s="707"/>
      <c r="R48" s="707"/>
      <c r="S48" s="707"/>
      <c r="T48" s="707"/>
      <c r="U48" s="707"/>
      <c r="V48" s="707"/>
      <c r="W48" s="707"/>
    </row>
    <row r="49" spans="1:28" ht="15" customHeight="1">
      <c r="A49" s="738"/>
      <c r="B49" s="735"/>
      <c r="C49" s="736"/>
      <c r="D49" s="706"/>
      <c r="E49" s="736"/>
      <c r="F49" s="706"/>
      <c r="G49" s="706"/>
      <c r="H49" s="736"/>
      <c r="I49" s="707"/>
      <c r="J49" s="707"/>
      <c r="K49" s="707"/>
      <c r="L49" s="707"/>
      <c r="M49" s="707"/>
      <c r="N49" s="707"/>
      <c r="O49" s="707"/>
      <c r="P49" s="707"/>
      <c r="Q49" s="707"/>
      <c r="R49" s="707"/>
      <c r="S49" s="707"/>
      <c r="T49" s="707"/>
      <c r="U49" s="707"/>
      <c r="V49" s="707"/>
      <c r="W49" s="707"/>
    </row>
    <row r="50" spans="1:28" ht="15" customHeight="1">
      <c r="A50" s="738"/>
      <c r="B50" s="735"/>
      <c r="C50" s="736"/>
      <c r="D50" s="706"/>
      <c r="E50" s="736"/>
      <c r="F50" s="736"/>
      <c r="G50" s="736"/>
      <c r="H50" s="736"/>
      <c r="I50" s="707"/>
      <c r="J50" s="707"/>
      <c r="K50" s="707"/>
      <c r="L50" s="707"/>
      <c r="M50" s="707"/>
      <c r="N50" s="707"/>
      <c r="O50" s="707"/>
      <c r="P50" s="707"/>
      <c r="Q50" s="707"/>
      <c r="R50" s="707"/>
      <c r="S50" s="707"/>
      <c r="T50" s="707"/>
      <c r="U50" s="707"/>
      <c r="V50" s="707"/>
      <c r="W50" s="707"/>
    </row>
    <row r="51" spans="1:28" ht="15" customHeight="1">
      <c r="A51" s="738"/>
      <c r="B51" s="735"/>
      <c r="C51" s="736"/>
      <c r="D51" s="706"/>
      <c r="E51" s="736"/>
      <c r="F51" s="736"/>
      <c r="G51" s="736"/>
      <c r="H51" s="739"/>
      <c r="I51" s="707"/>
      <c r="J51" s="707"/>
      <c r="K51" s="707"/>
      <c r="L51" s="707"/>
      <c r="M51" s="707"/>
      <c r="N51" s="707"/>
      <c r="O51" s="707"/>
      <c r="P51" s="707"/>
      <c r="Q51" s="707"/>
      <c r="R51" s="707"/>
      <c r="S51" s="707"/>
      <c r="T51" s="707"/>
      <c r="U51" s="707"/>
      <c r="V51" s="707"/>
      <c r="W51" s="707"/>
    </row>
    <row r="52" spans="1:28" ht="15" customHeight="1">
      <c r="A52" s="738"/>
      <c r="B52" s="735"/>
      <c r="C52" s="735"/>
      <c r="E52" s="735"/>
      <c r="F52" s="735"/>
      <c r="G52" s="735"/>
      <c r="H52" s="735"/>
    </row>
    <row r="53" spans="1:28" ht="15" customHeight="1">
      <c r="A53" s="740"/>
      <c r="B53" s="735"/>
      <c r="C53" s="735"/>
      <c r="E53" s="735"/>
      <c r="F53" s="735"/>
      <c r="G53" s="735"/>
      <c r="H53" s="735"/>
      <c r="AB53" s="741"/>
    </row>
    <row r="54" spans="1:28" ht="15" customHeight="1">
      <c r="A54" s="738"/>
      <c r="B54" s="735"/>
      <c r="C54" s="735"/>
      <c r="E54" s="742"/>
      <c r="F54" s="735"/>
      <c r="G54" s="735"/>
      <c r="H54" s="735"/>
      <c r="AB54" s="741"/>
    </row>
    <row r="55" spans="1:28" ht="15" customHeight="1">
      <c r="A55" s="738"/>
      <c r="B55" s="735"/>
      <c r="C55" s="735"/>
      <c r="E55" s="735"/>
      <c r="G55" s="742"/>
      <c r="H55" s="735"/>
      <c r="AB55" s="741"/>
    </row>
    <row r="56" spans="1:28" ht="15" customHeight="1">
      <c r="A56" s="738"/>
      <c r="B56" s="735"/>
      <c r="C56" s="735"/>
      <c r="E56" s="735"/>
      <c r="F56" s="735"/>
      <c r="G56" s="735"/>
      <c r="H56" s="735"/>
      <c r="AB56" s="741"/>
    </row>
    <row r="57" spans="1:28" ht="15" customHeight="1">
      <c r="A57" s="743"/>
      <c r="B57" s="744"/>
      <c r="C57" s="744"/>
      <c r="E57" s="735"/>
      <c r="F57" s="735"/>
      <c r="G57" s="735"/>
      <c r="H57" s="735"/>
    </row>
    <row r="58" spans="1:28" ht="15" customHeight="1">
      <c r="A58" s="743"/>
      <c r="B58" s="744"/>
      <c r="C58" s="744"/>
      <c r="E58" s="735"/>
      <c r="F58" s="735"/>
      <c r="G58" s="735"/>
      <c r="H58" s="735"/>
    </row>
    <row r="59" spans="1:28" ht="15" customHeight="1">
      <c r="A59" s="743"/>
      <c r="B59" s="744"/>
      <c r="C59" s="744"/>
      <c r="E59" s="735"/>
      <c r="F59" s="735"/>
      <c r="G59" s="735"/>
      <c r="H59" s="735"/>
      <c r="AB59" s="741"/>
    </row>
    <row r="60" spans="1:28" ht="15" customHeight="1">
      <c r="A60" s="743"/>
      <c r="B60" s="744"/>
      <c r="C60" s="744"/>
      <c r="E60" s="735"/>
      <c r="F60" s="735"/>
      <c r="G60" s="735"/>
      <c r="H60" s="735"/>
      <c r="AB60" s="741"/>
    </row>
    <row r="61" spans="1:28" ht="15" customHeight="1">
      <c r="A61" s="738"/>
      <c r="B61" s="735"/>
      <c r="C61" s="735"/>
      <c r="E61" s="735"/>
      <c r="F61" s="735"/>
      <c r="G61" s="735"/>
      <c r="H61" s="744"/>
      <c r="AB61" s="741"/>
    </row>
    <row r="62" spans="1:28" ht="15" customHeight="1">
      <c r="A62" s="738"/>
      <c r="B62" s="735"/>
      <c r="C62" s="735"/>
      <c r="E62" s="735"/>
      <c r="F62" s="735"/>
      <c r="G62" s="735"/>
      <c r="H62" s="744"/>
      <c r="AB62" s="741"/>
    </row>
    <row r="63" spans="1:28" ht="15" customHeight="1">
      <c r="A63" s="743"/>
      <c r="B63" s="744"/>
      <c r="C63" s="744"/>
      <c r="E63" s="735"/>
      <c r="F63" s="735"/>
      <c r="G63" s="735"/>
      <c r="H63" s="744"/>
      <c r="AB63" s="741"/>
    </row>
    <row r="64" spans="1:28" ht="15" customHeight="1">
      <c r="A64" s="743"/>
      <c r="B64" s="744"/>
      <c r="C64" s="744"/>
      <c r="E64" s="744"/>
      <c r="F64" s="735"/>
      <c r="G64" s="735"/>
      <c r="H64" s="744"/>
      <c r="AB64" s="708"/>
    </row>
    <row r="65" spans="1:28" ht="15" customHeight="1">
      <c r="A65" s="738"/>
      <c r="B65" s="744"/>
      <c r="C65" s="744"/>
      <c r="E65" s="744"/>
      <c r="F65" s="744"/>
      <c r="G65" s="744"/>
      <c r="H65" s="735"/>
      <c r="AB65" s="741"/>
    </row>
    <row r="66" spans="1:28" ht="15" customHeight="1">
      <c r="A66" s="738"/>
      <c r="B66" s="744"/>
      <c r="C66" s="744"/>
      <c r="E66" s="744"/>
      <c r="F66" s="744"/>
      <c r="G66" s="744"/>
      <c r="H66" s="735"/>
      <c r="AB66" s="741"/>
    </row>
    <row r="67" spans="1:28" ht="15" customHeight="1">
      <c r="A67" s="738"/>
      <c r="B67" s="744"/>
      <c r="C67" s="744"/>
      <c r="E67" s="744"/>
      <c r="F67" s="744"/>
      <c r="G67" s="744"/>
      <c r="H67" s="744"/>
      <c r="AB67" s="741"/>
    </row>
    <row r="68" spans="1:28" ht="15" customHeight="1">
      <c r="C68" s="742"/>
      <c r="E68" s="735"/>
      <c r="F68" s="744"/>
      <c r="G68" s="744"/>
      <c r="H68" s="744"/>
      <c r="AB68" s="741"/>
    </row>
    <row r="69" spans="1:28" ht="15" customHeight="1">
      <c r="A69" s="738"/>
      <c r="B69" s="744"/>
      <c r="C69" s="744"/>
      <c r="E69" s="735"/>
      <c r="F69" s="735"/>
      <c r="G69" s="735"/>
      <c r="H69" s="744"/>
      <c r="AB69" s="741"/>
    </row>
    <row r="70" spans="1:28" ht="15" customHeight="1">
      <c r="A70" s="738"/>
      <c r="B70" s="744"/>
      <c r="C70" s="744"/>
      <c r="E70" s="744"/>
      <c r="F70" s="735"/>
      <c r="G70" s="735"/>
      <c r="H70" s="744"/>
      <c r="AB70" s="741"/>
    </row>
    <row r="71" spans="1:28" ht="15" customHeight="1">
      <c r="A71" s="738"/>
      <c r="B71" s="744"/>
      <c r="C71" s="744"/>
      <c r="E71" s="744"/>
      <c r="F71" s="744"/>
      <c r="G71" s="744"/>
      <c r="H71" s="744"/>
    </row>
    <row r="72" spans="1:28" ht="15" customHeight="1">
      <c r="A72" s="738"/>
      <c r="B72" s="744"/>
      <c r="C72" s="744"/>
      <c r="E72" s="744"/>
      <c r="F72" s="744"/>
      <c r="G72" s="744"/>
      <c r="H72" s="742"/>
    </row>
    <row r="73" spans="1:28" ht="15" customHeight="1">
      <c r="A73" s="738"/>
      <c r="B73" s="744"/>
      <c r="C73" s="744"/>
      <c r="E73" s="744"/>
      <c r="F73" s="744"/>
      <c r="G73" s="744"/>
      <c r="H73" s="744"/>
    </row>
    <row r="74" spans="1:28" ht="15" customHeight="1">
      <c r="A74" s="738"/>
      <c r="B74" s="744"/>
      <c r="C74" s="744"/>
      <c r="E74" s="744"/>
      <c r="F74" s="744"/>
      <c r="G74" s="744"/>
      <c r="H74" s="744"/>
    </row>
    <row r="75" spans="1:28" ht="15" customHeight="1">
      <c r="A75" s="738"/>
      <c r="B75" s="735"/>
      <c r="C75" s="735"/>
      <c r="E75" s="742"/>
      <c r="F75" s="744"/>
      <c r="G75" s="744"/>
      <c r="H75" s="744"/>
    </row>
    <row r="76" spans="1:28" ht="15" customHeight="1">
      <c r="A76" s="738"/>
      <c r="B76" s="735"/>
      <c r="C76" s="735"/>
      <c r="E76" s="744"/>
      <c r="G76" s="742"/>
      <c r="H76" s="744"/>
    </row>
    <row r="77" spans="1:28" ht="15" customHeight="1">
      <c r="A77" s="738"/>
      <c r="B77" s="735"/>
      <c r="C77" s="735"/>
      <c r="E77" s="744"/>
      <c r="F77" s="744"/>
      <c r="G77" s="744"/>
      <c r="H77" s="744"/>
    </row>
    <row r="78" spans="1:28" ht="15" customHeight="1">
      <c r="A78" s="738"/>
      <c r="B78" s="735"/>
      <c r="C78" s="735"/>
      <c r="E78" s="744"/>
      <c r="F78" s="744"/>
      <c r="G78" s="744"/>
      <c r="H78" s="744"/>
    </row>
    <row r="79" spans="1:28" ht="15" customHeight="1">
      <c r="A79" s="738"/>
      <c r="B79" s="735"/>
      <c r="C79" s="735"/>
      <c r="E79" s="744"/>
      <c r="F79" s="744"/>
      <c r="G79" s="744"/>
      <c r="H79" s="735"/>
    </row>
    <row r="80" spans="1:28" ht="15" customHeight="1">
      <c r="A80" s="738"/>
      <c r="B80" s="735"/>
      <c r="C80" s="735"/>
      <c r="E80" s="744"/>
      <c r="F80" s="744"/>
      <c r="G80" s="744"/>
      <c r="H80" s="735"/>
    </row>
    <row r="81" spans="1:8" ht="15" customHeight="1">
      <c r="A81" s="738"/>
      <c r="B81" s="735"/>
      <c r="C81" s="735"/>
      <c r="E81" s="744"/>
      <c r="F81" s="744"/>
      <c r="G81" s="744"/>
      <c r="H81" s="735"/>
    </row>
    <row r="82" spans="1:8" ht="15" customHeight="1">
      <c r="E82" s="735"/>
      <c r="F82" s="744"/>
      <c r="G82" s="744"/>
      <c r="H82" s="735"/>
    </row>
    <row r="83" spans="1:8" ht="15" customHeight="1">
      <c r="E83" s="735"/>
      <c r="F83" s="735"/>
      <c r="G83" s="735"/>
      <c r="H83" s="735"/>
    </row>
    <row r="84" spans="1:8" ht="15" customHeight="1">
      <c r="E84" s="735"/>
      <c r="F84" s="735"/>
      <c r="G84" s="735"/>
      <c r="H84" s="735"/>
    </row>
    <row r="85" spans="1:8" ht="15" customHeight="1">
      <c r="E85" s="735"/>
      <c r="F85" s="735"/>
      <c r="G85" s="735"/>
      <c r="H85" s="735"/>
    </row>
    <row r="86" spans="1:8" ht="15" customHeight="1">
      <c r="E86" s="735"/>
      <c r="F86" s="735"/>
      <c r="G86" s="735"/>
    </row>
    <row r="87" spans="1:8" ht="15" customHeight="1">
      <c r="E87" s="735"/>
      <c r="F87" s="735"/>
      <c r="G87" s="735"/>
    </row>
    <row r="88" spans="1:8" ht="15" customHeight="1">
      <c r="E88" s="735"/>
      <c r="F88" s="735"/>
      <c r="G88" s="735"/>
    </row>
    <row r="89" spans="1:8" ht="15" customHeight="1">
      <c r="F89" s="735"/>
      <c r="G89" s="735"/>
    </row>
  </sheetData>
  <sheetProtection sheet="1" autoFilter="0" pivotTables="0"/>
  <mergeCells count="3">
    <mergeCell ref="E9:E10"/>
    <mergeCell ref="F9:F10"/>
    <mergeCell ref="G9:G10"/>
  </mergeCells>
  <conditionalFormatting sqref="E11:E40">
    <cfRule type="expression" dxfId="69" priority="4">
      <formula>ISNA(E11)</formula>
    </cfRule>
  </conditionalFormatting>
  <conditionalFormatting sqref="F11:F40">
    <cfRule type="expression" dxfId="68" priority="2">
      <formula>ISNA(F11)</formula>
    </cfRule>
  </conditionalFormatting>
  <conditionalFormatting sqref="G11:G40">
    <cfRule type="expression" dxfId="67" priority="1">
      <formula>ISNA(G11)</formula>
    </cfRule>
    <cfRule type="expression" dxfId="66" priority="3">
      <formula>$G$9="None"</formula>
    </cfRule>
  </conditionalFormatting>
  <conditionalFormatting sqref="J21">
    <cfRule type="expression" dxfId="65" priority="8">
      <formula>$J$21&gt;0.5</formula>
    </cfRule>
    <cfRule type="expression" dxfId="64" priority="11">
      <formula>$J$21&lt;-0.5</formula>
    </cfRule>
  </conditionalFormatting>
  <conditionalFormatting sqref="J31">
    <cfRule type="expression" dxfId="63" priority="6">
      <formula>$J$31&gt;0.5</formula>
    </cfRule>
    <cfRule type="expression" dxfId="62" priority="9">
      <formula>$J$31&lt;-0.5</formula>
    </cfRule>
  </conditionalFormatting>
  <conditionalFormatting sqref="L26">
    <cfRule type="expression" dxfId="61" priority="7">
      <formula>$L$26&gt;0.5</formula>
    </cfRule>
    <cfRule type="expression" dxfId="60" priority="10">
      <formula>$L$26&lt;-0.5</formula>
    </cfRule>
  </conditionalFormatting>
  <pageMargins left="0.7" right="0.7" top="0.75" bottom="0.75" header="0.3" footer="0.3"/>
  <pageSetup paperSize="9" scale="52" fitToHeight="0" orientation="landscape" r:id="rId1"/>
  <drawing r:id="rId2"/>
  <extLst>
    <ext xmlns:x14="http://schemas.microsoft.com/office/spreadsheetml/2009/9/main" uri="{A8765BA9-456A-4dab-B4F3-ACF838C121DE}">
      <x14:slicerList>
        <x14:slicer r:id="rId3"/>
      </x14:slicerList>
    </ext>
  </extLst>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623846-68B4-4D42-A0B6-FC286531ECF9}">
  <sheetPr codeName="Sheet17"/>
  <dimension ref="A1:AJ106"/>
  <sheetViews>
    <sheetView topLeftCell="S1" zoomScale="93" zoomScaleNormal="93" workbookViewId="0">
      <selection activeCell="AI13" sqref="AI13"/>
    </sheetView>
  </sheetViews>
  <sheetFormatPr defaultColWidth="12.7109375" defaultRowHeight="12.75"/>
  <cols>
    <col min="1" max="1" width="12.7109375" style="89"/>
    <col min="2" max="2" width="13.140625" style="89" bestFit="1" customWidth="1"/>
    <col min="3" max="4" width="12.7109375" style="89"/>
    <col min="5" max="5" width="12.85546875" style="89" bestFit="1" customWidth="1"/>
    <col min="6" max="7" width="12.7109375" style="89"/>
    <col min="8" max="8" width="12.85546875" style="89" bestFit="1" customWidth="1"/>
    <col min="9" max="10" width="12.5703125" style="89" customWidth="1"/>
    <col min="11" max="12" width="12.85546875" style="89" bestFit="1" customWidth="1"/>
    <col min="13" max="13" width="12.5703125" style="89" customWidth="1"/>
    <col min="14" max="15" width="12.85546875" style="89" bestFit="1" customWidth="1"/>
    <col min="16" max="16" width="12.5703125" style="89" bestFit="1" customWidth="1"/>
    <col min="17" max="18" width="12.7109375" style="89"/>
    <col min="19" max="19" width="32" style="89" bestFit="1" customWidth="1"/>
    <col min="20" max="21" width="12.7109375" style="89"/>
    <col min="22" max="22" width="39.7109375" style="89" bestFit="1" customWidth="1"/>
    <col min="23" max="24" width="12.7109375" style="89"/>
    <col min="25" max="25" width="23.5703125" style="89" bestFit="1" customWidth="1"/>
    <col min="26" max="27" width="12.7109375" style="89"/>
    <col min="28" max="28" width="25.85546875" style="89" bestFit="1" customWidth="1"/>
    <col min="29" max="29" width="12.7109375" style="89"/>
    <col min="30" max="30" width="20.5703125" style="89" customWidth="1"/>
    <col min="31" max="31" width="19.42578125" style="89" bestFit="1" customWidth="1"/>
    <col min="32" max="33" width="12.7109375" style="89"/>
    <col min="34" max="34" width="12.85546875" style="89" bestFit="1" customWidth="1"/>
    <col min="35" max="16384" width="12.7109375" style="89"/>
  </cols>
  <sheetData>
    <row r="1" spans="1:36">
      <c r="S1" s="89" t="str">
        <f>INDEX(Rank2026!C:C,MATCH(S3,Rank2026!D:D,0))</f>
        <v>Real GDP Growth per capita, % GDP</v>
      </c>
      <c r="V1" s="89" t="str">
        <f>INDEX(Rank2026!C:C,MATCH(V3,Rank2026!D:D,0))</f>
        <v>Foreign direct investment, net inflows, % GDP</v>
      </c>
      <c r="Y1" s="89" t="str">
        <f>INDEX(Rank2026!C:C,MATCH(Y3,Rank2026!D:D,0))</f>
        <v>Consumer price inflation</v>
      </c>
    </row>
    <row r="2" spans="1:36" ht="15">
      <c r="A2" s="88" t="s">
        <v>698</v>
      </c>
      <c r="B2" s="789" t="s">
        <v>699</v>
      </c>
      <c r="D2" s="88" t="s">
        <v>700</v>
      </c>
      <c r="E2" s="94" t="s">
        <v>699</v>
      </c>
      <c r="F2"/>
      <c r="G2" s="88" t="s">
        <v>701</v>
      </c>
      <c r="H2" s="94" t="s">
        <v>699</v>
      </c>
      <c r="I2" s="94"/>
      <c r="K2"/>
      <c r="L2" s="94"/>
      <c r="M2" s="88" t="s">
        <v>1046</v>
      </c>
      <c r="N2" s="94" t="s">
        <v>699</v>
      </c>
      <c r="O2" s="94"/>
      <c r="P2"/>
      <c r="Q2"/>
      <c r="R2" s="88" t="s">
        <v>702</v>
      </c>
      <c r="S2" s="791" t="s">
        <v>699</v>
      </c>
      <c r="U2" s="88" t="s">
        <v>703</v>
      </c>
      <c r="V2" s="791" t="s">
        <v>699</v>
      </c>
      <c r="X2" s="88" t="s">
        <v>704</v>
      </c>
      <c r="Y2" s="791" t="s">
        <v>699</v>
      </c>
      <c r="AA2" s="88" t="s">
        <v>705</v>
      </c>
      <c r="AB2" s="94" t="s">
        <v>699</v>
      </c>
      <c r="AC2" s="89" t="s">
        <v>1047</v>
      </c>
      <c r="AD2" s="88" t="s">
        <v>706</v>
      </c>
      <c r="AE2" s="94" t="s">
        <v>699</v>
      </c>
      <c r="AF2"/>
      <c r="AG2" s="89" t="s">
        <v>707</v>
      </c>
      <c r="AH2" s="94" t="s">
        <v>699</v>
      </c>
      <c r="AI2"/>
      <c r="AJ2"/>
    </row>
    <row r="3" spans="1:36" ht="15">
      <c r="A3" s="90" t="s">
        <v>413</v>
      </c>
      <c r="B3" s="790" t="s">
        <v>29</v>
      </c>
      <c r="D3" s="90" t="s">
        <v>413</v>
      </c>
      <c r="E3" s="95" t="s">
        <v>17</v>
      </c>
      <c r="F3"/>
      <c r="G3" t="s">
        <v>708</v>
      </c>
      <c r="H3" s="95" t="s">
        <v>708</v>
      </c>
      <c r="I3" s="95"/>
      <c r="K3" s="95"/>
      <c r="L3" s="95"/>
      <c r="M3" s="235">
        <v>2022</v>
      </c>
      <c r="N3" s="95">
        <v>2023</v>
      </c>
      <c r="O3" s="95"/>
      <c r="P3"/>
      <c r="Q3"/>
      <c r="R3" s="89" t="s">
        <v>32</v>
      </c>
      <c r="S3" s="792" t="s">
        <v>604</v>
      </c>
      <c r="U3" s="89" t="s">
        <v>32</v>
      </c>
      <c r="V3" s="792" t="s">
        <v>606</v>
      </c>
      <c r="X3" s="89" t="s">
        <v>32</v>
      </c>
      <c r="Y3" s="792" t="s">
        <v>603</v>
      </c>
      <c r="AA3" s="89" t="s">
        <v>603</v>
      </c>
      <c r="AB3" s="95" t="s">
        <v>603</v>
      </c>
      <c r="AC3" s="89">
        <v>1</v>
      </c>
      <c r="AD3" s="89" t="s">
        <v>32</v>
      </c>
      <c r="AE3" s="95" t="s">
        <v>262</v>
      </c>
      <c r="AF3"/>
      <c r="AG3" s="89" t="s">
        <v>710</v>
      </c>
      <c r="AH3" s="95" t="s">
        <v>717</v>
      </c>
      <c r="AI3"/>
      <c r="AJ3"/>
    </row>
    <row r="4" spans="1:36" ht="15">
      <c r="A4" s="89" t="s">
        <v>2</v>
      </c>
      <c r="B4" s="790" t="s">
        <v>712</v>
      </c>
      <c r="D4" s="89" t="s">
        <v>2</v>
      </c>
      <c r="E4" s="95" t="s">
        <v>712</v>
      </c>
      <c r="F4"/>
      <c r="G4" t="s">
        <v>713</v>
      </c>
      <c r="H4" s="95" t="s">
        <v>713</v>
      </c>
      <c r="I4" s="95"/>
      <c r="K4" s="95"/>
      <c r="L4" s="95"/>
      <c r="M4" s="236">
        <v>2023</v>
      </c>
      <c r="N4" s="95" t="s">
        <v>712</v>
      </c>
      <c r="O4" s="95"/>
      <c r="P4"/>
      <c r="Q4"/>
      <c r="R4" s="89" t="s">
        <v>242</v>
      </c>
      <c r="S4" s="792" t="s">
        <v>712</v>
      </c>
      <c r="U4" s="89" t="s">
        <v>242</v>
      </c>
      <c r="V4" s="792" t="s">
        <v>712</v>
      </c>
      <c r="X4" s="89" t="s">
        <v>242</v>
      </c>
      <c r="Y4" s="792" t="s">
        <v>712</v>
      </c>
      <c r="AA4" s="89" t="s">
        <v>604</v>
      </c>
      <c r="AB4" s="95" t="s">
        <v>712</v>
      </c>
      <c r="AC4" s="89">
        <v>1</v>
      </c>
      <c r="AD4" s="89" t="s">
        <v>242</v>
      </c>
      <c r="AE4" s="95" t="s">
        <v>712</v>
      </c>
      <c r="AF4"/>
      <c r="AG4" s="89" t="s">
        <v>711</v>
      </c>
      <c r="AH4" s="95" t="s">
        <v>712</v>
      </c>
      <c r="AI4"/>
      <c r="AJ4"/>
    </row>
    <row r="5" spans="1:36" ht="15">
      <c r="A5" s="89" t="s">
        <v>3</v>
      </c>
      <c r="B5"/>
      <c r="D5" s="89" t="s">
        <v>3</v>
      </c>
      <c r="E5"/>
      <c r="F5"/>
      <c r="G5" t="s">
        <v>715</v>
      </c>
      <c r="H5" s="95" t="s">
        <v>715</v>
      </c>
      <c r="I5"/>
      <c r="J5"/>
      <c r="K5"/>
      <c r="L5"/>
      <c r="M5" s="236">
        <v>2024</v>
      </c>
      <c r="N5"/>
      <c r="O5"/>
      <c r="P5"/>
      <c r="Q5"/>
      <c r="R5" s="89" t="s">
        <v>603</v>
      </c>
      <c r="S5"/>
      <c r="U5" s="89" t="s">
        <v>603</v>
      </c>
      <c r="V5"/>
      <c r="X5" s="89" t="s">
        <v>603</v>
      </c>
      <c r="Y5"/>
      <c r="AA5" s="89" t="s">
        <v>605</v>
      </c>
      <c r="AB5"/>
      <c r="AC5" s="89">
        <v>1</v>
      </c>
      <c r="AD5" s="89" t="s">
        <v>253</v>
      </c>
      <c r="AE5"/>
      <c r="AF5"/>
      <c r="AG5" s="89" t="s">
        <v>717</v>
      </c>
      <c r="AH5"/>
      <c r="AI5"/>
      <c r="AJ5"/>
    </row>
    <row r="6" spans="1:36" ht="15">
      <c r="A6" s="89" t="s">
        <v>4</v>
      </c>
      <c r="B6"/>
      <c r="D6" s="89" t="s">
        <v>4</v>
      </c>
      <c r="E6"/>
      <c r="F6"/>
      <c r="G6"/>
      <c r="H6" s="95" t="s">
        <v>712</v>
      </c>
      <c r="I6"/>
      <c r="J6" s="88" t="s">
        <v>238</v>
      </c>
      <c r="K6" s="94" t="s">
        <v>699</v>
      </c>
      <c r="L6"/>
      <c r="M6"/>
      <c r="N6"/>
      <c r="O6"/>
      <c r="P6"/>
      <c r="Q6"/>
      <c r="R6" s="89" t="s">
        <v>604</v>
      </c>
      <c r="S6"/>
      <c r="U6" s="89" t="s">
        <v>604</v>
      </c>
      <c r="V6"/>
      <c r="X6" s="89" t="s">
        <v>604</v>
      </c>
      <c r="Y6"/>
      <c r="AA6" s="89" t="s">
        <v>606</v>
      </c>
      <c r="AB6"/>
      <c r="AC6" s="89">
        <v>1</v>
      </c>
      <c r="AD6" s="89" t="s">
        <v>262</v>
      </c>
      <c r="AE6"/>
      <c r="AF6"/>
      <c r="AG6" s="89" t="s">
        <v>719</v>
      </c>
      <c r="AH6"/>
      <c r="AI6"/>
      <c r="AJ6"/>
    </row>
    <row r="7" spans="1:36" ht="15">
      <c r="A7" s="89" t="s">
        <v>5</v>
      </c>
      <c r="B7"/>
      <c r="D7" s="89" t="s">
        <v>5</v>
      </c>
      <c r="E7"/>
      <c r="F7"/>
      <c r="G7"/>
      <c r="H7"/>
      <c r="I7"/>
      <c r="J7" s="95">
        <v>2022</v>
      </c>
      <c r="K7" s="95">
        <v>2022</v>
      </c>
      <c r="L7"/>
      <c r="M7"/>
      <c r="N7"/>
      <c r="O7"/>
      <c r="P7"/>
      <c r="Q7"/>
      <c r="R7" s="89" t="s">
        <v>605</v>
      </c>
      <c r="S7"/>
      <c r="U7" s="89" t="s">
        <v>605</v>
      </c>
      <c r="V7"/>
      <c r="X7" s="89" t="s">
        <v>605</v>
      </c>
      <c r="Y7"/>
      <c r="AA7" s="89" t="s">
        <v>607</v>
      </c>
      <c r="AB7"/>
      <c r="AC7" s="89">
        <v>1</v>
      </c>
      <c r="AD7"/>
      <c r="AE7"/>
      <c r="AF7"/>
      <c r="AG7" s="89" t="s">
        <v>721</v>
      </c>
      <c r="AH7"/>
      <c r="AI7"/>
      <c r="AJ7"/>
    </row>
    <row r="8" spans="1:36" ht="15">
      <c r="A8" s="89" t="s">
        <v>6</v>
      </c>
      <c r="B8"/>
      <c r="D8" s="89" t="s">
        <v>6</v>
      </c>
      <c r="E8"/>
      <c r="F8"/>
      <c r="G8"/>
      <c r="H8"/>
      <c r="I8"/>
      <c r="J8" s="95">
        <v>2023</v>
      </c>
      <c r="K8" s="95" t="s">
        <v>712</v>
      </c>
      <c r="L8"/>
      <c r="M8"/>
      <c r="N8"/>
      <c r="O8"/>
      <c r="P8"/>
      <c r="Q8"/>
      <c r="R8" s="89" t="s">
        <v>606</v>
      </c>
      <c r="S8"/>
      <c r="U8" s="89" t="s">
        <v>606</v>
      </c>
      <c r="V8"/>
      <c r="X8" s="89" t="s">
        <v>606</v>
      </c>
      <c r="Y8"/>
      <c r="AA8" s="89" t="s">
        <v>540</v>
      </c>
      <c r="AB8"/>
      <c r="AC8" s="89">
        <v>0</v>
      </c>
      <c r="AD8"/>
      <c r="AE8"/>
      <c r="AF8"/>
      <c r="AG8" s="89" t="s">
        <v>723</v>
      </c>
      <c r="AH8"/>
      <c r="AI8"/>
      <c r="AJ8"/>
    </row>
    <row r="9" spans="1:36" ht="15">
      <c r="A9" s="89" t="s">
        <v>7</v>
      </c>
      <c r="B9"/>
      <c r="D9" s="89" t="s">
        <v>7</v>
      </c>
      <c r="E9"/>
      <c r="F9"/>
      <c r="G9"/>
      <c r="H9"/>
      <c r="I9"/>
      <c r="J9" s="95">
        <v>2024</v>
      </c>
      <c r="K9" s="94" t="s">
        <v>699</v>
      </c>
      <c r="L9"/>
      <c r="M9"/>
      <c r="N9"/>
      <c r="O9"/>
      <c r="P9"/>
      <c r="Q9"/>
      <c r="R9" s="89" t="s">
        <v>607</v>
      </c>
      <c r="S9"/>
      <c r="U9" s="89" t="s">
        <v>607</v>
      </c>
      <c r="V9"/>
      <c r="X9" s="89" t="s">
        <v>607</v>
      </c>
      <c r="Y9"/>
      <c r="AA9" s="89" t="s">
        <v>541</v>
      </c>
      <c r="AB9"/>
      <c r="AC9" s="89">
        <v>0</v>
      </c>
      <c r="AD9"/>
      <c r="AE9"/>
      <c r="AF9"/>
      <c r="AG9" s="89" t="s">
        <v>841</v>
      </c>
      <c r="AH9"/>
      <c r="AI9"/>
      <c r="AJ9"/>
    </row>
    <row r="10" spans="1:36" ht="15">
      <c r="A10" s="89" t="s">
        <v>8</v>
      </c>
      <c r="B10"/>
      <c r="D10" s="89" t="s">
        <v>8</v>
      </c>
      <c r="E10"/>
      <c r="F10"/>
      <c r="G10"/>
      <c r="H10"/>
      <c r="I10"/>
      <c r="J10" s="95">
        <v>2025</v>
      </c>
      <c r="K10" s="95">
        <v>2024</v>
      </c>
      <c r="L10"/>
      <c r="M10"/>
      <c r="N10"/>
      <c r="O10"/>
      <c r="P10"/>
      <c r="Q10"/>
      <c r="R10" s="89" t="s">
        <v>540</v>
      </c>
      <c r="S10"/>
      <c r="U10" s="89" t="s">
        <v>540</v>
      </c>
      <c r="V10"/>
      <c r="X10" s="89" t="s">
        <v>540</v>
      </c>
      <c r="Y10"/>
      <c r="AA10" s="89" t="s">
        <v>608</v>
      </c>
      <c r="AB10"/>
      <c r="AC10" s="89">
        <v>0</v>
      </c>
      <c r="AD10"/>
      <c r="AE10"/>
      <c r="AF10"/>
      <c r="AH10"/>
      <c r="AI10"/>
      <c r="AJ10"/>
    </row>
    <row r="11" spans="1:36" ht="15">
      <c r="A11" s="89" t="s">
        <v>9</v>
      </c>
      <c r="D11" s="89" t="s">
        <v>9</v>
      </c>
      <c r="E11"/>
      <c r="F11"/>
      <c r="G11"/>
      <c r="H11"/>
      <c r="I11"/>
      <c r="J11" s="95">
        <v>2026</v>
      </c>
      <c r="K11" s="95" t="s">
        <v>712</v>
      </c>
      <c r="L11"/>
      <c r="M11"/>
      <c r="N11" s="88" t="s">
        <v>1046</v>
      </c>
      <c r="O11" s="94" t="s">
        <v>699</v>
      </c>
      <c r="P11"/>
      <c r="Q11"/>
      <c r="R11" s="89" t="s">
        <v>541</v>
      </c>
      <c r="S11"/>
      <c r="U11" s="89" t="s">
        <v>541</v>
      </c>
      <c r="V11"/>
      <c r="X11" s="89" t="s">
        <v>541</v>
      </c>
      <c r="Y11"/>
      <c r="AA11" s="89" t="s">
        <v>1048</v>
      </c>
      <c r="AB11"/>
      <c r="AC11" s="89">
        <v>0</v>
      </c>
      <c r="AD11"/>
      <c r="AE11"/>
      <c r="AF11"/>
      <c r="AH11"/>
      <c r="AI11"/>
      <c r="AJ11"/>
    </row>
    <row r="12" spans="1:36" ht="15">
      <c r="A12" s="89" t="s">
        <v>10</v>
      </c>
      <c r="D12" s="89" t="s">
        <v>10</v>
      </c>
      <c r="E12"/>
      <c r="F12"/>
      <c r="G12"/>
      <c r="H12"/>
      <c r="I12"/>
      <c r="J12"/>
      <c r="K12"/>
      <c r="L12"/>
      <c r="M12"/>
      <c r="N12" s="235">
        <v>2022</v>
      </c>
      <c r="O12" s="95">
        <v>2025</v>
      </c>
      <c r="P12"/>
      <c r="Q12"/>
      <c r="R12" s="89" t="s">
        <v>608</v>
      </c>
      <c r="S12"/>
      <c r="U12" s="89" t="s">
        <v>608</v>
      </c>
      <c r="V12"/>
      <c r="X12" s="89" t="s">
        <v>608</v>
      </c>
      <c r="Y12"/>
      <c r="AA12" s="89" t="s">
        <v>1049</v>
      </c>
      <c r="AB12"/>
      <c r="AC12" s="89">
        <v>2</v>
      </c>
      <c r="AD12" s="468" t="s">
        <v>1050</v>
      </c>
      <c r="AE12" s="467">
        <f>VLOOKUP(AB3,AA3:AC101,3,0)</f>
        <v>1</v>
      </c>
      <c r="AF12"/>
      <c r="AH12"/>
      <c r="AI12"/>
      <c r="AJ12"/>
    </row>
    <row r="13" spans="1:36" ht="15">
      <c r="A13" s="89" t="s">
        <v>11</v>
      </c>
      <c r="D13" s="89" t="s">
        <v>11</v>
      </c>
      <c r="E13"/>
      <c r="F13"/>
      <c r="G13"/>
      <c r="H13"/>
      <c r="I13"/>
      <c r="J13"/>
      <c r="K13"/>
      <c r="L13"/>
      <c r="M13"/>
      <c r="N13" s="236">
        <v>2023</v>
      </c>
      <c r="O13" s="95" t="s">
        <v>712</v>
      </c>
      <c r="P13"/>
      <c r="Q13"/>
      <c r="R13" s="89" t="s">
        <v>1048</v>
      </c>
      <c r="S13"/>
      <c r="U13" s="89" t="s">
        <v>1048</v>
      </c>
      <c r="V13"/>
      <c r="X13" s="89" t="s">
        <v>1048</v>
      </c>
      <c r="Y13"/>
      <c r="AA13" s="89" t="s">
        <v>544</v>
      </c>
      <c r="AB13"/>
      <c r="AC13" s="89">
        <v>0</v>
      </c>
      <c r="AD13"/>
      <c r="AE13"/>
      <c r="AF13"/>
      <c r="AH13"/>
      <c r="AI13"/>
      <c r="AJ13"/>
    </row>
    <row r="14" spans="1:36" ht="15">
      <c r="A14" s="89" t="s">
        <v>12</v>
      </c>
      <c r="D14" s="89" t="s">
        <v>12</v>
      </c>
      <c r="E14"/>
      <c r="F14"/>
      <c r="G14"/>
      <c r="H14"/>
      <c r="I14"/>
      <c r="J14"/>
      <c r="K14"/>
      <c r="L14"/>
      <c r="M14"/>
      <c r="N14" s="236">
        <v>2024</v>
      </c>
      <c r="O14"/>
      <c r="P14"/>
      <c r="Q14"/>
      <c r="R14" s="89" t="s">
        <v>1049</v>
      </c>
      <c r="S14"/>
      <c r="U14" s="89" t="s">
        <v>1049</v>
      </c>
      <c r="V14"/>
      <c r="X14" s="89" t="s">
        <v>1049</v>
      </c>
      <c r="Y14"/>
      <c r="AA14" s="89" t="s">
        <v>612</v>
      </c>
      <c r="AB14"/>
      <c r="AC14" s="89">
        <v>0</v>
      </c>
      <c r="AD14"/>
      <c r="AE14"/>
      <c r="AF14"/>
      <c r="AH14"/>
      <c r="AI14"/>
      <c r="AJ14"/>
    </row>
    <row r="15" spans="1:36" ht="15">
      <c r="A15" s="89" t="s">
        <v>13</v>
      </c>
      <c r="D15" s="89" t="s">
        <v>13</v>
      </c>
      <c r="E15"/>
      <c r="F15"/>
      <c r="G15"/>
      <c r="H15"/>
      <c r="I15"/>
      <c r="J15"/>
      <c r="K15"/>
      <c r="L15"/>
      <c r="M15"/>
      <c r="N15">
        <v>2025</v>
      </c>
      <c r="O15"/>
      <c r="P15"/>
      <c r="Q15"/>
      <c r="R15" s="89" t="s">
        <v>544</v>
      </c>
      <c r="S15"/>
      <c r="U15" s="89" t="s">
        <v>544</v>
      </c>
      <c r="V15"/>
      <c r="X15" s="89" t="s">
        <v>544</v>
      </c>
      <c r="Y15"/>
      <c r="AA15" s="89" t="s">
        <v>1051</v>
      </c>
      <c r="AB15"/>
      <c r="AC15" s="89">
        <v>0</v>
      </c>
      <c r="AD15"/>
      <c r="AE15"/>
      <c r="AF15"/>
      <c r="AH15"/>
      <c r="AI15"/>
      <c r="AJ15"/>
    </row>
    <row r="16" spans="1:36" ht="15">
      <c r="A16" s="89" t="s">
        <v>14</v>
      </c>
      <c r="D16" s="89" t="s">
        <v>14</v>
      </c>
      <c r="E16"/>
      <c r="F16"/>
      <c r="G16"/>
      <c r="H16"/>
      <c r="I16"/>
      <c r="J16" s="88" t="s">
        <v>238</v>
      </c>
      <c r="K16"/>
      <c r="L16" s="94" t="s">
        <v>699</v>
      </c>
      <c r="M16"/>
      <c r="N16">
        <v>2026</v>
      </c>
      <c r="O16"/>
      <c r="P16"/>
      <c r="Q16"/>
      <c r="R16" s="89" t="s">
        <v>612</v>
      </c>
      <c r="S16"/>
      <c r="U16" s="89" t="s">
        <v>612</v>
      </c>
      <c r="V16"/>
      <c r="X16" s="89" t="s">
        <v>612</v>
      </c>
      <c r="Y16"/>
      <c r="AA16" s="278" t="s">
        <v>1052</v>
      </c>
      <c r="AB16"/>
      <c r="AC16" s="89">
        <v>2</v>
      </c>
      <c r="AD16"/>
      <c r="AE16"/>
      <c r="AF16"/>
      <c r="AH16"/>
      <c r="AI16"/>
      <c r="AJ16"/>
    </row>
    <row r="17" spans="1:36" ht="15">
      <c r="A17" s="89" t="s">
        <v>15</v>
      </c>
      <c r="D17" s="89" t="s">
        <v>15</v>
      </c>
      <c r="E17"/>
      <c r="F17"/>
      <c r="G17"/>
      <c r="H17"/>
      <c r="I17"/>
      <c r="J17" s="95">
        <v>2022</v>
      </c>
      <c r="K17"/>
      <c r="L17" s="95">
        <v>2024</v>
      </c>
      <c r="M17"/>
      <c r="N17"/>
      <c r="O17"/>
      <c r="P17"/>
      <c r="Q17"/>
      <c r="R17" s="89" t="s">
        <v>1051</v>
      </c>
      <c r="S17"/>
      <c r="U17" s="89" t="s">
        <v>1051</v>
      </c>
      <c r="V17"/>
      <c r="X17" s="89" t="s">
        <v>1051</v>
      </c>
      <c r="Y17"/>
      <c r="AA17" s="89" t="s">
        <v>547</v>
      </c>
      <c r="AB17"/>
      <c r="AC17" s="89">
        <v>0</v>
      </c>
      <c r="AD17"/>
      <c r="AE17"/>
      <c r="AF17"/>
      <c r="AH17"/>
      <c r="AI17"/>
      <c r="AJ17"/>
    </row>
    <row r="18" spans="1:36" ht="15">
      <c r="A18" s="89" t="s">
        <v>16</v>
      </c>
      <c r="D18" s="89" t="s">
        <v>16</v>
      </c>
      <c r="E18"/>
      <c r="F18"/>
      <c r="G18"/>
      <c r="H18"/>
      <c r="I18"/>
      <c r="J18" s="95">
        <v>2023</v>
      </c>
      <c r="K18"/>
      <c r="L18" s="95" t="s">
        <v>712</v>
      </c>
      <c r="M18"/>
      <c r="N18"/>
      <c r="O18"/>
      <c r="P18"/>
      <c r="Q18"/>
      <c r="R18" s="278" t="s">
        <v>1052</v>
      </c>
      <c r="S18"/>
      <c r="U18" s="278" t="s">
        <v>1052</v>
      </c>
      <c r="V18"/>
      <c r="X18" s="278" t="s">
        <v>1052</v>
      </c>
      <c r="Y18"/>
      <c r="AA18" s="89" t="s">
        <v>616</v>
      </c>
      <c r="AB18"/>
      <c r="AC18" s="89">
        <v>0</v>
      </c>
      <c r="AD18"/>
      <c r="AE18"/>
      <c r="AF18"/>
      <c r="AH18"/>
      <c r="AI18"/>
      <c r="AJ18"/>
    </row>
    <row r="19" spans="1:36" ht="15">
      <c r="A19" s="89" t="s">
        <v>17</v>
      </c>
      <c r="D19" s="89" t="s">
        <v>17</v>
      </c>
      <c r="E19"/>
      <c r="F19"/>
      <c r="G19"/>
      <c r="H19"/>
      <c r="I19"/>
      <c r="J19" s="95">
        <v>2024</v>
      </c>
      <c r="K19"/>
      <c r="L19"/>
      <c r="M19"/>
      <c r="N19"/>
      <c r="O19"/>
      <c r="P19"/>
      <c r="Q19"/>
      <c r="R19" s="89" t="s">
        <v>547</v>
      </c>
      <c r="S19"/>
      <c r="U19" s="89" t="s">
        <v>547</v>
      </c>
      <c r="V19"/>
      <c r="X19" s="89" t="s">
        <v>547</v>
      </c>
      <c r="Y19"/>
      <c r="AA19" s="89" t="s">
        <v>617</v>
      </c>
      <c r="AB19"/>
      <c r="AC19" s="89">
        <v>1</v>
      </c>
      <c r="AD19"/>
      <c r="AE19"/>
      <c r="AF19"/>
      <c r="AH19"/>
      <c r="AI19"/>
      <c r="AJ19"/>
    </row>
    <row r="20" spans="1:36" ht="15">
      <c r="A20" s="89" t="s">
        <v>18</v>
      </c>
      <c r="D20" s="89" t="s">
        <v>18</v>
      </c>
      <c r="E20"/>
      <c r="J20" s="95">
        <v>2025</v>
      </c>
      <c r="K20"/>
      <c r="L20"/>
      <c r="M20"/>
      <c r="N20"/>
      <c r="O20"/>
      <c r="P20"/>
      <c r="Q20"/>
      <c r="R20" s="89" t="s">
        <v>616</v>
      </c>
      <c r="S20"/>
      <c r="U20" s="89" t="s">
        <v>616</v>
      </c>
      <c r="V20"/>
      <c r="X20" s="89" t="s">
        <v>616</v>
      </c>
      <c r="Y20"/>
      <c r="AA20" s="89" t="s">
        <v>618</v>
      </c>
      <c r="AB20"/>
      <c r="AC20" s="89">
        <v>0</v>
      </c>
      <c r="AD20"/>
    </row>
    <row r="21" spans="1:36" ht="15">
      <c r="A21" s="89" t="s">
        <v>19</v>
      </c>
      <c r="D21" s="89" t="s">
        <v>19</v>
      </c>
      <c r="E21"/>
      <c r="J21" s="89">
        <v>2026</v>
      </c>
      <c r="K21"/>
      <c r="L21"/>
      <c r="M21"/>
      <c r="N21"/>
      <c r="O21"/>
      <c r="P21"/>
      <c r="Q21"/>
      <c r="R21" s="89" t="s">
        <v>617</v>
      </c>
      <c r="S21"/>
      <c r="U21" s="89" t="s">
        <v>617</v>
      </c>
      <c r="V21"/>
      <c r="X21" s="89" t="s">
        <v>617</v>
      </c>
      <c r="Y21"/>
      <c r="AA21" s="89" t="s">
        <v>1053</v>
      </c>
      <c r="AB21"/>
      <c r="AC21" s="89">
        <v>2</v>
      </c>
    </row>
    <row r="22" spans="1:36" ht="15">
      <c r="A22" s="89" t="s">
        <v>20</v>
      </c>
      <c r="D22" s="89" t="s">
        <v>20</v>
      </c>
      <c r="E22"/>
      <c r="K22"/>
      <c r="L22"/>
      <c r="M22"/>
      <c r="N22"/>
      <c r="O22"/>
      <c r="P22"/>
      <c r="Q22"/>
      <c r="R22" s="89" t="s">
        <v>618</v>
      </c>
      <c r="S22"/>
      <c r="U22" s="89" t="s">
        <v>618</v>
      </c>
      <c r="V22"/>
      <c r="X22" s="89" t="s">
        <v>618</v>
      </c>
      <c r="Y22"/>
      <c r="AA22" s="89" t="s">
        <v>620</v>
      </c>
      <c r="AB22"/>
      <c r="AC22" s="89">
        <v>1</v>
      </c>
    </row>
    <row r="23" spans="1:36" ht="15">
      <c r="A23" s="89" t="s">
        <v>21</v>
      </c>
      <c r="D23" s="89" t="s">
        <v>21</v>
      </c>
      <c r="E23"/>
      <c r="K23"/>
      <c r="L23"/>
      <c r="M23"/>
      <c r="N23"/>
      <c r="O23"/>
      <c r="P23"/>
      <c r="Q23"/>
      <c r="R23" s="89" t="s">
        <v>1053</v>
      </c>
      <c r="S23"/>
      <c r="U23" s="89" t="s">
        <v>1053</v>
      </c>
      <c r="V23"/>
      <c r="X23" s="89" t="s">
        <v>1053</v>
      </c>
      <c r="Y23"/>
      <c r="AA23" s="89" t="s">
        <v>549</v>
      </c>
      <c r="AB23"/>
      <c r="AC23" s="89">
        <v>1</v>
      </c>
    </row>
    <row r="24" spans="1:36" ht="15">
      <c r="A24" s="89" t="s">
        <v>22</v>
      </c>
      <c r="D24" s="89" t="s">
        <v>22</v>
      </c>
      <c r="E24"/>
      <c r="K24"/>
      <c r="L24"/>
      <c r="M24"/>
      <c r="N24"/>
      <c r="O24"/>
      <c r="P24"/>
      <c r="Q24"/>
      <c r="R24" s="89" t="s">
        <v>620</v>
      </c>
      <c r="S24"/>
      <c r="U24" s="89" t="s">
        <v>620</v>
      </c>
      <c r="V24"/>
      <c r="X24" s="89" t="s">
        <v>620</v>
      </c>
      <c r="Y24"/>
      <c r="AA24" s="89" t="s">
        <v>621</v>
      </c>
      <c r="AB24"/>
      <c r="AC24" s="89">
        <v>1</v>
      </c>
    </row>
    <row r="25" spans="1:36" ht="15">
      <c r="A25" s="89" t="s">
        <v>23</v>
      </c>
      <c r="D25" s="89" t="s">
        <v>23</v>
      </c>
      <c r="E25"/>
      <c r="K25"/>
      <c r="L25"/>
      <c r="M25"/>
      <c r="N25"/>
      <c r="O25"/>
      <c r="P25"/>
      <c r="Q25"/>
      <c r="R25" s="89" t="s">
        <v>549</v>
      </c>
      <c r="S25"/>
      <c r="U25" s="89" t="s">
        <v>549</v>
      </c>
      <c r="V25"/>
      <c r="X25" s="89" t="s">
        <v>549</v>
      </c>
      <c r="Y25"/>
      <c r="AA25" s="89" t="s">
        <v>622</v>
      </c>
      <c r="AB25"/>
      <c r="AC25" s="89">
        <v>1</v>
      </c>
    </row>
    <row r="26" spans="1:36" ht="15">
      <c r="A26" s="89" t="s">
        <v>24</v>
      </c>
      <c r="D26" s="89" t="s">
        <v>24</v>
      </c>
      <c r="E26"/>
      <c r="K26"/>
      <c r="L26"/>
      <c r="M26"/>
      <c r="N26"/>
      <c r="O26"/>
      <c r="P26"/>
      <c r="Q26"/>
      <c r="R26" s="89" t="s">
        <v>621</v>
      </c>
      <c r="S26"/>
      <c r="U26" s="89" t="s">
        <v>621</v>
      </c>
      <c r="V26"/>
      <c r="X26" s="89" t="s">
        <v>621</v>
      </c>
      <c r="Y26"/>
      <c r="AA26" s="89" t="s">
        <v>550</v>
      </c>
      <c r="AB26"/>
    </row>
    <row r="27" spans="1:36" ht="15">
      <c r="A27" s="89" t="s">
        <v>25</v>
      </c>
      <c r="D27" s="89" t="s">
        <v>25</v>
      </c>
      <c r="E27"/>
      <c r="L27"/>
      <c r="M27"/>
      <c r="N27"/>
      <c r="O27"/>
      <c r="P27"/>
      <c r="Q27"/>
      <c r="R27" s="89" t="s">
        <v>622</v>
      </c>
      <c r="S27"/>
      <c r="U27" s="89" t="s">
        <v>622</v>
      </c>
      <c r="V27"/>
      <c r="X27" s="89" t="s">
        <v>622</v>
      </c>
      <c r="Y27"/>
      <c r="AA27" s="89" t="s">
        <v>1054</v>
      </c>
      <c r="AB27"/>
      <c r="AC27" s="89">
        <v>1</v>
      </c>
    </row>
    <row r="28" spans="1:36" ht="15">
      <c r="A28" s="89" t="s">
        <v>26</v>
      </c>
      <c r="D28" s="89" t="s">
        <v>26</v>
      </c>
      <c r="E28"/>
      <c r="L28"/>
      <c r="M28"/>
      <c r="N28"/>
      <c r="O28"/>
      <c r="P28"/>
      <c r="Q28"/>
      <c r="R28" s="89" t="s">
        <v>550</v>
      </c>
      <c r="S28"/>
      <c r="U28" s="89" t="s">
        <v>550</v>
      </c>
      <c r="V28"/>
      <c r="X28" s="89" t="s">
        <v>550</v>
      </c>
      <c r="Y28"/>
      <c r="AA28" s="631" t="s">
        <v>554</v>
      </c>
      <c r="AB28"/>
      <c r="AC28" s="89">
        <v>1</v>
      </c>
    </row>
    <row r="29" spans="1:36" ht="15">
      <c r="A29" s="89" t="s">
        <v>27</v>
      </c>
      <c r="D29" s="89" t="s">
        <v>27</v>
      </c>
      <c r="E29"/>
      <c r="L29"/>
      <c r="M29"/>
      <c r="N29"/>
      <c r="O29"/>
      <c r="R29" s="89" t="s">
        <v>1054</v>
      </c>
      <c r="S29"/>
      <c r="U29" s="89" t="s">
        <v>1054</v>
      </c>
      <c r="V29"/>
      <c r="X29" s="89" t="s">
        <v>1054</v>
      </c>
      <c r="Y29"/>
      <c r="AA29" s="619" t="s">
        <v>325</v>
      </c>
      <c r="AB29"/>
      <c r="AC29" s="89">
        <v>1</v>
      </c>
    </row>
    <row r="30" spans="1:36" ht="15">
      <c r="A30" s="89" t="s">
        <v>28</v>
      </c>
      <c r="D30" s="89" t="s">
        <v>28</v>
      </c>
      <c r="E30"/>
      <c r="L30"/>
      <c r="M30"/>
      <c r="N30"/>
      <c r="O30"/>
      <c r="R30" s="631" t="s">
        <v>554</v>
      </c>
      <c r="S30"/>
      <c r="U30" s="631" t="s">
        <v>554</v>
      </c>
      <c r="V30"/>
      <c r="X30" s="631" t="s">
        <v>554</v>
      </c>
      <c r="Y30"/>
      <c r="AA30" s="619" t="s">
        <v>328</v>
      </c>
      <c r="AB30"/>
      <c r="AC30" s="89">
        <v>1</v>
      </c>
    </row>
    <row r="31" spans="1:36" ht="15">
      <c r="A31" s="89" t="s">
        <v>29</v>
      </c>
      <c r="D31" s="89" t="s">
        <v>29</v>
      </c>
      <c r="E31"/>
      <c r="L31"/>
      <c r="M31"/>
      <c r="N31"/>
      <c r="O31"/>
      <c r="R31" s="619" t="s">
        <v>325</v>
      </c>
      <c r="S31"/>
      <c r="U31" s="619" t="s">
        <v>325</v>
      </c>
      <c r="V31"/>
      <c r="X31" s="619" t="s">
        <v>325</v>
      </c>
      <c r="Y31"/>
      <c r="AA31" s="619" t="s">
        <v>331</v>
      </c>
      <c r="AB31"/>
      <c r="AC31" s="89">
        <v>1</v>
      </c>
    </row>
    <row r="32" spans="1:36" ht="15">
      <c r="A32" s="89" t="s">
        <v>30</v>
      </c>
      <c r="D32" s="89" t="s">
        <v>30</v>
      </c>
      <c r="E32"/>
      <c r="L32"/>
      <c r="M32"/>
      <c r="N32"/>
      <c r="O32"/>
      <c r="R32" s="619" t="s">
        <v>328</v>
      </c>
      <c r="S32"/>
      <c r="U32" s="619" t="s">
        <v>328</v>
      </c>
      <c r="V32"/>
      <c r="X32" s="619" t="s">
        <v>328</v>
      </c>
      <c r="Y32"/>
      <c r="AA32" s="619" t="s">
        <v>334</v>
      </c>
      <c r="AB32"/>
      <c r="AC32" s="89">
        <v>1</v>
      </c>
    </row>
    <row r="33" spans="1:29" ht="15">
      <c r="A33" s="89" t="s">
        <v>31</v>
      </c>
      <c r="D33" s="89" t="s">
        <v>31</v>
      </c>
      <c r="E33"/>
      <c r="L33"/>
      <c r="M33"/>
      <c r="N33"/>
      <c r="O33"/>
      <c r="R33" s="619" t="s">
        <v>331</v>
      </c>
      <c r="S33"/>
      <c r="U33" s="619" t="s">
        <v>331</v>
      </c>
      <c r="V33"/>
      <c r="X33" s="619" t="s">
        <v>331</v>
      </c>
      <c r="Y33"/>
      <c r="AA33" s="619" t="s">
        <v>337</v>
      </c>
      <c r="AB33"/>
      <c r="AC33" s="89">
        <v>1</v>
      </c>
    </row>
    <row r="34" spans="1:29" ht="15">
      <c r="E34"/>
      <c r="R34" s="619" t="s">
        <v>334</v>
      </c>
      <c r="S34"/>
      <c r="U34" s="619" t="s">
        <v>334</v>
      </c>
      <c r="V34"/>
      <c r="X34" s="619" t="s">
        <v>334</v>
      </c>
      <c r="Y34"/>
      <c r="AA34" s="89" t="s">
        <v>624</v>
      </c>
      <c r="AB34"/>
      <c r="AC34" s="89">
        <v>1</v>
      </c>
    </row>
    <row r="35" spans="1:29" ht="15">
      <c r="R35" s="619" t="s">
        <v>337</v>
      </c>
      <c r="S35"/>
      <c r="U35" s="619" t="s">
        <v>337</v>
      </c>
      <c r="V35"/>
      <c r="X35" s="619" t="s">
        <v>337</v>
      </c>
      <c r="Y35"/>
      <c r="AA35" s="89" t="s">
        <v>1055</v>
      </c>
      <c r="AB35"/>
      <c r="AC35" s="89">
        <v>1</v>
      </c>
    </row>
    <row r="36" spans="1:29" ht="15">
      <c r="R36" s="89" t="s">
        <v>624</v>
      </c>
      <c r="S36"/>
      <c r="U36" s="89" t="s">
        <v>624</v>
      </c>
      <c r="V36"/>
      <c r="X36" s="89" t="s">
        <v>624</v>
      </c>
      <c r="Y36"/>
      <c r="AA36" s="89" t="s">
        <v>555</v>
      </c>
      <c r="AB36"/>
      <c r="AC36" s="89">
        <v>1</v>
      </c>
    </row>
    <row r="37" spans="1:29" ht="15">
      <c r="R37" s="89" t="s">
        <v>1055</v>
      </c>
      <c r="S37"/>
      <c r="U37" s="89" t="s">
        <v>1055</v>
      </c>
      <c r="V37"/>
      <c r="X37" s="89" t="s">
        <v>1055</v>
      </c>
      <c r="Y37"/>
      <c r="AA37" s="89" t="s">
        <v>626</v>
      </c>
      <c r="AB37"/>
      <c r="AC37" s="89">
        <v>1</v>
      </c>
    </row>
    <row r="38" spans="1:29" ht="15">
      <c r="R38" s="89" t="s">
        <v>555</v>
      </c>
      <c r="S38"/>
      <c r="U38" s="89" t="s">
        <v>555</v>
      </c>
      <c r="V38"/>
      <c r="X38" s="89" t="s">
        <v>555</v>
      </c>
      <c r="Y38"/>
      <c r="AA38" s="89" t="s">
        <v>627</v>
      </c>
      <c r="AB38"/>
      <c r="AC38" s="89">
        <v>2</v>
      </c>
    </row>
    <row r="39" spans="1:29" ht="15">
      <c r="R39" s="89" t="s">
        <v>626</v>
      </c>
      <c r="S39"/>
      <c r="U39" s="89" t="s">
        <v>626</v>
      </c>
      <c r="V39"/>
      <c r="X39" s="89" t="s">
        <v>626</v>
      </c>
      <c r="Y39"/>
      <c r="AA39" s="89" t="s">
        <v>556</v>
      </c>
      <c r="AB39"/>
      <c r="AC39" s="89">
        <v>0</v>
      </c>
    </row>
    <row r="40" spans="1:29" ht="15">
      <c r="R40" s="89" t="s">
        <v>627</v>
      </c>
      <c r="S40"/>
      <c r="U40" s="89" t="s">
        <v>627</v>
      </c>
      <c r="V40"/>
      <c r="X40" s="89" t="s">
        <v>627</v>
      </c>
      <c r="Y40"/>
      <c r="AA40" s="89" t="s">
        <v>628</v>
      </c>
      <c r="AB40"/>
      <c r="AC40" s="89">
        <v>1</v>
      </c>
    </row>
    <row r="41" spans="1:29" ht="15">
      <c r="R41" s="89" t="s">
        <v>556</v>
      </c>
      <c r="S41"/>
      <c r="U41" s="89" t="s">
        <v>556</v>
      </c>
      <c r="V41"/>
      <c r="X41" s="89" t="s">
        <v>556</v>
      </c>
      <c r="Y41"/>
      <c r="AA41" s="89" t="s">
        <v>629</v>
      </c>
      <c r="AB41"/>
      <c r="AC41" s="89">
        <v>1</v>
      </c>
    </row>
    <row r="42" spans="1:29" ht="15">
      <c r="R42" s="89" t="s">
        <v>628</v>
      </c>
      <c r="S42"/>
      <c r="U42" s="89" t="s">
        <v>628</v>
      </c>
      <c r="V42"/>
      <c r="X42" s="89" t="s">
        <v>628</v>
      </c>
      <c r="Y42"/>
      <c r="AA42" s="89" t="s">
        <v>557</v>
      </c>
      <c r="AB42"/>
      <c r="AC42" s="89">
        <v>1</v>
      </c>
    </row>
    <row r="43" spans="1:29" ht="15">
      <c r="R43" s="89" t="s">
        <v>629</v>
      </c>
      <c r="S43"/>
      <c r="U43" s="89" t="s">
        <v>629</v>
      </c>
      <c r="V43"/>
      <c r="X43" s="89" t="s">
        <v>629</v>
      </c>
      <c r="Y43"/>
      <c r="AA43" s="89" t="s">
        <v>559</v>
      </c>
      <c r="AB43"/>
      <c r="AC43" s="89">
        <v>0</v>
      </c>
    </row>
    <row r="44" spans="1:29" ht="15">
      <c r="R44" s="89" t="s">
        <v>557</v>
      </c>
      <c r="S44"/>
      <c r="U44" s="89" t="s">
        <v>557</v>
      </c>
      <c r="V44"/>
      <c r="X44" s="89" t="s">
        <v>557</v>
      </c>
      <c r="Y44"/>
      <c r="AA44" s="89" t="s">
        <v>561</v>
      </c>
      <c r="AB44"/>
      <c r="AC44" s="89">
        <v>0</v>
      </c>
    </row>
    <row r="45" spans="1:29" ht="15">
      <c r="R45" s="89" t="s">
        <v>559</v>
      </c>
      <c r="S45"/>
      <c r="U45" s="89" t="s">
        <v>559</v>
      </c>
      <c r="V45"/>
      <c r="X45" s="89" t="s">
        <v>559</v>
      </c>
      <c r="Y45"/>
      <c r="AA45" s="89" t="s">
        <v>562</v>
      </c>
      <c r="AB45"/>
      <c r="AC45" s="89">
        <v>1</v>
      </c>
    </row>
    <row r="46" spans="1:29" ht="15">
      <c r="R46" s="89" t="s">
        <v>561</v>
      </c>
      <c r="S46"/>
      <c r="U46" s="89" t="s">
        <v>561</v>
      </c>
      <c r="V46"/>
      <c r="X46" s="89" t="s">
        <v>561</v>
      </c>
      <c r="Y46"/>
      <c r="AA46" s="89" t="s">
        <v>630</v>
      </c>
      <c r="AB46"/>
      <c r="AC46" s="89">
        <v>1</v>
      </c>
    </row>
    <row r="47" spans="1:29" ht="15">
      <c r="R47" s="89" t="s">
        <v>562</v>
      </c>
      <c r="S47"/>
      <c r="U47" s="89" t="s">
        <v>562</v>
      </c>
      <c r="V47"/>
      <c r="X47" s="89" t="s">
        <v>562</v>
      </c>
      <c r="Y47"/>
      <c r="AA47" s="289" t="s">
        <v>631</v>
      </c>
      <c r="AB47"/>
      <c r="AC47" s="89">
        <v>1</v>
      </c>
    </row>
    <row r="48" spans="1:29" ht="15">
      <c r="R48" s="89" t="s">
        <v>630</v>
      </c>
      <c r="S48"/>
      <c r="U48" s="89" t="s">
        <v>630</v>
      </c>
      <c r="V48"/>
      <c r="X48" s="89" t="s">
        <v>630</v>
      </c>
      <c r="Y48"/>
      <c r="AA48" s="89" t="s">
        <v>632</v>
      </c>
      <c r="AB48"/>
      <c r="AC48" s="89">
        <v>0</v>
      </c>
    </row>
    <row r="49" spans="18:29" ht="15">
      <c r="R49" s="289" t="s">
        <v>631</v>
      </c>
      <c r="S49"/>
      <c r="U49" s="289" t="s">
        <v>631</v>
      </c>
      <c r="V49"/>
      <c r="X49" s="289" t="s">
        <v>631</v>
      </c>
      <c r="Y49"/>
      <c r="AA49" s="89" t="s">
        <v>633</v>
      </c>
      <c r="AB49"/>
      <c r="AC49" s="89">
        <v>1</v>
      </c>
    </row>
    <row r="50" spans="18:29" ht="15">
      <c r="R50" s="89" t="s">
        <v>632</v>
      </c>
      <c r="S50"/>
      <c r="U50" s="89" t="s">
        <v>632</v>
      </c>
      <c r="V50"/>
      <c r="X50" s="89" t="s">
        <v>632</v>
      </c>
      <c r="Y50"/>
      <c r="AA50" s="89" t="s">
        <v>634</v>
      </c>
      <c r="AB50"/>
      <c r="AC50" s="89">
        <v>1</v>
      </c>
    </row>
    <row r="51" spans="18:29" ht="15">
      <c r="R51" s="89" t="s">
        <v>633</v>
      </c>
      <c r="S51"/>
      <c r="U51" s="89" t="s">
        <v>633</v>
      </c>
      <c r="V51"/>
      <c r="X51" s="89" t="s">
        <v>633</v>
      </c>
      <c r="Y51"/>
      <c r="AA51" s="89" t="s">
        <v>563</v>
      </c>
      <c r="AB51"/>
      <c r="AC51" s="89">
        <v>1</v>
      </c>
    </row>
    <row r="52" spans="18:29" ht="15">
      <c r="R52" s="89" t="s">
        <v>634</v>
      </c>
      <c r="S52"/>
      <c r="U52" s="89" t="s">
        <v>634</v>
      </c>
      <c r="V52"/>
      <c r="X52" s="89" t="s">
        <v>634</v>
      </c>
      <c r="Y52"/>
      <c r="AA52" s="89" t="s">
        <v>635</v>
      </c>
      <c r="AB52"/>
      <c r="AC52" s="89">
        <v>1</v>
      </c>
    </row>
    <row r="53" spans="18:29" ht="15">
      <c r="R53" s="89" t="s">
        <v>563</v>
      </c>
      <c r="S53"/>
      <c r="U53" s="89" t="s">
        <v>563</v>
      </c>
      <c r="V53"/>
      <c r="X53" s="89" t="s">
        <v>563</v>
      </c>
      <c r="Y53"/>
      <c r="AA53" s="89" t="s">
        <v>636</v>
      </c>
      <c r="AB53"/>
      <c r="AC53" s="89">
        <v>1</v>
      </c>
    </row>
    <row r="54" spans="18:29" ht="15">
      <c r="R54" s="89" t="s">
        <v>635</v>
      </c>
      <c r="S54"/>
      <c r="U54" s="89" t="s">
        <v>635</v>
      </c>
      <c r="V54"/>
      <c r="X54" s="89" t="s">
        <v>635</v>
      </c>
      <c r="Y54"/>
      <c r="AA54" s="89" t="s">
        <v>637</v>
      </c>
      <c r="AB54"/>
      <c r="AC54" s="89">
        <v>1</v>
      </c>
    </row>
    <row r="55" spans="18:29" ht="15">
      <c r="R55" s="89" t="s">
        <v>636</v>
      </c>
      <c r="S55"/>
      <c r="U55" s="89" t="s">
        <v>636</v>
      </c>
      <c r="V55"/>
      <c r="X55" s="89" t="s">
        <v>636</v>
      </c>
      <c r="Y55"/>
      <c r="AA55" s="89" t="s">
        <v>638</v>
      </c>
      <c r="AB55"/>
      <c r="AC55" s="89">
        <v>1</v>
      </c>
    </row>
    <row r="56" spans="18:29" ht="15">
      <c r="R56" s="89" t="s">
        <v>637</v>
      </c>
      <c r="S56"/>
      <c r="U56" s="89" t="s">
        <v>637</v>
      </c>
      <c r="V56"/>
      <c r="X56" s="89" t="s">
        <v>637</v>
      </c>
      <c r="Y56"/>
      <c r="AA56" s="89" t="s">
        <v>974</v>
      </c>
      <c r="AB56"/>
      <c r="AC56" s="89">
        <v>1</v>
      </c>
    </row>
    <row r="57" spans="18:29" ht="15">
      <c r="R57" s="89" t="s">
        <v>638</v>
      </c>
      <c r="S57"/>
      <c r="U57" s="89" t="s">
        <v>638</v>
      </c>
      <c r="V57"/>
      <c r="X57" s="89" t="s">
        <v>638</v>
      </c>
      <c r="Y57"/>
      <c r="AA57" s="89" t="s">
        <v>639</v>
      </c>
      <c r="AB57"/>
      <c r="AC57" s="89">
        <v>1</v>
      </c>
    </row>
    <row r="58" spans="18:29" ht="15">
      <c r="R58" s="89" t="s">
        <v>974</v>
      </c>
      <c r="S58"/>
      <c r="U58" s="89" t="s">
        <v>974</v>
      </c>
      <c r="V58"/>
      <c r="X58" s="89" t="s">
        <v>974</v>
      </c>
      <c r="Y58"/>
      <c r="AA58" s="89" t="s">
        <v>640</v>
      </c>
      <c r="AB58"/>
      <c r="AC58" s="89">
        <v>1</v>
      </c>
    </row>
    <row r="59" spans="18:29" ht="15">
      <c r="R59" s="89" t="s">
        <v>253</v>
      </c>
      <c r="S59"/>
      <c r="U59" s="89" t="s">
        <v>253</v>
      </c>
      <c r="V59"/>
      <c r="X59" s="89" t="s">
        <v>253</v>
      </c>
      <c r="Y59"/>
      <c r="AA59" s="89" t="s">
        <v>641</v>
      </c>
      <c r="AB59"/>
      <c r="AC59" s="89">
        <v>1</v>
      </c>
    </row>
    <row r="60" spans="18:29" ht="15">
      <c r="R60" s="89" t="s">
        <v>639</v>
      </c>
      <c r="S60"/>
      <c r="U60" s="89" t="s">
        <v>639</v>
      </c>
      <c r="V60"/>
      <c r="X60" s="89" t="s">
        <v>639</v>
      </c>
      <c r="Y60"/>
      <c r="AA60" s="89" t="s">
        <v>642</v>
      </c>
      <c r="AB60"/>
      <c r="AC60" s="89">
        <v>0</v>
      </c>
    </row>
    <row r="61" spans="18:29" ht="15">
      <c r="R61" s="89" t="s">
        <v>640</v>
      </c>
      <c r="S61"/>
      <c r="U61" s="89" t="s">
        <v>640</v>
      </c>
      <c r="V61"/>
      <c r="X61" s="89" t="s">
        <v>640</v>
      </c>
      <c r="Y61"/>
      <c r="AA61" s="89" t="s">
        <v>643</v>
      </c>
      <c r="AB61"/>
      <c r="AC61" s="89">
        <v>0</v>
      </c>
    </row>
    <row r="62" spans="18:29" ht="15">
      <c r="R62" s="89" t="s">
        <v>641</v>
      </c>
      <c r="S62"/>
      <c r="U62" s="89" t="s">
        <v>641</v>
      </c>
      <c r="V62"/>
      <c r="X62" s="89" t="s">
        <v>641</v>
      </c>
      <c r="Y62"/>
      <c r="AA62" s="89" t="s">
        <v>644</v>
      </c>
      <c r="AB62"/>
      <c r="AC62" s="89">
        <v>1</v>
      </c>
    </row>
    <row r="63" spans="18:29" ht="15">
      <c r="R63" s="89" t="s">
        <v>642</v>
      </c>
      <c r="S63"/>
      <c r="U63" s="89" t="s">
        <v>642</v>
      </c>
      <c r="V63"/>
      <c r="X63" s="89" t="s">
        <v>642</v>
      </c>
      <c r="Y63"/>
      <c r="AA63" s="89" t="s">
        <v>645</v>
      </c>
      <c r="AB63"/>
      <c r="AC63" s="89">
        <v>0</v>
      </c>
    </row>
    <row r="64" spans="18:29" ht="15">
      <c r="R64" s="89" t="s">
        <v>643</v>
      </c>
      <c r="S64"/>
      <c r="U64" s="89" t="s">
        <v>643</v>
      </c>
      <c r="V64"/>
      <c r="X64" s="89" t="s">
        <v>643</v>
      </c>
      <c r="Y64"/>
      <c r="AA64" s="89" t="s">
        <v>646</v>
      </c>
      <c r="AB64"/>
      <c r="AC64" s="89">
        <v>1</v>
      </c>
    </row>
    <row r="65" spans="18:29" ht="15">
      <c r="R65" s="89" t="s">
        <v>644</v>
      </c>
      <c r="S65"/>
      <c r="U65" s="89" t="s">
        <v>644</v>
      </c>
      <c r="V65"/>
      <c r="X65" s="89" t="s">
        <v>644</v>
      </c>
      <c r="Y65"/>
      <c r="AA65" s="89" t="s">
        <v>647</v>
      </c>
      <c r="AB65"/>
      <c r="AC65" s="89">
        <v>0</v>
      </c>
    </row>
    <row r="66" spans="18:29" ht="15">
      <c r="R66" s="89" t="s">
        <v>645</v>
      </c>
      <c r="S66"/>
      <c r="U66" s="89" t="s">
        <v>645</v>
      </c>
      <c r="V66"/>
      <c r="X66" s="89" t="s">
        <v>645</v>
      </c>
      <c r="Y66"/>
      <c r="AA66" s="89" t="s">
        <v>648</v>
      </c>
      <c r="AB66"/>
      <c r="AC66" s="89">
        <v>0</v>
      </c>
    </row>
    <row r="67" spans="18:29" ht="15">
      <c r="R67" s="89" t="s">
        <v>646</v>
      </c>
      <c r="S67"/>
      <c r="U67" s="89" t="s">
        <v>646</v>
      </c>
      <c r="V67"/>
      <c r="X67" s="89" t="s">
        <v>646</v>
      </c>
      <c r="Y67"/>
      <c r="AA67" s="89" t="s">
        <v>649</v>
      </c>
      <c r="AB67"/>
      <c r="AC67" s="89">
        <v>0</v>
      </c>
    </row>
    <row r="68" spans="18:29" ht="15">
      <c r="R68" s="89" t="s">
        <v>647</v>
      </c>
      <c r="S68"/>
      <c r="U68" s="89" t="s">
        <v>647</v>
      </c>
      <c r="V68"/>
      <c r="X68" s="89" t="s">
        <v>647</v>
      </c>
      <c r="Y68"/>
      <c r="AA68" s="89" t="s">
        <v>650</v>
      </c>
      <c r="AB68"/>
      <c r="AC68" s="89">
        <v>0</v>
      </c>
    </row>
    <row r="69" spans="18:29" ht="15">
      <c r="R69" s="89" t="s">
        <v>648</v>
      </c>
      <c r="S69"/>
      <c r="U69" s="89" t="s">
        <v>648</v>
      </c>
      <c r="V69"/>
      <c r="X69" s="89" t="s">
        <v>648</v>
      </c>
      <c r="Y69"/>
      <c r="AA69" s="89" t="s">
        <v>651</v>
      </c>
      <c r="AB69"/>
      <c r="AC69" s="89">
        <v>1</v>
      </c>
    </row>
    <row r="70" spans="18:29" ht="15">
      <c r="R70" s="89" t="s">
        <v>649</v>
      </c>
      <c r="S70"/>
      <c r="U70" s="89" t="s">
        <v>649</v>
      </c>
      <c r="V70"/>
      <c r="X70" s="89" t="s">
        <v>649</v>
      </c>
      <c r="Y70"/>
      <c r="AA70" s="89" t="s">
        <v>652</v>
      </c>
      <c r="AB70"/>
      <c r="AC70" s="89">
        <v>0</v>
      </c>
    </row>
    <row r="71" spans="18:29" ht="15">
      <c r="R71" s="89" t="s">
        <v>650</v>
      </c>
      <c r="S71"/>
      <c r="U71" s="89" t="s">
        <v>650</v>
      </c>
      <c r="V71"/>
      <c r="X71" s="89" t="s">
        <v>650</v>
      </c>
      <c r="Y71"/>
      <c r="AA71" s="89" t="s">
        <v>653</v>
      </c>
      <c r="AB71"/>
      <c r="AC71" s="89">
        <v>1</v>
      </c>
    </row>
    <row r="72" spans="18:29" ht="15">
      <c r="R72" s="89" t="s">
        <v>651</v>
      </c>
      <c r="S72"/>
      <c r="U72" s="89" t="s">
        <v>651</v>
      </c>
      <c r="V72"/>
      <c r="X72" s="89" t="s">
        <v>651</v>
      </c>
      <c r="Y72"/>
      <c r="AA72" s="89" t="s">
        <v>654</v>
      </c>
      <c r="AB72"/>
      <c r="AC72" s="89">
        <v>0</v>
      </c>
    </row>
    <row r="73" spans="18:29" ht="15">
      <c r="R73" s="89" t="s">
        <v>652</v>
      </c>
      <c r="S73"/>
      <c r="U73" s="89" t="s">
        <v>652</v>
      </c>
      <c r="V73"/>
      <c r="X73" s="89" t="s">
        <v>652</v>
      </c>
      <c r="Y73"/>
      <c r="AA73" s="89" t="s">
        <v>655</v>
      </c>
      <c r="AB73"/>
      <c r="AC73" s="89">
        <v>1</v>
      </c>
    </row>
    <row r="74" spans="18:29" ht="15">
      <c r="R74" s="89" t="s">
        <v>653</v>
      </c>
      <c r="S74"/>
      <c r="U74" s="89" t="s">
        <v>653</v>
      </c>
      <c r="V74"/>
      <c r="X74" s="89" t="s">
        <v>653</v>
      </c>
      <c r="Y74"/>
      <c r="AA74" s="89" t="s">
        <v>656</v>
      </c>
      <c r="AB74"/>
      <c r="AC74" s="89">
        <v>0</v>
      </c>
    </row>
    <row r="75" spans="18:29" ht="15">
      <c r="R75" s="89" t="s">
        <v>654</v>
      </c>
      <c r="S75"/>
      <c r="U75" s="89" t="s">
        <v>654</v>
      </c>
      <c r="V75"/>
      <c r="X75" s="89" t="s">
        <v>654</v>
      </c>
      <c r="Y75"/>
      <c r="AA75" s="89" t="s">
        <v>657</v>
      </c>
      <c r="AB75"/>
      <c r="AC75" s="89">
        <v>1</v>
      </c>
    </row>
    <row r="76" spans="18:29" ht="15">
      <c r="R76" s="89" t="s">
        <v>655</v>
      </c>
      <c r="S76"/>
      <c r="U76" s="89" t="s">
        <v>655</v>
      </c>
      <c r="V76"/>
      <c r="X76" s="89" t="s">
        <v>655</v>
      </c>
      <c r="Y76"/>
      <c r="AA76" s="89" t="s">
        <v>658</v>
      </c>
      <c r="AB76"/>
      <c r="AC76" s="89">
        <v>0</v>
      </c>
    </row>
    <row r="77" spans="18:29" ht="15">
      <c r="R77" s="89" t="s">
        <v>656</v>
      </c>
      <c r="S77"/>
      <c r="U77" s="89" t="s">
        <v>656</v>
      </c>
      <c r="V77"/>
      <c r="X77" s="89" t="s">
        <v>656</v>
      </c>
      <c r="Y77"/>
      <c r="AA77" s="89" t="s">
        <v>660</v>
      </c>
      <c r="AB77"/>
      <c r="AC77" s="89">
        <v>0</v>
      </c>
    </row>
    <row r="78" spans="18:29" ht="15">
      <c r="R78" s="89" t="s">
        <v>657</v>
      </c>
      <c r="S78"/>
      <c r="U78" s="89" t="s">
        <v>657</v>
      </c>
      <c r="V78"/>
      <c r="X78" s="89" t="s">
        <v>657</v>
      </c>
      <c r="Y78"/>
      <c r="AA78" s="89" t="s">
        <v>1056</v>
      </c>
      <c r="AB78"/>
      <c r="AC78" s="89">
        <v>1</v>
      </c>
    </row>
    <row r="79" spans="18:29" ht="15">
      <c r="R79" s="89" t="s">
        <v>658</v>
      </c>
      <c r="S79"/>
      <c r="U79" s="89" t="s">
        <v>658</v>
      </c>
      <c r="V79"/>
      <c r="X79" s="89" t="s">
        <v>658</v>
      </c>
      <c r="Y79"/>
      <c r="AA79" s="89" t="s">
        <v>662</v>
      </c>
      <c r="AB79"/>
      <c r="AC79" s="89">
        <v>1</v>
      </c>
    </row>
    <row r="80" spans="18:29" ht="15">
      <c r="R80" s="89" t="s">
        <v>660</v>
      </c>
      <c r="S80"/>
      <c r="U80" s="89" t="s">
        <v>660</v>
      </c>
      <c r="V80"/>
      <c r="X80" s="89" t="s">
        <v>660</v>
      </c>
      <c r="Y80"/>
      <c r="AA80" s="142" t="s">
        <v>663</v>
      </c>
      <c r="AB80"/>
      <c r="AC80" s="89">
        <v>1</v>
      </c>
    </row>
    <row r="81" spans="18:29" ht="15">
      <c r="R81" s="89" t="s">
        <v>1056</v>
      </c>
      <c r="S81"/>
      <c r="U81" s="89" t="s">
        <v>1056</v>
      </c>
      <c r="V81"/>
      <c r="X81" s="89" t="s">
        <v>1056</v>
      </c>
      <c r="Y81"/>
      <c r="AA81" s="142" t="s">
        <v>664</v>
      </c>
      <c r="AB81"/>
      <c r="AC81" s="89">
        <v>0</v>
      </c>
    </row>
    <row r="82" spans="18:29" ht="15">
      <c r="R82" s="89" t="s">
        <v>662</v>
      </c>
      <c r="S82"/>
      <c r="U82" s="89" t="s">
        <v>662</v>
      </c>
      <c r="V82"/>
      <c r="X82" s="89" t="s">
        <v>662</v>
      </c>
      <c r="Y82"/>
      <c r="AA82" s="142" t="s">
        <v>1057</v>
      </c>
      <c r="AB82"/>
      <c r="AC82" s="89">
        <v>2</v>
      </c>
    </row>
    <row r="83" spans="18:29" ht="15.75">
      <c r="R83" s="142" t="s">
        <v>663</v>
      </c>
      <c r="S83"/>
      <c r="U83" s="142" t="s">
        <v>663</v>
      </c>
      <c r="V83"/>
      <c r="X83" s="142" t="s">
        <v>663</v>
      </c>
      <c r="Y83"/>
      <c r="AA83" s="89" t="s">
        <v>565</v>
      </c>
      <c r="AB83"/>
      <c r="AC83" s="89">
        <v>1</v>
      </c>
    </row>
    <row r="84" spans="18:29" ht="15">
      <c r="R84" s="142" t="s">
        <v>664</v>
      </c>
      <c r="S84"/>
      <c r="U84" s="142" t="s">
        <v>664</v>
      </c>
      <c r="V84"/>
      <c r="X84" s="142" t="s">
        <v>664</v>
      </c>
      <c r="Y84"/>
      <c r="AA84" s="89" t="s">
        <v>665</v>
      </c>
      <c r="AB84"/>
      <c r="AC84" s="89">
        <v>2</v>
      </c>
    </row>
    <row r="85" spans="18:29" ht="15">
      <c r="R85" s="142" t="s">
        <v>1057</v>
      </c>
      <c r="S85"/>
      <c r="U85" s="142" t="s">
        <v>1057</v>
      </c>
      <c r="V85"/>
      <c r="X85" s="142" t="s">
        <v>1057</v>
      </c>
      <c r="Y85"/>
      <c r="AA85" s="89" t="s">
        <v>666</v>
      </c>
      <c r="AB85"/>
      <c r="AC85" s="89">
        <v>0</v>
      </c>
    </row>
    <row r="86" spans="18:29" ht="15">
      <c r="R86" s="89" t="s">
        <v>262</v>
      </c>
      <c r="S86"/>
      <c r="U86" s="89" t="s">
        <v>262</v>
      </c>
      <c r="V86"/>
      <c r="X86" s="89" t="s">
        <v>262</v>
      </c>
      <c r="Y86"/>
      <c r="AA86" s="89" t="s">
        <v>1058</v>
      </c>
      <c r="AB86"/>
      <c r="AC86" s="89">
        <v>1</v>
      </c>
    </row>
    <row r="87" spans="18:29" ht="15.75">
      <c r="R87" s="89" t="s">
        <v>565</v>
      </c>
      <c r="S87"/>
      <c r="U87" s="89" t="s">
        <v>565</v>
      </c>
      <c r="V87"/>
      <c r="X87" s="89" t="s">
        <v>565</v>
      </c>
      <c r="Y87"/>
      <c r="AA87" s="89" t="s">
        <v>1059</v>
      </c>
      <c r="AB87"/>
      <c r="AC87" s="89">
        <v>1</v>
      </c>
    </row>
    <row r="88" spans="18:29" ht="15">
      <c r="R88" s="89" t="s">
        <v>665</v>
      </c>
      <c r="S88"/>
      <c r="U88" s="89" t="s">
        <v>665</v>
      </c>
      <c r="V88"/>
      <c r="X88" s="89" t="s">
        <v>665</v>
      </c>
      <c r="Y88"/>
      <c r="AA88" s="89" t="s">
        <v>570</v>
      </c>
      <c r="AB88"/>
      <c r="AC88" s="89">
        <v>1</v>
      </c>
    </row>
    <row r="89" spans="18:29" ht="15">
      <c r="R89" s="89" t="s">
        <v>666</v>
      </c>
      <c r="S89"/>
      <c r="U89" s="89" t="s">
        <v>666</v>
      </c>
      <c r="V89"/>
      <c r="X89" s="89" t="s">
        <v>666</v>
      </c>
      <c r="Y89"/>
      <c r="AA89" s="89" t="s">
        <v>669</v>
      </c>
      <c r="AB89"/>
      <c r="AC89" s="89">
        <v>1</v>
      </c>
    </row>
    <row r="90" spans="18:29" ht="15">
      <c r="R90" s="89" t="s">
        <v>1058</v>
      </c>
      <c r="S90"/>
      <c r="U90" s="89" t="s">
        <v>1058</v>
      </c>
      <c r="V90"/>
      <c r="X90" s="89" t="s">
        <v>1058</v>
      </c>
      <c r="Y90"/>
      <c r="AA90" s="89" t="s">
        <v>670</v>
      </c>
      <c r="AB90"/>
      <c r="AC90" s="89">
        <v>0</v>
      </c>
    </row>
    <row r="91" spans="18:29" ht="15">
      <c r="R91" s="89" t="s">
        <v>1059</v>
      </c>
      <c r="S91"/>
      <c r="U91" s="89" t="s">
        <v>1059</v>
      </c>
      <c r="V91"/>
      <c r="X91" s="89" t="s">
        <v>1059</v>
      </c>
      <c r="Y91"/>
      <c r="AA91" s="89" t="s">
        <v>671</v>
      </c>
      <c r="AB91"/>
      <c r="AC91" s="89">
        <v>0</v>
      </c>
    </row>
    <row r="92" spans="18:29" ht="15">
      <c r="R92" s="89" t="s">
        <v>570</v>
      </c>
      <c r="S92"/>
      <c r="U92" s="89" t="s">
        <v>570</v>
      </c>
      <c r="V92"/>
      <c r="X92" s="89" t="s">
        <v>570</v>
      </c>
      <c r="Y92"/>
      <c r="AA92" s="89" t="s">
        <v>672</v>
      </c>
      <c r="AB92"/>
      <c r="AC92" s="89">
        <v>0</v>
      </c>
    </row>
    <row r="93" spans="18:29" ht="15">
      <c r="R93" s="89" t="s">
        <v>669</v>
      </c>
      <c r="S93"/>
      <c r="U93" s="89" t="s">
        <v>669</v>
      </c>
      <c r="V93"/>
      <c r="X93" s="89" t="s">
        <v>669</v>
      </c>
      <c r="Y93"/>
      <c r="AA93" s="89" t="s">
        <v>673</v>
      </c>
      <c r="AB93"/>
      <c r="AC93" s="89">
        <v>0</v>
      </c>
    </row>
    <row r="94" spans="18:29" ht="15">
      <c r="R94" s="89" t="s">
        <v>670</v>
      </c>
      <c r="S94"/>
      <c r="U94" s="89" t="s">
        <v>670</v>
      </c>
      <c r="V94"/>
      <c r="X94" s="89" t="s">
        <v>670</v>
      </c>
      <c r="Y94"/>
      <c r="AA94" s="89" t="s">
        <v>674</v>
      </c>
      <c r="AB94"/>
      <c r="AC94" s="89">
        <v>0</v>
      </c>
    </row>
    <row r="95" spans="18:29" ht="15">
      <c r="R95" s="89" t="s">
        <v>671</v>
      </c>
      <c r="S95"/>
      <c r="U95" s="89" t="s">
        <v>671</v>
      </c>
      <c r="V95"/>
      <c r="X95" s="89" t="s">
        <v>671</v>
      </c>
      <c r="Y95"/>
      <c r="AA95" s="89" t="s">
        <v>675</v>
      </c>
      <c r="AB95"/>
      <c r="AC95" s="89">
        <v>0</v>
      </c>
    </row>
    <row r="96" spans="18:29" ht="15">
      <c r="R96" s="89" t="s">
        <v>672</v>
      </c>
      <c r="S96"/>
      <c r="U96" s="89" t="s">
        <v>672</v>
      </c>
      <c r="V96"/>
      <c r="X96" s="89" t="s">
        <v>672</v>
      </c>
      <c r="Y96"/>
      <c r="AA96" s="89" t="s">
        <v>676</v>
      </c>
      <c r="AB96"/>
      <c r="AC96" s="89">
        <v>0</v>
      </c>
    </row>
    <row r="97" spans="18:29" ht="15">
      <c r="R97" s="89" t="s">
        <v>673</v>
      </c>
      <c r="S97"/>
      <c r="U97" s="89" t="s">
        <v>673</v>
      </c>
      <c r="V97"/>
      <c r="X97" s="89" t="s">
        <v>673</v>
      </c>
      <c r="Y97"/>
      <c r="AA97" s="89" t="s">
        <v>572</v>
      </c>
      <c r="AB97"/>
      <c r="AC97" s="89">
        <v>1</v>
      </c>
    </row>
    <row r="98" spans="18:29" ht="15">
      <c r="R98" s="89" t="s">
        <v>674</v>
      </c>
      <c r="S98"/>
      <c r="U98" s="89" t="s">
        <v>674</v>
      </c>
      <c r="V98"/>
      <c r="X98" s="89" t="s">
        <v>674</v>
      </c>
      <c r="Y98"/>
      <c r="AA98" s="89" t="s">
        <v>677</v>
      </c>
      <c r="AB98"/>
      <c r="AC98" s="89">
        <v>1</v>
      </c>
    </row>
    <row r="99" spans="18:29" ht="15">
      <c r="R99" s="89" t="s">
        <v>675</v>
      </c>
      <c r="S99"/>
      <c r="U99" s="89" t="s">
        <v>675</v>
      </c>
      <c r="V99"/>
      <c r="X99" s="89" t="s">
        <v>675</v>
      </c>
      <c r="Y99"/>
      <c r="AA99" s="89" t="s">
        <v>678</v>
      </c>
      <c r="AB99"/>
    </row>
    <row r="100" spans="18:29" ht="15">
      <c r="R100" s="89" t="s">
        <v>676</v>
      </c>
      <c r="S100"/>
      <c r="U100" s="89" t="s">
        <v>676</v>
      </c>
      <c r="V100"/>
      <c r="X100" s="89" t="s">
        <v>676</v>
      </c>
      <c r="AA100" s="89" t="s">
        <v>679</v>
      </c>
      <c r="AB100"/>
      <c r="AC100" s="89">
        <v>0</v>
      </c>
    </row>
    <row r="101" spans="18:29" ht="15">
      <c r="R101" s="89" t="s">
        <v>572</v>
      </c>
      <c r="S101"/>
      <c r="U101" s="89" t="s">
        <v>572</v>
      </c>
      <c r="V101"/>
      <c r="X101" s="89" t="s">
        <v>572</v>
      </c>
      <c r="AA101" s="89" t="s">
        <v>574</v>
      </c>
      <c r="AB101"/>
      <c r="AC101" s="89">
        <v>1</v>
      </c>
    </row>
    <row r="102" spans="18:29" ht="15">
      <c r="R102" s="89" t="s">
        <v>677</v>
      </c>
      <c r="S102"/>
      <c r="U102" s="89" t="s">
        <v>677</v>
      </c>
      <c r="V102"/>
      <c r="X102" s="89" t="s">
        <v>677</v>
      </c>
      <c r="AB102"/>
    </row>
    <row r="103" spans="18:29" ht="15">
      <c r="R103" s="89" t="s">
        <v>678</v>
      </c>
      <c r="S103"/>
      <c r="U103" s="89" t="s">
        <v>678</v>
      </c>
      <c r="V103"/>
      <c r="X103" s="89" t="s">
        <v>678</v>
      </c>
    </row>
    <row r="104" spans="18:29" ht="15">
      <c r="R104" s="89" t="s">
        <v>679</v>
      </c>
      <c r="S104"/>
      <c r="U104" s="89" t="s">
        <v>679</v>
      </c>
      <c r="V104"/>
      <c r="X104" s="89" t="s">
        <v>679</v>
      </c>
    </row>
    <row r="105" spans="18:29" ht="15">
      <c r="R105" s="89" t="s">
        <v>574</v>
      </c>
      <c r="S105"/>
      <c r="U105" s="89" t="s">
        <v>574</v>
      </c>
      <c r="V105"/>
      <c r="X105" s="89" t="s">
        <v>574</v>
      </c>
    </row>
    <row r="106" spans="18:29" ht="15">
      <c r="S106"/>
      <c r="V106"/>
    </row>
  </sheetData>
  <pageMargins left="0.7" right="0.7" top="0.75" bottom="0.75" header="0.3" footer="0.3"/>
  <pageSetup paperSize="9" orientation="portrait" r:id="rId15"/>
  <drawing r:id="rId16"/>
  <extLst>
    <ext xmlns:x14="http://schemas.microsoft.com/office/spreadsheetml/2009/9/main" uri="{A8765BA9-456A-4dab-B4F3-ACF838C121DE}">
      <x14:slicerList>
        <x14:slicer r:id="rId17"/>
      </x14:slicerList>
    </ext>
  </extLst>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3654BF-5489-4B1B-97B9-823933B195E6}">
  <sheetPr codeName="Sheet26">
    <pageSetUpPr fitToPage="1"/>
  </sheetPr>
  <dimension ref="A1:AJ89"/>
  <sheetViews>
    <sheetView showGridLines="0" zoomScale="64" zoomScaleNormal="64" workbookViewId="0"/>
  </sheetViews>
  <sheetFormatPr defaultColWidth="12" defaultRowHeight="15" customHeight="1"/>
  <cols>
    <col min="1" max="1" width="9.28515625" style="156" customWidth="1"/>
    <col min="2" max="2" width="2.7109375" style="157" customWidth="1"/>
    <col min="3" max="3" width="4.7109375" style="157" customWidth="1"/>
    <col min="4" max="4" width="20" style="157" customWidth="1"/>
    <col min="5" max="7" width="8.7109375" style="157" customWidth="1"/>
    <col min="8" max="8" width="7.42578125" style="157" customWidth="1"/>
    <col min="9" max="24" width="12" style="156"/>
    <col min="25" max="27" width="7.140625" style="157" customWidth="1"/>
    <col min="28" max="28" width="3.28515625" style="157" customWidth="1"/>
    <col min="29" max="31" width="9" style="157" customWidth="1"/>
    <col min="32" max="16384" width="12" style="156"/>
  </cols>
  <sheetData>
    <row r="1" spans="1:33" ht="15" customHeight="1">
      <c r="C1" s="396"/>
      <c r="D1" s="396"/>
      <c r="E1" s="396"/>
      <c r="F1" s="396"/>
      <c r="G1" s="396"/>
      <c r="H1" s="396"/>
      <c r="I1" s="397"/>
      <c r="J1" s="397"/>
      <c r="K1" s="397"/>
      <c r="L1" s="397"/>
      <c r="M1" s="397"/>
      <c r="N1" s="397"/>
      <c r="O1" s="397"/>
      <c r="P1" s="397"/>
      <c r="Q1" s="397"/>
      <c r="R1" s="397"/>
      <c r="S1" s="397"/>
      <c r="T1" s="397"/>
      <c r="U1" s="397"/>
      <c r="V1" s="397"/>
      <c r="W1" s="397"/>
      <c r="Y1" s="159"/>
      <c r="Z1" s="159"/>
      <c r="AA1" s="159"/>
      <c r="AB1" s="159"/>
      <c r="AC1" s="159"/>
      <c r="AD1" s="159"/>
      <c r="AE1" s="159"/>
    </row>
    <row r="2" spans="1:33" ht="15" customHeight="1">
      <c r="C2" s="396"/>
      <c r="D2" s="396"/>
      <c r="E2" s="396"/>
      <c r="F2" s="396"/>
      <c r="G2" s="396"/>
      <c r="H2" s="396"/>
      <c r="I2" s="398"/>
      <c r="J2" s="399"/>
      <c r="K2" s="399"/>
      <c r="L2" s="399"/>
      <c r="M2" s="399"/>
      <c r="N2" s="399"/>
      <c r="O2" s="397"/>
      <c r="P2" s="397"/>
      <c r="Q2" s="397"/>
      <c r="R2" s="397"/>
      <c r="S2" s="397"/>
      <c r="T2" s="397"/>
      <c r="U2" s="397"/>
      <c r="V2" s="397"/>
      <c r="W2" s="397"/>
    </row>
    <row r="3" spans="1:33" ht="15" customHeight="1">
      <c r="C3" s="396"/>
      <c r="D3" s="396"/>
      <c r="E3" s="396"/>
      <c r="F3" s="396"/>
      <c r="G3" s="396"/>
      <c r="H3" s="396"/>
      <c r="I3" s="397"/>
      <c r="J3" s="397"/>
      <c r="K3" s="397"/>
      <c r="L3" s="397"/>
      <c r="M3" s="397"/>
      <c r="N3" s="397"/>
      <c r="O3" s="397"/>
      <c r="P3" s="397"/>
      <c r="Q3" s="397"/>
      <c r="R3" s="397"/>
      <c r="S3" s="397"/>
      <c r="T3" s="397"/>
      <c r="U3" s="397"/>
      <c r="V3" s="397"/>
      <c r="W3" s="397"/>
    </row>
    <row r="4" spans="1:33" ht="15" customHeight="1">
      <c r="C4" s="396"/>
      <c r="D4" s="396"/>
      <c r="E4" s="396"/>
      <c r="F4" s="396"/>
      <c r="G4" s="396"/>
      <c r="H4" s="396"/>
      <c r="I4" s="397"/>
      <c r="J4" s="397"/>
      <c r="K4" s="397"/>
      <c r="L4" s="397"/>
      <c r="M4" s="397"/>
      <c r="N4" s="397"/>
      <c r="O4" s="397"/>
      <c r="P4" s="397"/>
      <c r="Q4" s="397"/>
      <c r="R4" s="397"/>
      <c r="S4" s="397"/>
      <c r="T4" s="397"/>
      <c r="U4" s="397"/>
      <c r="V4" s="397"/>
      <c r="W4" s="397"/>
      <c r="Y4" s="156"/>
      <c r="Z4" s="156"/>
      <c r="AA4" s="156"/>
      <c r="AB4" s="156"/>
      <c r="AC4" s="156"/>
      <c r="AD4" s="156"/>
      <c r="AE4" s="156"/>
    </row>
    <row r="5" spans="1:33" ht="15" customHeight="1">
      <c r="C5" s="396"/>
      <c r="D5" s="396"/>
      <c r="E5" s="396"/>
      <c r="F5" s="396"/>
      <c r="G5" s="396"/>
      <c r="H5" s="397"/>
      <c r="I5" s="397"/>
      <c r="J5" s="397"/>
      <c r="K5" s="397"/>
      <c r="L5" s="397"/>
      <c r="M5" s="397"/>
      <c r="N5" s="397"/>
      <c r="O5" s="397"/>
      <c r="P5" s="397"/>
      <c r="Q5" s="397"/>
      <c r="R5" s="397"/>
      <c r="S5" s="397"/>
      <c r="T5" s="397"/>
      <c r="U5" s="397"/>
      <c r="V5" s="397"/>
      <c r="W5" s="397"/>
      <c r="Y5" s="156"/>
      <c r="Z5" s="156"/>
      <c r="AA5" s="156"/>
      <c r="AB5" s="156"/>
      <c r="AC5" s="156"/>
      <c r="AD5" s="156"/>
      <c r="AE5" s="156"/>
    </row>
    <row r="6" spans="1:33" ht="15" customHeight="1">
      <c r="C6" s="400"/>
      <c r="D6" s="396"/>
      <c r="E6" s="396"/>
      <c r="F6" s="396"/>
      <c r="G6" s="396"/>
      <c r="H6" s="401"/>
      <c r="I6" s="397"/>
      <c r="J6" s="397"/>
      <c r="K6" s="397"/>
      <c r="L6" s="397"/>
      <c r="M6" s="397"/>
      <c r="N6" s="397"/>
      <c r="O6" s="397"/>
      <c r="P6" s="397"/>
      <c r="Q6" s="397"/>
      <c r="R6" s="397"/>
      <c r="S6" s="397"/>
      <c r="T6" s="397"/>
      <c r="U6" s="397"/>
      <c r="V6" s="397"/>
      <c r="W6" s="397"/>
      <c r="Y6" s="156"/>
      <c r="Z6" s="156"/>
      <c r="AA6" s="156"/>
      <c r="AB6" s="156"/>
      <c r="AC6" s="156"/>
      <c r="AD6" s="156"/>
      <c r="AE6" s="156"/>
    </row>
    <row r="7" spans="1:33" ht="15" customHeight="1">
      <c r="C7" s="396"/>
      <c r="D7" s="402" t="s">
        <v>273</v>
      </c>
      <c r="E7" s="403"/>
      <c r="F7" s="403"/>
      <c r="G7" s="403"/>
      <c r="H7" s="401"/>
      <c r="I7" s="397"/>
      <c r="J7" s="397"/>
      <c r="K7" s="397"/>
      <c r="L7" s="397"/>
      <c r="M7" s="397"/>
      <c r="N7" s="397"/>
      <c r="O7" s="397"/>
      <c r="P7" s="397"/>
      <c r="Q7" s="397"/>
      <c r="R7" s="397"/>
      <c r="S7" s="397"/>
      <c r="T7" s="397"/>
      <c r="U7" s="397"/>
      <c r="V7" s="397"/>
      <c r="W7" s="397"/>
      <c r="Y7" s="156"/>
      <c r="Z7" s="156"/>
      <c r="AA7" s="156"/>
      <c r="AB7" s="156"/>
      <c r="AC7" s="156"/>
      <c r="AD7" s="156"/>
      <c r="AE7" s="156"/>
    </row>
    <row r="8" spans="1:33" ht="15" customHeight="1">
      <c r="C8" s="396"/>
      <c r="D8" s="404"/>
      <c r="E8" s="405" t="s">
        <v>1041</v>
      </c>
      <c r="F8" s="406" t="s">
        <v>37</v>
      </c>
      <c r="G8" s="407" t="s">
        <v>1042</v>
      </c>
      <c r="H8" s="401"/>
      <c r="I8" s="397"/>
      <c r="J8" s="397"/>
      <c r="K8" s="397"/>
      <c r="L8" s="397"/>
      <c r="M8" s="397"/>
      <c r="N8" s="397"/>
      <c r="O8" s="397"/>
      <c r="P8" s="397"/>
      <c r="Q8" s="397"/>
      <c r="R8" s="397"/>
      <c r="S8" s="397"/>
      <c r="T8" s="397"/>
      <c r="U8" s="397"/>
      <c r="V8" s="408"/>
      <c r="W8" s="408"/>
      <c r="Y8" s="156"/>
      <c r="Z8" s="156"/>
      <c r="AA8" s="156"/>
      <c r="AB8" s="156"/>
      <c r="AC8" s="156"/>
      <c r="AD8" s="156"/>
      <c r="AE8" s="156"/>
      <c r="AF8" s="157"/>
    </row>
    <row r="9" spans="1:33" ht="20.25" customHeight="1">
      <c r="C9" s="396"/>
      <c r="D9" s="396"/>
      <c r="E9" s="807" t="str">
        <f>PowerPivot!S1</f>
        <v>Real GDP Growth per capita, % GDP</v>
      </c>
      <c r="F9" s="808" t="str">
        <f>PowerPivot!V1</f>
        <v>Foreign direct investment, net inflows, % GDP</v>
      </c>
      <c r="G9" s="809" t="str">
        <f>PowerPivot!Y1</f>
        <v>Consumer price inflation</v>
      </c>
      <c r="H9" s="401"/>
      <c r="I9" s="397"/>
      <c r="J9" s="397"/>
      <c r="K9" s="397"/>
      <c r="L9" s="397"/>
      <c r="M9" s="397"/>
      <c r="N9" s="397"/>
      <c r="O9" s="397"/>
      <c r="P9" s="397"/>
      <c r="Q9" s="397"/>
      <c r="R9" s="397"/>
      <c r="S9" s="397"/>
      <c r="T9" s="397"/>
      <c r="U9" s="397"/>
      <c r="V9" s="397"/>
      <c r="W9" s="397"/>
      <c r="Y9" s="156"/>
      <c r="Z9" s="156"/>
      <c r="AA9" s="156"/>
      <c r="AB9" s="156"/>
      <c r="AC9" s="156"/>
      <c r="AD9" s="156"/>
      <c r="AE9" s="156"/>
      <c r="AF9" s="157"/>
    </row>
    <row r="10" spans="1:33" ht="20.25" customHeight="1">
      <c r="C10" s="396"/>
      <c r="D10" s="396"/>
      <c r="E10" s="807"/>
      <c r="F10" s="808"/>
      <c r="G10" s="809"/>
      <c r="H10" s="401"/>
      <c r="I10" s="397"/>
      <c r="J10" s="397"/>
      <c r="K10" s="397"/>
      <c r="L10" s="397"/>
      <c r="M10" s="397"/>
      <c r="N10" s="397"/>
      <c r="O10" s="397"/>
      <c r="P10" s="397"/>
      <c r="Q10" s="397"/>
      <c r="R10" s="397"/>
      <c r="S10" s="397"/>
      <c r="T10" s="397"/>
      <c r="U10" s="397"/>
      <c r="V10" s="397"/>
      <c r="W10" s="397"/>
      <c r="Y10" s="156"/>
      <c r="Z10" s="156"/>
      <c r="AA10" s="156"/>
      <c r="AB10" s="156"/>
      <c r="AC10" s="156"/>
      <c r="AD10" s="156"/>
      <c r="AE10" s="156"/>
      <c r="AF10" s="157"/>
    </row>
    <row r="11" spans="1:33" ht="15" customHeight="1">
      <c r="A11" s="200">
        <f>IF(INDEX(Score2026!H:H,MATCH($E$9,Score2026!$C:$C,0))="","",INDEX(Score2026!H:H,MATCH($E$9,Score2026!$C:$C,0)))</f>
        <v>28.133420471558789</v>
      </c>
      <c r="B11" s="200">
        <f>IF(INDEX(Score2026!H:H,MATCH($F$9,Score2026!$C:$C,0))="","",INDEX(Score2026!H:H,MATCH($F$9,Score2026!$C:$C,0)))</f>
        <v>13.977178346671311</v>
      </c>
      <c r="C11" s="420">
        <f>IF(INDEX(Score2026!H:H,MATCH($G$9,Score2026!$C:$C,0))="","",INDEX(Score2026!H:H,MATCH($G$9,Score2026!$C:$C,0)))</f>
        <v>81.846752554218639</v>
      </c>
      <c r="D11" s="410" t="s">
        <v>2</v>
      </c>
      <c r="E11" s="421">
        <f>IF(A11="",#N/A,A11)</f>
        <v>28.133420471558789</v>
      </c>
      <c r="F11" s="422">
        <f>IF(B11="",#N/A,B11)</f>
        <v>13.977178346671311</v>
      </c>
      <c r="G11" s="423">
        <f>IF(C11="",#N/A,(C11))</f>
        <v>81.846752554218639</v>
      </c>
      <c r="H11" s="424">
        <f>IF(G11&lt;1,1,G11)</f>
        <v>81.846752554218639</v>
      </c>
      <c r="I11" s="397"/>
      <c r="J11" s="397"/>
      <c r="K11" s="397"/>
      <c r="L11" s="397"/>
      <c r="M11" s="397"/>
      <c r="N11" s="397"/>
      <c r="O11" s="397"/>
      <c r="P11" s="397"/>
      <c r="Q11" s="397"/>
      <c r="R11" s="397"/>
      <c r="S11" s="397"/>
      <c r="T11" s="397"/>
      <c r="U11" s="397"/>
      <c r="V11" s="397"/>
      <c r="W11" s="397"/>
      <c r="Y11" s="156"/>
      <c r="Z11" s="156"/>
      <c r="AA11" s="156"/>
      <c r="AB11" s="156"/>
      <c r="AC11" s="156"/>
      <c r="AD11" s="156"/>
      <c r="AE11" s="156"/>
      <c r="AF11" s="157"/>
    </row>
    <row r="12" spans="1:33" ht="15" customHeight="1">
      <c r="A12" s="200">
        <f>IF(INDEX(Score2026!I:I,MATCH($E$9,Score2026!$C:$C,0))="","",INDEX(Score2026!I:I,MATCH($E$9,Score2026!$C:$C,0)))</f>
        <v>43.083604755915658</v>
      </c>
      <c r="B12" s="200">
        <f>IF(INDEX(Score2026!I:I,MATCH($F$9,Score2026!$C:$C,0))="","",INDEX(Score2026!I:I,MATCH($F$9,Score2026!$C:$C,0)))</f>
        <v>5.4788901066343829</v>
      </c>
      <c r="C12" s="420">
        <f>IF(INDEX(Score2026!I:I,MATCH($G$9,Score2026!$C:$C,0))="","",INDEX(Score2026!I:I,MATCH($G$9,Score2026!$C:$C,0)))</f>
        <v>41.569234783891297</v>
      </c>
      <c r="D12" s="410" t="s">
        <v>3</v>
      </c>
      <c r="E12" s="421">
        <f t="shared" ref="E12:F40" si="0">IF(A12="",#N/A,A12)</f>
        <v>43.083604755915658</v>
      </c>
      <c r="F12" s="422">
        <f t="shared" si="0"/>
        <v>5.4788901066343829</v>
      </c>
      <c r="G12" s="423">
        <f t="shared" ref="G12:G40" si="1">IF(C12="",#N/A,(C12))</f>
        <v>41.569234783891297</v>
      </c>
      <c r="H12" s="424">
        <f t="shared" ref="H12:H40" si="2">IF(G12&lt;1,1,G12)</f>
        <v>41.569234783891297</v>
      </c>
      <c r="I12" s="397"/>
      <c r="J12" s="397"/>
      <c r="K12" s="397"/>
      <c r="L12" s="397"/>
      <c r="M12" s="397"/>
      <c r="N12" s="397"/>
      <c r="O12" s="397"/>
      <c r="P12" s="397"/>
      <c r="Q12" s="397"/>
      <c r="R12" s="397"/>
      <c r="S12" s="397"/>
      <c r="T12" s="397"/>
      <c r="U12" s="397"/>
      <c r="V12" s="397"/>
      <c r="W12" s="397"/>
      <c r="Y12" s="156"/>
      <c r="Z12" s="156"/>
      <c r="AA12" s="156"/>
      <c r="AB12" s="156"/>
      <c r="AC12" s="156"/>
      <c r="AD12" s="156"/>
      <c r="AE12" s="156"/>
      <c r="AF12" s="157"/>
    </row>
    <row r="13" spans="1:33" ht="15" customHeight="1">
      <c r="A13" s="200">
        <f>IF(INDEX(Score2026!J:J,MATCH($E$9,Score2026!$C:$C,0))="","",INDEX(Score2026!J:J,MATCH($E$9,Score2026!$C:$C,0)))</f>
        <v>19.347886851883342</v>
      </c>
      <c r="B13" s="200">
        <f>IF(INDEX(Score2026!J:J,MATCH($F$9,Score2026!$C:$C,0))="","",INDEX(Score2026!J:J,MATCH($F$9,Score2026!$C:$C,0)))</f>
        <v>5.5134780458205839</v>
      </c>
      <c r="C13" s="420">
        <f>IF(INDEX(Score2026!J:J,MATCH($G$9,Score2026!$C:$C,0))="","",INDEX(Score2026!J:J,MATCH($G$9,Score2026!$C:$C,0)))</f>
        <v>100</v>
      </c>
      <c r="D13" s="410" t="s">
        <v>4</v>
      </c>
      <c r="E13" s="425">
        <f t="shared" si="0"/>
        <v>19.347886851883342</v>
      </c>
      <c r="F13" s="422">
        <f t="shared" si="0"/>
        <v>5.5134780458205839</v>
      </c>
      <c r="G13" s="423">
        <f t="shared" si="1"/>
        <v>100</v>
      </c>
      <c r="H13" s="424">
        <f t="shared" si="2"/>
        <v>100</v>
      </c>
      <c r="I13" s="397"/>
      <c r="J13" s="397"/>
      <c r="K13" s="397"/>
      <c r="L13" s="397"/>
      <c r="M13" s="397"/>
      <c r="N13" s="397"/>
      <c r="O13" s="397"/>
      <c r="P13" s="397"/>
      <c r="Q13" s="397"/>
      <c r="R13" s="397"/>
      <c r="S13" s="397"/>
      <c r="T13" s="397"/>
      <c r="U13" s="397"/>
      <c r="V13" s="397"/>
      <c r="W13" s="397"/>
      <c r="Y13" s="156"/>
      <c r="Z13" s="156"/>
      <c r="AA13" s="156"/>
      <c r="AB13" s="156"/>
      <c r="AC13" s="156"/>
      <c r="AD13" s="156"/>
      <c r="AE13" s="156"/>
      <c r="AF13" s="157"/>
    </row>
    <row r="14" spans="1:33" ht="15" customHeight="1">
      <c r="A14" s="200">
        <f>IF(INDEX(Score2026!K:K,MATCH($E$9,Score2026!$C:$C,0))="","",INDEX(Score2026!K:K,MATCH($E$9,Score2026!$C:$C,0)))</f>
        <v>54.287456270820762</v>
      </c>
      <c r="B14" s="200">
        <f>IF(INDEX(Score2026!K:K,MATCH($F$9,Score2026!$C:$C,0))="","",INDEX(Score2026!K:K,MATCH($F$9,Score2026!$C:$C,0)))</f>
        <v>55.345033909724137</v>
      </c>
      <c r="C14" s="420">
        <f>IF(INDEX(Score2026!K:K,MATCH($G$9,Score2026!$C:$C,0))="","",INDEX(Score2026!K:K,MATCH($G$9,Score2026!$C:$C,0)))</f>
        <v>84.115908484941301</v>
      </c>
      <c r="D14" s="410" t="s">
        <v>5</v>
      </c>
      <c r="E14" s="421">
        <f t="shared" si="0"/>
        <v>54.287456270820762</v>
      </c>
      <c r="F14" s="422">
        <f t="shared" si="0"/>
        <v>55.345033909724137</v>
      </c>
      <c r="G14" s="423">
        <f t="shared" si="1"/>
        <v>84.115908484941301</v>
      </c>
      <c r="H14" s="424">
        <f t="shared" si="2"/>
        <v>84.115908484941301</v>
      </c>
      <c r="I14" s="397"/>
      <c r="J14" s="397"/>
      <c r="K14" s="397"/>
      <c r="L14" s="397"/>
      <c r="M14" s="397"/>
      <c r="N14" s="397"/>
      <c r="O14" s="397"/>
      <c r="P14" s="397"/>
      <c r="Q14" s="397"/>
      <c r="R14" s="397"/>
      <c r="S14" s="397"/>
      <c r="T14" s="397"/>
      <c r="U14" s="397"/>
      <c r="V14" s="397"/>
      <c r="W14" s="397"/>
      <c r="Y14" s="156"/>
      <c r="Z14" s="156"/>
      <c r="AA14" s="156"/>
      <c r="AB14" s="156"/>
      <c r="AC14" s="156"/>
      <c r="AD14" s="156"/>
      <c r="AE14" s="156"/>
      <c r="AF14" s="157"/>
    </row>
    <row r="15" spans="1:33" ht="15" customHeight="1">
      <c r="A15" s="200">
        <f>IF(INDEX(Score2026!L:L,MATCH($E$9,Score2026!$C:$C,0))="","",INDEX(Score2026!L:L,MATCH($E$9,Score2026!$C:$C,0)))</f>
        <v>26.834019999266328</v>
      </c>
      <c r="B15" s="200">
        <f>IF(INDEX(Score2026!L:L,MATCH($F$9,Score2026!$C:$C,0))="","",INDEX(Score2026!L:L,MATCH($F$9,Score2026!$C:$C,0)))</f>
        <v>18.916201214968233</v>
      </c>
      <c r="C15" s="420">
        <f>IF(INDEX(Score2026!L:L,MATCH($G$9,Score2026!$C:$C,0))="","",INDEX(Score2026!L:L,MATCH($G$9,Score2026!$C:$C,0)))</f>
        <v>86.385064415664004</v>
      </c>
      <c r="D15" s="410" t="s">
        <v>6</v>
      </c>
      <c r="E15" s="421">
        <f t="shared" si="0"/>
        <v>26.834019999266328</v>
      </c>
      <c r="F15" s="422">
        <f t="shared" si="0"/>
        <v>18.916201214968233</v>
      </c>
      <c r="G15" s="423">
        <f t="shared" si="1"/>
        <v>86.385064415664004</v>
      </c>
      <c r="H15" s="424">
        <f t="shared" si="2"/>
        <v>86.385064415664004</v>
      </c>
      <c r="I15" s="397"/>
      <c r="J15" s="397"/>
      <c r="K15" s="397"/>
      <c r="L15" s="397"/>
      <c r="M15" s="397"/>
      <c r="N15" s="397"/>
      <c r="O15" s="397"/>
      <c r="P15" s="397"/>
      <c r="Q15" s="397"/>
      <c r="R15" s="397"/>
      <c r="S15" s="397"/>
      <c r="T15" s="397"/>
      <c r="U15" s="397"/>
      <c r="V15" s="397"/>
      <c r="W15" s="397"/>
      <c r="Y15" s="156"/>
      <c r="Z15" s="156"/>
      <c r="AA15" s="156"/>
      <c r="AB15" s="156"/>
      <c r="AC15" s="156"/>
      <c r="AD15" s="156"/>
      <c r="AE15" s="156"/>
      <c r="AF15" s="157"/>
    </row>
    <row r="16" spans="1:33" ht="15" customHeight="1">
      <c r="A16" s="200">
        <f>IF(INDEX(Score2026!M:M,MATCH($E$9,Score2026!$C:$C,0))="","",INDEX(Score2026!M:M,MATCH($E$9,Score2026!$C:$C,0)))</f>
        <v>35.833903907949164</v>
      </c>
      <c r="B16" s="200">
        <f>IF(INDEX(Score2026!M:M,MATCH($F$9,Score2026!$C:$C,0))="","",INDEX(Score2026!M:M,MATCH($F$9,Score2026!$C:$C,0)))</f>
        <v>24.589055506010688</v>
      </c>
      <c r="C16" s="420">
        <f>IF(INDEX(Score2026!M:M,MATCH($G$9,Score2026!$C:$C,0))="","",INDEX(Score2026!M:M,MATCH($G$9,Score2026!$C:$C,0)))</f>
        <v>74.471995779369976</v>
      </c>
      <c r="D16" s="410" t="s">
        <v>7</v>
      </c>
      <c r="E16" s="421">
        <f t="shared" si="0"/>
        <v>35.833903907949164</v>
      </c>
      <c r="F16" s="422">
        <f t="shared" si="0"/>
        <v>24.589055506010688</v>
      </c>
      <c r="G16" s="423">
        <f t="shared" si="1"/>
        <v>74.471995779369976</v>
      </c>
      <c r="H16" s="424">
        <f t="shared" si="2"/>
        <v>74.471995779369976</v>
      </c>
      <c r="I16" s="401"/>
      <c r="J16" s="397"/>
      <c r="K16" s="397"/>
      <c r="L16" s="397"/>
      <c r="M16" s="397"/>
      <c r="N16" s="397"/>
      <c r="O16" s="397"/>
      <c r="P16" s="397"/>
      <c r="Q16" s="397"/>
      <c r="R16" s="397"/>
      <c r="S16" s="397"/>
      <c r="T16" s="397"/>
      <c r="U16" s="397"/>
      <c r="V16" s="397"/>
      <c r="W16" s="397"/>
      <c r="Y16" s="156"/>
      <c r="Z16" s="156"/>
      <c r="AA16" s="156"/>
      <c r="AB16" s="156"/>
      <c r="AC16" s="156"/>
      <c r="AD16" s="156"/>
      <c r="AE16" s="156"/>
      <c r="AG16" s="157"/>
    </row>
    <row r="17" spans="1:33" ht="15" customHeight="1">
      <c r="A17" s="200">
        <f>IF(INDEX(Score2026!N:N,MATCH($E$9,Score2026!$C:$C,0))="","",INDEX(Score2026!N:N,MATCH($E$9,Score2026!$C:$C,0)))</f>
        <v>66.349472489349424</v>
      </c>
      <c r="B17" s="200">
        <f>IF(INDEX(Score2026!N:N,MATCH($F$9,Score2026!$C:$C,0))="","",INDEX(Score2026!N:N,MATCH($F$9,Score2026!$C:$C,0)))</f>
        <v>5.5084186382990019</v>
      </c>
      <c r="C17" s="420">
        <f>IF(INDEX(Score2026!N:N,MATCH($G$9,Score2026!$C:$C,0))="","",INDEX(Score2026!N:N,MATCH($G$9,Score2026!$C:$C,0)))</f>
        <v>98.29813305195799</v>
      </c>
      <c r="D17" s="410" t="s">
        <v>8</v>
      </c>
      <c r="E17" s="421">
        <f t="shared" si="0"/>
        <v>66.349472489349424</v>
      </c>
      <c r="F17" s="422">
        <f t="shared" si="0"/>
        <v>5.5084186382990019</v>
      </c>
      <c r="G17" s="423">
        <f t="shared" si="1"/>
        <v>98.29813305195799</v>
      </c>
      <c r="H17" s="424">
        <f t="shared" si="2"/>
        <v>98.29813305195799</v>
      </c>
      <c r="I17" s="412"/>
      <c r="J17" s="397"/>
      <c r="K17" s="397"/>
      <c r="L17" s="397"/>
      <c r="M17" s="397"/>
      <c r="N17" s="397"/>
      <c r="O17" s="397"/>
      <c r="P17" s="397"/>
      <c r="Q17" s="397"/>
      <c r="R17" s="397"/>
      <c r="S17" s="397"/>
      <c r="T17" s="397"/>
      <c r="U17" s="397"/>
      <c r="V17" s="397"/>
      <c r="W17" s="397"/>
      <c r="Y17" s="156"/>
      <c r="Z17" s="156"/>
      <c r="AA17" s="156"/>
      <c r="AB17" s="156"/>
      <c r="AC17" s="156"/>
      <c r="AD17" s="156"/>
      <c r="AE17" s="156"/>
      <c r="AG17" s="157"/>
    </row>
    <row r="18" spans="1:33" ht="15" customHeight="1">
      <c r="A18" s="200">
        <f>IF(INDEX(Score2026!P:P,MATCH($E$9,Score2026!$C:$C,0))="","",INDEX(Score2026!P:P,MATCH($E$9,Score2026!$C:$C,0)))</f>
        <v>47.118189158501444</v>
      </c>
      <c r="B18" s="200">
        <f>IF(INDEX(Score2026!P:P,MATCH($F$9,Score2026!$C:$C,0))="","",INDEX(Score2026!P:P,MATCH($F$9,Score2026!$C:$C,0)))</f>
        <v>8.5749280409023285</v>
      </c>
      <c r="C18" s="420">
        <f>IF(INDEX(Score2026!P:P,MATCH($G$9,Score2026!$C:$C,0))="","",INDEX(Score2026!P:P,MATCH($G$9,Score2026!$C:$C,0)))</f>
        <v>94.327110173193333</v>
      </c>
      <c r="D18" s="410" t="s">
        <v>10</v>
      </c>
      <c r="E18" s="421">
        <f t="shared" si="0"/>
        <v>47.118189158501444</v>
      </c>
      <c r="F18" s="422">
        <f t="shared" si="0"/>
        <v>8.5749280409023285</v>
      </c>
      <c r="G18" s="423">
        <f t="shared" si="1"/>
        <v>94.327110173193333</v>
      </c>
      <c r="H18" s="424">
        <f t="shared" si="2"/>
        <v>94.327110173193333</v>
      </c>
      <c r="I18" s="412"/>
      <c r="J18" s="397"/>
      <c r="K18" s="397"/>
      <c r="L18" s="397"/>
      <c r="M18" s="397"/>
      <c r="N18" s="397"/>
      <c r="O18" s="397"/>
      <c r="P18" s="397"/>
      <c r="Q18" s="397"/>
      <c r="R18" s="397"/>
      <c r="S18" s="397"/>
      <c r="T18" s="397"/>
      <c r="U18" s="397"/>
      <c r="V18" s="397"/>
      <c r="W18" s="397"/>
      <c r="Y18" s="156"/>
      <c r="Z18" s="156"/>
      <c r="AA18" s="156"/>
      <c r="AB18" s="156"/>
      <c r="AC18" s="156"/>
      <c r="AD18" s="156"/>
      <c r="AE18" s="156"/>
      <c r="AG18" s="157"/>
    </row>
    <row r="19" spans="1:33" ht="15" customHeight="1">
      <c r="A19" s="200">
        <f>IF(INDEX(Score2026!Q:Q,MATCH($E$9,Score2026!$C:$C,0))="","",INDEX(Score2026!Q:Q,MATCH($E$9,Score2026!$C:$C,0)))</f>
        <v>50.58216539307162</v>
      </c>
      <c r="B19" s="200">
        <f>IF(INDEX(Score2026!Q:Q,MATCH($F$9,Score2026!$C:$C,0))="","",INDEX(Score2026!Q:Q,MATCH($F$9,Score2026!$C:$C,0)))</f>
        <v>100</v>
      </c>
      <c r="C19" s="420">
        <f>IF(INDEX(Score2026!Q:Q,MATCH($G$9,Score2026!$C:$C,0))="","",INDEX(Score2026!Q:Q,MATCH($G$9,Score2026!$C:$C,0)))</f>
        <v>90.356087294428647</v>
      </c>
      <c r="D19" s="410" t="s">
        <v>11</v>
      </c>
      <c r="E19" s="421">
        <f t="shared" si="0"/>
        <v>50.58216539307162</v>
      </c>
      <c r="F19" s="422">
        <f t="shared" si="0"/>
        <v>100</v>
      </c>
      <c r="G19" s="423">
        <f t="shared" si="1"/>
        <v>90.356087294428647</v>
      </c>
      <c r="H19" s="424">
        <f t="shared" si="2"/>
        <v>90.356087294428647</v>
      </c>
      <c r="I19" s="412"/>
      <c r="J19" s="397"/>
      <c r="K19" s="397"/>
      <c r="L19" s="397"/>
      <c r="M19" s="397"/>
      <c r="N19" s="397"/>
      <c r="O19" s="397"/>
      <c r="P19" s="397"/>
      <c r="Q19" s="397"/>
      <c r="R19" s="397"/>
      <c r="S19" s="397"/>
      <c r="T19" s="397"/>
      <c r="U19" s="397"/>
      <c r="V19" s="397"/>
      <c r="W19" s="397"/>
      <c r="Y19" s="156"/>
      <c r="Z19" s="156"/>
      <c r="AA19" s="156"/>
      <c r="AB19" s="156"/>
      <c r="AC19" s="156"/>
      <c r="AD19" s="156"/>
      <c r="AE19" s="156"/>
      <c r="AG19" s="157"/>
    </row>
    <row r="20" spans="1:33" ht="15" customHeight="1">
      <c r="A20" s="200">
        <f>IF(INDEX(Score2026!R:R,MATCH($E$9,Score2026!$C:$C,0))="","",INDEX(Score2026!R:R,MATCH($E$9,Score2026!$C:$C,0)))</f>
        <v>78.873558947017898</v>
      </c>
      <c r="B20" s="200">
        <f>IF(INDEX(Score2026!R:R,MATCH($F$9,Score2026!$C:$C,0))="","",INDEX(Score2026!R:R,MATCH($F$9,Score2026!$C:$C,0)))</f>
        <v>8.5296426907823601</v>
      </c>
      <c r="C20" s="420">
        <f>IF(INDEX(Score2026!R:R,MATCH($G$9,Score2026!$C:$C,0))="","",INDEX(Score2026!R:R,MATCH($G$9,Score2026!$C:$C,0)))</f>
        <v>86.385064415664004</v>
      </c>
      <c r="D20" s="410" t="s">
        <v>12</v>
      </c>
      <c r="E20" s="421">
        <f t="shared" si="0"/>
        <v>78.873558947017898</v>
      </c>
      <c r="F20" s="422">
        <f t="shared" si="0"/>
        <v>8.5296426907823601</v>
      </c>
      <c r="G20" s="423">
        <f t="shared" si="1"/>
        <v>86.385064415664004</v>
      </c>
      <c r="H20" s="424">
        <f t="shared" si="2"/>
        <v>86.385064415664004</v>
      </c>
      <c r="I20" s="412"/>
      <c r="J20" s="413" t="s">
        <v>1043</v>
      </c>
      <c r="K20" s="397"/>
      <c r="L20" s="397"/>
      <c r="M20" s="397"/>
      <c r="N20" s="397"/>
      <c r="O20" s="397"/>
      <c r="P20" s="397"/>
      <c r="Q20" s="397"/>
      <c r="R20" s="397"/>
      <c r="S20" s="397"/>
      <c r="T20" s="397"/>
      <c r="U20" s="397"/>
      <c r="V20" s="397"/>
      <c r="W20" s="397"/>
      <c r="Y20" s="156"/>
      <c r="Z20" s="156"/>
      <c r="AA20" s="156"/>
      <c r="AB20" s="156"/>
      <c r="AC20" s="156"/>
      <c r="AD20" s="156"/>
      <c r="AE20" s="156"/>
      <c r="AG20" s="157"/>
    </row>
    <row r="21" spans="1:33" ht="15" customHeight="1">
      <c r="A21" s="200">
        <f>IF(INDEX(Score2026!S:S,MATCH($E$9,Score2026!$C:$C,0))="","",INDEX(Score2026!S:S,MATCH($E$9,Score2026!$C:$C,0)))</f>
        <v>56.659745241207631</v>
      </c>
      <c r="B21" s="200">
        <f>IF(INDEX(Score2026!S:S,MATCH($F$9,Score2026!$C:$C,0))="","",INDEX(Score2026!S:S,MATCH($F$9,Score2026!$C:$C,0)))</f>
        <v>11.420370137066818</v>
      </c>
      <c r="C21" s="420">
        <f>IF(INDEX(Score2026!S:S,MATCH($G$9,Score2026!$C:$C,0))="","",INDEX(Score2026!S:S,MATCH($G$9,Score2026!$C:$C,0)))</f>
        <v>87.519642381025321</v>
      </c>
      <c r="D21" s="410" t="s">
        <v>13</v>
      </c>
      <c r="E21" s="421">
        <f t="shared" si="0"/>
        <v>56.659745241207631</v>
      </c>
      <c r="F21" s="422">
        <f t="shared" si="0"/>
        <v>11.420370137066818</v>
      </c>
      <c r="G21" s="423">
        <f t="shared" si="1"/>
        <v>87.519642381025321</v>
      </c>
      <c r="H21" s="424">
        <f t="shared" si="2"/>
        <v>87.519642381025321</v>
      </c>
      <c r="I21" s="412"/>
      <c r="J21" s="414">
        <f>CORREL(B11:B40,C11:C40)</f>
        <v>0.15856119217169964</v>
      </c>
      <c r="K21" s="397"/>
      <c r="L21" s="397"/>
      <c r="M21" s="397"/>
      <c r="N21" s="397"/>
      <c r="O21" s="397"/>
      <c r="P21" s="397"/>
      <c r="Q21" s="397"/>
      <c r="R21" s="397"/>
      <c r="S21" s="397"/>
      <c r="T21" s="397"/>
      <c r="U21" s="397"/>
      <c r="V21" s="397"/>
      <c r="W21" s="397"/>
      <c r="Y21" s="156"/>
      <c r="Z21" s="156"/>
      <c r="AA21" s="156"/>
      <c r="AB21" s="156"/>
      <c r="AC21" s="156"/>
      <c r="AD21" s="156"/>
      <c r="AE21" s="156"/>
      <c r="AG21" s="157"/>
    </row>
    <row r="22" spans="1:33" ht="15" customHeight="1">
      <c r="A22" s="200">
        <f>IF(INDEX(Score2026!T:T,MATCH($E$9,Score2026!$C:$C,0))="","",INDEX(Score2026!T:T,MATCH($E$9,Score2026!$C:$C,0)))</f>
        <v>36.423625826131214</v>
      </c>
      <c r="B22" s="200">
        <f>IF(INDEX(Score2026!T:T,MATCH($F$9,Score2026!$C:$C,0))="","",INDEX(Score2026!T:T,MATCH($F$9,Score2026!$C:$C,0)))</f>
        <v>8.7622096641206966</v>
      </c>
      <c r="C22" s="420">
        <f>IF(INDEX(Score2026!T:T,MATCH($G$9,Score2026!$C:$C,0))="","",INDEX(Score2026!T:T,MATCH($G$9,Score2026!$C:$C,0)))</f>
        <v>80.144885606176658</v>
      </c>
      <c r="D22" s="410" t="s">
        <v>14</v>
      </c>
      <c r="E22" s="421">
        <f t="shared" si="0"/>
        <v>36.423625826131214</v>
      </c>
      <c r="F22" s="422">
        <f t="shared" si="0"/>
        <v>8.7622096641206966</v>
      </c>
      <c r="G22" s="423">
        <f t="shared" si="1"/>
        <v>80.144885606176658</v>
      </c>
      <c r="H22" s="424">
        <f t="shared" si="2"/>
        <v>80.144885606176658</v>
      </c>
      <c r="I22" s="412"/>
      <c r="J22" s="396"/>
      <c r="K22" s="397"/>
      <c r="L22" s="397"/>
      <c r="M22" s="397"/>
      <c r="N22" s="397"/>
      <c r="O22" s="397"/>
      <c r="P22" s="397"/>
      <c r="Q22" s="397"/>
      <c r="R22" s="397"/>
      <c r="S22" s="397"/>
      <c r="T22" s="397"/>
      <c r="U22" s="397"/>
      <c r="V22" s="397"/>
      <c r="W22" s="397"/>
      <c r="Y22" s="156"/>
      <c r="Z22" s="156"/>
      <c r="AA22" s="156"/>
      <c r="AB22" s="156"/>
      <c r="AC22" s="156"/>
      <c r="AD22" s="156"/>
      <c r="AE22" s="156"/>
      <c r="AG22" s="157"/>
    </row>
    <row r="23" spans="1:33" ht="15" customHeight="1">
      <c r="A23" s="200">
        <f>IF(INDEX(Score2026!U:U,MATCH($E$9,Score2026!$C:$C,0))="","",INDEX(Score2026!U:U,MATCH($E$9,Score2026!$C:$C,0)))</f>
        <v>51.003715571734844</v>
      </c>
      <c r="B23" s="200">
        <f>IF(INDEX(Score2026!U:U,MATCH($F$9,Score2026!$C:$C,0))="","",INDEX(Score2026!U:U,MATCH($F$9,Score2026!$C:$C,0)))</f>
        <v>34.667496579022931</v>
      </c>
      <c r="C23" s="420">
        <f>IF(INDEX(Score2026!U:U,MATCH($G$9,Score2026!$C:$C,0))="","",INDEX(Score2026!U:U,MATCH($G$9,Score2026!$C:$C,0)))</f>
        <v>54.616881385546634</v>
      </c>
      <c r="D23" s="410" t="s">
        <v>15</v>
      </c>
      <c r="E23" s="421">
        <f t="shared" si="0"/>
        <v>51.003715571734844</v>
      </c>
      <c r="F23" s="422">
        <f t="shared" si="0"/>
        <v>34.667496579022931</v>
      </c>
      <c r="G23" s="423">
        <f t="shared" si="1"/>
        <v>54.616881385546634</v>
      </c>
      <c r="H23" s="424">
        <f t="shared" si="2"/>
        <v>54.616881385546634</v>
      </c>
      <c r="I23" s="412"/>
      <c r="J23" s="396"/>
      <c r="K23" s="397"/>
      <c r="L23" s="397"/>
      <c r="M23" s="397"/>
      <c r="N23" s="397"/>
      <c r="O23" s="397"/>
      <c r="P23" s="397"/>
      <c r="Q23" s="397"/>
      <c r="R23" s="397"/>
      <c r="S23" s="397"/>
      <c r="T23" s="397"/>
      <c r="U23" s="397"/>
      <c r="V23" s="397"/>
      <c r="W23" s="397"/>
      <c r="Y23" s="156"/>
      <c r="Z23" s="156"/>
      <c r="AA23" s="156"/>
      <c r="AB23" s="156"/>
      <c r="AC23" s="156"/>
      <c r="AD23" s="156"/>
      <c r="AE23" s="156"/>
      <c r="AG23" s="157"/>
    </row>
    <row r="24" spans="1:33" ht="15" customHeight="1">
      <c r="A24" s="200">
        <f>IF(INDEX(Score2026!V:V,MATCH($E$9,Score2026!$C:$C,0))="","",INDEX(Score2026!V:V,MATCH($E$9,Score2026!$C:$C,0)))</f>
        <v>55.75638760378606</v>
      </c>
      <c r="B24" s="200">
        <f>IF(INDEX(Score2026!V:V,MATCH($F$9,Score2026!$C:$C,0))="","",INDEX(Score2026!V:V,MATCH($F$9,Score2026!$C:$C,0)))</f>
        <v>22.665543927124386</v>
      </c>
      <c r="C24" s="420">
        <f>IF(INDEX(Score2026!V:V,MATCH($G$9,Score2026!$C:$C,0))="","",INDEX(Score2026!V:V,MATCH($G$9,Score2026!$C:$C,0)))</f>
        <v>90.356087294428647</v>
      </c>
      <c r="D24" s="410" t="s">
        <v>16</v>
      </c>
      <c r="E24" s="421">
        <f t="shared" si="0"/>
        <v>55.75638760378606</v>
      </c>
      <c r="F24" s="422">
        <f t="shared" si="0"/>
        <v>22.665543927124386</v>
      </c>
      <c r="G24" s="423">
        <f t="shared" si="1"/>
        <v>90.356087294428647</v>
      </c>
      <c r="H24" s="424">
        <f t="shared" si="2"/>
        <v>90.356087294428647</v>
      </c>
      <c r="I24" s="412"/>
      <c r="J24" s="396"/>
      <c r="K24" s="397"/>
      <c r="L24" s="397"/>
      <c r="M24" s="397"/>
      <c r="N24" s="397"/>
      <c r="O24" s="397"/>
      <c r="P24" s="397"/>
      <c r="Q24" s="397"/>
      <c r="R24" s="397"/>
      <c r="S24" s="397"/>
      <c r="T24" s="397"/>
      <c r="U24" s="397"/>
      <c r="V24" s="397"/>
      <c r="W24" s="397"/>
      <c r="Y24" s="156"/>
      <c r="Z24" s="156"/>
      <c r="AA24" s="156"/>
      <c r="AB24" s="156"/>
      <c r="AC24" s="156"/>
      <c r="AD24" s="156"/>
      <c r="AE24" s="156"/>
      <c r="AG24" s="157"/>
    </row>
    <row r="25" spans="1:33" ht="15" customHeight="1">
      <c r="A25" s="200">
        <f>IF(INDEX(Score2026!W:W,MATCH($E$9,Score2026!$C:$C,0))="","",INDEX(Score2026!W:W,MATCH($E$9,Score2026!$C:$C,0)))</f>
        <v>19.830530833671844</v>
      </c>
      <c r="B25" s="200">
        <f>IF(INDEX(Score2026!W:W,MATCH($F$9,Score2026!$C:$C,0))="","",INDEX(Score2026!W:W,MATCH($F$9,Score2026!$C:$C,0)))</f>
        <v>15.651378383319878</v>
      </c>
      <c r="C25" s="420">
        <f>IF(INDEX(Score2026!W:W,MATCH($G$9,Score2026!$C:$C,0))="","",INDEX(Score2026!W:W,MATCH($G$9,Score2026!$C:$C,0)))</f>
        <v>76.741151710092652</v>
      </c>
      <c r="D25" s="410" t="s">
        <v>17</v>
      </c>
      <c r="E25" s="421">
        <f t="shared" si="0"/>
        <v>19.830530833671844</v>
      </c>
      <c r="F25" s="422">
        <f t="shared" si="0"/>
        <v>15.651378383319878</v>
      </c>
      <c r="G25" s="423">
        <f t="shared" si="1"/>
        <v>76.741151710092652</v>
      </c>
      <c r="H25" s="424">
        <f t="shared" si="2"/>
        <v>76.741151710092652</v>
      </c>
      <c r="I25" s="412"/>
      <c r="J25" s="396"/>
      <c r="K25" s="397"/>
      <c r="L25" s="413" t="s">
        <v>1044</v>
      </c>
      <c r="M25" s="397"/>
      <c r="N25" s="397"/>
      <c r="O25" s="397"/>
      <c r="P25" s="397"/>
      <c r="Q25" s="397"/>
      <c r="R25" s="397"/>
      <c r="S25" s="397"/>
      <c r="T25" s="397"/>
      <c r="U25" s="397"/>
      <c r="V25" s="397"/>
      <c r="W25" s="397"/>
      <c r="Y25" s="156"/>
      <c r="Z25" s="156"/>
      <c r="AA25" s="156"/>
      <c r="AB25" s="156"/>
      <c r="AC25" s="156"/>
      <c r="AD25" s="156"/>
      <c r="AE25" s="156"/>
      <c r="AG25" s="157"/>
    </row>
    <row r="26" spans="1:33" ht="14.25" customHeight="1">
      <c r="A26" s="200">
        <f>IF(INDEX(Score2026!X:X,MATCH($E$9,Score2026!$C:$C,0))="","",INDEX(Score2026!X:X,MATCH($E$9,Score2026!$C:$C,0)))</f>
        <v>0</v>
      </c>
      <c r="B26" s="200">
        <f>IF(INDEX(Score2026!X:X,MATCH($F$9,Score2026!$C:$C,0))="","",INDEX(Score2026!X:X,MATCH($F$9,Score2026!$C:$C,0)))</f>
        <v>11.093133786982809</v>
      </c>
      <c r="C26" s="420">
        <f>IF(INDEX(Score2026!X:X,MATCH($G$9,Score2026!$C:$C,0))="","",INDEX(Score2026!X:X,MATCH($G$9,Score2026!$C:$C,0)))</f>
        <v>0</v>
      </c>
      <c r="D26" s="410" t="s">
        <v>18</v>
      </c>
      <c r="E26" s="426">
        <f t="shared" si="0"/>
        <v>0</v>
      </c>
      <c r="F26" s="422">
        <f t="shared" si="0"/>
        <v>11.093133786982809</v>
      </c>
      <c r="G26" s="423">
        <f t="shared" si="1"/>
        <v>0</v>
      </c>
      <c r="H26" s="424">
        <f t="shared" si="2"/>
        <v>1</v>
      </c>
      <c r="I26" s="412"/>
      <c r="J26" s="397"/>
      <c r="K26" s="397"/>
      <c r="L26" s="414">
        <f>CORREL(C11:C40,A11:A40)</f>
        <v>0.40765436425730411</v>
      </c>
      <c r="M26" s="397"/>
      <c r="N26" s="397"/>
      <c r="O26" s="397"/>
      <c r="P26" s="397"/>
      <c r="Q26" s="397"/>
      <c r="R26" s="397"/>
      <c r="S26" s="397"/>
      <c r="T26" s="397"/>
      <c r="U26" s="397"/>
      <c r="V26" s="397"/>
      <c r="W26" s="397"/>
      <c r="Y26" s="156"/>
      <c r="Z26" s="156"/>
      <c r="AA26" s="156"/>
      <c r="AB26" s="156"/>
      <c r="AC26" s="156"/>
      <c r="AD26" s="156"/>
      <c r="AE26" s="156"/>
      <c r="AG26" s="157"/>
    </row>
    <row r="27" spans="1:33" ht="15" customHeight="1">
      <c r="A27" s="200">
        <f>IF(INDEX(Score2026!Y:Y,MATCH($E$9,Score2026!$C:$C,0))="","",INDEX(Score2026!Y:Y,MATCH($E$9,Score2026!$C:$C,0)))</f>
        <v>18.167518778548043</v>
      </c>
      <c r="B27" s="200">
        <f>IF(INDEX(Score2026!Y:Y,MATCH($F$9,Score2026!$C:$C,0))="","",INDEX(Score2026!Y:Y,MATCH($F$9,Score2026!$C:$C,0)))</f>
        <v>10.50418100098821</v>
      </c>
      <c r="C27" s="420">
        <f>IF(INDEX(Score2026!Y:Y,MATCH($G$9,Score2026!$C:$C,0))="","",INDEX(Score2026!Y:Y,MATCH($G$9,Score2026!$C:$C,0)))</f>
        <v>82.414041536899319</v>
      </c>
      <c r="D27" s="410" t="s">
        <v>19</v>
      </c>
      <c r="E27" s="421">
        <f t="shared" si="0"/>
        <v>18.167518778548043</v>
      </c>
      <c r="F27" s="422">
        <f t="shared" si="0"/>
        <v>10.50418100098821</v>
      </c>
      <c r="G27" s="423">
        <f t="shared" si="1"/>
        <v>82.414041536899319</v>
      </c>
      <c r="H27" s="424">
        <f t="shared" si="2"/>
        <v>82.414041536899319</v>
      </c>
      <c r="I27" s="412"/>
      <c r="J27" s="396"/>
      <c r="K27" s="397"/>
      <c r="L27" s="397"/>
      <c r="M27" s="397"/>
      <c r="N27" s="397"/>
      <c r="O27" s="397"/>
      <c r="P27" s="397"/>
      <c r="Q27" s="397"/>
      <c r="R27" s="397"/>
      <c r="S27" s="397"/>
      <c r="T27" s="397"/>
      <c r="U27" s="397"/>
      <c r="V27" s="397"/>
      <c r="W27" s="397"/>
      <c r="Y27" s="156"/>
      <c r="Z27" s="156"/>
      <c r="AA27" s="156"/>
      <c r="AB27" s="156"/>
      <c r="AC27" s="156"/>
      <c r="AD27" s="156"/>
      <c r="AE27" s="156"/>
      <c r="AG27" s="157"/>
    </row>
    <row r="28" spans="1:33" ht="15" customHeight="1">
      <c r="A28" s="200">
        <f>IF(INDEX(Score2026!Z:Z,MATCH($E$9,Score2026!$C:$C,0))="","",INDEX(Score2026!Z:Z,MATCH($E$9,Score2026!$C:$C,0)))</f>
        <v>31.840593240554139</v>
      </c>
      <c r="B28" s="200">
        <f>IF(INDEX(Score2026!Z:Z,MATCH($F$9,Score2026!$C:$C,0))="","",INDEX(Score2026!Z:Z,MATCH($F$9,Score2026!$C:$C,0)))</f>
        <v>5.7409809489593515</v>
      </c>
      <c r="C28" s="420">
        <f>IF(INDEX(Score2026!Z:Z,MATCH($G$9,Score2026!$C:$C,0))="","",INDEX(Score2026!Z:Z,MATCH($G$9,Score2026!$C:$C,0)))</f>
        <v>72.770128831327995</v>
      </c>
      <c r="D28" s="410" t="s">
        <v>20</v>
      </c>
      <c r="E28" s="421">
        <f t="shared" si="0"/>
        <v>31.840593240554139</v>
      </c>
      <c r="F28" s="422">
        <f t="shared" si="0"/>
        <v>5.7409809489593515</v>
      </c>
      <c r="G28" s="423">
        <f t="shared" si="1"/>
        <v>72.770128831327995</v>
      </c>
      <c r="H28" s="424">
        <f t="shared" si="2"/>
        <v>72.770128831327995</v>
      </c>
      <c r="I28" s="412"/>
      <c r="J28" s="396"/>
      <c r="K28" s="397"/>
      <c r="L28" s="397"/>
      <c r="M28" s="397"/>
      <c r="N28" s="397"/>
      <c r="O28" s="397"/>
      <c r="P28" s="397"/>
      <c r="Q28" s="397"/>
      <c r="R28" s="397"/>
      <c r="S28" s="397"/>
      <c r="T28" s="397"/>
      <c r="U28" s="397"/>
      <c r="V28" s="397"/>
      <c r="W28" s="397"/>
      <c r="Y28" s="156"/>
      <c r="Z28" s="156"/>
      <c r="AA28" s="156"/>
      <c r="AB28" s="156"/>
      <c r="AC28" s="156"/>
      <c r="AD28" s="156"/>
      <c r="AE28" s="156"/>
      <c r="AG28" s="157"/>
    </row>
    <row r="29" spans="1:33" ht="15" customHeight="1">
      <c r="A29" s="200">
        <f>IF(INDEX(Score2026!AA:AA,MATCH($E$9,Score2026!$C:$C,0))="","",INDEX(Score2026!AA:AA,MATCH($E$9,Score2026!$C:$C,0)))</f>
        <v>51.583908595748554</v>
      </c>
      <c r="B29" s="200">
        <f>IF(INDEX(Score2026!AA:AA,MATCH($F$9,Score2026!$C:$C,0))="","",INDEX(Score2026!AA:AA,MATCH($F$9,Score2026!$C:$C,0)))</f>
        <v>0</v>
      </c>
      <c r="C29" s="420">
        <f>IF(INDEX(Score2026!AA:AA,MATCH($G$9,Score2026!$C:$C,0))="","",INDEX(Score2026!AA:AA,MATCH($G$9,Score2026!$C:$C,0)))</f>
        <v>73.337417814008646</v>
      </c>
      <c r="D29" s="410" t="s">
        <v>21</v>
      </c>
      <c r="E29" s="421">
        <f t="shared" si="0"/>
        <v>51.583908595748554</v>
      </c>
      <c r="F29" s="422">
        <f t="shared" si="0"/>
        <v>0</v>
      </c>
      <c r="G29" s="423">
        <f t="shared" si="1"/>
        <v>73.337417814008646</v>
      </c>
      <c r="H29" s="424">
        <f t="shared" si="2"/>
        <v>73.337417814008646</v>
      </c>
      <c r="I29" s="412"/>
      <c r="J29" s="396"/>
      <c r="K29" s="397"/>
      <c r="L29" s="397"/>
      <c r="M29" s="397"/>
      <c r="N29" s="397"/>
      <c r="O29" s="397"/>
      <c r="P29" s="397"/>
      <c r="Q29" s="397"/>
      <c r="R29" s="397"/>
      <c r="S29" s="397"/>
      <c r="T29" s="397"/>
      <c r="U29" s="397"/>
      <c r="V29" s="397"/>
      <c r="W29" s="397"/>
      <c r="Y29" s="156"/>
      <c r="Z29" s="156"/>
      <c r="AA29" s="156"/>
      <c r="AB29" s="156"/>
      <c r="AC29" s="156"/>
      <c r="AD29" s="156"/>
      <c r="AE29" s="156"/>
      <c r="AG29" s="157"/>
    </row>
    <row r="30" spans="1:33" ht="15" customHeight="1">
      <c r="A30" s="200">
        <f>IF(INDEX(Score2026!AB:AB,MATCH($E$9,Score2026!$C:$C,0))="","",INDEX(Score2026!AB:AB,MATCH($E$9,Score2026!$C:$C,0)))</f>
        <v>42.641699112040335</v>
      </c>
      <c r="B30" s="200">
        <f>IF(INDEX(Score2026!AB:AB,MATCH($F$9,Score2026!$C:$C,0))="","",INDEX(Score2026!AB:AB,MATCH($F$9,Score2026!$C:$C,0)))</f>
        <v>19.522883305067236</v>
      </c>
      <c r="C30" s="420">
        <f>IF(INDEX(Score2026!AB:AB,MATCH($G$9,Score2026!$C:$C,0))="","",INDEX(Score2026!AB:AB,MATCH($G$9,Score2026!$C:$C,0)))</f>
        <v>89.788798311747968</v>
      </c>
      <c r="D30" s="410" t="s">
        <v>22</v>
      </c>
      <c r="E30" s="421">
        <f t="shared" si="0"/>
        <v>42.641699112040335</v>
      </c>
      <c r="F30" s="422">
        <f t="shared" si="0"/>
        <v>19.522883305067236</v>
      </c>
      <c r="G30" s="423">
        <f t="shared" si="1"/>
        <v>89.788798311747968</v>
      </c>
      <c r="H30" s="424">
        <f t="shared" si="2"/>
        <v>89.788798311747968</v>
      </c>
      <c r="I30" s="412"/>
      <c r="J30" s="413" t="s">
        <v>1045</v>
      </c>
      <c r="K30" s="397"/>
      <c r="L30" s="397"/>
      <c r="M30" s="397"/>
      <c r="N30" s="397"/>
      <c r="O30" s="397"/>
      <c r="P30" s="397"/>
      <c r="Q30" s="397"/>
      <c r="R30" s="397"/>
      <c r="S30" s="397"/>
      <c r="T30" s="397"/>
      <c r="U30" s="397"/>
      <c r="V30" s="397"/>
      <c r="W30" s="397"/>
      <c r="Y30" s="156"/>
      <c r="Z30" s="156"/>
      <c r="AA30" s="156"/>
      <c r="AB30" s="156"/>
      <c r="AC30" s="156"/>
      <c r="AD30" s="156"/>
      <c r="AE30" s="156"/>
      <c r="AG30" s="157"/>
    </row>
    <row r="31" spans="1:33" ht="15" customHeight="1">
      <c r="A31" s="200">
        <f>IF(INDEX(Score2026!AC:AC,MATCH($E$9,Score2026!$C:$C,0))="","",INDEX(Score2026!AC:AC,MATCH($E$9,Score2026!$C:$C,0)))</f>
        <v>50.220211798660344</v>
      </c>
      <c r="B31" s="200">
        <f>IF(INDEX(Score2026!AC:AC,MATCH($F$9,Score2026!$C:$C,0))="","",INDEX(Score2026!AC:AC,MATCH($F$9,Score2026!$C:$C,0)))</f>
        <v>11.724409572360971</v>
      </c>
      <c r="C31" s="420">
        <f>IF(INDEX(Score2026!AC:AC,MATCH($G$9,Score2026!$C:$C,0))="","",INDEX(Score2026!AC:AC,MATCH($G$9,Score2026!$C:$C,0)))</f>
        <v>88.654220346386666</v>
      </c>
      <c r="D31" s="410" t="s">
        <v>23</v>
      </c>
      <c r="E31" s="421">
        <f t="shared" si="0"/>
        <v>50.220211798660344</v>
      </c>
      <c r="F31" s="422">
        <f t="shared" si="0"/>
        <v>11.724409572360971</v>
      </c>
      <c r="G31" s="423">
        <f t="shared" si="1"/>
        <v>88.654220346386666</v>
      </c>
      <c r="H31" s="424">
        <f t="shared" si="2"/>
        <v>88.654220346386666</v>
      </c>
      <c r="I31" s="412"/>
      <c r="J31" s="414">
        <f>CORREL(A11:A40,B11:B40)</f>
        <v>0.16065249167022569</v>
      </c>
      <c r="K31" s="397"/>
      <c r="L31" s="397"/>
      <c r="M31" s="397"/>
      <c r="N31" s="397"/>
      <c r="O31" s="397"/>
      <c r="P31" s="397"/>
      <c r="Q31" s="397"/>
      <c r="R31" s="397"/>
      <c r="S31" s="397"/>
      <c r="T31" s="397"/>
      <c r="U31" s="397"/>
      <c r="V31" s="397"/>
      <c r="W31" s="397"/>
      <c r="Y31" s="156"/>
      <c r="Z31" s="156"/>
      <c r="AA31" s="156"/>
      <c r="AB31" s="156"/>
      <c r="AC31" s="156"/>
      <c r="AD31" s="156"/>
      <c r="AE31" s="156"/>
      <c r="AG31" s="157"/>
    </row>
    <row r="32" spans="1:33" ht="15" customHeight="1">
      <c r="A32" s="200">
        <f>IF(INDEX(Score2026!AD:AD,MATCH($E$9,Score2026!$C:$C,0))="","",INDEX(Score2026!AD:AD,MATCH($E$9,Score2026!$C:$C,0)))</f>
        <v>35.341590485602268</v>
      </c>
      <c r="B32" s="200">
        <f>IF(INDEX(Score2026!AD:AD,MATCH($F$9,Score2026!$C:$C,0))="","",INDEX(Score2026!AD:AD,MATCH($F$9,Score2026!$C:$C,0)))</f>
        <v>8.0435409009262191</v>
      </c>
      <c r="C32" s="420">
        <f>IF(INDEX(Score2026!AD:AD,MATCH($G$9,Score2026!$C:$C,0))="","",INDEX(Score2026!AD:AD,MATCH($G$9,Score2026!$C:$C,0)))</f>
        <v>48.943991558739974</v>
      </c>
      <c r="D32" s="410" t="s">
        <v>24</v>
      </c>
      <c r="E32" s="421">
        <f t="shared" si="0"/>
        <v>35.341590485602268</v>
      </c>
      <c r="F32" s="422">
        <f t="shared" si="0"/>
        <v>8.0435409009262191</v>
      </c>
      <c r="G32" s="423">
        <f t="shared" si="1"/>
        <v>48.943991558739974</v>
      </c>
      <c r="H32" s="424">
        <f t="shared" si="2"/>
        <v>48.943991558739974</v>
      </c>
      <c r="I32" s="412"/>
      <c r="J32" s="397"/>
      <c r="K32" s="397"/>
      <c r="L32" s="397"/>
      <c r="M32" s="397"/>
      <c r="N32" s="397"/>
      <c r="O32" s="397"/>
      <c r="P32" s="397"/>
      <c r="Q32" s="397"/>
      <c r="R32" s="397"/>
      <c r="S32" s="397"/>
      <c r="T32" s="397"/>
      <c r="U32" s="397"/>
      <c r="V32" s="397"/>
      <c r="W32" s="397"/>
      <c r="Y32" s="156"/>
      <c r="Z32" s="156"/>
      <c r="AA32" s="156"/>
      <c r="AB32" s="156"/>
      <c r="AC32" s="156"/>
      <c r="AD32" s="156"/>
      <c r="AE32" s="156"/>
      <c r="AG32" s="157"/>
    </row>
    <row r="33" spans="1:36" ht="15" customHeight="1">
      <c r="A33" s="200">
        <f>IF(INDEX(Score2026!AE:AE,MATCH($E$9,Score2026!$C:$C,0))="","",INDEX(Score2026!AE:AE,MATCH($E$9,Score2026!$C:$C,0)))</f>
        <v>58.912724954589599</v>
      </c>
      <c r="B33" s="200">
        <f>IF(INDEX(Score2026!AE:AE,MATCH($F$9,Score2026!$C:$C,0))="","",INDEX(Score2026!AE:AE,MATCH($F$9,Score2026!$C:$C,0)))</f>
        <v>99.748276588131731</v>
      </c>
      <c r="C33" s="420">
        <f>IF(INDEX(Score2026!AE:AE,MATCH($G$9,Score2026!$C:$C,0))="","",INDEX(Score2026!AE:AE,MATCH($G$9,Score2026!$C:$C,0)))</f>
        <v>93.192532207831974</v>
      </c>
      <c r="D33" s="410" t="s">
        <v>25</v>
      </c>
      <c r="E33" s="421">
        <f t="shared" si="0"/>
        <v>58.912724954589599</v>
      </c>
      <c r="F33" s="422">
        <f t="shared" si="0"/>
        <v>99.748276588131731</v>
      </c>
      <c r="G33" s="423">
        <f t="shared" si="1"/>
        <v>93.192532207831974</v>
      </c>
      <c r="H33" s="424">
        <f t="shared" si="2"/>
        <v>93.192532207831974</v>
      </c>
      <c r="I33" s="412"/>
      <c r="J33" s="397"/>
      <c r="K33" s="397"/>
      <c r="L33" s="397"/>
      <c r="M33" s="397"/>
      <c r="N33" s="397"/>
      <c r="O33" s="397"/>
      <c r="P33" s="397"/>
      <c r="Q33" s="397"/>
      <c r="R33" s="397"/>
      <c r="S33" s="397"/>
      <c r="T33" s="397"/>
      <c r="U33" s="397"/>
      <c r="V33" s="397"/>
      <c r="W33" s="397"/>
      <c r="Y33" s="156"/>
      <c r="Z33" s="156"/>
      <c r="AA33" s="156"/>
      <c r="AB33" s="156"/>
      <c r="AC33" s="156"/>
      <c r="AD33" s="156"/>
      <c r="AE33" s="156"/>
      <c r="AG33" s="157"/>
    </row>
    <row r="34" spans="1:36" ht="15" customHeight="1">
      <c r="A34" s="200">
        <f>IF(INDEX(Score2026!AF:AF,MATCH($E$9,Score2026!$C:$C,0))="","",INDEX(Score2026!AF:AF,MATCH($E$9,Score2026!$C:$C,0)))</f>
        <v>31.753125222839355</v>
      </c>
      <c r="B34" s="200">
        <f>IF(INDEX(Score2026!AF:AF,MATCH($F$9,Score2026!$C:$C,0))="","",INDEX(Score2026!AF:AF,MATCH($F$9,Score2026!$C:$C,0)))</f>
        <v>7.7759275697522732</v>
      </c>
      <c r="C34" s="420">
        <f>IF(INDEX(Score2026!AF:AF,MATCH($G$9,Score2026!$C:$C,0))="","",INDEX(Score2026!AF:AF,MATCH($G$9,Score2026!$C:$C,0)))</f>
        <v>86.385064415664004</v>
      </c>
      <c r="D34" s="410" t="s">
        <v>26</v>
      </c>
      <c r="E34" s="421">
        <f t="shared" si="0"/>
        <v>31.753125222839355</v>
      </c>
      <c r="F34" s="422">
        <f t="shared" si="0"/>
        <v>7.7759275697522732</v>
      </c>
      <c r="G34" s="423">
        <f t="shared" si="1"/>
        <v>86.385064415664004</v>
      </c>
      <c r="H34" s="424">
        <f t="shared" si="2"/>
        <v>86.385064415664004</v>
      </c>
      <c r="I34" s="412"/>
      <c r="J34" s="397"/>
      <c r="K34" s="397"/>
      <c r="L34" s="397"/>
      <c r="M34" s="397"/>
      <c r="N34" s="397"/>
      <c r="O34" s="397"/>
      <c r="P34" s="397"/>
      <c r="Q34" s="397"/>
      <c r="R34" s="397"/>
      <c r="S34" s="397"/>
      <c r="T34" s="397"/>
      <c r="U34" s="397"/>
      <c r="V34" s="397"/>
      <c r="W34" s="397"/>
      <c r="Y34" s="156"/>
      <c r="AF34" s="157"/>
      <c r="AG34" s="157"/>
    </row>
    <row r="35" spans="1:36" ht="15" customHeight="1">
      <c r="A35" s="200">
        <f>IF(INDEX(Score2026!AG:AG,MATCH($E$9,Score2026!$C:$C,0))="","",INDEX(Score2026!AG:AG,MATCH($E$9,Score2026!$C:$C,0)))</f>
        <v>69.677558404456008</v>
      </c>
      <c r="B35" s="200">
        <f>IF(INDEX(Score2026!AG:AG,MATCH($F$9,Score2026!$C:$C,0))="","",INDEX(Score2026!AG:AG,MATCH($F$9,Score2026!$C:$C,0)))</f>
        <v>7.357886855449677</v>
      </c>
      <c r="C35" s="420">
        <f>IF(INDEX(Score2026!AG:AG,MATCH($G$9,Score2026!$C:$C,0))="","",INDEX(Score2026!AG:AG,MATCH($G$9,Score2026!$C:$C,0)))</f>
        <v>91.490665259789992</v>
      </c>
      <c r="D35" s="410" t="s">
        <v>27</v>
      </c>
      <c r="E35" s="421">
        <f t="shared" si="0"/>
        <v>69.677558404456008</v>
      </c>
      <c r="F35" s="422">
        <f t="shared" si="0"/>
        <v>7.357886855449677</v>
      </c>
      <c r="G35" s="423">
        <f t="shared" si="1"/>
        <v>91.490665259789992</v>
      </c>
      <c r="H35" s="424">
        <f t="shared" si="2"/>
        <v>91.490665259789992</v>
      </c>
      <c r="I35" s="412"/>
      <c r="J35" s="397"/>
      <c r="K35" s="397"/>
      <c r="L35" s="397"/>
      <c r="M35" s="397"/>
      <c r="N35" s="397"/>
      <c r="O35" s="397"/>
      <c r="P35" s="397"/>
      <c r="Q35" s="397"/>
      <c r="R35" s="397"/>
      <c r="S35" s="397"/>
      <c r="T35" s="397"/>
      <c r="U35" s="397"/>
      <c r="V35" s="397"/>
      <c r="W35" s="408"/>
      <c r="X35" s="160"/>
      <c r="Y35" s="156"/>
      <c r="AF35" s="157"/>
      <c r="AG35" s="157"/>
    </row>
    <row r="36" spans="1:36" ht="15" customHeight="1">
      <c r="A36" s="200">
        <f>IF(INDEX(Score2026!O:O,MATCH($E$9,Score2026!$C:$C,0))="","",INDEX(Score2026!O:O,MATCH($E$9,Score2026!$C:$C,0)))</f>
        <v>100</v>
      </c>
      <c r="B36" s="200">
        <f>IF(INDEX(Score2026!O:O,MATCH($F$9,Score2026!$C:$C,0))="","",INDEX(Score2026!O:O,MATCH($F$9,Score2026!$C:$C,0)))</f>
        <v>10.524562886191278</v>
      </c>
      <c r="C36" s="420">
        <f>IF(INDEX(Score2026!O:O,MATCH($G$9,Score2026!$C:$C,0))="","",INDEX(Score2026!O:O,MATCH($G$9,Score2026!$C:$C,0)))</f>
        <v>88.654220346386666</v>
      </c>
      <c r="D36" s="410" t="s">
        <v>9</v>
      </c>
      <c r="E36" s="421">
        <f t="shared" si="0"/>
        <v>100</v>
      </c>
      <c r="F36" s="422">
        <f t="shared" si="0"/>
        <v>10.524562886191278</v>
      </c>
      <c r="G36" s="423">
        <f t="shared" si="1"/>
        <v>88.654220346386666</v>
      </c>
      <c r="H36" s="424">
        <f t="shared" si="2"/>
        <v>88.654220346386666</v>
      </c>
      <c r="I36" s="412"/>
      <c r="J36" s="397"/>
      <c r="K36" s="397"/>
      <c r="L36" s="397"/>
      <c r="M36" s="397"/>
      <c r="N36" s="397"/>
      <c r="O36" s="397"/>
      <c r="P36" s="397"/>
      <c r="Q36" s="397"/>
      <c r="R36" s="397"/>
      <c r="S36" s="397"/>
      <c r="T36" s="397"/>
      <c r="U36" s="397"/>
      <c r="V36" s="397"/>
      <c r="W36" s="397"/>
      <c r="Y36" s="156"/>
      <c r="Z36" s="156"/>
      <c r="AA36" s="156"/>
      <c r="AB36" s="156"/>
      <c r="AC36" s="156"/>
      <c r="AD36" s="156"/>
      <c r="AE36" s="156"/>
      <c r="AG36" s="157"/>
    </row>
    <row r="37" spans="1:36" ht="15" customHeight="1">
      <c r="A37" s="200">
        <f>IF(INDEX(Score2026!AH:AH,MATCH($E$9,Score2026!$C:$C,0))="","",INDEX(Score2026!AH:AH,MATCH($E$9,Score2026!$C:$C,0)))</f>
        <v>43.207164973139427</v>
      </c>
      <c r="B37" s="200">
        <f>IF(INDEX(Score2026!AH:AH,MATCH($F$9,Score2026!$C:$C,0))="","",INDEX(Score2026!AH:AH,MATCH($F$9,Score2026!$C:$C,0)))</f>
        <v>20.429529592523835</v>
      </c>
      <c r="C37" s="420">
        <f>IF(INDEX(Score2026!AH:AH,MATCH($G$9,Score2026!$C:$C,0))="","",INDEX(Score2026!AH:AH,MATCH($G$9,Score2026!$C:$C,0)))</f>
        <v>98.865422034638655</v>
      </c>
      <c r="D37" s="410" t="s">
        <v>28</v>
      </c>
      <c r="E37" s="421">
        <f t="shared" si="0"/>
        <v>43.207164973139427</v>
      </c>
      <c r="F37" s="422">
        <f t="shared" si="0"/>
        <v>20.429529592523835</v>
      </c>
      <c r="G37" s="423">
        <f t="shared" si="1"/>
        <v>98.865422034638655</v>
      </c>
      <c r="H37" s="424">
        <f t="shared" si="2"/>
        <v>98.865422034638655</v>
      </c>
      <c r="I37" s="396"/>
      <c r="J37" s="397"/>
      <c r="K37" s="397"/>
      <c r="L37" s="397"/>
      <c r="M37" s="397"/>
      <c r="N37" s="397"/>
      <c r="O37" s="397"/>
      <c r="P37" s="397"/>
      <c r="Q37" s="397"/>
      <c r="R37" s="397"/>
      <c r="S37" s="397"/>
      <c r="T37" s="397"/>
      <c r="U37" s="397"/>
      <c r="V37" s="397"/>
      <c r="W37" s="397"/>
      <c r="Y37" s="156"/>
      <c r="AF37" s="157"/>
      <c r="AG37" s="157"/>
    </row>
    <row r="38" spans="1:36" ht="15" customHeight="1">
      <c r="A38" s="200">
        <f>IF(INDEX(Score2026!AI:AI,MATCH($E$9,Score2026!$C:$C,0))="","",INDEX(Score2026!AI:AI,MATCH($E$9,Score2026!$C:$C,0)))</f>
        <v>30.782047468879178</v>
      </c>
      <c r="B38" s="200">
        <f>IF(INDEX(Score2026!AI:AI,MATCH($F$9,Score2026!$C:$C,0))="","",INDEX(Score2026!AI:AI,MATCH($F$9,Score2026!$C:$C,0)))</f>
        <v>13.370085411129729</v>
      </c>
      <c r="C38" s="420">
        <f>IF(INDEX(Score2026!AI:AI,MATCH($G$9,Score2026!$C:$C,0))="","",INDEX(Score2026!AI:AI,MATCH($G$9,Score2026!$C:$C,0)))</f>
        <v>79.010307640815313</v>
      </c>
      <c r="D38" s="410" t="s">
        <v>29</v>
      </c>
      <c r="E38" s="421">
        <f t="shared" si="0"/>
        <v>30.782047468879178</v>
      </c>
      <c r="F38" s="422">
        <f t="shared" si="0"/>
        <v>13.370085411129729</v>
      </c>
      <c r="G38" s="423">
        <f t="shared" si="1"/>
        <v>79.010307640815313</v>
      </c>
      <c r="H38" s="424">
        <f t="shared" si="2"/>
        <v>79.010307640815313</v>
      </c>
      <c r="I38" s="412"/>
      <c r="J38" s="397"/>
      <c r="K38" s="397"/>
      <c r="L38" s="397"/>
      <c r="M38" s="397"/>
      <c r="N38" s="397"/>
      <c r="O38" s="397"/>
      <c r="P38" s="397"/>
      <c r="Q38" s="397"/>
      <c r="R38" s="397"/>
      <c r="S38" s="397"/>
      <c r="T38" s="397"/>
      <c r="U38" s="397"/>
      <c r="V38" s="397"/>
      <c r="W38" s="397"/>
      <c r="Y38" s="156"/>
      <c r="AF38" s="157"/>
      <c r="AG38" s="157"/>
    </row>
    <row r="39" spans="1:36" ht="15" customHeight="1">
      <c r="A39" s="200">
        <f>IF(INDEX(Score2026!AJ:AJ,MATCH($E$9,Score2026!$C:$C,0))="","",INDEX(Score2026!AJ:AJ,MATCH($E$9,Score2026!$C:$C,0)))</f>
        <v>35.268636768011</v>
      </c>
      <c r="B39" s="200">
        <f>IF(INDEX(Score2026!AJ:AJ,MATCH($F$9,Score2026!$C:$C,0))="","",INDEX(Score2026!AJ:AJ,MATCH($F$9,Score2026!$C:$C,0)))</f>
        <v>10.167439851527334</v>
      </c>
      <c r="C39" s="420">
        <f>IF(INDEX(Score2026!AJ:AJ,MATCH($G$9,Score2026!$C:$C,0))="","",INDEX(Score2026!AJ:AJ,MATCH($G$9,Score2026!$C:$C,0)))</f>
        <v>82.981330519579984</v>
      </c>
      <c r="D39" s="410" t="s">
        <v>30</v>
      </c>
      <c r="E39" s="421">
        <f t="shared" si="0"/>
        <v>35.268636768011</v>
      </c>
      <c r="F39" s="422">
        <f t="shared" si="0"/>
        <v>10.167439851527334</v>
      </c>
      <c r="G39" s="423">
        <f t="shared" si="1"/>
        <v>82.981330519579984</v>
      </c>
      <c r="H39" s="424">
        <f t="shared" si="2"/>
        <v>82.981330519579984</v>
      </c>
      <c r="I39" s="412"/>
      <c r="J39" s="397"/>
      <c r="K39" s="397"/>
      <c r="L39" s="397"/>
      <c r="M39" s="397"/>
      <c r="N39" s="397"/>
      <c r="O39" s="397"/>
      <c r="P39" s="397"/>
      <c r="Q39" s="397"/>
      <c r="R39" s="397"/>
      <c r="S39" s="397"/>
      <c r="T39" s="397"/>
      <c r="U39" s="397"/>
      <c r="V39" s="397"/>
      <c r="W39" s="397"/>
      <c r="Y39" s="156"/>
      <c r="AF39" s="157"/>
    </row>
    <row r="40" spans="1:36" ht="15" customHeight="1">
      <c r="A40" s="200">
        <f>IF(INDEX(Score2026!AK:AK,MATCH($E$9,Score2026!$C:$C,0))="","",INDEX(Score2026!AK:AK,MATCH($E$9,Score2026!$C:$C,0)))</f>
        <v>81.386977635016336</v>
      </c>
      <c r="B40" s="200">
        <f>IF(INDEX(Score2026!AK:AK,MATCH($F$9,Score2026!$C:$C,0))="","",INDEX(Score2026!AK:AK,MATCH($F$9,Score2026!$C:$C,0)))</f>
        <v>25.495076780704299</v>
      </c>
      <c r="C40" s="420">
        <f>IF(INDEX(Score2026!AK:AK,MATCH($G$9,Score2026!$C:$C,0))="","",INDEX(Score2026!AK:AK,MATCH($G$9,Score2026!$C:$C,0)))</f>
        <v>79.577596623495992</v>
      </c>
      <c r="D40" s="415" t="s">
        <v>31</v>
      </c>
      <c r="E40" s="421">
        <f t="shared" si="0"/>
        <v>81.386977635016336</v>
      </c>
      <c r="F40" s="422">
        <f t="shared" si="0"/>
        <v>25.495076780704299</v>
      </c>
      <c r="G40" s="423">
        <f t="shared" si="1"/>
        <v>79.577596623495992</v>
      </c>
      <c r="H40" s="424">
        <f t="shared" si="2"/>
        <v>79.577596623495992</v>
      </c>
      <c r="I40" s="412"/>
      <c r="J40" s="397"/>
      <c r="K40" s="397"/>
      <c r="L40" s="397"/>
      <c r="M40" s="397"/>
      <c r="N40" s="397"/>
      <c r="O40" s="397"/>
      <c r="P40" s="397"/>
      <c r="Q40" s="397"/>
      <c r="R40" s="397"/>
      <c r="S40" s="397"/>
      <c r="T40" s="397"/>
      <c r="U40" s="397"/>
      <c r="V40" s="397"/>
      <c r="W40" s="397"/>
      <c r="Y40" s="156"/>
      <c r="AF40" s="157"/>
    </row>
    <row r="41" spans="1:36" ht="15" customHeight="1">
      <c r="C41" s="396"/>
      <c r="D41" s="397"/>
      <c r="E41" s="397"/>
      <c r="F41" s="416"/>
      <c r="G41" s="416"/>
      <c r="H41" s="396"/>
      <c r="I41" s="397"/>
      <c r="J41" s="397"/>
      <c r="K41" s="397"/>
      <c r="L41" s="397"/>
      <c r="M41" s="397"/>
      <c r="N41" s="397"/>
      <c r="O41" s="397"/>
      <c r="P41" s="397"/>
      <c r="Q41" s="397"/>
      <c r="R41" s="397"/>
      <c r="S41" s="397"/>
      <c r="T41" s="397"/>
      <c r="U41" s="397"/>
      <c r="V41" s="397"/>
      <c r="W41" s="397"/>
      <c r="AD41" s="166"/>
      <c r="AE41" s="166"/>
      <c r="AF41" s="166"/>
      <c r="AG41" s="166"/>
      <c r="AH41" s="166"/>
      <c r="AI41" s="166"/>
      <c r="AJ41" s="166"/>
    </row>
    <row r="42" spans="1:36" ht="15" customHeight="1">
      <c r="A42" s="162"/>
      <c r="B42" s="163"/>
      <c r="C42" s="417"/>
      <c r="D42" s="397"/>
      <c r="E42" s="397"/>
      <c r="F42" s="397"/>
      <c r="G42" s="397"/>
      <c r="H42" s="418"/>
      <c r="I42" s="397"/>
      <c r="J42" s="397"/>
      <c r="K42" s="397"/>
      <c r="L42" s="397"/>
      <c r="M42" s="397"/>
      <c r="N42" s="397"/>
      <c r="O42" s="397"/>
      <c r="P42" s="397"/>
      <c r="Q42" s="397"/>
      <c r="R42" s="397"/>
      <c r="S42" s="397"/>
      <c r="T42" s="397"/>
      <c r="U42" s="397"/>
      <c r="V42" s="397"/>
      <c r="W42" s="397"/>
    </row>
    <row r="43" spans="1:36" ht="15" customHeight="1">
      <c r="A43" s="162"/>
      <c r="B43" s="163"/>
      <c r="C43" s="417"/>
      <c r="D43" s="397"/>
      <c r="E43" s="397"/>
      <c r="F43" s="397"/>
      <c r="G43" s="397"/>
      <c r="H43" s="418"/>
      <c r="I43" s="397"/>
      <c r="J43" s="397"/>
      <c r="K43" s="397"/>
      <c r="L43" s="397"/>
      <c r="M43" s="397"/>
      <c r="N43" s="397"/>
      <c r="O43" s="397"/>
      <c r="P43" s="397"/>
      <c r="Q43" s="397"/>
      <c r="R43" s="397"/>
      <c r="S43" s="397"/>
      <c r="T43" s="397"/>
      <c r="U43" s="397"/>
      <c r="V43" s="397"/>
      <c r="W43" s="397"/>
      <c r="AB43" s="159"/>
    </row>
    <row r="44" spans="1:36" ht="15" customHeight="1">
      <c r="A44" s="162"/>
      <c r="B44" s="163"/>
      <c r="C44" s="417"/>
      <c r="D44" s="396"/>
      <c r="E44" s="396"/>
      <c r="F44" s="397"/>
      <c r="G44" s="397"/>
      <c r="H44" s="418"/>
      <c r="I44" s="397"/>
      <c r="J44" s="397"/>
      <c r="K44" s="397"/>
      <c r="L44" s="397"/>
      <c r="M44" s="397"/>
      <c r="N44" s="397"/>
      <c r="O44" s="397"/>
      <c r="P44" s="397"/>
      <c r="Q44" s="397"/>
      <c r="R44" s="397"/>
      <c r="S44" s="397"/>
      <c r="T44" s="397"/>
      <c r="U44" s="397"/>
      <c r="V44" s="397"/>
      <c r="W44" s="397"/>
    </row>
    <row r="45" spans="1:36" ht="15" customHeight="1">
      <c r="A45" s="167"/>
      <c r="B45" s="163"/>
      <c r="C45" s="417"/>
      <c r="D45" s="396"/>
      <c r="E45" s="418"/>
      <c r="F45" s="396"/>
      <c r="G45" s="396"/>
      <c r="H45" s="417"/>
      <c r="I45" s="397"/>
      <c r="J45" s="397"/>
      <c r="K45" s="397"/>
      <c r="L45" s="397"/>
      <c r="M45" s="397"/>
      <c r="N45" s="397"/>
      <c r="O45" s="397"/>
      <c r="P45" s="397"/>
      <c r="Q45" s="397"/>
      <c r="R45" s="397"/>
      <c r="S45" s="397"/>
      <c r="T45" s="397"/>
      <c r="U45" s="397"/>
      <c r="V45" s="397"/>
      <c r="W45" s="397"/>
    </row>
    <row r="46" spans="1:36" ht="15" customHeight="1">
      <c r="A46" s="167"/>
      <c r="B46" s="163"/>
      <c r="C46" s="417"/>
      <c r="D46" s="396"/>
      <c r="E46" s="418"/>
      <c r="F46" s="418"/>
      <c r="G46" s="418"/>
      <c r="H46" s="417"/>
      <c r="I46" s="397"/>
      <c r="J46" s="397"/>
      <c r="K46" s="397"/>
      <c r="L46" s="397"/>
      <c r="M46" s="397"/>
      <c r="N46" s="397"/>
      <c r="O46" s="397"/>
      <c r="P46" s="397"/>
      <c r="Q46" s="397"/>
      <c r="R46" s="397"/>
      <c r="S46" s="397"/>
      <c r="T46" s="397"/>
      <c r="U46" s="397"/>
      <c r="V46" s="397"/>
      <c r="W46" s="397"/>
    </row>
    <row r="47" spans="1:36" ht="15" customHeight="1">
      <c r="C47" s="419"/>
      <c r="D47" s="396"/>
      <c r="E47" s="418"/>
      <c r="F47" s="418"/>
      <c r="G47" s="418"/>
      <c r="H47" s="417"/>
      <c r="I47" s="397"/>
      <c r="J47" s="397"/>
      <c r="K47" s="397"/>
      <c r="L47" s="397"/>
      <c r="M47" s="397"/>
      <c r="N47" s="397"/>
      <c r="O47" s="397"/>
      <c r="P47" s="397"/>
      <c r="Q47" s="397"/>
      <c r="R47" s="397"/>
      <c r="S47" s="397"/>
      <c r="T47" s="397"/>
      <c r="U47" s="397"/>
      <c r="V47" s="397"/>
      <c r="W47" s="397"/>
    </row>
    <row r="48" spans="1:36" ht="15" customHeight="1">
      <c r="A48" s="167"/>
      <c r="B48" s="163"/>
      <c r="C48" s="417"/>
      <c r="D48" s="396"/>
      <c r="E48" s="396"/>
      <c r="F48" s="418"/>
      <c r="G48" s="418"/>
      <c r="H48" s="417"/>
      <c r="I48" s="397"/>
      <c r="J48" s="397"/>
      <c r="K48" s="397"/>
      <c r="L48" s="397"/>
      <c r="M48" s="397"/>
      <c r="N48" s="397"/>
      <c r="O48" s="397"/>
      <c r="P48" s="397"/>
      <c r="Q48" s="397"/>
      <c r="R48" s="397"/>
      <c r="S48" s="397"/>
      <c r="T48" s="397"/>
      <c r="U48" s="397"/>
      <c r="V48" s="397"/>
      <c r="W48" s="397"/>
    </row>
    <row r="49" spans="1:28" ht="15" customHeight="1">
      <c r="A49" s="167"/>
      <c r="B49" s="163"/>
      <c r="C49" s="417"/>
      <c r="D49" s="396"/>
      <c r="E49" s="417"/>
      <c r="F49" s="396"/>
      <c r="G49" s="396"/>
      <c r="H49" s="417"/>
      <c r="I49" s="397"/>
      <c r="J49" s="397"/>
      <c r="K49" s="397"/>
      <c r="L49" s="397"/>
      <c r="M49" s="397"/>
      <c r="N49" s="397"/>
      <c r="O49" s="397"/>
      <c r="P49" s="397"/>
      <c r="Q49" s="397"/>
      <c r="R49" s="397"/>
      <c r="S49" s="397"/>
      <c r="T49" s="397"/>
      <c r="U49" s="397"/>
      <c r="V49" s="397"/>
      <c r="W49" s="397"/>
    </row>
    <row r="50" spans="1:28" ht="15" customHeight="1">
      <c r="A50" s="167"/>
      <c r="B50" s="163"/>
      <c r="C50" s="417"/>
      <c r="D50" s="396"/>
      <c r="E50" s="417"/>
      <c r="F50" s="417"/>
      <c r="G50" s="417"/>
      <c r="H50" s="417"/>
      <c r="I50" s="397"/>
      <c r="J50" s="397"/>
      <c r="K50" s="397"/>
      <c r="L50" s="397"/>
      <c r="M50" s="397"/>
      <c r="N50" s="397"/>
      <c r="O50" s="397"/>
      <c r="P50" s="397"/>
      <c r="Q50" s="397"/>
      <c r="R50" s="397"/>
      <c r="S50" s="397"/>
      <c r="T50" s="397"/>
      <c r="U50" s="397"/>
      <c r="V50" s="397"/>
      <c r="W50" s="397"/>
    </row>
    <row r="51" spans="1:28" ht="15" customHeight="1">
      <c r="A51" s="167"/>
      <c r="B51" s="163"/>
      <c r="C51" s="417"/>
      <c r="D51" s="396"/>
      <c r="E51" s="417"/>
      <c r="F51" s="417"/>
      <c r="G51" s="417"/>
      <c r="H51" s="419"/>
      <c r="I51" s="397"/>
      <c r="J51" s="397"/>
      <c r="K51" s="397"/>
      <c r="L51" s="397"/>
      <c r="M51" s="397"/>
      <c r="N51" s="397"/>
      <c r="O51" s="397"/>
      <c r="P51" s="397"/>
      <c r="Q51" s="397"/>
      <c r="R51" s="397"/>
      <c r="S51" s="397"/>
      <c r="T51" s="397"/>
      <c r="U51" s="397"/>
      <c r="V51" s="397"/>
      <c r="W51" s="397"/>
    </row>
    <row r="52" spans="1:28" ht="15" customHeight="1">
      <c r="A52" s="167"/>
      <c r="B52" s="163"/>
      <c r="C52" s="417"/>
      <c r="D52" s="396"/>
      <c r="E52" s="417"/>
      <c r="F52" s="417"/>
      <c r="G52" s="417"/>
      <c r="H52" s="417"/>
      <c r="I52" s="397"/>
      <c r="J52" s="397"/>
      <c r="K52" s="397"/>
      <c r="L52" s="397"/>
      <c r="M52" s="397"/>
      <c r="N52" s="397"/>
      <c r="O52" s="397"/>
      <c r="P52" s="397"/>
      <c r="Q52" s="397"/>
      <c r="R52" s="397"/>
      <c r="S52" s="397"/>
      <c r="T52" s="397"/>
      <c r="U52" s="397"/>
      <c r="V52" s="397"/>
      <c r="W52" s="397"/>
    </row>
    <row r="53" spans="1:28" ht="15" customHeight="1">
      <c r="A53" s="169"/>
      <c r="B53" s="163"/>
      <c r="C53" s="417"/>
      <c r="D53" s="396"/>
      <c r="E53" s="417"/>
      <c r="F53" s="417"/>
      <c r="G53" s="417"/>
      <c r="H53" s="417"/>
      <c r="I53" s="397"/>
      <c r="J53" s="397"/>
      <c r="K53" s="397"/>
      <c r="L53" s="397"/>
      <c r="M53" s="397"/>
      <c r="N53" s="397"/>
      <c r="O53" s="397"/>
      <c r="P53" s="397"/>
      <c r="Q53" s="397"/>
      <c r="R53" s="397"/>
      <c r="S53" s="397"/>
      <c r="T53" s="397"/>
      <c r="U53" s="397"/>
      <c r="V53" s="397"/>
      <c r="W53" s="397"/>
      <c r="AB53" s="170"/>
    </row>
    <row r="54" spans="1:28" ht="15" customHeight="1">
      <c r="A54" s="167"/>
      <c r="B54" s="163"/>
      <c r="C54" s="417"/>
      <c r="D54" s="396"/>
      <c r="E54" s="419"/>
      <c r="F54" s="417"/>
      <c r="G54" s="417"/>
      <c r="H54" s="417"/>
      <c r="I54" s="397"/>
      <c r="J54" s="397"/>
      <c r="K54" s="397"/>
      <c r="L54" s="397"/>
      <c r="M54" s="397"/>
      <c r="N54" s="397"/>
      <c r="O54" s="397"/>
      <c r="P54" s="397"/>
      <c r="Q54" s="397"/>
      <c r="R54" s="397"/>
      <c r="S54" s="397"/>
      <c r="T54" s="397"/>
      <c r="U54" s="397"/>
      <c r="V54" s="397"/>
      <c r="W54" s="397"/>
      <c r="AB54" s="170"/>
    </row>
    <row r="55" spans="1:28" ht="15" customHeight="1">
      <c r="A55" s="167"/>
      <c r="B55" s="163"/>
      <c r="C55" s="417"/>
      <c r="D55" s="396"/>
      <c r="E55" s="417"/>
      <c r="F55" s="396"/>
      <c r="G55" s="419"/>
      <c r="H55" s="417"/>
      <c r="I55" s="397"/>
      <c r="J55" s="397"/>
      <c r="K55" s="397"/>
      <c r="L55" s="397"/>
      <c r="M55" s="397"/>
      <c r="N55" s="397"/>
      <c r="O55" s="397"/>
      <c r="P55" s="397"/>
      <c r="Q55" s="397"/>
      <c r="R55" s="397"/>
      <c r="S55" s="397"/>
      <c r="T55" s="397"/>
      <c r="U55" s="397"/>
      <c r="V55" s="397"/>
      <c r="W55" s="397"/>
      <c r="AB55" s="170"/>
    </row>
    <row r="56" spans="1:28" ht="15" customHeight="1">
      <c r="A56" s="167"/>
      <c r="B56" s="163"/>
      <c r="C56" s="417"/>
      <c r="D56" s="396"/>
      <c r="E56" s="417"/>
      <c r="F56" s="417"/>
      <c r="G56" s="417"/>
      <c r="H56" s="417"/>
      <c r="I56" s="397"/>
      <c r="J56" s="397"/>
      <c r="K56" s="397"/>
      <c r="L56" s="397"/>
      <c r="M56" s="397"/>
      <c r="N56" s="397"/>
      <c r="O56" s="397"/>
      <c r="P56" s="397"/>
      <c r="Q56" s="397"/>
      <c r="R56" s="397"/>
      <c r="S56" s="397"/>
      <c r="T56" s="397"/>
      <c r="U56" s="397"/>
      <c r="V56" s="397"/>
      <c r="W56" s="397"/>
      <c r="AB56" s="170"/>
    </row>
    <row r="57" spans="1:28" ht="15" customHeight="1">
      <c r="A57" s="171"/>
      <c r="B57" s="165"/>
      <c r="C57" s="418"/>
      <c r="D57" s="396"/>
      <c r="E57" s="417"/>
      <c r="F57" s="417"/>
      <c r="G57" s="417"/>
      <c r="H57" s="417"/>
      <c r="I57" s="397"/>
      <c r="J57" s="397"/>
      <c r="K57" s="397"/>
      <c r="L57" s="397"/>
      <c r="M57" s="397"/>
      <c r="N57" s="397"/>
      <c r="O57" s="397"/>
      <c r="P57" s="397"/>
      <c r="Q57" s="397"/>
      <c r="R57" s="397"/>
      <c r="S57" s="397"/>
      <c r="T57" s="397"/>
      <c r="U57" s="397"/>
      <c r="V57" s="397"/>
      <c r="W57" s="397"/>
    </row>
    <row r="58" spans="1:28" ht="15" customHeight="1">
      <c r="A58" s="171"/>
      <c r="B58" s="165"/>
      <c r="C58" s="418"/>
      <c r="D58" s="396"/>
      <c r="E58" s="417"/>
      <c r="F58" s="417"/>
      <c r="G58" s="417"/>
      <c r="H58" s="417"/>
      <c r="I58" s="397"/>
      <c r="J58" s="397"/>
      <c r="K58" s="397"/>
      <c r="L58" s="397"/>
      <c r="M58" s="397"/>
      <c r="N58" s="397"/>
      <c r="O58" s="397"/>
      <c r="P58" s="397"/>
      <c r="Q58" s="397"/>
      <c r="R58" s="397"/>
      <c r="S58" s="397"/>
      <c r="T58" s="397"/>
      <c r="U58" s="397"/>
      <c r="V58" s="397"/>
      <c r="W58" s="397"/>
    </row>
    <row r="59" spans="1:28" ht="15" customHeight="1">
      <c r="A59" s="171"/>
      <c r="B59" s="165"/>
      <c r="C59" s="165"/>
      <c r="E59" s="163"/>
      <c r="F59" s="163"/>
      <c r="G59" s="163"/>
      <c r="H59" s="163"/>
      <c r="AB59" s="170"/>
    </row>
    <row r="60" spans="1:28" ht="15" customHeight="1">
      <c r="A60" s="171"/>
      <c r="B60" s="165"/>
      <c r="C60" s="165"/>
      <c r="E60" s="163"/>
      <c r="F60" s="163"/>
      <c r="G60" s="163"/>
      <c r="H60" s="163"/>
      <c r="AB60" s="170"/>
    </row>
    <row r="61" spans="1:28" ht="15" customHeight="1">
      <c r="A61" s="167"/>
      <c r="B61" s="163"/>
      <c r="C61" s="163"/>
      <c r="E61" s="163"/>
      <c r="F61" s="163"/>
      <c r="G61" s="163"/>
      <c r="H61" s="165"/>
      <c r="AB61" s="170"/>
    </row>
    <row r="62" spans="1:28" ht="15" customHeight="1">
      <c r="A62" s="167"/>
      <c r="B62" s="163"/>
      <c r="C62" s="163"/>
      <c r="E62" s="163"/>
      <c r="F62" s="163"/>
      <c r="G62" s="163"/>
      <c r="H62" s="165"/>
      <c r="AB62" s="170"/>
    </row>
    <row r="63" spans="1:28" ht="15" customHeight="1">
      <c r="A63" s="171"/>
      <c r="B63" s="165"/>
      <c r="C63" s="165"/>
      <c r="E63" s="163"/>
      <c r="F63" s="163"/>
      <c r="G63" s="163"/>
      <c r="H63" s="165"/>
      <c r="AB63" s="170"/>
    </row>
    <row r="64" spans="1:28" ht="15" customHeight="1">
      <c r="A64" s="171"/>
      <c r="B64" s="165"/>
      <c r="C64" s="165"/>
      <c r="E64" s="165"/>
      <c r="F64" s="163"/>
      <c r="G64" s="163"/>
      <c r="H64" s="165"/>
      <c r="AB64" s="159"/>
    </row>
    <row r="65" spans="1:28" ht="15" customHeight="1">
      <c r="A65" s="167"/>
      <c r="B65" s="165"/>
      <c r="C65" s="165"/>
      <c r="E65" s="165"/>
      <c r="F65" s="165"/>
      <c r="G65" s="165"/>
      <c r="H65" s="163"/>
      <c r="AB65" s="170"/>
    </row>
    <row r="66" spans="1:28" ht="15" customHeight="1">
      <c r="A66" s="167"/>
      <c r="B66" s="165"/>
      <c r="C66" s="165"/>
      <c r="E66" s="165"/>
      <c r="F66" s="165"/>
      <c r="G66" s="165"/>
      <c r="H66" s="163"/>
      <c r="AB66" s="170"/>
    </row>
    <row r="67" spans="1:28" ht="15" customHeight="1">
      <c r="A67" s="167"/>
      <c r="B67" s="165"/>
      <c r="C67" s="165"/>
      <c r="E67" s="165"/>
      <c r="F67" s="165"/>
      <c r="G67" s="165"/>
      <c r="H67" s="165"/>
      <c r="AB67" s="170"/>
    </row>
    <row r="68" spans="1:28" ht="15" customHeight="1">
      <c r="C68" s="168"/>
      <c r="E68" s="163"/>
      <c r="F68" s="165"/>
      <c r="G68" s="165"/>
      <c r="H68" s="165"/>
      <c r="AB68" s="170"/>
    </row>
    <row r="69" spans="1:28" ht="15" customHeight="1">
      <c r="A69" s="167"/>
      <c r="B69" s="165"/>
      <c r="C69" s="165"/>
      <c r="E69" s="163"/>
      <c r="F69" s="163"/>
      <c r="G69" s="163"/>
      <c r="H69" s="165"/>
      <c r="AB69" s="170"/>
    </row>
    <row r="70" spans="1:28" ht="15" customHeight="1">
      <c r="A70" s="167"/>
      <c r="B70" s="165"/>
      <c r="C70" s="165"/>
      <c r="E70" s="165"/>
      <c r="F70" s="163"/>
      <c r="G70" s="163"/>
      <c r="H70" s="165"/>
      <c r="AB70" s="170"/>
    </row>
    <row r="71" spans="1:28" ht="15" customHeight="1">
      <c r="A71" s="167"/>
      <c r="B71" s="165"/>
      <c r="C71" s="165"/>
      <c r="E71" s="165"/>
      <c r="F71" s="165"/>
      <c r="G71" s="165"/>
      <c r="H71" s="165"/>
    </row>
    <row r="72" spans="1:28" ht="15" customHeight="1">
      <c r="A72" s="167"/>
      <c r="B72" s="165"/>
      <c r="C72" s="165"/>
      <c r="E72" s="165"/>
      <c r="F72" s="165"/>
      <c r="G72" s="165"/>
      <c r="H72" s="168"/>
    </row>
    <row r="73" spans="1:28" ht="15" customHeight="1">
      <c r="A73" s="167"/>
      <c r="B73" s="165"/>
      <c r="C73" s="165"/>
      <c r="E73" s="165"/>
      <c r="F73" s="165"/>
      <c r="G73" s="165"/>
      <c r="H73" s="165"/>
    </row>
    <row r="74" spans="1:28" ht="15" customHeight="1">
      <c r="A74" s="167"/>
      <c r="B74" s="165"/>
      <c r="C74" s="165"/>
      <c r="E74" s="165"/>
      <c r="F74" s="165"/>
      <c r="G74" s="165"/>
      <c r="H74" s="165"/>
    </row>
    <row r="75" spans="1:28" ht="15" customHeight="1">
      <c r="A75" s="167"/>
      <c r="B75" s="163"/>
      <c r="C75" s="163"/>
      <c r="E75" s="168"/>
      <c r="F75" s="165"/>
      <c r="G75" s="165"/>
      <c r="H75" s="165"/>
    </row>
    <row r="76" spans="1:28" ht="15" customHeight="1">
      <c r="A76" s="167"/>
      <c r="B76" s="163"/>
      <c r="C76" s="163"/>
      <c r="E76" s="165"/>
      <c r="G76" s="168"/>
      <c r="H76" s="165"/>
    </row>
    <row r="77" spans="1:28" ht="15" customHeight="1">
      <c r="A77" s="167"/>
      <c r="B77" s="163"/>
      <c r="C77" s="163"/>
      <c r="E77" s="165"/>
      <c r="F77" s="165"/>
      <c r="G77" s="165"/>
      <c r="H77" s="165"/>
    </row>
    <row r="78" spans="1:28" ht="15" customHeight="1">
      <c r="A78" s="167"/>
      <c r="B78" s="163"/>
      <c r="C78" s="163"/>
      <c r="E78" s="165"/>
      <c r="F78" s="165"/>
      <c r="G78" s="165"/>
      <c r="H78" s="165"/>
    </row>
    <row r="79" spans="1:28" ht="15" customHeight="1">
      <c r="A79" s="167"/>
      <c r="B79" s="163"/>
      <c r="C79" s="163"/>
      <c r="E79" s="165"/>
      <c r="F79" s="165"/>
      <c r="G79" s="165"/>
      <c r="H79" s="163"/>
    </row>
    <row r="80" spans="1:28" ht="15" customHeight="1">
      <c r="A80" s="167"/>
      <c r="B80" s="163"/>
      <c r="C80" s="163"/>
      <c r="E80" s="165"/>
      <c r="F80" s="165"/>
      <c r="G80" s="165"/>
      <c r="H80" s="163"/>
    </row>
    <row r="81" spans="1:8" ht="15" customHeight="1">
      <c r="A81" s="167"/>
      <c r="B81" s="163"/>
      <c r="C81" s="163"/>
      <c r="E81" s="165"/>
      <c r="F81" s="165"/>
      <c r="G81" s="165"/>
      <c r="H81" s="163"/>
    </row>
    <row r="82" spans="1:8" ht="15" customHeight="1">
      <c r="E82" s="163"/>
      <c r="F82" s="165"/>
      <c r="G82" s="165"/>
      <c r="H82" s="163"/>
    </row>
    <row r="83" spans="1:8" ht="15" customHeight="1">
      <c r="E83" s="163"/>
      <c r="F83" s="163"/>
      <c r="G83" s="163"/>
      <c r="H83" s="163"/>
    </row>
    <row r="84" spans="1:8" ht="15" customHeight="1">
      <c r="E84" s="163"/>
      <c r="F84" s="163"/>
      <c r="G84" s="163"/>
      <c r="H84" s="163"/>
    </row>
    <row r="85" spans="1:8" ht="15" customHeight="1">
      <c r="E85" s="163"/>
      <c r="F85" s="163"/>
      <c r="G85" s="163"/>
      <c r="H85" s="163"/>
    </row>
    <row r="86" spans="1:8" ht="15" customHeight="1">
      <c r="E86" s="163"/>
      <c r="F86" s="163"/>
      <c r="G86" s="163"/>
    </row>
    <row r="87" spans="1:8" ht="15" customHeight="1">
      <c r="E87" s="163"/>
      <c r="F87" s="163"/>
      <c r="G87" s="163"/>
    </row>
    <row r="88" spans="1:8" ht="15" customHeight="1">
      <c r="E88" s="163"/>
      <c r="F88" s="163"/>
      <c r="G88" s="163"/>
    </row>
    <row r="89" spans="1:8" ht="15" customHeight="1">
      <c r="F89" s="163"/>
      <c r="G89" s="163"/>
    </row>
  </sheetData>
  <sheetProtection sheet="1" autoFilter="0" pivotTables="0"/>
  <mergeCells count="3">
    <mergeCell ref="E9:E10"/>
    <mergeCell ref="F9:F10"/>
    <mergeCell ref="G9:G10"/>
  </mergeCells>
  <conditionalFormatting sqref="E11:E40">
    <cfRule type="expression" dxfId="59" priority="1">
      <formula>ISNA(E11)</formula>
    </cfRule>
  </conditionalFormatting>
  <conditionalFormatting sqref="F11:F40">
    <cfRule type="expression" dxfId="58" priority="3">
      <formula>ISNA(F11)</formula>
    </cfRule>
  </conditionalFormatting>
  <conditionalFormatting sqref="G11:G40">
    <cfRule type="expression" dxfId="57" priority="2">
      <formula>ISNA(G11)</formula>
    </cfRule>
    <cfRule type="expression" dxfId="56" priority="4">
      <formula>$G$9="None"</formula>
    </cfRule>
  </conditionalFormatting>
  <conditionalFormatting sqref="J21">
    <cfRule type="expression" dxfId="55" priority="9">
      <formula>$J$21&gt;0.5</formula>
    </cfRule>
    <cfRule type="expression" dxfId="54" priority="12">
      <formula>$J$21&lt;-0.5</formula>
    </cfRule>
  </conditionalFormatting>
  <conditionalFormatting sqref="J31">
    <cfRule type="expression" dxfId="53" priority="7">
      <formula>$J$31&gt;0.5</formula>
    </cfRule>
    <cfRule type="expression" dxfId="52" priority="10">
      <formula>$J$31&lt;-0.5</formula>
    </cfRule>
  </conditionalFormatting>
  <conditionalFormatting sqref="L26">
    <cfRule type="expression" dxfId="51" priority="8">
      <formula>$L$26&gt;0.5</formula>
    </cfRule>
    <cfRule type="expression" dxfId="50" priority="11">
      <formula>$L$26&lt;-0.5</formula>
    </cfRule>
  </conditionalFormatting>
  <pageMargins left="0.7" right="0.7" top="0.75" bottom="0.75" header="0.3" footer="0.3"/>
  <pageSetup paperSize="9" scale="52" fitToHeight="0" orientation="landscape" r:id="rId1"/>
  <ignoredErrors>
    <ignoredError sqref="E19" evalError="1"/>
  </ignoredErrors>
  <drawing r:id="rId2"/>
  <extLst>
    <ext xmlns:x14="http://schemas.microsoft.com/office/spreadsheetml/2009/9/main" uri="{A8765BA9-456A-4dab-B4F3-ACF838C121DE}">
      <x14:slicerList>
        <x14:slicer r:id="rId3"/>
      </x14:slicerList>
    </ext>
  </extLst>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39C8CC-E273-429B-994D-19994FE1932C}">
  <sheetPr codeName="Sheet27">
    <pageSetUpPr fitToPage="1"/>
  </sheetPr>
  <dimension ref="A1:AJ92"/>
  <sheetViews>
    <sheetView showGridLines="0" zoomScale="99" zoomScaleNormal="99" workbookViewId="0"/>
  </sheetViews>
  <sheetFormatPr defaultColWidth="12" defaultRowHeight="15" customHeight="1"/>
  <cols>
    <col min="1" max="1" width="9.28515625" style="156" customWidth="1"/>
    <col min="2" max="2" width="2.7109375" style="157" customWidth="1"/>
    <col min="3" max="3" width="4.7109375" style="157" customWidth="1"/>
    <col min="4" max="4" width="20" style="157" customWidth="1"/>
    <col min="5" max="5" width="8.7109375" style="157" customWidth="1"/>
    <col min="6" max="6" width="9.7109375" style="157" customWidth="1"/>
    <col min="7" max="7" width="8.7109375" style="157" customWidth="1"/>
    <col min="8" max="8" width="7.42578125" style="157" customWidth="1"/>
    <col min="9" max="24" width="12" style="156"/>
    <col min="25" max="27" width="7.140625" style="157" customWidth="1"/>
    <col min="28" max="28" width="3.28515625" style="157" customWidth="1"/>
    <col min="29" max="31" width="9" style="157" customWidth="1"/>
    <col min="32" max="16384" width="12" style="156"/>
  </cols>
  <sheetData>
    <row r="1" spans="1:32" ht="15" customHeight="1">
      <c r="Y1" s="159"/>
      <c r="Z1" s="159"/>
      <c r="AA1" s="159"/>
      <c r="AB1" s="159"/>
      <c r="AC1" s="159"/>
      <c r="AD1" s="159"/>
      <c r="AE1" s="159"/>
    </row>
    <row r="2" spans="1:32" ht="15" customHeight="1">
      <c r="A2" s="397"/>
      <c r="B2" s="396"/>
      <c r="C2" s="396"/>
      <c r="D2" s="396"/>
      <c r="E2" s="396"/>
      <c r="F2" s="396"/>
      <c r="G2" s="396"/>
      <c r="H2" s="396"/>
      <c r="I2" s="398"/>
      <c r="J2" s="399"/>
      <c r="K2" s="399"/>
      <c r="L2" s="399"/>
      <c r="M2" s="399"/>
      <c r="N2" s="399"/>
      <c r="O2" s="397"/>
      <c r="P2" s="397"/>
      <c r="Q2" s="397"/>
      <c r="R2" s="397"/>
      <c r="S2" s="397"/>
      <c r="T2" s="397"/>
      <c r="U2" s="397"/>
      <c r="V2" s="397"/>
      <c r="W2" s="397"/>
    </row>
    <row r="3" spans="1:32" ht="15" customHeight="1">
      <c r="A3" s="397"/>
      <c r="B3" s="396"/>
      <c r="C3" s="396"/>
      <c r="D3" s="396"/>
      <c r="E3" s="396"/>
      <c r="F3" s="396"/>
      <c r="G3" s="396"/>
      <c r="H3" s="396"/>
      <c r="I3" s="397"/>
      <c r="J3" s="397"/>
      <c r="K3" s="397"/>
      <c r="L3" s="397"/>
      <c r="M3" s="397"/>
      <c r="N3" s="397"/>
      <c r="O3" s="397"/>
      <c r="P3" s="397"/>
      <c r="Q3" s="397"/>
      <c r="R3" s="397"/>
      <c r="S3" s="397"/>
      <c r="T3" s="397"/>
      <c r="U3" s="397"/>
      <c r="V3" s="397"/>
      <c r="W3" s="397"/>
    </row>
    <row r="4" spans="1:32" ht="15" customHeight="1">
      <c r="A4" s="397"/>
      <c r="B4" s="396"/>
      <c r="C4" s="396"/>
      <c r="D4" s="396"/>
      <c r="E4" s="396"/>
      <c r="F4" s="396"/>
      <c r="G4" s="396"/>
      <c r="H4" s="396"/>
      <c r="I4" s="397"/>
      <c r="J4" s="397"/>
      <c r="K4" s="397"/>
      <c r="L4" s="397"/>
      <c r="M4" s="397"/>
      <c r="N4" s="397"/>
      <c r="O4" s="397"/>
      <c r="P4" s="397"/>
      <c r="Q4" s="397"/>
      <c r="R4" s="397"/>
      <c r="S4" s="397"/>
      <c r="T4" s="397"/>
      <c r="U4" s="397"/>
      <c r="V4" s="397"/>
      <c r="W4" s="397"/>
      <c r="Y4" s="156"/>
      <c r="Z4" s="156"/>
      <c r="AA4" s="156"/>
      <c r="AB4" s="156"/>
      <c r="AC4" s="156"/>
      <c r="AD4" s="156"/>
      <c r="AE4" s="156"/>
    </row>
    <row r="5" spans="1:32" ht="15" customHeight="1">
      <c r="A5" s="397"/>
      <c r="B5" s="396"/>
      <c r="C5" s="396"/>
      <c r="D5" s="396"/>
      <c r="E5" s="396"/>
      <c r="F5" s="396"/>
      <c r="G5" s="396"/>
      <c r="H5" s="397"/>
      <c r="I5" s="397"/>
      <c r="J5" s="397"/>
      <c r="K5" s="397"/>
      <c r="L5" s="397"/>
      <c r="M5" s="397"/>
      <c r="N5" s="397"/>
      <c r="O5" s="397"/>
      <c r="P5" s="397"/>
      <c r="Q5" s="397"/>
      <c r="R5" s="397"/>
      <c r="S5" s="397"/>
      <c r="T5" s="397"/>
      <c r="U5" s="397"/>
      <c r="V5" s="397"/>
      <c r="W5" s="397"/>
      <c r="Y5" s="156"/>
      <c r="Z5" s="156"/>
      <c r="AA5" s="156"/>
      <c r="AB5" s="156"/>
      <c r="AC5" s="156"/>
      <c r="AD5" s="156"/>
      <c r="AE5" s="156"/>
    </row>
    <row r="6" spans="1:32" ht="15" customHeight="1">
      <c r="A6" s="397"/>
      <c r="B6" s="396"/>
      <c r="C6" s="400"/>
      <c r="D6" s="396"/>
      <c r="E6" s="396"/>
      <c r="F6" s="396"/>
      <c r="G6" s="396"/>
      <c r="H6" s="401"/>
      <c r="I6" s="397"/>
      <c r="J6" s="397"/>
      <c r="K6" s="397"/>
      <c r="L6" s="397"/>
      <c r="M6" s="397"/>
      <c r="N6" s="397"/>
      <c r="O6" s="397"/>
      <c r="P6" s="397"/>
      <c r="Q6" s="397"/>
      <c r="R6" s="397"/>
      <c r="S6" s="397"/>
      <c r="T6" s="397"/>
      <c r="U6" s="397"/>
      <c r="V6" s="397"/>
      <c r="W6" s="397"/>
      <c r="Y6" s="156"/>
      <c r="Z6" s="156"/>
      <c r="AA6" s="156"/>
      <c r="AB6" s="156"/>
      <c r="AC6" s="156"/>
      <c r="AD6" s="156"/>
      <c r="AE6" s="156"/>
    </row>
    <row r="7" spans="1:32" ht="15" customHeight="1">
      <c r="A7" s="397"/>
      <c r="B7" s="396"/>
      <c r="C7" s="400"/>
      <c r="D7" s="396"/>
      <c r="E7" s="396"/>
      <c r="F7" s="396"/>
      <c r="G7" s="396"/>
      <c r="H7" s="401"/>
      <c r="I7" s="397"/>
      <c r="J7" s="397"/>
      <c r="K7" s="397"/>
      <c r="L7" s="397"/>
      <c r="M7" s="397"/>
      <c r="N7" s="397"/>
      <c r="O7" s="397"/>
      <c r="P7" s="397"/>
      <c r="Q7" s="397"/>
      <c r="R7" s="397"/>
      <c r="S7" s="397"/>
      <c r="T7" s="397"/>
      <c r="U7" s="397"/>
      <c r="V7" s="397"/>
      <c r="W7" s="397"/>
      <c r="Y7" s="156"/>
      <c r="Z7" s="156"/>
      <c r="AA7" s="156"/>
      <c r="AB7" s="156"/>
      <c r="AC7" s="156"/>
      <c r="AD7" s="156"/>
      <c r="AE7" s="156"/>
    </row>
    <row r="8" spans="1:32" ht="15" customHeight="1">
      <c r="A8" s="397"/>
      <c r="B8" s="396"/>
      <c r="C8" s="400"/>
      <c r="D8" s="396"/>
      <c r="E8" s="396"/>
      <c r="F8" s="396"/>
      <c r="G8" s="396"/>
      <c r="H8" s="401"/>
      <c r="I8" s="397"/>
      <c r="J8" s="397"/>
      <c r="K8" s="397"/>
      <c r="L8" s="397"/>
      <c r="M8" s="397"/>
      <c r="N8" s="397"/>
      <c r="O8" s="397"/>
      <c r="P8" s="397"/>
      <c r="Q8" s="397"/>
      <c r="R8" s="397"/>
      <c r="S8" s="397"/>
      <c r="T8" s="397"/>
      <c r="U8" s="397"/>
      <c r="V8" s="397"/>
      <c r="W8" s="397"/>
      <c r="Y8" s="156"/>
      <c r="Z8" s="156"/>
      <c r="AA8" s="156"/>
      <c r="AB8" s="156"/>
      <c r="AC8" s="156"/>
      <c r="AD8" s="156"/>
      <c r="AE8" s="156"/>
    </row>
    <row r="9" spans="1:32" ht="15" customHeight="1">
      <c r="A9" s="397"/>
      <c r="B9" s="396"/>
      <c r="C9" s="400"/>
      <c r="D9" s="396"/>
      <c r="E9" s="396"/>
      <c r="F9" s="396"/>
      <c r="G9" s="396"/>
      <c r="H9" s="401"/>
      <c r="I9" s="397"/>
      <c r="J9" s="397"/>
      <c r="K9" s="397"/>
      <c r="L9" s="397"/>
      <c r="M9" s="397"/>
      <c r="N9" s="397"/>
      <c r="O9" s="397"/>
      <c r="P9" s="397"/>
      <c r="Q9" s="397"/>
      <c r="R9" s="397"/>
      <c r="S9" s="397"/>
      <c r="T9" s="397"/>
      <c r="U9" s="397"/>
      <c r="V9" s="397"/>
      <c r="W9" s="397"/>
      <c r="Y9" s="156"/>
      <c r="Z9" s="156"/>
      <c r="AA9" s="156"/>
      <c r="AB9" s="156"/>
      <c r="AC9" s="156"/>
      <c r="AD9" s="156"/>
      <c r="AE9" s="156"/>
    </row>
    <row r="10" spans="1:32" ht="15" customHeight="1">
      <c r="A10" s="397"/>
      <c r="B10" s="396"/>
      <c r="C10" s="396"/>
      <c r="D10" s="402" t="s">
        <v>237</v>
      </c>
      <c r="E10" s="403"/>
      <c r="F10" s="403"/>
      <c r="G10" s="403"/>
      <c r="H10" s="401"/>
      <c r="I10" s="397"/>
      <c r="J10" s="397"/>
      <c r="K10" s="397"/>
      <c r="L10" s="397"/>
      <c r="M10" s="397"/>
      <c r="N10" s="397"/>
      <c r="O10" s="397"/>
      <c r="P10" s="397"/>
      <c r="Q10" s="397"/>
      <c r="R10" s="397"/>
      <c r="S10" s="397"/>
      <c r="T10" s="397"/>
      <c r="U10" s="397"/>
      <c r="V10" s="397"/>
      <c r="W10" s="397"/>
      <c r="Y10" s="156"/>
      <c r="Z10" s="156"/>
      <c r="AA10" s="156"/>
      <c r="AB10" s="156"/>
      <c r="AC10" s="156"/>
      <c r="AD10" s="156"/>
      <c r="AE10" s="156"/>
    </row>
    <row r="11" spans="1:32" ht="15" customHeight="1">
      <c r="A11" s="397"/>
      <c r="B11" s="396"/>
      <c r="C11" s="396"/>
      <c r="D11" s="404"/>
      <c r="E11" s="405" t="s">
        <v>1041</v>
      </c>
      <c r="F11" s="406" t="s">
        <v>37</v>
      </c>
      <c r="G11" s="407" t="s">
        <v>1042</v>
      </c>
      <c r="H11" s="401"/>
      <c r="I11" s="397"/>
      <c r="J11" s="397"/>
      <c r="K11" s="397"/>
      <c r="L11" s="397"/>
      <c r="M11" s="397"/>
      <c r="N11" s="397"/>
      <c r="O11" s="397"/>
      <c r="P11" s="397"/>
      <c r="Q11" s="397"/>
      <c r="R11" s="397"/>
      <c r="S11" s="397"/>
      <c r="T11" s="397"/>
      <c r="U11" s="397"/>
      <c r="V11" s="408"/>
      <c r="W11" s="408"/>
      <c r="Y11" s="156"/>
      <c r="Z11" s="156"/>
      <c r="AA11" s="156"/>
      <c r="AB11" s="156"/>
      <c r="AC11" s="156"/>
      <c r="AD11" s="156"/>
      <c r="AE11" s="156"/>
      <c r="AF11" s="157"/>
    </row>
    <row r="12" spans="1:32" ht="20.25" customHeight="1">
      <c r="A12" s="397"/>
      <c r="B12" s="396"/>
      <c r="C12" s="396"/>
      <c r="D12" s="396"/>
      <c r="E12" s="807" t="str">
        <f>PowerPivot!S1</f>
        <v>Real GDP Growth per capita, % GDP</v>
      </c>
      <c r="F12" s="808" t="str">
        <f>PowerPivot!V1</f>
        <v>Foreign direct investment, net inflows, % GDP</v>
      </c>
      <c r="G12" s="809" t="str">
        <f>PowerPivot!Y1</f>
        <v>Consumer price inflation</v>
      </c>
      <c r="H12" s="401"/>
      <c r="I12" s="397"/>
      <c r="J12" s="397"/>
      <c r="K12" s="397"/>
      <c r="L12" s="397"/>
      <c r="M12" s="397"/>
      <c r="N12" s="397"/>
      <c r="O12" s="397"/>
      <c r="P12" s="397"/>
      <c r="Q12" s="397"/>
      <c r="R12" s="397"/>
      <c r="S12" s="397"/>
      <c r="T12" s="397"/>
      <c r="U12" s="397"/>
      <c r="V12" s="397"/>
      <c r="W12" s="397"/>
      <c r="Y12" s="156"/>
      <c r="Z12" s="156"/>
      <c r="AA12" s="156"/>
      <c r="AB12" s="156"/>
      <c r="AC12" s="156"/>
      <c r="AD12" s="156"/>
      <c r="AE12" s="156"/>
      <c r="AF12" s="157"/>
    </row>
    <row r="13" spans="1:32" ht="20.25" customHeight="1">
      <c r="A13" s="397"/>
      <c r="B13" s="396"/>
      <c r="C13" s="396"/>
      <c r="D13" s="396"/>
      <c r="E13" s="807"/>
      <c r="F13" s="808"/>
      <c r="G13" s="809"/>
      <c r="H13" s="401"/>
      <c r="I13" s="397"/>
      <c r="J13" s="397"/>
      <c r="K13" s="397"/>
      <c r="L13" s="397"/>
      <c r="M13" s="397"/>
      <c r="N13" s="397"/>
      <c r="O13" s="397"/>
      <c r="P13" s="397"/>
      <c r="Q13" s="397"/>
      <c r="R13" s="397"/>
      <c r="S13" s="397"/>
      <c r="T13" s="397"/>
      <c r="U13" s="397"/>
      <c r="V13" s="397"/>
      <c r="W13" s="397"/>
      <c r="Y13" s="156"/>
      <c r="Z13" s="156"/>
      <c r="AA13" s="156"/>
      <c r="AB13" s="156"/>
      <c r="AC13" s="156"/>
      <c r="AD13" s="156"/>
      <c r="AE13" s="156"/>
      <c r="AF13" s="157"/>
    </row>
    <row r="14" spans="1:32" ht="15" customHeight="1">
      <c r="A14" s="420">
        <f>IF(INDEX(Value2026!H:H,MATCH($E$12,Value2026!$C:$C,0))="","",INDEX(Value2026!H:H,MATCH($E$12,Value2026!$C:$C,0)))</f>
        <v>0.71211038203571908</v>
      </c>
      <c r="B14" s="420">
        <f>IF(INDEX(Value2026!H:H,MATCH($F$12,Value2026!$C:$C,0))="","",INDEX(Value2026!H:H,MATCH($F$12,Value2026!$C:$C,0)))</f>
        <v>2.030634840302004</v>
      </c>
      <c r="C14" s="420">
        <f>IF($D$10="Rank",INDEX(Rank2025!H:H,MATCH($G$12,Rank2025!$C:$C,0)),IF($D$10="Score",INDEX(Score2025!H:H,MATCH($G$12,Score2025!$C:$C,0)),IF($D$10="Value",INDEX(Value2026!H:H,MATCH($G$12,Value2026!$C:$C,0)),"")))</f>
        <v>2.9</v>
      </c>
      <c r="D14" s="410" t="s">
        <v>2</v>
      </c>
      <c r="E14" s="427">
        <f>IF(A14="",#N/A,A14)</f>
        <v>0.71211038203571908</v>
      </c>
      <c r="F14" s="428">
        <f>IF(B14="",#N/A,B14)</f>
        <v>2.030634840302004</v>
      </c>
      <c r="G14" s="429">
        <f t="shared" ref="G14:G43" si="0">IF(C14="",#N/A,C14)</f>
        <v>2.9</v>
      </c>
      <c r="H14" s="411">
        <f>IF(AND(G14&gt;-1,G14&lt;0),1,IF(AND(G14&gt;=0,G14&lt;1),1,G14))</f>
        <v>2.9</v>
      </c>
      <c r="I14" s="397"/>
      <c r="J14" s="397"/>
      <c r="K14" s="397"/>
      <c r="L14" s="397"/>
      <c r="M14" s="397"/>
      <c r="N14" s="397"/>
      <c r="O14" s="397"/>
      <c r="P14" s="397"/>
      <c r="Q14" s="397"/>
      <c r="R14" s="397"/>
      <c r="S14" s="397"/>
      <c r="T14" s="397"/>
      <c r="U14" s="397"/>
      <c r="V14" s="397"/>
      <c r="W14" s="397"/>
      <c r="Y14" s="156"/>
      <c r="Z14" s="156"/>
      <c r="AA14" s="156"/>
      <c r="AB14" s="156"/>
      <c r="AC14" s="156"/>
      <c r="AD14" s="156"/>
      <c r="AE14" s="156"/>
      <c r="AF14" s="157"/>
    </row>
    <row r="15" spans="1:32" ht="15" customHeight="1">
      <c r="A15" s="420">
        <f>IF(INDEX(Value2026!I:I,MATCH($E$12,Value2026!$C:$C,0))="","",INDEX(Value2026!I:I,MATCH($E$12,Value2026!$C:$C,0)))</f>
        <v>2.4669390179804296</v>
      </c>
      <c r="B15" s="420">
        <f>IF(INDEX(Value2026!I:I,MATCH($F$12,Value2026!$C:$C,0))="","",INDEX(Value2026!I:I,MATCH($F$12,Value2026!$C:$C,0)))</f>
        <v>0.40454431311754413</v>
      </c>
      <c r="C15" s="420">
        <f>IF($D$10="Rank",INDEX(Rank2025!I:I,MATCH($G$12,Rank2025!$C:$C,0)),IF($D$10="Score",INDEX(Score2025!I:I,MATCH($G$12,Score2025!$C:$C,0)),IF($D$10="Value",INDEX(Value2026!I:I,MATCH($G$12,Value2026!$C:$C,0)),"")))</f>
        <v>10</v>
      </c>
      <c r="D15" s="410" t="s">
        <v>3</v>
      </c>
      <c r="E15" s="427">
        <f t="shared" ref="E15:F43" si="1">IF(A15="",#N/A,A15)</f>
        <v>2.4669390179804296</v>
      </c>
      <c r="F15" s="428">
        <f t="shared" si="1"/>
        <v>0.40454431311754413</v>
      </c>
      <c r="G15" s="429">
        <f t="shared" si="0"/>
        <v>10</v>
      </c>
      <c r="H15" s="411">
        <f t="shared" ref="H15:H43" si="2">IF(AND(G15&gt;-1,G15&lt;0),1,IF(AND(G15&gt;=0,G15&lt;1),1,G15))</f>
        <v>10</v>
      </c>
      <c r="I15" s="397"/>
      <c r="J15" s="397"/>
      <c r="K15" s="397"/>
      <c r="L15" s="397"/>
      <c r="M15" s="397"/>
      <c r="N15" s="397"/>
      <c r="O15" s="397"/>
      <c r="P15" s="397"/>
      <c r="Q15" s="397"/>
      <c r="R15" s="397"/>
      <c r="S15" s="397"/>
      <c r="T15" s="397"/>
      <c r="U15" s="397"/>
      <c r="V15" s="397"/>
      <c r="W15" s="397"/>
      <c r="Y15" s="156"/>
      <c r="Z15" s="156"/>
      <c r="AA15" s="156"/>
      <c r="AB15" s="156"/>
      <c r="AC15" s="156"/>
      <c r="AD15" s="156"/>
      <c r="AE15" s="156"/>
      <c r="AF15" s="157"/>
    </row>
    <row r="16" spans="1:32" ht="15" customHeight="1">
      <c r="A16" s="420">
        <f>IF(INDEX(Value2026!J:J,MATCH($E$12,Value2026!$C:$C,0))="","",INDEX(Value2026!J:J,MATCH($E$12,Value2026!$C:$C,0)))</f>
        <v>-0.31912145327972602</v>
      </c>
      <c r="B16" s="420">
        <f>IF(INDEX(Value2026!J:J,MATCH($F$12,Value2026!$C:$C,0))="","",INDEX(Value2026!J:J,MATCH($F$12,Value2026!$C:$C,0)))</f>
        <v>0.41116248358633822</v>
      </c>
      <c r="C16" s="420">
        <f>IF($D$10="Rank",INDEX(Rank2025!J:J,MATCH($G$12,Rank2025!$C:$C,0)),IF($D$10="Score",INDEX(Score2025!J:J,MATCH($G$12,Score2025!$C:$C,0)),IF($D$10="Value",INDEX(Value2026!J:J,MATCH($G$12,Value2026!$C:$C,0)),"")))</f>
        <v>-0.3</v>
      </c>
      <c r="D16" s="410" t="s">
        <v>4</v>
      </c>
      <c r="E16" s="427">
        <f t="shared" si="1"/>
        <v>-0.31912145327972602</v>
      </c>
      <c r="F16" s="428">
        <f t="shared" si="1"/>
        <v>0.41116248358633822</v>
      </c>
      <c r="G16" s="429">
        <f t="shared" si="0"/>
        <v>-0.3</v>
      </c>
      <c r="H16" s="411">
        <f t="shared" si="2"/>
        <v>1</v>
      </c>
      <c r="I16" s="397"/>
      <c r="J16" s="397"/>
      <c r="K16" s="397"/>
      <c r="L16" s="397"/>
      <c r="M16" s="397"/>
      <c r="N16" s="397"/>
      <c r="O16" s="397"/>
      <c r="P16" s="397"/>
      <c r="Q16" s="397"/>
      <c r="R16" s="397"/>
      <c r="S16" s="397"/>
      <c r="T16" s="397"/>
      <c r="U16" s="397"/>
      <c r="V16" s="397"/>
      <c r="W16" s="397"/>
      <c r="Y16" s="156"/>
      <c r="Z16" s="156"/>
      <c r="AA16" s="156"/>
      <c r="AB16" s="156"/>
      <c r="AC16" s="156"/>
      <c r="AD16" s="156"/>
      <c r="AE16" s="156"/>
      <c r="AF16" s="157"/>
    </row>
    <row r="17" spans="1:33" ht="15" customHeight="1">
      <c r="A17" s="420">
        <f>IF(INDEX(Value2026!K:K,MATCH($E$12,Value2026!$C:$C,0))="","",INDEX(Value2026!K:K,MATCH($E$12,Value2026!$C:$C,0)))</f>
        <v>3.7820291263879988</v>
      </c>
      <c r="B17" s="420">
        <f>IF(INDEX(Value2026!K:K,MATCH($F$12,Value2026!$C:$C,0))="","",INDEX(Value2026!K:K,MATCH($F$12,Value2026!$C:$C,0)))</f>
        <v>9.9460968911305905</v>
      </c>
      <c r="C17" s="420">
        <f>IF($D$10="Rank",INDEX(Rank2025!K:K,MATCH($G$12,Rank2025!$C:$C,0)),IF($D$10="Score",INDEX(Score2025!K:K,MATCH($G$12,Score2025!$C:$C,0)),IF($D$10="Value",INDEX(Value2026!K:K,MATCH($G$12,Value2026!$C:$C,0)),"")))</f>
        <v>2.5</v>
      </c>
      <c r="D17" s="410" t="s">
        <v>5</v>
      </c>
      <c r="E17" s="427">
        <f t="shared" si="1"/>
        <v>3.7820291263879988</v>
      </c>
      <c r="F17" s="428">
        <f t="shared" si="1"/>
        <v>9.9460968911305905</v>
      </c>
      <c r="G17" s="429">
        <f t="shared" si="0"/>
        <v>2.5</v>
      </c>
      <c r="H17" s="411">
        <f t="shared" si="2"/>
        <v>2.5</v>
      </c>
      <c r="I17" s="397"/>
      <c r="J17" s="397"/>
      <c r="K17" s="397"/>
      <c r="L17" s="397"/>
      <c r="M17" s="397"/>
      <c r="N17" s="397"/>
      <c r="O17" s="397"/>
      <c r="P17" s="397"/>
      <c r="Q17" s="397"/>
      <c r="R17" s="397"/>
      <c r="S17" s="397"/>
      <c r="T17" s="397"/>
      <c r="U17" s="397"/>
      <c r="V17" s="397"/>
      <c r="W17" s="397"/>
      <c r="Y17" s="156"/>
      <c r="Z17" s="156"/>
      <c r="AA17" s="156"/>
      <c r="AB17" s="156"/>
      <c r="AC17" s="156"/>
      <c r="AD17" s="156"/>
      <c r="AE17" s="156"/>
      <c r="AF17" s="157"/>
    </row>
    <row r="18" spans="1:33" ht="15" customHeight="1">
      <c r="A18" s="420">
        <f>IF(INDEX(Value2026!L:L,MATCH($E$12,Value2026!$C:$C,0))="","",INDEX(Value2026!L:L,MATCH($E$12,Value2026!$C:$C,0)))</f>
        <v>0.55958884016249921</v>
      </c>
      <c r="B18" s="420">
        <f>IF(INDEX(Value2026!L:L,MATCH($F$12,Value2026!$C:$C,0))="","",INDEX(Value2026!L:L,MATCH($F$12,Value2026!$C:$C,0)))</f>
        <v>2.975683781081417</v>
      </c>
      <c r="C18" s="420">
        <f>IF($D$10="Rank",INDEX(Rank2025!L:L,MATCH($G$12,Rank2025!$C:$C,0)),IF($D$10="Score",INDEX(Score2025!L:L,MATCH($G$12,Score2025!$C:$C,0)),IF($D$10="Value",INDEX(Value2026!L:L,MATCH($G$12,Value2026!$C:$C,0)),"")))</f>
        <v>2.1</v>
      </c>
      <c r="D18" s="410" t="s">
        <v>6</v>
      </c>
      <c r="E18" s="427">
        <f t="shared" si="1"/>
        <v>0.55958884016249921</v>
      </c>
      <c r="F18" s="428">
        <f t="shared" si="1"/>
        <v>2.975683781081417</v>
      </c>
      <c r="G18" s="429">
        <f t="shared" si="0"/>
        <v>2.1</v>
      </c>
      <c r="H18" s="411">
        <f t="shared" si="2"/>
        <v>2.1</v>
      </c>
      <c r="I18" s="397"/>
      <c r="J18" s="397"/>
      <c r="K18" s="397"/>
      <c r="L18" s="397"/>
      <c r="M18" s="397"/>
      <c r="N18" s="397"/>
      <c r="O18" s="397"/>
      <c r="P18" s="397"/>
      <c r="Q18" s="397"/>
      <c r="R18" s="397"/>
      <c r="S18" s="397"/>
      <c r="T18" s="397"/>
      <c r="U18" s="397"/>
      <c r="V18" s="397"/>
      <c r="W18" s="397"/>
      <c r="Y18" s="156"/>
      <c r="Z18" s="156"/>
      <c r="AA18" s="156"/>
      <c r="AB18" s="156"/>
      <c r="AC18" s="156"/>
      <c r="AD18" s="156"/>
      <c r="AE18" s="156"/>
      <c r="AF18" s="157"/>
    </row>
    <row r="19" spans="1:33" ht="15" customHeight="1">
      <c r="A19" s="420">
        <f>IF(INDEX(Value2026!M:M,MATCH($E$12,Value2026!$C:$C,0))="","",INDEX(Value2026!M:M,MATCH($E$12,Value2026!$C:$C,0)))</f>
        <v>1.6159807683650114</v>
      </c>
      <c r="B19" s="420">
        <f>IF(INDEX(Value2026!M:M,MATCH($F$12,Value2026!$C:$C,0))="","",INDEX(Value2026!M:M,MATCH($F$12,Value2026!$C:$C,0)))</f>
        <v>4.0611464488811828</v>
      </c>
      <c r="C19" s="420">
        <f>IF($D$10="Rank",INDEX(Rank2025!M:M,MATCH($G$12,Rank2025!$C:$C,0)),IF($D$10="Score",INDEX(Score2025!M:M,MATCH($G$12,Score2025!$C:$C,0)),IF($D$10="Value",INDEX(Value2026!M:M,MATCH($G$12,Value2026!$C:$C,0)),"")))</f>
        <v>4.2</v>
      </c>
      <c r="D19" s="410" t="s">
        <v>7</v>
      </c>
      <c r="E19" s="427">
        <f t="shared" si="1"/>
        <v>1.6159807683650114</v>
      </c>
      <c r="F19" s="428">
        <f t="shared" si="1"/>
        <v>4.0611464488811828</v>
      </c>
      <c r="G19" s="429">
        <f t="shared" si="0"/>
        <v>4.2</v>
      </c>
      <c r="H19" s="411">
        <f t="shared" si="2"/>
        <v>4.2</v>
      </c>
      <c r="I19" s="401"/>
      <c r="J19" s="397"/>
      <c r="K19" s="397"/>
      <c r="L19" s="397"/>
      <c r="M19" s="397"/>
      <c r="N19" s="397"/>
      <c r="O19" s="397"/>
      <c r="P19" s="397"/>
      <c r="Q19" s="397"/>
      <c r="R19" s="397"/>
      <c r="S19" s="397"/>
      <c r="T19" s="397"/>
      <c r="U19" s="397"/>
      <c r="V19" s="397"/>
      <c r="W19" s="397"/>
      <c r="Y19" s="156"/>
      <c r="Z19" s="156"/>
      <c r="AA19" s="156"/>
      <c r="AB19" s="156"/>
      <c r="AC19" s="156"/>
      <c r="AD19" s="156"/>
      <c r="AE19" s="156"/>
      <c r="AG19" s="157"/>
    </row>
    <row r="20" spans="1:33" ht="15" customHeight="1">
      <c r="A20" s="420">
        <f>IF(INDEX(Value2026!N:N,MATCH($E$12,Value2026!$C:$C,0))="","",INDEX(Value2026!N:N,MATCH($E$12,Value2026!$C:$C,0)))</f>
        <v>5.1978492303349091</v>
      </c>
      <c r="B20" s="420">
        <f>IF(INDEX(Value2026!N:N,MATCH($F$12,Value2026!$C:$C,0))="","",INDEX(Value2026!N:N,MATCH($F$12,Value2026!$C:$C,0)))</f>
        <v>0.4101943998485742</v>
      </c>
      <c r="C20" s="420">
        <f>IF($D$10="Rank",INDEX(Rank2025!N:N,MATCH($G$12,Rank2025!$C:$C,0)),IF($D$10="Score",INDEX(Score2025!N:N,MATCH($G$12,Score2025!$C:$C,0)),IF($D$10="Value",INDEX(Value2026!N:N,MATCH($G$12,Value2026!$C:$C,0)),"")))</f>
        <v>0</v>
      </c>
      <c r="D20" s="410" t="s">
        <v>8</v>
      </c>
      <c r="E20" s="427">
        <f t="shared" si="1"/>
        <v>5.1978492303349091</v>
      </c>
      <c r="F20" s="428">
        <f t="shared" si="1"/>
        <v>0.4101943998485742</v>
      </c>
      <c r="G20" s="429">
        <f t="shared" si="0"/>
        <v>0</v>
      </c>
      <c r="H20" s="411">
        <f t="shared" si="2"/>
        <v>1</v>
      </c>
      <c r="I20" s="412"/>
      <c r="J20" s="397"/>
      <c r="K20" s="397"/>
      <c r="L20" s="397"/>
      <c r="M20" s="397"/>
      <c r="N20" s="397"/>
      <c r="O20" s="397"/>
      <c r="P20" s="397"/>
      <c r="Q20" s="397"/>
      <c r="R20" s="397"/>
      <c r="S20" s="397"/>
      <c r="T20" s="397"/>
      <c r="U20" s="397"/>
      <c r="V20" s="397"/>
      <c r="W20" s="397"/>
      <c r="Y20" s="156"/>
      <c r="Z20" s="156"/>
      <c r="AA20" s="156"/>
      <c r="AB20" s="156"/>
      <c r="AC20" s="156"/>
      <c r="AD20" s="156"/>
      <c r="AE20" s="156"/>
      <c r="AG20" s="157"/>
    </row>
    <row r="21" spans="1:33" ht="15" customHeight="1">
      <c r="A21" s="420">
        <f>IF(INDEX(Value2026!P:P,MATCH($E$12,Value2026!$C:$C,0))="","",INDEX(Value2026!P:P,MATCH($E$12,Value2026!$C:$C,0)))</f>
        <v>2.9405120595650462</v>
      </c>
      <c r="B21" s="420">
        <f>IF(INDEX(Value2026!P:P,MATCH($F$12,Value2026!$C:$C,0))="","",INDEX(Value2026!P:P,MATCH($F$12,Value2026!$C:$C,0)))</f>
        <v>0.99695043238739023</v>
      </c>
      <c r="C21" s="420">
        <f>IF($D$10="Rank",INDEX(Rank2025!P:P,MATCH($G$12,Rank2025!$C:$C,0)),IF($D$10="Score",INDEX(Score2025!P:P,MATCH($G$12,Score2025!$C:$C,0)),IF($D$10="Value",INDEX(Value2026!P:P,MATCH($G$12,Value2026!$C:$C,0)),"")))</f>
        <v>0.7</v>
      </c>
      <c r="D21" s="410" t="s">
        <v>10</v>
      </c>
      <c r="E21" s="427">
        <f t="shared" si="1"/>
        <v>2.9405120595650462</v>
      </c>
      <c r="F21" s="428">
        <f t="shared" si="1"/>
        <v>0.99695043238739023</v>
      </c>
      <c r="G21" s="429">
        <f t="shared" si="0"/>
        <v>0.7</v>
      </c>
      <c r="H21" s="411">
        <f t="shared" si="2"/>
        <v>1</v>
      </c>
      <c r="I21" s="412"/>
      <c r="J21" s="397"/>
      <c r="K21" s="397"/>
      <c r="L21" s="397"/>
      <c r="M21" s="397"/>
      <c r="N21" s="397"/>
      <c r="O21" s="397"/>
      <c r="P21" s="397"/>
      <c r="Q21" s="397"/>
      <c r="R21" s="397"/>
      <c r="S21" s="397"/>
      <c r="T21" s="397"/>
      <c r="U21" s="397"/>
      <c r="V21" s="397"/>
      <c r="W21" s="397"/>
      <c r="Y21" s="156"/>
      <c r="Z21" s="156"/>
      <c r="AA21" s="156"/>
      <c r="AB21" s="156"/>
      <c r="AC21" s="156"/>
      <c r="AD21" s="156"/>
      <c r="AE21" s="156"/>
      <c r="AG21" s="157"/>
    </row>
    <row r="22" spans="1:33" ht="15" customHeight="1">
      <c r="A22" s="420">
        <f>IF(INDEX(Value2026!Q:Q,MATCH($E$12,Value2026!$C:$C,0))="","",INDEX(Value2026!Q:Q,MATCH($E$12,Value2026!$C:$C,0)))</f>
        <v>3.3471080302258289</v>
      </c>
      <c r="B22" s="420">
        <f>IF(INDEX(Value2026!Q:Q,MATCH($F$12,Value2026!$C:$C,0))="","",INDEX(Value2026!Q:Q,MATCH($F$12,Value2026!$C:$C,0)))</f>
        <v>30.810633218895433</v>
      </c>
      <c r="C22" s="420">
        <f>IF($D$10="Rank",INDEX(Rank2025!Q:Q,MATCH($G$12,Rank2025!$C:$C,0)),IF($D$10="Score",INDEX(Score2025!Q:Q,MATCH($G$12,Score2025!$C:$C,0)),IF($D$10="Value",INDEX(Value2026!Q:Q,MATCH($G$12,Value2026!$C:$C,0)),"")))</f>
        <v>1.4</v>
      </c>
      <c r="D22" s="410" t="s">
        <v>11</v>
      </c>
      <c r="E22" s="427">
        <f t="shared" si="1"/>
        <v>3.3471080302258289</v>
      </c>
      <c r="F22" s="428">
        <f t="shared" si="1"/>
        <v>30.810633218895433</v>
      </c>
      <c r="G22" s="429">
        <f t="shared" si="0"/>
        <v>1.4</v>
      </c>
      <c r="H22" s="411">
        <f t="shared" si="2"/>
        <v>1.4</v>
      </c>
      <c r="I22" s="412"/>
      <c r="J22" s="397"/>
      <c r="K22" s="397"/>
      <c r="L22" s="397"/>
      <c r="M22" s="397"/>
      <c r="N22" s="397"/>
      <c r="O22" s="397"/>
      <c r="P22" s="397"/>
      <c r="Q22" s="397"/>
      <c r="R22" s="397"/>
      <c r="S22" s="397"/>
      <c r="T22" s="397"/>
      <c r="U22" s="397"/>
      <c r="V22" s="397"/>
      <c r="W22" s="397"/>
      <c r="Y22" s="156"/>
      <c r="Z22" s="156"/>
      <c r="AA22" s="156"/>
      <c r="AB22" s="156"/>
      <c r="AC22" s="156"/>
      <c r="AD22" s="156"/>
      <c r="AE22" s="156"/>
      <c r="AG22" s="157"/>
    </row>
    <row r="23" spans="1:33" ht="15" customHeight="1">
      <c r="A23" s="420">
        <f>IF(INDEX(Value2026!R:R,MATCH($E$12,Value2026!$C:$C,0))="","",INDEX(Value2026!R:R,MATCH($E$12,Value2026!$C:$C,0)))</f>
        <v>6.66790639731982</v>
      </c>
      <c r="B23" s="420">
        <f>IF(INDEX(Value2026!R:R,MATCH($F$12,Value2026!$C:$C,0))="","",INDEX(Value2026!R:R,MATCH($F$12,Value2026!$C:$C,0)))</f>
        <v>0.98828538399524557</v>
      </c>
      <c r="C23" s="420">
        <f>IF($D$10="Rank",INDEX(Rank2025!R:R,MATCH($G$12,Rank2025!$C:$C,0)),IF($D$10="Score",INDEX(Score2025!R:R,MATCH($G$12,Score2025!$C:$C,0)),IF($D$10="Value",INDEX(Value2026!R:R,MATCH($G$12,Value2026!$C:$C,0)),"")))</f>
        <v>2.1</v>
      </c>
      <c r="D23" s="410" t="s">
        <v>12</v>
      </c>
      <c r="E23" s="427">
        <f t="shared" si="1"/>
        <v>6.66790639731982</v>
      </c>
      <c r="F23" s="428">
        <f t="shared" si="1"/>
        <v>0.98828538399524557</v>
      </c>
      <c r="G23" s="429">
        <f t="shared" si="0"/>
        <v>2.1</v>
      </c>
      <c r="H23" s="411">
        <f t="shared" si="2"/>
        <v>2.1</v>
      </c>
      <c r="I23" s="412"/>
      <c r="J23" s="413" t="s">
        <v>1043</v>
      </c>
      <c r="K23" s="397"/>
      <c r="L23" s="397"/>
      <c r="M23" s="397"/>
      <c r="N23" s="397"/>
      <c r="O23" s="397"/>
      <c r="P23" s="397"/>
      <c r="Q23" s="397"/>
      <c r="R23" s="397"/>
      <c r="S23" s="397"/>
      <c r="T23" s="397"/>
      <c r="U23" s="397"/>
      <c r="V23" s="397"/>
      <c r="W23" s="397"/>
      <c r="Y23" s="156"/>
      <c r="Z23" s="156"/>
      <c r="AA23" s="156"/>
      <c r="AB23" s="156"/>
      <c r="AC23" s="156"/>
      <c r="AD23" s="156"/>
      <c r="AE23" s="156"/>
      <c r="AG23" s="157"/>
    </row>
    <row r="24" spans="1:33" ht="15" customHeight="1">
      <c r="A24" s="420">
        <f>IF(INDEX(Value2026!S:S,MATCH($E$12,Value2026!$C:$C,0))="","",INDEX(Value2026!S:S,MATCH($E$12,Value2026!$C:$C,0)))</f>
        <v>4.0604845981594462</v>
      </c>
      <c r="B24" s="420">
        <f>IF(INDEX(Value2026!S:S,MATCH($F$12,Value2026!$C:$C,0))="","",INDEX(Value2026!S:S,MATCH($F$12,Value2026!$C:$C,0)))</f>
        <v>1.5414067167043444</v>
      </c>
      <c r="C24" s="420">
        <f>IF($D$10="Rank",INDEX(Rank2025!S:S,MATCH($G$12,Rank2025!$C:$C,0)),IF($D$10="Score",INDEX(Score2025!S:S,MATCH($G$12,Score2025!$C:$C,0)),IF($D$10="Value",INDEX(Value2026!S:S,MATCH($G$12,Value2026!$C:$C,0)),"")))</f>
        <v>1.9</v>
      </c>
      <c r="D24" s="410" t="s">
        <v>13</v>
      </c>
      <c r="E24" s="427">
        <f t="shared" si="1"/>
        <v>4.0604845981594462</v>
      </c>
      <c r="F24" s="428">
        <f t="shared" si="1"/>
        <v>1.5414067167043444</v>
      </c>
      <c r="G24" s="429">
        <f t="shared" si="0"/>
        <v>1.9</v>
      </c>
      <c r="H24" s="411">
        <f t="shared" si="2"/>
        <v>1.9</v>
      </c>
      <c r="I24" s="412"/>
      <c r="J24" s="414">
        <f>IFERROR(CORREL(B14:B43,C14:C43),"---")</f>
        <v>-0.14999207441344142</v>
      </c>
      <c r="K24" s="397"/>
      <c r="L24" s="397"/>
      <c r="M24" s="397"/>
      <c r="N24" s="397"/>
      <c r="O24" s="397"/>
      <c r="P24" s="397"/>
      <c r="Q24" s="397"/>
      <c r="R24" s="397"/>
      <c r="S24" s="397"/>
      <c r="T24" s="397"/>
      <c r="U24" s="397"/>
      <c r="V24" s="397"/>
      <c r="W24" s="397"/>
      <c r="Y24" s="156"/>
      <c r="Z24" s="156"/>
      <c r="AA24" s="156"/>
      <c r="AB24" s="156"/>
      <c r="AC24" s="156"/>
      <c r="AD24" s="156"/>
      <c r="AE24" s="156"/>
      <c r="AG24" s="157"/>
    </row>
    <row r="25" spans="1:33" ht="15" customHeight="1">
      <c r="A25" s="420">
        <f>IF(INDEX(Value2026!T:T,MATCH($E$12,Value2026!$C:$C,0))="","",INDEX(Value2026!T:T,MATCH($E$12,Value2026!$C:$C,0)))</f>
        <v>1.6852013806054187</v>
      </c>
      <c r="B25" s="420">
        <f>IF(INDEX(Value2026!T:T,MATCH($F$12,Value2026!$C:$C,0))="","",INDEX(Value2026!T:T,MATCH($F$12,Value2026!$C:$C,0)))</f>
        <v>1.0327855164454236</v>
      </c>
      <c r="C25" s="420">
        <f>IF($D$10="Rank",INDEX(Rank2025!T:T,MATCH($G$12,Rank2025!$C:$C,0)),IF($D$10="Score",INDEX(Score2025!T:T,MATCH($G$12,Score2025!$C:$C,0)),IF($D$10="Value",INDEX(Value2026!T:T,MATCH($G$12,Value2026!$C:$C,0)),"")))</f>
        <v>3.2</v>
      </c>
      <c r="D25" s="410" t="s">
        <v>14</v>
      </c>
      <c r="E25" s="427">
        <f t="shared" si="1"/>
        <v>1.6852013806054187</v>
      </c>
      <c r="F25" s="428">
        <f t="shared" si="1"/>
        <v>1.0327855164454236</v>
      </c>
      <c r="G25" s="429">
        <f t="shared" si="0"/>
        <v>3.2</v>
      </c>
      <c r="H25" s="411">
        <f t="shared" si="2"/>
        <v>3.2</v>
      </c>
      <c r="I25" s="412"/>
      <c r="J25" s="396"/>
      <c r="K25" s="397"/>
      <c r="L25" s="397"/>
      <c r="M25" s="397"/>
      <c r="N25" s="397"/>
      <c r="O25" s="397"/>
      <c r="P25" s="397"/>
      <c r="Q25" s="397"/>
      <c r="R25" s="397"/>
      <c r="S25" s="397"/>
      <c r="T25" s="397"/>
      <c r="U25" s="397"/>
      <c r="V25" s="397"/>
      <c r="W25" s="397"/>
      <c r="Y25" s="156"/>
      <c r="Z25" s="156"/>
      <c r="AA25" s="156"/>
      <c r="AB25" s="156"/>
      <c r="AC25" s="156"/>
      <c r="AD25" s="156"/>
      <c r="AE25" s="156"/>
      <c r="AG25" s="157"/>
    </row>
    <row r="26" spans="1:33" ht="15" customHeight="1">
      <c r="A26" s="420">
        <f>IF(INDEX(Value2026!U:U,MATCH($E$12,Value2026!$C:$C,0))="","",INDEX(Value2026!U:U,MATCH($E$12,Value2026!$C:$C,0)))</f>
        <v>3.3965889136006164</v>
      </c>
      <c r="B26" s="420">
        <f>IF(INDEX(Value2026!U:U,MATCH($F$12,Value2026!$C:$C,0))="","",INDEX(Value2026!U:U,MATCH($F$12,Value2026!$C:$C,0)))</f>
        <v>5.9895886356739405</v>
      </c>
      <c r="C26" s="420">
        <f>IF($D$10="Rank",INDEX(Rank2025!U:U,MATCH($G$12,Rank2025!$C:$C,0)),IF($D$10="Score",INDEX(Score2025!U:U,MATCH($G$12,Score2025!$C:$C,0)),IF($D$10="Value",INDEX(Value2026!U:U,MATCH($G$12,Value2026!$C:$C,0)),"")))</f>
        <v>7.7</v>
      </c>
      <c r="D26" s="410" t="s">
        <v>15</v>
      </c>
      <c r="E26" s="427">
        <f t="shared" si="1"/>
        <v>3.3965889136006164</v>
      </c>
      <c r="F26" s="428">
        <f t="shared" si="1"/>
        <v>5.9895886356739405</v>
      </c>
      <c r="G26" s="429">
        <f t="shared" si="0"/>
        <v>7.7</v>
      </c>
      <c r="H26" s="411">
        <f t="shared" si="2"/>
        <v>7.7</v>
      </c>
      <c r="I26" s="412"/>
      <c r="J26" s="396"/>
      <c r="K26" s="397"/>
      <c r="L26" s="397"/>
      <c r="M26" s="397"/>
      <c r="N26" s="397"/>
      <c r="O26" s="397"/>
      <c r="P26" s="397"/>
      <c r="Q26" s="397"/>
      <c r="R26" s="397"/>
      <c r="S26" s="397"/>
      <c r="T26" s="397"/>
      <c r="U26" s="397"/>
      <c r="V26" s="397"/>
      <c r="W26" s="397"/>
      <c r="Y26" s="156"/>
      <c r="Z26" s="156"/>
      <c r="AA26" s="156"/>
      <c r="AB26" s="156"/>
      <c r="AC26" s="156"/>
      <c r="AD26" s="156"/>
      <c r="AE26" s="156"/>
      <c r="AG26" s="157"/>
    </row>
    <row r="27" spans="1:33" ht="15" customHeight="1">
      <c r="A27" s="420">
        <f>IF(INDEX(Value2026!V:V,MATCH($E$12,Value2026!$C:$C,0))="","",INDEX(Value2026!V:V,MATCH($E$12,Value2026!$C:$C,0)))</f>
        <v>3.9544499285864796</v>
      </c>
      <c r="B27" s="420">
        <f>IF(INDEX(Value2026!V:V,MATCH($F$12,Value2026!$C:$C,0))="","",INDEX(Value2026!V:V,MATCH($F$12,Value2026!$C:$C,0)))</f>
        <v>3.6930953933026007</v>
      </c>
      <c r="C27" s="420">
        <f>IF($D$10="Rank",INDEX(Rank2025!V:V,MATCH($G$12,Rank2025!$C:$C,0)),IF($D$10="Score",INDEX(Score2025!V:V,MATCH($G$12,Score2025!$C:$C,0)),IF($D$10="Value",INDEX(Value2026!V:V,MATCH($G$12,Value2026!$C:$C,0)),"")))</f>
        <v>1.4</v>
      </c>
      <c r="D27" s="410" t="s">
        <v>16</v>
      </c>
      <c r="E27" s="427">
        <f t="shared" si="1"/>
        <v>3.9544499285864796</v>
      </c>
      <c r="F27" s="428">
        <f t="shared" si="1"/>
        <v>3.6930953933026007</v>
      </c>
      <c r="G27" s="429">
        <f t="shared" si="0"/>
        <v>1.4</v>
      </c>
      <c r="H27" s="411">
        <f t="shared" si="2"/>
        <v>1.4</v>
      </c>
      <c r="I27" s="412"/>
      <c r="J27" s="396"/>
      <c r="K27" s="397"/>
      <c r="L27" s="397"/>
      <c r="M27" s="397"/>
      <c r="N27" s="397"/>
      <c r="O27" s="397"/>
      <c r="P27" s="397"/>
      <c r="Q27" s="397"/>
      <c r="R27" s="397"/>
      <c r="S27" s="397"/>
      <c r="T27" s="397"/>
      <c r="U27" s="397"/>
      <c r="V27" s="397"/>
      <c r="W27" s="397"/>
      <c r="Y27" s="156"/>
      <c r="Z27" s="156"/>
      <c r="AA27" s="156"/>
      <c r="AB27" s="156"/>
      <c r="AC27" s="156"/>
      <c r="AD27" s="156"/>
      <c r="AE27" s="156"/>
      <c r="AG27" s="157"/>
    </row>
    <row r="28" spans="1:33" ht="15" customHeight="1">
      <c r="A28" s="420">
        <f>IF(INDEX(Value2026!W:W,MATCH($E$12,Value2026!$C:$C,0))="","",INDEX(Value2026!W:W,MATCH($E$12,Value2026!$C:$C,0)))</f>
        <v>-0.26246947735090381</v>
      </c>
      <c r="B28" s="420">
        <f>IF(INDEX(Value2026!W:W,MATCH($F$12,Value2026!$C:$C,0))="","",INDEX(Value2026!W:W,MATCH($F$12,Value2026!$C:$C,0)))</f>
        <v>2.350981802338477</v>
      </c>
      <c r="C28" s="420">
        <f>IF($D$10="Rank",INDEX(Rank2025!W:W,MATCH($G$12,Rank2025!$C:$C,0)),IF($D$10="Score",INDEX(Score2025!W:W,MATCH($G$12,Score2025!$C:$C,0)),IF($D$10="Value",INDEX(Value2026!W:W,MATCH($G$12,Value2026!$C:$C,0)),"")))</f>
        <v>3.8</v>
      </c>
      <c r="D28" s="410" t="s">
        <v>17</v>
      </c>
      <c r="E28" s="427">
        <f t="shared" si="1"/>
        <v>-0.26246947735090381</v>
      </c>
      <c r="F28" s="428">
        <f t="shared" si="1"/>
        <v>2.350981802338477</v>
      </c>
      <c r="G28" s="429">
        <f t="shared" si="0"/>
        <v>3.8</v>
      </c>
      <c r="H28" s="411">
        <f t="shared" si="2"/>
        <v>3.8</v>
      </c>
      <c r="I28" s="412"/>
      <c r="J28" s="396"/>
      <c r="K28" s="397"/>
      <c r="L28" s="413" t="s">
        <v>1044</v>
      </c>
      <c r="M28" s="397"/>
      <c r="N28" s="397"/>
      <c r="O28" s="397"/>
      <c r="P28" s="397"/>
      <c r="Q28" s="397"/>
      <c r="R28" s="397"/>
      <c r="S28" s="397"/>
      <c r="T28" s="397"/>
      <c r="U28" s="397"/>
      <c r="V28" s="397"/>
      <c r="W28" s="397"/>
      <c r="Y28" s="156"/>
      <c r="Z28" s="156"/>
      <c r="AA28" s="156"/>
      <c r="AB28" s="156"/>
      <c r="AC28" s="156"/>
      <c r="AD28" s="156"/>
      <c r="AE28" s="156"/>
      <c r="AG28" s="157"/>
    </row>
    <row r="29" spans="1:33" ht="14.25" customHeight="1">
      <c r="A29" s="420">
        <f>IF(INDEX(Value2026!X:X,MATCH($E$12,Value2026!$C:$C,0))="","",INDEX(Value2026!X:X,MATCH($E$12,Value2026!$C:$C,0)))</f>
        <v>-2.5901453581976721</v>
      </c>
      <c r="B29" s="420">
        <f>IF(INDEX(Value2026!X:X,MATCH($F$12,Value2026!$C:$C,0))="","",INDEX(Value2026!X:X,MATCH($F$12,Value2026!$C:$C,0)))</f>
        <v>1.4787922331763401</v>
      </c>
      <c r="C29" s="420">
        <f>IF($D$10="Rank",INDEX(Rank2025!X:X,MATCH($G$12,Rank2025!$C:$C,0)),IF($D$10="Score",INDEX(Score2025!X:X,MATCH($G$12,Score2025!$C:$C,0)),IF($D$10="Value",INDEX(Value2026!X:X,MATCH($G$12,Value2026!$C:$C,0)),"")))</f>
        <v>22</v>
      </c>
      <c r="D29" s="410" t="s">
        <v>18</v>
      </c>
      <c r="E29" s="427">
        <f t="shared" si="1"/>
        <v>-2.5901453581976721</v>
      </c>
      <c r="F29" s="428">
        <f t="shared" si="1"/>
        <v>1.4787922331763401</v>
      </c>
      <c r="G29" s="429">
        <f t="shared" si="0"/>
        <v>22</v>
      </c>
      <c r="H29" s="411">
        <f t="shared" si="2"/>
        <v>22</v>
      </c>
      <c r="I29" s="412"/>
      <c r="J29" s="397"/>
      <c r="K29" s="397"/>
      <c r="L29" s="414">
        <f>IFERROR(CORREL(C14:C43,A14:A43),"---")</f>
        <v>-0.4246075298285158</v>
      </c>
      <c r="M29" s="397"/>
      <c r="N29" s="397"/>
      <c r="O29" s="397"/>
      <c r="P29" s="397"/>
      <c r="Q29" s="397"/>
      <c r="R29" s="397"/>
      <c r="S29" s="397"/>
      <c r="T29" s="397"/>
      <c r="U29" s="397"/>
      <c r="V29" s="397"/>
      <c r="W29" s="397"/>
      <c r="Y29" s="156"/>
      <c r="Z29" s="156"/>
      <c r="AA29" s="156"/>
      <c r="AB29" s="156"/>
      <c r="AC29" s="156"/>
      <c r="AD29" s="156"/>
      <c r="AE29" s="156"/>
      <c r="AG29" s="157"/>
    </row>
    <row r="30" spans="1:33" ht="15" customHeight="1">
      <c r="A30" s="420">
        <f>IF(INDEX(Value2026!Y:Y,MATCH($E$12,Value2026!$C:$C,0))="","",INDEX(Value2026!Y:Y,MATCH($E$12,Value2026!$C:$C,0)))</f>
        <v>-0.45767116321280138</v>
      </c>
      <c r="B30" s="420">
        <f>IF(INDEX(Value2026!Y:Y,MATCH($F$12,Value2026!$C:$C,0))="","",INDEX(Value2026!Y:Y,MATCH($F$12,Value2026!$C:$C,0)))</f>
        <v>1.3661000627986788</v>
      </c>
      <c r="C30" s="420">
        <f>IF($D$10="Rank",INDEX(Rank2025!Y:Y,MATCH($G$12,Rank2025!$C:$C,0)),IF($D$10="Score",INDEX(Score2025!Y:Y,MATCH($G$12,Score2025!$C:$C,0)),IF($D$10="Value",INDEX(Value2026!Y:Y,MATCH($G$12,Value2026!$C:$C,0)),"")))</f>
        <v>2.8</v>
      </c>
      <c r="D30" s="410" t="s">
        <v>19</v>
      </c>
      <c r="E30" s="427">
        <f t="shared" si="1"/>
        <v>-0.45767116321280138</v>
      </c>
      <c r="F30" s="428">
        <f t="shared" si="1"/>
        <v>1.3661000627986788</v>
      </c>
      <c r="G30" s="429">
        <f t="shared" si="0"/>
        <v>2.8</v>
      </c>
      <c r="H30" s="411">
        <f t="shared" si="2"/>
        <v>2.8</v>
      </c>
      <c r="I30" s="412"/>
      <c r="J30" s="396"/>
      <c r="K30" s="397"/>
      <c r="L30" s="414"/>
      <c r="M30" s="397"/>
      <c r="N30" s="397"/>
      <c r="O30" s="397"/>
      <c r="P30" s="397"/>
      <c r="Q30" s="397"/>
      <c r="R30" s="397"/>
      <c r="S30" s="397"/>
      <c r="T30" s="397"/>
      <c r="U30" s="397"/>
      <c r="V30" s="397"/>
      <c r="W30" s="397"/>
      <c r="Y30" s="156"/>
      <c r="Z30" s="156"/>
      <c r="AA30" s="156"/>
      <c r="AB30" s="156"/>
      <c r="AC30" s="156"/>
      <c r="AD30" s="156"/>
      <c r="AE30" s="156"/>
      <c r="AG30" s="157"/>
    </row>
    <row r="31" spans="1:33" ht="15" customHeight="1">
      <c r="A31" s="420">
        <f>IF(INDEX(Value2026!Z:Z,MATCH($E$12,Value2026!$C:$C,0))="","",INDEX(Value2026!Z:Z,MATCH($E$12,Value2026!$C:$C,0)))</f>
        <v>1.1472523715718927</v>
      </c>
      <c r="B31" s="420">
        <f>IF(INDEX(Value2026!Z:Z,MATCH($F$12,Value2026!$C:$C,0))="","",INDEX(Value2026!Z:Z,MATCH($F$12,Value2026!$C:$C,0)))</f>
        <v>0.45469364012655311</v>
      </c>
      <c r="C31" s="420">
        <f>IF($D$10="Rank",INDEX(Rank2025!Z:Z,MATCH($G$12,Rank2025!$C:$C,0)),IF($D$10="Score",INDEX(Score2025!Z:Z,MATCH($G$12,Score2025!$C:$C,0)),IF($D$10="Value",INDEX(Value2026!Z:Z,MATCH($G$12,Value2026!$C:$C,0)),"")))</f>
        <v>4.5</v>
      </c>
      <c r="D31" s="410" t="s">
        <v>20</v>
      </c>
      <c r="E31" s="427">
        <f t="shared" si="1"/>
        <v>1.1472523715718927</v>
      </c>
      <c r="F31" s="428">
        <f t="shared" si="1"/>
        <v>0.45469364012655311</v>
      </c>
      <c r="G31" s="429">
        <f t="shared" si="0"/>
        <v>4.5</v>
      </c>
      <c r="H31" s="411">
        <f t="shared" si="2"/>
        <v>4.5</v>
      </c>
      <c r="I31" s="412"/>
      <c r="J31" s="396"/>
      <c r="K31" s="397"/>
      <c r="L31" s="397"/>
      <c r="M31" s="397"/>
      <c r="N31" s="397"/>
      <c r="O31" s="397"/>
      <c r="P31" s="397"/>
      <c r="Q31" s="397"/>
      <c r="R31" s="397"/>
      <c r="S31" s="397"/>
      <c r="T31" s="397"/>
      <c r="U31" s="397"/>
      <c r="V31" s="397"/>
      <c r="W31" s="397"/>
      <c r="Y31" s="156"/>
      <c r="Z31" s="156"/>
      <c r="AA31" s="156"/>
      <c r="AB31" s="156"/>
      <c r="AC31" s="156"/>
      <c r="AD31" s="156"/>
      <c r="AE31" s="156"/>
      <c r="AG31" s="157"/>
    </row>
    <row r="32" spans="1:33" ht="15" customHeight="1">
      <c r="A32" s="420">
        <f>IF(INDEX(Value2026!AA:AA,MATCH($E$12,Value2026!$C:$C,0))="","",INDEX(Value2026!AA:AA,MATCH($E$12,Value2026!$C:$C,0)))</f>
        <v>3.4646910395376151</v>
      </c>
      <c r="B32" s="420">
        <f>IF(INDEX(Value2026!AA:AA,MATCH($F$12,Value2026!$C:$C,0))="","",INDEX(Value2026!AA:AA,MATCH($F$12,Value2026!$C:$C,0)))</f>
        <v>-0.64380460730506017</v>
      </c>
      <c r="C32" s="420">
        <f>IF($D$10="Rank",INDEX(Rank2025!AA:AA,MATCH($G$12,Rank2025!$C:$C,0)),IF($D$10="Score",INDEX(Score2025!AA:AA,MATCH($G$12,Score2025!$C:$C,0)),IF($D$10="Value",INDEX(Value2026!AA:AA,MATCH($G$12,Value2026!$C:$C,0)),"")))</f>
        <v>4.4000000000000004</v>
      </c>
      <c r="D32" s="410" t="s">
        <v>21</v>
      </c>
      <c r="E32" s="427">
        <f t="shared" si="1"/>
        <v>3.4646910395376151</v>
      </c>
      <c r="F32" s="428">
        <f t="shared" si="1"/>
        <v>-0.64380460730506017</v>
      </c>
      <c r="G32" s="429">
        <f t="shared" si="0"/>
        <v>4.4000000000000004</v>
      </c>
      <c r="H32" s="411">
        <f t="shared" si="2"/>
        <v>4.4000000000000004</v>
      </c>
      <c r="I32" s="412"/>
      <c r="J32" s="396"/>
      <c r="K32" s="397"/>
      <c r="L32" s="397"/>
      <c r="M32" s="397"/>
      <c r="N32" s="397"/>
      <c r="O32" s="397"/>
      <c r="P32" s="397"/>
      <c r="Q32" s="397"/>
      <c r="R32" s="397"/>
      <c r="S32" s="397"/>
      <c r="T32" s="397"/>
      <c r="U32" s="397"/>
      <c r="V32" s="397"/>
      <c r="W32" s="397"/>
      <c r="Y32" s="156"/>
      <c r="Z32" s="156"/>
      <c r="AA32" s="156"/>
      <c r="AB32" s="156"/>
      <c r="AC32" s="156"/>
      <c r="AD32" s="156"/>
      <c r="AE32" s="156"/>
      <c r="AG32" s="157"/>
    </row>
    <row r="33" spans="1:36" ht="15" customHeight="1">
      <c r="A33" s="420">
        <f>IF(INDEX(Value2026!AB:AB,MATCH($E$12,Value2026!$C:$C,0))="","",INDEX(Value2026!AB:AB,MATCH($E$12,Value2026!$C:$C,0)))</f>
        <v>2.415068842769986</v>
      </c>
      <c r="B33" s="420">
        <f>IF(INDEX(Value2026!AB:AB,MATCH($F$12,Value2026!$C:$C,0))="","",INDEX(Value2026!AB:AB,MATCH($F$12,Value2026!$C:$C,0)))</f>
        <v>3.0917683350360341</v>
      </c>
      <c r="C33" s="420">
        <f>IF($D$10="Rank",INDEX(Rank2025!AB:AB,MATCH($G$12,Rank2025!$C:$C,0)),IF($D$10="Score",INDEX(Score2025!AB:AB,MATCH($G$12,Score2025!$C:$C,0)),IF($D$10="Value",INDEX(Value2026!AB:AB,MATCH($G$12,Value2026!$C:$C,0)),"")))</f>
        <v>1.5</v>
      </c>
      <c r="D33" s="410" t="s">
        <v>22</v>
      </c>
      <c r="E33" s="427">
        <f t="shared" si="1"/>
        <v>2.415068842769986</v>
      </c>
      <c r="F33" s="428">
        <f t="shared" si="1"/>
        <v>3.0917683350360341</v>
      </c>
      <c r="G33" s="429">
        <f t="shared" si="0"/>
        <v>1.5</v>
      </c>
      <c r="H33" s="411">
        <f t="shared" si="2"/>
        <v>1.5</v>
      </c>
      <c r="I33" s="412"/>
      <c r="J33" s="413" t="s">
        <v>1045</v>
      </c>
      <c r="K33" s="397"/>
      <c r="L33" s="397"/>
      <c r="M33" s="397"/>
      <c r="N33" s="397"/>
      <c r="O33" s="397"/>
      <c r="P33" s="397"/>
      <c r="Q33" s="397"/>
      <c r="R33" s="397"/>
      <c r="S33" s="397"/>
      <c r="T33" s="397"/>
      <c r="U33" s="397"/>
      <c r="V33" s="397"/>
      <c r="W33" s="397"/>
      <c r="Y33" s="156"/>
      <c r="Z33" s="156"/>
      <c r="AA33" s="156"/>
      <c r="AB33" s="156"/>
      <c r="AC33" s="156"/>
      <c r="AD33" s="156"/>
      <c r="AE33" s="156"/>
      <c r="AG33" s="157"/>
    </row>
    <row r="34" spans="1:36" ht="15" customHeight="1">
      <c r="A34" s="420">
        <f>IF(INDEX(Value2026!AC:AC,MATCH($E$12,Value2026!$C:$C,0))="","",INDEX(Value2026!AC:AC,MATCH($E$12,Value2026!$C:$C,0)))</f>
        <v>3.3046224982567938</v>
      </c>
      <c r="B34" s="420">
        <f>IF(INDEX(Value2026!AC:AC,MATCH($F$12,Value2026!$C:$C,0))="","",INDEX(Value2026!AC:AC,MATCH($F$12,Value2026!$C:$C,0)))</f>
        <v>1.599582625976655</v>
      </c>
      <c r="C34" s="420">
        <f>IF($D$10="Rank",INDEX(Rank2025!AC:AC,MATCH($G$12,Rank2025!$C:$C,0)),IF($D$10="Score",INDEX(Score2025!AC:AC,MATCH($G$12,Score2025!$C:$C,0)),IF($D$10="Value",INDEX(Value2026!AC:AC,MATCH($G$12,Value2026!$C:$C,0)),"")))</f>
        <v>1.7</v>
      </c>
      <c r="D34" s="410" t="s">
        <v>23</v>
      </c>
      <c r="E34" s="427">
        <f t="shared" si="1"/>
        <v>3.3046224982567938</v>
      </c>
      <c r="F34" s="428">
        <f t="shared" si="1"/>
        <v>1.599582625976655</v>
      </c>
      <c r="G34" s="429">
        <f t="shared" si="0"/>
        <v>1.7</v>
      </c>
      <c r="H34" s="411">
        <f t="shared" si="2"/>
        <v>1.7</v>
      </c>
      <c r="I34" s="412"/>
      <c r="J34" s="414">
        <f>IFERROR(CORREL(A14:A43,B14:B43),"---")</f>
        <v>0.14700426523110169</v>
      </c>
      <c r="K34" s="397"/>
      <c r="L34" s="397"/>
      <c r="M34" s="397"/>
      <c r="N34" s="397"/>
      <c r="O34" s="397"/>
      <c r="P34" s="397"/>
      <c r="Q34" s="397"/>
      <c r="R34" s="397"/>
      <c r="S34" s="397"/>
      <c r="T34" s="397"/>
      <c r="U34" s="397"/>
      <c r="V34" s="397"/>
      <c r="W34" s="397"/>
      <c r="Y34" s="156"/>
      <c r="Z34" s="156"/>
      <c r="AA34" s="156"/>
      <c r="AB34" s="156"/>
      <c r="AC34" s="156"/>
      <c r="AD34" s="156"/>
      <c r="AE34" s="156"/>
      <c r="AG34" s="157"/>
    </row>
    <row r="35" spans="1:36" ht="15" customHeight="1">
      <c r="A35" s="420">
        <f>IF(INDEX(Value2026!AD:AD,MATCH($E$12,Value2026!$C:$C,0))="","",INDEX(Value2026!AD:AD,MATCH($E$12,Value2026!$C:$C,0)))</f>
        <v>1.5581938090230958</v>
      </c>
      <c r="B35" s="420">
        <f>IF(INDEX(Value2026!AD:AD,MATCH($F$12,Value2026!$C:$C,0))="","",INDEX(Value2026!AD:AD,MATCH($F$12,Value2026!$C:$C,0)))</f>
        <v>0.89527306275994678</v>
      </c>
      <c r="C35" s="420">
        <f>IF($D$10="Rank",INDEX(Rank2025!AD:AD,MATCH($G$12,Rank2025!$C:$C,0)),IF($D$10="Score",INDEX(Score2025!AD:AD,MATCH($G$12,Score2025!$C:$C,0)),IF($D$10="Value",INDEX(Value2026!AD:AD,MATCH($G$12,Value2026!$C:$C,0)),"")))</f>
        <v>8.6999999999999993</v>
      </c>
      <c r="D35" s="410" t="s">
        <v>24</v>
      </c>
      <c r="E35" s="427">
        <f t="shared" si="1"/>
        <v>1.5581938090230958</v>
      </c>
      <c r="F35" s="428">
        <f t="shared" si="1"/>
        <v>0.89527306275994678</v>
      </c>
      <c r="G35" s="429">
        <f t="shared" si="0"/>
        <v>8.6999999999999993</v>
      </c>
      <c r="H35" s="411">
        <f t="shared" si="2"/>
        <v>8.6999999999999993</v>
      </c>
      <c r="I35" s="412"/>
      <c r="J35" s="397"/>
      <c r="K35" s="397"/>
      <c r="L35" s="397"/>
      <c r="M35" s="397"/>
      <c r="N35" s="397"/>
      <c r="O35" s="397"/>
      <c r="P35" s="397"/>
      <c r="Q35" s="397"/>
      <c r="R35" s="397"/>
      <c r="S35" s="397"/>
      <c r="T35" s="397"/>
      <c r="U35" s="397"/>
      <c r="V35" s="397"/>
      <c r="W35" s="397"/>
      <c r="Y35" s="156"/>
      <c r="Z35" s="156"/>
      <c r="AA35" s="156"/>
      <c r="AB35" s="156"/>
      <c r="AC35" s="156"/>
      <c r="AD35" s="156"/>
      <c r="AE35" s="156"/>
      <c r="AG35" s="157"/>
    </row>
    <row r="36" spans="1:36" ht="15" customHeight="1">
      <c r="A36" s="420">
        <f>IF(INDEX(Value2026!AE:AE,MATCH($E$12,Value2026!$C:$C,0))="","",INDEX(Value2026!AE:AE,MATCH($E$12,Value2026!$C:$C,0)))</f>
        <v>4.3249357408374678</v>
      </c>
      <c r="B36" s="420">
        <f>IF(INDEX(Value2026!AE:AE,MATCH($F$12,Value2026!$C:$C,0))="","",INDEX(Value2026!AE:AE,MATCH($F$12,Value2026!$C:$C,0)))</f>
        <v>26.344725438907101</v>
      </c>
      <c r="C36" s="420">
        <f>IF($D$10="Rank",INDEX(Rank2025!AE:AE,MATCH($G$12,Rank2025!$C:$C,0)),IF($D$10="Score",INDEX(Score2025!AE:AE,MATCH($G$12,Score2025!$C:$C,0)),IF($D$10="Value",INDEX(Value2026!AE:AE,MATCH($G$12,Value2026!$C:$C,0)),"")))</f>
        <v>0.9</v>
      </c>
      <c r="D36" s="410" t="s">
        <v>25</v>
      </c>
      <c r="E36" s="427">
        <f t="shared" si="1"/>
        <v>4.3249357408374678</v>
      </c>
      <c r="F36" s="428">
        <f t="shared" si="1"/>
        <v>26.344725438907101</v>
      </c>
      <c r="G36" s="429">
        <f t="shared" si="0"/>
        <v>0.9</v>
      </c>
      <c r="H36" s="411">
        <f t="shared" si="2"/>
        <v>1</v>
      </c>
      <c r="I36" s="412"/>
      <c r="J36" s="397"/>
      <c r="K36" s="397"/>
      <c r="L36" s="397"/>
      <c r="M36" s="397"/>
      <c r="N36" s="397"/>
      <c r="O36" s="397"/>
      <c r="P36" s="397"/>
      <c r="Q36" s="397"/>
      <c r="R36" s="397"/>
      <c r="S36" s="397"/>
      <c r="T36" s="397"/>
      <c r="U36" s="397"/>
      <c r="V36" s="397"/>
      <c r="W36" s="397"/>
      <c r="Y36" s="156"/>
      <c r="Z36" s="156"/>
      <c r="AA36" s="156"/>
      <c r="AB36" s="156"/>
      <c r="AC36" s="156"/>
      <c r="AD36" s="156"/>
      <c r="AE36" s="156"/>
      <c r="AG36" s="157"/>
    </row>
    <row r="37" spans="1:36" ht="15" customHeight="1">
      <c r="A37" s="420">
        <f>IF(INDEX(Value2026!AF:AF,MATCH($E$12,Value2026!$C:$C,0))="","",INDEX(Value2026!AF:AF,MATCH($E$12,Value2026!$C:$C,0)))</f>
        <v>1.1369855160404978</v>
      </c>
      <c r="B37" s="420">
        <f>IF(INDEX(Value2026!AF:AF,MATCH($F$12,Value2026!$C:$C,0))="","",INDEX(Value2026!AF:AF,MATCH($F$12,Value2026!$C:$C,0)))</f>
        <v>0.84406704450322301</v>
      </c>
      <c r="C37" s="420">
        <f>IF($D$10="Rank",INDEX(Rank2025!AF:AF,MATCH($G$12,Rank2025!$C:$C,0)),IF($D$10="Score",INDEX(Score2025!AF:AF,MATCH($G$12,Score2025!$C:$C,0)),IF($D$10="Value",INDEX(Value2026!AF:AF,MATCH($G$12,Value2026!$C:$C,0)),"")))</f>
        <v>2.1</v>
      </c>
      <c r="D37" s="410" t="s">
        <v>26</v>
      </c>
      <c r="E37" s="427">
        <f t="shared" si="1"/>
        <v>1.1369855160404978</v>
      </c>
      <c r="F37" s="428">
        <f t="shared" si="1"/>
        <v>0.84406704450322301</v>
      </c>
      <c r="G37" s="429">
        <f t="shared" si="0"/>
        <v>2.1</v>
      </c>
      <c r="H37" s="411">
        <f t="shared" si="2"/>
        <v>2.1</v>
      </c>
      <c r="I37" s="412"/>
      <c r="J37" s="397"/>
      <c r="K37" s="397"/>
      <c r="L37" s="397"/>
      <c r="M37" s="397"/>
      <c r="N37" s="397"/>
      <c r="O37" s="397"/>
      <c r="P37" s="397"/>
      <c r="Q37" s="397"/>
      <c r="R37" s="397"/>
      <c r="S37" s="397"/>
      <c r="T37" s="397"/>
      <c r="U37" s="397"/>
      <c r="V37" s="397"/>
      <c r="W37" s="397"/>
      <c r="Y37" s="156"/>
      <c r="AF37" s="157"/>
      <c r="AG37" s="157"/>
    </row>
    <row r="38" spans="1:36" ht="15" customHeight="1">
      <c r="A38" s="420">
        <f>IF(INDEX(Value2026!AG:AG,MATCH($E$12,Value2026!$C:$C,0))="","",INDEX(Value2026!AG:AG,MATCH($E$12,Value2026!$C:$C,0)))</f>
        <v>5.5884946134038138</v>
      </c>
      <c r="B38" s="420">
        <f>IF(INDEX(Value2026!AG:AG,MATCH($F$12,Value2026!$C:$C,0))="","",INDEX(Value2026!AG:AG,MATCH($F$12,Value2026!$C:$C,0)))</f>
        <v>0.7640777541538617</v>
      </c>
      <c r="C38" s="420">
        <f>IF($D$10="Rank",INDEX(Rank2025!AG:AG,MATCH($G$12,Rank2025!$C:$C,0)),IF($D$10="Score",INDEX(Score2025!AG:AG,MATCH($G$12,Score2025!$C:$C,0)),IF($D$10="Value",INDEX(Value2026!AG:AG,MATCH($G$12,Value2026!$C:$C,0)),"")))</f>
        <v>1.2</v>
      </c>
      <c r="D38" s="410" t="s">
        <v>27</v>
      </c>
      <c r="E38" s="427">
        <f t="shared" si="1"/>
        <v>5.5884946134038138</v>
      </c>
      <c r="F38" s="428">
        <f t="shared" si="1"/>
        <v>0.7640777541538617</v>
      </c>
      <c r="G38" s="429">
        <f t="shared" si="0"/>
        <v>1.2</v>
      </c>
      <c r="H38" s="411">
        <f t="shared" si="2"/>
        <v>1.2</v>
      </c>
      <c r="I38" s="412"/>
      <c r="J38" s="397"/>
      <c r="K38" s="397"/>
      <c r="L38" s="397"/>
      <c r="M38" s="397"/>
      <c r="N38" s="397"/>
      <c r="O38" s="397"/>
      <c r="P38" s="397"/>
      <c r="Q38" s="397"/>
      <c r="R38" s="397"/>
      <c r="S38" s="397"/>
      <c r="T38" s="397"/>
      <c r="U38" s="397"/>
      <c r="V38" s="397"/>
      <c r="W38" s="408"/>
      <c r="X38" s="160"/>
      <c r="Y38" s="156"/>
      <c r="AF38" s="157"/>
      <c r="AG38" s="157"/>
    </row>
    <row r="39" spans="1:36" ht="15" customHeight="1">
      <c r="A39" s="420">
        <f>IF(INDEX(Value2026!O:O,MATCH($E$12,Value2026!$C:$C,0))="","",INDEX(Value2026!O:O,MATCH($E$12,Value2026!$C:$C,0)))</f>
        <v>9.1476941397466867</v>
      </c>
      <c r="B39" s="420">
        <f>IF(INDEX(Value2026!O:O,MATCH($F$12,Value2026!$C:$C,0))="","",INDEX(Value2026!O:O,MATCH($F$12,Value2026!$C:$C,0)))</f>
        <v>1.37</v>
      </c>
      <c r="C39" s="420">
        <f>IF($D$10="Rank",INDEX(Rank2025!O:O,MATCH($G$12,Rank2025!$C:$C,0)),IF($D$10="Score",INDEX(Score2025!O:O,MATCH($G$12,Score2025!$C:$C,0)),IF($D$10="Value",INDEX(Value2026!O:O,MATCH($G$12,Value2026!$C:$C,0)),"")))</f>
        <v>1.7</v>
      </c>
      <c r="D39" s="410" t="s">
        <v>9</v>
      </c>
      <c r="E39" s="427">
        <f t="shared" si="1"/>
        <v>9.1476941397466867</v>
      </c>
      <c r="F39" s="428">
        <f t="shared" si="1"/>
        <v>1.37</v>
      </c>
      <c r="G39" s="429">
        <f t="shared" si="0"/>
        <v>1.7</v>
      </c>
      <c r="H39" s="411">
        <f t="shared" si="2"/>
        <v>1.7</v>
      </c>
      <c r="I39" s="412"/>
      <c r="J39" s="397"/>
      <c r="K39" s="397"/>
      <c r="L39" s="397"/>
      <c r="M39" s="397"/>
      <c r="N39" s="397"/>
      <c r="O39" s="397"/>
      <c r="P39" s="397"/>
      <c r="Q39" s="397"/>
      <c r="R39" s="397"/>
      <c r="S39" s="397"/>
      <c r="T39" s="397"/>
      <c r="U39" s="397"/>
      <c r="V39" s="397"/>
      <c r="W39" s="397"/>
      <c r="Y39" s="156"/>
      <c r="Z39" s="156"/>
      <c r="AA39" s="156"/>
      <c r="AB39" s="156"/>
      <c r="AC39" s="156"/>
      <c r="AD39" s="156"/>
      <c r="AE39" s="156"/>
      <c r="AG39" s="157"/>
    </row>
    <row r="40" spans="1:36" ht="15" customHeight="1">
      <c r="A40" s="420">
        <f>IF(INDEX(Value2026!AH:AH,MATCH($E$12,Value2026!$C:$C,0))="","",INDEX(Value2026!AH:AH,MATCH($E$12,Value2026!$C:$C,0)))</f>
        <v>2.4814423179614664</v>
      </c>
      <c r="B40" s="420">
        <f>IF(INDEX(Value2026!AH:AH,MATCH($F$12,Value2026!$C:$C,0))="","",INDEX(Value2026!AH:AH,MATCH($F$12,Value2026!$C:$C,0)))</f>
        <v>3.265249028782629</v>
      </c>
      <c r="C40" s="420">
        <f>IF($D$10="Rank",INDEX(Rank2025!AH:AH,MATCH($G$12,Rank2025!$C:$C,0)),IF($D$10="Score",INDEX(Score2025!AH:AH,MATCH($G$12,Score2025!$C:$C,0)),IF($D$10="Value",INDEX(Value2026!AH:AH,MATCH($G$12,Value2026!$C:$C,0)),"")))</f>
        <v>-0.1</v>
      </c>
      <c r="D40" s="410" t="s">
        <v>28</v>
      </c>
      <c r="E40" s="427">
        <f t="shared" si="1"/>
        <v>2.4814423179614664</v>
      </c>
      <c r="F40" s="428">
        <f t="shared" si="1"/>
        <v>3.265249028782629</v>
      </c>
      <c r="G40" s="429">
        <f t="shared" si="0"/>
        <v>-0.1</v>
      </c>
      <c r="H40" s="411">
        <f t="shared" si="2"/>
        <v>1</v>
      </c>
      <c r="I40" s="396"/>
      <c r="J40" s="397"/>
      <c r="K40" s="397"/>
      <c r="L40" s="397"/>
      <c r="M40" s="397"/>
      <c r="N40" s="397"/>
      <c r="O40" s="397"/>
      <c r="P40" s="397"/>
      <c r="Q40" s="397"/>
      <c r="R40" s="397"/>
      <c r="S40" s="397"/>
      <c r="T40" s="397"/>
      <c r="U40" s="397"/>
      <c r="V40" s="397"/>
      <c r="W40" s="397"/>
      <c r="Y40" s="156"/>
      <c r="AF40" s="157"/>
      <c r="AG40" s="157"/>
    </row>
    <row r="41" spans="1:36" ht="15" customHeight="1">
      <c r="A41" s="420">
        <f>IF(INDEX(Value2026!AI:AI,MATCH($E$12,Value2026!$C:$C,0))="","",INDEX(Value2026!AI:AI,MATCH($E$12,Value2026!$C:$C,0)))</f>
        <v>1.0230019678804092</v>
      </c>
      <c r="B41" s="420">
        <f>IF(INDEX(Value2026!AI:AI,MATCH($F$12,Value2026!$C:$C,0))="","",INDEX(Value2026!AI:AI,MATCH($F$12,Value2026!$C:$C,0)))</f>
        <v>1.9144716738240826</v>
      </c>
      <c r="C41" s="420">
        <f>IF($D$10="Rank",INDEX(Rank2025!AI:AI,MATCH($G$12,Rank2025!$C:$C,0)),IF($D$10="Score",INDEX(Score2025!AI:AI,MATCH($G$12,Score2025!$C:$C,0)),IF($D$10="Value",INDEX(Value2026!AI:AI,MATCH($G$12,Value2026!$C:$C,0)),"")))</f>
        <v>3.4</v>
      </c>
      <c r="D41" s="410" t="s">
        <v>29</v>
      </c>
      <c r="E41" s="427">
        <f t="shared" si="1"/>
        <v>1.0230019678804092</v>
      </c>
      <c r="F41" s="428">
        <f t="shared" si="1"/>
        <v>1.9144716738240826</v>
      </c>
      <c r="G41" s="429">
        <f t="shared" si="0"/>
        <v>3.4</v>
      </c>
      <c r="H41" s="411">
        <f t="shared" si="2"/>
        <v>3.4</v>
      </c>
      <c r="I41" s="412"/>
      <c r="J41" s="397"/>
      <c r="K41" s="397"/>
      <c r="L41" s="397"/>
      <c r="M41" s="397"/>
      <c r="N41" s="397"/>
      <c r="O41" s="397"/>
      <c r="P41" s="397"/>
      <c r="Q41" s="397"/>
      <c r="R41" s="397"/>
      <c r="S41" s="397"/>
      <c r="T41" s="397"/>
      <c r="U41" s="397"/>
      <c r="V41" s="397"/>
      <c r="W41" s="397"/>
      <c r="Y41" s="156"/>
      <c r="AF41" s="157"/>
      <c r="AG41" s="157"/>
    </row>
    <row r="42" spans="1:36" ht="15" customHeight="1">
      <c r="A42" s="420">
        <f>IF(INDEX(Value2026!AJ:AJ,MATCH($E$12,Value2026!$C:$C,0))="","",INDEX(Value2026!AJ:AJ,MATCH($E$12,Value2026!$C:$C,0)))</f>
        <v>1.5496306187444493</v>
      </c>
      <c r="B42" s="420">
        <f>IF(INDEX(Value2026!AJ:AJ,MATCH($F$12,Value2026!$C:$C,0))="","",INDEX(Value2026!AJ:AJ,MATCH($F$12,Value2026!$C:$C,0)))</f>
        <v>1.3016668995797813</v>
      </c>
      <c r="C42" s="420">
        <f>IF($D$10="Rank",INDEX(Rank2025!AJ:AJ,MATCH($G$12,Rank2025!$C:$C,0)),IF($D$10="Score",INDEX(Score2025!AJ:AJ,MATCH($G$12,Score2025!$C:$C,0)),IF($D$10="Value",INDEX(Value2026!AJ:AJ,MATCH($G$12,Value2026!$C:$C,0)),"")))</f>
        <v>2.7</v>
      </c>
      <c r="D42" s="410" t="s">
        <v>30</v>
      </c>
      <c r="E42" s="427">
        <f t="shared" si="1"/>
        <v>1.5496306187444493</v>
      </c>
      <c r="F42" s="428">
        <f t="shared" si="1"/>
        <v>1.3016668995797813</v>
      </c>
      <c r="G42" s="429">
        <f t="shared" si="0"/>
        <v>2.7</v>
      </c>
      <c r="H42" s="411">
        <f t="shared" si="2"/>
        <v>2.7</v>
      </c>
      <c r="I42" s="412"/>
      <c r="J42" s="397"/>
      <c r="K42" s="397"/>
      <c r="L42" s="397"/>
      <c r="M42" s="397"/>
      <c r="N42" s="397"/>
      <c r="O42" s="397"/>
      <c r="P42" s="397"/>
      <c r="Q42" s="397"/>
      <c r="R42" s="397"/>
      <c r="S42" s="397"/>
      <c r="T42" s="397"/>
      <c r="U42" s="397"/>
      <c r="V42" s="397"/>
      <c r="W42" s="397"/>
      <c r="Y42" s="156"/>
      <c r="AF42" s="157"/>
    </row>
    <row r="43" spans="1:36" ht="15" customHeight="1">
      <c r="A43" s="420">
        <f>IF(INDEX(Value2026!AK:AK,MATCH($E$12,Value2026!$C:$C,0))="","",INDEX(Value2026!AK:AK,MATCH($E$12,Value2026!$C:$C,0)))</f>
        <v>6.9629274488284141</v>
      </c>
      <c r="B43" s="420">
        <f>IF(INDEX(Value2026!AK:AK,MATCH($F$12,Value2026!$C:$C,0))="","",INDEX(Value2026!AK:AK,MATCH($F$12,Value2026!$C:$C,0)))</f>
        <v>4.2345075506223573</v>
      </c>
      <c r="C43" s="420">
        <f>IF($D$10="Rank",INDEX(Rank2025!AK:AK,MATCH($G$12,Rank2025!$C:$C,0)),IF($D$10="Score",INDEX(Score2025!AK:AK,MATCH($G$12,Score2025!$C:$C,0)),IF($D$10="Value",INDEX(Value2026!AK:AK,MATCH($G$12,Value2026!$C:$C,0)),"")))</f>
        <v>3.3</v>
      </c>
      <c r="D43" s="415" t="s">
        <v>31</v>
      </c>
      <c r="E43" s="427">
        <f t="shared" si="1"/>
        <v>6.9629274488284141</v>
      </c>
      <c r="F43" s="428">
        <f t="shared" si="1"/>
        <v>4.2345075506223573</v>
      </c>
      <c r="G43" s="429">
        <f t="shared" si="0"/>
        <v>3.3</v>
      </c>
      <c r="H43" s="411">
        <f t="shared" si="2"/>
        <v>3.3</v>
      </c>
      <c r="I43" s="412"/>
      <c r="J43" s="397"/>
      <c r="K43" s="397"/>
      <c r="L43" s="397"/>
      <c r="M43" s="397"/>
      <c r="N43" s="397"/>
      <c r="O43" s="397"/>
      <c r="P43" s="397"/>
      <c r="Q43" s="397"/>
      <c r="R43" s="397"/>
      <c r="S43" s="397"/>
      <c r="T43" s="397"/>
      <c r="U43" s="397"/>
      <c r="V43" s="397"/>
      <c r="W43" s="397"/>
      <c r="Y43" s="156"/>
      <c r="AF43" s="157"/>
    </row>
    <row r="44" spans="1:36" ht="15" customHeight="1">
      <c r="A44" s="397"/>
      <c r="B44" s="396"/>
      <c r="C44" s="396"/>
      <c r="D44" s="397"/>
      <c r="E44" s="397"/>
      <c r="F44" s="416"/>
      <c r="G44" s="416"/>
      <c r="H44" s="430"/>
      <c r="I44" s="397"/>
      <c r="J44" s="397"/>
      <c r="K44" s="397"/>
      <c r="L44" s="397"/>
      <c r="M44" s="397"/>
      <c r="N44" s="397"/>
      <c r="O44" s="397"/>
      <c r="P44" s="397"/>
      <c r="Q44" s="397"/>
      <c r="R44" s="397"/>
      <c r="S44" s="397"/>
      <c r="T44" s="397"/>
      <c r="U44" s="397"/>
      <c r="V44" s="397"/>
      <c r="W44" s="397"/>
      <c r="AD44" s="166"/>
      <c r="AE44" s="166"/>
      <c r="AF44" s="166"/>
      <c r="AG44" s="166"/>
      <c r="AH44" s="166"/>
      <c r="AI44" s="166"/>
      <c r="AJ44" s="166"/>
    </row>
    <row r="45" spans="1:36" ht="15" customHeight="1">
      <c r="A45" s="431"/>
      <c r="B45" s="417"/>
      <c r="C45" s="417"/>
      <c r="D45" s="397"/>
      <c r="E45" s="397"/>
      <c r="F45" s="397"/>
      <c r="G45" s="397"/>
      <c r="H45" s="418"/>
      <c r="I45" s="397"/>
      <c r="J45" s="397"/>
      <c r="K45" s="397"/>
      <c r="L45" s="397"/>
      <c r="M45" s="397"/>
      <c r="N45" s="397"/>
      <c r="O45" s="397"/>
      <c r="P45" s="397"/>
      <c r="Q45" s="397"/>
      <c r="R45" s="397"/>
      <c r="S45" s="397"/>
      <c r="T45" s="397"/>
      <c r="U45" s="397"/>
      <c r="V45" s="397"/>
      <c r="W45" s="397"/>
    </row>
    <row r="46" spans="1:36" ht="15" customHeight="1">
      <c r="A46" s="431"/>
      <c r="B46" s="417"/>
      <c r="C46" s="417"/>
      <c r="D46" s="397"/>
      <c r="E46" s="397"/>
      <c r="F46" s="397"/>
      <c r="G46" s="397"/>
      <c r="H46" s="418"/>
      <c r="I46" s="397"/>
      <c r="J46" s="397"/>
      <c r="K46" s="397"/>
      <c r="L46" s="397"/>
      <c r="M46" s="397"/>
      <c r="N46" s="397"/>
      <c r="O46" s="397"/>
      <c r="P46" s="397"/>
      <c r="Q46" s="397"/>
      <c r="R46" s="397"/>
      <c r="S46" s="397"/>
      <c r="T46" s="397"/>
      <c r="U46" s="397"/>
      <c r="V46" s="397"/>
      <c r="W46" s="397"/>
      <c r="AB46" s="159"/>
    </row>
    <row r="47" spans="1:36" ht="15" customHeight="1">
      <c r="A47" s="431"/>
      <c r="B47" s="417"/>
      <c r="C47" s="417"/>
      <c r="D47" s="396"/>
      <c r="E47" s="396"/>
      <c r="F47" s="397"/>
      <c r="G47" s="397"/>
      <c r="H47" s="418"/>
      <c r="I47" s="397"/>
      <c r="J47" s="397"/>
      <c r="K47" s="397"/>
      <c r="L47" s="397"/>
      <c r="M47" s="397"/>
      <c r="N47" s="397"/>
      <c r="O47" s="397"/>
      <c r="P47" s="397"/>
      <c r="Q47" s="397"/>
      <c r="R47" s="397"/>
      <c r="S47" s="397"/>
      <c r="T47" s="397"/>
      <c r="U47" s="397"/>
      <c r="V47" s="397"/>
      <c r="W47" s="397"/>
    </row>
    <row r="48" spans="1:36" ht="15" customHeight="1">
      <c r="A48" s="432"/>
      <c r="B48" s="417"/>
      <c r="C48" s="417"/>
      <c r="D48" s="396"/>
      <c r="E48" s="418"/>
      <c r="F48" s="396"/>
      <c r="G48" s="396"/>
      <c r="H48" s="417"/>
      <c r="I48" s="397"/>
      <c r="J48" s="397"/>
      <c r="K48" s="397"/>
      <c r="L48" s="397"/>
      <c r="M48" s="397"/>
      <c r="N48" s="397"/>
      <c r="O48" s="397"/>
      <c r="P48" s="397"/>
      <c r="Q48" s="397"/>
      <c r="R48" s="397"/>
      <c r="S48" s="397"/>
      <c r="T48" s="397"/>
      <c r="U48" s="397"/>
      <c r="V48" s="397"/>
      <c r="W48" s="397"/>
    </row>
    <row r="49" spans="1:28" ht="15" customHeight="1">
      <c r="A49" s="432"/>
      <c r="B49" s="417"/>
      <c r="C49" s="417"/>
      <c r="D49" s="396"/>
      <c r="E49" s="418"/>
      <c r="F49" s="418"/>
      <c r="G49" s="418"/>
      <c r="H49" s="417"/>
      <c r="I49" s="397"/>
      <c r="J49" s="397"/>
      <c r="K49" s="397"/>
      <c r="L49" s="397"/>
      <c r="M49" s="397"/>
      <c r="N49" s="397"/>
      <c r="O49" s="397"/>
      <c r="P49" s="397"/>
      <c r="Q49" s="397"/>
      <c r="R49" s="397"/>
      <c r="S49" s="397"/>
      <c r="T49" s="397"/>
      <c r="U49" s="397"/>
      <c r="V49" s="397"/>
      <c r="W49" s="397"/>
    </row>
    <row r="50" spans="1:28" ht="15" customHeight="1">
      <c r="A50" s="397"/>
      <c r="B50" s="396"/>
      <c r="C50" s="419"/>
      <c r="D50" s="396"/>
      <c r="E50" s="418"/>
      <c r="F50" s="418"/>
      <c r="G50" s="418"/>
      <c r="H50" s="417"/>
      <c r="I50" s="397"/>
      <c r="J50" s="397"/>
      <c r="K50" s="397"/>
      <c r="L50" s="397"/>
      <c r="M50" s="397"/>
      <c r="N50" s="397"/>
      <c r="O50" s="397"/>
      <c r="P50" s="397"/>
      <c r="Q50" s="397"/>
      <c r="R50" s="397"/>
      <c r="S50" s="397"/>
      <c r="T50" s="397"/>
      <c r="U50" s="397"/>
      <c r="V50" s="397"/>
      <c r="W50" s="397"/>
    </row>
    <row r="51" spans="1:28" ht="15" customHeight="1">
      <c r="A51" s="432"/>
      <c r="B51" s="417"/>
      <c r="C51" s="417"/>
      <c r="D51" s="396"/>
      <c r="E51" s="396"/>
      <c r="F51" s="418"/>
      <c r="G51" s="418"/>
      <c r="H51" s="417"/>
      <c r="I51" s="397"/>
      <c r="J51" s="397"/>
      <c r="K51" s="397"/>
      <c r="L51" s="397"/>
      <c r="M51" s="397"/>
      <c r="N51" s="397"/>
      <c r="O51" s="397"/>
      <c r="P51" s="397"/>
      <c r="Q51" s="397"/>
      <c r="R51" s="397"/>
      <c r="S51" s="397"/>
      <c r="T51" s="397"/>
      <c r="U51" s="397"/>
      <c r="V51" s="397"/>
      <c r="W51" s="397"/>
    </row>
    <row r="52" spans="1:28" ht="15" customHeight="1">
      <c r="A52" s="432"/>
      <c r="B52" s="417"/>
      <c r="C52" s="417"/>
      <c r="D52" s="396"/>
      <c r="E52" s="417"/>
      <c r="F52" s="396"/>
      <c r="G52" s="396"/>
      <c r="H52" s="417"/>
      <c r="I52" s="397"/>
      <c r="J52" s="397"/>
      <c r="K52" s="397"/>
      <c r="L52" s="397"/>
      <c r="M52" s="397"/>
      <c r="N52" s="397"/>
      <c r="O52" s="397"/>
      <c r="P52" s="397"/>
      <c r="Q52" s="397"/>
      <c r="R52" s="397"/>
      <c r="S52" s="397"/>
      <c r="T52" s="397"/>
      <c r="U52" s="397"/>
      <c r="V52" s="397"/>
      <c r="W52" s="397"/>
    </row>
    <row r="53" spans="1:28" ht="15" customHeight="1">
      <c r="A53" s="167"/>
      <c r="B53" s="163"/>
      <c r="C53" s="163"/>
      <c r="E53" s="163"/>
      <c r="F53" s="163"/>
      <c r="G53" s="163"/>
      <c r="H53" s="163"/>
    </row>
    <row r="54" spans="1:28" ht="15" customHeight="1">
      <c r="A54" s="167"/>
      <c r="B54" s="163"/>
      <c r="C54" s="163"/>
      <c r="E54" s="163"/>
      <c r="F54" s="163"/>
      <c r="G54" s="163"/>
      <c r="H54" s="168"/>
    </row>
    <row r="55" spans="1:28" ht="15" customHeight="1">
      <c r="A55" s="167"/>
      <c r="B55" s="163"/>
      <c r="C55" s="163"/>
      <c r="E55" s="163"/>
      <c r="F55" s="163"/>
      <c r="G55" s="163"/>
      <c r="H55" s="163"/>
    </row>
    <row r="56" spans="1:28" ht="15" customHeight="1">
      <c r="A56" s="169"/>
      <c r="B56" s="163"/>
      <c r="C56" s="163"/>
      <c r="E56" s="163"/>
      <c r="F56" s="163"/>
      <c r="G56" s="163"/>
      <c r="H56" s="163"/>
      <c r="AB56" s="170"/>
    </row>
    <row r="57" spans="1:28" ht="15" customHeight="1">
      <c r="A57" s="167"/>
      <c r="B57" s="163"/>
      <c r="C57" s="163"/>
      <c r="E57" s="168"/>
      <c r="F57" s="163"/>
      <c r="G57" s="163"/>
      <c r="H57" s="163"/>
      <c r="AB57" s="170"/>
    </row>
    <row r="58" spans="1:28" ht="15" customHeight="1">
      <c r="A58" s="167"/>
      <c r="B58" s="163"/>
      <c r="C58" s="163"/>
      <c r="E58" s="163"/>
      <c r="G58" s="168"/>
      <c r="H58" s="163"/>
      <c r="AB58" s="170"/>
    </row>
    <row r="59" spans="1:28" ht="15" customHeight="1">
      <c r="A59" s="167"/>
      <c r="B59" s="163"/>
      <c r="C59" s="163"/>
      <c r="E59" s="163"/>
      <c r="F59" s="163"/>
      <c r="G59" s="163"/>
      <c r="H59" s="163"/>
      <c r="AB59" s="170"/>
    </row>
    <row r="60" spans="1:28" ht="15" customHeight="1">
      <c r="A60" s="171"/>
      <c r="B60" s="165"/>
      <c r="C60" s="165"/>
      <c r="E60" s="163"/>
      <c r="F60" s="163"/>
      <c r="G60" s="163"/>
      <c r="H60" s="163"/>
    </row>
    <row r="61" spans="1:28" ht="15" customHeight="1">
      <c r="A61" s="171"/>
      <c r="B61" s="165"/>
      <c r="C61" s="165"/>
      <c r="E61" s="163"/>
      <c r="F61" s="163"/>
      <c r="G61" s="163"/>
      <c r="H61" s="163"/>
    </row>
    <row r="62" spans="1:28" ht="15" customHeight="1">
      <c r="A62" s="171"/>
      <c r="B62" s="165"/>
      <c r="C62" s="165"/>
      <c r="E62" s="163"/>
      <c r="F62" s="163"/>
      <c r="G62" s="163"/>
      <c r="H62" s="163"/>
      <c r="AB62" s="170"/>
    </row>
    <row r="63" spans="1:28" ht="15" customHeight="1">
      <c r="A63" s="171"/>
      <c r="B63" s="165"/>
      <c r="C63" s="165"/>
      <c r="E63" s="163"/>
      <c r="F63" s="163"/>
      <c r="G63" s="163"/>
      <c r="H63" s="163"/>
      <c r="AB63" s="170"/>
    </row>
    <row r="64" spans="1:28" ht="15" customHeight="1">
      <c r="A64" s="167"/>
      <c r="B64" s="163"/>
      <c r="C64" s="163"/>
      <c r="E64" s="163"/>
      <c r="F64" s="163"/>
      <c r="G64" s="163"/>
      <c r="H64" s="165"/>
      <c r="AB64" s="170"/>
    </row>
    <row r="65" spans="1:28" ht="15" customHeight="1">
      <c r="A65" s="167"/>
      <c r="B65" s="163"/>
      <c r="C65" s="163"/>
      <c r="E65" s="163"/>
      <c r="F65" s="163"/>
      <c r="G65" s="163"/>
      <c r="H65" s="165"/>
      <c r="AB65" s="170"/>
    </row>
    <row r="66" spans="1:28" ht="15" customHeight="1">
      <c r="A66" s="171"/>
      <c r="B66" s="165"/>
      <c r="C66" s="165"/>
      <c r="E66" s="163"/>
      <c r="F66" s="163"/>
      <c r="G66" s="163"/>
      <c r="H66" s="165"/>
      <c r="AB66" s="170"/>
    </row>
    <row r="67" spans="1:28" ht="15" customHeight="1">
      <c r="A67" s="171"/>
      <c r="B67" s="165"/>
      <c r="C67" s="165"/>
      <c r="E67" s="165"/>
      <c r="F67" s="163"/>
      <c r="G67" s="163"/>
      <c r="H67" s="165"/>
      <c r="AB67" s="159"/>
    </row>
    <row r="68" spans="1:28" ht="15" customHeight="1">
      <c r="A68" s="167"/>
      <c r="B68" s="165"/>
      <c r="C68" s="165"/>
      <c r="E68" s="165"/>
      <c r="F68" s="165"/>
      <c r="G68" s="165"/>
      <c r="H68" s="163"/>
      <c r="AB68" s="170"/>
    </row>
    <row r="69" spans="1:28" ht="15" customHeight="1">
      <c r="A69" s="167"/>
      <c r="B69" s="165"/>
      <c r="C69" s="165"/>
      <c r="E69" s="165"/>
      <c r="F69" s="165"/>
      <c r="G69" s="165"/>
      <c r="H69" s="163"/>
      <c r="AB69" s="170"/>
    </row>
    <row r="70" spans="1:28" ht="15" customHeight="1">
      <c r="A70" s="167"/>
      <c r="B70" s="165"/>
      <c r="C70" s="165"/>
      <c r="E70" s="165"/>
      <c r="F70" s="165"/>
      <c r="G70" s="165"/>
      <c r="H70" s="165"/>
      <c r="AB70" s="170"/>
    </row>
    <row r="71" spans="1:28" ht="15" customHeight="1">
      <c r="C71" s="168"/>
      <c r="E71" s="163"/>
      <c r="F71" s="165"/>
      <c r="G71" s="165"/>
      <c r="H71" s="165"/>
      <c r="AB71" s="170"/>
    </row>
    <row r="72" spans="1:28" ht="15" customHeight="1">
      <c r="A72" s="167"/>
      <c r="B72" s="165"/>
      <c r="C72" s="165"/>
      <c r="E72" s="163"/>
      <c r="F72" s="163"/>
      <c r="G72" s="163"/>
      <c r="H72" s="165"/>
      <c r="AB72" s="170"/>
    </row>
    <row r="73" spans="1:28" ht="15" customHeight="1">
      <c r="A73" s="167"/>
      <c r="B73" s="165"/>
      <c r="C73" s="165"/>
      <c r="E73" s="165"/>
      <c r="F73" s="163"/>
      <c r="G73" s="163"/>
      <c r="H73" s="165"/>
      <c r="AB73" s="170"/>
    </row>
    <row r="74" spans="1:28" ht="15" customHeight="1">
      <c r="A74" s="167"/>
      <c r="B74" s="165"/>
      <c r="C74" s="165"/>
      <c r="E74" s="165"/>
      <c r="F74" s="165"/>
      <c r="G74" s="165"/>
      <c r="H74" s="165"/>
    </row>
    <row r="75" spans="1:28" ht="15" customHeight="1">
      <c r="A75" s="167"/>
      <c r="B75" s="165"/>
      <c r="C75" s="165"/>
      <c r="E75" s="165"/>
      <c r="F75" s="165"/>
      <c r="G75" s="165"/>
      <c r="H75" s="168"/>
    </row>
    <row r="76" spans="1:28" ht="15" customHeight="1">
      <c r="A76" s="167"/>
      <c r="B76" s="165"/>
      <c r="C76" s="165"/>
      <c r="E76" s="165"/>
      <c r="F76" s="165"/>
      <c r="G76" s="165"/>
      <c r="H76" s="165"/>
    </row>
    <row r="77" spans="1:28" ht="15" customHeight="1">
      <c r="A77" s="167"/>
      <c r="B77" s="165"/>
      <c r="C77" s="165"/>
      <c r="E77" s="165"/>
      <c r="F77" s="165"/>
      <c r="G77" s="165"/>
      <c r="H77" s="165"/>
    </row>
    <row r="78" spans="1:28" ht="15" customHeight="1">
      <c r="A78" s="167"/>
      <c r="B78" s="163"/>
      <c r="C78" s="163"/>
      <c r="E78" s="168"/>
      <c r="F78" s="165"/>
      <c r="G78" s="165"/>
      <c r="H78" s="165"/>
    </row>
    <row r="79" spans="1:28" ht="15" customHeight="1">
      <c r="A79" s="167"/>
      <c r="B79" s="163"/>
      <c r="C79" s="163"/>
      <c r="E79" s="165"/>
      <c r="G79" s="168"/>
      <c r="H79" s="165"/>
    </row>
    <row r="80" spans="1:28" ht="15" customHeight="1">
      <c r="A80" s="167"/>
      <c r="B80" s="163"/>
      <c r="C80" s="163"/>
      <c r="E80" s="165"/>
      <c r="F80" s="165"/>
      <c r="G80" s="165"/>
      <c r="H80" s="165"/>
    </row>
    <row r="81" spans="1:8" ht="15" customHeight="1">
      <c r="A81" s="167"/>
      <c r="B81" s="163"/>
      <c r="C81" s="163"/>
      <c r="E81" s="165"/>
      <c r="F81" s="165"/>
      <c r="G81" s="165"/>
      <c r="H81" s="165"/>
    </row>
    <row r="82" spans="1:8" ht="15" customHeight="1">
      <c r="A82" s="167"/>
      <c r="B82" s="163"/>
      <c r="C82" s="163"/>
      <c r="E82" s="165"/>
      <c r="F82" s="165"/>
      <c r="G82" s="165"/>
      <c r="H82" s="163"/>
    </row>
    <row r="83" spans="1:8" ht="15" customHeight="1">
      <c r="A83" s="167"/>
      <c r="B83" s="163"/>
      <c r="C83" s="163"/>
      <c r="E83" s="165"/>
      <c r="F83" s="165"/>
      <c r="G83" s="165"/>
      <c r="H83" s="163"/>
    </row>
    <row r="84" spans="1:8" ht="15" customHeight="1">
      <c r="A84" s="167"/>
      <c r="B84" s="163"/>
      <c r="C84" s="163"/>
      <c r="E84" s="165"/>
      <c r="F84" s="165"/>
      <c r="G84" s="165"/>
      <c r="H84" s="163"/>
    </row>
    <row r="85" spans="1:8" ht="15" customHeight="1">
      <c r="E85" s="163"/>
      <c r="F85" s="165"/>
      <c r="G85" s="165"/>
      <c r="H85" s="163"/>
    </row>
    <row r="86" spans="1:8" ht="15" customHeight="1">
      <c r="E86" s="163"/>
      <c r="F86" s="163"/>
      <c r="G86" s="163"/>
      <c r="H86" s="163"/>
    </row>
    <row r="87" spans="1:8" ht="15" customHeight="1">
      <c r="E87" s="163"/>
      <c r="F87" s="163"/>
      <c r="G87" s="163"/>
      <c r="H87" s="163"/>
    </row>
    <row r="88" spans="1:8" ht="15" customHeight="1">
      <c r="E88" s="163"/>
      <c r="F88" s="163"/>
      <c r="G88" s="163"/>
      <c r="H88" s="163"/>
    </row>
    <row r="89" spans="1:8" ht="15" customHeight="1">
      <c r="E89" s="163"/>
      <c r="F89" s="163"/>
      <c r="G89" s="163"/>
    </row>
    <row r="90" spans="1:8" ht="15" customHeight="1">
      <c r="E90" s="163"/>
      <c r="F90" s="163"/>
      <c r="G90" s="163"/>
    </row>
    <row r="91" spans="1:8" ht="15" customHeight="1">
      <c r="E91" s="163"/>
      <c r="F91" s="163"/>
      <c r="G91" s="163"/>
    </row>
    <row r="92" spans="1:8" ht="15" customHeight="1">
      <c r="F92" s="163"/>
      <c r="G92" s="163"/>
    </row>
  </sheetData>
  <sheetProtection sheet="1" autoFilter="0" pivotTables="0"/>
  <mergeCells count="3">
    <mergeCell ref="E12:E13"/>
    <mergeCell ref="F12:F13"/>
    <mergeCell ref="G12:G13"/>
  </mergeCells>
  <conditionalFormatting sqref="E14:E43">
    <cfRule type="expression" dxfId="49" priority="9">
      <formula>ISNA(E14)</formula>
    </cfRule>
  </conditionalFormatting>
  <conditionalFormatting sqref="F14:F43">
    <cfRule type="expression" dxfId="48" priority="7">
      <formula>ISNA(F14)</formula>
    </cfRule>
  </conditionalFormatting>
  <conditionalFormatting sqref="G14:G43">
    <cfRule type="cellIs" dxfId="47" priority="1" operator="equal">
      <formula>0</formula>
    </cfRule>
    <cfRule type="expression" dxfId="46" priority="2">
      <formula>ISNA(G14)</formula>
    </cfRule>
    <cfRule type="expression" dxfId="45" priority="3">
      <formula>$G$12="None"</formula>
    </cfRule>
  </conditionalFormatting>
  <conditionalFormatting sqref="J24">
    <cfRule type="expression" dxfId="44" priority="13">
      <formula>$J$24&gt;0.5</formula>
    </cfRule>
    <cfRule type="expression" dxfId="43" priority="16">
      <formula>$J$24&lt;-0.5</formula>
    </cfRule>
  </conditionalFormatting>
  <conditionalFormatting sqref="J34">
    <cfRule type="expression" dxfId="42" priority="11">
      <formula>$J$34&gt;0.5</formula>
    </cfRule>
    <cfRule type="expression" dxfId="41" priority="14">
      <formula>$J$34&lt;-0.5</formula>
    </cfRule>
  </conditionalFormatting>
  <conditionalFormatting sqref="L29:L30">
    <cfRule type="expression" dxfId="40" priority="12">
      <formula>$L$29&gt;0.5</formula>
    </cfRule>
    <cfRule type="expression" dxfId="39" priority="15">
      <formula>$L$29&lt;-0.5</formula>
    </cfRule>
  </conditionalFormatting>
  <pageMargins left="0.7" right="0.7" top="0.75" bottom="0.75" header="0.3" footer="0.3"/>
  <pageSetup paperSize="9" scale="52" fitToHeight="0" orientation="landscape" r:id="rId1"/>
  <ignoredErrors>
    <ignoredError sqref="E22" evalError="1"/>
  </ignoredErrors>
  <drawing r:id="rId2"/>
  <extLst>
    <ext xmlns:x14="http://schemas.microsoft.com/office/spreadsheetml/2009/9/main" uri="{A8765BA9-456A-4dab-B4F3-ACF838C121DE}">
      <x14:slicerList>
        <x14:slicer r:id="rId3"/>
      </x14:slicerList>
    </ext>
  </extLst>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669BA3-B5AB-4BD0-A56D-4F81F5B792B3}">
  <sheetPr codeName="Sheet28">
    <pageSetUpPr fitToPage="1"/>
  </sheetPr>
  <dimension ref="A1:AJ87"/>
  <sheetViews>
    <sheetView showGridLines="0" zoomScale="76" zoomScaleNormal="76" workbookViewId="0"/>
  </sheetViews>
  <sheetFormatPr defaultColWidth="12" defaultRowHeight="15" customHeight="1"/>
  <cols>
    <col min="1" max="1" width="9.28515625" style="156" customWidth="1"/>
    <col min="2" max="2" width="2.7109375" style="157" customWidth="1"/>
    <col min="3" max="3" width="4.7109375" style="157" customWidth="1"/>
    <col min="4" max="4" width="20" style="157" customWidth="1"/>
    <col min="5" max="6" width="14" style="157" customWidth="1"/>
    <col min="7" max="7" width="12" style="158"/>
    <col min="8" max="8" width="14" style="157" customWidth="1"/>
    <col min="9" max="24" width="12" style="156"/>
    <col min="25" max="27" width="7.140625" style="157" customWidth="1"/>
    <col min="28" max="28" width="3.28515625" style="157" customWidth="1"/>
    <col min="29" max="31" width="9" style="157" customWidth="1"/>
    <col min="32" max="16384" width="12" style="156"/>
  </cols>
  <sheetData>
    <row r="1" spans="3:33" ht="15" customHeight="1">
      <c r="D1" s="396"/>
      <c r="E1" s="396"/>
      <c r="F1" s="396"/>
      <c r="G1" s="433"/>
      <c r="H1" s="396"/>
      <c r="I1" s="397"/>
      <c r="J1" s="397"/>
      <c r="K1" s="397"/>
      <c r="L1" s="397"/>
      <c r="M1" s="397"/>
      <c r="N1" s="397"/>
      <c r="O1" s="397"/>
      <c r="P1" s="397"/>
      <c r="Q1" s="397"/>
      <c r="R1" s="397"/>
      <c r="S1" s="397"/>
      <c r="T1" s="397"/>
      <c r="U1" s="397"/>
      <c r="V1" s="397"/>
    </row>
    <row r="2" spans="3:33" ht="15" customHeight="1">
      <c r="D2" s="396"/>
      <c r="E2" s="396"/>
      <c r="F2" s="396"/>
      <c r="G2" s="433"/>
      <c r="H2" s="396"/>
      <c r="I2" s="397"/>
      <c r="J2" s="397"/>
      <c r="K2" s="397"/>
      <c r="L2" s="397"/>
      <c r="M2" s="397"/>
      <c r="N2" s="397"/>
      <c r="O2" s="397"/>
      <c r="P2" s="397"/>
      <c r="Q2" s="397"/>
      <c r="R2" s="397"/>
      <c r="S2" s="397"/>
      <c r="T2" s="397"/>
      <c r="U2" s="397"/>
      <c r="V2" s="397"/>
      <c r="Y2" s="156"/>
      <c r="Z2" s="156"/>
      <c r="AA2" s="156"/>
      <c r="AB2" s="156"/>
      <c r="AC2" s="156"/>
      <c r="AD2" s="156"/>
      <c r="AE2" s="156"/>
    </row>
    <row r="3" spans="3:33" ht="15" customHeight="1">
      <c r="D3" s="396"/>
      <c r="E3" s="396"/>
      <c r="F3" s="396"/>
      <c r="G3" s="433"/>
      <c r="H3" s="397"/>
      <c r="I3" s="397"/>
      <c r="J3" s="397"/>
      <c r="K3" s="397"/>
      <c r="L3" s="397"/>
      <c r="M3" s="397"/>
      <c r="N3" s="397"/>
      <c r="O3" s="397"/>
      <c r="P3" s="397"/>
      <c r="Q3" s="397"/>
      <c r="R3" s="397"/>
      <c r="S3" s="397"/>
      <c r="T3" s="397"/>
      <c r="U3" s="397"/>
      <c r="V3" s="397"/>
      <c r="Y3" s="156"/>
      <c r="Z3" s="156"/>
      <c r="AA3" s="156"/>
      <c r="AB3" s="156"/>
      <c r="AC3" s="156"/>
      <c r="AD3" s="156"/>
      <c r="AE3" s="156"/>
    </row>
    <row r="4" spans="3:33" ht="15" customHeight="1">
      <c r="C4" s="159"/>
      <c r="D4" s="396"/>
      <c r="E4" s="812" t="s">
        <v>826</v>
      </c>
      <c r="F4" s="812"/>
      <c r="G4" s="433"/>
      <c r="H4" s="811" t="str">
        <f>PowerPivot!V1</f>
        <v>Foreign direct investment, net inflows, % GDP</v>
      </c>
      <c r="I4" s="397"/>
      <c r="J4" s="397"/>
      <c r="K4" s="397"/>
      <c r="L4" s="397"/>
      <c r="M4" s="397"/>
      <c r="N4" s="397"/>
      <c r="O4" s="397"/>
      <c r="P4" s="397"/>
      <c r="Q4" s="397"/>
      <c r="R4" s="397"/>
      <c r="S4" s="397"/>
      <c r="T4" s="397"/>
      <c r="U4" s="397"/>
      <c r="V4" s="397"/>
      <c r="Y4" s="156"/>
      <c r="Z4" s="156"/>
      <c r="AA4" s="156"/>
      <c r="AB4" s="156"/>
      <c r="AC4" s="156"/>
      <c r="AD4" s="156"/>
      <c r="AE4" s="156"/>
    </row>
    <row r="5" spans="3:33" ht="15" customHeight="1">
      <c r="D5" s="434" t="s">
        <v>243</v>
      </c>
      <c r="E5" s="435"/>
      <c r="F5" s="435"/>
      <c r="G5" s="433"/>
      <c r="H5" s="811"/>
      <c r="I5" s="397"/>
      <c r="J5" s="397"/>
      <c r="K5" s="397"/>
      <c r="L5" s="397"/>
      <c r="M5" s="397"/>
      <c r="N5" s="397"/>
      <c r="O5" s="397"/>
      <c r="P5" s="397"/>
      <c r="Q5" s="397"/>
      <c r="R5" s="397"/>
      <c r="S5" s="397"/>
      <c r="T5" s="397"/>
      <c r="U5" s="397"/>
      <c r="V5" s="397"/>
      <c r="Y5" s="156"/>
      <c r="Z5" s="156"/>
      <c r="AA5" s="156"/>
      <c r="AB5" s="156"/>
      <c r="AC5" s="156"/>
      <c r="AD5" s="156"/>
      <c r="AE5" s="156"/>
    </row>
    <row r="6" spans="3:33" ht="15" customHeight="1">
      <c r="D6" s="404"/>
      <c r="E6" s="436" t="s">
        <v>1041</v>
      </c>
      <c r="F6" s="405" t="s">
        <v>1041</v>
      </c>
      <c r="G6" s="433"/>
      <c r="H6" s="406" t="s">
        <v>37</v>
      </c>
      <c r="I6" s="397"/>
      <c r="J6" s="436" t="s">
        <v>1060</v>
      </c>
      <c r="K6" s="397"/>
      <c r="L6" s="397"/>
      <c r="M6" s="397"/>
      <c r="N6" s="397"/>
      <c r="O6" s="397"/>
      <c r="P6" s="397"/>
      <c r="Q6" s="397"/>
      <c r="R6" s="397"/>
      <c r="S6" s="397"/>
      <c r="T6" s="397"/>
      <c r="U6" s="397"/>
      <c r="V6" s="408"/>
      <c r="W6" s="160"/>
      <c r="Y6" s="156"/>
      <c r="Z6" s="156"/>
      <c r="AA6" s="156"/>
      <c r="AB6" s="156"/>
      <c r="AC6" s="156"/>
      <c r="AD6" s="156"/>
      <c r="AE6" s="156"/>
      <c r="AF6" s="157"/>
    </row>
    <row r="7" spans="3:33" ht="20.25" customHeight="1">
      <c r="D7" s="396"/>
      <c r="E7" s="811" t="s">
        <v>826</v>
      </c>
      <c r="F7" s="807" t="s">
        <v>1061</v>
      </c>
      <c r="G7" s="433"/>
      <c r="H7" s="813" t="str">
        <f>_xlfn.CONCAT(H4," (Rank)")</f>
        <v>Foreign direct investment, net inflows, % GDP (Rank)</v>
      </c>
      <c r="I7" s="397"/>
      <c r="J7" s="810" t="s">
        <v>1062</v>
      </c>
      <c r="K7" s="397"/>
      <c r="L7" s="397"/>
      <c r="M7" s="397"/>
      <c r="N7" s="397"/>
      <c r="O7" s="397"/>
      <c r="P7" s="397"/>
      <c r="Q7" s="397"/>
      <c r="R7" s="397"/>
      <c r="S7" s="397"/>
      <c r="T7" s="397"/>
      <c r="U7" s="397"/>
      <c r="V7" s="397"/>
      <c r="Y7" s="156"/>
      <c r="Z7" s="156"/>
      <c r="AA7" s="156"/>
      <c r="AB7" s="156"/>
      <c r="AC7" s="156"/>
      <c r="AD7" s="156"/>
      <c r="AE7" s="156"/>
      <c r="AF7" s="157"/>
    </row>
    <row r="8" spans="3:33" ht="20.25" customHeight="1">
      <c r="D8" s="396"/>
      <c r="E8" s="811"/>
      <c r="F8" s="807"/>
      <c r="G8" s="433"/>
      <c r="H8" s="813"/>
      <c r="I8" s="397"/>
      <c r="J8" s="810"/>
      <c r="K8" s="397"/>
      <c r="L8" s="397"/>
      <c r="M8" s="397"/>
      <c r="N8" s="397"/>
      <c r="O8" s="397"/>
      <c r="P8" s="397"/>
      <c r="Q8" s="397"/>
      <c r="R8" s="397"/>
      <c r="S8" s="397"/>
      <c r="T8" s="397"/>
      <c r="U8" s="397"/>
      <c r="V8" s="397"/>
      <c r="Y8" s="156"/>
      <c r="Z8" s="156"/>
      <c r="AA8" s="156"/>
      <c r="AB8" s="156"/>
      <c r="AC8" s="156"/>
      <c r="AD8" s="156"/>
      <c r="AE8" s="156"/>
      <c r="AF8" s="157"/>
    </row>
    <row r="9" spans="3:33" ht="15" customHeight="1">
      <c r="D9" s="410" t="s">
        <v>2</v>
      </c>
      <c r="E9" s="437">
        <v>66351.856</v>
      </c>
      <c r="F9" s="438">
        <f t="shared" ref="F9:F38" si="0">RANK(E9,E$9:E$38)</f>
        <v>3</v>
      </c>
      <c r="G9" s="433"/>
      <c r="H9" s="439">
        <f>IF(INDEX(Rank2026!H:H,MATCH($H$4,Rank2026!$C:$C,0))="","",(INDEX(Rank2026!H:H,MATCH($H$4,Rank2026!$C:$C,0))))</f>
        <v>12</v>
      </c>
      <c r="I9" s="440">
        <f>IF(H9="",#N/A,H9)</f>
        <v>12</v>
      </c>
      <c r="J9" s="441">
        <f>IFERROR(F9-H9,"")</f>
        <v>-9</v>
      </c>
      <c r="K9" s="397"/>
      <c r="L9" s="397"/>
      <c r="M9" s="397"/>
      <c r="N9" s="397"/>
      <c r="O9" s="397"/>
      <c r="P9" s="397"/>
      <c r="Q9" s="397"/>
      <c r="R9" s="397"/>
      <c r="S9" s="397"/>
      <c r="T9" s="397"/>
      <c r="U9" s="397"/>
      <c r="V9" s="397"/>
      <c r="X9" s="161"/>
      <c r="Y9" s="156"/>
      <c r="Z9" s="156"/>
      <c r="AA9" s="156"/>
      <c r="AB9" s="156"/>
      <c r="AC9" s="156"/>
      <c r="AD9" s="156"/>
      <c r="AE9" s="156"/>
      <c r="AF9" s="157"/>
    </row>
    <row r="10" spans="3:33" ht="15" customHeight="1">
      <c r="D10" s="410" t="s">
        <v>3</v>
      </c>
      <c r="E10" s="437">
        <v>2635.6320000000001</v>
      </c>
      <c r="F10" s="438">
        <f t="shared" si="0"/>
        <v>26</v>
      </c>
      <c r="G10" s="433"/>
      <c r="H10" s="439">
        <f>IF(INDEX(Rank2026!I:I,MATCH($H$4,Rank2026!$C:$C,0))="","",(INDEX(Rank2026!I:I,MATCH($H$4,Rank2026!$C:$C,0))))</f>
        <v>29</v>
      </c>
      <c r="I10" s="440">
        <f t="shared" ref="I10:I38" si="1">IF(H10="",#N/A,H10)</f>
        <v>29</v>
      </c>
      <c r="J10" s="441">
        <f t="shared" ref="J10:J38" si="2">IFERROR(F10-H10,"")</f>
        <v>-3</v>
      </c>
      <c r="K10" s="397"/>
      <c r="L10" s="397"/>
      <c r="M10" s="397"/>
      <c r="N10" s="397"/>
      <c r="O10" s="397"/>
      <c r="P10" s="397"/>
      <c r="Q10" s="397"/>
      <c r="R10" s="397"/>
      <c r="S10" s="397"/>
      <c r="T10" s="397"/>
      <c r="U10" s="397"/>
      <c r="V10" s="397"/>
      <c r="X10" s="161"/>
      <c r="Y10" s="156"/>
      <c r="Z10" s="156"/>
      <c r="AA10" s="156"/>
      <c r="AB10" s="156"/>
      <c r="AC10" s="156"/>
      <c r="AD10" s="156"/>
      <c r="AE10" s="156"/>
      <c r="AF10" s="157"/>
    </row>
    <row r="11" spans="3:33" ht="15" customHeight="1">
      <c r="D11" s="410" t="s">
        <v>4</v>
      </c>
      <c r="E11" s="437">
        <v>34678.413999999997</v>
      </c>
      <c r="F11" s="438">
        <f t="shared" si="0"/>
        <v>11</v>
      </c>
      <c r="G11" s="433"/>
      <c r="H11" s="439">
        <f>IF(INDEX(Rank2026!J:J,MATCH($H$4,Rank2026!$C:$C,0))="","",(INDEX(Rank2026!J:J,MATCH($H$4,Rank2026!$C:$C,0))))</f>
        <v>27</v>
      </c>
      <c r="I11" s="440">
        <f t="shared" si="1"/>
        <v>27</v>
      </c>
      <c r="J11" s="441">
        <f t="shared" si="2"/>
        <v>-16</v>
      </c>
      <c r="K11" s="397"/>
      <c r="L11" s="397"/>
      <c r="M11" s="397"/>
      <c r="N11" s="397"/>
      <c r="O11" s="397"/>
      <c r="P11" s="397"/>
      <c r="Q11" s="397"/>
      <c r="R11" s="397"/>
      <c r="S11" s="397"/>
      <c r="T11" s="397"/>
      <c r="U11" s="397"/>
      <c r="V11" s="397"/>
      <c r="X11" s="161"/>
      <c r="Y11" s="156"/>
      <c r="Z11" s="156"/>
      <c r="AA11" s="156"/>
      <c r="AB11" s="156"/>
      <c r="AC11" s="156"/>
      <c r="AD11" s="156"/>
      <c r="AE11" s="156"/>
      <c r="AF11" s="157"/>
    </row>
    <row r="12" spans="3:33" ht="15" customHeight="1">
      <c r="D12" s="410" t="s">
        <v>5</v>
      </c>
      <c r="E12" s="437">
        <v>2761.569</v>
      </c>
      <c r="F12" s="438">
        <f t="shared" si="0"/>
        <v>24</v>
      </c>
      <c r="G12" s="433"/>
      <c r="H12" s="439">
        <f>IF(INDEX(Rank2026!K:K,MATCH($H$4,Rank2026!$C:$C,0))="","",(INDEX(Rank2026!K:K,MATCH($H$4,Rank2026!$C:$C,0))))</f>
        <v>3</v>
      </c>
      <c r="I12" s="440">
        <f t="shared" si="1"/>
        <v>3</v>
      </c>
      <c r="J12" s="441">
        <f t="shared" si="2"/>
        <v>21</v>
      </c>
      <c r="K12" s="397"/>
      <c r="L12" s="397"/>
      <c r="M12" s="397"/>
      <c r="N12" s="397"/>
      <c r="O12" s="397"/>
      <c r="P12" s="397"/>
      <c r="Q12" s="397"/>
      <c r="R12" s="397"/>
      <c r="S12" s="397"/>
      <c r="T12" s="397"/>
      <c r="U12" s="397"/>
      <c r="V12" s="397"/>
      <c r="X12" s="161"/>
      <c r="Y12" s="156"/>
      <c r="Z12" s="156"/>
      <c r="AA12" s="156"/>
      <c r="AB12" s="156"/>
      <c r="AC12" s="156"/>
      <c r="AD12" s="156"/>
      <c r="AE12" s="156"/>
      <c r="AF12" s="157"/>
    </row>
    <row r="13" spans="3:33" ht="15" customHeight="1">
      <c r="C13" s="159"/>
      <c r="D13" s="410" t="s">
        <v>6</v>
      </c>
      <c r="E13" s="437">
        <v>55764.707000000002</v>
      </c>
      <c r="F13" s="438">
        <f t="shared" si="0"/>
        <v>6</v>
      </c>
      <c r="G13" s="433"/>
      <c r="H13" s="439">
        <f>IF(INDEX(Rank2026!L:L,MATCH($H$4,Rank2026!$C:$C,0))="","",(INDEX(Rank2026!L:L,MATCH($H$4,Rank2026!$C:$C,0))))</f>
        <v>10</v>
      </c>
      <c r="I13" s="440">
        <f t="shared" si="1"/>
        <v>10</v>
      </c>
      <c r="J13" s="441">
        <f t="shared" si="2"/>
        <v>-4</v>
      </c>
      <c r="K13" s="397"/>
      <c r="L13" s="397"/>
      <c r="M13" s="397"/>
      <c r="N13" s="397"/>
      <c r="O13" s="397"/>
      <c r="P13" s="397"/>
      <c r="Q13" s="397"/>
      <c r="R13" s="397"/>
      <c r="S13" s="397"/>
      <c r="T13" s="397"/>
      <c r="U13" s="397"/>
      <c r="V13" s="397"/>
      <c r="X13" s="161"/>
      <c r="Y13" s="156"/>
      <c r="Z13" s="156"/>
      <c r="AA13" s="156"/>
      <c r="AB13" s="156"/>
      <c r="AC13" s="156"/>
      <c r="AD13" s="156"/>
      <c r="AE13" s="156"/>
      <c r="AF13" s="157"/>
    </row>
    <row r="14" spans="3:33" ht="15" customHeight="1">
      <c r="D14" s="410" t="s">
        <v>7</v>
      </c>
      <c r="E14" s="437">
        <v>17734.760999999999</v>
      </c>
      <c r="F14" s="438">
        <f t="shared" si="0"/>
        <v>13</v>
      </c>
      <c r="G14" s="433"/>
      <c r="H14" s="439">
        <f>IF(INDEX(Rank2026!M:M,MATCH($H$4,Rank2026!$C:$C,0))="","",(INDEX(Rank2026!M:M,MATCH($H$4,Rank2026!$C:$C,0))))</f>
        <v>6</v>
      </c>
      <c r="I14" s="440">
        <f t="shared" si="1"/>
        <v>6</v>
      </c>
      <c r="J14" s="441">
        <f t="shared" si="2"/>
        <v>7</v>
      </c>
      <c r="K14" s="397"/>
      <c r="L14" s="397"/>
      <c r="M14" s="397"/>
      <c r="N14" s="397"/>
      <c r="O14" s="397"/>
      <c r="P14" s="397"/>
      <c r="Q14" s="397"/>
      <c r="R14" s="397"/>
      <c r="S14" s="397"/>
      <c r="T14" s="397"/>
      <c r="U14" s="397"/>
      <c r="V14" s="397"/>
      <c r="X14" s="161"/>
      <c r="Y14" s="156"/>
      <c r="Z14" s="156"/>
      <c r="AA14" s="156"/>
      <c r="AB14" s="156"/>
      <c r="AC14" s="156"/>
      <c r="AD14" s="156"/>
      <c r="AE14" s="156"/>
      <c r="AG14" s="157"/>
    </row>
    <row r="15" spans="3:33" ht="15" customHeight="1">
      <c r="D15" s="410" t="s">
        <v>8</v>
      </c>
      <c r="E15" s="437">
        <v>13968.065000000001</v>
      </c>
      <c r="F15" s="438">
        <f t="shared" si="0"/>
        <v>14</v>
      </c>
      <c r="G15" s="433"/>
      <c r="H15" s="439">
        <f>IF(INDEX(Rank2026!N:N,MATCH($H$4,Rank2026!$C:$C,0))="","",(INDEX(Rank2026!N:N,MATCH($H$4,Rank2026!$C:$C,0))))</f>
        <v>28</v>
      </c>
      <c r="I15" s="440">
        <f t="shared" si="1"/>
        <v>28</v>
      </c>
      <c r="J15" s="441">
        <f t="shared" si="2"/>
        <v>-14</v>
      </c>
      <c r="K15" s="397"/>
      <c r="L15" s="397"/>
      <c r="M15" s="397"/>
      <c r="N15" s="397"/>
      <c r="O15" s="397"/>
      <c r="P15" s="397"/>
      <c r="Q15" s="397"/>
      <c r="R15" s="397"/>
      <c r="S15" s="397"/>
      <c r="T15" s="397"/>
      <c r="U15" s="397"/>
      <c r="V15" s="397"/>
      <c r="X15" s="161"/>
      <c r="Y15" s="156"/>
      <c r="Z15" s="156"/>
      <c r="AA15" s="156"/>
      <c r="AB15" s="156"/>
      <c r="AC15" s="156"/>
      <c r="AD15" s="156"/>
      <c r="AE15" s="156"/>
      <c r="AG15" s="157"/>
    </row>
    <row r="16" spans="3:33" ht="15" customHeight="1">
      <c r="D16" s="410" t="s">
        <v>10</v>
      </c>
      <c r="E16" s="437">
        <v>7198.5749999999998</v>
      </c>
      <c r="F16" s="438">
        <f t="shared" si="0"/>
        <v>19</v>
      </c>
      <c r="G16" s="433"/>
      <c r="H16" s="439">
        <f>IF(INDEX(Rank2026!P:P,MATCH($H$4,Rank2026!$C:$C,0))="","",(INDEX(Rank2026!P:P,MATCH($H$4,Rank2026!$C:$C,0))))</f>
        <v>21</v>
      </c>
      <c r="I16" s="440">
        <f t="shared" si="1"/>
        <v>21</v>
      </c>
      <c r="J16" s="441">
        <f t="shared" si="2"/>
        <v>-2</v>
      </c>
      <c r="K16" s="397"/>
      <c r="L16" s="397"/>
      <c r="M16" s="397"/>
      <c r="N16" s="397"/>
      <c r="O16" s="397"/>
      <c r="P16" s="397"/>
      <c r="Q16" s="397"/>
      <c r="R16" s="397"/>
      <c r="S16" s="397"/>
      <c r="T16" s="397"/>
      <c r="U16" s="397"/>
      <c r="V16" s="397"/>
      <c r="X16" s="161"/>
      <c r="Y16" s="156"/>
      <c r="AA16" s="156"/>
      <c r="AB16" s="156"/>
      <c r="AC16" s="156"/>
      <c r="AD16" s="156"/>
      <c r="AE16" s="156"/>
      <c r="AG16" s="157"/>
    </row>
    <row r="17" spans="1:33" ht="15" customHeight="1">
      <c r="D17" s="410" t="s">
        <v>11</v>
      </c>
      <c r="E17" s="437">
        <v>56892.781000000003</v>
      </c>
      <c r="F17" s="438">
        <f t="shared" si="0"/>
        <v>5</v>
      </c>
      <c r="G17" s="433"/>
      <c r="H17" s="439">
        <f>IF(INDEX(Rank2026!Q:Q,MATCH($H$4,Rank2026!$C:$C,0))="","",(INDEX(Rank2026!Q:Q,MATCH($H$4,Rank2026!$C:$C,0))))</f>
        <v>1</v>
      </c>
      <c r="I17" s="440">
        <f t="shared" si="1"/>
        <v>1</v>
      </c>
      <c r="J17" s="441">
        <f t="shared" si="2"/>
        <v>4</v>
      </c>
      <c r="K17" s="397"/>
      <c r="L17" s="397"/>
      <c r="M17" s="397"/>
      <c r="N17" s="397"/>
      <c r="O17" s="397"/>
      <c r="P17" s="397"/>
      <c r="Q17" s="397"/>
      <c r="R17" s="397"/>
      <c r="S17" s="397"/>
      <c r="T17" s="397"/>
      <c r="U17" s="397"/>
      <c r="V17" s="397"/>
      <c r="X17" s="161"/>
      <c r="Y17" s="156"/>
      <c r="Z17" s="156"/>
      <c r="AA17" s="156"/>
      <c r="AB17" s="156"/>
      <c r="AC17" s="156"/>
      <c r="AD17" s="156"/>
      <c r="AE17" s="156"/>
      <c r="AG17" s="157"/>
    </row>
    <row r="18" spans="1:33" ht="15" customHeight="1">
      <c r="D18" s="410" t="s">
        <v>12</v>
      </c>
      <c r="E18" s="437">
        <v>2675.3220000000001</v>
      </c>
      <c r="F18" s="438">
        <f t="shared" si="0"/>
        <v>25</v>
      </c>
      <c r="G18" s="433"/>
      <c r="H18" s="439">
        <f>IF(INDEX(Rank2026!R:R,MATCH($H$4,Rank2026!$C:$C,0))="","",(INDEX(Rank2026!R:R,MATCH($H$4,Rank2026!$C:$C,0))))</f>
        <v>22</v>
      </c>
      <c r="I18" s="440">
        <f t="shared" si="1"/>
        <v>22</v>
      </c>
      <c r="J18" s="441">
        <f t="shared" si="2"/>
        <v>3</v>
      </c>
      <c r="K18" s="397"/>
      <c r="L18" s="397"/>
      <c r="M18" s="397"/>
      <c r="N18" s="397"/>
      <c r="O18" s="397"/>
      <c r="P18" s="397"/>
      <c r="Q18" s="397"/>
      <c r="R18" s="397"/>
      <c r="S18" s="397"/>
      <c r="T18" s="397"/>
      <c r="U18" s="397"/>
      <c r="V18" s="397"/>
      <c r="X18" s="161"/>
      <c r="Y18" s="156"/>
      <c r="Z18" s="156"/>
      <c r="AA18" s="156"/>
      <c r="AB18" s="156"/>
      <c r="AC18" s="156"/>
      <c r="AD18" s="156"/>
      <c r="AE18" s="156"/>
      <c r="AG18" s="157"/>
    </row>
    <row r="19" spans="1:33" ht="15" customHeight="1">
      <c r="A19" s="162"/>
      <c r="B19" s="163"/>
      <c r="C19" s="163"/>
      <c r="D19" s="410" t="s">
        <v>13</v>
      </c>
      <c r="E19" s="437">
        <v>5082.4380000000001</v>
      </c>
      <c r="F19" s="438">
        <f t="shared" si="0"/>
        <v>20</v>
      </c>
      <c r="G19" s="433"/>
      <c r="H19" s="439">
        <f>IF(INDEX(Rank2026!S:S,MATCH($H$4,Rank2026!$C:$C,0))="","",(INDEX(Rank2026!S:S,MATCH($H$4,Rank2026!$C:$C,0))))</f>
        <v>15</v>
      </c>
      <c r="I19" s="440">
        <f t="shared" si="1"/>
        <v>15</v>
      </c>
      <c r="J19" s="441">
        <f t="shared" si="2"/>
        <v>5</v>
      </c>
      <c r="K19" s="397"/>
      <c r="L19" s="397"/>
      <c r="M19" s="397"/>
      <c r="N19" s="397"/>
      <c r="O19" s="397"/>
      <c r="P19" s="397"/>
      <c r="Q19" s="397"/>
      <c r="R19" s="397"/>
      <c r="S19" s="397"/>
      <c r="T19" s="397"/>
      <c r="U19" s="397"/>
      <c r="V19" s="397"/>
      <c r="X19" s="161"/>
      <c r="Y19" s="156"/>
      <c r="Z19" s="156"/>
      <c r="AA19" s="156"/>
      <c r="AB19" s="156"/>
      <c r="AC19" s="156"/>
      <c r="AD19" s="156"/>
      <c r="AE19" s="156"/>
      <c r="AG19" s="157"/>
    </row>
    <row r="20" spans="1:33" ht="15" customHeight="1">
      <c r="A20" s="162"/>
      <c r="B20" s="163"/>
      <c r="C20" s="163"/>
      <c r="D20" s="410" t="s">
        <v>14</v>
      </c>
      <c r="E20" s="437">
        <v>35973.152000000002</v>
      </c>
      <c r="F20" s="438">
        <f t="shared" si="0"/>
        <v>10</v>
      </c>
      <c r="G20" s="433"/>
      <c r="H20" s="439">
        <f>IF(INDEX(Rank2026!T:T,MATCH($H$4,Rank2026!$C:$C,0))="","",(INDEX(Rank2026!T:T,MATCH($H$4,Rank2026!$C:$C,0))))</f>
        <v>20</v>
      </c>
      <c r="I20" s="440">
        <f t="shared" si="1"/>
        <v>20</v>
      </c>
      <c r="J20" s="441">
        <f t="shared" si="2"/>
        <v>-10</v>
      </c>
      <c r="K20" s="397"/>
      <c r="L20" s="397"/>
      <c r="M20" s="397"/>
      <c r="N20" s="397"/>
      <c r="O20" s="397"/>
      <c r="P20" s="397"/>
      <c r="Q20" s="397"/>
      <c r="R20" s="397"/>
      <c r="S20" s="397"/>
      <c r="T20" s="397"/>
      <c r="U20" s="397"/>
      <c r="V20" s="397"/>
      <c r="X20" s="161"/>
      <c r="Y20" s="156"/>
      <c r="Z20" s="156"/>
      <c r="AA20" s="156"/>
      <c r="AB20" s="156"/>
      <c r="AC20" s="156"/>
      <c r="AD20" s="156"/>
      <c r="AE20" s="156"/>
      <c r="AG20" s="157"/>
    </row>
    <row r="21" spans="1:33" ht="15" customHeight="1">
      <c r="A21" s="162"/>
      <c r="B21" s="163"/>
      <c r="C21" s="163"/>
      <c r="D21" s="410" t="s">
        <v>15</v>
      </c>
      <c r="E21" s="437">
        <v>2288.444</v>
      </c>
      <c r="F21" s="438">
        <f t="shared" si="0"/>
        <v>28</v>
      </c>
      <c r="G21" s="433"/>
      <c r="H21" s="439">
        <f>IF(INDEX(Rank2026!U:U,MATCH($H$4,Rank2026!$C:$C,0))="","",(INDEX(Rank2026!U:U,MATCH($H$4,Rank2026!$C:$C,0))))</f>
        <v>4</v>
      </c>
      <c r="I21" s="440">
        <f t="shared" si="1"/>
        <v>4</v>
      </c>
      <c r="J21" s="441">
        <f t="shared" si="2"/>
        <v>24</v>
      </c>
      <c r="K21" s="397"/>
      <c r="L21" s="397"/>
      <c r="M21" s="397"/>
      <c r="N21" s="397"/>
      <c r="O21" s="397"/>
      <c r="P21" s="397"/>
      <c r="Q21" s="397"/>
      <c r="R21" s="397"/>
      <c r="S21" s="397"/>
      <c r="T21" s="397"/>
      <c r="U21" s="397"/>
      <c r="V21" s="397"/>
      <c r="X21" s="161"/>
      <c r="Y21" s="156"/>
      <c r="Z21" s="156"/>
      <c r="AA21" s="156"/>
      <c r="AB21" s="156"/>
      <c r="AC21" s="156"/>
      <c r="AD21" s="156"/>
      <c r="AE21" s="156"/>
      <c r="AG21" s="157"/>
    </row>
    <row r="22" spans="1:33" ht="15" customHeight="1">
      <c r="A22" s="164"/>
      <c r="C22" s="165"/>
      <c r="D22" s="410" t="s">
        <v>16</v>
      </c>
      <c r="E22" s="437">
        <v>13948.736999999999</v>
      </c>
      <c r="F22" s="438">
        <f t="shared" si="0"/>
        <v>15</v>
      </c>
      <c r="G22" s="433"/>
      <c r="H22" s="439">
        <f>IF(INDEX(Rank2026!V:V,MATCH($H$4,Rank2026!$C:$C,0))="","",(INDEX(Rank2026!V:V,MATCH($H$4,Rank2026!$C:$C,0))))</f>
        <v>7</v>
      </c>
      <c r="I22" s="440">
        <f t="shared" si="1"/>
        <v>7</v>
      </c>
      <c r="J22" s="441">
        <f t="shared" si="2"/>
        <v>8</v>
      </c>
      <c r="K22" s="397"/>
      <c r="L22" s="397"/>
      <c r="M22" s="397"/>
      <c r="N22" s="397"/>
      <c r="O22" s="397"/>
      <c r="P22" s="397"/>
      <c r="Q22" s="397"/>
      <c r="R22" s="397"/>
      <c r="S22" s="397"/>
      <c r="T22" s="397"/>
      <c r="U22" s="397"/>
      <c r="V22" s="397"/>
      <c r="X22" s="161"/>
      <c r="Y22" s="156"/>
      <c r="Z22" s="156"/>
      <c r="AA22" s="156"/>
      <c r="AB22" s="156"/>
      <c r="AC22" s="156"/>
      <c r="AD22" s="156"/>
      <c r="AE22" s="156"/>
      <c r="AG22" s="157"/>
    </row>
    <row r="23" spans="1:33" ht="15" customHeight="1">
      <c r="A23" s="164"/>
      <c r="C23" s="165"/>
      <c r="D23" s="410" t="s">
        <v>17</v>
      </c>
      <c r="E23" s="437">
        <v>13741.296</v>
      </c>
      <c r="F23" s="438">
        <f t="shared" si="0"/>
        <v>16</v>
      </c>
      <c r="G23" s="433"/>
      <c r="H23" s="439">
        <f>IF(INDEX(Rank2026!W:W,MATCH($H$4,Rank2026!$C:$C,0))="","",(INDEX(Rank2026!W:W,MATCH($H$4,Rank2026!$C:$C,0))))</f>
        <v>11</v>
      </c>
      <c r="I23" s="440">
        <f t="shared" si="1"/>
        <v>11</v>
      </c>
      <c r="J23" s="441">
        <f t="shared" si="2"/>
        <v>5</v>
      </c>
      <c r="K23" s="397"/>
      <c r="L23" s="442"/>
      <c r="M23" s="397"/>
      <c r="N23" s="397"/>
      <c r="O23" s="397"/>
      <c r="P23" s="397"/>
      <c r="Q23" s="397"/>
      <c r="R23" s="397"/>
      <c r="S23" s="397"/>
      <c r="T23" s="397"/>
      <c r="U23" s="397"/>
      <c r="V23" s="397"/>
      <c r="X23" s="161"/>
      <c r="Y23" s="156"/>
      <c r="Z23" s="156"/>
      <c r="AA23" s="156"/>
      <c r="AB23" s="156"/>
      <c r="AC23" s="156"/>
      <c r="AD23" s="156"/>
      <c r="AE23" s="156"/>
      <c r="AG23" s="157"/>
    </row>
    <row r="24" spans="1:33" ht="14.25" customHeight="1">
      <c r="A24" s="164"/>
      <c r="C24" s="165"/>
      <c r="D24" s="410" t="s">
        <v>18</v>
      </c>
      <c r="E24" s="437">
        <v>1502.2650000000001</v>
      </c>
      <c r="F24" s="438">
        <f t="shared" si="0"/>
        <v>30</v>
      </c>
      <c r="G24" s="433"/>
      <c r="H24" s="439">
        <f>IF(INDEX(Rank2026!X:X,MATCH($H$4,Rank2026!$C:$C,0))="","",(INDEX(Rank2026!X:X,MATCH($H$4,Rank2026!$C:$C,0))))</f>
        <v>16</v>
      </c>
      <c r="I24" s="440">
        <f t="shared" si="1"/>
        <v>16</v>
      </c>
      <c r="J24" s="441">
        <f t="shared" si="2"/>
        <v>14</v>
      </c>
      <c r="K24" s="397"/>
      <c r="L24" s="414"/>
      <c r="M24" s="397"/>
      <c r="N24" s="397"/>
      <c r="O24" s="397"/>
      <c r="P24" s="397"/>
      <c r="Q24" s="397"/>
      <c r="R24" s="397"/>
      <c r="S24" s="397"/>
      <c r="T24" s="397"/>
      <c r="U24" s="397"/>
      <c r="V24" s="397"/>
      <c r="X24" s="161"/>
      <c r="Y24" s="156"/>
      <c r="Z24" s="156"/>
      <c r="AA24" s="156"/>
      <c r="AB24" s="156"/>
      <c r="AC24" s="156"/>
      <c r="AD24" s="156"/>
      <c r="AE24" s="156"/>
      <c r="AG24" s="157"/>
    </row>
    <row r="25" spans="1:33" ht="15" customHeight="1">
      <c r="A25" s="164"/>
      <c r="C25" s="165"/>
      <c r="D25" s="410" t="s">
        <v>19</v>
      </c>
      <c r="E25" s="437">
        <v>48620.65</v>
      </c>
      <c r="F25" s="438">
        <f t="shared" si="0"/>
        <v>7</v>
      </c>
      <c r="G25" s="433"/>
      <c r="H25" s="439">
        <f>IF(INDEX(Rank2026!Y:Y,MATCH($H$4,Rank2026!$C:$C,0))="","",(INDEX(Rank2026!Y:Y,MATCH($H$4,Rank2026!$C:$C,0))))</f>
        <v>18</v>
      </c>
      <c r="I25" s="440">
        <f t="shared" si="1"/>
        <v>18</v>
      </c>
      <c r="J25" s="441">
        <f t="shared" si="2"/>
        <v>-11</v>
      </c>
      <c r="K25" s="397"/>
      <c r="L25" s="397"/>
      <c r="M25" s="397"/>
      <c r="N25" s="397"/>
      <c r="O25" s="397"/>
      <c r="P25" s="397"/>
      <c r="Q25" s="397"/>
      <c r="R25" s="397"/>
      <c r="S25" s="397"/>
      <c r="T25" s="397"/>
      <c r="U25" s="397"/>
      <c r="V25" s="397"/>
      <c r="X25" s="161"/>
      <c r="Y25" s="156"/>
      <c r="Z25" s="156"/>
      <c r="AA25" s="156"/>
      <c r="AB25" s="156"/>
      <c r="AC25" s="156"/>
      <c r="AD25" s="156"/>
      <c r="AE25" s="156"/>
      <c r="AG25" s="157"/>
    </row>
    <row r="26" spans="1:33" ht="15" customHeight="1">
      <c r="A26" s="162"/>
      <c r="B26" s="163"/>
      <c r="C26" s="163"/>
      <c r="D26" s="410" t="s">
        <v>20</v>
      </c>
      <c r="E26" s="437">
        <v>1695.6479999999999</v>
      </c>
      <c r="F26" s="438">
        <f t="shared" si="0"/>
        <v>29</v>
      </c>
      <c r="G26" s="433"/>
      <c r="H26" s="439">
        <f>IF(INDEX(Rank2026!Z:Z,MATCH($H$4,Rank2026!$C:$C,0))="","",(INDEX(Rank2026!Z:Z,MATCH($H$4,Rank2026!$C:$C,0))))</f>
        <v>26</v>
      </c>
      <c r="I26" s="440">
        <f t="shared" si="1"/>
        <v>26</v>
      </c>
      <c r="J26" s="441">
        <f t="shared" si="2"/>
        <v>3</v>
      </c>
      <c r="K26" s="397"/>
      <c r="L26" s="397"/>
      <c r="M26" s="397"/>
      <c r="N26" s="397"/>
      <c r="O26" s="397"/>
      <c r="P26" s="397"/>
      <c r="Q26" s="397"/>
      <c r="R26" s="397"/>
      <c r="S26" s="397"/>
      <c r="T26" s="397"/>
      <c r="U26" s="397"/>
      <c r="V26" s="397"/>
      <c r="X26" s="161"/>
      <c r="Y26" s="156"/>
      <c r="Z26" s="156"/>
      <c r="AA26" s="156"/>
      <c r="AB26" s="156"/>
      <c r="AC26" s="156"/>
      <c r="AD26" s="156"/>
      <c r="AE26" s="156"/>
      <c r="AG26" s="157"/>
    </row>
    <row r="27" spans="1:33" ht="15" customHeight="1">
      <c r="A27" s="162"/>
      <c r="B27" s="163"/>
      <c r="C27" s="163"/>
      <c r="D27" s="410" t="s">
        <v>21</v>
      </c>
      <c r="E27" s="437">
        <v>2537.7910000000002</v>
      </c>
      <c r="F27" s="438">
        <f t="shared" si="0"/>
        <v>27</v>
      </c>
      <c r="G27" s="433"/>
      <c r="H27" s="439">
        <f>IF(INDEX(Rank2026!AA:AA,MATCH($H$4,Rank2026!$C:$C,0))="","",(INDEX(Rank2026!AA:AA,MATCH($H$4,Rank2026!$C:$C,0))))</f>
        <v>30</v>
      </c>
      <c r="I27" s="440">
        <f t="shared" si="1"/>
        <v>30</v>
      </c>
      <c r="J27" s="441">
        <f t="shared" si="2"/>
        <v>-3</v>
      </c>
      <c r="K27" s="397"/>
      <c r="L27" s="397"/>
      <c r="M27" s="397"/>
      <c r="N27" s="397"/>
      <c r="O27" s="397"/>
      <c r="P27" s="397"/>
      <c r="Q27" s="397"/>
      <c r="R27" s="397"/>
      <c r="S27" s="397"/>
      <c r="T27" s="397"/>
      <c r="U27" s="397"/>
      <c r="V27" s="397"/>
      <c r="X27" s="161"/>
      <c r="Y27" s="156"/>
      <c r="Z27" s="156"/>
      <c r="AA27" s="156"/>
      <c r="AB27" s="156"/>
      <c r="AC27" s="156"/>
      <c r="AD27" s="156"/>
      <c r="AE27" s="156"/>
      <c r="AG27" s="157"/>
    </row>
    <row r="28" spans="1:33" ht="15" customHeight="1">
      <c r="A28" s="162"/>
      <c r="B28" s="163"/>
      <c r="C28" s="163"/>
      <c r="D28" s="410" t="s">
        <v>22</v>
      </c>
      <c r="E28" s="437">
        <v>9910.9419999999991</v>
      </c>
      <c r="F28" s="438">
        <f t="shared" si="0"/>
        <v>17</v>
      </c>
      <c r="G28" s="433"/>
      <c r="H28" s="439">
        <f>IF(INDEX(Rank2026!AB:AB,MATCH($H$4,Rank2026!$C:$C,0))="","",(INDEX(Rank2026!AB:AB,MATCH($H$4,Rank2026!$C:$C,0))))</f>
        <v>9</v>
      </c>
      <c r="I28" s="440">
        <f t="shared" si="1"/>
        <v>9</v>
      </c>
      <c r="J28" s="441">
        <f t="shared" si="2"/>
        <v>8</v>
      </c>
      <c r="K28" s="397"/>
      <c r="L28" s="397"/>
      <c r="M28" s="397"/>
      <c r="N28" s="397"/>
      <c r="O28" s="397"/>
      <c r="P28" s="397"/>
      <c r="Q28" s="397"/>
      <c r="R28" s="397"/>
      <c r="S28" s="397"/>
      <c r="T28" s="397"/>
      <c r="U28" s="397"/>
      <c r="V28" s="397"/>
      <c r="X28" s="161"/>
      <c r="Y28" s="156"/>
      <c r="Z28" s="156"/>
      <c r="AA28" s="156"/>
      <c r="AB28" s="156"/>
      <c r="AC28" s="156"/>
      <c r="AD28" s="156"/>
      <c r="AE28" s="156"/>
      <c r="AG28" s="157"/>
    </row>
    <row r="29" spans="1:33" ht="15" customHeight="1">
      <c r="A29" s="162"/>
      <c r="B29" s="163"/>
      <c r="C29" s="163"/>
      <c r="D29" s="410" t="s">
        <v>23</v>
      </c>
      <c r="E29" s="437">
        <v>4270.1360000000004</v>
      </c>
      <c r="F29" s="438">
        <f t="shared" si="0"/>
        <v>22</v>
      </c>
      <c r="G29" s="433"/>
      <c r="H29" s="439">
        <f>IF(INDEX(Rank2026!AC:AC,MATCH($H$4,Rank2026!$C:$C,0))="","",(INDEX(Rank2026!AC:AC,MATCH($H$4,Rank2026!$C:$C,0))))</f>
        <v>14</v>
      </c>
      <c r="I29" s="440">
        <f t="shared" si="1"/>
        <v>14</v>
      </c>
      <c r="J29" s="441">
        <f t="shared" si="2"/>
        <v>8</v>
      </c>
      <c r="K29" s="397"/>
      <c r="L29" s="397"/>
      <c r="M29" s="397"/>
      <c r="N29" s="397"/>
      <c r="O29" s="397"/>
      <c r="P29" s="397"/>
      <c r="Q29" s="397"/>
      <c r="R29" s="397"/>
      <c r="S29" s="397"/>
      <c r="T29" s="397"/>
      <c r="U29" s="397"/>
      <c r="V29" s="397"/>
      <c r="X29" s="161"/>
      <c r="Y29" s="156"/>
      <c r="Z29" s="156"/>
      <c r="AA29" s="156"/>
      <c r="AB29" s="156"/>
      <c r="AC29" s="156"/>
      <c r="AD29" s="156"/>
      <c r="AE29" s="156"/>
      <c r="AG29" s="157"/>
    </row>
    <row r="30" spans="1:33" ht="15" customHeight="1">
      <c r="A30" s="162"/>
      <c r="B30" s="163"/>
      <c r="C30" s="163"/>
      <c r="D30" s="410" t="s">
        <v>24</v>
      </c>
      <c r="E30" s="437">
        <v>17972.116999999998</v>
      </c>
      <c r="F30" s="438">
        <f t="shared" si="0"/>
        <v>12</v>
      </c>
      <c r="G30" s="433"/>
      <c r="H30" s="439">
        <f>IF(INDEX(Rank2026!AD:AD,MATCH($H$4,Rank2026!$C:$C,0))="","",(INDEX(Rank2026!AD:AD,MATCH($H$4,Rank2026!$C:$C,0))))</f>
        <v>23</v>
      </c>
      <c r="I30" s="440">
        <f t="shared" si="1"/>
        <v>23</v>
      </c>
      <c r="J30" s="441">
        <f t="shared" si="2"/>
        <v>-11</v>
      </c>
      <c r="K30" s="397"/>
      <c r="L30" s="397"/>
      <c r="M30" s="397"/>
      <c r="N30" s="397"/>
      <c r="O30" s="397"/>
      <c r="P30" s="397"/>
      <c r="Q30" s="397"/>
      <c r="R30" s="397"/>
      <c r="S30" s="397"/>
      <c r="T30" s="397"/>
      <c r="U30" s="397"/>
      <c r="V30" s="397"/>
      <c r="X30" s="161"/>
      <c r="Y30" s="156"/>
      <c r="Z30" s="156"/>
      <c r="AA30" s="156"/>
      <c r="AB30" s="156"/>
      <c r="AC30" s="156"/>
      <c r="AD30" s="156"/>
      <c r="AE30" s="156"/>
      <c r="AG30" s="157"/>
    </row>
    <row r="31" spans="1:33" ht="15" customHeight="1">
      <c r="A31" s="162"/>
      <c r="B31" s="163"/>
      <c r="C31" s="163"/>
      <c r="D31" s="410" t="s">
        <v>25</v>
      </c>
      <c r="E31" s="437">
        <v>99365.285000000003</v>
      </c>
      <c r="F31" s="438">
        <f t="shared" si="0"/>
        <v>1</v>
      </c>
      <c r="G31" s="433"/>
      <c r="H31" s="439">
        <f>IF(INDEX(Rank2026!AE:AE,MATCH($H$4,Rank2026!$C:$C,0))="","",(INDEX(Rank2026!AE:AE,MATCH($H$4,Rank2026!$C:$C,0))))</f>
        <v>2</v>
      </c>
      <c r="I31" s="440">
        <f t="shared" si="1"/>
        <v>2</v>
      </c>
      <c r="J31" s="441">
        <f t="shared" si="2"/>
        <v>-1</v>
      </c>
      <c r="K31" s="397"/>
      <c r="L31" s="397"/>
      <c r="M31" s="397"/>
      <c r="N31" s="397"/>
      <c r="O31" s="397"/>
      <c r="P31" s="397"/>
      <c r="Q31" s="397"/>
      <c r="R31" s="397"/>
      <c r="S31" s="397"/>
      <c r="T31" s="397"/>
      <c r="U31" s="397"/>
      <c r="V31" s="397"/>
      <c r="X31" s="161"/>
      <c r="Y31" s="156"/>
      <c r="Z31" s="156"/>
      <c r="AA31" s="156"/>
      <c r="AB31" s="156"/>
      <c r="AC31" s="156"/>
      <c r="AD31" s="156"/>
      <c r="AE31" s="156"/>
      <c r="AG31" s="157"/>
    </row>
    <row r="32" spans="1:33" ht="15" customHeight="1">
      <c r="A32" s="162"/>
      <c r="B32" s="163"/>
      <c r="C32" s="163"/>
      <c r="D32" s="410" t="s">
        <v>26</v>
      </c>
      <c r="E32" s="437">
        <v>36226.964999999997</v>
      </c>
      <c r="F32" s="438">
        <f t="shared" si="0"/>
        <v>9</v>
      </c>
      <c r="G32" s="433"/>
      <c r="H32" s="439">
        <f>IF(INDEX(Rank2026!AF:AF,MATCH($H$4,Rank2026!$C:$C,0))="","",(INDEX(Rank2026!AF:AF,MATCH($H$4,Rank2026!$C:$C,0))))</f>
        <v>24</v>
      </c>
      <c r="I32" s="440">
        <f t="shared" si="1"/>
        <v>24</v>
      </c>
      <c r="J32" s="441">
        <f t="shared" si="2"/>
        <v>-15</v>
      </c>
      <c r="K32" s="397"/>
      <c r="L32" s="397"/>
      <c r="M32" s="397"/>
      <c r="N32" s="397"/>
      <c r="O32" s="397"/>
      <c r="P32" s="397"/>
      <c r="Q32" s="397"/>
      <c r="R32" s="397"/>
      <c r="S32" s="397"/>
      <c r="T32" s="397"/>
      <c r="U32" s="397"/>
      <c r="V32" s="397"/>
      <c r="X32" s="161"/>
      <c r="Y32" s="156"/>
      <c r="AF32" s="157"/>
      <c r="AG32" s="157"/>
    </row>
    <row r="33" spans="1:36" ht="15" customHeight="1">
      <c r="A33" s="162"/>
      <c r="B33" s="163"/>
      <c r="C33" s="163"/>
      <c r="D33" s="410" t="s">
        <v>27</v>
      </c>
      <c r="E33" s="437">
        <v>3324</v>
      </c>
      <c r="F33" s="438">
        <f t="shared" si="0"/>
        <v>23</v>
      </c>
      <c r="G33" s="433"/>
      <c r="H33" s="439">
        <f>IF(INDEX(Rank2026!AG:AG,MATCH($H$4,Rank2026!$C:$C,0))="","",(INDEX(Rank2026!AG:AG,MATCH($H$4,Rank2026!$C:$C,0))))</f>
        <v>25</v>
      </c>
      <c r="I33" s="440">
        <f t="shared" si="1"/>
        <v>25</v>
      </c>
      <c r="J33" s="441">
        <f t="shared" si="2"/>
        <v>-2</v>
      </c>
      <c r="K33" s="397"/>
      <c r="L33" s="397"/>
      <c r="M33" s="397"/>
      <c r="N33" s="397"/>
      <c r="O33" s="397"/>
      <c r="P33" s="397"/>
      <c r="Q33" s="397"/>
      <c r="R33" s="397"/>
      <c r="S33" s="397"/>
      <c r="T33" s="397"/>
      <c r="U33" s="397"/>
      <c r="V33" s="397"/>
      <c r="W33" s="160"/>
      <c r="X33" s="161"/>
      <c r="Y33" s="156"/>
      <c r="AF33" s="157"/>
      <c r="AG33" s="157"/>
    </row>
    <row r="34" spans="1:36" ht="15" customHeight="1">
      <c r="A34" s="162"/>
      <c r="B34" s="163"/>
      <c r="C34" s="163"/>
      <c r="D34" s="410" t="s">
        <v>9</v>
      </c>
      <c r="E34" s="437">
        <v>39488.574999999997</v>
      </c>
      <c r="F34" s="438">
        <f t="shared" si="0"/>
        <v>8</v>
      </c>
      <c r="G34" s="433"/>
      <c r="H34" s="439">
        <f>IF(INDEX(Rank2026!O:O,MATCH($H$4,Rank2026!$C:$C,0))="","",(INDEX(Rank2026!O:O,MATCH($H$4,Rank2026!$C:$C,0))))</f>
        <v>17</v>
      </c>
      <c r="I34" s="440">
        <f t="shared" si="1"/>
        <v>17</v>
      </c>
      <c r="J34" s="441">
        <f t="shared" si="2"/>
        <v>-9</v>
      </c>
      <c r="K34" s="397"/>
      <c r="L34" s="397"/>
      <c r="M34" s="397"/>
      <c r="N34" s="397"/>
      <c r="O34" s="397"/>
      <c r="P34" s="397"/>
      <c r="Q34" s="397"/>
      <c r="R34" s="397"/>
      <c r="S34" s="397"/>
      <c r="T34" s="397"/>
      <c r="U34" s="397"/>
      <c r="V34" s="397"/>
      <c r="W34" s="160"/>
      <c r="X34" s="161"/>
      <c r="Y34" s="156"/>
      <c r="AF34" s="157"/>
      <c r="AG34" s="157"/>
    </row>
    <row r="35" spans="1:36" ht="15" customHeight="1">
      <c r="A35" s="164"/>
      <c r="B35" s="165"/>
      <c r="C35" s="165"/>
      <c r="D35" s="410" t="s">
        <v>28</v>
      </c>
      <c r="E35" s="437">
        <v>8056.5659999999998</v>
      </c>
      <c r="F35" s="438">
        <f t="shared" si="0"/>
        <v>18</v>
      </c>
      <c r="G35" s="433"/>
      <c r="H35" s="439">
        <f>IF(INDEX(Rank2026!AH:AH,MATCH($H$4,Rank2026!$C:$C,0))="","",(INDEX(Rank2026!AH:AH,MATCH($H$4,Rank2026!$C:$C,0))))</f>
        <v>8</v>
      </c>
      <c r="I35" s="440">
        <f t="shared" si="1"/>
        <v>8</v>
      </c>
      <c r="J35" s="441">
        <f t="shared" si="2"/>
        <v>10</v>
      </c>
      <c r="K35" s="397"/>
      <c r="L35" s="397"/>
      <c r="M35" s="397"/>
      <c r="N35" s="397"/>
      <c r="O35" s="397"/>
      <c r="P35" s="397"/>
      <c r="Q35" s="397"/>
      <c r="R35" s="397"/>
      <c r="S35" s="397"/>
      <c r="T35" s="397"/>
      <c r="U35" s="397"/>
      <c r="V35" s="397"/>
      <c r="X35" s="161"/>
      <c r="Y35" s="156"/>
      <c r="AF35" s="157"/>
      <c r="AG35" s="157"/>
    </row>
    <row r="36" spans="1:36" ht="15" customHeight="1">
      <c r="A36" s="164"/>
      <c r="B36" s="165"/>
      <c r="C36" s="165"/>
      <c r="D36" s="410" t="s">
        <v>29</v>
      </c>
      <c r="E36" s="437">
        <v>57608.214</v>
      </c>
      <c r="F36" s="438">
        <f t="shared" si="0"/>
        <v>4</v>
      </c>
      <c r="G36" s="433"/>
      <c r="H36" s="439">
        <f>IF(INDEX(Rank2026!AI:AI,MATCH($H$4,Rank2026!$C:$C,0))="","",(INDEX(Rank2026!AI:AI,MATCH($H$4,Rank2026!$C:$C,0))))</f>
        <v>13</v>
      </c>
      <c r="I36" s="440">
        <f t="shared" si="1"/>
        <v>13</v>
      </c>
      <c r="J36" s="441">
        <f t="shared" si="2"/>
        <v>-9</v>
      </c>
      <c r="K36" s="397"/>
      <c r="L36" s="397"/>
      <c r="M36" s="397"/>
      <c r="N36" s="397"/>
      <c r="O36" s="397"/>
      <c r="P36" s="397"/>
      <c r="Q36" s="397"/>
      <c r="R36" s="397"/>
      <c r="S36" s="397"/>
      <c r="T36" s="397"/>
      <c r="U36" s="397"/>
      <c r="V36" s="397"/>
      <c r="X36" s="161"/>
      <c r="Y36" s="156"/>
      <c r="AF36" s="157"/>
      <c r="AG36" s="157"/>
    </row>
    <row r="37" spans="1:36" ht="15" customHeight="1">
      <c r="A37" s="164"/>
      <c r="B37" s="165"/>
      <c r="C37" s="165"/>
      <c r="D37" s="410" t="s">
        <v>30</v>
      </c>
      <c r="E37" s="437">
        <v>89991.152000000002</v>
      </c>
      <c r="F37" s="438">
        <f t="shared" si="0"/>
        <v>2</v>
      </c>
      <c r="G37" s="433"/>
      <c r="H37" s="439">
        <f>IF(INDEX(Rank2026!AJ:AJ,MATCH($H$4,Rank2026!$C:$C,0))="","",(INDEX(Rank2026!AJ:AJ,MATCH($H$4,Rank2026!$C:$C,0))))</f>
        <v>19</v>
      </c>
      <c r="I37" s="440">
        <f t="shared" si="1"/>
        <v>19</v>
      </c>
      <c r="J37" s="441">
        <f t="shared" si="2"/>
        <v>-17</v>
      </c>
      <c r="K37" s="397"/>
      <c r="L37" s="397"/>
      <c r="M37" s="397"/>
      <c r="N37" s="397"/>
      <c r="O37" s="397"/>
      <c r="P37" s="397"/>
      <c r="Q37" s="397"/>
      <c r="R37" s="397"/>
      <c r="S37" s="397"/>
      <c r="T37" s="397"/>
      <c r="U37" s="397"/>
      <c r="V37" s="397"/>
      <c r="X37" s="161"/>
      <c r="Y37" s="156"/>
      <c r="AF37" s="157"/>
    </row>
    <row r="38" spans="1:36" ht="15" customHeight="1">
      <c r="A38" s="164"/>
      <c r="B38" s="165"/>
      <c r="C38" s="165"/>
      <c r="D38" s="415" t="s">
        <v>31</v>
      </c>
      <c r="E38" s="437">
        <v>4829.3789999999999</v>
      </c>
      <c r="F38" s="438">
        <f t="shared" si="0"/>
        <v>21</v>
      </c>
      <c r="G38" s="443" t="s">
        <v>1063</v>
      </c>
      <c r="H38" s="439">
        <f>IF(INDEX(Rank2026!AK:AK,MATCH($H$4,Rank2026!$C:$C,0))="","",(INDEX(Rank2026!AK:AK,MATCH($H$4,Rank2026!$C:$C,0))))</f>
        <v>5</v>
      </c>
      <c r="I38" s="444">
        <f t="shared" si="1"/>
        <v>5</v>
      </c>
      <c r="J38" s="441">
        <f t="shared" si="2"/>
        <v>16</v>
      </c>
      <c r="K38" s="397"/>
      <c r="L38" s="397"/>
      <c r="M38" s="397"/>
      <c r="N38" s="397"/>
      <c r="O38" s="397"/>
      <c r="P38" s="397"/>
      <c r="Q38" s="397"/>
      <c r="R38" s="397"/>
      <c r="S38" s="397"/>
      <c r="T38" s="397"/>
      <c r="U38" s="397"/>
      <c r="V38" s="397"/>
      <c r="X38" s="161"/>
      <c r="Y38" s="156"/>
      <c r="AF38" s="157"/>
    </row>
    <row r="39" spans="1:36" ht="15" customHeight="1">
      <c r="D39" s="397"/>
      <c r="E39" s="397"/>
      <c r="F39" s="416"/>
      <c r="G39" s="445">
        <f>CORREL(F9:F38,H9:H38)</f>
        <v>0.22402669632925479</v>
      </c>
      <c r="H39" s="396"/>
      <c r="I39" s="397"/>
      <c r="J39" s="397"/>
      <c r="K39" s="397"/>
      <c r="L39" s="397"/>
      <c r="M39" s="397"/>
      <c r="N39" s="397"/>
      <c r="O39" s="397"/>
      <c r="P39" s="397"/>
      <c r="Q39" s="397"/>
      <c r="R39" s="397"/>
      <c r="S39" s="397"/>
      <c r="T39" s="397"/>
      <c r="U39" s="397"/>
      <c r="V39" s="397"/>
      <c r="AD39" s="166"/>
      <c r="AE39" s="166"/>
      <c r="AF39" s="166"/>
      <c r="AG39" s="166"/>
      <c r="AH39" s="166"/>
      <c r="AI39" s="166"/>
      <c r="AJ39" s="166"/>
    </row>
    <row r="40" spans="1:36" ht="15" customHeight="1">
      <c r="A40" s="162"/>
      <c r="B40" s="163"/>
      <c r="C40" s="163"/>
      <c r="D40" s="397"/>
      <c r="E40" s="397"/>
      <c r="F40" s="397"/>
      <c r="G40" s="433"/>
      <c r="H40" s="418"/>
      <c r="I40" s="397"/>
      <c r="J40" s="397"/>
      <c r="K40" s="397"/>
      <c r="L40" s="397"/>
      <c r="M40" s="397"/>
      <c r="N40" s="397"/>
      <c r="O40" s="397"/>
      <c r="P40" s="397"/>
      <c r="Q40" s="397"/>
      <c r="R40" s="397"/>
      <c r="S40" s="397"/>
      <c r="T40" s="397"/>
      <c r="U40" s="397"/>
      <c r="V40" s="397"/>
    </row>
    <row r="41" spans="1:36" ht="15" customHeight="1">
      <c r="A41" s="162"/>
      <c r="B41" s="163"/>
      <c r="C41" s="163"/>
      <c r="D41" s="397"/>
      <c r="E41" s="397"/>
      <c r="F41" s="397"/>
      <c r="G41" s="433"/>
      <c r="H41" s="418"/>
      <c r="I41" s="397"/>
      <c r="J41" s="397"/>
      <c r="K41" s="397"/>
      <c r="L41" s="397"/>
      <c r="M41" s="397"/>
      <c r="N41" s="397"/>
      <c r="O41" s="397"/>
      <c r="P41" s="397"/>
      <c r="Q41" s="397"/>
      <c r="R41" s="397"/>
      <c r="S41" s="397"/>
      <c r="T41" s="397"/>
      <c r="U41" s="397"/>
      <c r="V41" s="397"/>
      <c r="AB41" s="159"/>
    </row>
    <row r="42" spans="1:36" ht="15" customHeight="1">
      <c r="A42" s="162"/>
      <c r="B42" s="163"/>
      <c r="C42" s="163"/>
      <c r="D42" s="396"/>
      <c r="E42" s="396"/>
      <c r="F42" s="397"/>
      <c r="G42" s="433"/>
      <c r="H42" s="418"/>
      <c r="I42" s="397"/>
      <c r="J42" s="397"/>
      <c r="K42" s="397"/>
      <c r="L42" s="397"/>
      <c r="M42" s="397"/>
      <c r="N42" s="397"/>
      <c r="O42" s="397"/>
      <c r="P42" s="397"/>
      <c r="Q42" s="397"/>
      <c r="R42" s="397"/>
      <c r="S42" s="397"/>
      <c r="T42" s="397"/>
      <c r="U42" s="397"/>
      <c r="V42" s="397"/>
    </row>
    <row r="43" spans="1:36" ht="15" customHeight="1">
      <c r="A43" s="167"/>
      <c r="B43" s="163"/>
      <c r="C43" s="163"/>
      <c r="D43" s="396"/>
      <c r="E43" s="418"/>
      <c r="F43" s="396"/>
      <c r="G43" s="433"/>
      <c r="H43" s="417"/>
      <c r="I43" s="397"/>
      <c r="J43" s="397"/>
      <c r="K43" s="397"/>
      <c r="L43" s="397"/>
      <c r="M43" s="397"/>
      <c r="N43" s="397"/>
      <c r="O43" s="397"/>
      <c r="P43" s="397"/>
      <c r="Q43" s="397"/>
      <c r="R43" s="397"/>
      <c r="S43" s="397"/>
      <c r="T43" s="397"/>
      <c r="U43" s="397"/>
      <c r="V43" s="397"/>
    </row>
    <row r="44" spans="1:36" ht="15" customHeight="1">
      <c r="A44" s="167"/>
      <c r="B44" s="163"/>
      <c r="C44" s="163"/>
      <c r="D44" s="396"/>
      <c r="E44" s="418"/>
      <c r="F44" s="418"/>
      <c r="G44" s="433"/>
      <c r="H44" s="417"/>
      <c r="I44" s="397"/>
      <c r="J44" s="397"/>
      <c r="K44" s="397"/>
      <c r="L44" s="397"/>
      <c r="M44" s="397"/>
      <c r="N44" s="397"/>
      <c r="O44" s="397"/>
      <c r="P44" s="397"/>
      <c r="Q44" s="397"/>
      <c r="R44" s="397"/>
      <c r="S44" s="397"/>
      <c r="T44" s="397"/>
      <c r="U44" s="397"/>
      <c r="V44" s="397"/>
    </row>
    <row r="45" spans="1:36" ht="15" customHeight="1">
      <c r="C45" s="168"/>
      <c r="D45" s="396"/>
      <c r="E45" s="418"/>
      <c r="F45" s="418"/>
      <c r="G45" s="433"/>
      <c r="H45" s="417"/>
      <c r="I45" s="397"/>
      <c r="J45" s="397"/>
      <c r="K45" s="397"/>
      <c r="L45" s="397"/>
      <c r="M45" s="397"/>
      <c r="N45" s="397"/>
      <c r="O45" s="397"/>
      <c r="P45" s="397"/>
      <c r="Q45" s="397"/>
      <c r="R45" s="397"/>
      <c r="S45" s="397"/>
      <c r="T45" s="397"/>
      <c r="U45" s="397"/>
      <c r="V45" s="397"/>
    </row>
    <row r="46" spans="1:36" ht="15" customHeight="1">
      <c r="A46" s="167"/>
      <c r="B46" s="163"/>
      <c r="C46" s="163"/>
      <c r="D46" s="396"/>
      <c r="E46" s="396"/>
      <c r="F46" s="418"/>
      <c r="G46" s="433"/>
      <c r="H46" s="417"/>
      <c r="I46" s="397"/>
      <c r="J46" s="397"/>
      <c r="K46" s="397"/>
      <c r="L46" s="397"/>
      <c r="M46" s="397"/>
      <c r="N46" s="397"/>
      <c r="O46" s="397"/>
      <c r="P46" s="397"/>
      <c r="Q46" s="397"/>
      <c r="R46" s="397"/>
      <c r="S46" s="397"/>
      <c r="T46" s="397"/>
      <c r="U46" s="397"/>
      <c r="V46" s="397"/>
    </row>
    <row r="47" spans="1:36" s="157" customFormat="1" ht="15" customHeight="1">
      <c r="A47" s="167"/>
      <c r="B47" s="163"/>
      <c r="C47" s="163"/>
      <c r="E47" s="163"/>
      <c r="G47" s="158"/>
      <c r="H47" s="163"/>
      <c r="I47" s="156"/>
      <c r="J47" s="156"/>
      <c r="K47" s="156"/>
      <c r="L47" s="156"/>
      <c r="M47" s="156"/>
      <c r="N47" s="156"/>
      <c r="O47" s="156"/>
      <c r="P47" s="156"/>
      <c r="Q47" s="156"/>
      <c r="R47" s="156"/>
      <c r="S47" s="156"/>
      <c r="T47" s="156"/>
      <c r="U47" s="156"/>
      <c r="V47" s="156"/>
      <c r="W47" s="156"/>
      <c r="X47" s="156"/>
      <c r="AF47" s="156"/>
      <c r="AG47" s="156"/>
      <c r="AH47" s="156"/>
      <c r="AI47" s="156"/>
      <c r="AJ47" s="156"/>
    </row>
    <row r="48" spans="1:36" s="157" customFormat="1" ht="15" customHeight="1">
      <c r="A48" s="167"/>
      <c r="B48" s="163"/>
      <c r="C48" s="163"/>
      <c r="E48" s="163"/>
      <c r="F48" s="163"/>
      <c r="G48" s="158"/>
      <c r="H48" s="163"/>
      <c r="I48" s="156"/>
      <c r="J48" s="156"/>
      <c r="K48" s="156"/>
      <c r="L48" s="156"/>
      <c r="M48" s="156"/>
      <c r="N48" s="156"/>
      <c r="O48" s="156"/>
      <c r="P48" s="156"/>
      <c r="Q48" s="156"/>
      <c r="R48" s="156"/>
      <c r="S48" s="156"/>
      <c r="T48" s="156"/>
      <c r="U48" s="156"/>
      <c r="V48" s="156"/>
      <c r="W48" s="156"/>
      <c r="X48" s="156"/>
      <c r="AF48" s="156"/>
      <c r="AG48" s="156"/>
      <c r="AH48" s="156"/>
      <c r="AI48" s="156"/>
      <c r="AJ48" s="156"/>
    </row>
    <row r="49" spans="1:36" s="157" customFormat="1" ht="15" customHeight="1">
      <c r="A49" s="167"/>
      <c r="B49" s="163"/>
      <c r="C49" s="163"/>
      <c r="E49" s="163"/>
      <c r="F49" s="163"/>
      <c r="G49" s="158"/>
      <c r="H49" s="168"/>
      <c r="I49" s="156"/>
      <c r="J49" s="156"/>
      <c r="K49" s="156"/>
      <c r="L49" s="156"/>
      <c r="M49" s="156"/>
      <c r="N49" s="156"/>
      <c r="O49" s="156"/>
      <c r="P49" s="156"/>
      <c r="Q49" s="156"/>
      <c r="R49" s="156"/>
      <c r="S49" s="156"/>
      <c r="T49" s="156"/>
      <c r="U49" s="156"/>
      <c r="V49" s="156"/>
      <c r="W49" s="156"/>
      <c r="X49" s="156"/>
      <c r="AF49" s="156"/>
      <c r="AG49" s="156"/>
      <c r="AH49" s="156"/>
      <c r="AI49" s="156"/>
      <c r="AJ49" s="156"/>
    </row>
    <row r="50" spans="1:36" s="157" customFormat="1" ht="15" customHeight="1">
      <c r="A50" s="167"/>
      <c r="B50" s="163"/>
      <c r="C50" s="163"/>
      <c r="E50" s="163"/>
      <c r="F50" s="163"/>
      <c r="G50" s="158"/>
      <c r="H50" s="163"/>
      <c r="I50" s="156"/>
      <c r="J50" s="156"/>
      <c r="K50" s="156"/>
      <c r="L50" s="156"/>
      <c r="M50" s="156"/>
      <c r="N50" s="156"/>
      <c r="O50" s="156"/>
      <c r="P50" s="156"/>
      <c r="Q50" s="156"/>
      <c r="R50" s="156"/>
      <c r="S50" s="156"/>
      <c r="T50" s="156"/>
      <c r="U50" s="156"/>
      <c r="V50" s="156"/>
      <c r="W50" s="156"/>
      <c r="X50" s="156"/>
      <c r="AF50" s="156"/>
      <c r="AG50" s="156"/>
      <c r="AH50" s="156"/>
      <c r="AI50" s="156"/>
      <c r="AJ50" s="156"/>
    </row>
    <row r="51" spans="1:36" s="157" customFormat="1" ht="15" customHeight="1">
      <c r="A51" s="169"/>
      <c r="B51" s="163"/>
      <c r="C51" s="163"/>
      <c r="E51" s="163"/>
      <c r="F51" s="163"/>
      <c r="G51" s="158"/>
      <c r="H51" s="163"/>
      <c r="I51" s="156"/>
      <c r="J51" s="156"/>
      <c r="K51" s="156"/>
      <c r="L51" s="156"/>
      <c r="M51" s="156"/>
      <c r="N51" s="156"/>
      <c r="O51" s="156"/>
      <c r="P51" s="156"/>
      <c r="Q51" s="156"/>
      <c r="R51" s="156"/>
      <c r="S51" s="156"/>
      <c r="T51" s="156"/>
      <c r="U51" s="156"/>
      <c r="V51" s="156"/>
      <c r="W51" s="156"/>
      <c r="X51" s="156"/>
      <c r="AB51" s="170"/>
      <c r="AF51" s="156"/>
      <c r="AG51" s="156"/>
      <c r="AH51" s="156"/>
      <c r="AI51" s="156"/>
      <c r="AJ51" s="156"/>
    </row>
    <row r="52" spans="1:36" s="157" customFormat="1" ht="15" customHeight="1">
      <c r="A52" s="167"/>
      <c r="B52" s="163"/>
      <c r="C52" s="163"/>
      <c r="E52" s="168"/>
      <c r="F52" s="163"/>
      <c r="G52" s="158"/>
      <c r="H52" s="163"/>
      <c r="I52" s="156"/>
      <c r="J52" s="156"/>
      <c r="K52" s="156"/>
      <c r="L52" s="156"/>
      <c r="M52" s="156"/>
      <c r="N52" s="156"/>
      <c r="O52" s="156"/>
      <c r="P52" s="156"/>
      <c r="Q52" s="156"/>
      <c r="R52" s="156"/>
      <c r="S52" s="156"/>
      <c r="T52" s="156"/>
      <c r="U52" s="156"/>
      <c r="V52" s="156"/>
      <c r="W52" s="156"/>
      <c r="X52" s="156"/>
      <c r="AB52" s="170"/>
      <c r="AF52" s="156"/>
      <c r="AG52" s="156"/>
      <c r="AH52" s="156"/>
      <c r="AI52" s="156"/>
      <c r="AJ52" s="156"/>
    </row>
    <row r="53" spans="1:36" s="157" customFormat="1" ht="15" customHeight="1">
      <c r="A53" s="167"/>
      <c r="B53" s="163"/>
      <c r="C53" s="163"/>
      <c r="E53" s="163"/>
      <c r="F53" s="168"/>
      <c r="G53" s="158"/>
      <c r="H53" s="163"/>
      <c r="I53" s="156"/>
      <c r="J53" s="156"/>
      <c r="K53" s="156"/>
      <c r="L53" s="156"/>
      <c r="M53" s="156"/>
      <c r="N53" s="156"/>
      <c r="O53" s="156"/>
      <c r="P53" s="156"/>
      <c r="Q53" s="156"/>
      <c r="R53" s="156"/>
      <c r="S53" s="156"/>
      <c r="T53" s="156"/>
      <c r="U53" s="156"/>
      <c r="V53" s="156"/>
      <c r="W53" s="156"/>
      <c r="X53" s="156"/>
      <c r="AB53" s="170"/>
      <c r="AF53" s="156"/>
      <c r="AG53" s="156"/>
      <c r="AH53" s="156"/>
      <c r="AI53" s="156"/>
      <c r="AJ53" s="156"/>
    </row>
    <row r="54" spans="1:36" s="157" customFormat="1" ht="15" customHeight="1">
      <c r="A54" s="167"/>
      <c r="B54" s="163"/>
      <c r="C54" s="163"/>
      <c r="E54" s="163"/>
      <c r="F54" s="163"/>
      <c r="G54" s="158"/>
      <c r="H54" s="163"/>
      <c r="I54" s="156"/>
      <c r="J54" s="156"/>
      <c r="K54" s="156"/>
      <c r="L54" s="156"/>
      <c r="M54" s="156"/>
      <c r="N54" s="156"/>
      <c r="O54" s="156"/>
      <c r="P54" s="156"/>
      <c r="Q54" s="156"/>
      <c r="R54" s="156"/>
      <c r="S54" s="156"/>
      <c r="T54" s="156"/>
      <c r="U54" s="156"/>
      <c r="V54" s="156"/>
      <c r="W54" s="156"/>
      <c r="X54" s="156"/>
      <c r="AB54" s="170"/>
      <c r="AF54" s="156"/>
      <c r="AG54" s="156"/>
      <c r="AH54" s="156"/>
      <c r="AI54" s="156"/>
      <c r="AJ54" s="156"/>
    </row>
    <row r="55" spans="1:36" s="157" customFormat="1" ht="15" customHeight="1">
      <c r="A55" s="171"/>
      <c r="B55" s="165"/>
      <c r="C55" s="165"/>
      <c r="E55" s="163"/>
      <c r="F55" s="163"/>
      <c r="G55" s="158"/>
      <c r="H55" s="163"/>
      <c r="I55" s="156"/>
      <c r="J55" s="156"/>
      <c r="K55" s="156"/>
      <c r="L55" s="156"/>
      <c r="M55" s="156"/>
      <c r="N55" s="156"/>
      <c r="O55" s="156"/>
      <c r="P55" s="156"/>
      <c r="Q55" s="156"/>
      <c r="R55" s="156"/>
      <c r="S55" s="156"/>
      <c r="T55" s="156"/>
      <c r="U55" s="156"/>
      <c r="V55" s="156"/>
      <c r="W55" s="156"/>
      <c r="X55" s="156"/>
      <c r="AF55" s="156"/>
      <c r="AG55" s="156"/>
      <c r="AH55" s="156"/>
      <c r="AI55" s="156"/>
      <c r="AJ55" s="156"/>
    </row>
    <row r="56" spans="1:36" s="157" customFormat="1" ht="15" customHeight="1">
      <c r="A56" s="171"/>
      <c r="B56" s="165"/>
      <c r="C56" s="165"/>
      <c r="E56" s="163"/>
      <c r="F56" s="163"/>
      <c r="G56" s="158"/>
      <c r="H56" s="163"/>
      <c r="I56" s="156"/>
      <c r="J56" s="156"/>
      <c r="K56" s="156"/>
      <c r="L56" s="156"/>
      <c r="M56" s="156"/>
      <c r="N56" s="156"/>
      <c r="O56" s="156"/>
      <c r="P56" s="156"/>
      <c r="Q56" s="156"/>
      <c r="R56" s="156"/>
      <c r="S56" s="156"/>
      <c r="T56" s="156"/>
      <c r="U56" s="156"/>
      <c r="V56" s="156"/>
      <c r="W56" s="156"/>
      <c r="X56" s="156"/>
      <c r="AF56" s="156"/>
      <c r="AG56" s="156"/>
      <c r="AH56" s="156"/>
      <c r="AI56" s="156"/>
      <c r="AJ56" s="156"/>
    </row>
    <row r="57" spans="1:36" s="157" customFormat="1" ht="15" customHeight="1">
      <c r="A57" s="171"/>
      <c r="B57" s="165"/>
      <c r="C57" s="165"/>
      <c r="E57" s="163"/>
      <c r="F57" s="163"/>
      <c r="G57" s="158"/>
      <c r="H57" s="163"/>
      <c r="I57" s="156"/>
      <c r="J57" s="156"/>
      <c r="K57" s="156"/>
      <c r="L57" s="156"/>
      <c r="M57" s="156"/>
      <c r="N57" s="156"/>
      <c r="O57" s="156"/>
      <c r="P57" s="156"/>
      <c r="Q57" s="156"/>
      <c r="R57" s="156"/>
      <c r="S57" s="156"/>
      <c r="T57" s="156"/>
      <c r="U57" s="156"/>
      <c r="V57" s="156"/>
      <c r="W57" s="156"/>
      <c r="X57" s="156"/>
      <c r="AB57" s="170"/>
      <c r="AF57" s="156"/>
      <c r="AG57" s="156"/>
      <c r="AH57" s="156"/>
      <c r="AI57" s="156"/>
      <c r="AJ57" s="156"/>
    </row>
    <row r="58" spans="1:36" s="157" customFormat="1" ht="15" customHeight="1">
      <c r="A58" s="171"/>
      <c r="B58" s="165"/>
      <c r="C58" s="165"/>
      <c r="E58" s="163"/>
      <c r="F58" s="163"/>
      <c r="G58" s="158"/>
      <c r="H58" s="163"/>
      <c r="I58" s="156"/>
      <c r="J58" s="156"/>
      <c r="K58" s="156"/>
      <c r="L58" s="156"/>
      <c r="M58" s="156"/>
      <c r="N58" s="156"/>
      <c r="O58" s="156"/>
      <c r="P58" s="156"/>
      <c r="Q58" s="156"/>
      <c r="R58" s="156"/>
      <c r="S58" s="156"/>
      <c r="T58" s="156"/>
      <c r="U58" s="156"/>
      <c r="V58" s="156"/>
      <c r="W58" s="156"/>
      <c r="X58" s="156"/>
      <c r="AB58" s="170"/>
      <c r="AF58" s="156"/>
      <c r="AG58" s="156"/>
      <c r="AH58" s="156"/>
      <c r="AI58" s="156"/>
      <c r="AJ58" s="156"/>
    </row>
    <row r="59" spans="1:36" s="157" customFormat="1" ht="15" customHeight="1">
      <c r="A59" s="167"/>
      <c r="B59" s="163"/>
      <c r="C59" s="163"/>
      <c r="E59" s="163"/>
      <c r="F59" s="163"/>
      <c r="G59" s="158"/>
      <c r="H59" s="165"/>
      <c r="I59" s="156"/>
      <c r="J59" s="156"/>
      <c r="K59" s="156"/>
      <c r="L59" s="156"/>
      <c r="M59" s="156"/>
      <c r="N59" s="156"/>
      <c r="O59" s="156"/>
      <c r="P59" s="156"/>
      <c r="Q59" s="156"/>
      <c r="R59" s="156"/>
      <c r="S59" s="156"/>
      <c r="T59" s="156"/>
      <c r="U59" s="156"/>
      <c r="V59" s="156"/>
      <c r="W59" s="156"/>
      <c r="X59" s="156"/>
      <c r="AB59" s="170"/>
      <c r="AF59" s="156"/>
      <c r="AG59" s="156"/>
      <c r="AH59" s="156"/>
      <c r="AI59" s="156"/>
      <c r="AJ59" s="156"/>
    </row>
    <row r="60" spans="1:36" s="157" customFormat="1" ht="15" customHeight="1">
      <c r="A60" s="167"/>
      <c r="B60" s="163"/>
      <c r="C60" s="163"/>
      <c r="E60" s="163"/>
      <c r="F60" s="163"/>
      <c r="G60" s="158"/>
      <c r="H60" s="165"/>
      <c r="I60" s="156"/>
      <c r="J60" s="156"/>
      <c r="K60" s="156"/>
      <c r="L60" s="156"/>
      <c r="M60" s="156"/>
      <c r="N60" s="156"/>
      <c r="O60" s="156"/>
      <c r="P60" s="156"/>
      <c r="Q60" s="156"/>
      <c r="R60" s="156"/>
      <c r="S60" s="156"/>
      <c r="T60" s="156"/>
      <c r="U60" s="156"/>
      <c r="V60" s="156"/>
      <c r="W60" s="156"/>
      <c r="X60" s="156"/>
      <c r="AB60" s="170"/>
      <c r="AF60" s="156"/>
      <c r="AG60" s="156"/>
      <c r="AH60" s="156"/>
      <c r="AI60" s="156"/>
      <c r="AJ60" s="156"/>
    </row>
    <row r="61" spans="1:36" s="157" customFormat="1" ht="15" customHeight="1">
      <c r="A61" s="171"/>
      <c r="B61" s="165"/>
      <c r="C61" s="165"/>
      <c r="E61" s="163"/>
      <c r="F61" s="163"/>
      <c r="G61" s="158"/>
      <c r="H61" s="165"/>
      <c r="I61" s="156"/>
      <c r="J61" s="156"/>
      <c r="K61" s="156"/>
      <c r="L61" s="156"/>
      <c r="M61" s="156"/>
      <c r="N61" s="156"/>
      <c r="O61" s="156"/>
      <c r="P61" s="156"/>
      <c r="Q61" s="156"/>
      <c r="R61" s="156"/>
      <c r="S61" s="156"/>
      <c r="T61" s="156"/>
      <c r="U61" s="156"/>
      <c r="V61" s="156"/>
      <c r="W61" s="156"/>
      <c r="X61" s="156"/>
      <c r="AB61" s="170"/>
      <c r="AF61" s="156"/>
      <c r="AG61" s="156"/>
      <c r="AH61" s="156"/>
      <c r="AI61" s="156"/>
      <c r="AJ61" s="156"/>
    </row>
    <row r="62" spans="1:36" s="157" customFormat="1" ht="15" customHeight="1">
      <c r="A62" s="171"/>
      <c r="B62" s="165"/>
      <c r="C62" s="165"/>
      <c r="E62" s="165"/>
      <c r="F62" s="163"/>
      <c r="G62" s="158"/>
      <c r="H62" s="165"/>
      <c r="I62" s="156"/>
      <c r="J62" s="156"/>
      <c r="K62" s="156"/>
      <c r="L62" s="156"/>
      <c r="M62" s="156"/>
      <c r="N62" s="156"/>
      <c r="O62" s="156"/>
      <c r="P62" s="156"/>
      <c r="Q62" s="156"/>
      <c r="R62" s="156"/>
      <c r="S62" s="156"/>
      <c r="T62" s="156"/>
      <c r="U62" s="156"/>
      <c r="V62" s="156"/>
      <c r="W62" s="156"/>
      <c r="X62" s="156"/>
      <c r="AB62" s="159"/>
      <c r="AF62" s="156"/>
      <c r="AG62" s="156"/>
      <c r="AH62" s="156"/>
      <c r="AI62" s="156"/>
      <c r="AJ62" s="156"/>
    </row>
    <row r="63" spans="1:36" s="157" customFormat="1" ht="15" customHeight="1">
      <c r="A63" s="167"/>
      <c r="B63" s="165"/>
      <c r="C63" s="165"/>
      <c r="E63" s="165"/>
      <c r="F63" s="165"/>
      <c r="G63" s="158"/>
      <c r="H63" s="163"/>
      <c r="I63" s="156"/>
      <c r="J63" s="156"/>
      <c r="K63" s="156"/>
      <c r="L63" s="156"/>
      <c r="M63" s="156"/>
      <c r="N63" s="156"/>
      <c r="O63" s="156"/>
      <c r="P63" s="156"/>
      <c r="Q63" s="156"/>
      <c r="R63" s="156"/>
      <c r="S63" s="156"/>
      <c r="T63" s="156"/>
      <c r="U63" s="156"/>
      <c r="V63" s="156"/>
      <c r="W63" s="156"/>
      <c r="X63" s="156"/>
      <c r="AB63" s="170"/>
      <c r="AF63" s="156"/>
      <c r="AG63" s="156"/>
      <c r="AH63" s="156"/>
      <c r="AI63" s="156"/>
      <c r="AJ63" s="156"/>
    </row>
    <row r="64" spans="1:36" s="157" customFormat="1" ht="15" customHeight="1">
      <c r="A64" s="167"/>
      <c r="B64" s="165"/>
      <c r="C64" s="165"/>
      <c r="E64" s="165"/>
      <c r="F64" s="165"/>
      <c r="G64" s="158"/>
      <c r="H64" s="163"/>
      <c r="I64" s="156"/>
      <c r="J64" s="156"/>
      <c r="K64" s="156"/>
      <c r="L64" s="156"/>
      <c r="M64" s="156"/>
      <c r="N64" s="156"/>
      <c r="O64" s="156"/>
      <c r="P64" s="156"/>
      <c r="Q64" s="156"/>
      <c r="R64" s="156"/>
      <c r="S64" s="156"/>
      <c r="T64" s="156"/>
      <c r="U64" s="156"/>
      <c r="V64" s="156"/>
      <c r="W64" s="156"/>
      <c r="X64" s="156"/>
      <c r="AB64" s="170"/>
      <c r="AF64" s="156"/>
      <c r="AG64" s="156"/>
      <c r="AH64" s="156"/>
      <c r="AI64" s="156"/>
      <c r="AJ64" s="156"/>
    </row>
    <row r="65" spans="1:36" s="157" customFormat="1" ht="15" customHeight="1">
      <c r="A65" s="167"/>
      <c r="B65" s="165"/>
      <c r="C65" s="165"/>
      <c r="E65" s="165"/>
      <c r="F65" s="165"/>
      <c r="G65" s="158"/>
      <c r="H65" s="165"/>
      <c r="I65" s="156"/>
      <c r="J65" s="156"/>
      <c r="K65" s="156"/>
      <c r="L65" s="156"/>
      <c r="M65" s="156"/>
      <c r="N65" s="156"/>
      <c r="O65" s="156"/>
      <c r="P65" s="156"/>
      <c r="Q65" s="156"/>
      <c r="R65" s="156"/>
      <c r="S65" s="156"/>
      <c r="T65" s="156"/>
      <c r="U65" s="156"/>
      <c r="V65" s="156"/>
      <c r="W65" s="156"/>
      <c r="X65" s="156"/>
      <c r="AB65" s="170"/>
      <c r="AF65" s="156"/>
      <c r="AG65" s="156"/>
      <c r="AH65" s="156"/>
      <c r="AI65" s="156"/>
      <c r="AJ65" s="156"/>
    </row>
    <row r="66" spans="1:36" s="157" customFormat="1" ht="15" customHeight="1">
      <c r="A66" s="156"/>
      <c r="C66" s="168"/>
      <c r="E66" s="163"/>
      <c r="F66" s="165"/>
      <c r="G66" s="158"/>
      <c r="H66" s="165"/>
      <c r="I66" s="156"/>
      <c r="J66" s="156"/>
      <c r="K66" s="156"/>
      <c r="L66" s="156"/>
      <c r="M66" s="156"/>
      <c r="N66" s="156"/>
      <c r="O66" s="156"/>
      <c r="P66" s="156"/>
      <c r="Q66" s="156"/>
      <c r="R66" s="156"/>
      <c r="S66" s="156"/>
      <c r="T66" s="156"/>
      <c r="U66" s="156"/>
      <c r="V66" s="156"/>
      <c r="W66" s="156"/>
      <c r="X66" s="156"/>
      <c r="AB66" s="170"/>
      <c r="AF66" s="156"/>
      <c r="AG66" s="156"/>
      <c r="AH66" s="156"/>
      <c r="AI66" s="156"/>
      <c r="AJ66" s="156"/>
    </row>
    <row r="67" spans="1:36" s="157" customFormat="1" ht="15" customHeight="1">
      <c r="A67" s="167"/>
      <c r="B67" s="165"/>
      <c r="C67" s="165"/>
      <c r="E67" s="163"/>
      <c r="F67" s="163"/>
      <c r="G67" s="158"/>
      <c r="H67" s="165"/>
      <c r="I67" s="156"/>
      <c r="J67" s="156"/>
      <c r="K67" s="156"/>
      <c r="L67" s="156"/>
      <c r="M67" s="156"/>
      <c r="N67" s="156"/>
      <c r="O67" s="156"/>
      <c r="P67" s="156"/>
      <c r="Q67" s="156"/>
      <c r="R67" s="156"/>
      <c r="S67" s="156"/>
      <c r="T67" s="156"/>
      <c r="U67" s="156"/>
      <c r="V67" s="156"/>
      <c r="W67" s="156"/>
      <c r="X67" s="156"/>
      <c r="AB67" s="170"/>
      <c r="AF67" s="156"/>
      <c r="AG67" s="156"/>
      <c r="AH67" s="156"/>
      <c r="AI67" s="156"/>
      <c r="AJ67" s="156"/>
    </row>
    <row r="68" spans="1:36" s="157" customFormat="1" ht="15" customHeight="1">
      <c r="A68" s="167"/>
      <c r="B68" s="165"/>
      <c r="C68" s="165"/>
      <c r="E68" s="165"/>
      <c r="F68" s="163"/>
      <c r="G68" s="158"/>
      <c r="H68" s="165"/>
      <c r="I68" s="156"/>
      <c r="J68" s="156"/>
      <c r="K68" s="156"/>
      <c r="L68" s="156"/>
      <c r="M68" s="156"/>
      <c r="N68" s="156"/>
      <c r="O68" s="156"/>
      <c r="P68" s="156"/>
      <c r="Q68" s="156"/>
      <c r="R68" s="156"/>
      <c r="S68" s="156"/>
      <c r="T68" s="156"/>
      <c r="U68" s="156"/>
      <c r="V68" s="156"/>
      <c r="W68" s="156"/>
      <c r="X68" s="156"/>
      <c r="AB68" s="170"/>
      <c r="AF68" s="156"/>
      <c r="AG68" s="156"/>
      <c r="AH68" s="156"/>
      <c r="AI68" s="156"/>
      <c r="AJ68" s="156"/>
    </row>
    <row r="69" spans="1:36" s="157" customFormat="1" ht="15" customHeight="1">
      <c r="A69" s="167"/>
      <c r="B69" s="165"/>
      <c r="C69" s="165"/>
      <c r="E69" s="165"/>
      <c r="F69" s="165"/>
      <c r="G69" s="158"/>
      <c r="H69" s="165"/>
      <c r="I69" s="156"/>
      <c r="J69" s="156"/>
      <c r="K69" s="156"/>
      <c r="L69" s="156"/>
      <c r="M69" s="156"/>
      <c r="N69" s="156"/>
      <c r="O69" s="156"/>
      <c r="P69" s="156"/>
      <c r="Q69" s="156"/>
      <c r="R69" s="156"/>
      <c r="S69" s="156"/>
      <c r="T69" s="156"/>
      <c r="U69" s="156"/>
      <c r="V69" s="156"/>
      <c r="W69" s="156"/>
      <c r="X69" s="156"/>
      <c r="AF69" s="156"/>
      <c r="AG69" s="156"/>
      <c r="AH69" s="156"/>
      <c r="AI69" s="156"/>
      <c r="AJ69" s="156"/>
    </row>
    <row r="70" spans="1:36" s="157" customFormat="1" ht="15" customHeight="1">
      <c r="A70" s="167"/>
      <c r="B70" s="165"/>
      <c r="C70" s="165"/>
      <c r="E70" s="165"/>
      <c r="F70" s="165"/>
      <c r="G70" s="158"/>
      <c r="H70" s="168"/>
      <c r="I70" s="156"/>
      <c r="J70" s="156"/>
      <c r="K70" s="156"/>
      <c r="L70" s="156"/>
      <c r="M70" s="156"/>
      <c r="N70" s="156"/>
      <c r="O70" s="156"/>
      <c r="P70" s="156"/>
      <c r="Q70" s="156"/>
      <c r="R70" s="156"/>
      <c r="S70" s="156"/>
      <c r="T70" s="156"/>
      <c r="U70" s="156"/>
      <c r="V70" s="156"/>
      <c r="W70" s="156"/>
      <c r="X70" s="156"/>
      <c r="AF70" s="156"/>
      <c r="AG70" s="156"/>
      <c r="AH70" s="156"/>
      <c r="AI70" s="156"/>
      <c r="AJ70" s="156"/>
    </row>
    <row r="71" spans="1:36" s="157" customFormat="1" ht="15" customHeight="1">
      <c r="A71" s="167"/>
      <c r="B71" s="165"/>
      <c r="C71" s="165"/>
      <c r="E71" s="165"/>
      <c r="F71" s="165"/>
      <c r="G71" s="158"/>
      <c r="H71" s="165"/>
      <c r="I71" s="156"/>
      <c r="J71" s="156"/>
      <c r="K71" s="156"/>
      <c r="L71" s="156"/>
      <c r="M71" s="156"/>
      <c r="N71" s="156"/>
      <c r="O71" s="156"/>
      <c r="P71" s="156"/>
      <c r="Q71" s="156"/>
      <c r="R71" s="156"/>
      <c r="S71" s="156"/>
      <c r="T71" s="156"/>
      <c r="U71" s="156"/>
      <c r="V71" s="156"/>
      <c r="W71" s="156"/>
      <c r="X71" s="156"/>
      <c r="AF71" s="156"/>
      <c r="AG71" s="156"/>
      <c r="AH71" s="156"/>
      <c r="AI71" s="156"/>
      <c r="AJ71" s="156"/>
    </row>
    <row r="72" spans="1:36" s="157" customFormat="1" ht="15" customHeight="1">
      <c r="A72" s="167"/>
      <c r="B72" s="165"/>
      <c r="C72" s="165"/>
      <c r="E72" s="165"/>
      <c r="F72" s="165"/>
      <c r="G72" s="158"/>
      <c r="H72" s="165"/>
      <c r="I72" s="156"/>
      <c r="J72" s="156"/>
      <c r="K72" s="156"/>
      <c r="L72" s="156"/>
      <c r="M72" s="156"/>
      <c r="N72" s="156"/>
      <c r="O72" s="156"/>
      <c r="P72" s="156"/>
      <c r="Q72" s="156"/>
      <c r="R72" s="156"/>
      <c r="S72" s="156"/>
      <c r="T72" s="156"/>
      <c r="U72" s="156"/>
      <c r="V72" s="156"/>
      <c r="W72" s="156"/>
      <c r="X72" s="156"/>
      <c r="AF72" s="156"/>
      <c r="AG72" s="156"/>
      <c r="AH72" s="156"/>
      <c r="AI72" s="156"/>
      <c r="AJ72" s="156"/>
    </row>
    <row r="73" spans="1:36" s="157" customFormat="1" ht="15" customHeight="1">
      <c r="A73" s="167"/>
      <c r="B73" s="163"/>
      <c r="C73" s="163"/>
      <c r="E73" s="168"/>
      <c r="F73" s="165"/>
      <c r="G73" s="158"/>
      <c r="H73" s="165"/>
      <c r="I73" s="156"/>
      <c r="J73" s="156"/>
      <c r="K73" s="156"/>
      <c r="L73" s="156"/>
      <c r="M73" s="156"/>
      <c r="N73" s="156"/>
      <c r="O73" s="156"/>
      <c r="P73" s="156"/>
      <c r="Q73" s="156"/>
      <c r="R73" s="156"/>
      <c r="S73" s="156"/>
      <c r="T73" s="156"/>
      <c r="U73" s="156"/>
      <c r="V73" s="156"/>
      <c r="W73" s="156"/>
      <c r="X73" s="156"/>
      <c r="AF73" s="156"/>
      <c r="AG73" s="156"/>
      <c r="AH73" s="156"/>
      <c r="AI73" s="156"/>
      <c r="AJ73" s="156"/>
    </row>
    <row r="74" spans="1:36" s="157" customFormat="1" ht="15" customHeight="1">
      <c r="A74" s="167"/>
      <c r="B74" s="163"/>
      <c r="C74" s="163"/>
      <c r="E74" s="165"/>
      <c r="F74" s="168"/>
      <c r="G74" s="158"/>
      <c r="H74" s="165"/>
      <c r="I74" s="156"/>
      <c r="J74" s="156"/>
      <c r="K74" s="156"/>
      <c r="L74" s="156"/>
      <c r="M74" s="156"/>
      <c r="N74" s="156"/>
      <c r="O74" s="156"/>
      <c r="P74" s="156"/>
      <c r="Q74" s="156"/>
      <c r="R74" s="156"/>
      <c r="S74" s="156"/>
      <c r="T74" s="156"/>
      <c r="U74" s="156"/>
      <c r="V74" s="156"/>
      <c r="W74" s="156"/>
      <c r="X74" s="156"/>
      <c r="AF74" s="156"/>
      <c r="AG74" s="156"/>
      <c r="AH74" s="156"/>
      <c r="AI74" s="156"/>
      <c r="AJ74" s="156"/>
    </row>
    <row r="75" spans="1:36" s="157" customFormat="1" ht="15" customHeight="1">
      <c r="A75" s="167"/>
      <c r="B75" s="163"/>
      <c r="C75" s="163"/>
      <c r="E75" s="165"/>
      <c r="F75" s="165"/>
      <c r="G75" s="158"/>
      <c r="H75" s="165"/>
      <c r="I75" s="156"/>
      <c r="J75" s="156"/>
      <c r="K75" s="156"/>
      <c r="L75" s="156"/>
      <c r="M75" s="156"/>
      <c r="N75" s="156"/>
      <c r="O75" s="156"/>
      <c r="P75" s="156"/>
      <c r="Q75" s="156"/>
      <c r="R75" s="156"/>
      <c r="S75" s="156"/>
      <c r="T75" s="156"/>
      <c r="U75" s="156"/>
      <c r="V75" s="156"/>
      <c r="W75" s="156"/>
      <c r="X75" s="156"/>
      <c r="AF75" s="156"/>
      <c r="AG75" s="156"/>
      <c r="AH75" s="156"/>
      <c r="AI75" s="156"/>
      <c r="AJ75" s="156"/>
    </row>
    <row r="76" spans="1:36" s="157" customFormat="1" ht="15" customHeight="1">
      <c r="A76" s="167"/>
      <c r="B76" s="163"/>
      <c r="C76" s="163"/>
      <c r="E76" s="165"/>
      <c r="F76" s="165"/>
      <c r="G76" s="158"/>
      <c r="H76" s="165"/>
      <c r="I76" s="156"/>
      <c r="J76" s="156"/>
      <c r="K76" s="156"/>
      <c r="L76" s="156"/>
      <c r="M76" s="156"/>
      <c r="N76" s="156"/>
      <c r="O76" s="156"/>
      <c r="P76" s="156"/>
      <c r="Q76" s="156"/>
      <c r="R76" s="156"/>
      <c r="S76" s="156"/>
      <c r="T76" s="156"/>
      <c r="U76" s="156"/>
      <c r="V76" s="156"/>
      <c r="W76" s="156"/>
      <c r="X76" s="156"/>
      <c r="AF76" s="156"/>
      <c r="AG76" s="156"/>
      <c r="AH76" s="156"/>
      <c r="AI76" s="156"/>
      <c r="AJ76" s="156"/>
    </row>
    <row r="77" spans="1:36" s="157" customFormat="1" ht="15" customHeight="1">
      <c r="A77" s="167"/>
      <c r="B77" s="163"/>
      <c r="C77" s="163"/>
      <c r="E77" s="165"/>
      <c r="F77" s="165"/>
      <c r="G77" s="158"/>
      <c r="H77" s="163"/>
      <c r="I77" s="156"/>
      <c r="J77" s="156"/>
      <c r="K77" s="156"/>
      <c r="L77" s="156"/>
      <c r="M77" s="156"/>
      <c r="N77" s="156"/>
      <c r="O77" s="156"/>
      <c r="P77" s="156"/>
      <c r="Q77" s="156"/>
      <c r="R77" s="156"/>
      <c r="S77" s="156"/>
      <c r="T77" s="156"/>
      <c r="U77" s="156"/>
      <c r="V77" s="156"/>
      <c r="W77" s="156"/>
      <c r="X77" s="156"/>
      <c r="AF77" s="156"/>
      <c r="AG77" s="156"/>
      <c r="AH77" s="156"/>
      <c r="AI77" s="156"/>
      <c r="AJ77" s="156"/>
    </row>
    <row r="78" spans="1:36" s="157" customFormat="1" ht="15" customHeight="1">
      <c r="A78" s="167"/>
      <c r="B78" s="163"/>
      <c r="C78" s="163"/>
      <c r="E78" s="165"/>
      <c r="F78" s="165"/>
      <c r="G78" s="158"/>
      <c r="H78" s="163"/>
      <c r="I78" s="156"/>
      <c r="J78" s="156"/>
      <c r="K78" s="156"/>
      <c r="L78" s="156"/>
      <c r="M78" s="156"/>
      <c r="N78" s="156"/>
      <c r="O78" s="156"/>
      <c r="P78" s="156"/>
      <c r="Q78" s="156"/>
      <c r="R78" s="156"/>
      <c r="S78" s="156"/>
      <c r="T78" s="156"/>
      <c r="U78" s="156"/>
      <c r="V78" s="156"/>
      <c r="W78" s="156"/>
      <c r="X78" s="156"/>
      <c r="AF78" s="156"/>
      <c r="AG78" s="156"/>
      <c r="AH78" s="156"/>
      <c r="AI78" s="156"/>
      <c r="AJ78" s="156"/>
    </row>
    <row r="79" spans="1:36" ht="15" customHeight="1">
      <c r="A79" s="167"/>
      <c r="B79" s="163"/>
      <c r="C79" s="163"/>
      <c r="E79" s="165"/>
      <c r="F79" s="165"/>
      <c r="H79" s="163"/>
    </row>
    <row r="80" spans="1:36" ht="15" customHeight="1">
      <c r="E80" s="163"/>
      <c r="F80" s="165"/>
      <c r="H80" s="163"/>
    </row>
    <row r="81" spans="5:8" ht="15" customHeight="1">
      <c r="E81" s="163"/>
      <c r="F81" s="163"/>
      <c r="H81" s="163"/>
    </row>
    <row r="82" spans="5:8" ht="15" customHeight="1">
      <c r="E82" s="163"/>
      <c r="F82" s="163"/>
      <c r="H82" s="163"/>
    </row>
    <row r="83" spans="5:8" ht="15" customHeight="1">
      <c r="E83" s="163"/>
      <c r="F83" s="163"/>
      <c r="H83" s="163"/>
    </row>
    <row r="84" spans="5:8" ht="15" customHeight="1">
      <c r="E84" s="163"/>
      <c r="F84" s="163"/>
    </row>
    <row r="85" spans="5:8" ht="15" customHeight="1">
      <c r="E85" s="163"/>
      <c r="F85" s="163"/>
    </row>
    <row r="86" spans="5:8" ht="15" customHeight="1">
      <c r="E86" s="163"/>
      <c r="F86" s="163"/>
    </row>
    <row r="87" spans="5:8" ht="15" customHeight="1">
      <c r="F87" s="163"/>
    </row>
  </sheetData>
  <sheetProtection sheet="1" autoFilter="0" pivotTables="0"/>
  <mergeCells count="6">
    <mergeCell ref="J7:J8"/>
    <mergeCell ref="E7:E8"/>
    <mergeCell ref="H4:H5"/>
    <mergeCell ref="F7:F8"/>
    <mergeCell ref="E4:F4"/>
    <mergeCell ref="H7:H8"/>
  </mergeCells>
  <conditionalFormatting sqref="L24">
    <cfRule type="expression" dxfId="38" priority="3">
      <formula>$L$24&gt;0.5</formula>
    </cfRule>
    <cfRule type="expression" dxfId="37" priority="6">
      <formula>$L$24&lt;-0.5</formula>
    </cfRule>
  </conditionalFormatting>
  <pageMargins left="0.7" right="0.7" top="0.75" bottom="0.75" header="0.3" footer="0.3"/>
  <pageSetup paperSize="9" scale="53" fitToHeight="0" orientation="landscape" r:id="rId1"/>
  <drawing r:id="rId2"/>
  <extLst>
    <ext xmlns:x14="http://schemas.microsoft.com/office/spreadsheetml/2009/9/main" uri="{A8765BA9-456A-4dab-B4F3-ACF838C121DE}">
      <x14:slicerList>
        <x14:slicer r:id="rId3"/>
      </x14:slicerList>
    </ext>
  </extLst>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E1F22-CA82-4B01-87E8-7B3028A1B223}">
  <sheetPr codeName="Sheet40"/>
  <dimension ref="A1:AQ102"/>
  <sheetViews>
    <sheetView topLeftCell="D76" zoomScale="96" zoomScaleNormal="96" workbookViewId="0">
      <selection activeCell="H2" sqref="H2:AK101"/>
    </sheetView>
  </sheetViews>
  <sheetFormatPr defaultColWidth="9.140625" defaultRowHeight="15"/>
  <cols>
    <col min="2" max="2" width="19.140625" customWidth="1"/>
    <col min="3" max="3" width="24" style="143" customWidth="1"/>
    <col min="5" max="7" width="9.140625" customWidth="1"/>
    <col min="15" max="15" width="12.85546875" bestFit="1" customWidth="1"/>
  </cols>
  <sheetData>
    <row r="1" spans="1:43">
      <c r="B1" t="s">
        <v>0</v>
      </c>
      <c r="C1" t="s">
        <v>1</v>
      </c>
      <c r="H1" t="s">
        <v>2</v>
      </c>
      <c r="I1" t="s">
        <v>3</v>
      </c>
      <c r="J1" t="s">
        <v>4</v>
      </c>
      <c r="K1" t="s">
        <v>5</v>
      </c>
      <c r="L1" t="s">
        <v>6</v>
      </c>
      <c r="M1" t="s">
        <v>7</v>
      </c>
      <c r="N1" t="s">
        <v>8</v>
      </c>
      <c r="O1" t="s">
        <v>9</v>
      </c>
      <c r="P1" t="s">
        <v>10</v>
      </c>
      <c r="Q1" t="s">
        <v>11</v>
      </c>
      <c r="R1" t="s">
        <v>12</v>
      </c>
      <c r="S1" t="s">
        <v>13</v>
      </c>
      <c r="T1" t="s">
        <v>14</v>
      </c>
      <c r="U1" t="s">
        <v>15</v>
      </c>
      <c r="V1" t="s">
        <v>16</v>
      </c>
      <c r="W1" t="s">
        <v>17</v>
      </c>
      <c r="X1" t="s">
        <v>18</v>
      </c>
      <c r="Y1" t="s">
        <v>19</v>
      </c>
      <c r="Z1" t="s">
        <v>20</v>
      </c>
      <c r="AA1" t="s">
        <v>21</v>
      </c>
      <c r="AB1" t="s">
        <v>22</v>
      </c>
      <c r="AC1" t="s">
        <v>23</v>
      </c>
      <c r="AD1" t="s">
        <v>24</v>
      </c>
      <c r="AE1" t="s">
        <v>25</v>
      </c>
      <c r="AF1" t="s">
        <v>26</v>
      </c>
      <c r="AG1" t="s">
        <v>27</v>
      </c>
      <c r="AH1" t="s">
        <v>28</v>
      </c>
      <c r="AI1" t="s">
        <v>29</v>
      </c>
      <c r="AJ1" t="s">
        <v>30</v>
      </c>
      <c r="AK1" t="s">
        <v>31</v>
      </c>
      <c r="AL1" t="s">
        <v>285</v>
      </c>
      <c r="AM1" t="s">
        <v>286</v>
      </c>
    </row>
    <row r="2" spans="1:43">
      <c r="B2" t="s">
        <v>32</v>
      </c>
      <c r="C2" t="s">
        <v>32</v>
      </c>
      <c r="D2" t="str">
        <f>B2</f>
        <v>0verall STI</v>
      </c>
      <c r="H2" s="278">
        <v>87.374974855251182</v>
      </c>
      <c r="I2" s="278">
        <v>21.284099515663968</v>
      </c>
      <c r="J2" s="278">
        <v>22.140260497273943</v>
      </c>
      <c r="K2" s="278">
        <v>42.410404874156349</v>
      </c>
      <c r="L2" s="278">
        <v>79.95780340536075</v>
      </c>
      <c r="M2" s="278">
        <v>63.893146361289297</v>
      </c>
      <c r="N2" s="278">
        <v>50.881805987964235</v>
      </c>
      <c r="O2" s="278">
        <v>72.287616807601609</v>
      </c>
      <c r="P2" s="278">
        <v>32.847550506924016</v>
      </c>
      <c r="Q2" s="278">
        <v>81.380117210442322</v>
      </c>
      <c r="R2" s="278">
        <v>24.000422321579819</v>
      </c>
      <c r="S2" s="278">
        <v>45.263889795642157</v>
      </c>
      <c r="T2" s="278">
        <v>81.523584950321748</v>
      </c>
      <c r="U2" s="278">
        <v>24.961559818274292</v>
      </c>
      <c r="V2" s="278">
        <v>52.669930063935325</v>
      </c>
      <c r="W2" s="278">
        <v>48.870292805165697</v>
      </c>
      <c r="X2" s="278">
        <v>11.076486141519684</v>
      </c>
      <c r="Y2" s="278">
        <v>100</v>
      </c>
      <c r="Z2" s="278">
        <v>3.6566015250104908</v>
      </c>
      <c r="AA2" s="278">
        <v>3.1926892545752747</v>
      </c>
      <c r="AB2" s="278">
        <v>36.004535256434956</v>
      </c>
      <c r="AC2" s="278">
        <v>54.766843849214162</v>
      </c>
      <c r="AD2" s="278">
        <v>0</v>
      </c>
      <c r="AE2" s="278">
        <v>85.726048107042146</v>
      </c>
      <c r="AF2" s="278">
        <v>81.381186977620587</v>
      </c>
      <c r="AG2" s="278">
        <v>16.802539459846095</v>
      </c>
      <c r="AH2" s="278">
        <v>55.424738417414886</v>
      </c>
      <c r="AI2" s="278">
        <v>97.69429916297787</v>
      </c>
      <c r="AJ2" s="278">
        <v>72.163075544821965</v>
      </c>
      <c r="AK2" s="278">
        <v>54.111668537844928</v>
      </c>
      <c r="AL2" s="279"/>
      <c r="AM2" s="278"/>
      <c r="AO2" s="97">
        <f>AVERAGE(H2:AK2)</f>
        <v>50.12493906703898</v>
      </c>
    </row>
    <row r="3" spans="1:43">
      <c r="C3"/>
      <c r="D3" t="str">
        <f t="shared" ref="D3" si="0">_xlfn.CONCAT(B3,C3)</f>
        <v/>
      </c>
      <c r="H3" s="87"/>
      <c r="I3" s="87"/>
      <c r="J3" s="87"/>
      <c r="K3" s="87"/>
      <c r="L3" s="87"/>
      <c r="M3" s="87"/>
      <c r="N3" s="87"/>
      <c r="O3" s="87"/>
      <c r="P3" s="87"/>
      <c r="Q3" s="87"/>
      <c r="R3" s="87"/>
      <c r="S3" s="87"/>
      <c r="T3" s="87"/>
      <c r="U3" s="87"/>
      <c r="V3" s="87"/>
      <c r="W3" s="87"/>
      <c r="X3" s="87"/>
      <c r="Y3" s="87"/>
      <c r="Z3" s="87"/>
      <c r="AA3" s="87"/>
      <c r="AB3" s="87"/>
      <c r="AC3" s="87"/>
      <c r="AD3" s="87"/>
      <c r="AE3" s="87"/>
      <c r="AF3" s="87"/>
      <c r="AG3" s="87"/>
      <c r="AH3" s="87"/>
      <c r="AI3" s="87"/>
      <c r="AJ3" s="87"/>
      <c r="AK3" s="87"/>
      <c r="AO3" s="97"/>
    </row>
    <row r="4" spans="1:43">
      <c r="B4" t="s">
        <v>242</v>
      </c>
      <c r="C4" t="s">
        <v>34</v>
      </c>
      <c r="D4" t="str">
        <f>B4</f>
        <v>1 Economic Pillar</v>
      </c>
      <c r="H4" s="278">
        <v>75.37573649987479</v>
      </c>
      <c r="I4" s="278">
        <v>32.226547073666787</v>
      </c>
      <c r="J4" s="278">
        <v>49.00933499556217</v>
      </c>
      <c r="K4" s="278">
        <v>56.699594131249498</v>
      </c>
      <c r="L4" s="278">
        <v>81.114038538885993</v>
      </c>
      <c r="M4" s="278">
        <v>66.651762747218541</v>
      </c>
      <c r="N4" s="278">
        <v>89.467077670874644</v>
      </c>
      <c r="O4" s="278">
        <v>76.65550419952956</v>
      </c>
      <c r="P4" s="278">
        <v>34.905247720932216</v>
      </c>
      <c r="Q4" s="278">
        <v>100</v>
      </c>
      <c r="R4" s="278">
        <v>62.297809961710222</v>
      </c>
      <c r="S4" s="278">
        <v>57.023920252263807</v>
      </c>
      <c r="T4" s="278">
        <v>72.156900850825295</v>
      </c>
      <c r="U4" s="278">
        <v>11.388143701066149</v>
      </c>
      <c r="V4" s="278">
        <v>67.255637822772087</v>
      </c>
      <c r="W4" s="278">
        <v>47.431971542929404</v>
      </c>
      <c r="X4" s="278">
        <v>22.009828384885509</v>
      </c>
      <c r="Y4" s="278">
        <v>85.991115240573819</v>
      </c>
      <c r="Z4" s="278">
        <v>0</v>
      </c>
      <c r="AA4" s="278">
        <v>22.766797348628693</v>
      </c>
      <c r="AB4" s="278">
        <v>49.358734641440826</v>
      </c>
      <c r="AC4" s="278">
        <v>55.989173252905587</v>
      </c>
      <c r="AD4" s="278">
        <v>31.39140786142675</v>
      </c>
      <c r="AE4" s="278">
        <v>92.36097979223392</v>
      </c>
      <c r="AF4" s="278">
        <v>92.170501415083208</v>
      </c>
      <c r="AG4" s="278">
        <v>2.3708548071012849</v>
      </c>
      <c r="AH4" s="278">
        <v>70.037156387047958</v>
      </c>
      <c r="AI4" s="278">
        <v>87.810061820344899</v>
      </c>
      <c r="AJ4" s="278">
        <v>89.974429498967083</v>
      </c>
      <c r="AK4" s="278">
        <v>68.67156529399341</v>
      </c>
      <c r="AL4" s="279"/>
      <c r="AM4" s="278"/>
      <c r="AO4" s="97">
        <f t="shared" ref="AO4:AO67" si="1">AVERAGE(H4:AK4)</f>
        <v>58.352061115133125</v>
      </c>
    </row>
    <row r="5" spans="1:43">
      <c r="A5" s="1">
        <v>1</v>
      </c>
      <c r="B5" s="2" t="s">
        <v>35</v>
      </c>
      <c r="C5" t="s">
        <v>36</v>
      </c>
      <c r="D5" t="str">
        <f>_xlfn.CONCAT(B5," ",C5)</f>
        <v>1.01 Consumer price inflation</v>
      </c>
      <c r="H5" s="278">
        <v>80.942583309353267</v>
      </c>
      <c r="I5" s="278">
        <v>68.795122437599517</v>
      </c>
      <c r="J5" s="278">
        <v>99.495779174572036</v>
      </c>
      <c r="K5" s="278">
        <v>93.200120558489203</v>
      </c>
      <c r="L5" s="278">
        <v>87.035843425088274</v>
      </c>
      <c r="M5" s="278">
        <v>73.883491753361895</v>
      </c>
      <c r="N5" s="278">
        <v>100</v>
      </c>
      <c r="O5" s="278">
        <v>91.960873600219088</v>
      </c>
      <c r="P5" s="278">
        <v>92.940908444008627</v>
      </c>
      <c r="Q5" s="278">
        <v>93.363459699120796</v>
      </c>
      <c r="R5" s="278">
        <v>81.723770503678281</v>
      </c>
      <c r="S5" s="278">
        <v>87.625284671715335</v>
      </c>
      <c r="T5" s="278">
        <v>89.205413314781808</v>
      </c>
      <c r="U5" s="278">
        <v>5.3300493206681425</v>
      </c>
      <c r="V5" s="278">
        <v>91.971526152868975</v>
      </c>
      <c r="W5" s="278">
        <v>81.191142871183956</v>
      </c>
      <c r="X5" s="278">
        <v>4.5815350640844583</v>
      </c>
      <c r="Y5" s="278">
        <v>80.452565887458505</v>
      </c>
      <c r="Z5" s="278">
        <v>5.5484683112116056</v>
      </c>
      <c r="AA5" s="278">
        <v>92.536111443312933</v>
      </c>
      <c r="AB5" s="278">
        <v>78.549309814012133</v>
      </c>
      <c r="AC5" s="278">
        <v>79.582607421051122</v>
      </c>
      <c r="AD5" s="278">
        <v>80.005158676163276</v>
      </c>
      <c r="AE5" s="278">
        <v>83.690941893023961</v>
      </c>
      <c r="AF5" s="278">
        <v>88.051386777710803</v>
      </c>
      <c r="AG5" s="278">
        <v>0</v>
      </c>
      <c r="AH5" s="278">
        <v>96.449149116704533</v>
      </c>
      <c r="AI5" s="278">
        <v>74.867077448034749</v>
      </c>
      <c r="AJ5" s="278">
        <v>86.151681555147718</v>
      </c>
      <c r="AK5" s="278">
        <v>89.258676078031257</v>
      </c>
      <c r="AL5" s="279" t="s">
        <v>37</v>
      </c>
      <c r="AM5" s="278">
        <v>2023</v>
      </c>
      <c r="AO5" s="97">
        <f t="shared" si="1"/>
        <v>75.279667957421879</v>
      </c>
    </row>
    <row r="6" spans="1:43">
      <c r="A6" s="1">
        <v>2</v>
      </c>
      <c r="B6" s="2" t="s">
        <v>38</v>
      </c>
      <c r="C6" t="s">
        <v>39</v>
      </c>
      <c r="D6" t="str">
        <f t="shared" ref="D6:D51" si="2">_xlfn.CONCAT(B6," ",C6)</f>
        <v>1.02 Real GDP Growth per capita, % GDP</v>
      </c>
      <c r="H6" s="278">
        <v>63.171682320618494</v>
      </c>
      <c r="I6" s="278">
        <v>88.486358699124665</v>
      </c>
      <c r="J6" s="278">
        <v>58.980256852597279</v>
      </c>
      <c r="K6" s="278">
        <v>81.92447766915852</v>
      </c>
      <c r="L6" s="278">
        <v>56.801482333397225</v>
      </c>
      <c r="M6" s="278">
        <v>51.389687559900324</v>
      </c>
      <c r="N6" s="278">
        <v>83.470704747300502</v>
      </c>
      <c r="O6" s="278">
        <v>58.909973803590816</v>
      </c>
      <c r="P6" s="278">
        <v>64.583732668839062</v>
      </c>
      <c r="Q6" s="278">
        <v>70.532234362021583</v>
      </c>
      <c r="R6" s="278">
        <v>100</v>
      </c>
      <c r="S6" s="278">
        <v>82.243946073733312</v>
      </c>
      <c r="T6" s="278">
        <v>62.277170787809091</v>
      </c>
      <c r="U6" s="278">
        <v>73.611909782122552</v>
      </c>
      <c r="V6" s="278">
        <v>73.503290524567106</v>
      </c>
      <c r="W6" s="278">
        <v>70.621685515302545</v>
      </c>
      <c r="X6" s="278">
        <v>66.257747108810946</v>
      </c>
      <c r="Y6" s="278">
        <v>54.034885949779571</v>
      </c>
      <c r="Z6" s="278">
        <v>48.929780844674461</v>
      </c>
      <c r="AA6" s="278">
        <v>67.12031180116287</v>
      </c>
      <c r="AB6" s="278">
        <v>46.463484761357101</v>
      </c>
      <c r="AC6" s="278">
        <v>85.566417481311106</v>
      </c>
      <c r="AD6" s="278">
        <v>72.896300555875015</v>
      </c>
      <c r="AE6" s="278">
        <v>56.858986646220686</v>
      </c>
      <c r="AF6" s="278">
        <v>58.660788448022487</v>
      </c>
      <c r="AG6" s="278">
        <v>0</v>
      </c>
      <c r="AH6" s="278">
        <v>61.951313015142802</v>
      </c>
      <c r="AI6" s="278">
        <v>50.916874321129647</v>
      </c>
      <c r="AJ6" s="278">
        <v>66.161906587438509</v>
      </c>
      <c r="AK6" s="278">
        <v>82.231167337550318</v>
      </c>
      <c r="AL6" s="279"/>
      <c r="AM6" s="278">
        <v>2023</v>
      </c>
      <c r="AO6" s="97">
        <f t="shared" si="1"/>
        <v>65.285285285285298</v>
      </c>
    </row>
    <row r="7" spans="1:43">
      <c r="A7" s="1">
        <v>3</v>
      </c>
      <c r="B7" s="2" t="s">
        <v>40</v>
      </c>
      <c r="C7" t="s">
        <v>41</v>
      </c>
      <c r="D7" t="str">
        <f t="shared" si="2"/>
        <v>1.03 Growth in labor force, %</v>
      </c>
      <c r="H7" s="278">
        <v>54.080418018705089</v>
      </c>
      <c r="I7" s="278">
        <v>36.64032716473924</v>
      </c>
      <c r="J7" s="278">
        <v>33.187928798568791</v>
      </c>
      <c r="K7" s="278">
        <v>35.247794059063303</v>
      </c>
      <c r="L7" s="278">
        <v>59.377501082609605</v>
      </c>
      <c r="M7" s="278">
        <v>45.92720423096879</v>
      </c>
      <c r="N7" s="278">
        <v>17.246080429411446</v>
      </c>
      <c r="O7" s="278">
        <v>29.295208549928372</v>
      </c>
      <c r="P7" s="278">
        <v>30.884523255065332</v>
      </c>
      <c r="Q7" s="278">
        <v>39.759061530513591</v>
      </c>
      <c r="R7" s="278">
        <v>100</v>
      </c>
      <c r="S7" s="278">
        <v>43.588452398022831</v>
      </c>
      <c r="T7" s="278">
        <v>24.653971920071339</v>
      </c>
      <c r="U7" s="278">
        <v>44.897365547265188</v>
      </c>
      <c r="V7" s="278">
        <v>32.404905295363008</v>
      </c>
      <c r="W7" s="278">
        <v>45.850665829891852</v>
      </c>
      <c r="X7" s="278">
        <v>38.451169954419385</v>
      </c>
      <c r="Y7" s="278">
        <v>58.77184595266818</v>
      </c>
      <c r="Z7" s="278">
        <v>50.74746067579121</v>
      </c>
      <c r="AA7" s="278">
        <v>42.363161367410576</v>
      </c>
      <c r="AB7" s="278">
        <v>36.701258118114943</v>
      </c>
      <c r="AC7" s="278">
        <v>58.018958795845819</v>
      </c>
      <c r="AD7" s="278">
        <v>0</v>
      </c>
      <c r="AE7" s="278">
        <v>45.313391189458322</v>
      </c>
      <c r="AF7" s="278">
        <v>31.119019886463164</v>
      </c>
      <c r="AG7" s="278">
        <v>12.356333232020516</v>
      </c>
      <c r="AH7" s="278">
        <v>18.32804379478036</v>
      </c>
      <c r="AI7" s="278">
        <v>36.095927750399539</v>
      </c>
      <c r="AJ7" s="278">
        <v>36.465672747176704</v>
      </c>
      <c r="AK7" s="278">
        <v>30.035602171755905</v>
      </c>
      <c r="AL7" s="279"/>
      <c r="AM7" s="278">
        <v>2023</v>
      </c>
      <c r="AO7" s="97">
        <f t="shared" si="1"/>
        <v>38.926975124883093</v>
      </c>
    </row>
    <row r="8" spans="1:43">
      <c r="A8" s="1">
        <v>4</v>
      </c>
      <c r="B8" s="2" t="s">
        <v>42</v>
      </c>
      <c r="C8" t="s">
        <v>43</v>
      </c>
      <c r="D8" t="str">
        <f t="shared" si="2"/>
        <v>1.04 Foreign direct investment, net inflows, % GDP</v>
      </c>
      <c r="H8" s="278">
        <v>23.715828019391409</v>
      </c>
      <c r="I8" s="278">
        <v>8.5451234642004312</v>
      </c>
      <c r="J8" s="278">
        <v>9.4239806984091415E-2</v>
      </c>
      <c r="K8" s="278">
        <v>55.743937494924879</v>
      </c>
      <c r="L8" s="278">
        <v>16.391000502822568</v>
      </c>
      <c r="M8" s="278">
        <v>34.905820718061499</v>
      </c>
      <c r="N8" s="278">
        <v>11.141590350080225</v>
      </c>
      <c r="O8" s="278">
        <v>9.9270679879288988</v>
      </c>
      <c r="P8" s="278">
        <v>10.065414841231815</v>
      </c>
      <c r="Q8" s="278">
        <v>100</v>
      </c>
      <c r="R8" s="278">
        <v>12.980317871484276</v>
      </c>
      <c r="S8" s="278">
        <v>14.627721320996548</v>
      </c>
      <c r="T8" s="278">
        <v>11.762026852820991</v>
      </c>
      <c r="U8" s="278">
        <v>23.59743323922288</v>
      </c>
      <c r="V8" s="278">
        <v>21.623882074496617</v>
      </c>
      <c r="W8" s="278">
        <v>17.814531786357914</v>
      </c>
      <c r="X8" s="278">
        <v>15.094665239853308</v>
      </c>
      <c r="Y8" s="278">
        <v>20.596367717421987</v>
      </c>
      <c r="Z8" s="278">
        <v>8.63484830569252</v>
      </c>
      <c r="AA8" s="278">
        <v>11.265095889836671</v>
      </c>
      <c r="AB8" s="278">
        <v>25.044204613338927</v>
      </c>
      <c r="AC8" s="278">
        <v>16.532881281091949</v>
      </c>
      <c r="AD8" s="278">
        <v>0</v>
      </c>
      <c r="AE8" s="278">
        <v>99.911210995422465</v>
      </c>
      <c r="AF8" s="278">
        <v>13.118609758874465</v>
      </c>
      <c r="AG8" s="278">
        <v>11.960742509120047</v>
      </c>
      <c r="AH8" s="278">
        <v>16.209084156358429</v>
      </c>
      <c r="AI8" s="278">
        <v>12.947320080710993</v>
      </c>
      <c r="AJ8" s="278">
        <v>13.236093805339467</v>
      </c>
      <c r="AK8" s="278">
        <v>24.673276699762134</v>
      </c>
      <c r="AL8" s="279" t="s">
        <v>37</v>
      </c>
      <c r="AM8" s="278">
        <v>2022</v>
      </c>
      <c r="AO8" s="97">
        <f t="shared" si="1"/>
        <v>22.072011246127612</v>
      </c>
    </row>
    <row r="9" spans="1:43">
      <c r="A9" s="1">
        <v>5</v>
      </c>
      <c r="B9" s="2" t="s">
        <v>44</v>
      </c>
      <c r="C9" t="s">
        <v>45</v>
      </c>
      <c r="D9" t="str">
        <f t="shared" si="2"/>
        <v>1.05 Gross fixed capital formation, % GDP</v>
      </c>
      <c r="H9" s="278">
        <v>37.41477688504429</v>
      </c>
      <c r="I9" s="278">
        <v>63.372476792811909</v>
      </c>
      <c r="J9" s="278">
        <v>58.054296867762105</v>
      </c>
      <c r="K9" s="278">
        <v>11.029362234113195</v>
      </c>
      <c r="L9" s="278">
        <v>36.349615951669684</v>
      </c>
      <c r="M9" s="278">
        <v>39.572493114274579</v>
      </c>
      <c r="N9" s="278">
        <v>100</v>
      </c>
      <c r="O9" s="278">
        <v>44.475172245440156</v>
      </c>
      <c r="P9" s="278">
        <v>25.591601200631132</v>
      </c>
      <c r="Q9" s="278">
        <v>15.566800177215416</v>
      </c>
      <c r="R9" s="278">
        <v>64.637060506250876</v>
      </c>
      <c r="S9" s="278">
        <v>57.950791541343094</v>
      </c>
      <c r="T9" s="278">
        <v>46.690156871563893</v>
      </c>
      <c r="U9" s="278">
        <v>56.873365120694373</v>
      </c>
      <c r="V9" s="278">
        <v>24.147682439642896</v>
      </c>
      <c r="W9" s="278">
        <v>41.484301193502439</v>
      </c>
      <c r="X9" s="278" t="s">
        <v>221</v>
      </c>
      <c r="Y9" s="278">
        <v>44.694783864547361</v>
      </c>
      <c r="Z9" s="278">
        <v>0</v>
      </c>
      <c r="AA9" s="278" t="s">
        <v>221</v>
      </c>
      <c r="AB9" s="278">
        <v>30.946128411325773</v>
      </c>
      <c r="AC9" s="278">
        <v>38.856967856010684</v>
      </c>
      <c r="AD9" s="278">
        <v>32.980311954656557</v>
      </c>
      <c r="AE9" s="278">
        <v>34.077917460524802</v>
      </c>
      <c r="AF9" s="278">
        <v>67.415903469303743</v>
      </c>
      <c r="AG9" s="278">
        <v>18.687678235063121</v>
      </c>
      <c r="AH9" s="278">
        <v>36.672702897253302</v>
      </c>
      <c r="AI9" s="278">
        <v>20.962397536873347</v>
      </c>
      <c r="AJ9" s="278">
        <v>31.003322691164161</v>
      </c>
      <c r="AK9" s="278">
        <v>62.816691715709823</v>
      </c>
      <c r="AL9" s="279"/>
      <c r="AM9" s="278">
        <v>2022</v>
      </c>
      <c r="AO9" s="97">
        <f t="shared" si="1"/>
        <v>40.797312829799743</v>
      </c>
    </row>
    <row r="10" spans="1:43">
      <c r="A10" s="1">
        <v>6</v>
      </c>
      <c r="B10" s="2" t="s">
        <v>46</v>
      </c>
      <c r="C10" t="s">
        <v>47</v>
      </c>
      <c r="D10" t="str">
        <f t="shared" si="2"/>
        <v>1.06 Tariff &amp; non-tariff barriers</v>
      </c>
      <c r="H10" s="278">
        <v>41.933382612050416</v>
      </c>
      <c r="I10" s="278">
        <v>78.692889714188951</v>
      </c>
      <c r="J10" s="278">
        <v>82.222274536558743</v>
      </c>
      <c r="K10" s="278">
        <v>81.393255711489374</v>
      </c>
      <c r="L10" s="278">
        <v>38.612756818034775</v>
      </c>
      <c r="M10" s="278">
        <v>81.268808935660829</v>
      </c>
      <c r="N10" s="278">
        <v>32.532383652681773</v>
      </c>
      <c r="O10" s="278">
        <v>80.97345510932702</v>
      </c>
      <c r="P10" s="278">
        <v>72.434958364048384</v>
      </c>
      <c r="Q10" s="278">
        <v>100</v>
      </c>
      <c r="R10" s="278">
        <v>27.682658621814966</v>
      </c>
      <c r="S10" s="278">
        <v>70.478889060530207</v>
      </c>
      <c r="T10" s="278">
        <v>60.459963943241206</v>
      </c>
      <c r="U10" s="278">
        <v>81.18493562184085</v>
      </c>
      <c r="V10" s="278">
        <v>77.756191770776297</v>
      </c>
      <c r="W10" s="278">
        <v>81.672058771733447</v>
      </c>
      <c r="X10" s="278">
        <v>78.196878018831143</v>
      </c>
      <c r="Y10" s="278">
        <v>86.470175896598505</v>
      </c>
      <c r="Z10" s="278">
        <v>64.610789166195474</v>
      </c>
      <c r="AA10" s="278">
        <v>81.2689035731958</v>
      </c>
      <c r="AB10" s="278">
        <v>79.67608431483805</v>
      </c>
      <c r="AC10" s="278">
        <v>79.727094421335991</v>
      </c>
      <c r="AD10" s="278">
        <v>54.350507366758244</v>
      </c>
      <c r="AE10" s="278">
        <v>64.494650019851576</v>
      </c>
      <c r="AF10" s="278">
        <v>77.32948681192056</v>
      </c>
      <c r="AG10" s="278">
        <v>78.575729925523135</v>
      </c>
      <c r="AH10" s="278">
        <v>78.395095740411335</v>
      </c>
      <c r="AI10" s="278">
        <v>53.72788634181935</v>
      </c>
      <c r="AJ10" s="278">
        <v>0</v>
      </c>
      <c r="AK10" s="278">
        <v>82.106219020031361</v>
      </c>
      <c r="AL10" s="279"/>
      <c r="AM10" s="278"/>
      <c r="AO10" s="97">
        <f t="shared" si="1"/>
        <v>68.274278795376247</v>
      </c>
    </row>
    <row r="11" spans="1:43">
      <c r="A11" s="1">
        <v>7</v>
      </c>
      <c r="B11" s="3" t="s">
        <v>48</v>
      </c>
      <c r="C11" s="143" t="s">
        <v>49</v>
      </c>
      <c r="D11" t="str">
        <f>_xlfn.CONCAT(B11," ",C11)</f>
        <v>1.06.01 Tariff barriers</v>
      </c>
      <c r="H11" s="278">
        <v>20.346709304059193</v>
      </c>
      <c r="I11" s="278">
        <v>69.995483994743083</v>
      </c>
      <c r="J11" s="278">
        <v>76.635643674833403</v>
      </c>
      <c r="K11" s="278">
        <v>75.110406034646417</v>
      </c>
      <c r="L11" s="278">
        <v>78.992021040559138</v>
      </c>
      <c r="M11" s="278">
        <v>75.184072688792668</v>
      </c>
      <c r="N11" s="278">
        <v>75.449768708031073</v>
      </c>
      <c r="O11" s="278">
        <v>74.532591316706856</v>
      </c>
      <c r="P11" s="278">
        <v>57.833210324328775</v>
      </c>
      <c r="Q11" s="278">
        <v>99.999999999999986</v>
      </c>
      <c r="R11" s="278">
        <v>10.696441040249313</v>
      </c>
      <c r="S11" s="278">
        <v>56.546538308385031</v>
      </c>
      <c r="T11" s="278">
        <v>55.863147516651026</v>
      </c>
      <c r="U11" s="278">
        <v>74.720638984417832</v>
      </c>
      <c r="V11" s="278">
        <v>77.472998875440851</v>
      </c>
      <c r="W11" s="278">
        <v>78.915943861871554</v>
      </c>
      <c r="X11" s="278">
        <v>69.535788470294705</v>
      </c>
      <c r="Y11" s="278">
        <v>84.936759374204527</v>
      </c>
      <c r="Z11" s="278">
        <v>51.547938542855022</v>
      </c>
      <c r="AA11" s="278">
        <v>74.870457369125248</v>
      </c>
      <c r="AB11" s="278">
        <v>77.340031200250763</v>
      </c>
      <c r="AC11" s="278">
        <v>74.112653281827988</v>
      </c>
      <c r="AD11" s="278">
        <v>80.752306254316494</v>
      </c>
      <c r="AE11" s="278">
        <v>71.837193319265381</v>
      </c>
      <c r="AF11" s="278">
        <v>74.896804099808904</v>
      </c>
      <c r="AG11" s="278">
        <v>67.148396610078038</v>
      </c>
      <c r="AH11" s="278">
        <v>77.765993501316871</v>
      </c>
      <c r="AI11" s="278">
        <v>62.40307985137219</v>
      </c>
      <c r="AJ11" s="278">
        <v>0</v>
      </c>
      <c r="AK11" s="278">
        <v>76.452232876338954</v>
      </c>
      <c r="AL11" s="279"/>
      <c r="AM11" s="278"/>
      <c r="AO11" s="97">
        <f t="shared" si="1"/>
        <v>66.7298416808257</v>
      </c>
    </row>
    <row r="12" spans="1:43">
      <c r="A12" s="1">
        <v>8</v>
      </c>
      <c r="B12" s="4" t="s">
        <v>50</v>
      </c>
      <c r="C12" s="278" t="s">
        <v>51</v>
      </c>
      <c r="D12" t="str">
        <f t="shared" ref="D12:D18" si="3">_xlfn.CONCAT(B12," ",C12)</f>
        <v>1.06.01.a Tariff barriers in force</v>
      </c>
      <c r="H12" s="278">
        <v>49.728063814358229</v>
      </c>
      <c r="I12" s="278">
        <v>98.513415518491655</v>
      </c>
      <c r="J12" s="278">
        <v>99.873096446700487</v>
      </c>
      <c r="K12" s="278">
        <v>99.981870920957221</v>
      </c>
      <c r="L12" s="278">
        <v>98.078317621464834</v>
      </c>
      <c r="M12" s="278">
        <v>99.329224075416974</v>
      </c>
      <c r="N12" s="278">
        <v>83.139956490210295</v>
      </c>
      <c r="O12" s="278">
        <v>97.82451051486585</v>
      </c>
      <c r="P12" s="278">
        <v>96.138506163886873</v>
      </c>
      <c r="Q12" s="278">
        <v>100</v>
      </c>
      <c r="R12" s="278">
        <v>47.081218274111677</v>
      </c>
      <c r="S12" s="278">
        <v>89.593908629441628</v>
      </c>
      <c r="T12" s="278">
        <v>53.698332124728061</v>
      </c>
      <c r="U12" s="278">
        <v>99.909354604786074</v>
      </c>
      <c r="V12" s="278">
        <v>98.513415518491655</v>
      </c>
      <c r="W12" s="278">
        <v>90.37345902828136</v>
      </c>
      <c r="X12" s="278">
        <v>99.655547498187104</v>
      </c>
      <c r="Y12" s="278">
        <v>93.727338651196519</v>
      </c>
      <c r="Z12" s="278">
        <v>82.088469905728786</v>
      </c>
      <c r="AA12" s="278">
        <v>99.945612762871647</v>
      </c>
      <c r="AB12" s="278">
        <v>99.093546047860769</v>
      </c>
      <c r="AC12" s="278">
        <v>98.622189992748375</v>
      </c>
      <c r="AD12" s="278">
        <v>76.649746192893403</v>
      </c>
      <c r="AE12" s="278">
        <v>98.513415518491655</v>
      </c>
      <c r="AF12" s="278">
        <v>94.198694706308913</v>
      </c>
      <c r="AG12" s="278">
        <v>95.558375634517773</v>
      </c>
      <c r="AH12" s="278">
        <v>97.751994198694703</v>
      </c>
      <c r="AI12" s="278">
        <v>76.015228426395936</v>
      </c>
      <c r="AJ12" s="278">
        <v>0</v>
      </c>
      <c r="AK12" s="278">
        <v>96.972443799854972</v>
      </c>
      <c r="AL12" s="279"/>
      <c r="AM12" s="278">
        <v>2023</v>
      </c>
      <c r="AO12" s="97">
        <f t="shared" si="1"/>
        <v>87.018975102731432</v>
      </c>
    </row>
    <row r="13" spans="1:43">
      <c r="A13" s="1">
        <v>9</v>
      </c>
      <c r="B13" s="4" t="s">
        <v>52</v>
      </c>
      <c r="C13" s="278" t="s">
        <v>246</v>
      </c>
      <c r="D13" t="str">
        <f t="shared" si="3"/>
        <v>1.06.01.b New tariff barriers 2023</v>
      </c>
      <c r="H13" s="278">
        <v>0</v>
      </c>
      <c r="I13" s="278">
        <v>100</v>
      </c>
      <c r="J13" s="278">
        <v>100</v>
      </c>
      <c r="K13" s="278">
        <v>100</v>
      </c>
      <c r="L13" s="278">
        <v>99.155826066402724</v>
      </c>
      <c r="M13" s="278">
        <v>100</v>
      </c>
      <c r="N13" s="278">
        <v>70.453912324095214</v>
      </c>
      <c r="O13" s="278">
        <v>100</v>
      </c>
      <c r="P13" s="278">
        <v>100</v>
      </c>
      <c r="Q13" s="278">
        <v>100</v>
      </c>
      <c r="R13" s="278">
        <v>18.876836422651902</v>
      </c>
      <c r="S13" s="278">
        <v>100</v>
      </c>
      <c r="T13" s="278">
        <v>99.577913033201369</v>
      </c>
      <c r="U13" s="278">
        <v>100</v>
      </c>
      <c r="V13" s="278">
        <v>100</v>
      </c>
      <c r="W13" s="278">
        <v>100</v>
      </c>
      <c r="X13" s="278">
        <v>100</v>
      </c>
      <c r="Y13" s="278">
        <v>81.850260427658483</v>
      </c>
      <c r="Z13" s="278">
        <v>40.485737681391775</v>
      </c>
      <c r="AA13" s="278">
        <v>100</v>
      </c>
      <c r="AB13" s="278">
        <v>100</v>
      </c>
      <c r="AC13" s="278">
        <v>100</v>
      </c>
      <c r="AD13" s="278">
        <v>75.941042892477526</v>
      </c>
      <c r="AE13" s="278">
        <v>97.467478199208188</v>
      </c>
      <c r="AF13" s="278">
        <v>100</v>
      </c>
      <c r="AG13" s="278">
        <v>76.785216826074802</v>
      </c>
      <c r="AH13" s="278">
        <v>100</v>
      </c>
      <c r="AI13" s="278">
        <v>97.045391232409486</v>
      </c>
      <c r="AJ13" s="278">
        <v>18.93764931827732</v>
      </c>
      <c r="AK13" s="278">
        <v>100</v>
      </c>
      <c r="AL13" s="279" t="s">
        <v>37</v>
      </c>
      <c r="AM13" s="278">
        <v>2023</v>
      </c>
      <c r="AO13" s="97">
        <f t="shared" si="1"/>
        <v>85.885908814128285</v>
      </c>
    </row>
    <row r="14" spans="1:43">
      <c r="A14" s="1">
        <v>10</v>
      </c>
      <c r="B14" s="4" t="s">
        <v>54</v>
      </c>
      <c r="C14" s="278" t="s">
        <v>55</v>
      </c>
      <c r="D14" t="str">
        <f t="shared" si="3"/>
        <v>1.06.01.c Net percentage of imports affected by new tariff barriers (2023)</v>
      </c>
      <c r="H14" s="278">
        <v>52.997385225996986</v>
      </c>
      <c r="I14" s="278">
        <v>30.696885729269269</v>
      </c>
      <c r="J14" s="278">
        <v>43.974021250465221</v>
      </c>
      <c r="K14" s="278">
        <v>40.393079597928526</v>
      </c>
      <c r="L14" s="278">
        <v>51.147842412661177</v>
      </c>
      <c r="M14" s="278">
        <v>40.937805455124497</v>
      </c>
      <c r="N14" s="278">
        <v>84.869945437911952</v>
      </c>
      <c r="O14" s="278">
        <v>41.511786331478476</v>
      </c>
      <c r="P14" s="278">
        <v>2.0994255804586999</v>
      </c>
      <c r="Q14" s="278">
        <v>40.150423214856147</v>
      </c>
      <c r="R14" s="278">
        <v>14.537504569536466</v>
      </c>
      <c r="S14" s="278">
        <v>0</v>
      </c>
      <c r="T14" s="278">
        <v>39.415078332778258</v>
      </c>
      <c r="U14" s="278">
        <v>38.108455807545113</v>
      </c>
      <c r="V14" s="278">
        <v>47.083946278974054</v>
      </c>
      <c r="W14" s="278">
        <v>59.977718119805473</v>
      </c>
      <c r="X14" s="278">
        <v>25.919559696719347</v>
      </c>
      <c r="Y14" s="278">
        <v>84.822222091986575</v>
      </c>
      <c r="Z14" s="278">
        <v>61.739452573272828</v>
      </c>
      <c r="AA14" s="278">
        <v>39.834231245633958</v>
      </c>
      <c r="AB14" s="278">
        <v>46.122616283877207</v>
      </c>
      <c r="AC14" s="278">
        <v>37.099086515322142</v>
      </c>
      <c r="AD14" s="278">
        <v>100</v>
      </c>
      <c r="AE14" s="278">
        <v>36.069644931549171</v>
      </c>
      <c r="AF14" s="278">
        <v>45.26809477369315</v>
      </c>
      <c r="AG14" s="278">
        <v>51.885137589835047</v>
      </c>
      <c r="AH14" s="278">
        <v>49.350472168097582</v>
      </c>
      <c r="AI14" s="278">
        <v>37.922674570105869</v>
      </c>
      <c r="AJ14" s="278">
        <v>35.270469050984957</v>
      </c>
      <c r="AK14" s="278">
        <v>48.665478898169425</v>
      </c>
      <c r="AL14" s="279"/>
      <c r="AM14" s="278">
        <v>2020</v>
      </c>
      <c r="AO14" s="97">
        <f t="shared" si="1"/>
        <v>44.262348124467913</v>
      </c>
    </row>
    <row r="15" spans="1:43">
      <c r="A15" s="1">
        <v>11</v>
      </c>
      <c r="B15" s="3" t="s">
        <v>56</v>
      </c>
      <c r="C15" s="278" t="s">
        <v>57</v>
      </c>
      <c r="D15" t="str">
        <f t="shared" si="3"/>
        <v>1.06.02 Non-tariff barriers</v>
      </c>
      <c r="H15" s="278">
        <v>72.458001791994533</v>
      </c>
      <c r="I15" s="278">
        <v>90.670007719093874</v>
      </c>
      <c r="J15" s="278">
        <v>90.545354584863517</v>
      </c>
      <c r="K15" s="278">
        <v>90.540161894204999</v>
      </c>
      <c r="L15" s="278">
        <v>7.6825681826597343</v>
      </c>
      <c r="M15" s="278">
        <v>90.236757247935358</v>
      </c>
      <c r="N15" s="278">
        <v>0</v>
      </c>
      <c r="O15" s="278">
        <v>90.342993517637936</v>
      </c>
      <c r="P15" s="278">
        <v>91.279675276127179</v>
      </c>
      <c r="Q15" s="278">
        <v>99.999999999999986</v>
      </c>
      <c r="R15" s="278">
        <v>55.800375021768772</v>
      </c>
      <c r="S15" s="278">
        <v>88.955298060360633</v>
      </c>
      <c r="T15" s="278">
        <v>71.143008876810299</v>
      </c>
      <c r="U15" s="278">
        <v>90.545354584863517</v>
      </c>
      <c r="V15" s="278">
        <v>81.46327885665157</v>
      </c>
      <c r="W15" s="278">
        <v>87.249315225765514</v>
      </c>
      <c r="X15" s="278">
        <v>90.214028810013943</v>
      </c>
      <c r="Y15" s="278">
        <v>90.086180331515536</v>
      </c>
      <c r="Z15" s="278">
        <v>83.120949536724964</v>
      </c>
      <c r="AA15" s="278">
        <v>90.550547275522007</v>
      </c>
      <c r="AB15" s="278">
        <v>85.140510778374889</v>
      </c>
      <c r="AC15" s="278">
        <v>88.46205714243888</v>
      </c>
      <c r="AD15" s="278">
        <v>34.975339486686593</v>
      </c>
      <c r="AE15" s="278">
        <v>62.617293269313066</v>
      </c>
      <c r="AF15" s="278">
        <v>83.251744582463274</v>
      </c>
      <c r="AG15" s="278">
        <v>93.300809431217502</v>
      </c>
      <c r="AH15" s="278">
        <v>82.349748416700749</v>
      </c>
      <c r="AI15" s="278">
        <v>52.175161229116839</v>
      </c>
      <c r="AJ15" s="278">
        <v>15.392571969945296</v>
      </c>
      <c r="AK15" s="278">
        <v>90.514518279209824</v>
      </c>
      <c r="AL15" s="279"/>
      <c r="AM15" s="278"/>
      <c r="AO15" s="97">
        <f t="shared" si="1"/>
        <v>74.702120379332698</v>
      </c>
    </row>
    <row r="16" spans="1:43">
      <c r="A16" s="1">
        <v>12</v>
      </c>
      <c r="B16" s="4" t="s">
        <v>58</v>
      </c>
      <c r="C16" s="278" t="s">
        <v>59</v>
      </c>
      <c r="D16" t="str">
        <f t="shared" si="3"/>
        <v>1.06.02.a Non-tariff barriers in force</v>
      </c>
      <c r="H16" s="278">
        <v>87.059450749573642</v>
      </c>
      <c r="I16" s="278">
        <v>99.356345400011392</v>
      </c>
      <c r="J16" s="278">
        <v>99.985946406113769</v>
      </c>
      <c r="K16" s="278">
        <v>99.971892812227537</v>
      </c>
      <c r="L16" s="278">
        <v>20.344772425299176</v>
      </c>
      <c r="M16" s="278">
        <v>99.946596343232358</v>
      </c>
      <c r="N16" s="278">
        <v>0</v>
      </c>
      <c r="O16" s="278">
        <v>99.626174402626688</v>
      </c>
      <c r="P16" s="278">
        <v>99.179270117045036</v>
      </c>
      <c r="Q16" s="278">
        <v>99.79481752926128</v>
      </c>
      <c r="R16" s="278">
        <v>58.13715453174418</v>
      </c>
      <c r="S16" s="278">
        <v>84.718122008130365</v>
      </c>
      <c r="T16" s="278">
        <v>77.154477778569714</v>
      </c>
      <c r="U16" s="278">
        <v>99.985946406113769</v>
      </c>
      <c r="V16" s="278">
        <v>96.638380342417506</v>
      </c>
      <c r="W16" s="278">
        <v>96.849184250710707</v>
      </c>
      <c r="X16" s="278">
        <v>99.77795321659778</v>
      </c>
      <c r="Y16" s="278">
        <v>99.61493152751774</v>
      </c>
      <c r="Z16" s="278">
        <v>94.429155383504593</v>
      </c>
      <c r="AA16" s="278">
        <v>100</v>
      </c>
      <c r="AB16" s="278">
        <v>99.519367089091503</v>
      </c>
      <c r="AC16" s="278">
        <v>99.010626990410543</v>
      </c>
      <c r="AD16" s="278">
        <v>46.790282828014583</v>
      </c>
      <c r="AE16" s="278">
        <v>98.693015768582072</v>
      </c>
      <c r="AF16" s="278">
        <v>89.279918583595588</v>
      </c>
      <c r="AG16" s="278">
        <v>99.07246280350985</v>
      </c>
      <c r="AH16" s="278">
        <v>97.616510476898029</v>
      </c>
      <c r="AI16" s="278">
        <v>61.484720595440535</v>
      </c>
      <c r="AJ16" s="278">
        <v>7.9545814828494468</v>
      </c>
      <c r="AK16" s="278">
        <v>97.880718041958858</v>
      </c>
      <c r="AL16" s="279" t="s">
        <v>37</v>
      </c>
      <c r="AM16" s="278">
        <v>2023</v>
      </c>
      <c r="AO16" s="97">
        <f t="shared" si="1"/>
        <v>83.662425876368303</v>
      </c>
      <c r="AQ16" s="278"/>
    </row>
    <row r="17" spans="1:41">
      <c r="A17" s="1">
        <v>13</v>
      </c>
      <c r="B17" s="4" t="s">
        <v>60</v>
      </c>
      <c r="C17" s="278" t="s">
        <v>247</v>
      </c>
      <c r="D17" t="str">
        <f t="shared" si="3"/>
        <v>1.06.02.b New non-tariff barriers 2023</v>
      </c>
      <c r="H17" s="278">
        <v>85.728943181710832</v>
      </c>
      <c r="I17" s="278">
        <v>98.334214622255431</v>
      </c>
      <c r="J17" s="278">
        <v>100</v>
      </c>
      <c r="K17" s="278">
        <v>100</v>
      </c>
      <c r="L17" s="278">
        <v>5.0253710002360323</v>
      </c>
      <c r="M17" s="278">
        <v>99.950275063350929</v>
      </c>
      <c r="N17" s="278">
        <v>0</v>
      </c>
      <c r="O17" s="278">
        <v>99.950275063350929</v>
      </c>
      <c r="P17" s="278">
        <v>100</v>
      </c>
      <c r="Q17" s="278">
        <v>100</v>
      </c>
      <c r="R17" s="278">
        <v>56.440955495396231</v>
      </c>
      <c r="S17" s="278">
        <v>85.082519005272715</v>
      </c>
      <c r="T17" s="278">
        <v>86.623992041394473</v>
      </c>
      <c r="U17" s="278">
        <v>100</v>
      </c>
      <c r="V17" s="278">
        <v>97.613203040843672</v>
      </c>
      <c r="W17" s="278">
        <v>95.350718423309971</v>
      </c>
      <c r="X17" s="278">
        <v>99.477888165184524</v>
      </c>
      <c r="Y17" s="278">
        <v>99.527613101833609</v>
      </c>
      <c r="Z17" s="278">
        <v>94.381082158652674</v>
      </c>
      <c r="AA17" s="278">
        <v>100</v>
      </c>
      <c r="AB17" s="278">
        <v>98.557976837176383</v>
      </c>
      <c r="AC17" s="278">
        <v>98.035865002360921</v>
      </c>
      <c r="AD17" s="278">
        <v>59.001789732824449</v>
      </c>
      <c r="AE17" s="278">
        <v>99.825962721728203</v>
      </c>
      <c r="AF17" s="278">
        <v>93.237408615723595</v>
      </c>
      <c r="AG17" s="278">
        <v>98.856326457070907</v>
      </c>
      <c r="AH17" s="278">
        <v>97.762377850790884</v>
      </c>
      <c r="AI17" s="278">
        <v>81.477461098213567</v>
      </c>
      <c r="AJ17" s="278">
        <v>2.7680329136449102</v>
      </c>
      <c r="AK17" s="278">
        <v>99.229263481939086</v>
      </c>
      <c r="AL17" s="279" t="s">
        <v>37</v>
      </c>
      <c r="AM17" s="278">
        <v>2023</v>
      </c>
      <c r="AO17" s="97">
        <f t="shared" si="1"/>
        <v>84.407983835808835</v>
      </c>
    </row>
    <row r="18" spans="1:41">
      <c r="A18" s="1">
        <v>14</v>
      </c>
      <c r="B18" s="4" t="s">
        <v>62</v>
      </c>
      <c r="C18" s="278" t="s">
        <v>63</v>
      </c>
      <c r="D18" t="str">
        <f t="shared" si="3"/>
        <v>1.06.02.c Net percentage of imports affected by new non-tariff barriers (2023)</v>
      </c>
      <c r="H18" s="278">
        <v>34.250994290991144</v>
      </c>
      <c r="I18" s="278">
        <v>44.612035403460858</v>
      </c>
      <c r="J18" s="278">
        <v>46.56432915980475</v>
      </c>
      <c r="K18" s="278">
        <v>46.56432915980475</v>
      </c>
      <c r="L18" s="278">
        <v>30.956404032658188</v>
      </c>
      <c r="M18" s="278">
        <v>45.428755065055</v>
      </c>
      <c r="N18" s="278">
        <v>56.643075243934263</v>
      </c>
      <c r="O18" s="278">
        <v>46.4523860375309</v>
      </c>
      <c r="P18" s="278">
        <v>62.305304333412714</v>
      </c>
      <c r="Q18" s="278">
        <v>46.087470398027534</v>
      </c>
      <c r="R18" s="278">
        <v>5.072995727027541</v>
      </c>
      <c r="S18" s="278">
        <v>100</v>
      </c>
      <c r="T18" s="278">
        <v>44.86094059254826</v>
      </c>
      <c r="U18" s="278">
        <v>44.249791429374433</v>
      </c>
      <c r="V18" s="278">
        <v>39.331694107217452</v>
      </c>
      <c r="W18" s="278">
        <v>50.505686348382063</v>
      </c>
      <c r="X18" s="278">
        <v>45.927937449829138</v>
      </c>
      <c r="Y18" s="278">
        <v>46.756150209126332</v>
      </c>
      <c r="Z18" s="278">
        <v>42.88469311108318</v>
      </c>
      <c r="AA18" s="278">
        <v>46.56432915980475</v>
      </c>
      <c r="AB18" s="278">
        <v>46.134471521587791</v>
      </c>
      <c r="AC18" s="278">
        <v>42.322331203120278</v>
      </c>
      <c r="AD18" s="278">
        <v>29.635631566417494</v>
      </c>
      <c r="AE18" s="278">
        <v>0</v>
      </c>
      <c r="AF18" s="278">
        <v>59.804334309992782</v>
      </c>
      <c r="AG18" s="278">
        <v>82.05142821407243</v>
      </c>
      <c r="AH18" s="278">
        <v>27.887963774499838</v>
      </c>
      <c r="AI18" s="278">
        <v>43.908523742307501</v>
      </c>
      <c r="AJ18" s="278">
        <v>55.993528687620362</v>
      </c>
      <c r="AK18" s="278">
        <v>64.713734338884635</v>
      </c>
      <c r="AL18" s="279"/>
      <c r="AM18" s="278">
        <v>2020</v>
      </c>
      <c r="AO18" s="97">
        <f t="shared" si="1"/>
        <v>45.949041620585881</v>
      </c>
    </row>
    <row r="19" spans="1:41">
      <c r="A19" s="1">
        <v>15</v>
      </c>
      <c r="B19" s="2" t="s">
        <v>64</v>
      </c>
      <c r="C19" t="s">
        <v>65</v>
      </c>
      <c r="D19" t="str">
        <f t="shared" si="2"/>
        <v>1.07 Trade liberalization</v>
      </c>
      <c r="H19" s="278">
        <v>78.955696202531641</v>
      </c>
      <c r="I19" s="278">
        <v>9.6518987341772178</v>
      </c>
      <c r="J19" s="278">
        <v>40.348101265822798</v>
      </c>
      <c r="K19" s="278">
        <v>52.848101265822791</v>
      </c>
      <c r="L19" s="278">
        <v>74.525316455696185</v>
      </c>
      <c r="M19" s="278">
        <v>68.028419167507835</v>
      </c>
      <c r="N19" s="278">
        <v>7.9113924050632924</v>
      </c>
      <c r="O19" s="278">
        <v>32.753164556962027</v>
      </c>
      <c r="P19" s="278">
        <v>26.414495116874928</v>
      </c>
      <c r="Q19" s="278">
        <v>55.537974683544306</v>
      </c>
      <c r="R19" s="278">
        <v>19.778481012658229</v>
      </c>
      <c r="S19" s="278">
        <v>33.27571015542339</v>
      </c>
      <c r="T19" s="278">
        <v>72.468354430379748</v>
      </c>
      <c r="U19" s="278">
        <v>7.12025316455696</v>
      </c>
      <c r="V19" s="278">
        <v>39.763051927575297</v>
      </c>
      <c r="W19" s="278">
        <v>67.237279927001524</v>
      </c>
      <c r="X19" s="278">
        <v>3.3227848101265818</v>
      </c>
      <c r="Y19" s="278">
        <v>69.145569620253156</v>
      </c>
      <c r="Z19" s="278">
        <v>20.569620253164558</v>
      </c>
      <c r="AA19" s="278">
        <v>3.4381855792507126</v>
      </c>
      <c r="AB19" s="278">
        <v>78.48101265822784</v>
      </c>
      <c r="AC19" s="278">
        <v>35.543848371441605</v>
      </c>
      <c r="AD19" s="278">
        <v>4.4303797468354418</v>
      </c>
      <c r="AE19" s="278">
        <v>94.303797468354432</v>
      </c>
      <c r="AF19" s="278">
        <v>72.626582278480996</v>
      </c>
      <c r="AG19" s="278">
        <v>0</v>
      </c>
      <c r="AH19" s="278">
        <v>34.857988636436055</v>
      </c>
      <c r="AI19" s="278">
        <v>100</v>
      </c>
      <c r="AJ19" s="278">
        <v>73.417721518987321</v>
      </c>
      <c r="AK19" s="278">
        <v>27.89596331998035</v>
      </c>
      <c r="AL19" s="279"/>
      <c r="AM19" s="278"/>
      <c r="AO19" s="97">
        <f t="shared" si="1"/>
        <v>43.488371491104566</v>
      </c>
    </row>
    <row r="20" spans="1:41">
      <c r="A20" s="1">
        <v>16</v>
      </c>
      <c r="B20" s="3" t="s">
        <v>66</v>
      </c>
      <c r="C20" t="s">
        <v>67</v>
      </c>
      <c r="D20" t="str">
        <f t="shared" si="2"/>
        <v>1.07.01 Regional Trade Agreements, number in force</v>
      </c>
      <c r="H20" s="278">
        <v>44.117647058823529</v>
      </c>
      <c r="I20" s="278">
        <v>2.9411764705882355</v>
      </c>
      <c r="J20" s="278">
        <v>20.588235294117649</v>
      </c>
      <c r="K20" s="278">
        <v>17.647058823529413</v>
      </c>
      <c r="L20" s="278">
        <v>32.352941176470587</v>
      </c>
      <c r="M20" s="278">
        <v>79.411764705882348</v>
      </c>
      <c r="N20" s="278">
        <v>41.176470588235297</v>
      </c>
      <c r="O20" s="278">
        <v>0</v>
      </c>
      <c r="P20" s="278">
        <v>11.764705882352942</v>
      </c>
      <c r="Q20" s="278">
        <v>11.764705882352942</v>
      </c>
      <c r="R20" s="278">
        <v>44.117647058823529</v>
      </c>
      <c r="S20" s="278">
        <v>35.294117647058826</v>
      </c>
      <c r="T20" s="278">
        <v>41.176470588235297</v>
      </c>
      <c r="U20" s="278">
        <v>17.647058823529413</v>
      </c>
      <c r="V20" s="278">
        <v>38.235294117647058</v>
      </c>
      <c r="W20" s="278">
        <v>55.882352941176471</v>
      </c>
      <c r="X20" s="278">
        <v>14.705882352941176</v>
      </c>
      <c r="Y20" s="278">
        <v>32.352941176470587</v>
      </c>
      <c r="Z20" s="278">
        <v>17.647058823529413</v>
      </c>
      <c r="AA20" s="278">
        <v>5.882352941176471</v>
      </c>
      <c r="AB20" s="278">
        <v>50</v>
      </c>
      <c r="AC20" s="278">
        <v>23.529411764705884</v>
      </c>
      <c r="AD20" s="278">
        <v>17.647058823529413</v>
      </c>
      <c r="AE20" s="278">
        <v>70.588235294117652</v>
      </c>
      <c r="AF20" s="278">
        <v>55.882352941176471</v>
      </c>
      <c r="AG20" s="278">
        <v>5.882352941176471</v>
      </c>
      <c r="AH20" s="278">
        <v>32.352941176470587</v>
      </c>
      <c r="AI20" s="278">
        <v>100</v>
      </c>
      <c r="AJ20" s="278">
        <v>29.411764705882351</v>
      </c>
      <c r="AK20" s="278">
        <v>35.294117647058826</v>
      </c>
      <c r="AL20" s="279"/>
      <c r="AM20" s="278">
        <v>2023</v>
      </c>
      <c r="AO20" s="97">
        <f t="shared" si="1"/>
        <v>32.843137254901954</v>
      </c>
    </row>
    <row r="21" spans="1:41">
      <c r="A21" s="1">
        <v>17</v>
      </c>
      <c r="B21" s="3" t="s">
        <v>68</v>
      </c>
      <c r="C21" t="s">
        <v>248</v>
      </c>
      <c r="D21" t="str">
        <f t="shared" si="2"/>
        <v>1.07.02 Capital account liberalization, index</v>
      </c>
      <c r="H21" s="278">
        <v>100</v>
      </c>
      <c r="I21" s="278">
        <v>0</v>
      </c>
      <c r="J21" s="278" t="s">
        <v>221</v>
      </c>
      <c r="K21" s="278">
        <v>100</v>
      </c>
      <c r="L21" s="278">
        <v>100</v>
      </c>
      <c r="M21" s="278">
        <v>64.260339974222489</v>
      </c>
      <c r="N21" s="278">
        <v>0</v>
      </c>
      <c r="O21" s="278" t="s">
        <v>221</v>
      </c>
      <c r="P21" s="278">
        <v>64.260339974222489</v>
      </c>
      <c r="Q21" s="278">
        <v>100</v>
      </c>
      <c r="R21" s="278">
        <v>0</v>
      </c>
      <c r="S21" s="278">
        <v>30.379196715241946</v>
      </c>
      <c r="T21" s="278">
        <v>100</v>
      </c>
      <c r="U21" s="278">
        <v>0</v>
      </c>
      <c r="V21" s="278">
        <v>30.379196715241946</v>
      </c>
      <c r="W21" s="278">
        <v>64.260339974222489</v>
      </c>
      <c r="X21" s="278">
        <v>0</v>
      </c>
      <c r="Y21" s="278">
        <v>100</v>
      </c>
      <c r="Z21" s="278">
        <v>0</v>
      </c>
      <c r="AA21" s="278">
        <v>16.272828933136346</v>
      </c>
      <c r="AB21" s="278">
        <v>100</v>
      </c>
      <c r="AC21" s="278">
        <v>33.881143574584421</v>
      </c>
      <c r="AD21" s="278">
        <v>0</v>
      </c>
      <c r="AE21" s="278">
        <v>100</v>
      </c>
      <c r="AF21" s="278">
        <v>100</v>
      </c>
      <c r="AG21" s="278">
        <v>0</v>
      </c>
      <c r="AH21" s="278">
        <v>30.379196715241946</v>
      </c>
      <c r="AI21" s="278">
        <v>100</v>
      </c>
      <c r="AJ21" s="278">
        <v>100</v>
      </c>
      <c r="AK21" s="278">
        <v>30.379196715241946</v>
      </c>
      <c r="AL21" s="279"/>
      <c r="AM21" s="278">
        <v>2021</v>
      </c>
      <c r="AO21" s="97">
        <f t="shared" si="1"/>
        <v>52.301849260405568</v>
      </c>
    </row>
    <row r="22" spans="1:41">
      <c r="A22" s="1">
        <v>18</v>
      </c>
      <c r="B22" s="3" t="s">
        <v>70</v>
      </c>
      <c r="C22" t="s">
        <v>249</v>
      </c>
      <c r="D22" t="str">
        <f t="shared" si="2"/>
        <v>1.07.03 Investment Freedom, index</v>
      </c>
      <c r="H22" s="278">
        <v>85.714285714285708</v>
      </c>
      <c r="I22" s="278">
        <v>42.857142857142854</v>
      </c>
      <c r="J22" s="278">
        <v>64.285714285714292</v>
      </c>
      <c r="K22" s="278">
        <v>42.857142857142854</v>
      </c>
      <c r="L22" s="278">
        <v>85.714285714285708</v>
      </c>
      <c r="M22" s="278">
        <v>57.142857142857146</v>
      </c>
      <c r="N22" s="278">
        <v>0</v>
      </c>
      <c r="O22" s="278">
        <v>71.428571428571431</v>
      </c>
      <c r="P22" s="278">
        <v>14.285714285714286</v>
      </c>
      <c r="Q22" s="278" t="s">
        <v>221</v>
      </c>
      <c r="R22" s="278">
        <v>28.571428571428573</v>
      </c>
      <c r="S22" s="278">
        <v>42.857142857142854</v>
      </c>
      <c r="T22" s="278">
        <v>71.428571428571431</v>
      </c>
      <c r="U22" s="278">
        <v>21.428571428571427</v>
      </c>
      <c r="V22" s="278">
        <v>57.142857142857146</v>
      </c>
      <c r="W22" s="278">
        <v>78.571428571428569</v>
      </c>
      <c r="X22" s="278">
        <v>14.285714285714286</v>
      </c>
      <c r="Y22" s="278">
        <v>71.428571428571431</v>
      </c>
      <c r="Z22" s="278">
        <v>57.142857142857146</v>
      </c>
      <c r="AA22" s="278">
        <v>7.1428571428571432</v>
      </c>
      <c r="AB22" s="278">
        <v>78.571428571428569</v>
      </c>
      <c r="AC22" s="278">
        <v>57.142857142857146</v>
      </c>
      <c r="AD22" s="278">
        <v>14.285714285714286</v>
      </c>
      <c r="AE22" s="278">
        <v>100</v>
      </c>
      <c r="AF22" s="278">
        <v>57.142857142857146</v>
      </c>
      <c r="AG22" s="278">
        <v>14.285714285714286</v>
      </c>
      <c r="AH22" s="278">
        <v>50</v>
      </c>
      <c r="AI22" s="278">
        <v>85.714285714285708</v>
      </c>
      <c r="AJ22" s="278">
        <v>85.714285714285708</v>
      </c>
      <c r="AK22" s="278">
        <v>28.571428571428573</v>
      </c>
      <c r="AL22" s="279"/>
      <c r="AM22" s="278">
        <v>2023</v>
      </c>
      <c r="AO22" s="97">
        <f t="shared" si="1"/>
        <v>51.231527093596064</v>
      </c>
    </row>
    <row r="23" spans="1:41">
      <c r="A23" s="1">
        <v>19</v>
      </c>
      <c r="B23" s="2" t="s">
        <v>72</v>
      </c>
      <c r="C23" t="s">
        <v>73</v>
      </c>
      <c r="D23" t="str">
        <f t="shared" si="2"/>
        <v>1.08 Exchange rate stability, parity change from national currency to SDR, 2023/2021</v>
      </c>
      <c r="H23" s="278">
        <v>83.265006112806816</v>
      </c>
      <c r="I23" s="278">
        <v>50.102182323892521</v>
      </c>
      <c r="J23" s="278">
        <v>81.727358648421671</v>
      </c>
      <c r="K23" s="278">
        <v>82.691064377425434</v>
      </c>
      <c r="L23" s="278">
        <v>98.366936875744827</v>
      </c>
      <c r="M23" s="278">
        <v>89.912195793369222</v>
      </c>
      <c r="N23" s="278">
        <v>92.258205816012264</v>
      </c>
      <c r="O23" s="278">
        <v>88.525903543489761</v>
      </c>
      <c r="P23" s="278">
        <v>81.878470062565114</v>
      </c>
      <c r="Q23" s="278">
        <v>83.901705709448777</v>
      </c>
      <c r="R23" s="278">
        <v>86.960596556991192</v>
      </c>
      <c r="S23" s="278">
        <v>100.00000000000001</v>
      </c>
      <c r="T23" s="278">
        <v>41.564261336480925</v>
      </c>
      <c r="U23" s="278">
        <v>0</v>
      </c>
      <c r="V23" s="278">
        <v>91.628864656257619</v>
      </c>
      <c r="W23" s="278">
        <v>47.261399460988038</v>
      </c>
      <c r="X23" s="278">
        <v>86.205965535230632</v>
      </c>
      <c r="Y23" s="278">
        <v>77.365588963888129</v>
      </c>
      <c r="Z23" s="278">
        <v>5.2903277404324403</v>
      </c>
      <c r="AA23" s="278">
        <v>80.569178565311176</v>
      </c>
      <c r="AB23" s="278">
        <v>72.041822291548442</v>
      </c>
      <c r="AC23" s="278">
        <v>83.610277177776823</v>
      </c>
      <c r="AD23" s="278">
        <v>76.130052295934803</v>
      </c>
      <c r="AE23" s="278">
        <v>81.729544730948916</v>
      </c>
      <c r="AF23" s="278">
        <v>80.283430072682123</v>
      </c>
      <c r="AG23" s="278">
        <v>57.144880026309458</v>
      </c>
      <c r="AH23" s="278">
        <v>95.083893079238692</v>
      </c>
      <c r="AI23" s="278">
        <v>90.000123208433394</v>
      </c>
      <c r="AJ23" s="278">
        <v>81.878470062565114</v>
      </c>
      <c r="AK23" s="278">
        <v>89.443109245993284</v>
      </c>
      <c r="AL23" s="279" t="s">
        <v>37</v>
      </c>
      <c r="AM23" s="278">
        <v>2023</v>
      </c>
      <c r="AO23" s="97">
        <f t="shared" si="1"/>
        <v>75.22736047567291</v>
      </c>
    </row>
    <row r="24" spans="1:41">
      <c r="A24" s="1">
        <v>20</v>
      </c>
      <c r="B24" s="2" t="s">
        <v>74</v>
      </c>
      <c r="C24" t="s">
        <v>75</v>
      </c>
      <c r="D24" t="str">
        <f t="shared" si="2"/>
        <v>1.09 Domestic credit to private sector, % of GDP</v>
      </c>
      <c r="H24" s="278">
        <v>49.063269474292817</v>
      </c>
      <c r="I24" s="278">
        <v>10.882173530815226</v>
      </c>
      <c r="J24" s="278">
        <v>10.619155377244054</v>
      </c>
      <c r="K24" s="278">
        <v>71.222018328642264</v>
      </c>
      <c r="L24" s="278" t="s">
        <v>221</v>
      </c>
      <c r="M24" s="278">
        <v>41.327907660053725</v>
      </c>
      <c r="N24" s="278">
        <v>77.424518417427961</v>
      </c>
      <c r="O24" s="278" t="s">
        <v>221</v>
      </c>
      <c r="P24" s="278">
        <v>18.471085191110806</v>
      </c>
      <c r="Q24" s="278">
        <v>100</v>
      </c>
      <c r="R24" s="278">
        <v>16.179358505395186</v>
      </c>
      <c r="S24" s="278">
        <v>10.19208227433443</v>
      </c>
      <c r="T24" s="278">
        <v>76.945309524882418</v>
      </c>
      <c r="U24" s="278" t="s">
        <v>221</v>
      </c>
      <c r="V24" s="278">
        <v>44.589994325283662</v>
      </c>
      <c r="W24" s="278">
        <v>9.0544703100866215</v>
      </c>
      <c r="X24" s="278">
        <v>7.2131561283966565</v>
      </c>
      <c r="Y24" s="278">
        <v>55.054439043210898</v>
      </c>
      <c r="Z24" s="278">
        <v>0</v>
      </c>
      <c r="AA24" s="278">
        <v>1.883363510553667</v>
      </c>
      <c r="AB24" s="278">
        <v>14.250281616542548</v>
      </c>
      <c r="AC24" s="278">
        <v>15.399175730276944</v>
      </c>
      <c r="AD24" s="278">
        <v>17.907829121032592</v>
      </c>
      <c r="AE24" s="278">
        <v>49.625588864330275</v>
      </c>
      <c r="AF24" s="278">
        <v>69.561457453957743</v>
      </c>
      <c r="AG24" s="278">
        <v>14.851472807678169</v>
      </c>
      <c r="AH24" s="278">
        <v>60.306573522758733</v>
      </c>
      <c r="AI24" s="278">
        <v>46.131488154149203</v>
      </c>
      <c r="AJ24" s="278">
        <v>77.539939483375761</v>
      </c>
      <c r="AK24" s="278">
        <v>48.286718395787283</v>
      </c>
      <c r="AL24" s="279"/>
      <c r="AM24" s="278">
        <v>2022</v>
      </c>
      <c r="AO24" s="97">
        <f t="shared" si="1"/>
        <v>37.554919509319248</v>
      </c>
    </row>
    <row r="25" spans="1:41">
      <c r="A25" s="1">
        <v>21</v>
      </c>
      <c r="B25" s="2" t="s">
        <v>76</v>
      </c>
      <c r="C25" t="s">
        <v>77</v>
      </c>
      <c r="D25" t="str">
        <f t="shared" si="2"/>
        <v>1.10 Foreign trade and payments risk</v>
      </c>
      <c r="H25" s="278">
        <v>87.04661643371756</v>
      </c>
      <c r="I25" s="278">
        <v>46.518707125338977</v>
      </c>
      <c r="J25" s="278">
        <v>100</v>
      </c>
      <c r="K25" s="278">
        <v>44.523799602813064</v>
      </c>
      <c r="L25" s="278">
        <v>69.98195016345079</v>
      </c>
      <c r="M25" s="278">
        <v>71.12417637092878</v>
      </c>
      <c r="N25" s="278">
        <v>63.613861628682884</v>
      </c>
      <c r="O25" s="278">
        <v>86.748966542687114</v>
      </c>
      <c r="P25" s="278">
        <v>28.424281418616463</v>
      </c>
      <c r="Q25" s="278">
        <v>90.696796108518157</v>
      </c>
      <c r="R25" s="278">
        <v>46.360312028914457</v>
      </c>
      <c r="S25" s="278">
        <v>61.658032611210778</v>
      </c>
      <c r="T25" s="278">
        <v>15.998954609161524</v>
      </c>
      <c r="U25" s="278">
        <v>3.8306033828500317</v>
      </c>
      <c r="V25" s="278">
        <v>59.943832406360094</v>
      </c>
      <c r="W25" s="278">
        <v>56.857125112668584</v>
      </c>
      <c r="X25" s="278">
        <v>68.645609939406626</v>
      </c>
      <c r="Y25" s="278">
        <v>85.669919195916947</v>
      </c>
      <c r="Z25" s="278">
        <v>19.911275228907883</v>
      </c>
      <c r="AA25" s="278">
        <v>35.543867103406491</v>
      </c>
      <c r="AB25" s="278">
        <v>64.974250881389452</v>
      </c>
      <c r="AC25" s="278">
        <v>58.223636275659338</v>
      </c>
      <c r="AD25" s="278">
        <v>26.97876401710981</v>
      </c>
      <c r="AE25" s="278">
        <v>56.003589903122176</v>
      </c>
      <c r="AF25" s="278">
        <v>77.282561481920368</v>
      </c>
      <c r="AG25" s="278">
        <v>0</v>
      </c>
      <c r="AH25" s="278">
        <v>58.951177718822251</v>
      </c>
      <c r="AI25" s="278">
        <v>63.479366246035731</v>
      </c>
      <c r="AJ25" s="278">
        <v>64.680548502630671</v>
      </c>
      <c r="AK25" s="278">
        <v>55.106170115661655</v>
      </c>
      <c r="AL25" s="279"/>
      <c r="AM25" s="278"/>
      <c r="AO25" s="97">
        <f t="shared" si="1"/>
        <v>55.625958405196954</v>
      </c>
    </row>
    <row r="26" spans="1:41">
      <c r="A26" s="1">
        <v>22</v>
      </c>
      <c r="B26" s="3" t="s">
        <v>78</v>
      </c>
      <c r="C26" t="s">
        <v>79</v>
      </c>
      <c r="D26" t="str">
        <f t="shared" si="2"/>
        <v>1.10.01 Country credit rating</v>
      </c>
      <c r="H26" s="278">
        <v>100</v>
      </c>
      <c r="I26" s="278">
        <v>37.288135593220339</v>
      </c>
      <c r="J26" s="278" t="s">
        <v>221</v>
      </c>
      <c r="K26" s="278">
        <v>28.813559322033896</v>
      </c>
      <c r="L26" s="278">
        <v>98.305084745762713</v>
      </c>
      <c r="M26" s="278">
        <v>72.881355932203391</v>
      </c>
      <c r="N26" s="278">
        <v>79.66101694915254</v>
      </c>
      <c r="O26" s="278">
        <v>89.830508474576277</v>
      </c>
      <c r="P26" s="278">
        <v>16.949152542372882</v>
      </c>
      <c r="Q26" s="278">
        <v>88.13559322033899</v>
      </c>
      <c r="R26" s="278">
        <v>54.237288135593218</v>
      </c>
      <c r="S26" s="278">
        <v>59.322033898305087</v>
      </c>
      <c r="T26" s="278">
        <v>77.966101694915253</v>
      </c>
      <c r="U26" s="278">
        <v>8.4745762711864412</v>
      </c>
      <c r="V26" s="278">
        <v>67.79661016949153</v>
      </c>
      <c r="W26" s="278">
        <v>57.627118644067792</v>
      </c>
      <c r="X26" s="278" t="s">
        <v>221</v>
      </c>
      <c r="Y26" s="278">
        <v>96.610169491525426</v>
      </c>
      <c r="Z26" s="278">
        <v>13.559322033898304</v>
      </c>
      <c r="AA26" s="278">
        <v>26.271186440677965</v>
      </c>
      <c r="AB26" s="278">
        <v>61.016949152542374</v>
      </c>
      <c r="AC26" s="278">
        <v>61.016949152542374</v>
      </c>
      <c r="AD26" s="278">
        <v>0.84745762711864403</v>
      </c>
      <c r="AE26" s="278">
        <v>100</v>
      </c>
      <c r="AF26" s="278">
        <v>88.13559322033899</v>
      </c>
      <c r="AG26" s="278">
        <v>0</v>
      </c>
      <c r="AH26" s="278">
        <v>64.406779661016955</v>
      </c>
      <c r="AI26" s="278">
        <v>86.440677966101688</v>
      </c>
      <c r="AJ26" s="278">
        <v>96.610169491525426</v>
      </c>
      <c r="AK26" s="278">
        <v>47.457627118644069</v>
      </c>
      <c r="AL26" s="279"/>
      <c r="AM26" s="278">
        <v>2023</v>
      </c>
      <c r="AO26" s="97">
        <f t="shared" si="1"/>
        <v>59.987893462469735</v>
      </c>
    </row>
    <row r="27" spans="1:41">
      <c r="A27" s="1">
        <v>23</v>
      </c>
      <c r="B27" s="3" t="s">
        <v>80</v>
      </c>
      <c r="C27" t="s">
        <v>81</v>
      </c>
      <c r="D27" t="str">
        <f t="shared" si="2"/>
        <v>1.10.02 Gross debt, % GDP</v>
      </c>
      <c r="H27" s="278">
        <v>81.181759280737822</v>
      </c>
      <c r="I27" s="278">
        <v>85.016037818856645</v>
      </c>
      <c r="J27" s="278">
        <v>100</v>
      </c>
      <c r="K27" s="278">
        <v>90.59247942279849</v>
      </c>
      <c r="L27" s="278">
        <v>58.085700344753107</v>
      </c>
      <c r="M27" s="278">
        <v>85.168817040882445</v>
      </c>
      <c r="N27" s="278">
        <v>67.478422934480903</v>
      </c>
      <c r="O27" s="278">
        <v>90.918835038434779</v>
      </c>
      <c r="P27" s="278">
        <v>79.06804674564259</v>
      </c>
      <c r="Q27" s="278">
        <v>98.349024532663577</v>
      </c>
      <c r="R27" s="278">
        <v>67.836774198708966</v>
      </c>
      <c r="S27" s="278">
        <v>84.976043258116903</v>
      </c>
      <c r="T27" s="278">
        <v>0</v>
      </c>
      <c r="U27" s="278">
        <v>51.813753329547168</v>
      </c>
      <c r="V27" s="278">
        <v>74.011134485709931</v>
      </c>
      <c r="W27" s="278">
        <v>79.696361294863905</v>
      </c>
      <c r="X27" s="278">
        <v>77.22469744114801</v>
      </c>
      <c r="Y27" s="278">
        <v>82.571570266443757</v>
      </c>
      <c r="Z27" s="278">
        <v>70.09046769639329</v>
      </c>
      <c r="AA27" s="278">
        <v>80.089107881328147</v>
      </c>
      <c r="AB27" s="278">
        <v>88.098818560675753</v>
      </c>
      <c r="AC27" s="278">
        <v>78.291752321684243</v>
      </c>
      <c r="AD27" s="278">
        <v>93.069742515017964</v>
      </c>
      <c r="AE27" s="278">
        <v>36.083492645000284</v>
      </c>
      <c r="AF27" s="278">
        <v>78.861274866618146</v>
      </c>
      <c r="AG27" s="278">
        <v>54.723357623363221</v>
      </c>
      <c r="AH27" s="278">
        <v>75.958869593735258</v>
      </c>
      <c r="AI27" s="278">
        <v>60.503371541470351</v>
      </c>
      <c r="AJ27" s="278">
        <v>52.078917267251654</v>
      </c>
      <c r="AK27" s="278">
        <v>87.322124191110021</v>
      </c>
      <c r="AL27" s="279"/>
      <c r="AM27" s="278">
        <v>2023</v>
      </c>
      <c r="AO27" s="97">
        <f t="shared" si="1"/>
        <v>73.638691804581242</v>
      </c>
    </row>
    <row r="28" spans="1:41">
      <c r="A28" s="1">
        <v>24</v>
      </c>
      <c r="B28" s="2" t="s">
        <v>82</v>
      </c>
      <c r="C28" t="s">
        <v>83</v>
      </c>
      <c r="D28" t="str">
        <f t="shared" si="2"/>
        <v>1.11 Trade costs</v>
      </c>
      <c r="H28" s="278">
        <v>81.879322691646223</v>
      </c>
      <c r="I28" s="278">
        <v>12.116882663532165</v>
      </c>
      <c r="J28" s="278">
        <v>57.792935146500675</v>
      </c>
      <c r="K28" s="278">
        <v>4.2797612216606948</v>
      </c>
      <c r="L28" s="278">
        <v>88.560944801339673</v>
      </c>
      <c r="M28" s="278">
        <v>57.572723114471621</v>
      </c>
      <c r="N28" s="278">
        <v>50.219437188741459</v>
      </c>
      <c r="O28" s="278">
        <v>79.694435198611131</v>
      </c>
      <c r="P28" s="278">
        <v>21.502423072058534</v>
      </c>
      <c r="Q28" s="278">
        <v>86.111119360661689</v>
      </c>
      <c r="R28" s="278">
        <v>44.044953604517339</v>
      </c>
      <c r="S28" s="278">
        <v>30.455611196868723</v>
      </c>
      <c r="T28" s="278">
        <v>84.975107792110975</v>
      </c>
      <c r="U28" s="278">
        <v>8.3395463395874092</v>
      </c>
      <c r="V28" s="278">
        <v>58.407783763054852</v>
      </c>
      <c r="W28" s="278">
        <v>17.97473998885998</v>
      </c>
      <c r="X28" s="278">
        <v>0</v>
      </c>
      <c r="Y28" s="278">
        <v>87.467582595866446</v>
      </c>
      <c r="Z28" s="278">
        <v>25.315581442581113</v>
      </c>
      <c r="AA28" s="278">
        <v>15.718817125571624</v>
      </c>
      <c r="AB28" s="278">
        <v>25.215186819524483</v>
      </c>
      <c r="AC28" s="278">
        <v>31.547983533196721</v>
      </c>
      <c r="AD28" s="278">
        <v>6.7261956462715604</v>
      </c>
      <c r="AE28" s="278">
        <v>100.00000000000001</v>
      </c>
      <c r="AF28" s="278">
        <v>75.054077153791582</v>
      </c>
      <c r="AG28" s="278">
        <v>29.436674672465315</v>
      </c>
      <c r="AH28" s="278">
        <v>43.562953595786368</v>
      </c>
      <c r="AI28" s="278">
        <v>79.056523207353905</v>
      </c>
      <c r="AJ28" s="278">
        <v>79.637098955249002</v>
      </c>
      <c r="AK28" s="278">
        <v>40.499367632446486</v>
      </c>
      <c r="AL28" s="279"/>
      <c r="AM28" s="278"/>
      <c r="AO28" s="97">
        <f t="shared" si="1"/>
        <v>47.438858984144268</v>
      </c>
    </row>
    <row r="29" spans="1:41">
      <c r="A29" s="1">
        <v>25</v>
      </c>
      <c r="B29" s="3" t="s">
        <v>84</v>
      </c>
      <c r="C29" t="s">
        <v>85</v>
      </c>
      <c r="D29" t="str">
        <f t="shared" si="2"/>
        <v>1.11.01 Logistics performance, index</v>
      </c>
      <c r="H29" s="278">
        <v>68.421052631578959</v>
      </c>
      <c r="I29" s="278">
        <v>10.526315789473694</v>
      </c>
      <c r="J29" s="278">
        <v>33.366578947368417</v>
      </c>
      <c r="K29" s="278">
        <v>0</v>
      </c>
      <c r="L29" s="278">
        <v>84.21052631578948</v>
      </c>
      <c r="M29" s="278">
        <v>31.578947368421058</v>
      </c>
      <c r="N29" s="278">
        <v>68.421052631578959</v>
      </c>
      <c r="O29" s="278">
        <v>78.94736842105263</v>
      </c>
      <c r="P29" s="278">
        <v>25.349947368421052</v>
      </c>
      <c r="Q29" s="278">
        <v>84.21052631578948</v>
      </c>
      <c r="R29" s="278">
        <v>52.631578947368425</v>
      </c>
      <c r="S29" s="278">
        <v>31.578947368421058</v>
      </c>
      <c r="T29" s="278">
        <v>78.94736842105263</v>
      </c>
      <c r="U29" s="278">
        <v>0</v>
      </c>
      <c r="V29" s="278">
        <v>63.157894736842117</v>
      </c>
      <c r="W29" s="278">
        <v>26.315789473684212</v>
      </c>
      <c r="X29" s="278">
        <v>7.3505789473684358</v>
      </c>
      <c r="Y29" s="278">
        <v>63.157894736842117</v>
      </c>
      <c r="Z29" s="278">
        <v>46.104315789473688</v>
      </c>
      <c r="AA29" s="278">
        <v>15.789473684210542</v>
      </c>
      <c r="AB29" s="278">
        <v>31.578947368421058</v>
      </c>
      <c r="AC29" s="278">
        <v>47.368421052631575</v>
      </c>
      <c r="AD29" s="278">
        <v>10.526315789473694</v>
      </c>
      <c r="AE29" s="278">
        <v>100</v>
      </c>
      <c r="AF29" s="278">
        <v>73.684210526315795</v>
      </c>
      <c r="AG29" s="278">
        <v>21.052631578947366</v>
      </c>
      <c r="AH29" s="278">
        <v>57.894736842105274</v>
      </c>
      <c r="AI29" s="278">
        <v>68.421052631578959</v>
      </c>
      <c r="AJ29" s="278">
        <v>73.684210526315795</v>
      </c>
      <c r="AK29" s="278">
        <v>47.368421052631575</v>
      </c>
      <c r="AL29" s="279"/>
      <c r="AM29" s="278">
        <v>2023</v>
      </c>
      <c r="AO29" s="97">
        <f t="shared" si="1"/>
        <v>46.721503508771931</v>
      </c>
    </row>
    <row r="30" spans="1:41">
      <c r="A30" s="1">
        <v>26</v>
      </c>
      <c r="B30" s="3" t="s">
        <v>86</v>
      </c>
      <c r="C30" t="s">
        <v>87</v>
      </c>
      <c r="D30" t="str">
        <f t="shared" si="2"/>
        <v>1.11.02 Corruption perceptions, index</v>
      </c>
      <c r="H30" s="278">
        <v>84.615384615384613</v>
      </c>
      <c r="I30" s="278">
        <v>6.1538461538461551</v>
      </c>
      <c r="J30" s="278">
        <v>61.53846153846154</v>
      </c>
      <c r="K30" s="278">
        <v>3.0769230769230775</v>
      </c>
      <c r="L30" s="278">
        <v>86.153846153846146</v>
      </c>
      <c r="M30" s="278">
        <v>70.769230769230774</v>
      </c>
      <c r="N30" s="278">
        <v>33.846153846153847</v>
      </c>
      <c r="O30" s="278">
        <v>72.307692307692307</v>
      </c>
      <c r="P30" s="278">
        <v>21.538461538461537</v>
      </c>
      <c r="Q30" s="278">
        <v>84.615384615384613</v>
      </c>
      <c r="R30" s="278">
        <v>29.23076923076923</v>
      </c>
      <c r="S30" s="278">
        <v>21.538461538461537</v>
      </c>
      <c r="T30" s="278">
        <v>81.538461538461533</v>
      </c>
      <c r="U30" s="278">
        <v>12.30769230769231</v>
      </c>
      <c r="V30" s="278">
        <v>46.153846153846153</v>
      </c>
      <c r="W30" s="278">
        <v>16.923076923076923</v>
      </c>
      <c r="X30" s="278">
        <v>0</v>
      </c>
      <c r="Y30" s="278">
        <v>100</v>
      </c>
      <c r="Z30" s="278">
        <v>13.846153846153847</v>
      </c>
      <c r="AA30" s="278">
        <v>13.846153846153847</v>
      </c>
      <c r="AB30" s="278">
        <v>20</v>
      </c>
      <c r="AC30" s="278">
        <v>21.538461538461537</v>
      </c>
      <c r="AD30" s="278">
        <v>9.2307692307692299</v>
      </c>
      <c r="AE30" s="278">
        <v>96.92307692307692</v>
      </c>
      <c r="AF30" s="278">
        <v>66.15384615384616</v>
      </c>
      <c r="AG30" s="278">
        <v>21.538461538461537</v>
      </c>
      <c r="AH30" s="278">
        <v>23.076923076923077</v>
      </c>
      <c r="AI30" s="278">
        <v>78.461538461538467</v>
      </c>
      <c r="AJ30" s="278">
        <v>75.384615384615387</v>
      </c>
      <c r="AK30" s="278">
        <v>32.307692307692307</v>
      </c>
      <c r="AL30" s="279"/>
      <c r="AM30" s="278">
        <v>2023</v>
      </c>
      <c r="AO30" s="97">
        <f t="shared" si="1"/>
        <v>43.487179487179489</v>
      </c>
    </row>
    <row r="31" spans="1:41">
      <c r="A31" s="1">
        <v>27</v>
      </c>
      <c r="B31" s="3" t="s">
        <v>88</v>
      </c>
      <c r="C31" t="s">
        <v>89</v>
      </c>
      <c r="D31" t="str">
        <f t="shared" si="2"/>
        <v>1.11.03 Rule of law, index</v>
      </c>
      <c r="H31" s="278">
        <v>91.414141744195916</v>
      </c>
      <c r="I31" s="278">
        <v>25.75757680962424</v>
      </c>
      <c r="J31" s="278">
        <v>79.797984418741606</v>
      </c>
      <c r="K31" s="278">
        <v>16.66666734740393</v>
      </c>
      <c r="L31" s="278">
        <v>93.434346569860466</v>
      </c>
      <c r="M31" s="278">
        <v>71.717173284930197</v>
      </c>
      <c r="N31" s="278">
        <v>50.505051206416162</v>
      </c>
      <c r="O31" s="278">
        <v>86.868684970874043</v>
      </c>
      <c r="P31" s="278">
        <v>22.727273655550803</v>
      </c>
      <c r="Q31" s="278">
        <v>87.878787383706253</v>
      </c>
      <c r="R31" s="278">
        <v>53.030303154073479</v>
      </c>
      <c r="S31" s="278">
        <v>42.42424415702817</v>
      </c>
      <c r="T31" s="278">
        <v>92.929291279020902</v>
      </c>
      <c r="U31" s="278">
        <v>19.191919295061151</v>
      </c>
      <c r="V31" s="278">
        <v>67.171716511608324</v>
      </c>
      <c r="W31" s="278">
        <v>16.161616140987714</v>
      </c>
      <c r="X31" s="278">
        <v>0</v>
      </c>
      <c r="Y31" s="278">
        <v>97.47474805234279</v>
      </c>
      <c r="Z31" s="278">
        <v>20.707070872097919</v>
      </c>
      <c r="AA31" s="278">
        <v>23.232322819755247</v>
      </c>
      <c r="AB31" s="278">
        <v>28.787877921486007</v>
      </c>
      <c r="AC31" s="278">
        <v>29.797980334318233</v>
      </c>
      <c r="AD31" s="278">
        <v>7.0707066787674133</v>
      </c>
      <c r="AE31" s="278">
        <v>100</v>
      </c>
      <c r="AF31" s="278">
        <v>84.848488314056254</v>
      </c>
      <c r="AG31" s="278">
        <v>50.000000000000043</v>
      </c>
      <c r="AH31" s="278">
        <v>52.525251947657374</v>
      </c>
      <c r="AI31" s="278">
        <v>89.393936918531367</v>
      </c>
      <c r="AJ31" s="278">
        <v>88.888889796538592</v>
      </c>
      <c r="AK31" s="278">
        <v>44.949496104685394</v>
      </c>
      <c r="AL31" s="279"/>
      <c r="AM31" s="278">
        <v>2022</v>
      </c>
      <c r="AO31" s="97">
        <f t="shared" si="1"/>
        <v>54.511784922977327</v>
      </c>
    </row>
    <row r="32" spans="1:41">
      <c r="A32" s="1">
        <v>28</v>
      </c>
      <c r="B32" s="2" t="s">
        <v>90</v>
      </c>
      <c r="C32" t="s">
        <v>91</v>
      </c>
      <c r="D32" t="str">
        <f t="shared" si="2"/>
        <v xml:space="preserve">1.12 Monetary policy intervention </v>
      </c>
      <c r="H32" s="278">
        <v>72.620868543202221</v>
      </c>
      <c r="I32" s="278">
        <v>84.03909349447369</v>
      </c>
      <c r="J32" s="278">
        <v>35.272604470528258</v>
      </c>
      <c r="K32" s="278">
        <v>99.999999999999986</v>
      </c>
      <c r="L32" s="278">
        <v>75.927697067478633</v>
      </c>
      <c r="M32" s="278">
        <v>81.563387515602216</v>
      </c>
      <c r="N32" s="278">
        <v>70.04341921883713</v>
      </c>
      <c r="O32" s="278">
        <v>29.699631749412131</v>
      </c>
      <c r="P32" s="278">
        <v>82.646061455001259</v>
      </c>
      <c r="Q32" s="278">
        <v>69.104233283390172</v>
      </c>
      <c r="R32" s="278">
        <v>76.943194302784264</v>
      </c>
      <c r="S32" s="278">
        <v>75.536074310939981</v>
      </c>
      <c r="T32" s="278">
        <v>63.41897936000877</v>
      </c>
      <c r="U32" s="278">
        <v>73.364789835921769</v>
      </c>
      <c r="V32" s="278">
        <v>75.616434383637923</v>
      </c>
      <c r="W32" s="278">
        <v>81.326929617828625</v>
      </c>
      <c r="X32" s="278">
        <v>85.971977452778248</v>
      </c>
      <c r="Y32" s="278">
        <v>90.48525533429185</v>
      </c>
      <c r="Z32" s="278">
        <v>73.761310068199506</v>
      </c>
      <c r="AA32" s="278">
        <v>38.675031736225925</v>
      </c>
      <c r="AB32" s="278">
        <v>82.052810575772142</v>
      </c>
      <c r="AC32" s="278">
        <v>81.676749376758877</v>
      </c>
      <c r="AD32" s="278">
        <v>59.087592778124154</v>
      </c>
      <c r="AE32" s="278">
        <v>0</v>
      </c>
      <c r="AF32" s="278">
        <v>73.276192545747392</v>
      </c>
      <c r="AG32" s="278">
        <v>86.499515486901188</v>
      </c>
      <c r="AH32" s="278">
        <v>73.397762656019793</v>
      </c>
      <c r="AI32" s="278">
        <v>81.841414556909157</v>
      </c>
      <c r="AJ32" s="278">
        <v>82.369390548917252</v>
      </c>
      <c r="AK32" s="278">
        <v>86.522791238166349</v>
      </c>
      <c r="AL32" s="279"/>
      <c r="AM32" s="278"/>
      <c r="AO32" s="97">
        <f t="shared" si="1"/>
        <v>71.42470643212863</v>
      </c>
    </row>
    <row r="33" spans="1:41">
      <c r="A33" s="1">
        <v>29</v>
      </c>
      <c r="B33" s="3" t="s">
        <v>92</v>
      </c>
      <c r="C33" t="s">
        <v>93</v>
      </c>
      <c r="D33" t="str">
        <f t="shared" si="2"/>
        <v>1.12.01 Current account balance, % GDP</v>
      </c>
      <c r="H33" s="278">
        <v>69.660896015622058</v>
      </c>
      <c r="I33" s="278">
        <v>77.043824401967782</v>
      </c>
      <c r="J33" s="278">
        <v>2.8690525367080966</v>
      </c>
      <c r="K33" s="278">
        <v>69.281610274512744</v>
      </c>
      <c r="L33" s="278">
        <v>76.544368921101054</v>
      </c>
      <c r="M33" s="278">
        <v>87.554921326373503</v>
      </c>
      <c r="N33" s="278">
        <v>68.620676705847004</v>
      </c>
      <c r="O33" s="278">
        <v>25.138007435502644</v>
      </c>
      <c r="P33" s="278">
        <v>69.694693754928835</v>
      </c>
      <c r="Q33" s="278">
        <v>38.934995681399975</v>
      </c>
      <c r="R33" s="278">
        <v>78.76750910661309</v>
      </c>
      <c r="S33" s="278">
        <v>74.666716737391567</v>
      </c>
      <c r="T33" s="278">
        <v>61.339141537421604</v>
      </c>
      <c r="U33" s="278">
        <v>75.214991175034726</v>
      </c>
      <c r="V33" s="278">
        <v>69.724736189868182</v>
      </c>
      <c r="W33" s="278">
        <v>75.436554132712445</v>
      </c>
      <c r="X33" s="278">
        <v>97.314957377295428</v>
      </c>
      <c r="Y33" s="278">
        <v>100</v>
      </c>
      <c r="Z33" s="278">
        <v>76.720868226369745</v>
      </c>
      <c r="AA33" s="278">
        <v>11.911825453452991</v>
      </c>
      <c r="AB33" s="278">
        <v>71.887791505501525</v>
      </c>
      <c r="AC33" s="278">
        <v>83.878478350670321</v>
      </c>
      <c r="AD33" s="278">
        <v>64.730181381200936</v>
      </c>
      <c r="AE33" s="278">
        <v>0</v>
      </c>
      <c r="AF33" s="278">
        <v>66.457621390213674</v>
      </c>
      <c r="AG33" s="278">
        <v>77.971384580720269</v>
      </c>
      <c r="AH33" s="278">
        <v>69.446843666679172</v>
      </c>
      <c r="AI33" s="278">
        <v>82.489015734725314</v>
      </c>
      <c r="AJ33" s="278">
        <v>85.395621315107576</v>
      </c>
      <c r="AK33" s="278">
        <v>55.03023020015771</v>
      </c>
      <c r="AL33" s="279"/>
      <c r="AM33" s="278">
        <v>2023</v>
      </c>
      <c r="AO33" s="97">
        <f t="shared" si="1"/>
        <v>65.457583837170006</v>
      </c>
    </row>
    <row r="34" spans="1:41">
      <c r="A34" s="1">
        <v>30</v>
      </c>
      <c r="B34" s="3" t="s">
        <v>94</v>
      </c>
      <c r="C34" t="s">
        <v>95</v>
      </c>
      <c r="D34" t="str">
        <f t="shared" si="2"/>
        <v>1.12.02 Change (1-year) in total reserves (includes gold), % GDP</v>
      </c>
      <c r="H34" s="278">
        <v>53.272879649647749</v>
      </c>
      <c r="I34" s="278">
        <v>65.218906325580534</v>
      </c>
      <c r="J34" s="278">
        <v>56.840980296761899</v>
      </c>
      <c r="K34" s="278">
        <v>100</v>
      </c>
      <c r="L34" s="278">
        <v>51.987259319080771</v>
      </c>
      <c r="M34" s="278">
        <v>50.516894454478809</v>
      </c>
      <c r="N34" s="278">
        <v>49.949951239128019</v>
      </c>
      <c r="O34" s="278" t="s">
        <v>221</v>
      </c>
      <c r="P34" s="278">
        <v>70.209889904560669</v>
      </c>
      <c r="Q34" s="278">
        <v>78.045763188578704</v>
      </c>
      <c r="R34" s="278">
        <v>51.483169205787242</v>
      </c>
      <c r="S34" s="278">
        <v>53.201966194320178</v>
      </c>
      <c r="T34" s="278">
        <v>46.01752794286211</v>
      </c>
      <c r="U34" s="278">
        <v>48.978106433725699</v>
      </c>
      <c r="V34" s="278">
        <v>58.279981566924405</v>
      </c>
      <c r="W34" s="278">
        <v>62.234981911167466</v>
      </c>
      <c r="X34" s="278">
        <v>48.219790439608616</v>
      </c>
      <c r="Y34" s="278">
        <v>53.174897290893675</v>
      </c>
      <c r="Z34" s="278">
        <v>48.143465216654668</v>
      </c>
      <c r="AA34" s="278">
        <v>53.557891043809086</v>
      </c>
      <c r="AB34" s="278">
        <v>67.012527512661251</v>
      </c>
      <c r="AC34" s="278">
        <v>54.385238214185136</v>
      </c>
      <c r="AD34" s="278">
        <v>35.294247146054317</v>
      </c>
      <c r="AE34" s="278">
        <v>0</v>
      </c>
      <c r="AF34" s="278">
        <v>57.585497299079989</v>
      </c>
      <c r="AG34" s="278">
        <v>68.45638811515758</v>
      </c>
      <c r="AH34" s="278">
        <v>54.802070862896102</v>
      </c>
      <c r="AI34" s="278">
        <v>56.053448698650001</v>
      </c>
      <c r="AJ34" s="278">
        <v>54.040609379401843</v>
      </c>
      <c r="AK34" s="278">
        <v>91.436944062265269</v>
      </c>
      <c r="AL34" s="279"/>
      <c r="AM34" s="278">
        <v>2023</v>
      </c>
      <c r="AO34" s="97">
        <f t="shared" si="1"/>
        <v>56.496595617721439</v>
      </c>
    </row>
    <row r="35" spans="1:41">
      <c r="A35" s="1">
        <v>31</v>
      </c>
      <c r="B35" s="2" t="s">
        <v>96</v>
      </c>
      <c r="C35" t="s">
        <v>97</v>
      </c>
      <c r="D35" t="str">
        <f t="shared" si="2"/>
        <v>1.13 Export concentration</v>
      </c>
      <c r="H35" s="278">
        <v>31.925416876989406</v>
      </c>
      <c r="I35" s="278">
        <v>31.34352068696532</v>
      </c>
      <c r="J35" s="278">
        <v>0</v>
      </c>
      <c r="K35" s="278">
        <v>37.03440348271706</v>
      </c>
      <c r="L35" s="278">
        <v>42.756161310780158</v>
      </c>
      <c r="M35" s="278">
        <v>26.320837948073244</v>
      </c>
      <c r="N35" s="278">
        <v>95.813389473690933</v>
      </c>
      <c r="O35" s="278">
        <v>43.754684752402369</v>
      </c>
      <c r="P35" s="278">
        <v>23.905521693745442</v>
      </c>
      <c r="Q35" s="278">
        <v>21.670369181191475</v>
      </c>
      <c r="R35" s="278">
        <v>100</v>
      </c>
      <c r="S35" s="278">
        <v>71.388364465590186</v>
      </c>
      <c r="T35" s="278">
        <v>69.815677607483678</v>
      </c>
      <c r="U35" s="278">
        <v>30.868903782113144</v>
      </c>
      <c r="V35" s="278">
        <v>65.839243427111185</v>
      </c>
      <c r="W35" s="278">
        <v>24.772865487994078</v>
      </c>
      <c r="X35" s="278">
        <v>35.077152234652807</v>
      </c>
      <c r="Y35" s="278">
        <v>52.387741000395231</v>
      </c>
      <c r="Z35" s="278">
        <v>58.020174739223549</v>
      </c>
      <c r="AA35" s="278">
        <v>19.539260794176691</v>
      </c>
      <c r="AB35" s="278">
        <v>41.832129492196628</v>
      </c>
      <c r="AC35" s="278">
        <v>42.997951237172245</v>
      </c>
      <c r="AD35" s="278">
        <v>74.011391497944302</v>
      </c>
      <c r="AE35" s="278">
        <v>68.092025246598752</v>
      </c>
      <c r="AF35" s="278">
        <v>30.652578428762698</v>
      </c>
      <c r="AG35" s="278">
        <v>55.81774129998535</v>
      </c>
      <c r="AH35" s="278">
        <v>93.118379339376759</v>
      </c>
      <c r="AI35" s="278">
        <v>89.250551264379439</v>
      </c>
      <c r="AJ35" s="278">
        <v>92.882624671706765</v>
      </c>
      <c r="AK35" s="278">
        <v>56.796075971629463</v>
      </c>
      <c r="AL35" s="279"/>
      <c r="AM35" s="278"/>
      <c r="AO35" s="97">
        <f t="shared" si="1"/>
        <v>50.922837913168287</v>
      </c>
    </row>
    <row r="36" spans="1:41">
      <c r="A36" s="1">
        <v>32</v>
      </c>
      <c r="B36" s="3" t="s">
        <v>98</v>
      </c>
      <c r="C36" t="s">
        <v>99</v>
      </c>
      <c r="D36" t="str">
        <f t="shared" si="2"/>
        <v>1.13.01 Export market concentration, Top 5 as % total</v>
      </c>
      <c r="H36" s="278">
        <v>36.54304444379644</v>
      </c>
      <c r="I36" s="278">
        <v>67.044809747494213</v>
      </c>
      <c r="J36" s="278">
        <v>23.272985227500246</v>
      </c>
      <c r="K36" s="278">
        <v>47.003307568906195</v>
      </c>
      <c r="L36" s="278">
        <v>6.6773767273555666</v>
      </c>
      <c r="M36" s="278">
        <v>32.280328102412518</v>
      </c>
      <c r="N36" s="278">
        <v>93.382032692713011</v>
      </c>
      <c r="O36" s="278">
        <v>36.528925088611715</v>
      </c>
      <c r="P36" s="278">
        <v>42.242169540879331</v>
      </c>
      <c r="Q36" s="278">
        <v>30.732274486406347</v>
      </c>
      <c r="R36" s="278">
        <v>97.988136575569214</v>
      </c>
      <c r="S36" s="278">
        <v>67.417675991792933</v>
      </c>
      <c r="T36" s="278">
        <v>59.81043165272191</v>
      </c>
      <c r="U36" s="278">
        <v>12.978574021803142</v>
      </c>
      <c r="V36" s="278">
        <v>68.655734389054217</v>
      </c>
      <c r="W36" s="278">
        <v>0</v>
      </c>
      <c r="X36" s="278">
        <v>52.18250941939241</v>
      </c>
      <c r="Y36" s="278">
        <v>51.507797896514241</v>
      </c>
      <c r="Z36" s="278">
        <v>78.105470165811795</v>
      </c>
      <c r="AA36" s="278">
        <v>16.353769659837241</v>
      </c>
      <c r="AB36" s="278">
        <v>53.741344838706453</v>
      </c>
      <c r="AC36" s="278">
        <v>48.186674414692042</v>
      </c>
      <c r="AD36" s="278">
        <v>100</v>
      </c>
      <c r="AE36" s="278">
        <v>73.649056832376743</v>
      </c>
      <c r="AF36" s="278">
        <v>13.760734700089133</v>
      </c>
      <c r="AG36" s="278">
        <v>71.014006699757545</v>
      </c>
      <c r="AH36" s="278">
        <v>78.446858417950793</v>
      </c>
      <c r="AI36" s="278">
        <v>84.016511632086178</v>
      </c>
      <c r="AJ36" s="278">
        <v>75.328186911017895</v>
      </c>
      <c r="AK36" s="278">
        <v>50.170806875967074</v>
      </c>
      <c r="AL36" s="279"/>
      <c r="AM36" s="278">
        <v>2022</v>
      </c>
      <c r="AO36" s="97">
        <f t="shared" si="1"/>
        <v>52.300717824040568</v>
      </c>
    </row>
    <row r="37" spans="1:41">
      <c r="A37" s="1">
        <v>33</v>
      </c>
      <c r="B37" s="3" t="s">
        <v>100</v>
      </c>
      <c r="C37" t="s">
        <v>101</v>
      </c>
      <c r="D37" t="str">
        <f t="shared" si="2"/>
        <v>1.13.02 Export product concentration, Top 5 as % total</v>
      </c>
      <c r="H37" s="278">
        <v>38.994029134124013</v>
      </c>
      <c r="I37" s="278">
        <v>7.5396600162498411</v>
      </c>
      <c r="J37" s="278">
        <v>0</v>
      </c>
      <c r="K37" s="278">
        <v>36.897526093078135</v>
      </c>
      <c r="L37" s="278">
        <v>86.590365369930566</v>
      </c>
      <c r="M37" s="278">
        <v>34.081666902958375</v>
      </c>
      <c r="N37" s="278">
        <v>86.744016408652783</v>
      </c>
      <c r="O37" s="278">
        <v>58.37346809479768</v>
      </c>
      <c r="P37" s="278">
        <v>20.165787758522583</v>
      </c>
      <c r="Q37" s="278">
        <v>28.016585459846141</v>
      </c>
      <c r="R37" s="278">
        <v>88.991679957523544</v>
      </c>
      <c r="S37" s="278">
        <v>72.722938623212571</v>
      </c>
      <c r="T37" s="278">
        <v>77.755587140517974</v>
      </c>
      <c r="U37" s="278">
        <v>60.828915446166732</v>
      </c>
      <c r="V37" s="278">
        <v>62.400590008545329</v>
      </c>
      <c r="W37" s="278">
        <v>63.827858341492067</v>
      </c>
      <c r="X37" s="278">
        <v>28.514170243696768</v>
      </c>
      <c r="Y37" s="278">
        <v>57.527498115313762</v>
      </c>
      <c r="Z37" s="278">
        <v>40.150504645239138</v>
      </c>
      <c r="AA37" s="278">
        <v>38.906320274345617</v>
      </c>
      <c r="AB37" s="278">
        <v>38.013694048121138</v>
      </c>
      <c r="AC37" s="278">
        <v>45.476894309506704</v>
      </c>
      <c r="AD37" s="278">
        <v>44.434689053961549</v>
      </c>
      <c r="AE37" s="278">
        <v>61.095225298134395</v>
      </c>
      <c r="AF37" s="278">
        <v>59.69261538660011</v>
      </c>
      <c r="AG37" s="278">
        <v>43.63643411630175</v>
      </c>
      <c r="AH37" s="278">
        <v>97.26727498916469</v>
      </c>
      <c r="AI37" s="278">
        <v>85.365722993103077</v>
      </c>
      <c r="AJ37" s="278">
        <v>100</v>
      </c>
      <c r="AK37" s="278">
        <v>66.081234630604783</v>
      </c>
      <c r="AL37" s="279"/>
      <c r="AM37" s="278">
        <v>2022</v>
      </c>
      <c r="AO37" s="97">
        <f t="shared" si="1"/>
        <v>54.33643176199039</v>
      </c>
    </row>
    <row r="38" spans="1:41">
      <c r="A38" s="1">
        <v>34</v>
      </c>
      <c r="B38" s="2" t="s">
        <v>102</v>
      </c>
      <c r="C38" t="s">
        <v>103</v>
      </c>
      <c r="D38" t="str">
        <f t="shared" si="2"/>
        <v>1.14 Exports of goods and services</v>
      </c>
      <c r="H38" s="278">
        <v>12.218951479214869</v>
      </c>
      <c r="I38" s="278">
        <v>1.1456141807063178</v>
      </c>
      <c r="J38" s="278">
        <v>0</v>
      </c>
      <c r="K38" s="278">
        <v>0.61960809558728858</v>
      </c>
      <c r="L38" s="278">
        <v>21.344929593017273</v>
      </c>
      <c r="M38" s="278">
        <v>2.2584621731541299</v>
      </c>
      <c r="N38" s="278">
        <v>92.488352827707445</v>
      </c>
      <c r="O38" s="278">
        <v>11.776779074808035</v>
      </c>
      <c r="P38" s="278">
        <v>0.60751913388742396</v>
      </c>
      <c r="Q38" s="278">
        <v>17.72963616231678</v>
      </c>
      <c r="R38" s="278">
        <v>33.842577408625836</v>
      </c>
      <c r="S38" s="278">
        <v>7.0202940710189861</v>
      </c>
      <c r="T38" s="278">
        <v>28.110594826272493</v>
      </c>
      <c r="U38" s="278">
        <v>9.6797204589211955E-2</v>
      </c>
      <c r="V38" s="278">
        <v>8.7112396388825726</v>
      </c>
      <c r="W38" s="278">
        <v>14.505467947347045</v>
      </c>
      <c r="X38" s="278">
        <v>0.24557408834687605</v>
      </c>
      <c r="Y38" s="278">
        <v>1.8047213164542839</v>
      </c>
      <c r="Z38" s="278">
        <v>0.81260844410063227</v>
      </c>
      <c r="AA38" s="278">
        <v>4.4437171939155092E-2</v>
      </c>
      <c r="AB38" s="278">
        <v>1.3331363965007608</v>
      </c>
      <c r="AC38" s="278">
        <v>4.7828750052454687</v>
      </c>
      <c r="AD38" s="278">
        <v>10.550375765401441</v>
      </c>
      <c r="AE38" s="278">
        <v>33.408546999554815</v>
      </c>
      <c r="AF38" s="278">
        <v>20.672982690929349</v>
      </c>
      <c r="AG38" s="278">
        <v>0.40531432100943848</v>
      </c>
      <c r="AH38" s="278">
        <v>9.7192385981362737</v>
      </c>
      <c r="AI38" s="278">
        <v>53.520954704401547</v>
      </c>
      <c r="AJ38" s="278">
        <v>100</v>
      </c>
      <c r="AK38" s="278">
        <v>7.6968865487597089</v>
      </c>
      <c r="AL38" s="279"/>
      <c r="AM38" s="278"/>
      <c r="AO38" s="97">
        <f t="shared" si="1"/>
        <v>16.582482528930516</v>
      </c>
    </row>
    <row r="39" spans="1:41">
      <c r="A39" s="1">
        <v>35</v>
      </c>
      <c r="B39" s="3" t="s">
        <v>104</v>
      </c>
      <c r="C39" t="s">
        <v>250</v>
      </c>
      <c r="D39" t="str">
        <f t="shared" si="2"/>
        <v>1.14.01 Merchandise exports, US$ millions</v>
      </c>
      <c r="H39" s="278">
        <v>10.322562137377339</v>
      </c>
      <c r="I39" s="278">
        <v>1.3502667040042522</v>
      </c>
      <c r="J39" s="278">
        <v>2.047455048145301E-2</v>
      </c>
      <c r="K39" s="278">
        <v>0.42996556011051312</v>
      </c>
      <c r="L39" s="278">
        <v>15.972028819666553</v>
      </c>
      <c r="M39" s="278">
        <v>2.4650903156849244</v>
      </c>
      <c r="N39" s="278">
        <v>100.00000000000001</v>
      </c>
      <c r="O39" s="278">
        <v>12.07303653604966</v>
      </c>
      <c r="P39" s="278">
        <v>0.6479810795625357</v>
      </c>
      <c r="Q39" s="278">
        <v>16.103419050433484</v>
      </c>
      <c r="R39" s="278">
        <v>12.063468456826062</v>
      </c>
      <c r="S39" s="278">
        <v>7.1329461083410823</v>
      </c>
      <c r="T39" s="278">
        <v>20.188191538975275</v>
      </c>
      <c r="U39" s="278">
        <v>0</v>
      </c>
      <c r="V39" s="278">
        <v>8.6703598857307433</v>
      </c>
      <c r="W39" s="278">
        <v>16.648486325489802</v>
      </c>
      <c r="X39" s="278">
        <v>0.14873237435970663</v>
      </c>
      <c r="Y39" s="278">
        <v>0.94291142634474545</v>
      </c>
      <c r="Z39" s="278">
        <v>0.57286026708677351</v>
      </c>
      <c r="AA39" s="278">
        <v>0.10436610224551497</v>
      </c>
      <c r="AB39" s="278">
        <v>1.4917375896674767</v>
      </c>
      <c r="AC39" s="278">
        <v>1.8380678858502744</v>
      </c>
      <c r="AD39" s="278">
        <v>11.833208074081929</v>
      </c>
      <c r="AE39" s="278">
        <v>13.323578795288894</v>
      </c>
      <c r="AF39" s="278">
        <v>17.765160904877423</v>
      </c>
      <c r="AG39" s="278">
        <v>0.1008065489629258</v>
      </c>
      <c r="AH39" s="278">
        <v>7.864932645372722</v>
      </c>
      <c r="AI39" s="278">
        <v>14.58904270188874</v>
      </c>
      <c r="AJ39" s="278">
        <v>57.27096267918543</v>
      </c>
      <c r="AK39" s="278">
        <v>9.8360708711393112</v>
      </c>
      <c r="AL39" s="279" t="s">
        <v>37</v>
      </c>
      <c r="AM39" s="278">
        <v>2023</v>
      </c>
      <c r="AO39" s="97">
        <f t="shared" si="1"/>
        <v>12.059023864502853</v>
      </c>
    </row>
    <row r="40" spans="1:41">
      <c r="A40" s="1">
        <v>36</v>
      </c>
      <c r="B40" s="3" t="s">
        <v>106</v>
      </c>
      <c r="C40" t="s">
        <v>251</v>
      </c>
      <c r="D40" t="str">
        <f t="shared" si="2"/>
        <v>1.14.02 Commercial services exports, US$ millions</v>
      </c>
      <c r="H40" s="278">
        <v>8.9245802598021395</v>
      </c>
      <c r="I40" s="278">
        <v>0.48555123343741385</v>
      </c>
      <c r="J40" s="278">
        <v>1.4020112120478137E-2</v>
      </c>
      <c r="K40" s="278">
        <v>0.57877898753768731</v>
      </c>
      <c r="L40" s="278">
        <v>17.624479235622257</v>
      </c>
      <c r="M40" s="278">
        <v>1.1205304994751375</v>
      </c>
      <c r="N40" s="278">
        <v>45.459913975605055</v>
      </c>
      <c r="O40" s="278">
        <v>6.4788495898965088</v>
      </c>
      <c r="P40" s="278">
        <v>0.34175521168892009</v>
      </c>
      <c r="Q40" s="278">
        <v>11.808529305986303</v>
      </c>
      <c r="R40" s="278">
        <v>41.183899608877347</v>
      </c>
      <c r="S40" s="278">
        <v>3.9400109959087275</v>
      </c>
      <c r="T40" s="278">
        <v>24.046409566909986</v>
      </c>
      <c r="U40" s="278">
        <v>0.18669516823679433</v>
      </c>
      <c r="V40" s="278">
        <v>5.0613803055107311</v>
      </c>
      <c r="W40" s="278">
        <v>6.1938938067982443</v>
      </c>
      <c r="X40" s="278">
        <v>0.27189431112277684</v>
      </c>
      <c r="Y40" s="278">
        <v>1.9292632917922907</v>
      </c>
      <c r="Z40" s="278">
        <v>0.73935121182350527</v>
      </c>
      <c r="AA40" s="278">
        <v>0</v>
      </c>
      <c r="AB40" s="278">
        <v>0.63893365663580715</v>
      </c>
      <c r="AC40" s="278">
        <v>5.7168505046476152</v>
      </c>
      <c r="AD40" s="278">
        <v>4.7903248045148201</v>
      </c>
      <c r="AE40" s="278">
        <v>39.241335185073318</v>
      </c>
      <c r="AF40" s="278">
        <v>14.774801574621481</v>
      </c>
      <c r="AG40" s="278">
        <v>0.57099003635964374</v>
      </c>
      <c r="AH40" s="278">
        <v>7.4517495070431927</v>
      </c>
      <c r="AI40" s="278">
        <v>69.599910786669682</v>
      </c>
      <c r="AJ40" s="278">
        <v>100.00000000000001</v>
      </c>
      <c r="AK40" s="278">
        <v>2.3007363479758993</v>
      </c>
      <c r="AL40" s="279" t="s">
        <v>37</v>
      </c>
      <c r="AM40" s="278">
        <v>2023</v>
      </c>
      <c r="AO40" s="97">
        <f t="shared" si="1"/>
        <v>14.049180636056459</v>
      </c>
    </row>
    <row r="41" spans="1:41">
      <c r="A41" s="1">
        <v>37</v>
      </c>
      <c r="B41" s="2" t="s">
        <v>108</v>
      </c>
      <c r="C41" t="s">
        <v>109</v>
      </c>
      <c r="D41" t="str">
        <f t="shared" si="2"/>
        <v>1.15 Technological innovation</v>
      </c>
      <c r="H41" s="278">
        <v>54.990464688842657</v>
      </c>
      <c r="I41" s="278">
        <v>0.21205828644786556</v>
      </c>
      <c r="J41" s="278">
        <v>11.825537263647387</v>
      </c>
      <c r="K41" s="278">
        <v>2.0340833885063985</v>
      </c>
      <c r="L41" s="278">
        <v>43.016176834031299</v>
      </c>
      <c r="M41" s="278">
        <v>9.2188862543526238</v>
      </c>
      <c r="N41" s="278">
        <v>37.96884452065774</v>
      </c>
      <c r="O41" s="278">
        <v>96.104518526570274</v>
      </c>
      <c r="P41" s="278">
        <v>6.9484018376185244</v>
      </c>
      <c r="Q41" s="278">
        <v>55.205116433476078</v>
      </c>
      <c r="R41" s="278">
        <v>9.7384588434331985</v>
      </c>
      <c r="S41" s="278">
        <v>5.2720427830878087</v>
      </c>
      <c r="T41" s="278">
        <v>57.189293349090534</v>
      </c>
      <c r="U41" s="278">
        <v>6.081129647113463</v>
      </c>
      <c r="V41" s="278">
        <v>26.558039259534723</v>
      </c>
      <c r="W41" s="278">
        <v>10.692402081229471</v>
      </c>
      <c r="X41" s="278">
        <v>0</v>
      </c>
      <c r="Y41" s="278">
        <v>41.132034323409485</v>
      </c>
      <c r="Z41" s="278">
        <v>1.5863583654826789</v>
      </c>
      <c r="AA41" s="278">
        <v>16.034708288363284</v>
      </c>
      <c r="AB41" s="278">
        <v>3.9457705795657638</v>
      </c>
      <c r="AC41" s="278">
        <v>29.724548575254037</v>
      </c>
      <c r="AD41" s="278">
        <v>18.55137333709985</v>
      </c>
      <c r="AE41" s="278">
        <v>64.167623599234759</v>
      </c>
      <c r="AF41" s="278">
        <v>100</v>
      </c>
      <c r="AG41" s="278">
        <v>0.99711404646303592</v>
      </c>
      <c r="AH41" s="278">
        <v>19.855134804076204</v>
      </c>
      <c r="AI41" s="278">
        <v>61.745157252311778</v>
      </c>
      <c r="AJ41" s="278">
        <v>55.476768635456551</v>
      </c>
      <c r="AK41" s="278">
        <v>19.717593695104668</v>
      </c>
      <c r="AL41" s="279"/>
      <c r="AM41" s="278"/>
      <c r="AO41" s="97">
        <f t="shared" si="1"/>
        <v>28.866321316648737</v>
      </c>
    </row>
    <row r="42" spans="1:41">
      <c r="A42" s="1">
        <v>38</v>
      </c>
      <c r="B42" s="3" t="s">
        <v>110</v>
      </c>
      <c r="C42" t="s">
        <v>111</v>
      </c>
      <c r="D42" t="str">
        <f t="shared" si="2"/>
        <v>1.15.01 R&amp;D expenditure, % GDP</v>
      </c>
      <c r="H42" s="278">
        <v>36.691340685183754</v>
      </c>
      <c r="I42" s="278" t="s">
        <v>221</v>
      </c>
      <c r="J42" s="278">
        <v>5.022925198120257</v>
      </c>
      <c r="K42" s="278">
        <v>1.7688944052717752</v>
      </c>
      <c r="L42" s="278">
        <v>31.034553152571995</v>
      </c>
      <c r="M42" s="278">
        <v>6.1932739142683326</v>
      </c>
      <c r="N42" s="278">
        <v>49.015012636418199</v>
      </c>
      <c r="O42" s="278" t="s">
        <v>221</v>
      </c>
      <c r="P42" s="278" t="s">
        <v>221</v>
      </c>
      <c r="Q42" s="278">
        <v>21.18794579609435</v>
      </c>
      <c r="R42" s="278">
        <v>12.550270080472961</v>
      </c>
      <c r="S42" s="278">
        <v>5.0851886480461532</v>
      </c>
      <c r="T42" s="278">
        <v>66.636793820199486</v>
      </c>
      <c r="U42" s="278" t="s">
        <v>221</v>
      </c>
      <c r="V42" s="278">
        <v>18.766816235041464</v>
      </c>
      <c r="W42" s="278">
        <v>4.8375638455539827</v>
      </c>
      <c r="X42" s="278">
        <v>0.170663095534588</v>
      </c>
      <c r="Y42" s="278">
        <v>29.052942305258306</v>
      </c>
      <c r="Z42" s="278">
        <v>2.7120325648050239</v>
      </c>
      <c r="AA42" s="278">
        <v>0</v>
      </c>
      <c r="AB42" s="278">
        <v>2.710399425134836</v>
      </c>
      <c r="AC42" s="278">
        <v>5.9331964217909832</v>
      </c>
      <c r="AD42" s="278">
        <v>18.459785977046224</v>
      </c>
      <c r="AE42" s="278">
        <v>43.512352660180383</v>
      </c>
      <c r="AF42" s="278">
        <v>100</v>
      </c>
      <c r="AG42" s="278">
        <v>1.7227582095889797</v>
      </c>
      <c r="AH42" s="278">
        <v>24.050839637932935</v>
      </c>
      <c r="AI42" s="278">
        <v>58.857945428637919</v>
      </c>
      <c r="AJ42" s="278">
        <v>69.928386825462297</v>
      </c>
      <c r="AK42" s="278">
        <v>8.0381093142038242</v>
      </c>
      <c r="AL42" s="279"/>
      <c r="AM42" s="278">
        <v>2022</v>
      </c>
      <c r="AO42" s="97">
        <f t="shared" si="1"/>
        <v>23.997691933954574</v>
      </c>
    </row>
    <row r="43" spans="1:41">
      <c r="A43" s="1">
        <v>39</v>
      </c>
      <c r="B43" s="3" t="s">
        <v>112</v>
      </c>
      <c r="C43" t="s">
        <v>113</v>
      </c>
      <c r="D43" t="str">
        <f t="shared" si="2"/>
        <v>1.15.02 Researchers in R&amp;D, per capita</v>
      </c>
      <c r="H43" s="278">
        <v>18.140811911248562</v>
      </c>
      <c r="I43" s="278" t="s">
        <v>221</v>
      </c>
      <c r="J43" s="278">
        <v>1.9184500749307454</v>
      </c>
      <c r="K43" s="278">
        <v>4.5797273386486051E-2</v>
      </c>
      <c r="L43" s="278">
        <v>19.616268714362867</v>
      </c>
      <c r="M43" s="278">
        <v>1.938244084236961</v>
      </c>
      <c r="N43" s="278">
        <v>6.4702204263607026</v>
      </c>
      <c r="O43" s="278">
        <v>100</v>
      </c>
      <c r="P43" s="278" t="s">
        <v>221</v>
      </c>
      <c r="Q43" s="278">
        <v>18.579514276585623</v>
      </c>
      <c r="R43" s="278">
        <v>0.936409116621017</v>
      </c>
      <c r="S43" s="278">
        <v>1.4764351968176246</v>
      </c>
      <c r="T43" s="278">
        <v>21.796840795590409</v>
      </c>
      <c r="U43" s="278" t="s">
        <v>221</v>
      </c>
      <c r="V43" s="278">
        <v>2.7442261521453157</v>
      </c>
      <c r="W43" s="278">
        <v>1.4162316346999515</v>
      </c>
      <c r="X43" s="278">
        <v>0</v>
      </c>
      <c r="Y43" s="278">
        <v>19.717218898800482</v>
      </c>
      <c r="Z43" s="278">
        <v>1.5373125100701939</v>
      </c>
      <c r="AA43" s="278">
        <v>5.5950280197930823E-2</v>
      </c>
      <c r="AB43" s="278" t="s">
        <v>221</v>
      </c>
      <c r="AC43" s="278">
        <v>0.59361679625878638</v>
      </c>
      <c r="AD43" s="278">
        <v>10.391068028219991</v>
      </c>
      <c r="AE43" s="278">
        <v>27.949930247634949</v>
      </c>
      <c r="AF43" s="278" t="s">
        <v>221</v>
      </c>
      <c r="AG43" s="278">
        <v>0.33196435998150925</v>
      </c>
      <c r="AH43" s="278">
        <v>6.5167740309722522</v>
      </c>
      <c r="AI43" s="278" t="s">
        <v>221</v>
      </c>
      <c r="AJ43" s="278">
        <v>17.194088777973789</v>
      </c>
      <c r="AK43" s="278">
        <v>2.9492268623108187</v>
      </c>
      <c r="AL43" s="279"/>
      <c r="AM43" s="278">
        <v>2022</v>
      </c>
      <c r="AO43" s="97">
        <f t="shared" si="1"/>
        <v>11.763191685391954</v>
      </c>
    </row>
    <row r="44" spans="1:41">
      <c r="A44" s="1">
        <v>40</v>
      </c>
      <c r="B44" s="3" t="s">
        <v>114</v>
      </c>
      <c r="C44" t="s">
        <v>115</v>
      </c>
      <c r="D44" t="str">
        <f t="shared" si="2"/>
        <v>1.15.03 Patent applications, per million inhabitants</v>
      </c>
      <c r="H44" s="278">
        <v>8.7723503237029661</v>
      </c>
      <c r="I44" s="278">
        <v>3.9742677544632116E-3</v>
      </c>
      <c r="J44" s="278">
        <v>3.8067887224853027E-2</v>
      </c>
      <c r="K44" s="278">
        <v>4.1456813734230477E-2</v>
      </c>
      <c r="L44" s="278">
        <v>12.966640151398895</v>
      </c>
      <c r="M44" s="278">
        <v>0.81215375941098777</v>
      </c>
      <c r="N44" s="278">
        <v>22.158633146947743</v>
      </c>
      <c r="O44" s="278">
        <v>49.036424774107239</v>
      </c>
      <c r="P44" s="278">
        <v>4.2737433760682633E-2</v>
      </c>
      <c r="Q44" s="278">
        <v>6.4842192411861381</v>
      </c>
      <c r="R44" s="278">
        <v>0.77841981252060677</v>
      </c>
      <c r="S44" s="278">
        <v>0.10876870343121585</v>
      </c>
      <c r="T44" s="278">
        <v>64.034057844238575</v>
      </c>
      <c r="U44" s="278" t="s">
        <v>221</v>
      </c>
      <c r="V44" s="278">
        <v>1.0566915049197354</v>
      </c>
      <c r="W44" s="278">
        <v>0.26892384983595324</v>
      </c>
      <c r="X44" s="278" t="s">
        <v>221</v>
      </c>
      <c r="Y44" s="278">
        <v>9.9544575585859008</v>
      </c>
      <c r="Z44" s="278">
        <v>2.9584590342912363E-2</v>
      </c>
      <c r="AA44" s="278">
        <v>0</v>
      </c>
      <c r="AB44" s="278">
        <v>0.13165023284587907</v>
      </c>
      <c r="AC44" s="278">
        <v>0.11260371035901515</v>
      </c>
      <c r="AD44" s="278">
        <v>3.3799736013147048</v>
      </c>
      <c r="AE44" s="278">
        <v>30.084205186354612</v>
      </c>
      <c r="AF44" s="278">
        <v>99.999999999999986</v>
      </c>
      <c r="AG44" s="278">
        <v>0.22243989976675563</v>
      </c>
      <c r="AH44" s="278">
        <v>0.39201894176189744</v>
      </c>
      <c r="AI44" s="278">
        <v>15.886699217669761</v>
      </c>
      <c r="AJ44" s="278">
        <v>30.470368110743692</v>
      </c>
      <c r="AK44" s="278">
        <v>0.2030683989533594</v>
      </c>
      <c r="AL44" s="279" t="s">
        <v>37</v>
      </c>
      <c r="AM44" s="278">
        <v>2022</v>
      </c>
      <c r="AO44" s="97">
        <f t="shared" si="1"/>
        <v>12.766806748674028</v>
      </c>
    </row>
    <row r="45" spans="1:41">
      <c r="A45" s="1">
        <v>41</v>
      </c>
      <c r="B45" s="3" t="s">
        <v>116</v>
      </c>
      <c r="C45" t="s">
        <v>117</v>
      </c>
      <c r="D45" t="str">
        <f t="shared" si="2"/>
        <v>1.15.04 High-technology exports, % of manufactured exports</v>
      </c>
      <c r="H45" s="278">
        <v>37.463333626415334</v>
      </c>
      <c r="I45" s="278" t="s">
        <v>221</v>
      </c>
      <c r="J45" s="278">
        <v>0</v>
      </c>
      <c r="K45" s="278">
        <v>8.1464344475484918</v>
      </c>
      <c r="L45" s="278">
        <v>19.25582328200057</v>
      </c>
      <c r="M45" s="278">
        <v>8.344282967347624</v>
      </c>
      <c r="N45" s="278">
        <v>33.667093053109461</v>
      </c>
      <c r="O45" s="278" t="s">
        <v>221</v>
      </c>
      <c r="P45" s="278">
        <v>8.6436139962979865</v>
      </c>
      <c r="Q45" s="278">
        <v>51.504041571841711</v>
      </c>
      <c r="R45" s="278">
        <v>17.444026358241668</v>
      </c>
      <c r="S45" s="278">
        <v>10.519142610389112</v>
      </c>
      <c r="T45" s="278">
        <v>18.79871683994449</v>
      </c>
      <c r="U45" s="278">
        <v>9.5203795458035056</v>
      </c>
      <c r="V45" s="278">
        <v>41.431161658959951</v>
      </c>
      <c r="W45" s="278">
        <v>27.921577483389445</v>
      </c>
      <c r="X45" s="278">
        <v>2.3895773495546004</v>
      </c>
      <c r="Y45" s="278">
        <v>16.650398120841707</v>
      </c>
      <c r="Z45" s="278">
        <v>0.59035893904667436</v>
      </c>
      <c r="AA45" s="278">
        <v>59.496303602445067</v>
      </c>
      <c r="AB45" s="278">
        <v>5.3982898434437736</v>
      </c>
      <c r="AC45" s="278">
        <v>100</v>
      </c>
      <c r="AD45" s="278">
        <v>13.183312140715094</v>
      </c>
      <c r="AE45" s="278">
        <v>36.548958207055364</v>
      </c>
      <c r="AF45" s="278">
        <v>24.240964287878636</v>
      </c>
      <c r="AG45" s="278">
        <v>6.4232612232281272E-2</v>
      </c>
      <c r="AH45" s="278">
        <v>31.637257150621291</v>
      </c>
      <c r="AI45" s="278">
        <v>38.859450029408876</v>
      </c>
      <c r="AJ45" s="278">
        <v>25.632202680602919</v>
      </c>
      <c r="AK45" s="278">
        <v>57.328659346198336</v>
      </c>
      <c r="AL45" s="279"/>
      <c r="AM45" s="278">
        <v>2022</v>
      </c>
      <c r="AO45" s="97">
        <f t="shared" si="1"/>
        <v>25.16712827683336</v>
      </c>
    </row>
    <row r="46" spans="1:41">
      <c r="A46" s="1">
        <v>42</v>
      </c>
      <c r="B46" s="3" t="s">
        <v>118</v>
      </c>
      <c r="C46" t="s">
        <v>119</v>
      </c>
      <c r="D46" t="str">
        <f t="shared" si="2"/>
        <v>1.15.05 Scientific articles, per million people</v>
      </c>
      <c r="H46" s="278">
        <v>95.931402637829621</v>
      </c>
      <c r="I46" s="278">
        <v>1.5750826600783194</v>
      </c>
      <c r="J46" s="278">
        <v>37.896747632123962</v>
      </c>
      <c r="K46" s="278">
        <v>0.36629136832418668</v>
      </c>
      <c r="L46" s="278">
        <v>71.925832640850516</v>
      </c>
      <c r="M46" s="278">
        <v>18.401803440435913</v>
      </c>
      <c r="N46" s="278">
        <v>25.700208516997133</v>
      </c>
      <c r="O46" s="278">
        <v>56.100300026390698</v>
      </c>
      <c r="P46" s="278">
        <v>7.9264805361201862</v>
      </c>
      <c r="Q46" s="278">
        <v>100</v>
      </c>
      <c r="R46" s="278">
        <v>5.811725094913343</v>
      </c>
      <c r="S46" s="278">
        <v>4.5906465015231079</v>
      </c>
      <c r="T46" s="278">
        <v>33.482003545552381</v>
      </c>
      <c r="U46" s="278">
        <v>0.33225576959196679</v>
      </c>
      <c r="V46" s="278">
        <v>32.797992152945952</v>
      </c>
      <c r="W46" s="278">
        <v>6.4384671745237201</v>
      </c>
      <c r="X46" s="278">
        <v>0</v>
      </c>
      <c r="Y46" s="278">
        <v>72.783953154810746</v>
      </c>
      <c r="Z46" s="278">
        <v>3.9217006151913769</v>
      </c>
      <c r="AA46" s="278">
        <v>0.15801553974265234</v>
      </c>
      <c r="AB46" s="278">
        <v>5.4445372560348213</v>
      </c>
      <c r="AC46" s="278">
        <v>1.3169717548097077</v>
      </c>
      <c r="AD46" s="278">
        <v>23.165431254683945</v>
      </c>
      <c r="AE46" s="278">
        <v>91.246193816084499</v>
      </c>
      <c r="AF46" s="278">
        <v>60.257520868701079</v>
      </c>
      <c r="AG46" s="278">
        <v>4.3729627752539582</v>
      </c>
      <c r="AH46" s="278">
        <v>10.57743398471397</v>
      </c>
      <c r="AI46" s="278">
        <v>63.039358320890052</v>
      </c>
      <c r="AJ46" s="278">
        <v>55.488038803404955</v>
      </c>
      <c r="AK46" s="278">
        <v>4.170533588847178</v>
      </c>
      <c r="AL46" s="279"/>
      <c r="AM46" s="278">
        <v>2021</v>
      </c>
      <c r="AO46" s="97">
        <f t="shared" si="1"/>
        <v>29.840663047712336</v>
      </c>
    </row>
    <row r="47" spans="1:41">
      <c r="A47" s="1">
        <v>43</v>
      </c>
      <c r="B47" s="2" t="s">
        <v>120</v>
      </c>
      <c r="C47" t="s">
        <v>121</v>
      </c>
      <c r="D47" t="str">
        <f t="shared" si="2"/>
        <v>1.16 Technological infrastructure</v>
      </c>
      <c r="H47" s="278">
        <v>64.15347846739165</v>
      </c>
      <c r="I47" s="278">
        <v>17.632550902221993</v>
      </c>
      <c r="J47" s="278">
        <v>54.201477803225984</v>
      </c>
      <c r="K47" s="278">
        <v>23.931363501513296</v>
      </c>
      <c r="L47" s="278">
        <v>84.124046006292303</v>
      </c>
      <c r="M47" s="278">
        <v>73.20825586121228</v>
      </c>
      <c r="N47" s="278">
        <v>72.414432137106758</v>
      </c>
      <c r="O47" s="278">
        <v>74.448331425541724</v>
      </c>
      <c r="P47" s="278">
        <v>37.353349642449786</v>
      </c>
      <c r="Q47" s="278">
        <v>100</v>
      </c>
      <c r="R47" s="278">
        <v>18.673810318154597</v>
      </c>
      <c r="S47" s="278">
        <v>26.358896857679749</v>
      </c>
      <c r="T47" s="278">
        <v>82.086378058379168</v>
      </c>
      <c r="U47" s="278">
        <v>17.236353919028474</v>
      </c>
      <c r="V47" s="278">
        <v>57.115218229274561</v>
      </c>
      <c r="W47" s="278">
        <v>43.042746391516658</v>
      </c>
      <c r="X47" s="278">
        <v>13.053949502513152</v>
      </c>
      <c r="Y47" s="278">
        <v>76.488684622236107</v>
      </c>
      <c r="Z47" s="278">
        <v>0.41373038064582429</v>
      </c>
      <c r="AA47" s="278">
        <v>0</v>
      </c>
      <c r="AB47" s="278">
        <v>42.400956040669193</v>
      </c>
      <c r="AC47" s="278">
        <v>32.380472953834627</v>
      </c>
      <c r="AD47" s="278">
        <v>63.142258758001113</v>
      </c>
      <c r="AE47" s="278">
        <v>92.570010008796245</v>
      </c>
      <c r="AF47" s="278">
        <v>87.753832643306168</v>
      </c>
      <c r="AG47" s="278">
        <v>24.783671529917431</v>
      </c>
      <c r="AH47" s="278">
        <v>74.920134447293492</v>
      </c>
      <c r="AI47" s="278">
        <v>75.949755896177265</v>
      </c>
      <c r="AJ47" s="278">
        <v>82.489897106424422</v>
      </c>
      <c r="AK47" s="278">
        <v>53.76672539377536</v>
      </c>
      <c r="AL47" s="279"/>
      <c r="AM47" s="278"/>
      <c r="AO47" s="97">
        <f t="shared" si="1"/>
        <v>52.203158960152656</v>
      </c>
    </row>
    <row r="48" spans="1:41">
      <c r="A48" s="1">
        <v>44</v>
      </c>
      <c r="B48" s="3" t="s">
        <v>122</v>
      </c>
      <c r="C48" t="s">
        <v>123</v>
      </c>
      <c r="D48" t="str">
        <f t="shared" si="2"/>
        <v>1.16.01 Fixed internet speed, Mbps</v>
      </c>
      <c r="H48" s="278">
        <v>29.861836967809044</v>
      </c>
      <c r="I48" s="278">
        <v>12.213887966921513</v>
      </c>
      <c r="J48" s="278">
        <v>23.273346606210254</v>
      </c>
      <c r="K48" s="278">
        <v>9.7462688818956629</v>
      </c>
      <c r="L48" s="278">
        <v>90.010509112568158</v>
      </c>
      <c r="M48" s="278">
        <v>84.155750387234534</v>
      </c>
      <c r="N48" s="278">
        <v>63.270771576328805</v>
      </c>
      <c r="O48" s="278">
        <v>80.279071818019361</v>
      </c>
      <c r="P48" s="278">
        <v>23.881973301186029</v>
      </c>
      <c r="Q48" s="278">
        <v>64.159271043748802</v>
      </c>
      <c r="R48" s="278">
        <v>26.312724421514812</v>
      </c>
      <c r="S48" s="278">
        <v>6.1477598988927387</v>
      </c>
      <c r="T48" s="278">
        <v>80.48739863427339</v>
      </c>
      <c r="U48" s="278">
        <v>8.3319907974635878</v>
      </c>
      <c r="V48" s="278">
        <v>41.121833553204759</v>
      </c>
      <c r="W48" s="278">
        <v>23.665129401891946</v>
      </c>
      <c r="X48" s="278">
        <v>0.45219480284488278</v>
      </c>
      <c r="Y48" s="278">
        <v>66.710010858786589</v>
      </c>
      <c r="Z48" s="278">
        <v>0</v>
      </c>
      <c r="AA48" s="278">
        <v>0.47832259181143288</v>
      </c>
      <c r="AB48" s="278">
        <v>36.38319718384529</v>
      </c>
      <c r="AC48" s="278">
        <v>26.2601934213371</v>
      </c>
      <c r="AD48" s="278">
        <v>33.966492910056651</v>
      </c>
      <c r="AE48" s="278">
        <v>100</v>
      </c>
      <c r="AF48" s="278">
        <v>67.749563238111165</v>
      </c>
      <c r="AG48" s="278">
        <v>6.4144273248670718</v>
      </c>
      <c r="AH48" s="278">
        <v>85.110016797132062</v>
      </c>
      <c r="AI48" s="278">
        <v>49.100094535562427</v>
      </c>
      <c r="AJ48" s="278">
        <v>90.34217016607036</v>
      </c>
      <c r="AK48" s="278">
        <v>34.54273252979862</v>
      </c>
      <c r="AL48" s="279"/>
      <c r="AM48" s="278">
        <v>2023</v>
      </c>
      <c r="AO48" s="97">
        <f t="shared" si="1"/>
        <v>42.14763135764624</v>
      </c>
    </row>
    <row r="49" spans="1:41">
      <c r="A49" s="1">
        <v>45</v>
      </c>
      <c r="B49" s="3" t="s">
        <v>124</v>
      </c>
      <c r="C49" t="s">
        <v>125</v>
      </c>
      <c r="D49" t="str">
        <f t="shared" si="2"/>
        <v>1.16.02 Internet users, % population</v>
      </c>
      <c r="H49" s="278">
        <v>97.61171689407324</v>
      </c>
      <c r="I49" s="278">
        <v>23.208189444576288</v>
      </c>
      <c r="J49" s="278">
        <v>100</v>
      </c>
      <c r="K49" s="278">
        <v>50.770738676469001</v>
      </c>
      <c r="L49" s="278">
        <v>93.190818786597319</v>
      </c>
      <c r="M49" s="278">
        <v>89.763310864201472</v>
      </c>
      <c r="N49" s="278">
        <v>70.836098729370306</v>
      </c>
      <c r="O49" s="278">
        <v>88.214342064230948</v>
      </c>
      <c r="P49" s="278">
        <v>63.186840036740826</v>
      </c>
      <c r="Q49" s="278">
        <v>96.798623989650139</v>
      </c>
      <c r="R49" s="278">
        <v>32.803578046832122</v>
      </c>
      <c r="S49" s="278">
        <v>58.989820898574223</v>
      </c>
      <c r="T49" s="278">
        <v>80.31493899923872</v>
      </c>
      <c r="U49" s="278">
        <v>53.168883444653332</v>
      </c>
      <c r="V49" s="278">
        <v>99.115608901227716</v>
      </c>
      <c r="W49" s="278">
        <v>70.855813396359153</v>
      </c>
      <c r="X49" s="278">
        <v>29.833375795882038</v>
      </c>
      <c r="Y49" s="278">
        <v>97.183646598500914</v>
      </c>
      <c r="Z49" s="278">
        <v>0</v>
      </c>
      <c r="AA49" s="278">
        <v>14.299787349608616</v>
      </c>
      <c r="AB49" s="278">
        <v>69.620716020099209</v>
      </c>
      <c r="AC49" s="278">
        <v>41.066178434450997</v>
      </c>
      <c r="AD49" s="278">
        <v>90.05486676764103</v>
      </c>
      <c r="AE49" s="278">
        <v>97.240319089887194</v>
      </c>
      <c r="AF49" s="278">
        <v>98.81696153625667</v>
      </c>
      <c r="AG49" s="278">
        <v>30.393342517545246</v>
      </c>
      <c r="AH49" s="278">
        <v>86.886873321879023</v>
      </c>
      <c r="AI49" s="278">
        <v>98.18313513469397</v>
      </c>
      <c r="AJ49" s="278">
        <v>91.787951271641745</v>
      </c>
      <c r="AK49" s="278">
        <v>74.702369732116907</v>
      </c>
      <c r="AL49" s="279"/>
      <c r="AM49" s="278">
        <v>2022</v>
      </c>
      <c r="AO49" s="97">
        <f t="shared" si="1"/>
        <v>69.62996155809995</v>
      </c>
    </row>
    <row r="50" spans="1:41">
      <c r="A50" s="1">
        <v>46</v>
      </c>
      <c r="B50" s="3" t="s">
        <v>126</v>
      </c>
      <c r="C50" t="s">
        <v>252</v>
      </c>
      <c r="D50" t="str">
        <f t="shared" si="2"/>
        <v>1.16.03 Fixed broadband subscriptions (per 100 people)</v>
      </c>
      <c r="H50" s="278">
        <v>77.381572955509114</v>
      </c>
      <c r="I50" s="278">
        <v>14.87010269785408</v>
      </c>
      <c r="J50" s="278">
        <v>43.957271134858338</v>
      </c>
      <c r="K50" s="278">
        <v>6.2579273628000722</v>
      </c>
      <c r="L50" s="278">
        <v>94.805648824051701</v>
      </c>
      <c r="M50" s="278">
        <v>49.779010898222367</v>
      </c>
      <c r="N50" s="278">
        <v>90.994109088509418</v>
      </c>
      <c r="O50" s="278">
        <v>61.617204066693631</v>
      </c>
      <c r="P50" s="278">
        <v>32.378345997845969</v>
      </c>
      <c r="Q50" s="278">
        <v>87.62404589923797</v>
      </c>
      <c r="R50" s="278">
        <v>4.7613495455954853</v>
      </c>
      <c r="S50" s="278">
        <v>10.325824491761816</v>
      </c>
      <c r="T50" s="278">
        <v>79.06932252855529</v>
      </c>
      <c r="U50" s="278">
        <v>4.0237313538150765</v>
      </c>
      <c r="V50" s="278">
        <v>27.052591019940429</v>
      </c>
      <c r="W50" s="278">
        <v>42.635117497887087</v>
      </c>
      <c r="X50" s="278">
        <v>4.1348448184262594</v>
      </c>
      <c r="Y50" s="278">
        <v>78.991429861691529</v>
      </c>
      <c r="Z50" s="278">
        <v>2.473716944906724</v>
      </c>
      <c r="AA50" s="278">
        <v>0</v>
      </c>
      <c r="AB50" s="278">
        <v>20.081900707278582</v>
      </c>
      <c r="AC50" s="278">
        <v>16.268495714942368</v>
      </c>
      <c r="AD50" s="278">
        <v>52.013835877010827</v>
      </c>
      <c r="AE50" s="278">
        <v>82.161942847249534</v>
      </c>
      <c r="AF50" s="278">
        <v>100</v>
      </c>
      <c r="AG50" s="278">
        <v>21.824355998452003</v>
      </c>
      <c r="AH50" s="278">
        <v>40.341954531430893</v>
      </c>
      <c r="AI50" s="278">
        <v>91.285597894167694</v>
      </c>
      <c r="AJ50" s="278">
        <v>82.645011703224924</v>
      </c>
      <c r="AK50" s="278">
        <v>47.418954395959894</v>
      </c>
      <c r="AL50" s="279"/>
      <c r="AM50" s="278">
        <v>2023</v>
      </c>
      <c r="AO50" s="97">
        <f t="shared" si="1"/>
        <v>45.572507221929307</v>
      </c>
    </row>
    <row r="51" spans="1:41">
      <c r="A51" s="1">
        <v>47</v>
      </c>
      <c r="B51" s="3" t="s">
        <v>128</v>
      </c>
      <c r="C51" t="s">
        <v>129</v>
      </c>
      <c r="D51" t="str">
        <f t="shared" si="2"/>
        <v>1.16.04 Mobile subscriptions (per 100 people)</v>
      </c>
      <c r="H51" s="278">
        <v>24.069751962307329</v>
      </c>
      <c r="I51" s="278">
        <v>23.344060245161543</v>
      </c>
      <c r="J51" s="278">
        <v>28.474101561373818</v>
      </c>
      <c r="K51" s="278">
        <v>27.886983196740495</v>
      </c>
      <c r="L51" s="278">
        <v>17.580421572020327</v>
      </c>
      <c r="M51" s="278">
        <v>35.452000458340272</v>
      </c>
      <c r="N51" s="278">
        <v>31.399279211408803</v>
      </c>
      <c r="O51" s="278">
        <v>33.178874399972365</v>
      </c>
      <c r="P51" s="278">
        <v>20.017862715688597</v>
      </c>
      <c r="Q51" s="278">
        <v>100</v>
      </c>
      <c r="R51" s="278">
        <v>13.23435216151082</v>
      </c>
      <c r="S51" s="278">
        <v>27.301712170149759</v>
      </c>
      <c r="T51" s="278">
        <v>48.91392446015594</v>
      </c>
      <c r="U51" s="278">
        <v>6.7891140504098404</v>
      </c>
      <c r="V51" s="278">
        <v>38.140862995359484</v>
      </c>
      <c r="W51" s="278">
        <v>21.300386063998218</v>
      </c>
      <c r="X51" s="278">
        <v>23.932278059314662</v>
      </c>
      <c r="Y51" s="278">
        <v>27.215182166254912</v>
      </c>
      <c r="Z51" s="278">
        <v>13.685440857083631</v>
      </c>
      <c r="AA51" s="278">
        <v>0</v>
      </c>
      <c r="AB51" s="278">
        <v>30.228311670852484</v>
      </c>
      <c r="AC51" s="278">
        <v>39.270501583664426</v>
      </c>
      <c r="AD51" s="278">
        <v>49.514193095306375</v>
      </c>
      <c r="AE51" s="278">
        <v>44.378087762598113</v>
      </c>
      <c r="AF51" s="278">
        <v>41.13724037202919</v>
      </c>
      <c r="AG51" s="278">
        <v>38.874829127699627</v>
      </c>
      <c r="AH51" s="278">
        <v>52.525544259814026</v>
      </c>
      <c r="AI51" s="278">
        <v>29.732477186913261</v>
      </c>
      <c r="AJ51" s="278">
        <v>25.357413522440716</v>
      </c>
      <c r="AK51" s="278">
        <v>37.589442446494189</v>
      </c>
      <c r="AL51" s="279"/>
      <c r="AM51" s="278">
        <v>2022</v>
      </c>
      <c r="AO51" s="97">
        <f t="shared" si="1"/>
        <v>31.684154311168779</v>
      </c>
    </row>
    <row r="52" spans="1:41">
      <c r="C52"/>
      <c r="H52" s="87"/>
      <c r="I52" s="87"/>
      <c r="J52" s="87"/>
      <c r="K52" s="87"/>
      <c r="L52" s="87"/>
      <c r="M52" s="87"/>
      <c r="N52" s="87"/>
      <c r="O52" s="87"/>
      <c r="P52" s="87"/>
      <c r="Q52" s="87"/>
      <c r="R52" s="87"/>
      <c r="S52" s="87"/>
      <c r="T52" s="87"/>
      <c r="U52" s="87"/>
      <c r="V52" s="87"/>
      <c r="W52" s="87"/>
      <c r="X52" s="87"/>
      <c r="Y52" s="87"/>
      <c r="Z52" s="87"/>
      <c r="AA52" s="87"/>
      <c r="AB52" s="87"/>
      <c r="AC52" s="87"/>
      <c r="AD52" s="87"/>
      <c r="AE52" s="87"/>
      <c r="AF52" s="87"/>
      <c r="AG52" s="87"/>
      <c r="AH52" s="87"/>
      <c r="AI52" s="87"/>
      <c r="AJ52" s="87"/>
      <c r="AK52" s="87"/>
      <c r="AO52" s="97"/>
    </row>
    <row r="53" spans="1:41">
      <c r="A53" s="1"/>
      <c r="C53"/>
      <c r="H53" s="87"/>
      <c r="I53" s="87"/>
      <c r="J53" s="87"/>
      <c r="K53" s="87"/>
      <c r="L53" s="87"/>
      <c r="M53" s="87"/>
      <c r="N53" s="87"/>
      <c r="O53" s="87"/>
      <c r="P53" s="87"/>
      <c r="Q53" s="87"/>
      <c r="R53" s="87"/>
      <c r="S53" s="87"/>
      <c r="T53" s="87"/>
      <c r="U53" s="87"/>
      <c r="V53" s="87"/>
      <c r="W53" s="87"/>
      <c r="X53" s="87"/>
      <c r="Y53" s="87"/>
      <c r="Z53" s="87"/>
      <c r="AA53" s="87"/>
      <c r="AB53" s="87"/>
      <c r="AC53" s="87"/>
      <c r="AD53" s="87"/>
      <c r="AE53" s="87"/>
      <c r="AF53" s="87"/>
      <c r="AG53" s="87"/>
      <c r="AH53" s="87"/>
      <c r="AI53" s="87"/>
      <c r="AJ53" s="87"/>
      <c r="AK53" s="87"/>
      <c r="AO53" s="97"/>
    </row>
    <row r="54" spans="1:41">
      <c r="A54" s="1"/>
      <c r="B54" t="s">
        <v>253</v>
      </c>
      <c r="C54" t="s">
        <v>131</v>
      </c>
      <c r="D54" t="str">
        <f>B54</f>
        <v>2 Societal Pillar</v>
      </c>
      <c r="H54" s="278">
        <v>99.621949565693185</v>
      </c>
      <c r="I54" s="278">
        <v>21.6632784197059</v>
      </c>
      <c r="J54" s="278">
        <v>41.321991302362683</v>
      </c>
      <c r="K54" s="278">
        <v>24.189097832593461</v>
      </c>
      <c r="L54" s="278">
        <v>99.767434164941619</v>
      </c>
      <c r="M54" s="278">
        <v>65.422990406661739</v>
      </c>
      <c r="N54" s="278">
        <v>28.18426200752328</v>
      </c>
      <c r="O54" s="278">
        <v>87.129261558814221</v>
      </c>
      <c r="P54" s="278">
        <v>43.921421060357844</v>
      </c>
      <c r="Q54" s="278">
        <v>65.761943157966272</v>
      </c>
      <c r="R54" s="278">
        <v>13.323405653739893</v>
      </c>
      <c r="S54" s="278">
        <v>35.119909199187262</v>
      </c>
      <c r="T54" s="278">
        <v>81.938554120576129</v>
      </c>
      <c r="U54" s="278">
        <v>30.895084501535781</v>
      </c>
      <c r="V54" s="278">
        <v>43.146991530012954</v>
      </c>
      <c r="W54" s="278">
        <v>34.982812402938329</v>
      </c>
      <c r="X54" s="278">
        <v>12.719636829298048</v>
      </c>
      <c r="Y54" s="278">
        <v>100</v>
      </c>
      <c r="Z54" s="278">
        <v>17.366926261568583</v>
      </c>
      <c r="AA54" s="278">
        <v>0</v>
      </c>
      <c r="AB54" s="278">
        <v>40.004733432298941</v>
      </c>
      <c r="AC54" s="278">
        <v>37.436232707292362</v>
      </c>
      <c r="AD54" s="278">
        <v>34.499260319239916</v>
      </c>
      <c r="AE54" s="278">
        <v>86.979211009359375</v>
      </c>
      <c r="AF54" s="278">
        <v>85.391583850235776</v>
      </c>
      <c r="AG54" s="278">
        <v>42.498478669894652</v>
      </c>
      <c r="AH54" s="278">
        <v>57.565415771409619</v>
      </c>
      <c r="AI54" s="278">
        <v>93.726527629045904</v>
      </c>
      <c r="AJ54" s="278">
        <v>69.400561912246474</v>
      </c>
      <c r="AK54" s="278">
        <v>43.827695617525464</v>
      </c>
      <c r="AL54" s="279"/>
      <c r="AM54" s="278"/>
      <c r="AO54" s="97">
        <f t="shared" si="1"/>
        <v>51.260221696467518</v>
      </c>
    </row>
    <row r="55" spans="1:41">
      <c r="A55" s="1">
        <v>48</v>
      </c>
      <c r="B55" s="2" t="s">
        <v>132</v>
      </c>
      <c r="C55" t="s">
        <v>133</v>
      </c>
      <c r="D55" t="str">
        <f>_xlfn.CONCAT(B55," ",C55)</f>
        <v>2.01 Inequality (Gini coefficient)</v>
      </c>
      <c r="H55" s="278">
        <v>70.440251572327071</v>
      </c>
      <c r="I55" s="278">
        <v>76.100628930817621</v>
      </c>
      <c r="J55" s="278" t="s">
        <v>221</v>
      </c>
      <c r="K55" s="278" t="s">
        <v>221</v>
      </c>
      <c r="L55" s="278">
        <v>86.79245283018868</v>
      </c>
      <c r="M55" s="278">
        <v>15.72327044025158</v>
      </c>
      <c r="N55" s="278">
        <v>52.830188679245282</v>
      </c>
      <c r="O55" s="278" t="s">
        <v>221</v>
      </c>
      <c r="P55" s="278">
        <v>0</v>
      </c>
      <c r="Q55" s="278" t="s">
        <v>221</v>
      </c>
      <c r="R55" s="278">
        <v>79.87421383647802</v>
      </c>
      <c r="S55" s="278">
        <v>45.283018867924554</v>
      </c>
      <c r="T55" s="278" t="s">
        <v>221</v>
      </c>
      <c r="U55" s="278">
        <v>42.138364779874237</v>
      </c>
      <c r="V55" s="278">
        <v>30.188679245282998</v>
      </c>
      <c r="W55" s="278">
        <v>12.578616352201266</v>
      </c>
      <c r="X55" s="278">
        <v>93.081761006289327</v>
      </c>
      <c r="Y55" s="278" t="s">
        <v>221</v>
      </c>
      <c r="Z55" s="278">
        <v>100</v>
      </c>
      <c r="AA55" s="278" t="s">
        <v>221</v>
      </c>
      <c r="AB55" s="278">
        <v>32.704402515723288</v>
      </c>
      <c r="AC55" s="278">
        <v>30.188679245282998</v>
      </c>
      <c r="AD55" s="278">
        <v>59.748427672955977</v>
      </c>
      <c r="AE55" s="278" t="s">
        <v>221</v>
      </c>
      <c r="AF55" s="278">
        <v>88.679245283018886</v>
      </c>
      <c r="AG55" s="278">
        <v>49.056603773584897</v>
      </c>
      <c r="AH55" s="278">
        <v>66.666666666666686</v>
      </c>
      <c r="AI55" s="278">
        <v>82.389937106918254</v>
      </c>
      <c r="AJ55" s="278">
        <v>35.849056603773604</v>
      </c>
      <c r="AK55" s="278">
        <v>59.119496855345908</v>
      </c>
      <c r="AL55" s="279"/>
      <c r="AM55" s="278">
        <v>2023</v>
      </c>
      <c r="AO55" s="97">
        <f t="shared" si="1"/>
        <v>54.974271012006859</v>
      </c>
    </row>
    <row r="56" spans="1:41">
      <c r="A56" s="1">
        <v>49</v>
      </c>
      <c r="B56" s="2" t="s">
        <v>134</v>
      </c>
      <c r="C56" t="s">
        <v>135</v>
      </c>
      <c r="D56" t="str">
        <f t="shared" ref="D56:D79" si="4">_xlfn.CONCAT(B56," ",C56)</f>
        <v>2.02 Educational attainment</v>
      </c>
      <c r="H56" s="278">
        <v>84.191955086610974</v>
      </c>
      <c r="I56" s="278">
        <v>13.969286828391139</v>
      </c>
      <c r="J56" s="278">
        <v>33.750712822911979</v>
      </c>
      <c r="K56" s="278">
        <v>1.0730331186194026</v>
      </c>
      <c r="L56" s="278">
        <v>72.205833487403041</v>
      </c>
      <c r="M56" s="278">
        <v>60.448389890843977</v>
      </c>
      <c r="N56" s="278">
        <v>51.100511896513417</v>
      </c>
      <c r="O56" s="278">
        <v>66.981580114818669</v>
      </c>
      <c r="P56" s="278">
        <v>34.02878738015994</v>
      </c>
      <c r="Q56" s="278">
        <v>70.303948035109016</v>
      </c>
      <c r="R56" s="278">
        <v>22.499724913858309</v>
      </c>
      <c r="S56" s="278">
        <v>26.270755068335461</v>
      </c>
      <c r="T56" s="278">
        <v>56.786424840267912</v>
      </c>
      <c r="U56" s="278">
        <v>3.0835663562393849</v>
      </c>
      <c r="V56" s="278">
        <v>37.541717163731711</v>
      </c>
      <c r="W56" s="278">
        <v>30.752166195637827</v>
      </c>
      <c r="X56" s="278">
        <v>9.6728922843530452</v>
      </c>
      <c r="Y56" s="278">
        <v>67.129310384179945</v>
      </c>
      <c r="Z56" s="278">
        <v>1.1626826681959328</v>
      </c>
      <c r="AA56" s="278">
        <v>0</v>
      </c>
      <c r="AB56" s="278">
        <v>31.031676036338713</v>
      </c>
      <c r="AC56" s="278">
        <v>24.587891817527311</v>
      </c>
      <c r="AD56" s="278">
        <v>51.196111165116719</v>
      </c>
      <c r="AE56" s="278">
        <v>65.272719764999309</v>
      </c>
      <c r="AF56" s="278">
        <v>75.350478077209345</v>
      </c>
      <c r="AG56" s="278">
        <v>28.970659841014623</v>
      </c>
      <c r="AH56" s="278">
        <v>30.656610839239214</v>
      </c>
      <c r="AI56" s="278">
        <v>88.355179531481824</v>
      </c>
      <c r="AJ56" s="278">
        <v>100</v>
      </c>
      <c r="AK56" s="278">
        <v>25.955352901544348</v>
      </c>
      <c r="AL56" s="279"/>
      <c r="AM56" s="278"/>
      <c r="AO56" s="97">
        <f t="shared" si="1"/>
        <v>42.144331950355081</v>
      </c>
    </row>
    <row r="57" spans="1:41">
      <c r="A57" s="1">
        <v>50</v>
      </c>
      <c r="B57" s="3" t="s">
        <v>136</v>
      </c>
      <c r="C57" t="s">
        <v>137</v>
      </c>
      <c r="D57" t="str">
        <f t="shared" si="4"/>
        <v>2.02.01 Mean years of schooling</v>
      </c>
      <c r="H57" s="278">
        <v>87.911370423997198</v>
      </c>
      <c r="I57" s="278">
        <v>31.300030459462857</v>
      </c>
      <c r="J57" s="278">
        <v>50.788206464147017</v>
      </c>
      <c r="K57" s="278">
        <v>8.201826020078185</v>
      </c>
      <c r="L57" s="278">
        <v>100</v>
      </c>
      <c r="M57" s="278">
        <v>70.810211031692702</v>
      </c>
      <c r="N57" s="278">
        <v>39.00505074672494</v>
      </c>
      <c r="O57" s="278">
        <v>86.568855183528143</v>
      </c>
      <c r="P57" s="278">
        <v>48.139066556856157</v>
      </c>
      <c r="Q57" s="278">
        <v>83.898747985463601</v>
      </c>
      <c r="R57" s="278">
        <v>22.74274297144677</v>
      </c>
      <c r="S57" s="278">
        <v>43.764507168087739</v>
      </c>
      <c r="T57" s="278">
        <v>87.301728192386477</v>
      </c>
      <c r="U57" s="278">
        <v>16.139946785374164</v>
      </c>
      <c r="V57" s="278">
        <v>66.966569905210065</v>
      </c>
      <c r="W57" s="278">
        <v>50.799324527959236</v>
      </c>
      <c r="X57" s="278">
        <v>22.18652884911544</v>
      </c>
      <c r="Y57" s="278">
        <v>90.217737687055163</v>
      </c>
      <c r="Z57" s="278">
        <v>0</v>
      </c>
      <c r="AA57" s="278">
        <v>5.41274544442207</v>
      </c>
      <c r="AB57" s="278">
        <v>59.2248418905031</v>
      </c>
      <c r="AC57" s="278">
        <v>48.156630356331313</v>
      </c>
      <c r="AD57" s="278">
        <v>84.573708638190794</v>
      </c>
      <c r="AE57" s="278">
        <v>79.422041429087585</v>
      </c>
      <c r="AF57" s="278">
        <v>86.718036564348864</v>
      </c>
      <c r="AG57" s="278">
        <v>72.273638611576217</v>
      </c>
      <c r="AH57" s="278">
        <v>46.70794971788753</v>
      </c>
      <c r="AI57" s="278">
        <v>95.102437218990332</v>
      </c>
      <c r="AJ57" s="278">
        <v>96.895484180229744</v>
      </c>
      <c r="AK57" s="278">
        <v>42.693615873988101</v>
      </c>
      <c r="AL57" s="279"/>
      <c r="AM57" s="278">
        <v>2022</v>
      </c>
      <c r="AO57" s="97">
        <f t="shared" si="1"/>
        <v>57.464119362804716</v>
      </c>
    </row>
    <row r="58" spans="1:41">
      <c r="A58" s="1">
        <v>51</v>
      </c>
      <c r="B58" s="3" t="s">
        <v>138</v>
      </c>
      <c r="C58" t="s">
        <v>254</v>
      </c>
      <c r="D58" t="str">
        <f t="shared" si="4"/>
        <v>2.02.02 University education index</v>
      </c>
      <c r="H58" s="278">
        <v>39.203924510503974</v>
      </c>
      <c r="I58" s="278">
        <v>2.086026310861202</v>
      </c>
      <c r="J58" s="278">
        <v>23.540380181914102</v>
      </c>
      <c r="K58" s="278">
        <v>0</v>
      </c>
      <c r="L58" s="278">
        <v>26.261649389408923</v>
      </c>
      <c r="M58" s="278">
        <v>1.905651049880577</v>
      </c>
      <c r="N58" s="278">
        <v>38.565109327454948</v>
      </c>
      <c r="O58" s="278">
        <v>13.299826387480325</v>
      </c>
      <c r="P58" s="278">
        <v>0</v>
      </c>
      <c r="Q58" s="278">
        <v>16.57302175916826</v>
      </c>
      <c r="R58" s="278">
        <v>21.873869233286609</v>
      </c>
      <c r="S58" s="278">
        <v>0.51398818159319559</v>
      </c>
      <c r="T58" s="278">
        <v>14.453881675851186</v>
      </c>
      <c r="U58" s="278">
        <v>0</v>
      </c>
      <c r="V58" s="278">
        <v>9.1482209374806622</v>
      </c>
      <c r="W58" s="278">
        <v>1.1128795010392896</v>
      </c>
      <c r="X58" s="278">
        <v>0</v>
      </c>
      <c r="Y58" s="278">
        <v>21.121710260038174</v>
      </c>
      <c r="Z58" s="278">
        <v>10.109053351330864</v>
      </c>
      <c r="AA58" s="278">
        <v>0</v>
      </c>
      <c r="AB58" s="278">
        <v>0</v>
      </c>
      <c r="AC58" s="278">
        <v>0</v>
      </c>
      <c r="AD58" s="278">
        <v>9.6284243326830428</v>
      </c>
      <c r="AE58" s="278">
        <v>8.2294309821801352</v>
      </c>
      <c r="AF58" s="278">
        <v>20.560520587965005</v>
      </c>
      <c r="AG58" s="278">
        <v>0</v>
      </c>
      <c r="AH58" s="278">
        <v>2.4532236082386101</v>
      </c>
      <c r="AI58" s="278">
        <v>67.995239673526342</v>
      </c>
      <c r="AJ58" s="278">
        <v>100</v>
      </c>
      <c r="AK58" s="278">
        <v>1.2007724898523946</v>
      </c>
      <c r="AL58" s="279"/>
      <c r="AM58" s="278">
        <v>2023</v>
      </c>
      <c r="AO58" s="97">
        <f t="shared" si="1"/>
        <v>14.99456012439126</v>
      </c>
    </row>
    <row r="59" spans="1:41">
      <c r="A59" s="1">
        <v>52</v>
      </c>
      <c r="B59" s="3" t="s">
        <v>140</v>
      </c>
      <c r="C59" t="s">
        <v>255</v>
      </c>
      <c r="D59" t="str">
        <f t="shared" si="4"/>
        <v>2.02.03 Tertiary enrollment, % age group</v>
      </c>
      <c r="H59" s="278">
        <v>100</v>
      </c>
      <c r="I59" s="278">
        <v>11.06931709252466</v>
      </c>
      <c r="J59" s="278">
        <v>21.581307537168083</v>
      </c>
      <c r="K59" s="278">
        <v>2.708415719837066</v>
      </c>
      <c r="L59" s="278">
        <v>69.675906510513826</v>
      </c>
      <c r="M59" s="278">
        <v>92.638781311311604</v>
      </c>
      <c r="N59" s="278">
        <v>63.469220185251089</v>
      </c>
      <c r="O59" s="278">
        <v>82.479790741466431</v>
      </c>
      <c r="P59" s="278">
        <v>48.494142161961108</v>
      </c>
      <c r="Q59" s="278">
        <v>90.518690648667459</v>
      </c>
      <c r="R59" s="278">
        <v>22.027738324003582</v>
      </c>
      <c r="S59" s="278">
        <v>32.174882484067183</v>
      </c>
      <c r="T59" s="278">
        <v>54.0737012680354</v>
      </c>
      <c r="U59" s="278">
        <v>0</v>
      </c>
      <c r="V59" s="278">
        <v>29.656086565073934</v>
      </c>
      <c r="W59" s="278">
        <v>36.198010878963984</v>
      </c>
      <c r="X59" s="278" t="s">
        <v>221</v>
      </c>
      <c r="Y59" s="278">
        <v>71.393293434198426</v>
      </c>
      <c r="Z59" s="278">
        <v>1.0343806049431172</v>
      </c>
      <c r="AA59" s="278" t="s">
        <v>221</v>
      </c>
      <c r="AB59" s="278" t="s">
        <v>221</v>
      </c>
      <c r="AC59" s="278">
        <v>23.919362279852479</v>
      </c>
      <c r="AD59" s="278">
        <v>47.08591563584033</v>
      </c>
      <c r="AE59" s="278">
        <v>90.251992265315366</v>
      </c>
      <c r="AF59" s="278">
        <v>96.838701211494993</v>
      </c>
      <c r="AG59" s="278">
        <v>11.202605269715283</v>
      </c>
      <c r="AH59" s="278">
        <v>38.700487456926695</v>
      </c>
      <c r="AI59" s="278">
        <v>74.84680279622043</v>
      </c>
      <c r="AJ59" s="278">
        <v>71.338958001126173</v>
      </c>
      <c r="AK59" s="278">
        <v>31.738580101809447</v>
      </c>
      <c r="AL59" s="279"/>
      <c r="AM59" s="278">
        <v>2022</v>
      </c>
      <c r="AO59" s="97">
        <f t="shared" si="1"/>
        <v>48.708039647640312</v>
      </c>
    </row>
    <row r="60" spans="1:41">
      <c r="A60" s="1">
        <v>53</v>
      </c>
      <c r="B60" s="2" t="s">
        <v>142</v>
      </c>
      <c r="C60" t="s">
        <v>143</v>
      </c>
      <c r="D60" t="str">
        <f t="shared" si="4"/>
        <v>2.03 Labor standards</v>
      </c>
      <c r="H60" s="278">
        <v>92.915974041378291</v>
      </c>
      <c r="I60" s="278">
        <v>34.25659220384442</v>
      </c>
      <c r="J60" s="278">
        <v>0</v>
      </c>
      <c r="K60" s="278">
        <v>59.710420970486112</v>
      </c>
      <c r="L60" s="278">
        <v>90.854898800333842</v>
      </c>
      <c r="M60" s="278">
        <v>71.940516171966237</v>
      </c>
      <c r="N60" s="278">
        <v>52.912194456045967</v>
      </c>
      <c r="O60" s="278">
        <v>89.448167061496164</v>
      </c>
      <c r="P60" s="278">
        <v>79.797134711540593</v>
      </c>
      <c r="Q60" s="278">
        <v>100</v>
      </c>
      <c r="R60" s="278">
        <v>70.419865041829894</v>
      </c>
      <c r="S60" s="278">
        <v>73.377772574207313</v>
      </c>
      <c r="T60" s="278">
        <v>66.666666666666671</v>
      </c>
      <c r="U60" s="278">
        <v>33.333333333333336</v>
      </c>
      <c r="V60" s="278">
        <v>38.571912203457984</v>
      </c>
      <c r="W60" s="278">
        <v>78.113227483617393</v>
      </c>
      <c r="X60" s="278">
        <v>5.7973055295226406</v>
      </c>
      <c r="Y60" s="278">
        <v>95.499007454444879</v>
      </c>
      <c r="Z60" s="278">
        <v>70.198688785165672</v>
      </c>
      <c r="AA60" s="278">
        <v>51.692643878737414</v>
      </c>
      <c r="AB60" s="278">
        <v>79.04403350351788</v>
      </c>
      <c r="AC60" s="278">
        <v>74.563319929087015</v>
      </c>
      <c r="AD60" s="278">
        <v>23.094002791538152</v>
      </c>
      <c r="AE60" s="278">
        <v>46.39762294851289</v>
      </c>
      <c r="AF60" s="278">
        <v>82.0952555085656</v>
      </c>
      <c r="AG60" s="278">
        <v>56.069274766338182</v>
      </c>
      <c r="AH60" s="278">
        <v>62.794312851506383</v>
      </c>
      <c r="AI60" s="278">
        <v>88.69785751828806</v>
      </c>
      <c r="AJ60" s="278">
        <v>91.521114291553005</v>
      </c>
      <c r="AK60" s="278">
        <v>56.255680965982421</v>
      </c>
      <c r="AL60" s="279"/>
      <c r="AM60" s="278"/>
      <c r="AO60" s="97">
        <f t="shared" si="1"/>
        <v>63.867959881432142</v>
      </c>
    </row>
    <row r="61" spans="1:41">
      <c r="A61" s="1">
        <v>54</v>
      </c>
      <c r="B61" s="3" t="s">
        <v>144</v>
      </c>
      <c r="C61" t="s">
        <v>256</v>
      </c>
      <c r="D61" t="str">
        <f t="shared" si="4"/>
        <v>2.03.01 Gender non-discrimination in hiring, index</v>
      </c>
      <c r="H61" s="278">
        <v>100</v>
      </c>
      <c r="I61" s="278">
        <v>33.333333333333336</v>
      </c>
      <c r="J61" s="278">
        <v>0</v>
      </c>
      <c r="K61" s="278">
        <v>100</v>
      </c>
      <c r="L61" s="278">
        <v>100</v>
      </c>
      <c r="M61" s="278">
        <v>66.666666666666671</v>
      </c>
      <c r="N61" s="278">
        <v>100</v>
      </c>
      <c r="O61" s="278">
        <v>100</v>
      </c>
      <c r="P61" s="278">
        <v>100</v>
      </c>
      <c r="Q61" s="278">
        <v>100</v>
      </c>
      <c r="R61" s="278">
        <v>100</v>
      </c>
      <c r="S61" s="278">
        <v>100</v>
      </c>
      <c r="T61" s="278">
        <v>33.333333333333336</v>
      </c>
      <c r="U61" s="278">
        <v>66.666666666666671</v>
      </c>
      <c r="V61" s="278">
        <v>33.333333333333336</v>
      </c>
      <c r="W61" s="278">
        <v>100</v>
      </c>
      <c r="X61" s="278">
        <v>0</v>
      </c>
      <c r="Y61" s="278">
        <v>100</v>
      </c>
      <c r="Z61" s="278">
        <v>100</v>
      </c>
      <c r="AA61" s="278">
        <v>33.333333333333336</v>
      </c>
      <c r="AB61" s="278">
        <v>100</v>
      </c>
      <c r="AC61" s="278">
        <v>100</v>
      </c>
      <c r="AD61" s="278">
        <v>33.333333333333336</v>
      </c>
      <c r="AE61" s="278">
        <v>66.666666666666671</v>
      </c>
      <c r="AF61" s="278">
        <v>100</v>
      </c>
      <c r="AG61" s="278">
        <v>66.666666666666671</v>
      </c>
      <c r="AH61" s="278">
        <v>100</v>
      </c>
      <c r="AI61" s="278">
        <v>100</v>
      </c>
      <c r="AJ61" s="278">
        <v>100</v>
      </c>
      <c r="AK61" s="278">
        <v>100</v>
      </c>
      <c r="AL61" s="279"/>
      <c r="AM61" s="278">
        <v>2023</v>
      </c>
      <c r="AO61" s="97">
        <f t="shared" si="1"/>
        <v>77.777777777777771</v>
      </c>
    </row>
    <row r="62" spans="1:41">
      <c r="A62" s="1">
        <v>55</v>
      </c>
      <c r="B62" s="3" t="s">
        <v>146</v>
      </c>
      <c r="C62" t="s">
        <v>257</v>
      </c>
      <c r="D62" t="str">
        <f t="shared" si="4"/>
        <v>2.03.02 Freedom of association and assembly, index</v>
      </c>
      <c r="H62" s="278">
        <v>85.831948082756583</v>
      </c>
      <c r="I62" s="278">
        <v>35.179851074355511</v>
      </c>
      <c r="J62" s="278" t="s">
        <v>221</v>
      </c>
      <c r="K62" s="278">
        <v>19.420841940972224</v>
      </c>
      <c r="L62" s="278">
        <v>81.709797600667699</v>
      </c>
      <c r="M62" s="278">
        <v>77.214365677265818</v>
      </c>
      <c r="N62" s="278">
        <v>5.824388912091913</v>
      </c>
      <c r="O62" s="278">
        <v>78.896334122992371</v>
      </c>
      <c r="P62" s="278">
        <v>59.594269423081187</v>
      </c>
      <c r="Q62" s="278" t="s">
        <v>221</v>
      </c>
      <c r="R62" s="278">
        <v>40.839730083659788</v>
      </c>
      <c r="S62" s="278">
        <v>46.755545148414626</v>
      </c>
      <c r="T62" s="278">
        <v>100</v>
      </c>
      <c r="U62" s="278">
        <v>0</v>
      </c>
      <c r="V62" s="278">
        <v>43.810491073582639</v>
      </c>
      <c r="W62" s="278">
        <v>56.22645496723478</v>
      </c>
      <c r="X62" s="278">
        <v>11.594611059045281</v>
      </c>
      <c r="Y62" s="278">
        <v>90.998014908889715</v>
      </c>
      <c r="Z62" s="278">
        <v>40.397377570331329</v>
      </c>
      <c r="AA62" s="278">
        <v>70.051954424141499</v>
      </c>
      <c r="AB62" s="278">
        <v>58.088067007035768</v>
      </c>
      <c r="AC62" s="278">
        <v>49.126639858174016</v>
      </c>
      <c r="AD62" s="278">
        <v>12.854672249742965</v>
      </c>
      <c r="AE62" s="278">
        <v>26.128579230359115</v>
      </c>
      <c r="AF62" s="278">
        <v>64.190511017131229</v>
      </c>
      <c r="AG62" s="278">
        <v>45.471882866009693</v>
      </c>
      <c r="AH62" s="278">
        <v>25.588625703012763</v>
      </c>
      <c r="AI62" s="278">
        <v>77.395715036576135</v>
      </c>
      <c r="AJ62" s="278">
        <v>83.042228583106009</v>
      </c>
      <c r="AK62" s="278">
        <v>12.511361931964837</v>
      </c>
      <c r="AL62" s="279"/>
      <c r="AM62" s="278">
        <v>2022</v>
      </c>
      <c r="AO62" s="97">
        <f t="shared" si="1"/>
        <v>49.955152126878389</v>
      </c>
    </row>
    <row r="63" spans="1:41">
      <c r="A63" s="1">
        <v>56</v>
      </c>
      <c r="B63" s="2" t="s">
        <v>148</v>
      </c>
      <c r="C63" t="s">
        <v>149</v>
      </c>
      <c r="D63" t="str">
        <f t="shared" si="4"/>
        <v>2.04 Political stability and absence of violence</v>
      </c>
      <c r="H63" s="278">
        <v>83.499998200607394</v>
      </c>
      <c r="I63" s="278">
        <v>10.99999951477055</v>
      </c>
      <c r="J63" s="278">
        <v>97.499992620468419</v>
      </c>
      <c r="K63" s="278">
        <v>44.499998726272594</v>
      </c>
      <c r="L63" s="278">
        <v>74.999998989105251</v>
      </c>
      <c r="M63" s="278">
        <v>51.499995936203121</v>
      </c>
      <c r="N63" s="278">
        <v>26.999999636077849</v>
      </c>
      <c r="O63" s="278">
        <v>73.500197063819812</v>
      </c>
      <c r="P63" s="278">
        <v>37.999998139953682</v>
      </c>
      <c r="Q63" s="278">
        <v>67.500001111984233</v>
      </c>
      <c r="R63" s="278">
        <v>22.999998342132656</v>
      </c>
      <c r="S63" s="278">
        <v>27.999998948669514</v>
      </c>
      <c r="T63" s="278">
        <v>88.999993408966304</v>
      </c>
      <c r="U63" s="278">
        <v>75.499995612716759</v>
      </c>
      <c r="V63" s="278">
        <v>51.999996603393612</v>
      </c>
      <c r="W63" s="278">
        <v>19.999998382568453</v>
      </c>
      <c r="X63" s="278">
        <v>0</v>
      </c>
      <c r="Y63" s="278">
        <v>98.99999866561889</v>
      </c>
      <c r="Z63" s="278">
        <v>3.9999997776031622</v>
      </c>
      <c r="AA63" s="278">
        <v>21.999999029540994</v>
      </c>
      <c r="AB63" s="278">
        <v>26.499998968887358</v>
      </c>
      <c r="AC63" s="278">
        <v>18.499998402786293</v>
      </c>
      <c r="AD63" s="278">
        <v>13.99999846344004</v>
      </c>
      <c r="AE63" s="278">
        <v>100</v>
      </c>
      <c r="AF63" s="278">
        <v>65.499998443222026</v>
      </c>
      <c r="AG63" s="278">
        <v>16.999998423004246</v>
      </c>
      <c r="AH63" s="278">
        <v>30.499998241043123</v>
      </c>
      <c r="AI63" s="278">
        <v>62.999999150848424</v>
      </c>
      <c r="AJ63" s="278">
        <v>44.999999393463185</v>
      </c>
      <c r="AK63" s="278">
        <v>45.500000060653683</v>
      </c>
      <c r="AL63" s="279"/>
      <c r="AM63" s="278">
        <v>2022</v>
      </c>
      <c r="AO63" s="97">
        <f t="shared" si="1"/>
        <v>46.900004941927392</v>
      </c>
    </row>
    <row r="64" spans="1:41">
      <c r="A64" s="1">
        <v>57</v>
      </c>
      <c r="B64" s="2" t="s">
        <v>150</v>
      </c>
      <c r="C64" t="s">
        <v>151</v>
      </c>
      <c r="D64" t="str">
        <f t="shared" si="4"/>
        <v>2.05 Goods produced by forced labor or child labor</v>
      </c>
      <c r="H64" s="278">
        <v>99.139455407291479</v>
      </c>
      <c r="I64" s="278">
        <v>42.940377114455629</v>
      </c>
      <c r="J64" s="278">
        <v>100</v>
      </c>
      <c r="K64" s="278">
        <v>54.050803109134321</v>
      </c>
      <c r="L64" s="278">
        <v>98.741941902464845</v>
      </c>
      <c r="M64" s="278">
        <v>96.268393686703391</v>
      </c>
      <c r="N64" s="278">
        <v>55.699066585917592</v>
      </c>
      <c r="O64" s="278">
        <v>97.441172118248858</v>
      </c>
      <c r="P64" s="278">
        <v>65.101660176142929</v>
      </c>
      <c r="Q64" s="278">
        <v>97.022061904073496</v>
      </c>
      <c r="R64" s="278">
        <v>0</v>
      </c>
      <c r="S64" s="278">
        <v>66.565753219958793</v>
      </c>
      <c r="T64" s="278">
        <v>100</v>
      </c>
      <c r="U64" s="278">
        <v>92.617814503568226</v>
      </c>
      <c r="V64" s="278">
        <v>81.501691715469065</v>
      </c>
      <c r="W64" s="278">
        <v>43.797688745943645</v>
      </c>
      <c r="X64" s="278">
        <v>79.917255474669432</v>
      </c>
      <c r="Y64" s="278">
        <v>99.135408734331364</v>
      </c>
      <c r="Z64" s="278">
        <v>33.008340235908648</v>
      </c>
      <c r="AA64" s="278">
        <v>83.099788453055098</v>
      </c>
      <c r="AB64" s="278">
        <v>70.024173810004683</v>
      </c>
      <c r="AC64" s="278">
        <v>50.359668914946859</v>
      </c>
      <c r="AD64" s="278">
        <v>70.64882093593161</v>
      </c>
      <c r="AE64" s="278">
        <v>98.177505436035119</v>
      </c>
      <c r="AF64" s="278">
        <v>95.66335239166537</v>
      </c>
      <c r="AG64" s="278">
        <v>90.214998585660354</v>
      </c>
      <c r="AH64" s="278">
        <v>75.387338293455002</v>
      </c>
      <c r="AI64" s="278">
        <v>98.782957526375796</v>
      </c>
      <c r="AJ64" s="278">
        <v>96.044612890865224</v>
      </c>
      <c r="AK64" s="278">
        <v>47.114693926405749</v>
      </c>
      <c r="AL64" s="279"/>
      <c r="AM64" s="278"/>
      <c r="AO64" s="97">
        <f t="shared" si="1"/>
        <v>75.948893193289408</v>
      </c>
    </row>
    <row r="65" spans="1:41">
      <c r="A65" s="1">
        <v>58</v>
      </c>
      <c r="B65" s="3" t="s">
        <v>152</v>
      </c>
      <c r="C65" t="s">
        <v>153</v>
      </c>
      <c r="D65" t="str">
        <f t="shared" si="4"/>
        <v>2.05.01 Goods produced by forced labor</v>
      </c>
      <c r="H65" s="278">
        <v>98.278910814582957</v>
      </c>
      <c r="I65" s="278">
        <v>45.880754228911272</v>
      </c>
      <c r="J65" s="278">
        <v>100</v>
      </c>
      <c r="K65" s="278">
        <v>60.10160621826865</v>
      </c>
      <c r="L65" s="278">
        <v>97.483883804929704</v>
      </c>
      <c r="M65" s="278">
        <v>92.536787373406767</v>
      </c>
      <c r="N65" s="278">
        <v>35.398133171835184</v>
      </c>
      <c r="O65" s="278">
        <v>94.882344236497715</v>
      </c>
      <c r="P65" s="278">
        <v>62.203320352285871</v>
      </c>
      <c r="Q65" s="278">
        <v>94.044123808146992</v>
      </c>
      <c r="R65" s="278">
        <v>0</v>
      </c>
      <c r="S65" s="278">
        <v>61.131506439917601</v>
      </c>
      <c r="T65" s="278">
        <v>100</v>
      </c>
      <c r="U65" s="278">
        <v>85.235629007136453</v>
      </c>
      <c r="V65" s="278">
        <v>67.003383430938129</v>
      </c>
      <c r="W65" s="278">
        <v>47.595377491887298</v>
      </c>
      <c r="X65" s="278">
        <v>59.834510949338856</v>
      </c>
      <c r="Y65" s="278">
        <v>98.270817468662699</v>
      </c>
      <c r="Z65" s="278">
        <v>22.016680471817303</v>
      </c>
      <c r="AA65" s="278">
        <v>66.199576906110195</v>
      </c>
      <c r="AB65" s="278">
        <v>60.048347620009373</v>
      </c>
      <c r="AC65" s="278">
        <v>52.719337829893718</v>
      </c>
      <c r="AD65" s="278">
        <v>45.297641871863235</v>
      </c>
      <c r="AE65" s="278">
        <v>96.355010872070238</v>
      </c>
      <c r="AF65" s="278">
        <v>91.326704783330726</v>
      </c>
      <c r="AG65" s="278">
        <v>80.42999717132075</v>
      </c>
      <c r="AH65" s="278">
        <v>66.774676586910005</v>
      </c>
      <c r="AI65" s="278">
        <v>97.565915052751592</v>
      </c>
      <c r="AJ65" s="278">
        <v>92.089225781730448</v>
      </c>
      <c r="AK65" s="278">
        <v>58.229387852811499</v>
      </c>
      <c r="AL65" s="279"/>
      <c r="AM65" s="278"/>
      <c r="AO65" s="97">
        <f t="shared" si="1"/>
        <v>70.964453053245521</v>
      </c>
    </row>
    <row r="66" spans="1:41">
      <c r="A66" s="1">
        <v>59</v>
      </c>
      <c r="B66" s="4" t="s">
        <v>154</v>
      </c>
      <c r="C66" t="s">
        <v>155</v>
      </c>
      <c r="D66" t="str">
        <f t="shared" si="4"/>
        <v>2.05.01.a Goods produced by forced labor, number of goods categories</v>
      </c>
      <c r="H66" s="278">
        <v>100</v>
      </c>
      <c r="I66" s="278">
        <v>85.695894721785152</v>
      </c>
      <c r="J66" s="278">
        <v>100</v>
      </c>
      <c r="K66" s="278">
        <v>92.847947360892562</v>
      </c>
      <c r="L66" s="278">
        <v>100</v>
      </c>
      <c r="M66" s="278">
        <v>100</v>
      </c>
      <c r="N66" s="278">
        <v>0</v>
      </c>
      <c r="O66" s="278">
        <v>92.847947360892562</v>
      </c>
      <c r="P66" s="278">
        <v>100</v>
      </c>
      <c r="Q66" s="278">
        <v>100</v>
      </c>
      <c r="R66" s="278">
        <v>28.479473608925773</v>
      </c>
      <c r="S66" s="278">
        <v>85.695894721785152</v>
      </c>
      <c r="T66" s="278">
        <v>100</v>
      </c>
      <c r="U66" s="278">
        <v>100</v>
      </c>
      <c r="V66" s="278">
        <v>71.391789443570289</v>
      </c>
      <c r="W66" s="278">
        <v>85.695894721785152</v>
      </c>
      <c r="X66" s="278">
        <v>100</v>
      </c>
      <c r="Y66" s="278">
        <v>100</v>
      </c>
      <c r="Z66" s="278">
        <v>57.087684165355448</v>
      </c>
      <c r="AA66" s="278">
        <v>100</v>
      </c>
      <c r="AB66" s="278">
        <v>78.543842082677727</v>
      </c>
      <c r="AC66" s="278">
        <v>100</v>
      </c>
      <c r="AD66" s="278">
        <v>78.543842082677727</v>
      </c>
      <c r="AE66" s="278">
        <v>100</v>
      </c>
      <c r="AF66" s="278">
        <v>100</v>
      </c>
      <c r="AG66" s="278">
        <v>100</v>
      </c>
      <c r="AH66" s="278">
        <v>78.543842082677727</v>
      </c>
      <c r="AI66" s="278">
        <v>100</v>
      </c>
      <c r="AJ66" s="278">
        <v>100</v>
      </c>
      <c r="AK66" s="278">
        <v>92.847947360892562</v>
      </c>
      <c r="AL66" s="279" t="s">
        <v>37</v>
      </c>
      <c r="AM66" s="278">
        <v>2023</v>
      </c>
      <c r="AO66" s="97">
        <f t="shared" si="1"/>
        <v>87.607399990463946</v>
      </c>
    </row>
    <row r="67" spans="1:41">
      <c r="A67" s="1">
        <v>60</v>
      </c>
      <c r="B67" s="4" t="s">
        <v>156</v>
      </c>
      <c r="C67" t="s">
        <v>157</v>
      </c>
      <c r="D67" t="str">
        <f t="shared" si="4"/>
        <v>2.05.01.b % population in forced labor</v>
      </c>
      <c r="H67" s="278">
        <v>96.052798379739045</v>
      </c>
      <c r="I67" s="278">
        <v>50.185276105989786</v>
      </c>
      <c r="J67" s="278" t="s">
        <v>221</v>
      </c>
      <c r="K67" s="278">
        <v>67.647785506722855</v>
      </c>
      <c r="L67" s="278">
        <v>94.229457714278993</v>
      </c>
      <c r="M67" s="278">
        <v>82.883626704735519</v>
      </c>
      <c r="N67" s="278">
        <v>75.839988551072636</v>
      </c>
      <c r="O67" s="278">
        <v>95.415055339493904</v>
      </c>
      <c r="P67" s="278">
        <v>45.315872059360942</v>
      </c>
      <c r="Q67" s="278">
        <v>86.34060085104818</v>
      </c>
      <c r="R67" s="278">
        <v>42.177291089500429</v>
      </c>
      <c r="S67" s="278">
        <v>53.161844634537999</v>
      </c>
      <c r="T67" s="278">
        <v>100</v>
      </c>
      <c r="U67" s="278">
        <v>66.138913893039657</v>
      </c>
      <c r="V67" s="278">
        <v>56.932702576888047</v>
      </c>
      <c r="W67" s="278">
        <v>54.117648570532417</v>
      </c>
      <c r="X67" s="278">
        <v>7.8831679365143126</v>
      </c>
      <c r="Y67" s="278">
        <v>96.034236838361352</v>
      </c>
      <c r="Z67" s="278">
        <v>20.06284783314635</v>
      </c>
      <c r="AA67" s="278">
        <v>22.481016130852836</v>
      </c>
      <c r="AB67" s="278">
        <v>49.829745792613537</v>
      </c>
      <c r="AC67" s="278">
        <v>43.564999707070953</v>
      </c>
      <c r="AD67" s="278">
        <v>0</v>
      </c>
      <c r="AE67" s="278">
        <v>91.640464007615279</v>
      </c>
      <c r="AF67" s="278">
        <v>80.108384142834041</v>
      </c>
      <c r="AG67" s="278">
        <v>55.117522364097482</v>
      </c>
      <c r="AH67" s="278">
        <v>61.256126262330369</v>
      </c>
      <c r="AI67" s="278">
        <v>94.41759083199193</v>
      </c>
      <c r="AJ67" s="278">
        <v>81.857174470417846</v>
      </c>
      <c r="AK67" s="278">
        <v>75.353979335473127</v>
      </c>
      <c r="AL67" s="279"/>
      <c r="AM67" s="278">
        <v>2023</v>
      </c>
      <c r="AO67" s="97">
        <f t="shared" si="1"/>
        <v>63.656762676905508</v>
      </c>
    </row>
    <row r="68" spans="1:41">
      <c r="A68" s="1">
        <v>61</v>
      </c>
      <c r="B68" s="3" t="s">
        <v>158</v>
      </c>
      <c r="C68" t="s">
        <v>159</v>
      </c>
      <c r="D68" t="str">
        <f t="shared" si="4"/>
        <v>2.05.02 Goods produced by child labor, number of goods categories</v>
      </c>
      <c r="H68" s="278">
        <v>100</v>
      </c>
      <c r="I68" s="278">
        <v>40</v>
      </c>
      <c r="J68" s="278">
        <v>100</v>
      </c>
      <c r="K68" s="278">
        <v>48</v>
      </c>
      <c r="L68" s="278">
        <v>100</v>
      </c>
      <c r="M68" s="278">
        <v>100</v>
      </c>
      <c r="N68" s="278">
        <v>76</v>
      </c>
      <c r="O68" s="278">
        <v>100</v>
      </c>
      <c r="P68" s="278">
        <v>68</v>
      </c>
      <c r="Q68" s="278">
        <v>100</v>
      </c>
      <c r="R68" s="278">
        <v>0</v>
      </c>
      <c r="S68" s="278">
        <v>72</v>
      </c>
      <c r="T68" s="278">
        <v>100</v>
      </c>
      <c r="U68" s="278">
        <v>100</v>
      </c>
      <c r="V68" s="278">
        <v>96</v>
      </c>
      <c r="W68" s="278">
        <v>40</v>
      </c>
      <c r="X68" s="278">
        <v>100</v>
      </c>
      <c r="Y68" s="278">
        <v>100</v>
      </c>
      <c r="Z68" s="278">
        <v>44</v>
      </c>
      <c r="AA68" s="278">
        <v>100</v>
      </c>
      <c r="AB68" s="278">
        <v>80</v>
      </c>
      <c r="AC68" s="278">
        <v>48</v>
      </c>
      <c r="AD68" s="278">
        <v>96</v>
      </c>
      <c r="AE68" s="278">
        <v>100</v>
      </c>
      <c r="AF68" s="278">
        <v>100</v>
      </c>
      <c r="AG68" s="278">
        <v>100</v>
      </c>
      <c r="AH68" s="278">
        <v>84</v>
      </c>
      <c r="AI68" s="278">
        <v>100</v>
      </c>
      <c r="AJ68" s="278">
        <v>100</v>
      </c>
      <c r="AK68" s="278">
        <v>36</v>
      </c>
      <c r="AL68" s="279"/>
      <c r="AM68" s="278">
        <v>2023</v>
      </c>
      <c r="AO68" s="97">
        <f t="shared" ref="AO68:AO101" si="5">AVERAGE(H68:AK68)</f>
        <v>80.933333333333337</v>
      </c>
    </row>
    <row r="69" spans="1:41">
      <c r="A69" s="1">
        <v>62</v>
      </c>
      <c r="B69" s="2" t="s">
        <v>160</v>
      </c>
      <c r="C69" t="s">
        <v>161</v>
      </c>
      <c r="D69" t="str">
        <f t="shared" si="4"/>
        <v>2.06 Government response to human trafficking</v>
      </c>
      <c r="H69" s="278">
        <v>98.800959343837263</v>
      </c>
      <c r="I69" s="278">
        <v>60.271784356366247</v>
      </c>
      <c r="J69" s="278">
        <v>9.0327734187863715</v>
      </c>
      <c r="K69" s="278">
        <v>35.25180099950903</v>
      </c>
      <c r="L69" s="278">
        <v>92.805756063023537</v>
      </c>
      <c r="M69" s="278">
        <v>96.163070613819755</v>
      </c>
      <c r="N69" s="278">
        <v>16.54676533628912</v>
      </c>
      <c r="O69" s="278">
        <v>79.182063414673777</v>
      </c>
      <c r="P69" s="278">
        <v>78.976820019586171</v>
      </c>
      <c r="Q69" s="278">
        <v>36.530775083100643</v>
      </c>
      <c r="R69" s="278">
        <v>57.873703044040766</v>
      </c>
      <c r="S69" s="278">
        <v>69.624302187976198</v>
      </c>
      <c r="T69" s="278">
        <v>47.322144556268043</v>
      </c>
      <c r="U69" s="278">
        <v>57.873703044040766</v>
      </c>
      <c r="V69" s="278">
        <v>43.085533762132663</v>
      </c>
      <c r="W69" s="278">
        <v>74.420464812627188</v>
      </c>
      <c r="X69" s="278">
        <v>18.944846648614611</v>
      </c>
      <c r="Y69" s="278">
        <v>73.221424156464437</v>
      </c>
      <c r="Z69" s="278">
        <v>41.32693770775164</v>
      </c>
      <c r="AA69" s="278">
        <v>0</v>
      </c>
      <c r="AB69" s="278">
        <v>74.420464812627188</v>
      </c>
      <c r="AC69" s="278">
        <v>99.760192582307994</v>
      </c>
      <c r="AD69" s="278">
        <v>18.4652282455279</v>
      </c>
      <c r="AE69" s="278">
        <v>56.354917975054434</v>
      </c>
      <c r="AF69" s="278">
        <v>34.372504756169867</v>
      </c>
      <c r="AG69" s="278">
        <v>68.425261531813462</v>
      </c>
      <c r="AH69" s="278">
        <v>74.420464812627188</v>
      </c>
      <c r="AI69" s="278">
        <v>100</v>
      </c>
      <c r="AJ69" s="278">
        <v>90.647482168390056</v>
      </c>
      <c r="AK69" s="278">
        <v>45.483615074458157</v>
      </c>
      <c r="AL69" s="279"/>
      <c r="AM69" s="278"/>
      <c r="AO69" s="97">
        <f t="shared" si="5"/>
        <v>58.320192017596156</v>
      </c>
    </row>
    <row r="70" spans="1:41">
      <c r="A70" s="1">
        <v>63</v>
      </c>
      <c r="B70" s="3" t="s">
        <v>162</v>
      </c>
      <c r="C70" t="s">
        <v>163</v>
      </c>
      <c r="D70" t="str">
        <f t="shared" si="4"/>
        <v>2.06.01 Government response to human trafficking, Criminalization</v>
      </c>
      <c r="H70" s="278">
        <v>80</v>
      </c>
      <c r="I70" s="278">
        <v>60</v>
      </c>
      <c r="J70" s="278">
        <v>0</v>
      </c>
      <c r="K70" s="278">
        <v>80</v>
      </c>
      <c r="L70" s="278">
        <v>80</v>
      </c>
      <c r="M70" s="278">
        <v>100</v>
      </c>
      <c r="N70" s="278">
        <v>40</v>
      </c>
      <c r="O70" s="278" t="s">
        <v>221</v>
      </c>
      <c r="P70" s="278">
        <v>100</v>
      </c>
      <c r="Q70" s="278">
        <v>40</v>
      </c>
      <c r="R70" s="278">
        <v>60</v>
      </c>
      <c r="S70" s="278">
        <v>80</v>
      </c>
      <c r="T70" s="278">
        <v>40</v>
      </c>
      <c r="U70" s="278">
        <v>60</v>
      </c>
      <c r="V70" s="278">
        <v>60</v>
      </c>
      <c r="W70" s="278">
        <v>80</v>
      </c>
      <c r="X70" s="278">
        <v>40</v>
      </c>
      <c r="Y70" s="278">
        <v>80</v>
      </c>
      <c r="Z70" s="278">
        <v>40</v>
      </c>
      <c r="AA70" s="278">
        <v>20</v>
      </c>
      <c r="AB70" s="278">
        <v>80</v>
      </c>
      <c r="AC70" s="278">
        <v>100</v>
      </c>
      <c r="AD70" s="278">
        <v>80</v>
      </c>
      <c r="AE70" s="278">
        <v>20</v>
      </c>
      <c r="AF70" s="278">
        <v>20</v>
      </c>
      <c r="AG70" s="278">
        <v>80</v>
      </c>
      <c r="AH70" s="278">
        <v>80</v>
      </c>
      <c r="AI70" s="278">
        <v>80</v>
      </c>
      <c r="AJ70" s="278">
        <v>60</v>
      </c>
      <c r="AK70" s="278">
        <v>60</v>
      </c>
      <c r="AL70" s="279"/>
      <c r="AM70" s="278">
        <v>2023</v>
      </c>
      <c r="AO70" s="97">
        <f t="shared" si="5"/>
        <v>62.068965517241381</v>
      </c>
    </row>
    <row r="71" spans="1:41">
      <c r="A71" s="1">
        <v>64</v>
      </c>
      <c r="B71" s="3" t="s">
        <v>164</v>
      </c>
      <c r="C71" t="s">
        <v>165</v>
      </c>
      <c r="D71" t="str">
        <f t="shared" si="4"/>
        <v>2.06.02 Government response to human trafficking, Strategy</v>
      </c>
      <c r="H71" s="278">
        <v>97.058823786804865</v>
      </c>
      <c r="I71" s="278">
        <v>55.882356802072742</v>
      </c>
      <c r="J71" s="278">
        <v>23.529409705561203</v>
      </c>
      <c r="K71" s="278">
        <v>41.17647573609699</v>
      </c>
      <c r="L71" s="278">
        <v>82.352942720829091</v>
      </c>
      <c r="M71" s="278">
        <v>70.588237868048523</v>
      </c>
      <c r="N71" s="278">
        <v>35.294123309706691</v>
      </c>
      <c r="O71" s="278">
        <v>52.623217248520092</v>
      </c>
      <c r="P71" s="278">
        <v>61.76470922846304</v>
      </c>
      <c r="Q71" s="278">
        <v>17.647057279170902</v>
      </c>
      <c r="R71" s="278">
        <v>50.000004375682465</v>
      </c>
      <c r="S71" s="278">
        <v>58.823533015267891</v>
      </c>
      <c r="T71" s="278">
        <v>44.117651949292124</v>
      </c>
      <c r="U71" s="278">
        <v>50.000004375682465</v>
      </c>
      <c r="V71" s="278">
        <v>47.058828162487316</v>
      </c>
      <c r="W71" s="278">
        <v>70.588237868048523</v>
      </c>
      <c r="X71" s="278">
        <v>41.17647573609699</v>
      </c>
      <c r="Y71" s="278">
        <v>67.647061654853317</v>
      </c>
      <c r="Z71" s="278">
        <v>29.411762131951505</v>
      </c>
      <c r="AA71" s="278">
        <v>14.70588106597576</v>
      </c>
      <c r="AB71" s="278">
        <v>70.588237868048523</v>
      </c>
      <c r="AC71" s="278">
        <v>79.411766507633942</v>
      </c>
      <c r="AD71" s="278">
        <v>0</v>
      </c>
      <c r="AE71" s="278">
        <v>52.941180588877593</v>
      </c>
      <c r="AF71" s="278">
        <v>32.352947096511542</v>
      </c>
      <c r="AG71" s="278">
        <v>55.882356802072742</v>
      </c>
      <c r="AH71" s="278">
        <v>70.588237868048523</v>
      </c>
      <c r="AI71" s="278">
        <v>100</v>
      </c>
      <c r="AJ71" s="278">
        <v>97.058823786804865</v>
      </c>
      <c r="AK71" s="278">
        <v>52.941180588877593</v>
      </c>
      <c r="AL71" s="279"/>
      <c r="AM71" s="278">
        <v>2024</v>
      </c>
      <c r="AO71" s="97">
        <f t="shared" si="5"/>
        <v>54.107050837582932</v>
      </c>
    </row>
    <row r="72" spans="1:41">
      <c r="A72" s="1">
        <v>65</v>
      </c>
      <c r="B72" s="3" t="s">
        <v>166</v>
      </c>
      <c r="C72" t="s">
        <v>167</v>
      </c>
      <c r="D72" t="str">
        <f t="shared" si="4"/>
        <v>2.06.03 Government response to human trafficking, Action</v>
      </c>
      <c r="H72" s="278">
        <v>100</v>
      </c>
      <c r="I72" s="278">
        <v>66.666666666666657</v>
      </c>
      <c r="J72" s="278">
        <v>33.333333333333329</v>
      </c>
      <c r="K72" s="278">
        <v>0</v>
      </c>
      <c r="L72" s="278">
        <v>100</v>
      </c>
      <c r="M72" s="278">
        <v>100</v>
      </c>
      <c r="N72" s="278">
        <v>0</v>
      </c>
      <c r="O72" s="278">
        <v>100</v>
      </c>
      <c r="P72" s="278">
        <v>66.666666666666657</v>
      </c>
      <c r="Q72" s="278">
        <v>66.666666666666657</v>
      </c>
      <c r="R72" s="278">
        <v>66.666666666666657</v>
      </c>
      <c r="S72" s="278">
        <v>66.666666666666657</v>
      </c>
      <c r="T72" s="278">
        <v>66.666666666666657</v>
      </c>
      <c r="U72" s="278">
        <v>66.666666666666657</v>
      </c>
      <c r="V72" s="278">
        <v>33.333333333333329</v>
      </c>
      <c r="W72" s="278">
        <v>66.666666666666657</v>
      </c>
      <c r="X72" s="278">
        <v>0</v>
      </c>
      <c r="Y72" s="278">
        <v>66.666666666666657</v>
      </c>
      <c r="Z72" s="278">
        <v>66.666666666666657</v>
      </c>
      <c r="AA72" s="278">
        <v>0</v>
      </c>
      <c r="AB72" s="278">
        <v>66.666666666666657</v>
      </c>
      <c r="AC72" s="278">
        <v>100</v>
      </c>
      <c r="AD72" s="278">
        <v>0</v>
      </c>
      <c r="AE72" s="278">
        <v>100</v>
      </c>
      <c r="AF72" s="278">
        <v>66.666666666666657</v>
      </c>
      <c r="AG72" s="278">
        <v>66.666666666666657</v>
      </c>
      <c r="AH72" s="278">
        <v>66.666666666666657</v>
      </c>
      <c r="AI72" s="278">
        <v>100</v>
      </c>
      <c r="AJ72" s="278">
        <v>100</v>
      </c>
      <c r="AK72" s="278">
        <v>33.333333333333329</v>
      </c>
      <c r="AL72" s="279"/>
      <c r="AM72" s="278"/>
      <c r="AO72" s="97">
        <f t="shared" si="5"/>
        <v>61.111111111111114</v>
      </c>
    </row>
    <row r="73" spans="1:41">
      <c r="A73" s="1">
        <v>66</v>
      </c>
      <c r="B73" s="2" t="s">
        <v>168</v>
      </c>
      <c r="C73" t="s">
        <v>169</v>
      </c>
      <c r="D73" t="str">
        <f t="shared" si="4"/>
        <v>2.07 Trade in goods at risk of modern slavery</v>
      </c>
      <c r="H73" s="278">
        <v>83.250046629515438</v>
      </c>
      <c r="I73" s="278">
        <v>97.984082389547353</v>
      </c>
      <c r="J73" s="278">
        <v>100</v>
      </c>
      <c r="K73" s="278">
        <v>99.416622224185701</v>
      </c>
      <c r="L73" s="278">
        <v>89.396038553434408</v>
      </c>
      <c r="M73" s="278">
        <v>93.435646162340575</v>
      </c>
      <c r="N73" s="278">
        <v>0</v>
      </c>
      <c r="O73" s="278">
        <v>89.266933077328119</v>
      </c>
      <c r="P73" s="278">
        <v>99.676157457778885</v>
      </c>
      <c r="Q73" s="278">
        <v>16.891641394332588</v>
      </c>
      <c r="R73" s="278">
        <v>30.043407928257952</v>
      </c>
      <c r="S73" s="278">
        <v>93.586363886289462</v>
      </c>
      <c r="T73" s="278">
        <v>53.822664222420926</v>
      </c>
      <c r="U73" s="278">
        <v>99.942686199007568</v>
      </c>
      <c r="V73" s="278">
        <v>49.192144816335791</v>
      </c>
      <c r="W73" s="278">
        <v>89.048233168170796</v>
      </c>
      <c r="X73" s="278">
        <v>97.815517665059488</v>
      </c>
      <c r="Y73" s="278">
        <v>98.489903860713724</v>
      </c>
      <c r="Z73" s="278">
        <v>97.912519674953074</v>
      </c>
      <c r="AA73" s="278">
        <v>99.961922856304568</v>
      </c>
      <c r="AB73" s="278">
        <v>98.259237162901144</v>
      </c>
      <c r="AC73" s="278">
        <v>93.215090253794983</v>
      </c>
      <c r="AD73" s="278">
        <v>86.17366305316483</v>
      </c>
      <c r="AE73" s="278">
        <v>86.642554494430371</v>
      </c>
      <c r="AF73" s="278">
        <v>80.099762536434511</v>
      </c>
      <c r="AG73" s="278">
        <v>99.789591397538373</v>
      </c>
      <c r="AH73" s="278">
        <v>92.928961400668868</v>
      </c>
      <c r="AI73" s="278">
        <v>77.677607977517809</v>
      </c>
      <c r="AJ73" s="278">
        <v>13.453010634695467</v>
      </c>
      <c r="AK73" s="278">
        <v>89.911564117406229</v>
      </c>
      <c r="AL73" s="279"/>
      <c r="AM73" s="278"/>
      <c r="AO73" s="97">
        <f t="shared" si="5"/>
        <v>79.909452506484314</v>
      </c>
    </row>
    <row r="74" spans="1:41">
      <c r="A74" s="1">
        <v>67</v>
      </c>
      <c r="B74" s="3" t="s">
        <v>170</v>
      </c>
      <c r="C74" t="s">
        <v>171</v>
      </c>
      <c r="D74" t="str">
        <f t="shared" si="4"/>
        <v>2.07.01 Imports of goods at risk of modern slavery, US$ millions</v>
      </c>
      <c r="H74" s="278">
        <v>80.646405503737384</v>
      </c>
      <c r="I74" s="278">
        <v>97.67072474128048</v>
      </c>
      <c r="J74" s="278">
        <v>100.00000000000001</v>
      </c>
      <c r="K74" s="278">
        <v>99.325940994490367</v>
      </c>
      <c r="L74" s="278">
        <v>87.747740823418425</v>
      </c>
      <c r="M74" s="278">
        <v>92.415271882015347</v>
      </c>
      <c r="N74" s="278">
        <v>84.455830603290067</v>
      </c>
      <c r="O74" s="278">
        <v>87.598566973405738</v>
      </c>
      <c r="P74" s="278">
        <v>99.625818824437417</v>
      </c>
      <c r="Q74" s="278">
        <v>3.97313734984249</v>
      </c>
      <c r="R74" s="278">
        <v>79.93258776124533</v>
      </c>
      <c r="S74" s="278">
        <v>92.589417424285742</v>
      </c>
      <c r="T74" s="278">
        <v>46.644780926266492</v>
      </c>
      <c r="U74" s="278">
        <v>99.933777244693601</v>
      </c>
      <c r="V74" s="278">
        <v>84.919840663741127</v>
      </c>
      <c r="W74" s="278">
        <v>87.345871979898575</v>
      </c>
      <c r="X74" s="278">
        <v>99.134853109358872</v>
      </c>
      <c r="Y74" s="278">
        <v>98.255171958769907</v>
      </c>
      <c r="Z74" s="278">
        <v>97.864412380140251</v>
      </c>
      <c r="AA74" s="278">
        <v>99.956004080587121</v>
      </c>
      <c r="AB74" s="278">
        <v>97.988650038707519</v>
      </c>
      <c r="AC74" s="278">
        <v>92.16043238943098</v>
      </c>
      <c r="AD74" s="278">
        <v>84.02447381678887</v>
      </c>
      <c r="AE74" s="278">
        <v>84.566250537971399</v>
      </c>
      <c r="AF74" s="278">
        <v>77.006435914750369</v>
      </c>
      <c r="AG74" s="278">
        <v>99.756885127946504</v>
      </c>
      <c r="AH74" s="278">
        <v>91.829827182682095</v>
      </c>
      <c r="AI74" s="278">
        <v>74.207777548145515</v>
      </c>
      <c r="AJ74" s="278">
        <v>0</v>
      </c>
      <c r="AK74" s="278">
        <v>88.343400554337379</v>
      </c>
      <c r="AL74" s="279" t="s">
        <v>37</v>
      </c>
      <c r="AM74" s="278">
        <v>2022</v>
      </c>
      <c r="AO74" s="97">
        <f t="shared" si="5"/>
        <v>83.66400961118886</v>
      </c>
    </row>
    <row r="75" spans="1:41">
      <c r="A75" s="1">
        <v>68</v>
      </c>
      <c r="B75" s="3" t="s">
        <v>172</v>
      </c>
      <c r="C75" t="s">
        <v>173</v>
      </c>
      <c r="D75" t="str">
        <f t="shared" si="4"/>
        <v>2.07.02 Exports of goods at risk of modern slavery, US$ millions</v>
      </c>
      <c r="H75" s="278">
        <v>100</v>
      </c>
      <c r="I75" s="278">
        <v>100</v>
      </c>
      <c r="J75" s="278">
        <v>100</v>
      </c>
      <c r="K75" s="278">
        <v>100</v>
      </c>
      <c r="L75" s="278">
        <v>100</v>
      </c>
      <c r="M75" s="278">
        <v>100</v>
      </c>
      <c r="N75" s="278">
        <v>0</v>
      </c>
      <c r="O75" s="278">
        <v>100</v>
      </c>
      <c r="P75" s="278">
        <v>100</v>
      </c>
      <c r="Q75" s="278">
        <v>100</v>
      </c>
      <c r="R75" s="278">
        <v>39.236648991215688</v>
      </c>
      <c r="S75" s="278">
        <v>100</v>
      </c>
      <c r="T75" s="278">
        <v>100</v>
      </c>
      <c r="U75" s="278">
        <v>100</v>
      </c>
      <c r="V75" s="278">
        <v>56.374645076010829</v>
      </c>
      <c r="W75" s="278">
        <v>100</v>
      </c>
      <c r="X75" s="278">
        <v>98.341104921116269</v>
      </c>
      <c r="Y75" s="278">
        <v>100</v>
      </c>
      <c r="Z75" s="278">
        <v>99.723625816964542</v>
      </c>
      <c r="AA75" s="278">
        <v>100</v>
      </c>
      <c r="AB75" s="278">
        <v>100</v>
      </c>
      <c r="AC75" s="278">
        <v>100</v>
      </c>
      <c r="AD75" s="278">
        <v>100</v>
      </c>
      <c r="AE75" s="278">
        <v>100</v>
      </c>
      <c r="AF75" s="278">
        <v>100</v>
      </c>
      <c r="AG75" s="278">
        <v>100</v>
      </c>
      <c r="AH75" s="278">
        <v>100</v>
      </c>
      <c r="AI75" s="278">
        <v>100</v>
      </c>
      <c r="AJ75" s="278">
        <v>100</v>
      </c>
      <c r="AK75" s="278">
        <v>100</v>
      </c>
      <c r="AL75" s="279" t="s">
        <v>37</v>
      </c>
      <c r="AM75" s="278">
        <v>2022</v>
      </c>
      <c r="AO75" s="97">
        <f t="shared" si="5"/>
        <v>93.122534160176912</v>
      </c>
    </row>
    <row r="76" spans="1:41">
      <c r="A76" s="1">
        <v>69</v>
      </c>
      <c r="B76" s="2" t="s">
        <v>174</v>
      </c>
      <c r="C76" t="s">
        <v>258</v>
      </c>
      <c r="D76" t="str">
        <f t="shared" si="4"/>
        <v>2.08 Social mobility, index</v>
      </c>
      <c r="H76" s="278">
        <v>97.461928934010132</v>
      </c>
      <c r="I76" s="278">
        <v>8.8832487309644694</v>
      </c>
      <c r="J76" s="278" t="s">
        <v>221</v>
      </c>
      <c r="K76" s="278" t="s">
        <v>221</v>
      </c>
      <c r="L76" s="278">
        <v>100</v>
      </c>
      <c r="M76" s="278">
        <v>59.898477157360411</v>
      </c>
      <c r="N76" s="278">
        <v>62.944162436548226</v>
      </c>
      <c r="O76" s="278" t="s">
        <v>221</v>
      </c>
      <c r="P76" s="278">
        <v>43.654822335025386</v>
      </c>
      <c r="Q76" s="278" t="s">
        <v>221</v>
      </c>
      <c r="R76" s="278">
        <v>15.22842639593909</v>
      </c>
      <c r="S76" s="278">
        <v>31.979695431472077</v>
      </c>
      <c r="T76" s="278">
        <v>100</v>
      </c>
      <c r="U76" s="278">
        <v>18.020304568527909</v>
      </c>
      <c r="V76" s="278">
        <v>64.213197969543145</v>
      </c>
      <c r="W76" s="278">
        <v>40.35532994923858</v>
      </c>
      <c r="X76" s="278" t="s">
        <v>221</v>
      </c>
      <c r="Y76" s="278">
        <v>95.431472081218288</v>
      </c>
      <c r="Z76" s="278">
        <v>0</v>
      </c>
      <c r="AA76" s="278" t="s">
        <v>221</v>
      </c>
      <c r="AB76" s="278">
        <v>33.502538071065985</v>
      </c>
      <c r="AC76" s="278">
        <v>38.071065989847725</v>
      </c>
      <c r="AD76" s="278">
        <v>71.065989847715755</v>
      </c>
      <c r="AE76" s="278">
        <v>96.192893401015226</v>
      </c>
      <c r="AF76" s="278">
        <v>88.071065989847753</v>
      </c>
      <c r="AG76" s="278">
        <v>39.593908629441621</v>
      </c>
      <c r="AH76" s="278">
        <v>47.46192893401016</v>
      </c>
      <c r="AI76" s="278">
        <v>95.685279187817287</v>
      </c>
      <c r="AJ76" s="278">
        <v>85.532994923857899</v>
      </c>
      <c r="AK76" s="278">
        <v>53.553299492385783</v>
      </c>
      <c r="AL76" s="279"/>
      <c r="AM76" s="278">
        <v>2021</v>
      </c>
      <c r="AO76" s="97">
        <f t="shared" si="5"/>
        <v>57.783417935702197</v>
      </c>
    </row>
    <row r="77" spans="1:41">
      <c r="A77" s="1">
        <v>70</v>
      </c>
      <c r="B77" s="2" t="s">
        <v>176</v>
      </c>
      <c r="C77" t="s">
        <v>177</v>
      </c>
      <c r="D77" t="str">
        <f t="shared" si="4"/>
        <v>2.09 Life expectancy at birth</v>
      </c>
      <c r="H77" s="278">
        <v>93.420634079100836</v>
      </c>
      <c r="I77" s="278">
        <v>41.034884953875505</v>
      </c>
      <c r="J77" s="278">
        <v>45.557204962358213</v>
      </c>
      <c r="K77" s="278">
        <v>20.877955678082934</v>
      </c>
      <c r="L77" s="278">
        <v>89.539815502067654</v>
      </c>
      <c r="M77" s="278">
        <v>71.895875304845788</v>
      </c>
      <c r="N77" s="278">
        <v>66.954723783267994</v>
      </c>
      <c r="O77" s="278" t="s">
        <v>221</v>
      </c>
      <c r="P77" s="278">
        <v>63.280670130421015</v>
      </c>
      <c r="Q77" s="278">
        <v>97.322659315024936</v>
      </c>
      <c r="R77" s="278">
        <v>9.4687731947831715</v>
      </c>
      <c r="S77" s="278">
        <v>12.151415544480978</v>
      </c>
      <c r="T77" s="278">
        <v>100</v>
      </c>
      <c r="U77" s="278">
        <v>16.122362421800432</v>
      </c>
      <c r="V77" s="278">
        <v>54.617749973491733</v>
      </c>
      <c r="W77" s="278">
        <v>47.046972749443313</v>
      </c>
      <c r="X77" s="278">
        <v>6.8815608100943813</v>
      </c>
      <c r="Y77" s="278">
        <v>90.382780192980633</v>
      </c>
      <c r="Z77" s="278">
        <v>2.5076874138479437</v>
      </c>
      <c r="AA77" s="278">
        <v>0</v>
      </c>
      <c r="AB77" s="278">
        <v>39.375463895663287</v>
      </c>
      <c r="AC77" s="278">
        <v>33.024069557841166</v>
      </c>
      <c r="AD77" s="278">
        <v>22.044321917081973</v>
      </c>
      <c r="AE77" s="278">
        <v>96.357756335489356</v>
      </c>
      <c r="AF77" s="278">
        <v>95.779874880712583</v>
      </c>
      <c r="AG77" s="278">
        <v>56.473332626444723</v>
      </c>
      <c r="AH77" s="278">
        <v>72.749443325204169</v>
      </c>
      <c r="AI77" s="278">
        <v>85.876365178666163</v>
      </c>
      <c r="AJ77" s="278">
        <v>64.918884529742385</v>
      </c>
      <c r="AK77" s="278">
        <v>45.710953239317156</v>
      </c>
      <c r="AL77" s="279"/>
      <c r="AM77" s="278">
        <v>2022</v>
      </c>
      <c r="AO77" s="97">
        <f t="shared" si="5"/>
        <v>53.150834189521738</v>
      </c>
    </row>
    <row r="78" spans="1:41">
      <c r="A78" s="1">
        <v>71</v>
      </c>
      <c r="B78" s="2" t="s">
        <v>178</v>
      </c>
      <c r="C78" t="s">
        <v>259</v>
      </c>
      <c r="D78" t="str">
        <f t="shared" si="4"/>
        <v>2.10 Uneven economic development</v>
      </c>
      <c r="H78" s="278">
        <v>98.245614035087712</v>
      </c>
      <c r="I78" s="278">
        <v>40.350877192982431</v>
      </c>
      <c r="J78" s="278">
        <v>22.807017543859619</v>
      </c>
      <c r="K78" s="278">
        <v>31.57894736842103</v>
      </c>
      <c r="L78" s="278">
        <v>100</v>
      </c>
      <c r="M78" s="278">
        <v>57.894736842105246</v>
      </c>
      <c r="N78" s="278">
        <v>36.84210526315789</v>
      </c>
      <c r="O78" s="278" t="s">
        <v>221</v>
      </c>
      <c r="P78" s="278">
        <v>35.087719298245595</v>
      </c>
      <c r="Q78" s="278" t="s">
        <v>221</v>
      </c>
      <c r="R78" s="278">
        <v>42.105263157894719</v>
      </c>
      <c r="S78" s="278">
        <v>66.666666666666657</v>
      </c>
      <c r="T78" s="278">
        <v>92.982456140350877</v>
      </c>
      <c r="U78" s="278">
        <v>50.877192982456137</v>
      </c>
      <c r="V78" s="278">
        <v>82.456140350877192</v>
      </c>
      <c r="W78" s="278">
        <v>43.859649122806999</v>
      </c>
      <c r="X78" s="278">
        <v>15.78947368421051</v>
      </c>
      <c r="Y78" s="278">
        <v>98.245614035087712</v>
      </c>
      <c r="Z78" s="278">
        <v>57.894736842105246</v>
      </c>
      <c r="AA78" s="278">
        <v>0</v>
      </c>
      <c r="AB78" s="278">
        <v>35.087719298245595</v>
      </c>
      <c r="AC78" s="278">
        <v>61.403508771929808</v>
      </c>
      <c r="AD78" s="278">
        <v>52.631578947368418</v>
      </c>
      <c r="AE78" s="278">
        <v>84.21052631578948</v>
      </c>
      <c r="AF78" s="278">
        <v>94.736842105263165</v>
      </c>
      <c r="AG78" s="278">
        <v>38.596491228070164</v>
      </c>
      <c r="AH78" s="278">
        <v>68.421052631578945</v>
      </c>
      <c r="AI78" s="278">
        <v>78.94736842105263</v>
      </c>
      <c r="AJ78" s="278">
        <v>73.68421052631578</v>
      </c>
      <c r="AK78" s="278">
        <v>82.456140350877192</v>
      </c>
      <c r="AL78" s="279"/>
      <c r="AM78" s="278">
        <v>2023</v>
      </c>
      <c r="AO78" s="97">
        <f t="shared" si="5"/>
        <v>58.709273182957382</v>
      </c>
    </row>
    <row r="79" spans="1:41">
      <c r="A79" s="1">
        <v>72</v>
      </c>
      <c r="B79" s="2">
        <v>2.11</v>
      </c>
      <c r="C79" t="s">
        <v>180</v>
      </c>
      <c r="D79" t="str">
        <f t="shared" si="4"/>
        <v>2.11 Universal Health Coverage Index</v>
      </c>
      <c r="H79" s="278">
        <v>92.976092333058517</v>
      </c>
      <c r="I79" s="278">
        <v>35.004122011541618</v>
      </c>
      <c r="J79" s="278">
        <v>79.060181368507827</v>
      </c>
      <c r="K79" s="278">
        <v>45.490519373454234</v>
      </c>
      <c r="L79" s="278">
        <v>100</v>
      </c>
      <c r="M79" s="278">
        <v>85.55647155812035</v>
      </c>
      <c r="N79" s="278">
        <v>83.511953833470741</v>
      </c>
      <c r="O79" s="278" t="s">
        <v>221</v>
      </c>
      <c r="P79" s="278">
        <v>76.240725474031308</v>
      </c>
      <c r="Q79" s="278" t="s">
        <v>221</v>
      </c>
      <c r="R79" s="278">
        <v>54.311624072547396</v>
      </c>
      <c r="S79" s="278">
        <v>40.214344600164878</v>
      </c>
      <c r="T79" s="278">
        <v>87.551525144270386</v>
      </c>
      <c r="U79" s="278">
        <v>35.350370981038743</v>
      </c>
      <c r="V79" s="278">
        <v>75.185490519373431</v>
      </c>
      <c r="W79" s="278">
        <v>72.811211871393226</v>
      </c>
      <c r="X79" s="278">
        <v>36.372629843363555</v>
      </c>
      <c r="Y79" s="278">
        <v>89.760923330585314</v>
      </c>
      <c r="Z79" s="278">
        <v>24.435284418796371</v>
      </c>
      <c r="AA79" s="278">
        <v>0</v>
      </c>
      <c r="AB79" s="278">
        <v>67.139323990107172</v>
      </c>
      <c r="AC79" s="278">
        <v>45.869744435284417</v>
      </c>
      <c r="AD79" s="278">
        <v>80.412201154163228</v>
      </c>
      <c r="AE79" s="278">
        <v>95.82852431986808</v>
      </c>
      <c r="AF79" s="278">
        <v>96.784830997526782</v>
      </c>
      <c r="AG79" s="278">
        <v>59.934047815333869</v>
      </c>
      <c r="AH79" s="278">
        <v>85.061830173124477</v>
      </c>
      <c r="AI79" s="278">
        <v>94.657873042044514</v>
      </c>
      <c r="AJ79" s="278">
        <v>91.244847485572961</v>
      </c>
      <c r="AK79" s="278">
        <v>62.143446001648798</v>
      </c>
      <c r="AL79" s="279"/>
      <c r="AM79" s="278"/>
      <c r="AO79" s="97">
        <f t="shared" si="5"/>
        <v>67.603933576728295</v>
      </c>
    </row>
    <row r="80" spans="1:41">
      <c r="A80" s="1"/>
      <c r="B80" s="2"/>
      <c r="C80"/>
      <c r="AO80" s="97"/>
    </row>
    <row r="81" spans="1:41">
      <c r="A81" s="1"/>
      <c r="C81"/>
      <c r="H81" s="87"/>
      <c r="I81" s="87"/>
      <c r="J81" s="87"/>
      <c r="K81" s="87"/>
      <c r="L81" s="87"/>
      <c r="M81" s="87"/>
      <c r="N81" s="87"/>
      <c r="O81" s="87"/>
      <c r="P81" s="87"/>
      <c r="Q81" s="87"/>
      <c r="R81" s="87"/>
      <c r="S81" s="87"/>
      <c r="T81" s="87"/>
      <c r="U81" s="87"/>
      <c r="V81" s="87"/>
      <c r="W81" s="87"/>
      <c r="X81" s="87"/>
      <c r="Y81" s="87"/>
      <c r="Z81" s="87"/>
      <c r="AA81" s="87"/>
      <c r="AB81" s="87"/>
      <c r="AC81" s="87"/>
      <c r="AD81" s="87"/>
      <c r="AE81" s="87"/>
      <c r="AF81" s="87"/>
      <c r="AG81" s="87"/>
      <c r="AH81" s="87"/>
      <c r="AI81" s="87"/>
      <c r="AJ81" s="87"/>
      <c r="AK81" s="87"/>
      <c r="AO81" s="97"/>
    </row>
    <row r="82" spans="1:41">
      <c r="A82" s="1"/>
      <c r="B82" t="s">
        <v>262</v>
      </c>
      <c r="C82" t="s">
        <v>182</v>
      </c>
      <c r="D82" t="str">
        <f>B82</f>
        <v>3 Environmental Pillar</v>
      </c>
      <c r="H82" s="278">
        <v>83.205692389988016</v>
      </c>
      <c r="I82" s="278">
        <v>58.847240873945907</v>
      </c>
      <c r="J82" s="278">
        <v>24.290154217469802</v>
      </c>
      <c r="K82" s="278">
        <v>78.347466944758494</v>
      </c>
      <c r="L82" s="278">
        <v>60.996678231319734</v>
      </c>
      <c r="M82" s="278">
        <v>74.445015808624944</v>
      </c>
      <c r="N82" s="278">
        <v>60.23041095393264</v>
      </c>
      <c r="O82" s="278">
        <v>61.211270184806637</v>
      </c>
      <c r="P82" s="278">
        <v>59.361604913345168</v>
      </c>
      <c r="Q82" s="278">
        <v>79.246726820760429</v>
      </c>
      <c r="R82" s="278">
        <v>43.094489391279474</v>
      </c>
      <c r="S82" s="278">
        <v>73.372862526127705</v>
      </c>
      <c r="T82" s="278">
        <v>91.228988144186616</v>
      </c>
      <c r="U82" s="278">
        <v>78.547944731212596</v>
      </c>
      <c r="V82" s="278">
        <v>71.414790364743752</v>
      </c>
      <c r="W82" s="278">
        <v>91.039617178454307</v>
      </c>
      <c r="X82" s="278">
        <v>55.540598482496598</v>
      </c>
      <c r="Y82" s="278">
        <v>100</v>
      </c>
      <c r="Z82" s="278">
        <v>56.57193822284556</v>
      </c>
      <c r="AA82" s="278">
        <v>50.150994154591771</v>
      </c>
      <c r="AB82" s="278">
        <v>55.77334316818213</v>
      </c>
      <c r="AC82" s="278">
        <v>93.007330373190399</v>
      </c>
      <c r="AD82" s="278">
        <v>0</v>
      </c>
      <c r="AE82" s="278">
        <v>75.233892509464226</v>
      </c>
      <c r="AF82" s="278">
        <v>67.448939275749566</v>
      </c>
      <c r="AG82" s="278">
        <v>58.003799172209298</v>
      </c>
      <c r="AH82" s="278">
        <v>60.278193060723382</v>
      </c>
      <c r="AI82" s="278">
        <v>99.379667941033262</v>
      </c>
      <c r="AJ82" s="278">
        <v>65.346928655784808</v>
      </c>
      <c r="AK82" s="278">
        <v>72.491431632519621</v>
      </c>
      <c r="AL82" s="279"/>
      <c r="AM82" s="278">
        <v>2021</v>
      </c>
      <c r="AO82" s="97">
        <f t="shared" si="5"/>
        <v>66.603600344124899</v>
      </c>
    </row>
    <row r="83" spans="1:41">
      <c r="A83" s="1">
        <v>73</v>
      </c>
      <c r="B83" s="2" t="s">
        <v>183</v>
      </c>
      <c r="C83" t="s">
        <v>263</v>
      </c>
      <c r="D83" t="str">
        <f>_xlfn.CONCAT(B83," ",C83)</f>
        <v>3.01 Air pollution, PM2.5 micrograms per cubic metre</v>
      </c>
      <c r="H83" s="278">
        <v>95.790480746232959</v>
      </c>
      <c r="I83" s="278">
        <v>14.398469265725883</v>
      </c>
      <c r="J83" s="278">
        <v>97.297297297297291</v>
      </c>
      <c r="K83" s="278">
        <v>57.809136570198504</v>
      </c>
      <c r="L83" s="278">
        <v>99.832575938770631</v>
      </c>
      <c r="M83" s="278">
        <v>57.665630232001895</v>
      </c>
      <c r="N83" s="278">
        <v>32.193255202104744</v>
      </c>
      <c r="O83" s="278">
        <v>76.680220043051904</v>
      </c>
      <c r="P83" s="278">
        <v>74.336283185840713</v>
      </c>
      <c r="Q83" s="278">
        <v>73.020808419038502</v>
      </c>
      <c r="R83" s="278">
        <v>0</v>
      </c>
      <c r="S83" s="278">
        <v>72.303276728055494</v>
      </c>
      <c r="T83" s="278">
        <v>84.549150920832332</v>
      </c>
      <c r="U83" s="278">
        <v>61.492465917244665</v>
      </c>
      <c r="V83" s="278">
        <v>76.560631427888069</v>
      </c>
      <c r="W83" s="278">
        <v>79.5264290839512</v>
      </c>
      <c r="X83" s="278">
        <v>37.000717531690981</v>
      </c>
      <c r="Y83" s="278">
        <v>100</v>
      </c>
      <c r="Z83" s="278">
        <v>9.5431714900741174</v>
      </c>
      <c r="AA83" s="278">
        <v>74.862473092561586</v>
      </c>
      <c r="AB83" s="278">
        <v>50.514231045204482</v>
      </c>
      <c r="AC83" s="278">
        <v>67.328390337239895</v>
      </c>
      <c r="AD83" s="278">
        <v>88.208562544845734</v>
      </c>
      <c r="AE83" s="278">
        <v>82.013872279358992</v>
      </c>
      <c r="AF83" s="278">
        <v>53.69528820856253</v>
      </c>
      <c r="AG83" s="278">
        <v>67.711073905764181</v>
      </c>
      <c r="AH83" s="278">
        <v>41.784262138244436</v>
      </c>
      <c r="AI83" s="278">
        <v>91.987562784022955</v>
      </c>
      <c r="AJ83" s="278">
        <v>96.771107390576418</v>
      </c>
      <c r="AK83" s="278">
        <v>66.180339631667067</v>
      </c>
      <c r="AL83" s="279"/>
      <c r="AM83" s="278">
        <v>2021</v>
      </c>
      <c r="AO83" s="97">
        <f t="shared" si="5"/>
        <v>66.035238778601595</v>
      </c>
    </row>
    <row r="84" spans="1:41">
      <c r="A84" s="1">
        <v>74</v>
      </c>
      <c r="B84" s="2" t="s">
        <v>185</v>
      </c>
      <c r="C84" t="s">
        <v>264</v>
      </c>
      <c r="D84" t="str">
        <f t="shared" ref="D84:D102" si="6">_xlfn.CONCAT(B84," ",C84)</f>
        <v>3.02 Deforestation, index</v>
      </c>
      <c r="H84" s="278">
        <v>100</v>
      </c>
      <c r="I84" s="278">
        <v>44.036945658180073</v>
      </c>
      <c r="J84" s="278">
        <v>8.3100222585510544</v>
      </c>
      <c r="K84" s="278">
        <v>66.796319083128935</v>
      </c>
      <c r="L84" s="278">
        <v>22.231202755647882</v>
      </c>
      <c r="M84" s="278">
        <v>16.965702167758749</v>
      </c>
      <c r="N84" s="278">
        <v>14.451585335933006</v>
      </c>
      <c r="O84" s="278">
        <v>2.6886212843054667</v>
      </c>
      <c r="P84" s="278">
        <v>9.5511107853325505</v>
      </c>
      <c r="Q84" s="278">
        <v>5.0567277012157428</v>
      </c>
      <c r="R84" s="278">
        <v>14.857676802416655</v>
      </c>
      <c r="S84" s="278">
        <v>28.541590375275849</v>
      </c>
      <c r="T84" s="278">
        <v>8.3830274660087891</v>
      </c>
      <c r="U84" s="278">
        <v>78.673353771409197</v>
      </c>
      <c r="V84" s="278">
        <v>50.132880480900937</v>
      </c>
      <c r="W84" s="278">
        <v>21.323200487892308</v>
      </c>
      <c r="X84" s="278">
        <v>30.813877457397847</v>
      </c>
      <c r="Y84" s="278">
        <v>26.930912985739567</v>
      </c>
      <c r="Z84" s="278">
        <v>0</v>
      </c>
      <c r="AA84" s="278">
        <v>10.509304133215322</v>
      </c>
      <c r="AB84" s="278">
        <v>13.48882916258413</v>
      </c>
      <c r="AC84" s="278">
        <v>15.939066437884355</v>
      </c>
      <c r="AD84" s="278">
        <v>30.229835797735962</v>
      </c>
      <c r="AE84" s="278">
        <v>50.484218041791294</v>
      </c>
      <c r="AF84" s="278">
        <v>17.636437511276689</v>
      </c>
      <c r="AG84" s="278">
        <v>12.72683730974402</v>
      </c>
      <c r="AH84" s="278">
        <v>27.834352428029039</v>
      </c>
      <c r="AI84" s="278">
        <v>33.665643373715618</v>
      </c>
      <c r="AJ84" s="278">
        <v>33.64282924638507</v>
      </c>
      <c r="AK84" s="278">
        <v>55.229556526544059</v>
      </c>
      <c r="AL84" s="279"/>
      <c r="AM84" s="278">
        <v>2022</v>
      </c>
      <c r="AO84" s="97">
        <f t="shared" si="5"/>
        <v>28.371055560866679</v>
      </c>
    </row>
    <row r="85" spans="1:41">
      <c r="A85" s="1">
        <v>75</v>
      </c>
      <c r="B85" s="2" t="s">
        <v>187</v>
      </c>
      <c r="C85" t="s">
        <v>188</v>
      </c>
      <c r="D85" t="str">
        <f t="shared" si="6"/>
        <v>3.03 % of wastewater treated</v>
      </c>
      <c r="H85" s="278">
        <v>95.751626016260147</v>
      </c>
      <c r="I85" s="278">
        <v>16.179400406504065</v>
      </c>
      <c r="J85" s="278">
        <v>19.918699186991866</v>
      </c>
      <c r="K85" s="278">
        <v>45.926250000000003</v>
      </c>
      <c r="L85" s="278">
        <v>68.384308943089422</v>
      </c>
      <c r="M85" s="278">
        <v>88.923495934959362</v>
      </c>
      <c r="N85" s="278">
        <v>61.049136178861779</v>
      </c>
      <c r="O85" s="278">
        <v>63.922764227642276</v>
      </c>
      <c r="P85" s="278">
        <v>29.991575203252026</v>
      </c>
      <c r="Q85" s="278">
        <v>90.975853658536579</v>
      </c>
      <c r="R85" s="278">
        <v>19.425741869918696</v>
      </c>
      <c r="S85" s="278">
        <v>23.272357723577233</v>
      </c>
      <c r="T85" s="278">
        <v>91.533445121951203</v>
      </c>
      <c r="U85" s="278">
        <v>8.7874695121951216</v>
      </c>
      <c r="V85" s="278">
        <v>89.142398373983738</v>
      </c>
      <c r="W85" s="278">
        <v>63.769034552845532</v>
      </c>
      <c r="X85" s="278">
        <v>13.743607723577236</v>
      </c>
      <c r="Y85" s="278">
        <v>84.224593495934968</v>
      </c>
      <c r="Z85" s="278">
        <v>37.103130081300804</v>
      </c>
      <c r="AA85" s="278">
        <v>3.5211382113821132</v>
      </c>
      <c r="AB85" s="278">
        <v>47.817886178861784</v>
      </c>
      <c r="AC85" s="278">
        <v>66.043323170731711</v>
      </c>
      <c r="AD85" s="278">
        <v>13.35005081300813</v>
      </c>
      <c r="AE85" s="278">
        <v>100</v>
      </c>
      <c r="AF85" s="278">
        <v>99.037784552845537</v>
      </c>
      <c r="AG85" s="278">
        <v>0</v>
      </c>
      <c r="AH85" s="278">
        <v>23.384268292682922</v>
      </c>
      <c r="AI85" s="278">
        <v>97.41190040650406</v>
      </c>
      <c r="AJ85" s="278">
        <v>97.815254065040648</v>
      </c>
      <c r="AK85" s="278">
        <v>38.943313008130076</v>
      </c>
      <c r="AL85" s="279"/>
      <c r="AM85" s="278">
        <v>2021</v>
      </c>
      <c r="AO85" s="97">
        <f t="shared" si="5"/>
        <v>53.311660230352302</v>
      </c>
    </row>
    <row r="86" spans="1:41">
      <c r="A86" s="1">
        <v>76</v>
      </c>
      <c r="B86" s="2" t="s">
        <v>189</v>
      </c>
      <c r="C86" t="s">
        <v>1064</v>
      </c>
      <c r="D86" t="str">
        <f t="shared" si="6"/>
        <v>3.04 Energy intensity, energy consumed for each 1000 US$ of GDP in TOE</v>
      </c>
      <c r="H86" s="278">
        <v>90.26548672566372</v>
      </c>
      <c r="I86" s="278">
        <v>78.466076696165189</v>
      </c>
      <c r="J86" s="278">
        <v>75.811209439528028</v>
      </c>
      <c r="K86" s="278">
        <v>16.51917404129793</v>
      </c>
      <c r="L86" s="278">
        <v>73.451327433628322</v>
      </c>
      <c r="M86" s="278">
        <v>77.286135693215343</v>
      </c>
      <c r="N86" s="278">
        <v>64.011799410029496</v>
      </c>
      <c r="O86" s="278">
        <v>71.38643067846607</v>
      </c>
      <c r="P86" s="278">
        <v>69.321533923303832</v>
      </c>
      <c r="Q86" s="278">
        <v>100</v>
      </c>
      <c r="R86" s="278">
        <v>40.707964601769909</v>
      </c>
      <c r="S86" s="278">
        <v>64.601769911504419</v>
      </c>
      <c r="T86" s="278">
        <v>89.085545722713874</v>
      </c>
      <c r="U86" s="278">
        <v>54.277286135693224</v>
      </c>
      <c r="V86" s="278">
        <v>60.176991150442475</v>
      </c>
      <c r="W86" s="278">
        <v>82.595870206489678</v>
      </c>
      <c r="X86" s="278">
        <v>22.418879056047203</v>
      </c>
      <c r="Y86" s="278">
        <v>87.905604719764014</v>
      </c>
      <c r="Z86" s="278">
        <v>27.728613569321539</v>
      </c>
      <c r="AA86" s="278" t="s">
        <v>221</v>
      </c>
      <c r="AB86" s="278">
        <v>81.120943952802364</v>
      </c>
      <c r="AC86" s="278">
        <v>79.35103244837758</v>
      </c>
      <c r="AD86" s="278">
        <v>0</v>
      </c>
      <c r="AE86" s="278">
        <v>91.740412979351035</v>
      </c>
      <c r="AF86" s="278">
        <v>75.221238938053091</v>
      </c>
      <c r="AG86" s="278">
        <v>76.991150442477874</v>
      </c>
      <c r="AH86" s="278">
        <v>43.362831858407077</v>
      </c>
      <c r="AI86" s="278">
        <v>95.280235988200587</v>
      </c>
      <c r="AJ86" s="278">
        <v>84.660766961651916</v>
      </c>
      <c r="AK86" s="278">
        <v>45.13274336283186</v>
      </c>
      <c r="AL86" s="279"/>
      <c r="AM86" s="278">
        <v>2020</v>
      </c>
      <c r="AO86" s="97">
        <f t="shared" si="5"/>
        <v>66.168243311972333</v>
      </c>
    </row>
    <row r="87" spans="1:41">
      <c r="A87" s="1">
        <v>77</v>
      </c>
      <c r="B87" s="2" t="s">
        <v>191</v>
      </c>
      <c r="C87" t="s">
        <v>192</v>
      </c>
      <c r="D87" t="str">
        <f t="shared" si="6"/>
        <v>3.05 Ecological footprint</v>
      </c>
      <c r="H87" s="278">
        <v>24.258662831825024</v>
      </c>
      <c r="I87" s="278">
        <v>99.954891901448477</v>
      </c>
      <c r="J87" s="278">
        <v>28.244101397308043</v>
      </c>
      <c r="K87" s="278">
        <v>89.836837382857965</v>
      </c>
      <c r="L87" s="278">
        <v>0</v>
      </c>
      <c r="M87" s="278">
        <v>54.133097862917843</v>
      </c>
      <c r="N87" s="278">
        <v>60.929253995713616</v>
      </c>
      <c r="O87" s="278" t="s">
        <v>221</v>
      </c>
      <c r="P87" s="278">
        <v>84.508192564199248</v>
      </c>
      <c r="Q87" s="278" t="s">
        <v>221</v>
      </c>
      <c r="R87" s="278">
        <v>94.933118204856285</v>
      </c>
      <c r="S87" s="278">
        <v>86.366680496442285</v>
      </c>
      <c r="T87" s="278">
        <v>50.819447865600374</v>
      </c>
      <c r="U87" s="278">
        <v>86.3662641486778</v>
      </c>
      <c r="V87" s="278">
        <v>50.421247415918415</v>
      </c>
      <c r="W87" s="278">
        <v>74.712073988859331</v>
      </c>
      <c r="X87" s="278">
        <v>93.391824681895642</v>
      </c>
      <c r="Y87" s="278">
        <v>29.678122366854655</v>
      </c>
      <c r="Z87" s="278">
        <v>100</v>
      </c>
      <c r="AA87" s="278">
        <v>91.402942477741007</v>
      </c>
      <c r="AB87" s="278">
        <v>77.13091377212622</v>
      </c>
      <c r="AC87" s="278">
        <v>91.941783732049572</v>
      </c>
      <c r="AD87" s="278">
        <v>28.798642727838828</v>
      </c>
      <c r="AE87" s="278">
        <v>15.157389930529735</v>
      </c>
      <c r="AF87" s="278">
        <v>26.58321394823064</v>
      </c>
      <c r="AG87" s="278" t="s">
        <v>221</v>
      </c>
      <c r="AH87" s="278">
        <v>76.144955301621508</v>
      </c>
      <c r="AI87" s="278">
        <v>55.860633256715673</v>
      </c>
      <c r="AJ87" s="278">
        <v>1.5000801174766141</v>
      </c>
      <c r="AK87" s="278">
        <v>77.16569184639566</v>
      </c>
      <c r="AL87" s="279"/>
      <c r="AM87" s="278">
        <v>2022</v>
      </c>
      <c r="AO87" s="97">
        <f t="shared" si="5"/>
        <v>61.120002378374075</v>
      </c>
    </row>
    <row r="88" spans="1:41">
      <c r="A88" s="1">
        <v>78</v>
      </c>
      <c r="B88" s="2" t="s">
        <v>193</v>
      </c>
      <c r="C88" t="s">
        <v>266</v>
      </c>
      <c r="D88" t="str">
        <f t="shared" si="6"/>
        <v>3.06 Renewable energy, %</v>
      </c>
      <c r="H88" s="278">
        <v>11.125158027812892</v>
      </c>
      <c r="I88" s="278">
        <v>20.227560050568897</v>
      </c>
      <c r="J88" s="278">
        <v>0</v>
      </c>
      <c r="K88" s="278">
        <v>58.786346396965861</v>
      </c>
      <c r="L88" s="278">
        <v>21.618204804045511</v>
      </c>
      <c r="M88" s="278">
        <v>34.134007585335013</v>
      </c>
      <c r="N88" s="278">
        <v>13.147914032869783</v>
      </c>
      <c r="O88" s="278">
        <v>2.2756005056890007</v>
      </c>
      <c r="P88" s="278">
        <v>23.26169405815423</v>
      </c>
      <c r="Q88" s="278">
        <v>1.1378002528445004</v>
      </c>
      <c r="R88" s="278">
        <v>30.973451327433626</v>
      </c>
      <c r="S88" s="278">
        <v>33.375474083438682</v>
      </c>
      <c r="T88" s="278">
        <v>9.7345132743362814</v>
      </c>
      <c r="U88" s="278">
        <v>100</v>
      </c>
      <c r="V88" s="278">
        <v>5.4361567635903922</v>
      </c>
      <c r="W88" s="278">
        <v>12.010113780025284</v>
      </c>
      <c r="X88" s="278">
        <v>67.25663716814158</v>
      </c>
      <c r="Y88" s="278">
        <v>55.752212389380517</v>
      </c>
      <c r="Z88" s="278">
        <v>43.236409608091023</v>
      </c>
      <c r="AA88" s="278" t="s">
        <v>221</v>
      </c>
      <c r="AB88" s="278">
        <v>35.145385587863466</v>
      </c>
      <c r="AC88" s="278">
        <v>43.615676359039192</v>
      </c>
      <c r="AD88" s="278">
        <v>3.2869785082174459</v>
      </c>
      <c r="AE88" s="278">
        <v>1.5170670037926675</v>
      </c>
      <c r="AF88" s="278">
        <v>3.1605562579013902</v>
      </c>
      <c r="AG88" s="278">
        <v>51.959544879898843</v>
      </c>
      <c r="AH88" s="278">
        <v>21.618204804045511</v>
      </c>
      <c r="AI88" s="278">
        <v>17.319848293299618</v>
      </c>
      <c r="AJ88" s="278">
        <v>10.366624525916562</v>
      </c>
      <c r="AK88" s="278">
        <v>25.410872313527182</v>
      </c>
      <c r="AL88" s="279"/>
      <c r="AM88" s="278"/>
      <c r="AO88" s="97">
        <f t="shared" si="5"/>
        <v>26.099655608352585</v>
      </c>
    </row>
    <row r="89" spans="1:41">
      <c r="A89" s="1">
        <v>79</v>
      </c>
      <c r="B89" s="2" t="s">
        <v>195</v>
      </c>
      <c r="C89" t="s">
        <v>267</v>
      </c>
      <c r="D89" t="str">
        <f t="shared" si="6"/>
        <v>3.07 Environmental standards in trade, count</v>
      </c>
      <c r="H89" s="278">
        <v>100</v>
      </c>
      <c r="I89" s="278">
        <v>25.000000000000007</v>
      </c>
      <c r="J89" s="278">
        <v>25.000000000000007</v>
      </c>
      <c r="K89" s="278">
        <v>74.999999999999986</v>
      </c>
      <c r="L89" s="278">
        <v>74.999999999999986</v>
      </c>
      <c r="M89" s="278">
        <v>74.999999999999986</v>
      </c>
      <c r="N89" s="278">
        <v>87.500000000000014</v>
      </c>
      <c r="O89" s="278">
        <v>100</v>
      </c>
      <c r="P89" s="278">
        <v>74.999999999999986</v>
      </c>
      <c r="Q89" s="278">
        <v>100</v>
      </c>
      <c r="R89" s="278">
        <v>74.999999999999986</v>
      </c>
      <c r="S89" s="278">
        <v>74.999999999999986</v>
      </c>
      <c r="T89" s="278">
        <v>100</v>
      </c>
      <c r="U89" s="278">
        <v>50.000000000000007</v>
      </c>
      <c r="V89" s="278">
        <v>74.999999999999986</v>
      </c>
      <c r="W89" s="278">
        <v>100</v>
      </c>
      <c r="X89" s="278">
        <v>50.000000000000007</v>
      </c>
      <c r="Y89" s="278">
        <v>100</v>
      </c>
      <c r="Z89" s="278">
        <v>50.000000000000007</v>
      </c>
      <c r="AA89" s="278">
        <v>74.999999999999986</v>
      </c>
      <c r="AB89" s="278">
        <v>74.999999999999986</v>
      </c>
      <c r="AC89" s="278">
        <v>100</v>
      </c>
      <c r="AD89" s="278">
        <v>0</v>
      </c>
      <c r="AE89" s="278">
        <v>25.000000000000007</v>
      </c>
      <c r="AF89" s="278">
        <v>62.5</v>
      </c>
      <c r="AG89" s="278">
        <v>50.000000000000007</v>
      </c>
      <c r="AH89" s="278">
        <v>74.999999999999986</v>
      </c>
      <c r="AI89" s="278">
        <v>100</v>
      </c>
      <c r="AJ89" s="278">
        <v>37.500000000000007</v>
      </c>
      <c r="AK89" s="278">
        <v>74.999999999999986</v>
      </c>
      <c r="AL89" s="279"/>
      <c r="AM89" s="278">
        <v>2023</v>
      </c>
      <c r="AO89" s="97">
        <f t="shared" si="5"/>
        <v>69.583333333333329</v>
      </c>
    </row>
    <row r="90" spans="1:41">
      <c r="A90" s="1">
        <v>80</v>
      </c>
      <c r="B90" s="3" t="s">
        <v>197</v>
      </c>
      <c r="C90" t="s">
        <v>198</v>
      </c>
      <c r="D90" t="str">
        <f t="shared" si="6"/>
        <v>3.07.01 Convention: Hazardous Wastes</v>
      </c>
      <c r="H90" s="278">
        <v>100</v>
      </c>
      <c r="I90" s="278">
        <v>100</v>
      </c>
      <c r="J90" s="278">
        <v>100</v>
      </c>
      <c r="K90" s="278">
        <v>100</v>
      </c>
      <c r="L90" s="278">
        <v>100</v>
      </c>
      <c r="M90" s="278">
        <v>100</v>
      </c>
      <c r="N90" s="278">
        <v>100</v>
      </c>
      <c r="O90" s="278">
        <v>100</v>
      </c>
      <c r="P90" s="278">
        <v>100</v>
      </c>
      <c r="Q90" s="278">
        <v>100</v>
      </c>
      <c r="R90" s="278">
        <v>100</v>
      </c>
      <c r="S90" s="278">
        <v>100</v>
      </c>
      <c r="T90" s="278">
        <v>100</v>
      </c>
      <c r="U90" s="278">
        <v>100</v>
      </c>
      <c r="V90" s="278">
        <v>100</v>
      </c>
      <c r="W90" s="278">
        <v>100</v>
      </c>
      <c r="X90" s="278">
        <v>100</v>
      </c>
      <c r="Y90" s="278">
        <v>100</v>
      </c>
      <c r="Z90" s="278">
        <v>100</v>
      </c>
      <c r="AA90" s="278">
        <v>100</v>
      </c>
      <c r="AB90" s="278">
        <v>100</v>
      </c>
      <c r="AC90" s="278">
        <v>100</v>
      </c>
      <c r="AD90" s="278">
        <v>100</v>
      </c>
      <c r="AE90" s="278">
        <v>100</v>
      </c>
      <c r="AF90" s="278">
        <v>100</v>
      </c>
      <c r="AG90" s="278">
        <v>100</v>
      </c>
      <c r="AH90" s="278">
        <v>100</v>
      </c>
      <c r="AI90" s="278">
        <v>100</v>
      </c>
      <c r="AJ90" s="278">
        <v>0</v>
      </c>
      <c r="AK90" s="278">
        <v>100</v>
      </c>
      <c r="AL90" s="279"/>
      <c r="AM90" s="278">
        <v>2023</v>
      </c>
      <c r="AO90" s="97">
        <f t="shared" si="5"/>
        <v>96.666666666666671</v>
      </c>
    </row>
    <row r="91" spans="1:41">
      <c r="A91" s="1">
        <v>81</v>
      </c>
      <c r="B91" s="3" t="s">
        <v>199</v>
      </c>
      <c r="C91" t="s">
        <v>200</v>
      </c>
      <c r="D91" t="str">
        <f t="shared" si="6"/>
        <v>3.07.02 Convention: Prevention of Marine Pollution</v>
      </c>
      <c r="H91" s="278">
        <v>100</v>
      </c>
      <c r="I91" s="278">
        <v>0</v>
      </c>
      <c r="J91" s="278">
        <v>0</v>
      </c>
      <c r="K91" s="278">
        <v>0</v>
      </c>
      <c r="L91" s="278">
        <v>100</v>
      </c>
      <c r="M91" s="278">
        <v>100</v>
      </c>
      <c r="N91" s="278">
        <v>100</v>
      </c>
      <c r="O91" s="278">
        <v>100</v>
      </c>
      <c r="P91" s="278">
        <v>0</v>
      </c>
      <c r="Q91" s="278">
        <v>100</v>
      </c>
      <c r="R91" s="278">
        <v>0</v>
      </c>
      <c r="S91" s="278">
        <v>0</v>
      </c>
      <c r="T91" s="278">
        <v>100</v>
      </c>
      <c r="U91" s="278">
        <v>0</v>
      </c>
      <c r="V91" s="278">
        <v>0</v>
      </c>
      <c r="W91" s="278">
        <v>100</v>
      </c>
      <c r="X91" s="278">
        <v>0</v>
      </c>
      <c r="Y91" s="278">
        <v>100</v>
      </c>
      <c r="Z91" s="278">
        <v>0</v>
      </c>
      <c r="AA91" s="278">
        <v>100</v>
      </c>
      <c r="AB91" s="278">
        <v>0</v>
      </c>
      <c r="AC91" s="278">
        <v>100</v>
      </c>
      <c r="AD91" s="278">
        <v>0</v>
      </c>
      <c r="AE91" s="278">
        <v>0</v>
      </c>
      <c r="AF91" s="278">
        <v>100</v>
      </c>
      <c r="AG91" s="278">
        <v>0</v>
      </c>
      <c r="AH91" s="278">
        <v>0</v>
      </c>
      <c r="AI91" s="278">
        <v>100</v>
      </c>
      <c r="AJ91" s="278">
        <v>100</v>
      </c>
      <c r="AK91" s="278">
        <v>0</v>
      </c>
      <c r="AL91" s="279"/>
      <c r="AM91" s="278">
        <v>2023</v>
      </c>
      <c r="AO91" s="97">
        <f t="shared" si="5"/>
        <v>46.666666666666664</v>
      </c>
    </row>
    <row r="92" spans="1:41">
      <c r="A92" s="1">
        <v>82</v>
      </c>
      <c r="B92" s="3" t="s">
        <v>201</v>
      </c>
      <c r="C92" t="s">
        <v>202</v>
      </c>
      <c r="D92" t="str">
        <f t="shared" si="6"/>
        <v>3.07.03 Convention: Protection of the Ozone Layer (Vienna)</v>
      </c>
      <c r="H92" s="278">
        <v>100</v>
      </c>
      <c r="I92" s="278">
        <v>100</v>
      </c>
      <c r="J92" s="278">
        <v>100</v>
      </c>
      <c r="K92" s="278">
        <v>100</v>
      </c>
      <c r="L92" s="278">
        <v>100</v>
      </c>
      <c r="M92" s="278">
        <v>100</v>
      </c>
      <c r="N92" s="278">
        <v>100</v>
      </c>
      <c r="O92" s="278">
        <v>100</v>
      </c>
      <c r="P92" s="278">
        <v>100</v>
      </c>
      <c r="Q92" s="278">
        <v>100</v>
      </c>
      <c r="R92" s="278">
        <v>100</v>
      </c>
      <c r="S92" s="278">
        <v>100</v>
      </c>
      <c r="T92" s="278">
        <v>100</v>
      </c>
      <c r="U92" s="278">
        <v>100</v>
      </c>
      <c r="V92" s="278">
        <v>100</v>
      </c>
      <c r="W92" s="278">
        <v>100</v>
      </c>
      <c r="X92" s="278">
        <v>100</v>
      </c>
      <c r="Y92" s="278">
        <v>100</v>
      </c>
      <c r="Z92" s="278">
        <v>100</v>
      </c>
      <c r="AA92" s="278">
        <v>100</v>
      </c>
      <c r="AB92" s="278">
        <v>100</v>
      </c>
      <c r="AC92" s="278">
        <v>100</v>
      </c>
      <c r="AD92" s="278">
        <v>0</v>
      </c>
      <c r="AE92" s="278">
        <v>100</v>
      </c>
      <c r="AF92" s="278">
        <v>100</v>
      </c>
      <c r="AG92" s="278">
        <v>100</v>
      </c>
      <c r="AH92" s="278">
        <v>100</v>
      </c>
      <c r="AI92" s="278">
        <v>100</v>
      </c>
      <c r="AJ92" s="278">
        <v>100</v>
      </c>
      <c r="AK92" s="278">
        <v>100</v>
      </c>
      <c r="AL92" s="279"/>
      <c r="AM92" s="278">
        <v>2023</v>
      </c>
      <c r="AO92" s="97">
        <f t="shared" si="5"/>
        <v>96.666666666666671</v>
      </c>
    </row>
    <row r="93" spans="1:41">
      <c r="A93" s="1">
        <v>83</v>
      </c>
      <c r="B93" s="3" t="s">
        <v>203</v>
      </c>
      <c r="C93" t="s">
        <v>204</v>
      </c>
      <c r="D93" t="str">
        <f t="shared" si="6"/>
        <v>3.07.04 Convention on Climate Change (Kyoto)</v>
      </c>
      <c r="H93" s="278">
        <v>100</v>
      </c>
      <c r="I93" s="278">
        <v>100</v>
      </c>
      <c r="J93" s="278">
        <v>100</v>
      </c>
      <c r="K93" s="278">
        <v>100</v>
      </c>
      <c r="L93" s="278">
        <v>0</v>
      </c>
      <c r="M93" s="278">
        <v>100</v>
      </c>
      <c r="N93" s="278">
        <v>100</v>
      </c>
      <c r="O93" s="278">
        <v>100</v>
      </c>
      <c r="P93" s="278">
        <v>100</v>
      </c>
      <c r="Q93" s="278">
        <v>100</v>
      </c>
      <c r="R93" s="278">
        <v>100</v>
      </c>
      <c r="S93" s="278">
        <v>100</v>
      </c>
      <c r="T93" s="278">
        <v>100</v>
      </c>
      <c r="U93" s="278">
        <v>100</v>
      </c>
      <c r="V93" s="278">
        <v>100</v>
      </c>
      <c r="W93" s="278">
        <v>100</v>
      </c>
      <c r="X93" s="278">
        <v>100</v>
      </c>
      <c r="Y93" s="278">
        <v>100</v>
      </c>
      <c r="Z93" s="278">
        <v>100</v>
      </c>
      <c r="AA93" s="278">
        <v>100</v>
      </c>
      <c r="AB93" s="278">
        <v>100</v>
      </c>
      <c r="AC93" s="278">
        <v>100</v>
      </c>
      <c r="AD93" s="278">
        <v>100</v>
      </c>
      <c r="AE93" s="278">
        <v>100</v>
      </c>
      <c r="AF93" s="278">
        <v>100</v>
      </c>
      <c r="AG93" s="278">
        <v>100</v>
      </c>
      <c r="AH93" s="278">
        <v>100</v>
      </c>
      <c r="AI93" s="278">
        <v>100</v>
      </c>
      <c r="AJ93" s="278">
        <v>50</v>
      </c>
      <c r="AK93" s="278">
        <v>100</v>
      </c>
      <c r="AL93" s="279"/>
      <c r="AM93" s="278">
        <v>2023</v>
      </c>
      <c r="AO93" s="97">
        <f t="shared" si="5"/>
        <v>95</v>
      </c>
    </row>
    <row r="94" spans="1:41">
      <c r="A94" s="1">
        <v>84</v>
      </c>
      <c r="B94" s="3" t="s">
        <v>205</v>
      </c>
      <c r="C94" t="s">
        <v>206</v>
      </c>
      <c r="D94" t="str">
        <f t="shared" si="6"/>
        <v>3.07.05 The International Timber Agreement</v>
      </c>
      <c r="H94" s="278">
        <v>100</v>
      </c>
      <c r="I94" s="278">
        <v>0</v>
      </c>
      <c r="J94" s="278">
        <v>0</v>
      </c>
      <c r="K94" s="278">
        <v>100</v>
      </c>
      <c r="L94" s="278">
        <v>100</v>
      </c>
      <c r="M94" s="278">
        <v>0</v>
      </c>
      <c r="N94" s="278">
        <v>100</v>
      </c>
      <c r="O94" s="278">
        <v>100</v>
      </c>
      <c r="P94" s="278">
        <v>100</v>
      </c>
      <c r="Q94" s="278">
        <v>100</v>
      </c>
      <c r="R94" s="278">
        <v>100</v>
      </c>
      <c r="S94" s="278">
        <v>100</v>
      </c>
      <c r="T94" s="278">
        <v>100</v>
      </c>
      <c r="U94" s="278">
        <v>0</v>
      </c>
      <c r="V94" s="278">
        <v>100</v>
      </c>
      <c r="W94" s="278">
        <v>100</v>
      </c>
      <c r="X94" s="278">
        <v>100</v>
      </c>
      <c r="Y94" s="278">
        <v>100</v>
      </c>
      <c r="Z94" s="278">
        <v>0</v>
      </c>
      <c r="AA94" s="278">
        <v>100</v>
      </c>
      <c r="AB94" s="278">
        <v>100</v>
      </c>
      <c r="AC94" s="278">
        <v>100</v>
      </c>
      <c r="AD94" s="278">
        <v>0</v>
      </c>
      <c r="AE94" s="278">
        <v>0</v>
      </c>
      <c r="AF94" s="278">
        <v>50</v>
      </c>
      <c r="AG94" s="278">
        <v>0</v>
      </c>
      <c r="AH94" s="278">
        <v>100</v>
      </c>
      <c r="AI94" s="278">
        <v>100</v>
      </c>
      <c r="AJ94" s="278">
        <v>50</v>
      </c>
      <c r="AK94" s="278">
        <v>100</v>
      </c>
      <c r="AL94" s="279"/>
      <c r="AM94" s="278">
        <v>2023</v>
      </c>
      <c r="AO94" s="97">
        <f t="shared" si="5"/>
        <v>70</v>
      </c>
    </row>
    <row r="95" spans="1:41">
      <c r="A95" s="1">
        <v>85</v>
      </c>
      <c r="B95" s="3" t="s">
        <v>207</v>
      </c>
      <c r="C95" t="s">
        <v>208</v>
      </c>
      <c r="D95" t="str">
        <f t="shared" si="6"/>
        <v>3.07.06 Convention: International Trade in Endangered Species</v>
      </c>
      <c r="H95" s="278">
        <v>100</v>
      </c>
      <c r="I95" s="278">
        <v>100</v>
      </c>
      <c r="J95" s="278">
        <v>100</v>
      </c>
      <c r="K95" s="278">
        <v>100</v>
      </c>
      <c r="L95" s="278">
        <v>100</v>
      </c>
      <c r="M95" s="278">
        <v>100</v>
      </c>
      <c r="N95" s="278">
        <v>100</v>
      </c>
      <c r="O95" s="278">
        <v>100</v>
      </c>
      <c r="P95" s="278">
        <v>100</v>
      </c>
      <c r="Q95" s="278">
        <v>100</v>
      </c>
      <c r="R95" s="278">
        <v>100</v>
      </c>
      <c r="S95" s="278">
        <v>100</v>
      </c>
      <c r="T95" s="278">
        <v>100</v>
      </c>
      <c r="U95" s="278">
        <v>100</v>
      </c>
      <c r="V95" s="278">
        <v>100</v>
      </c>
      <c r="W95" s="278">
        <v>100</v>
      </c>
      <c r="X95" s="278">
        <v>100</v>
      </c>
      <c r="Y95" s="278">
        <v>100</v>
      </c>
      <c r="Z95" s="278">
        <v>100</v>
      </c>
      <c r="AA95" s="278">
        <v>100</v>
      </c>
      <c r="AB95" s="278">
        <v>100</v>
      </c>
      <c r="AC95" s="278">
        <v>100</v>
      </c>
      <c r="AD95" s="278">
        <v>0</v>
      </c>
      <c r="AE95" s="278">
        <v>0</v>
      </c>
      <c r="AF95" s="278">
        <v>0</v>
      </c>
      <c r="AG95" s="278">
        <v>100</v>
      </c>
      <c r="AH95" s="278">
        <v>100</v>
      </c>
      <c r="AI95" s="278">
        <v>100</v>
      </c>
      <c r="AJ95" s="278">
        <v>100</v>
      </c>
      <c r="AK95" s="278">
        <v>100</v>
      </c>
      <c r="AL95" s="279"/>
      <c r="AM95" s="278">
        <v>2023</v>
      </c>
      <c r="AO95" s="97">
        <f t="shared" si="5"/>
        <v>90</v>
      </c>
    </row>
    <row r="96" spans="1:41">
      <c r="A96" s="1">
        <v>86</v>
      </c>
      <c r="B96" s="3" t="s">
        <v>209</v>
      </c>
      <c r="C96" t="s">
        <v>210</v>
      </c>
      <c r="D96" t="str">
        <f t="shared" si="6"/>
        <v>3.07.07 Convention: Prior Informed Consent - Hazardous Chemicals (Rotterdam)</v>
      </c>
      <c r="H96" s="278">
        <v>100</v>
      </c>
      <c r="I96" s="278">
        <v>0</v>
      </c>
      <c r="J96" s="278">
        <v>0</v>
      </c>
      <c r="K96" s="278">
        <v>100</v>
      </c>
      <c r="L96" s="278">
        <v>100</v>
      </c>
      <c r="M96" s="278">
        <v>100</v>
      </c>
      <c r="N96" s="278">
        <v>50</v>
      </c>
      <c r="O96" s="278">
        <v>100</v>
      </c>
      <c r="P96" s="278">
        <v>100</v>
      </c>
      <c r="Q96" s="278">
        <v>100</v>
      </c>
      <c r="R96" s="278">
        <v>100</v>
      </c>
      <c r="S96" s="278">
        <v>100</v>
      </c>
      <c r="T96" s="278">
        <v>100</v>
      </c>
      <c r="U96" s="278">
        <v>100</v>
      </c>
      <c r="V96" s="278">
        <v>100</v>
      </c>
      <c r="W96" s="278">
        <v>100</v>
      </c>
      <c r="X96" s="278">
        <v>0</v>
      </c>
      <c r="Y96" s="278">
        <v>100</v>
      </c>
      <c r="Z96" s="278">
        <v>100</v>
      </c>
      <c r="AA96" s="278">
        <v>0</v>
      </c>
      <c r="AB96" s="278">
        <v>100</v>
      </c>
      <c r="AC96" s="278">
        <v>100</v>
      </c>
      <c r="AD96" s="278">
        <v>100</v>
      </c>
      <c r="AE96" s="278">
        <v>100</v>
      </c>
      <c r="AF96" s="278">
        <v>100</v>
      </c>
      <c r="AG96" s="278">
        <v>100</v>
      </c>
      <c r="AH96" s="278">
        <v>100</v>
      </c>
      <c r="AI96" s="278">
        <v>100</v>
      </c>
      <c r="AJ96" s="278">
        <v>50</v>
      </c>
      <c r="AK96" s="278">
        <v>100</v>
      </c>
      <c r="AL96" s="279"/>
      <c r="AM96" s="278">
        <v>2021</v>
      </c>
      <c r="AO96" s="97">
        <f t="shared" si="5"/>
        <v>83.333333333333329</v>
      </c>
    </row>
    <row r="97" spans="1:41">
      <c r="A97" s="1">
        <v>87</v>
      </c>
      <c r="B97" s="2" t="s">
        <v>211</v>
      </c>
      <c r="C97" t="s">
        <v>268</v>
      </c>
      <c r="D97" t="str">
        <f t="shared" si="6"/>
        <v>3.08 Transfer emissions, million tonnes carbon</v>
      </c>
      <c r="H97" s="278">
        <v>35.333895679532873</v>
      </c>
      <c r="I97" s="278">
        <v>49.447133689040385</v>
      </c>
      <c r="J97" s="278">
        <v>41.957770108828925</v>
      </c>
      <c r="K97" s="278">
        <v>45.282854552278927</v>
      </c>
      <c r="L97" s="278">
        <v>37.196089197642472</v>
      </c>
      <c r="M97" s="278">
        <v>42.992917826427202</v>
      </c>
      <c r="N97" s="278">
        <v>0</v>
      </c>
      <c r="O97" s="278">
        <v>43.268242741985382</v>
      </c>
      <c r="P97" s="278">
        <v>43.143253855080388</v>
      </c>
      <c r="Q97" s="278">
        <v>50.332444156067034</v>
      </c>
      <c r="R97" s="278">
        <v>10.051298682970959</v>
      </c>
      <c r="S97" s="278">
        <v>43.400964505899715</v>
      </c>
      <c r="T97" s="278">
        <v>65.281644238941226</v>
      </c>
      <c r="U97" s="278">
        <v>42.368012506341884</v>
      </c>
      <c r="V97" s="278">
        <v>39.541995106001274</v>
      </c>
      <c r="W97" s="278">
        <v>47.571710515541945</v>
      </c>
      <c r="X97" s="278" t="s">
        <v>221</v>
      </c>
      <c r="Y97" s="278">
        <v>43.116561048880307</v>
      </c>
      <c r="Z97" s="278">
        <v>45.43187675533931</v>
      </c>
      <c r="AA97" s="278" t="s">
        <v>221</v>
      </c>
      <c r="AB97" s="278">
        <v>43.388969087270638</v>
      </c>
      <c r="AC97" s="278">
        <v>47.894741811137017</v>
      </c>
      <c r="AD97" s="278">
        <v>8.0397283664537618</v>
      </c>
      <c r="AE97" s="278">
        <v>57.636912544104653</v>
      </c>
      <c r="AF97" s="278">
        <v>52.553977581562251</v>
      </c>
      <c r="AG97" s="278">
        <v>44.780230982264634</v>
      </c>
      <c r="AH97" s="278">
        <v>43.683159464952539</v>
      </c>
      <c r="AI97" s="278">
        <v>65.728899291144117</v>
      </c>
      <c r="AJ97" s="278">
        <v>100</v>
      </c>
      <c r="AK97" s="278">
        <v>24.400695135095962</v>
      </c>
      <c r="AL97" s="279" t="s">
        <v>37</v>
      </c>
      <c r="AM97" s="278">
        <v>2022</v>
      </c>
      <c r="AO97" s="97">
        <f t="shared" si="5"/>
        <v>43.350927836813774</v>
      </c>
    </row>
    <row r="98" spans="1:41">
      <c r="A98" s="1">
        <v>88</v>
      </c>
      <c r="B98" s="2" t="s">
        <v>213</v>
      </c>
      <c r="C98" t="s">
        <v>269</v>
      </c>
      <c r="D98" t="str">
        <f t="shared" si="6"/>
        <v>3.09 Share of natural resources in trade, %</v>
      </c>
      <c r="H98" s="278">
        <v>6.0385317340769404</v>
      </c>
      <c r="I98" s="278">
        <v>100</v>
      </c>
      <c r="J98" s="278">
        <v>0</v>
      </c>
      <c r="K98" s="278">
        <v>95.807662981000135</v>
      </c>
      <c r="L98" s="278">
        <v>44.053827431521768</v>
      </c>
      <c r="M98" s="278">
        <v>33.576284157476323</v>
      </c>
      <c r="N98" s="278">
        <v>84.573703467576948</v>
      </c>
      <c r="O98" s="278">
        <v>83.578845539674518</v>
      </c>
      <c r="P98" s="278">
        <v>47.421126982490868</v>
      </c>
      <c r="Q98" s="278">
        <v>86.182354263089934</v>
      </c>
      <c r="R98" s="278">
        <v>51.306089177509214</v>
      </c>
      <c r="S98" s="278">
        <v>40.488405506224474</v>
      </c>
      <c r="T98" s="278">
        <v>81.185183877485883</v>
      </c>
      <c r="U98" s="278">
        <v>76.184340084915817</v>
      </c>
      <c r="V98" s="278">
        <v>59.882667893917066</v>
      </c>
      <c r="W98" s="278">
        <v>82.323684774616837</v>
      </c>
      <c r="X98" s="278">
        <v>68.44671856010082</v>
      </c>
      <c r="Y98" s="278">
        <v>92.887067940071077</v>
      </c>
      <c r="Z98" s="278">
        <v>92.204680731281357</v>
      </c>
      <c r="AA98" s="278">
        <v>12.742803378439335</v>
      </c>
      <c r="AB98" s="278">
        <v>11.572846700930995</v>
      </c>
      <c r="AC98" s="278">
        <v>86.655488490549232</v>
      </c>
      <c r="AD98" s="278">
        <v>5.0445108608283107</v>
      </c>
      <c r="AE98" s="278">
        <v>73.416895373767943</v>
      </c>
      <c r="AF98" s="278">
        <v>76.182806894927225</v>
      </c>
      <c r="AG98" s="278">
        <v>91.22523808007567</v>
      </c>
      <c r="AH98" s="278">
        <v>81.755570452478779</v>
      </c>
      <c r="AI98" s="278">
        <v>55.043667494315947</v>
      </c>
      <c r="AJ98" s="278">
        <v>62.776069267205997</v>
      </c>
      <c r="AK98" s="278">
        <v>89.045625948706686</v>
      </c>
      <c r="AL98" s="279"/>
      <c r="AM98" s="278"/>
      <c r="AO98" s="97">
        <f t="shared" si="5"/>
        <v>62.38675660150853</v>
      </c>
    </row>
    <row r="99" spans="1:41">
      <c r="A99" s="1">
        <v>89</v>
      </c>
      <c r="B99" s="2" t="s">
        <v>215</v>
      </c>
      <c r="C99" t="s">
        <v>216</v>
      </c>
      <c r="D99" t="str">
        <f t="shared" si="6"/>
        <v>3.10 Carbon</v>
      </c>
      <c r="H99" s="278">
        <v>60.631561160552863</v>
      </c>
      <c r="I99" s="278">
        <v>43.051798595549371</v>
      </c>
      <c r="J99" s="278">
        <v>12.016410081885857</v>
      </c>
      <c r="K99" s="278">
        <v>41.815191810110235</v>
      </c>
      <c r="L99" s="278">
        <v>60.327929809233702</v>
      </c>
      <c r="M99" s="278">
        <v>92.32631650803944</v>
      </c>
      <c r="N99" s="278">
        <v>80.198574086833318</v>
      </c>
      <c r="O99" s="278">
        <v>9.103512429742592</v>
      </c>
      <c r="P99" s="278">
        <v>36.93955748670917</v>
      </c>
      <c r="Q99" s="278">
        <v>31.783126037367659</v>
      </c>
      <c r="R99" s="278">
        <v>70.448489739636997</v>
      </c>
      <c r="S99" s="278">
        <v>100</v>
      </c>
      <c r="T99" s="278">
        <v>80.927322377279438</v>
      </c>
      <c r="U99" s="278">
        <v>36.487626133715771</v>
      </c>
      <c r="V99" s="278">
        <v>50.731358732730108</v>
      </c>
      <c r="W99" s="278">
        <v>96.668680249859463</v>
      </c>
      <c r="X99" s="278">
        <v>42.92255178667358</v>
      </c>
      <c r="Y99" s="278">
        <v>87.250514960846004</v>
      </c>
      <c r="Z99" s="278">
        <v>73.517562727419914</v>
      </c>
      <c r="AA99" s="278">
        <v>43.398462044791856</v>
      </c>
      <c r="AB99" s="278">
        <v>39.374742430787997</v>
      </c>
      <c r="AC99" s="278">
        <v>72.106320449476215</v>
      </c>
      <c r="AD99" s="278">
        <v>3.5241799465899302</v>
      </c>
      <c r="AE99" s="278">
        <v>80.196275566155364</v>
      </c>
      <c r="AF99" s="278">
        <v>69.544554045237291</v>
      </c>
      <c r="AG99" s="278">
        <v>42.289531857100805</v>
      </c>
      <c r="AH99" s="278">
        <v>63.739554387134561</v>
      </c>
      <c r="AI99" s="278">
        <v>92.176416973029617</v>
      </c>
      <c r="AJ99" s="278">
        <v>0</v>
      </c>
      <c r="AK99" s="278">
        <v>66.194221700509871</v>
      </c>
      <c r="AL99" s="279"/>
      <c r="AM99" s="278">
        <v>2023</v>
      </c>
      <c r="AO99" s="97">
        <f t="shared" si="5"/>
        <v>55.989744803833311</v>
      </c>
    </row>
    <row r="100" spans="1:41">
      <c r="A100" s="1">
        <v>90</v>
      </c>
      <c r="B100" s="3" t="s">
        <v>217</v>
      </c>
      <c r="C100" t="s">
        <v>218</v>
      </c>
      <c r="D100" t="str">
        <f t="shared" si="6"/>
        <v>3.10.1 Carbon pricing</v>
      </c>
      <c r="H100" s="278">
        <v>100</v>
      </c>
      <c r="I100" s="278">
        <v>0</v>
      </c>
      <c r="J100" s="278">
        <v>50</v>
      </c>
      <c r="K100" s="278">
        <v>0</v>
      </c>
      <c r="L100" s="278">
        <v>100</v>
      </c>
      <c r="M100" s="278">
        <v>100</v>
      </c>
      <c r="N100" s="278">
        <v>100</v>
      </c>
      <c r="O100" s="278">
        <v>0</v>
      </c>
      <c r="P100" s="278">
        <v>0</v>
      </c>
      <c r="Q100" s="278">
        <v>0</v>
      </c>
      <c r="R100" s="278">
        <v>50</v>
      </c>
      <c r="S100" s="278">
        <v>100</v>
      </c>
      <c r="T100" s="278">
        <v>100</v>
      </c>
      <c r="U100" s="278">
        <v>0</v>
      </c>
      <c r="V100" s="278">
        <v>50</v>
      </c>
      <c r="W100" s="278">
        <v>100</v>
      </c>
      <c r="X100" s="278">
        <v>0</v>
      </c>
      <c r="Y100" s="278">
        <v>100</v>
      </c>
      <c r="Z100" s="278">
        <v>50</v>
      </c>
      <c r="AA100" s="278">
        <v>0</v>
      </c>
      <c r="AB100" s="278">
        <v>0</v>
      </c>
      <c r="AC100" s="278">
        <v>50</v>
      </c>
      <c r="AD100" s="278">
        <v>0</v>
      </c>
      <c r="AE100" s="278">
        <v>100</v>
      </c>
      <c r="AF100" s="278">
        <v>100</v>
      </c>
      <c r="AG100" s="278">
        <v>0</v>
      </c>
      <c r="AH100" s="278">
        <v>50</v>
      </c>
      <c r="AI100" s="278">
        <v>100</v>
      </c>
      <c r="AJ100" s="278">
        <v>0</v>
      </c>
      <c r="AK100" s="278">
        <v>50</v>
      </c>
      <c r="AL100" s="279"/>
      <c r="AM100" s="278">
        <v>2022</v>
      </c>
      <c r="AO100" s="97">
        <f t="shared" si="5"/>
        <v>48.333333333333336</v>
      </c>
    </row>
    <row r="101" spans="1:41">
      <c r="A101" s="1">
        <v>91</v>
      </c>
      <c r="B101" s="3" t="s">
        <v>219</v>
      </c>
      <c r="C101" t="s">
        <v>270</v>
      </c>
      <c r="D101" t="str">
        <f t="shared" si="6"/>
        <v>3.10.2 CO2 emissions per capita, tonnes per person</v>
      </c>
      <c r="H101" s="278">
        <v>27.456934836719341</v>
      </c>
      <c r="I101" s="278">
        <v>99.447672431279756</v>
      </c>
      <c r="J101" s="278">
        <v>0</v>
      </c>
      <c r="K101" s="278">
        <v>97.477427166724041</v>
      </c>
      <c r="L101" s="278">
        <v>26.973168906311003</v>
      </c>
      <c r="M101" s="278">
        <v>77.955154941877225</v>
      </c>
      <c r="N101" s="278">
        <v>58.632418437041167</v>
      </c>
      <c r="O101" s="278">
        <v>45.358975162640178</v>
      </c>
      <c r="P101" s="278">
        <v>89.709237997379532</v>
      </c>
      <c r="Q101" s="278">
        <v>81.493663924281179</v>
      </c>
      <c r="R101" s="278">
        <v>93.097927004293155</v>
      </c>
      <c r="S101" s="278">
        <v>90.181384604983634</v>
      </c>
      <c r="T101" s="278">
        <v>59.793509323174902</v>
      </c>
      <c r="U101" s="278">
        <v>88.989190510479077</v>
      </c>
      <c r="V101" s="278">
        <v>61.683265161573608</v>
      </c>
      <c r="W101" s="278">
        <v>84.87370148394649</v>
      </c>
      <c r="X101" s="278">
        <v>99.241747705534351</v>
      </c>
      <c r="Y101" s="278">
        <v>69.868045862469188</v>
      </c>
      <c r="Z101" s="278">
        <v>97.987780910931562</v>
      </c>
      <c r="AA101" s="278">
        <v>100</v>
      </c>
      <c r="AB101" s="278">
        <v>93.589138755553734</v>
      </c>
      <c r="AC101" s="278">
        <v>95.739294611164112</v>
      </c>
      <c r="AD101" s="278">
        <v>36.469606663493742</v>
      </c>
      <c r="AE101" s="278">
        <v>58.628756279001458</v>
      </c>
      <c r="AF101" s="278">
        <v>41.657715740434156</v>
      </c>
      <c r="AG101" s="278">
        <v>98.233177695005693</v>
      </c>
      <c r="AH101" s="278">
        <v>82.408799090617379</v>
      </c>
      <c r="AI101" s="278">
        <v>77.716324901083524</v>
      </c>
      <c r="AJ101" s="278">
        <v>30.854645680770947</v>
      </c>
      <c r="AK101" s="278">
        <v>86.319740472456857</v>
      </c>
      <c r="AL101" s="279"/>
      <c r="AM101" s="278">
        <v>2023</v>
      </c>
      <c r="AO101" s="97">
        <f t="shared" si="5"/>
        <v>71.72794687537403</v>
      </c>
    </row>
    <row r="102" spans="1:41">
      <c r="A102" s="1"/>
      <c r="B102" s="89" t="s">
        <v>413</v>
      </c>
      <c r="C102" s="89" t="s">
        <v>414</v>
      </c>
      <c r="D102" t="str">
        <f t="shared" si="6"/>
        <v>_None None</v>
      </c>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row>
  </sheetData>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136219-9DED-45EB-9A2B-783A2A2433FD}">
  <sheetPr codeName="Sheet41"/>
  <dimension ref="A1:AM108"/>
  <sheetViews>
    <sheetView topLeftCell="D1" zoomScale="40" zoomScaleNormal="40" workbookViewId="0">
      <pane ySplit="1" topLeftCell="A47" activePane="bottomLeft" state="frozen"/>
      <selection pane="bottomLeft" activeCell="H5" sqref="H5:AK102"/>
      <selection activeCell="N18" sqref="N18"/>
    </sheetView>
  </sheetViews>
  <sheetFormatPr defaultRowHeight="15"/>
  <cols>
    <col min="2" max="2" width="21.42578125" bestFit="1" customWidth="1"/>
    <col min="3" max="3" width="42.140625" customWidth="1"/>
    <col min="4" max="4" width="37.140625" customWidth="1"/>
    <col min="7" max="7" width="11.7109375" customWidth="1"/>
    <col min="8" max="8" width="9.85546875" bestFit="1" customWidth="1"/>
    <col min="9" max="11" width="8.85546875" bestFit="1" customWidth="1"/>
    <col min="12" max="12" width="9.85546875" bestFit="1" customWidth="1"/>
    <col min="13" max="13" width="8.85546875" bestFit="1" customWidth="1"/>
    <col min="14" max="14" width="11" bestFit="1" customWidth="1"/>
    <col min="15" max="15" width="9.85546875" bestFit="1" customWidth="1"/>
    <col min="16" max="16" width="8.85546875" bestFit="1" customWidth="1"/>
    <col min="17" max="20" width="9.85546875" bestFit="1" customWidth="1"/>
    <col min="21" max="21" width="8.85546875" bestFit="1" customWidth="1"/>
    <col min="22" max="23" width="9.85546875" bestFit="1" customWidth="1"/>
    <col min="24" max="29" width="8.85546875" bestFit="1" customWidth="1"/>
    <col min="30" max="32" width="9.85546875" bestFit="1" customWidth="1"/>
    <col min="33" max="33" width="8.85546875" bestFit="1" customWidth="1"/>
    <col min="34" max="35" width="9.85546875" bestFit="1" customWidth="1"/>
    <col min="36" max="36" width="11" bestFit="1" customWidth="1"/>
    <col min="37" max="37" width="9.85546875" bestFit="1" customWidth="1"/>
  </cols>
  <sheetData>
    <row r="1" spans="1:39">
      <c r="B1" t="s">
        <v>0</v>
      </c>
      <c r="C1" t="s">
        <v>1</v>
      </c>
      <c r="E1" t="s">
        <v>282</v>
      </c>
      <c r="F1" t="s">
        <v>283</v>
      </c>
      <c r="G1" t="s">
        <v>284</v>
      </c>
      <c r="H1" t="s">
        <v>2</v>
      </c>
      <c r="I1" t="s">
        <v>3</v>
      </c>
      <c r="J1" t="s">
        <v>4</v>
      </c>
      <c r="K1" t="s">
        <v>5</v>
      </c>
      <c r="L1" t="s">
        <v>6</v>
      </c>
      <c r="M1" t="s">
        <v>7</v>
      </c>
      <c r="N1" t="s">
        <v>8</v>
      </c>
      <c r="O1" t="s">
        <v>9</v>
      </c>
      <c r="P1" t="s">
        <v>10</v>
      </c>
      <c r="Q1" t="s">
        <v>11</v>
      </c>
      <c r="R1" t="s">
        <v>12</v>
      </c>
      <c r="S1" t="s">
        <v>13</v>
      </c>
      <c r="T1" t="s">
        <v>14</v>
      </c>
      <c r="U1" t="s">
        <v>15</v>
      </c>
      <c r="V1" t="s">
        <v>16</v>
      </c>
      <c r="W1" t="s">
        <v>17</v>
      </c>
      <c r="X1" t="s">
        <v>18</v>
      </c>
      <c r="Y1" t="s">
        <v>19</v>
      </c>
      <c r="Z1" t="s">
        <v>20</v>
      </c>
      <c r="AA1" t="s">
        <v>21</v>
      </c>
      <c r="AB1" t="s">
        <v>22</v>
      </c>
      <c r="AC1" t="s">
        <v>23</v>
      </c>
      <c r="AD1" t="s">
        <v>24</v>
      </c>
      <c r="AE1" t="s">
        <v>25</v>
      </c>
      <c r="AF1" t="s">
        <v>26</v>
      </c>
      <c r="AG1" t="s">
        <v>27</v>
      </c>
      <c r="AH1" t="s">
        <v>28</v>
      </c>
      <c r="AI1" t="s">
        <v>29</v>
      </c>
      <c r="AJ1" t="s">
        <v>30</v>
      </c>
      <c r="AK1" t="s">
        <v>31</v>
      </c>
      <c r="AL1" t="s">
        <v>682</v>
      </c>
      <c r="AM1" t="s">
        <v>286</v>
      </c>
    </row>
    <row r="2" spans="1:39">
      <c r="B2" t="s">
        <v>32</v>
      </c>
      <c r="C2" t="s">
        <v>32</v>
      </c>
      <c r="D2" t="str">
        <f>B2</f>
        <v>0verall STI</v>
      </c>
      <c r="H2" s="199" t="s">
        <v>221</v>
      </c>
      <c r="I2" s="199" t="s">
        <v>221</v>
      </c>
      <c r="J2" s="199" t="s">
        <v>221</v>
      </c>
      <c r="K2" s="199" t="s">
        <v>221</v>
      </c>
      <c r="L2" s="199" t="s">
        <v>221</v>
      </c>
      <c r="M2" s="199" t="s">
        <v>221</v>
      </c>
      <c r="N2" s="199" t="s">
        <v>221</v>
      </c>
      <c r="O2" s="199" t="s">
        <v>221</v>
      </c>
      <c r="P2" s="199" t="s">
        <v>221</v>
      </c>
      <c r="Q2" s="199" t="s">
        <v>221</v>
      </c>
      <c r="R2" s="199" t="s">
        <v>221</v>
      </c>
      <c r="S2" s="199" t="s">
        <v>221</v>
      </c>
      <c r="T2" s="199" t="s">
        <v>221</v>
      </c>
      <c r="U2" s="199" t="s">
        <v>221</v>
      </c>
      <c r="V2" s="199" t="s">
        <v>221</v>
      </c>
      <c r="W2" s="199" t="s">
        <v>221</v>
      </c>
      <c r="X2" s="199" t="s">
        <v>221</v>
      </c>
      <c r="Y2" s="199" t="s">
        <v>221</v>
      </c>
      <c r="Z2" s="199" t="s">
        <v>221</v>
      </c>
      <c r="AA2" s="199" t="s">
        <v>221</v>
      </c>
      <c r="AB2" s="199" t="s">
        <v>221</v>
      </c>
      <c r="AC2" s="199" t="s">
        <v>221</v>
      </c>
      <c r="AD2" s="199" t="s">
        <v>221</v>
      </c>
      <c r="AE2" s="199" t="s">
        <v>221</v>
      </c>
      <c r="AF2" s="199" t="s">
        <v>221</v>
      </c>
      <c r="AG2" s="199" t="s">
        <v>221</v>
      </c>
      <c r="AH2" s="199" t="s">
        <v>221</v>
      </c>
      <c r="AI2" s="199" t="s">
        <v>221</v>
      </c>
      <c r="AJ2" s="199" t="s">
        <v>221</v>
      </c>
      <c r="AK2" s="199" t="s">
        <v>221</v>
      </c>
    </row>
    <row r="3" spans="1:39">
      <c r="D3" t="str">
        <f t="shared" ref="D3" si="0">_xlfn.CONCAT(B3,C3)</f>
        <v/>
      </c>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row>
    <row r="4" spans="1:39">
      <c r="B4" t="s">
        <v>242</v>
      </c>
      <c r="C4" t="s">
        <v>34</v>
      </c>
      <c r="D4" t="str">
        <f>B4</f>
        <v>1 Economic Pillar</v>
      </c>
      <c r="H4" s="237" t="s">
        <v>221</v>
      </c>
      <c r="I4" s="237" t="s">
        <v>221</v>
      </c>
      <c r="J4" s="237" t="s">
        <v>221</v>
      </c>
      <c r="K4" s="237" t="s">
        <v>221</v>
      </c>
      <c r="L4" s="237" t="s">
        <v>221</v>
      </c>
      <c r="M4" s="237" t="s">
        <v>221</v>
      </c>
      <c r="N4" s="237" t="s">
        <v>221</v>
      </c>
      <c r="O4" s="237" t="s">
        <v>221</v>
      </c>
      <c r="P4" s="237" t="s">
        <v>221</v>
      </c>
      <c r="Q4" s="237" t="s">
        <v>221</v>
      </c>
      <c r="R4" s="237" t="s">
        <v>221</v>
      </c>
      <c r="S4" s="237" t="s">
        <v>221</v>
      </c>
      <c r="T4" s="237" t="s">
        <v>221</v>
      </c>
      <c r="U4" s="237" t="s">
        <v>221</v>
      </c>
      <c r="V4" s="237" t="s">
        <v>221</v>
      </c>
      <c r="W4" s="237" t="s">
        <v>221</v>
      </c>
      <c r="X4" s="237" t="s">
        <v>221</v>
      </c>
      <c r="Y4" s="237" t="s">
        <v>221</v>
      </c>
      <c r="Z4" s="237" t="s">
        <v>221</v>
      </c>
      <c r="AA4" s="237" t="s">
        <v>221</v>
      </c>
      <c r="AB4" s="237" t="s">
        <v>221</v>
      </c>
      <c r="AC4" s="237" t="s">
        <v>221</v>
      </c>
      <c r="AD4" s="237" t="s">
        <v>221</v>
      </c>
      <c r="AE4" s="237" t="s">
        <v>221</v>
      </c>
      <c r="AF4" s="237" t="s">
        <v>221</v>
      </c>
      <c r="AG4" s="237" t="s">
        <v>221</v>
      </c>
      <c r="AH4" s="237" t="s">
        <v>221</v>
      </c>
      <c r="AI4" s="237" t="s">
        <v>221</v>
      </c>
      <c r="AJ4" s="237" t="s">
        <v>221</v>
      </c>
      <c r="AK4" s="237" t="s">
        <v>221</v>
      </c>
    </row>
    <row r="5" spans="1:39">
      <c r="A5" s="1">
        <v>1</v>
      </c>
      <c r="B5" s="2" t="s">
        <v>35</v>
      </c>
      <c r="C5" t="s">
        <v>36</v>
      </c>
      <c r="D5" t="str">
        <f>_xlfn.CONCAT(B5," ",C5)</f>
        <v>1.01 Consumer price inflation</v>
      </c>
      <c r="E5" t="s">
        <v>287</v>
      </c>
      <c r="F5" t="s">
        <v>288</v>
      </c>
      <c r="H5" s="238">
        <v>5.5949999999999998</v>
      </c>
      <c r="I5" s="238">
        <v>9.016</v>
      </c>
      <c r="J5" s="238">
        <v>0.37</v>
      </c>
      <c r="K5" s="238">
        <v>2.1429999999999998</v>
      </c>
      <c r="L5" s="238">
        <v>3.879</v>
      </c>
      <c r="M5" s="238">
        <v>7.5830000000000002</v>
      </c>
      <c r="N5" s="238">
        <v>0.22800000000000001</v>
      </c>
      <c r="O5" s="238">
        <v>2.492</v>
      </c>
      <c r="P5" s="238">
        <v>2.2160000000000002</v>
      </c>
      <c r="Q5" s="238">
        <v>2.097</v>
      </c>
      <c r="R5" s="238">
        <v>5.375</v>
      </c>
      <c r="S5" s="238">
        <v>3.7130000000000001</v>
      </c>
      <c r="T5" s="238">
        <v>3.2679999999999998</v>
      </c>
      <c r="U5" s="238">
        <v>31.23</v>
      </c>
      <c r="V5" s="238">
        <v>2.4889999999999999</v>
      </c>
      <c r="W5" s="238">
        <v>5.5250000000000004</v>
      </c>
      <c r="X5" s="238">
        <v>27.1</v>
      </c>
      <c r="Y5" s="238">
        <v>5.7329999999999997</v>
      </c>
      <c r="Z5" s="238">
        <v>29.181000000000001</v>
      </c>
      <c r="AA5" s="238">
        <v>2.33</v>
      </c>
      <c r="AB5" s="238">
        <v>6.2690000000000001</v>
      </c>
      <c r="AC5" s="238">
        <v>5.9779999999999998</v>
      </c>
      <c r="AD5" s="238">
        <v>5.859</v>
      </c>
      <c r="AE5" s="238">
        <v>4.8209999999999997</v>
      </c>
      <c r="AF5" s="238">
        <v>3.593</v>
      </c>
      <c r="AG5" s="238">
        <v>45.213999999999999</v>
      </c>
      <c r="AH5" s="238">
        <v>1.228</v>
      </c>
      <c r="AI5" s="238">
        <v>7.306</v>
      </c>
      <c r="AJ5" s="238">
        <v>4.1280000000000001</v>
      </c>
      <c r="AK5" s="238">
        <v>3.2530000000000001</v>
      </c>
    </row>
    <row r="6" spans="1:39">
      <c r="A6" s="1">
        <v>2</v>
      </c>
      <c r="B6" s="2" t="s">
        <v>38</v>
      </c>
      <c r="C6" t="s">
        <v>39</v>
      </c>
      <c r="D6" t="str">
        <f t="shared" ref="D6:D69" si="1">_xlfn.CONCAT(B6," ",C6)</f>
        <v>1.02 Real GDP Growth per capita, % GDP</v>
      </c>
      <c r="E6" t="s">
        <v>289</v>
      </c>
      <c r="F6" t="s">
        <v>290</v>
      </c>
      <c r="G6" t="s">
        <v>291</v>
      </c>
      <c r="H6" s="238">
        <v>2.0630000000000002</v>
      </c>
      <c r="I6" s="238">
        <v>6.0250000000000004</v>
      </c>
      <c r="J6" s="238">
        <v>1.407</v>
      </c>
      <c r="K6" s="238">
        <v>4.9980000000000002</v>
      </c>
      <c r="L6" s="238">
        <v>1.0660000000000001</v>
      </c>
      <c r="M6" s="238">
        <v>0.219</v>
      </c>
      <c r="N6" s="238">
        <v>5.24</v>
      </c>
      <c r="O6" s="238">
        <v>1.3959999999999999</v>
      </c>
      <c r="P6" s="238">
        <v>2.2839999999999998</v>
      </c>
      <c r="Q6" s="238">
        <v>3.2149999999999999</v>
      </c>
      <c r="R6" s="238">
        <v>7.827</v>
      </c>
      <c r="S6" s="238">
        <v>5.048</v>
      </c>
      <c r="T6" s="238">
        <v>1.923</v>
      </c>
      <c r="U6" s="238">
        <v>3.6970000000000001</v>
      </c>
      <c r="V6" s="238">
        <v>3.68</v>
      </c>
      <c r="W6" s="238">
        <v>3.2290000000000001</v>
      </c>
      <c r="X6" s="238">
        <v>2.5459999999999998</v>
      </c>
      <c r="Y6" s="238">
        <v>0.63300000000000001</v>
      </c>
      <c r="Z6" s="238">
        <v>-0.16600000000000001</v>
      </c>
      <c r="AA6" s="238">
        <v>2.681</v>
      </c>
      <c r="AB6" s="238">
        <v>-0.55200000000000005</v>
      </c>
      <c r="AC6" s="238">
        <v>5.5679999999999996</v>
      </c>
      <c r="AD6" s="238">
        <v>3.585</v>
      </c>
      <c r="AE6" s="238">
        <v>1.075</v>
      </c>
      <c r="AF6" s="238">
        <v>1.357</v>
      </c>
      <c r="AG6" s="238">
        <v>-7.8239999999999998</v>
      </c>
      <c r="AH6" s="238">
        <v>1.8720000000000001</v>
      </c>
      <c r="AI6" s="238">
        <v>0.14499999999999999</v>
      </c>
      <c r="AJ6" s="238">
        <v>2.5310000000000001</v>
      </c>
      <c r="AK6" s="238">
        <v>5.0460000000000003</v>
      </c>
    </row>
    <row r="7" spans="1:39">
      <c r="A7" s="1">
        <v>3</v>
      </c>
      <c r="B7" s="2" t="s">
        <v>40</v>
      </c>
      <c r="C7" t="s">
        <v>41</v>
      </c>
      <c r="D7" t="str">
        <f t="shared" si="1"/>
        <v>1.03 Growth in labor force, %</v>
      </c>
      <c r="E7" t="s">
        <v>289</v>
      </c>
      <c r="F7" t="s">
        <v>292</v>
      </c>
      <c r="G7" t="s">
        <v>293</v>
      </c>
      <c r="H7" s="238">
        <v>2.9976203477315173</v>
      </c>
      <c r="I7" s="238">
        <v>1.4231207571478124</v>
      </c>
      <c r="J7" s="238">
        <v>1.1114366117162464</v>
      </c>
      <c r="K7" s="238">
        <v>1.29740221455992</v>
      </c>
      <c r="L7" s="238">
        <v>3.4758434937714351</v>
      </c>
      <c r="M7" s="238">
        <v>2.2615443789636682</v>
      </c>
      <c r="N7" s="238">
        <v>-0.32780094389992565</v>
      </c>
      <c r="O7" s="238">
        <v>0.76</v>
      </c>
      <c r="P7" s="238">
        <v>0.90348407777805639</v>
      </c>
      <c r="Q7" s="238">
        <v>1.7046815599652141</v>
      </c>
      <c r="R7" s="238">
        <v>7.1432617686810405</v>
      </c>
      <c r="S7" s="238">
        <v>2.0504007654191918</v>
      </c>
      <c r="T7" s="238">
        <v>0.34098697795199551</v>
      </c>
      <c r="U7" s="238">
        <v>2.1685700590799013</v>
      </c>
      <c r="V7" s="238">
        <v>1.0407448822098844</v>
      </c>
      <c r="W7" s="238">
        <v>2.2546344561789389</v>
      </c>
      <c r="X7" s="238">
        <v>1.5866044944079594</v>
      </c>
      <c r="Y7" s="238">
        <v>3.4211646642795097</v>
      </c>
      <c r="Z7" s="238">
        <v>2.696719393958245</v>
      </c>
      <c r="AA7" s="238">
        <v>1.9397809158897861</v>
      </c>
      <c r="AB7" s="238">
        <v>1.4286216322262295</v>
      </c>
      <c r="AC7" s="238">
        <v>3.353193658273943</v>
      </c>
      <c r="AD7" s="238">
        <v>-1.8847851822651298</v>
      </c>
      <c r="AE7" s="238">
        <v>2.2061290493850731</v>
      </c>
      <c r="AF7" s="238">
        <v>0.92465454375904022</v>
      </c>
      <c r="AG7" s="238">
        <v>-0.76924961666295344</v>
      </c>
      <c r="AH7" s="238">
        <v>-0.23012078328238281</v>
      </c>
      <c r="AI7" s="238">
        <v>1.3739721224205477</v>
      </c>
      <c r="AJ7" s="238">
        <v>1.4073528743283652</v>
      </c>
      <c r="AK7" s="238">
        <v>0.82684308380040106</v>
      </c>
    </row>
    <row r="8" spans="1:39">
      <c r="A8" s="1">
        <v>4</v>
      </c>
      <c r="B8" s="2" t="s">
        <v>42</v>
      </c>
      <c r="C8" t="s">
        <v>43</v>
      </c>
      <c r="D8" t="str">
        <f t="shared" si="1"/>
        <v>1.04 Foreign direct investment, net inflows, % GDP</v>
      </c>
      <c r="E8" t="s">
        <v>289</v>
      </c>
      <c r="F8" t="s">
        <v>292</v>
      </c>
      <c r="G8" t="s">
        <v>294</v>
      </c>
      <c r="H8" s="238">
        <v>4.1397951050000001</v>
      </c>
      <c r="I8" s="238">
        <v>0.35525500500000001</v>
      </c>
      <c r="J8" s="238">
        <v>-1.7529337060000001</v>
      </c>
      <c r="K8" s="238">
        <v>12.12964582</v>
      </c>
      <c r="L8" s="238">
        <v>2.312516526</v>
      </c>
      <c r="M8" s="238">
        <v>6.9312920939999998</v>
      </c>
      <c r="N8" s="238">
        <v>1.002979243</v>
      </c>
      <c r="O8" s="238">
        <v>0.7</v>
      </c>
      <c r="P8" s="238">
        <v>0.73451251799999995</v>
      </c>
      <c r="Q8" s="238">
        <v>34.01745081</v>
      </c>
      <c r="R8" s="238">
        <v>1.461675015</v>
      </c>
      <c r="S8" s="238">
        <v>1.8726423759999999</v>
      </c>
      <c r="T8" s="238">
        <v>1.157755629</v>
      </c>
      <c r="U8" s="238">
        <v>4.1102599050000004</v>
      </c>
      <c r="V8" s="238">
        <v>3.617930528</v>
      </c>
      <c r="W8" s="238">
        <v>2.6676359079999998</v>
      </c>
      <c r="X8" s="238">
        <v>1.9891279340000001</v>
      </c>
      <c r="Y8" s="238">
        <v>3.3616029940000001</v>
      </c>
      <c r="Z8" s="238">
        <v>0.37763809599999998</v>
      </c>
      <c r="AA8" s="238">
        <v>1.0337893920000001</v>
      </c>
      <c r="AB8" s="238">
        <v>4.4711768459999996</v>
      </c>
      <c r="AC8" s="238">
        <v>2.3479106299999999</v>
      </c>
      <c r="AD8" s="238">
        <v>-1.7764431169999999</v>
      </c>
      <c r="AE8" s="238">
        <v>31.869627550000001</v>
      </c>
      <c r="AF8" s="238">
        <v>1.496173821</v>
      </c>
      <c r="AG8" s="238">
        <v>1.2073279720000001</v>
      </c>
      <c r="AH8" s="238">
        <v>2.2671350010000002</v>
      </c>
      <c r="AI8" s="238">
        <v>1.4534432639999999</v>
      </c>
      <c r="AJ8" s="238">
        <v>1.525481826</v>
      </c>
      <c r="AK8" s="238">
        <v>4.3786437960000004</v>
      </c>
    </row>
    <row r="9" spans="1:39">
      <c r="A9" s="1">
        <v>5</v>
      </c>
      <c r="B9" s="2" t="s">
        <v>44</v>
      </c>
      <c r="C9" t="s">
        <v>45</v>
      </c>
      <c r="D9" t="str">
        <f t="shared" si="1"/>
        <v>1.05 Gross fixed capital formation, % GDP</v>
      </c>
      <c r="E9" t="s">
        <v>289</v>
      </c>
      <c r="F9" t="s">
        <v>292</v>
      </c>
      <c r="G9" t="s">
        <v>295</v>
      </c>
      <c r="H9" s="238">
        <v>23.188603279364433</v>
      </c>
      <c r="I9" s="238">
        <v>30.951200083494367</v>
      </c>
      <c r="J9" s="238">
        <v>29.360809307860734</v>
      </c>
      <c r="K9" s="238">
        <v>15.298099260413572</v>
      </c>
      <c r="L9" s="238">
        <v>22.870069091563629</v>
      </c>
      <c r="M9" s="238">
        <v>23.833863882759811</v>
      </c>
      <c r="N9" s="238">
        <v>41.904585614630406</v>
      </c>
      <c r="O9" s="238">
        <v>25.3</v>
      </c>
      <c r="P9" s="238">
        <v>19.652906892219271</v>
      </c>
      <c r="Q9" s="238">
        <v>16.655010751077782</v>
      </c>
      <c r="R9" s="238">
        <v>31.329371243781129</v>
      </c>
      <c r="S9" s="238">
        <v>29.329856252739305</v>
      </c>
      <c r="T9" s="238">
        <v>25.962386599777275</v>
      </c>
      <c r="U9" s="238">
        <v>29.007654096179579</v>
      </c>
      <c r="V9" s="238">
        <v>19.22110595456699</v>
      </c>
      <c r="W9" s="238">
        <v>24.405586159334984</v>
      </c>
      <c r="X9" s="238"/>
      <c r="Y9" s="238">
        <v>25.365674403305714</v>
      </c>
      <c r="Z9" s="238">
        <v>11.999791153981597</v>
      </c>
      <c r="AA9" s="238"/>
      <c r="AB9" s="238">
        <v>21.254167248917014</v>
      </c>
      <c r="AC9" s="238">
        <v>23.619887524961968</v>
      </c>
      <c r="AD9" s="238">
        <v>21.862485656502429</v>
      </c>
      <c r="AE9" s="238">
        <v>22.190722327021092</v>
      </c>
      <c r="AF9" s="238">
        <v>32.160378520266292</v>
      </c>
      <c r="AG9" s="238">
        <v>17.588302919644626</v>
      </c>
      <c r="AH9" s="238">
        <v>22.966687578569598</v>
      </c>
      <c r="AI9" s="238">
        <v>18.268553051407679</v>
      </c>
      <c r="AJ9" s="238">
        <v>21.271271080745933</v>
      </c>
      <c r="AK9" s="238">
        <v>30.784993698544028</v>
      </c>
    </row>
    <row r="10" spans="1:39">
      <c r="A10" s="1">
        <v>6</v>
      </c>
      <c r="B10" s="2" t="s">
        <v>46</v>
      </c>
      <c r="C10" t="s">
        <v>47</v>
      </c>
      <c r="D10" t="str">
        <f t="shared" si="1"/>
        <v>1.06 Tariff &amp; non-tariff barriers</v>
      </c>
      <c r="E10" t="s">
        <v>685</v>
      </c>
      <c r="H10" s="238"/>
      <c r="I10" s="238"/>
      <c r="J10" s="238"/>
      <c r="K10" s="238"/>
      <c r="L10" s="238"/>
      <c r="M10" s="238"/>
      <c r="N10" s="238"/>
      <c r="O10" s="238"/>
      <c r="P10" s="238"/>
      <c r="Q10" s="238"/>
      <c r="R10" s="238"/>
      <c r="S10" s="238"/>
      <c r="T10" s="238"/>
      <c r="U10" s="238"/>
      <c r="V10" s="238"/>
      <c r="W10" s="238"/>
      <c r="X10" s="238"/>
      <c r="Y10" s="238"/>
      <c r="Z10" s="238"/>
      <c r="AA10" s="238"/>
      <c r="AB10" s="238"/>
      <c r="AC10" s="238"/>
      <c r="AD10" s="238"/>
      <c r="AE10" s="238"/>
      <c r="AF10" s="238"/>
      <c r="AG10" s="238"/>
      <c r="AH10" s="238"/>
      <c r="AI10" s="238"/>
      <c r="AJ10" s="238"/>
      <c r="AK10" s="238"/>
    </row>
    <row r="11" spans="1:39">
      <c r="A11" s="1">
        <v>7</v>
      </c>
      <c r="B11" s="3" t="s">
        <v>48</v>
      </c>
      <c r="C11" t="s">
        <v>49</v>
      </c>
      <c r="D11" t="str">
        <f t="shared" si="1"/>
        <v>1.06.01 Tariff barriers</v>
      </c>
      <c r="E11" t="s">
        <v>686</v>
      </c>
      <c r="H11" s="238"/>
      <c r="I11" s="238"/>
      <c r="J11" s="238"/>
      <c r="K11" s="238"/>
      <c r="L11" s="238"/>
      <c r="M11" s="238"/>
      <c r="N11" s="238"/>
      <c r="O11" s="238"/>
      <c r="P11" s="238"/>
      <c r="Q11" s="238"/>
      <c r="R11" s="238"/>
      <c r="S11" s="238"/>
      <c r="T11" s="238"/>
      <c r="U11" s="238"/>
      <c r="V11" s="238"/>
      <c r="W11" s="238"/>
      <c r="X11" s="238"/>
      <c r="Y11" s="238"/>
      <c r="Z11" s="238"/>
      <c r="AA11" s="238"/>
      <c r="AB11" s="238"/>
      <c r="AC11" s="238"/>
      <c r="AD11" s="238"/>
      <c r="AE11" s="238"/>
      <c r="AF11" s="238"/>
      <c r="AG11" s="238"/>
      <c r="AH11" s="238"/>
      <c r="AI11" s="238"/>
      <c r="AJ11" s="238"/>
      <c r="AK11" s="238"/>
    </row>
    <row r="12" spans="1:39">
      <c r="A12" s="1">
        <v>8</v>
      </c>
      <c r="B12" s="4" t="s">
        <v>50</v>
      </c>
      <c r="C12" s="278" t="s">
        <v>51</v>
      </c>
      <c r="D12" t="str">
        <f t="shared" si="1"/>
        <v>1.06.01.a Tariff barriers in force</v>
      </c>
      <c r="E12" t="s">
        <v>287</v>
      </c>
      <c r="F12" t="s">
        <v>296</v>
      </c>
      <c r="G12" t="s">
        <v>297</v>
      </c>
      <c r="H12" s="238">
        <v>2773</v>
      </c>
      <c r="I12" s="238">
        <v>82</v>
      </c>
      <c r="J12" s="238">
        <v>7</v>
      </c>
      <c r="K12" s="238">
        <v>1</v>
      </c>
      <c r="L12" s="238">
        <v>106</v>
      </c>
      <c r="M12" s="238">
        <v>37</v>
      </c>
      <c r="N12" s="238">
        <v>930</v>
      </c>
      <c r="O12" s="238">
        <v>120</v>
      </c>
      <c r="P12" s="238">
        <v>213</v>
      </c>
      <c r="Q12" s="238">
        <v>0</v>
      </c>
      <c r="R12" s="238">
        <v>2919</v>
      </c>
      <c r="S12" s="238">
        <v>574</v>
      </c>
      <c r="T12" s="238">
        <v>2554</v>
      </c>
      <c r="U12" s="238">
        <v>5</v>
      </c>
      <c r="V12" s="238">
        <v>82</v>
      </c>
      <c r="W12" s="238">
        <v>531</v>
      </c>
      <c r="X12" s="238">
        <v>19</v>
      </c>
      <c r="Y12" s="238">
        <v>346</v>
      </c>
      <c r="Z12" s="238">
        <v>988</v>
      </c>
      <c r="AA12" s="238">
        <v>3</v>
      </c>
      <c r="AB12" s="238">
        <v>50</v>
      </c>
      <c r="AC12" s="238">
        <v>76</v>
      </c>
      <c r="AD12" s="238">
        <v>1288</v>
      </c>
      <c r="AE12" s="238">
        <v>82</v>
      </c>
      <c r="AF12" s="238">
        <v>320</v>
      </c>
      <c r="AG12" s="238">
        <v>245</v>
      </c>
      <c r="AH12" s="238">
        <v>124</v>
      </c>
      <c r="AI12" s="238">
        <v>1323</v>
      </c>
      <c r="AJ12" s="238">
        <v>5516</v>
      </c>
      <c r="AK12" s="238">
        <v>167</v>
      </c>
    </row>
    <row r="13" spans="1:39">
      <c r="A13" s="1">
        <v>9</v>
      </c>
      <c r="B13" s="4" t="s">
        <v>52</v>
      </c>
      <c r="C13" s="278" t="s">
        <v>246</v>
      </c>
      <c r="D13" t="str">
        <f t="shared" si="1"/>
        <v>1.06.01.b New tariff barriers 2023</v>
      </c>
      <c r="E13" t="s">
        <v>287</v>
      </c>
      <c r="F13" t="s">
        <v>296</v>
      </c>
      <c r="G13" t="s">
        <v>299</v>
      </c>
      <c r="H13" s="238">
        <v>1082</v>
      </c>
      <c r="I13" s="238">
        <v>0</v>
      </c>
      <c r="J13" s="238">
        <v>0</v>
      </c>
      <c r="K13" s="238">
        <v>0</v>
      </c>
      <c r="L13" s="238">
        <v>2</v>
      </c>
      <c r="M13" s="238">
        <v>0</v>
      </c>
      <c r="N13" s="238">
        <v>70</v>
      </c>
      <c r="O13" s="238">
        <v>0</v>
      </c>
      <c r="P13" s="238">
        <v>0</v>
      </c>
      <c r="Q13" s="238">
        <v>0</v>
      </c>
      <c r="R13" s="238">
        <v>336</v>
      </c>
      <c r="S13" s="238">
        <v>0</v>
      </c>
      <c r="T13" s="238">
        <v>1</v>
      </c>
      <c r="U13" s="238">
        <v>0</v>
      </c>
      <c r="V13" s="238">
        <v>0</v>
      </c>
      <c r="W13" s="238">
        <v>0</v>
      </c>
      <c r="X13" s="238">
        <v>0</v>
      </c>
      <c r="Y13" s="238">
        <v>43</v>
      </c>
      <c r="Z13" s="238">
        <v>141</v>
      </c>
      <c r="AA13" s="238">
        <v>0</v>
      </c>
      <c r="AB13" s="238">
        <v>0</v>
      </c>
      <c r="AC13" s="238">
        <v>0</v>
      </c>
      <c r="AD13" s="238">
        <v>57</v>
      </c>
      <c r="AE13" s="238">
        <v>6</v>
      </c>
      <c r="AF13" s="238">
        <v>0</v>
      </c>
      <c r="AG13" s="238">
        <v>55</v>
      </c>
      <c r="AH13" s="238">
        <v>0</v>
      </c>
      <c r="AI13" s="238">
        <v>7</v>
      </c>
      <c r="AJ13" s="238">
        <v>326</v>
      </c>
      <c r="AK13" s="238">
        <v>0</v>
      </c>
    </row>
    <row r="14" spans="1:39">
      <c r="A14" s="1">
        <v>10</v>
      </c>
      <c r="B14" s="4" t="s">
        <v>54</v>
      </c>
      <c r="C14" s="278" t="s">
        <v>55</v>
      </c>
      <c r="D14" t="str">
        <f t="shared" si="1"/>
        <v>1.06.01.c Net percentage of imports affected by new tariff barriers (2023)</v>
      </c>
      <c r="E14" t="s">
        <v>287</v>
      </c>
      <c r="F14" t="s">
        <v>296</v>
      </c>
      <c r="G14" t="s">
        <v>688</v>
      </c>
      <c r="H14" s="238">
        <v>-0.11953779347198798</v>
      </c>
      <c r="I14" s="238">
        <v>8.7962820357980503E-2</v>
      </c>
      <c r="J14" s="238">
        <v>-3.5577630875235099E-2</v>
      </c>
      <c r="K14" s="238">
        <v>-2.2578574280216999E-3</v>
      </c>
      <c r="L14" s="238">
        <v>-0.102328256567745</v>
      </c>
      <c r="M14" s="238">
        <v>-7.3263963526230998E-3</v>
      </c>
      <c r="N14" s="238">
        <v>-0.41610405689920105</v>
      </c>
      <c r="O14" s="238">
        <v>-1.2667145970701999E-2</v>
      </c>
      <c r="P14" s="238">
        <v>0.35405509043143701</v>
      </c>
      <c r="Q14" s="238">
        <v>0</v>
      </c>
      <c r="R14" s="238">
        <v>0.23832185201325795</v>
      </c>
      <c r="S14" s="238">
        <v>0.37358972447402605</v>
      </c>
      <c r="T14" s="238">
        <v>6.8422016480069042E-3</v>
      </c>
      <c r="U14" s="238">
        <v>1.9E-2</v>
      </c>
      <c r="V14" s="238">
        <v>-6.4514711521139703E-2</v>
      </c>
      <c r="W14" s="238">
        <v>-0.1844880588422913</v>
      </c>
      <c r="X14" s="238">
        <v>0.13241465357209539</v>
      </c>
      <c r="Y14" s="238">
        <v>-0.41566000300816641</v>
      </c>
      <c r="Z14" s="238">
        <v>-0.20088056074806798</v>
      </c>
      <c r="AA14" s="238">
        <v>2.9420878089003091E-3</v>
      </c>
      <c r="AB14" s="238">
        <v>-5.5569774475894305E-2</v>
      </c>
      <c r="AC14" s="238">
        <v>2.8391930783798008E-2</v>
      </c>
      <c r="AD14" s="238">
        <v>-0.55688545999624206</v>
      </c>
      <c r="AE14" s="238">
        <v>3.7970629259423162E-2</v>
      </c>
      <c r="AF14" s="238">
        <v>-4.7618663877670997E-2</v>
      </c>
      <c r="AG14" s="238">
        <v>-0.10918860522764401</v>
      </c>
      <c r="AH14" s="238">
        <v>-8.5604172469028281E-2</v>
      </c>
      <c r="AI14" s="238">
        <v>2.0728648311774012E-2</v>
      </c>
      <c r="AJ14" s="238">
        <v>4.5406762508345022E-2</v>
      </c>
      <c r="AK14" s="238">
        <v>-7.9230480077055285E-2</v>
      </c>
      <c r="AL14" s="210"/>
      <c r="AM14">
        <v>2020</v>
      </c>
    </row>
    <row r="15" spans="1:39">
      <c r="A15" s="1">
        <v>11</v>
      </c>
      <c r="B15" s="3" t="s">
        <v>56</v>
      </c>
      <c r="C15" s="278" t="s">
        <v>57</v>
      </c>
      <c r="D15" t="str">
        <f t="shared" si="1"/>
        <v>1.06.02 Non-tariff barriers</v>
      </c>
      <c r="E15" t="s">
        <v>686</v>
      </c>
      <c r="H15" s="238"/>
      <c r="I15" s="238"/>
      <c r="J15" s="238"/>
      <c r="K15" s="238"/>
      <c r="L15" s="238"/>
      <c r="M15" s="238"/>
      <c r="N15" s="238"/>
      <c r="O15" s="238"/>
      <c r="P15" s="238"/>
      <c r="Q15" s="238"/>
      <c r="R15" s="238"/>
      <c r="S15" s="238"/>
      <c r="T15" s="238"/>
      <c r="U15" s="238"/>
      <c r="V15" s="238"/>
      <c r="W15" s="238"/>
      <c r="X15" s="238"/>
      <c r="Y15" s="238"/>
      <c r="Z15" s="238"/>
      <c r="AA15" s="238"/>
      <c r="AB15" s="238"/>
      <c r="AC15" s="238"/>
      <c r="AD15" s="238"/>
      <c r="AE15" s="238"/>
      <c r="AF15" s="238"/>
      <c r="AG15" s="238"/>
      <c r="AH15" s="238"/>
      <c r="AI15" s="238"/>
      <c r="AJ15" s="238"/>
      <c r="AK15" s="238"/>
    </row>
    <row r="16" spans="1:39">
      <c r="A16" s="1">
        <v>12</v>
      </c>
      <c r="B16" s="4" t="s">
        <v>58</v>
      </c>
      <c r="C16" s="278" t="s">
        <v>59</v>
      </c>
      <c r="D16" t="str">
        <f t="shared" si="1"/>
        <v>1.06.02.a Non-tariff barriers in force</v>
      </c>
      <c r="E16" t="s">
        <v>287</v>
      </c>
      <c r="F16" t="s">
        <v>296</v>
      </c>
      <c r="G16" t="s">
        <v>302</v>
      </c>
      <c r="H16" s="304">
        <v>4604</v>
      </c>
      <c r="I16" s="304">
        <v>229</v>
      </c>
      <c r="J16" s="304">
        <v>5</v>
      </c>
      <c r="K16" s="304">
        <v>10</v>
      </c>
      <c r="L16" s="304">
        <v>32748</v>
      </c>
      <c r="M16" s="304">
        <v>19</v>
      </c>
      <c r="N16" s="304">
        <v>219162</v>
      </c>
      <c r="O16" s="304">
        <v>133</v>
      </c>
      <c r="P16" s="304">
        <v>292</v>
      </c>
      <c r="Q16" s="304">
        <v>73</v>
      </c>
      <c r="R16" s="304">
        <v>14894</v>
      </c>
      <c r="S16" s="304">
        <v>5437</v>
      </c>
      <c r="T16" s="304">
        <v>8128</v>
      </c>
      <c r="U16" s="304">
        <v>5</v>
      </c>
      <c r="V16" s="304">
        <v>1196</v>
      </c>
      <c r="W16" s="304">
        <v>1121</v>
      </c>
      <c r="X16" s="304">
        <v>79</v>
      </c>
      <c r="Y16" s="304">
        <v>137</v>
      </c>
      <c r="Z16" s="304">
        <v>1982</v>
      </c>
      <c r="AA16" s="304">
        <v>0</v>
      </c>
      <c r="AB16" s="304">
        <v>171</v>
      </c>
      <c r="AC16" s="304">
        <v>352</v>
      </c>
      <c r="AD16" s="304">
        <v>18931</v>
      </c>
      <c r="AE16" s="304">
        <v>465</v>
      </c>
      <c r="AF16" s="304">
        <v>3814</v>
      </c>
      <c r="AG16" s="304">
        <v>330</v>
      </c>
      <c r="AH16" s="304">
        <v>848</v>
      </c>
      <c r="AI16" s="304">
        <v>13703</v>
      </c>
      <c r="AJ16" s="304">
        <v>153314</v>
      </c>
      <c r="AK16" s="304">
        <v>754</v>
      </c>
    </row>
    <row r="17" spans="1:39">
      <c r="A17" s="1">
        <v>13</v>
      </c>
      <c r="B17" s="4" t="s">
        <v>60</v>
      </c>
      <c r="C17" s="278" t="s">
        <v>247</v>
      </c>
      <c r="D17" t="str">
        <f t="shared" si="1"/>
        <v>1.06.02.b New non-tariff barriers 2023</v>
      </c>
      <c r="E17" t="s">
        <v>287</v>
      </c>
      <c r="F17" t="s">
        <v>296</v>
      </c>
      <c r="G17" t="s">
        <v>304</v>
      </c>
      <c r="H17" s="304">
        <v>574</v>
      </c>
      <c r="I17" s="304">
        <v>67</v>
      </c>
      <c r="J17" s="304">
        <v>0</v>
      </c>
      <c r="K17" s="304">
        <v>0</v>
      </c>
      <c r="L17" s="304">
        <v>3820</v>
      </c>
      <c r="M17" s="304">
        <v>2</v>
      </c>
      <c r="N17" s="304">
        <v>24707</v>
      </c>
      <c r="O17" s="304">
        <v>2</v>
      </c>
      <c r="P17" s="304">
        <v>0</v>
      </c>
      <c r="Q17" s="304">
        <v>0</v>
      </c>
      <c r="R17" s="304">
        <v>1752</v>
      </c>
      <c r="S17" s="304">
        <v>600</v>
      </c>
      <c r="T17" s="304">
        <v>538</v>
      </c>
      <c r="U17" s="304">
        <v>0</v>
      </c>
      <c r="V17" s="304">
        <v>96</v>
      </c>
      <c r="W17" s="304">
        <v>187</v>
      </c>
      <c r="X17" s="304">
        <v>21</v>
      </c>
      <c r="Y17" s="304">
        <v>19</v>
      </c>
      <c r="Z17" s="304">
        <v>226</v>
      </c>
      <c r="AA17" s="304">
        <v>0</v>
      </c>
      <c r="AB17" s="304">
        <v>58</v>
      </c>
      <c r="AC17" s="304">
        <v>79</v>
      </c>
      <c r="AD17" s="304">
        <v>1649</v>
      </c>
      <c r="AE17" s="304">
        <v>7</v>
      </c>
      <c r="AF17" s="304">
        <v>272</v>
      </c>
      <c r="AG17" s="304">
        <v>46</v>
      </c>
      <c r="AH17" s="304">
        <v>90</v>
      </c>
      <c r="AI17" s="304">
        <v>745</v>
      </c>
      <c r="AJ17" s="304">
        <v>24533</v>
      </c>
      <c r="AK17" s="304">
        <v>31</v>
      </c>
    </row>
    <row r="18" spans="1:39">
      <c r="A18" s="1">
        <v>14</v>
      </c>
      <c r="B18" s="4" t="s">
        <v>62</v>
      </c>
      <c r="C18" s="278" t="s">
        <v>63</v>
      </c>
      <c r="D18" t="str">
        <f t="shared" si="1"/>
        <v>1.06.02.c Net percentage of imports affected by new non-tariff barriers (2023)</v>
      </c>
      <c r="E18" t="s">
        <v>287</v>
      </c>
      <c r="F18" t="s">
        <v>296</v>
      </c>
      <c r="G18" t="s">
        <v>690</v>
      </c>
      <c r="H18" s="304">
        <v>0.10107995191936794</v>
      </c>
      <c r="I18" s="304">
        <v>1.6026345512906298E-2</v>
      </c>
      <c r="J18" s="304">
        <v>0</v>
      </c>
      <c r="K18" s="304">
        <v>0</v>
      </c>
      <c r="L18" s="304">
        <v>0.12812518608657608</v>
      </c>
      <c r="M18" s="304">
        <v>9.3219080063272793E-3</v>
      </c>
      <c r="N18" s="304">
        <v>-8.273625142540203E-2</v>
      </c>
      <c r="O18" s="304">
        <v>9.1893914505671796E-4</v>
      </c>
      <c r="P18" s="304">
        <v>-0.129217391605428</v>
      </c>
      <c r="Q18" s="304">
        <v>3.9145252871218162E-3</v>
      </c>
      <c r="R18" s="304">
        <v>0.610051183579293</v>
      </c>
      <c r="S18" s="304">
        <v>-0.47305385034873104</v>
      </c>
      <c r="T18" s="304">
        <v>1.398308714192192E-2</v>
      </c>
      <c r="U18" s="304">
        <v>1.9E-2</v>
      </c>
      <c r="V18" s="304">
        <v>5.9372575435877699E-2</v>
      </c>
      <c r="W18" s="304">
        <v>-3.2354532656094004E-2</v>
      </c>
      <c r="X18" s="304">
        <v>5.2241284860317996E-3</v>
      </c>
      <c r="Y18" s="304">
        <v>-1.57465565982914E-3</v>
      </c>
      <c r="Z18" s="304">
        <v>3.0206068368006989E-2</v>
      </c>
      <c r="AA18" s="304">
        <v>0</v>
      </c>
      <c r="AB18" s="304">
        <v>3.5286938807446702E-3</v>
      </c>
      <c r="AC18" s="304">
        <v>3.4822487496032499E-2</v>
      </c>
      <c r="AD18" s="304">
        <v>0.13896738430553002</v>
      </c>
      <c r="AE18" s="304">
        <v>0.9172368542251027</v>
      </c>
      <c r="AF18" s="304">
        <v>-0.10868697215266589</v>
      </c>
      <c r="AG18" s="304">
        <v>-0.29131297933334299</v>
      </c>
      <c r="AH18" s="304">
        <v>0.153313958833076</v>
      </c>
      <c r="AI18" s="304">
        <v>2.18014605115407E-2</v>
      </c>
      <c r="AJ18" s="304">
        <v>-7.7404135034424004E-2</v>
      </c>
      <c r="AK18" s="304">
        <v>-0.14898815165929802</v>
      </c>
      <c r="AL18" s="210"/>
    </row>
    <row r="19" spans="1:39">
      <c r="A19" s="1">
        <v>15</v>
      </c>
      <c r="B19" s="2" t="s">
        <v>64</v>
      </c>
      <c r="C19" t="s">
        <v>65</v>
      </c>
      <c r="D19" t="str">
        <f t="shared" si="1"/>
        <v>1.07 Trade liberalization</v>
      </c>
      <c r="E19" t="s">
        <v>686</v>
      </c>
      <c r="H19" s="238"/>
      <c r="I19" s="238"/>
      <c r="J19" s="238"/>
      <c r="K19" s="238"/>
      <c r="L19" s="238"/>
      <c r="M19" s="238"/>
      <c r="N19" s="238"/>
      <c r="O19" s="238"/>
      <c r="P19" s="238"/>
      <c r="Q19" s="238"/>
      <c r="R19" s="238"/>
      <c r="S19" s="238"/>
      <c r="T19" s="238"/>
      <c r="U19" s="238"/>
      <c r="V19" s="238"/>
      <c r="W19" s="238"/>
      <c r="X19" s="238"/>
      <c r="Y19" s="238"/>
      <c r="Z19" s="238"/>
      <c r="AA19" s="238"/>
      <c r="AB19" s="238"/>
      <c r="AC19" s="238"/>
      <c r="AD19" s="238"/>
      <c r="AE19" s="238"/>
      <c r="AF19" s="238"/>
      <c r="AG19" s="238"/>
      <c r="AH19" s="238"/>
      <c r="AI19" s="238"/>
      <c r="AJ19" s="238"/>
      <c r="AK19" s="238"/>
    </row>
    <row r="20" spans="1:39">
      <c r="A20" s="1">
        <v>16</v>
      </c>
      <c r="B20" s="3" t="s">
        <v>66</v>
      </c>
      <c r="C20" t="s">
        <v>67</v>
      </c>
      <c r="D20" t="str">
        <f t="shared" si="1"/>
        <v>1.07.01 Regional Trade Agreements, number in force</v>
      </c>
      <c r="E20" t="s">
        <v>289</v>
      </c>
      <c r="F20" t="s">
        <v>306</v>
      </c>
      <c r="G20" t="s">
        <v>307</v>
      </c>
      <c r="H20" s="238">
        <v>19</v>
      </c>
      <c r="I20" s="238">
        <v>5</v>
      </c>
      <c r="J20" s="238">
        <v>11</v>
      </c>
      <c r="K20" s="238">
        <v>10</v>
      </c>
      <c r="L20" s="238">
        <v>15</v>
      </c>
      <c r="M20" s="238">
        <v>31</v>
      </c>
      <c r="N20" s="238">
        <v>18</v>
      </c>
      <c r="O20" s="238">
        <v>4</v>
      </c>
      <c r="P20" s="238">
        <v>8</v>
      </c>
      <c r="Q20" s="238">
        <v>8</v>
      </c>
      <c r="R20" s="238">
        <v>19</v>
      </c>
      <c r="S20" s="238">
        <v>16</v>
      </c>
      <c r="T20" s="238">
        <v>18</v>
      </c>
      <c r="U20" s="238">
        <v>10</v>
      </c>
      <c r="V20" s="238">
        <v>17</v>
      </c>
      <c r="W20" s="238">
        <v>23</v>
      </c>
      <c r="X20" s="238">
        <v>9</v>
      </c>
      <c r="Y20" s="238">
        <v>15</v>
      </c>
      <c r="Z20" s="238">
        <v>10</v>
      </c>
      <c r="AA20" s="238">
        <v>6</v>
      </c>
      <c r="AB20" s="238">
        <v>21</v>
      </c>
      <c r="AC20" s="238">
        <v>12</v>
      </c>
      <c r="AD20" s="238">
        <v>10</v>
      </c>
      <c r="AE20" s="238">
        <v>28</v>
      </c>
      <c r="AF20" s="238">
        <v>23</v>
      </c>
      <c r="AG20" s="238">
        <v>6</v>
      </c>
      <c r="AH20" s="238">
        <v>15</v>
      </c>
      <c r="AI20" s="238">
        <v>38</v>
      </c>
      <c r="AJ20" s="238">
        <v>14</v>
      </c>
      <c r="AK20" s="238">
        <v>16</v>
      </c>
      <c r="AL20" s="1"/>
      <c r="AM20">
        <v>2023</v>
      </c>
    </row>
    <row r="21" spans="1:39">
      <c r="A21" s="1">
        <v>17</v>
      </c>
      <c r="B21" s="3" t="s">
        <v>68</v>
      </c>
      <c r="C21" t="s">
        <v>248</v>
      </c>
      <c r="D21" t="str">
        <f t="shared" si="1"/>
        <v>1.07.02 Capital account liberalization, index</v>
      </c>
      <c r="E21" t="s">
        <v>289</v>
      </c>
      <c r="F21" t="s">
        <v>308</v>
      </c>
      <c r="G21" t="s">
        <v>309</v>
      </c>
      <c r="H21" s="238">
        <v>2.2993614673614502</v>
      </c>
      <c r="I21" s="238">
        <v>-1.2417454719543457</v>
      </c>
      <c r="J21" s="238"/>
      <c r="K21" s="238">
        <v>2.2993614673614502</v>
      </c>
      <c r="L21" s="238">
        <v>2.2993614673614502</v>
      </c>
      <c r="M21" s="238">
        <v>1.033781886100769</v>
      </c>
      <c r="N21" s="238">
        <v>-1.2417454719543457</v>
      </c>
      <c r="O21" s="238"/>
      <c r="P21" s="238">
        <v>1.033781886100769</v>
      </c>
      <c r="Q21" s="238">
        <v>2.2993614673614502</v>
      </c>
      <c r="R21" s="238">
        <v>-1.2417454719543457</v>
      </c>
      <c r="S21" s="238">
        <v>-0.16598562896251678</v>
      </c>
      <c r="T21" s="238">
        <v>2.2993614673614502</v>
      </c>
      <c r="U21" s="238">
        <v>-1.2417454719543457</v>
      </c>
      <c r="V21" s="238">
        <v>-0.16598562896251678</v>
      </c>
      <c r="W21" s="238">
        <v>1.033781886100769</v>
      </c>
      <c r="X21" s="238">
        <v>-1.2417454719543457</v>
      </c>
      <c r="Y21" s="238">
        <v>2.2993614673614502</v>
      </c>
      <c r="Z21" s="238">
        <v>-1.2417454719543457</v>
      </c>
      <c r="AA21" s="238">
        <v>-0.66550719738006592</v>
      </c>
      <c r="AB21" s="238">
        <v>2.2993614673614502</v>
      </c>
      <c r="AC21" s="238">
        <v>-4.197794571518898E-2</v>
      </c>
      <c r="AD21" s="238">
        <v>-1.2417454719543457</v>
      </c>
      <c r="AE21" s="238">
        <v>2.2993614673614502</v>
      </c>
      <c r="AF21" s="238">
        <v>2.2993614673614502</v>
      </c>
      <c r="AG21" s="238">
        <v>-1.2417454719543457</v>
      </c>
      <c r="AH21" s="238">
        <v>-0.16598562896251678</v>
      </c>
      <c r="AI21" s="238">
        <v>2.2993614673614502</v>
      </c>
      <c r="AJ21" s="238">
        <v>2.2993614673614502</v>
      </c>
      <c r="AK21" s="238">
        <v>-0.16598562896251678</v>
      </c>
      <c r="AL21" s="1"/>
      <c r="AM21">
        <v>2021</v>
      </c>
    </row>
    <row r="22" spans="1:39">
      <c r="A22" s="1">
        <v>18</v>
      </c>
      <c r="B22" s="3" t="s">
        <v>70</v>
      </c>
      <c r="C22" t="s">
        <v>249</v>
      </c>
      <c r="D22" t="str">
        <f t="shared" si="1"/>
        <v>1.07.03 Investment Freedom, index</v>
      </c>
      <c r="E22" t="s">
        <v>289</v>
      </c>
      <c r="F22" t="s">
        <v>310</v>
      </c>
      <c r="G22" t="s">
        <v>311</v>
      </c>
      <c r="H22" s="238">
        <v>80</v>
      </c>
      <c r="I22" s="238">
        <v>50</v>
      </c>
      <c r="J22" s="238">
        <v>65</v>
      </c>
      <c r="K22" s="238">
        <v>50</v>
      </c>
      <c r="L22" s="238">
        <v>80</v>
      </c>
      <c r="M22" s="238">
        <v>60</v>
      </c>
      <c r="N22" s="238">
        <v>20</v>
      </c>
      <c r="O22" s="238">
        <v>70</v>
      </c>
      <c r="P22" s="238">
        <v>30</v>
      </c>
      <c r="Q22" s="238"/>
      <c r="R22" s="238">
        <v>40</v>
      </c>
      <c r="S22" s="238">
        <v>50</v>
      </c>
      <c r="T22" s="238">
        <v>70</v>
      </c>
      <c r="U22" s="238">
        <v>35</v>
      </c>
      <c r="V22" s="238">
        <v>60</v>
      </c>
      <c r="W22" s="238">
        <v>75</v>
      </c>
      <c r="X22" s="238">
        <v>30</v>
      </c>
      <c r="Y22" s="238">
        <v>70</v>
      </c>
      <c r="Z22" s="238">
        <v>60</v>
      </c>
      <c r="AA22" s="238">
        <v>25</v>
      </c>
      <c r="AB22" s="238">
        <v>75</v>
      </c>
      <c r="AC22" s="238">
        <v>60</v>
      </c>
      <c r="AD22" s="238">
        <v>30</v>
      </c>
      <c r="AE22" s="238">
        <v>90</v>
      </c>
      <c r="AF22" s="238">
        <v>60</v>
      </c>
      <c r="AG22" s="238">
        <v>30</v>
      </c>
      <c r="AH22" s="238">
        <v>55</v>
      </c>
      <c r="AI22" s="238">
        <v>80</v>
      </c>
      <c r="AJ22" s="238">
        <v>80</v>
      </c>
      <c r="AK22" s="238">
        <v>40</v>
      </c>
      <c r="AL22" s="1"/>
      <c r="AM22">
        <v>2023</v>
      </c>
    </row>
    <row r="23" spans="1:39">
      <c r="A23" s="1">
        <v>19</v>
      </c>
      <c r="B23" s="2" t="s">
        <v>72</v>
      </c>
      <c r="C23" t="s">
        <v>73</v>
      </c>
      <c r="D23" t="str">
        <f t="shared" si="1"/>
        <v>1.08 Exchange rate stability, parity change from national currency to SDR, 2023/2021</v>
      </c>
      <c r="E23" t="s">
        <v>287</v>
      </c>
      <c r="F23" t="s">
        <v>313</v>
      </c>
      <c r="G23" t="s">
        <v>314</v>
      </c>
      <c r="H23" s="238">
        <v>5.886519429688386E-2</v>
      </c>
      <c r="I23" s="238">
        <v>0.17010702157831359</v>
      </c>
      <c r="J23" s="238">
        <v>6.4023099870354372E-2</v>
      </c>
      <c r="K23" s="238">
        <v>6.0790432262242011E-2</v>
      </c>
      <c r="L23" s="238">
        <v>8.2070722913494265E-3</v>
      </c>
      <c r="M23" s="238">
        <v>3.6567770800661314E-2</v>
      </c>
      <c r="N23" s="238">
        <v>2.8698282864395797E-2</v>
      </c>
      <c r="O23" s="238">
        <v>4.1217968383480796E-2</v>
      </c>
      <c r="P23" s="238">
        <v>6.351620968695515E-2</v>
      </c>
      <c r="Q23" s="238">
        <v>5.672944050792339E-2</v>
      </c>
      <c r="R23" s="238">
        <v>4.6468655434222628E-2</v>
      </c>
      <c r="S23" s="238">
        <v>2.7291031303278146E-3</v>
      </c>
      <c r="T23" s="238">
        <v>0.19874673989269986</v>
      </c>
      <c r="U23" s="238">
        <v>0.70813438128218831</v>
      </c>
      <c r="V23" s="238">
        <v>3.0809353412553531E-2</v>
      </c>
      <c r="W23" s="238">
        <v>0.17963618226109312</v>
      </c>
      <c r="X23" s="238">
        <v>4.9000000000000002E-2</v>
      </c>
      <c r="Y23" s="238">
        <v>7.8654279439883457E-2</v>
      </c>
      <c r="Z23" s="238">
        <v>0.61165669236563036</v>
      </c>
      <c r="AA23" s="238">
        <v>6.7908114897610172E-2</v>
      </c>
      <c r="AB23" s="238">
        <v>9.6512394792805045E-2</v>
      </c>
      <c r="AC23" s="238">
        <v>5.770701233930553E-2</v>
      </c>
      <c r="AD23" s="238">
        <v>8.2798780447734366E-2</v>
      </c>
      <c r="AE23" s="238">
        <v>6.4015766845384348E-2</v>
      </c>
      <c r="AF23" s="238">
        <v>6.8866633528752663E-2</v>
      </c>
      <c r="AG23" s="238">
        <v>0.14648290059289026</v>
      </c>
      <c r="AH23" s="238">
        <v>1.9219759066544606E-2</v>
      </c>
      <c r="AI23" s="238">
        <v>3.6272825883360893E-2</v>
      </c>
      <c r="AJ23" s="238">
        <v>6.351620968695515E-2</v>
      </c>
      <c r="AK23" s="238">
        <v>3.8141281096870761E-2</v>
      </c>
      <c r="AL23" s="1" t="s">
        <v>37</v>
      </c>
      <c r="AM23">
        <v>2023</v>
      </c>
    </row>
    <row r="24" spans="1:39">
      <c r="A24" s="1">
        <v>20</v>
      </c>
      <c r="B24" s="2" t="s">
        <v>74</v>
      </c>
      <c r="C24" t="s">
        <v>75</v>
      </c>
      <c r="D24" t="str">
        <f t="shared" si="1"/>
        <v>1.09 Domestic credit to private sector, % of GDP</v>
      </c>
      <c r="E24" t="s">
        <v>289</v>
      </c>
      <c r="F24" t="s">
        <v>288</v>
      </c>
      <c r="G24" t="s">
        <v>315</v>
      </c>
      <c r="H24" s="238">
        <v>127.74459597574101</v>
      </c>
      <c r="I24" s="238">
        <v>37.641380233910297</v>
      </c>
      <c r="J24" s="238">
        <v>37.020686122082701</v>
      </c>
      <c r="K24" s="238">
        <v>180.03682277688301</v>
      </c>
      <c r="L24" s="238"/>
      <c r="M24" s="238">
        <v>109.489987060866</v>
      </c>
      <c r="N24" s="238">
        <v>194.67404546074499</v>
      </c>
      <c r="O24" s="238"/>
      <c r="P24" s="238">
        <v>55.550382782856701</v>
      </c>
      <c r="Q24" s="238">
        <v>247.94971597899001</v>
      </c>
      <c r="R24" s="238">
        <v>50.142158139697401</v>
      </c>
      <c r="S24" s="238">
        <v>36.012840250241702</v>
      </c>
      <c r="T24" s="238">
        <v>193.54316482037899</v>
      </c>
      <c r="U24" s="238"/>
      <c r="V24" s="238">
        <v>117.18815525909901</v>
      </c>
      <c r="W24" s="238">
        <v>33.328200280848201</v>
      </c>
      <c r="X24" s="238">
        <v>28.982899946700901</v>
      </c>
      <c r="Y24" s="238">
        <v>141.88310171725399</v>
      </c>
      <c r="Z24" s="238">
        <v>11.9606394076485</v>
      </c>
      <c r="AA24" s="238">
        <v>16.405171564685698</v>
      </c>
      <c r="AB24" s="238">
        <v>45.589747403342898</v>
      </c>
      <c r="AC24" s="238">
        <v>48.301012013127199</v>
      </c>
      <c r="AD24" s="238">
        <v>54.221159984347103</v>
      </c>
      <c r="AE24" s="238">
        <v>129.07160831167201</v>
      </c>
      <c r="AF24" s="238">
        <v>176.11808050280999</v>
      </c>
      <c r="AG24" s="238">
        <v>47.008492943732101</v>
      </c>
      <c r="AH24" s="238">
        <v>154.277565375824</v>
      </c>
      <c r="AI24" s="238">
        <v>120.825912311243</v>
      </c>
      <c r="AJ24" s="238">
        <v>194.946426568444</v>
      </c>
      <c r="AK24" s="238">
        <v>125.912020256471</v>
      </c>
      <c r="AL24" s="1"/>
      <c r="AM24">
        <v>2022</v>
      </c>
    </row>
    <row r="25" spans="1:39">
      <c r="A25" s="1">
        <v>21</v>
      </c>
      <c r="B25" s="2" t="s">
        <v>76</v>
      </c>
      <c r="C25" t="s">
        <v>77</v>
      </c>
      <c r="D25" t="str">
        <f t="shared" si="1"/>
        <v>1.10 Foreign trade and payments risk</v>
      </c>
      <c r="E25" t="s">
        <v>686</v>
      </c>
      <c r="H25" s="304"/>
      <c r="I25" s="304"/>
      <c r="J25" s="304"/>
      <c r="K25" s="304"/>
      <c r="L25" s="304"/>
      <c r="M25" s="304"/>
      <c r="N25" s="304"/>
      <c r="O25" s="304"/>
      <c r="P25" s="304"/>
      <c r="Q25" s="304"/>
      <c r="R25" s="304"/>
      <c r="S25" s="304"/>
      <c r="T25" s="304"/>
      <c r="U25" s="304"/>
      <c r="V25" s="304"/>
      <c r="W25" s="304"/>
      <c r="X25" s="304"/>
      <c r="Y25" s="304"/>
      <c r="Z25" s="304"/>
      <c r="AA25" s="304"/>
      <c r="AB25" s="304"/>
      <c r="AC25" s="304"/>
      <c r="AD25" s="304"/>
      <c r="AE25" s="304"/>
      <c r="AF25" s="304"/>
      <c r="AG25" s="304"/>
      <c r="AH25" s="304"/>
      <c r="AI25" s="304"/>
      <c r="AJ25" s="304"/>
      <c r="AK25" s="304"/>
    </row>
    <row r="26" spans="1:39">
      <c r="A26" s="1">
        <v>22</v>
      </c>
      <c r="B26" s="3" t="s">
        <v>78</v>
      </c>
      <c r="C26" t="s">
        <v>79</v>
      </c>
      <c r="D26" t="str">
        <f t="shared" si="1"/>
        <v>1.10.01 Country credit rating</v>
      </c>
      <c r="E26" t="s">
        <v>289</v>
      </c>
      <c r="F26" t="s">
        <v>316</v>
      </c>
      <c r="G26" t="s">
        <v>317</v>
      </c>
      <c r="H26" s="304">
        <v>60</v>
      </c>
      <c r="I26" s="304">
        <v>23</v>
      </c>
      <c r="J26" s="304"/>
      <c r="K26" s="304">
        <v>18</v>
      </c>
      <c r="L26" s="304">
        <v>59</v>
      </c>
      <c r="M26" s="304">
        <v>44</v>
      </c>
      <c r="N26" s="304">
        <v>48</v>
      </c>
      <c r="O26" s="304">
        <v>54</v>
      </c>
      <c r="P26" s="304">
        <v>11</v>
      </c>
      <c r="Q26" s="304">
        <v>53</v>
      </c>
      <c r="R26" s="304">
        <v>33</v>
      </c>
      <c r="S26" s="304">
        <v>36</v>
      </c>
      <c r="T26" s="304">
        <v>47</v>
      </c>
      <c r="U26" s="304">
        <v>6</v>
      </c>
      <c r="V26" s="304">
        <v>41</v>
      </c>
      <c r="W26" s="304">
        <v>35</v>
      </c>
      <c r="X26" s="304"/>
      <c r="Y26" s="304">
        <v>58</v>
      </c>
      <c r="Z26" s="304">
        <v>9</v>
      </c>
      <c r="AA26" s="304">
        <v>16.5</v>
      </c>
      <c r="AB26" s="304">
        <v>37</v>
      </c>
      <c r="AC26" s="304">
        <v>37</v>
      </c>
      <c r="AD26" s="304">
        <v>1.5</v>
      </c>
      <c r="AE26" s="304">
        <v>60</v>
      </c>
      <c r="AF26" s="304">
        <v>53</v>
      </c>
      <c r="AG26" s="304">
        <v>1</v>
      </c>
      <c r="AH26" s="304">
        <v>39</v>
      </c>
      <c r="AI26" s="304">
        <v>52</v>
      </c>
      <c r="AJ26" s="304">
        <v>58</v>
      </c>
      <c r="AK26" s="304">
        <v>29</v>
      </c>
    </row>
    <row r="27" spans="1:39">
      <c r="A27" s="1">
        <v>23</v>
      </c>
      <c r="B27" s="3" t="s">
        <v>80</v>
      </c>
      <c r="C27" t="s">
        <v>81</v>
      </c>
      <c r="D27" t="str">
        <f t="shared" si="1"/>
        <v>1.10.02 Gross debt, % GDP</v>
      </c>
      <c r="E27" t="s">
        <v>287</v>
      </c>
      <c r="F27" t="s">
        <v>318</v>
      </c>
      <c r="G27" t="s">
        <v>319</v>
      </c>
      <c r="H27" s="304">
        <v>49.381</v>
      </c>
      <c r="I27" s="304">
        <v>39.793999999999997</v>
      </c>
      <c r="J27" s="304">
        <v>2.3290000000000002</v>
      </c>
      <c r="K27" s="304">
        <v>25.850999999999999</v>
      </c>
      <c r="L27" s="304">
        <v>107.129</v>
      </c>
      <c r="M27" s="304">
        <v>39.411999999999999</v>
      </c>
      <c r="N27" s="304">
        <v>83.644000000000005</v>
      </c>
      <c r="O27" s="304">
        <v>25.035</v>
      </c>
      <c r="P27" s="304">
        <v>54.665999999999997</v>
      </c>
      <c r="Q27" s="304">
        <v>6.4569999999999999</v>
      </c>
      <c r="R27" s="304">
        <v>82.748000000000005</v>
      </c>
      <c r="S27" s="304">
        <v>39.893999999999998</v>
      </c>
      <c r="T27" s="304">
        <v>252.363</v>
      </c>
      <c r="U27" s="304">
        <v>122.81100000000001</v>
      </c>
      <c r="V27" s="304">
        <v>67.31</v>
      </c>
      <c r="W27" s="304">
        <v>53.094999999999999</v>
      </c>
      <c r="X27" s="304">
        <v>59.274999999999999</v>
      </c>
      <c r="Y27" s="304">
        <v>45.905999999999999</v>
      </c>
      <c r="Z27" s="304">
        <v>77.113</v>
      </c>
      <c r="AA27" s="304">
        <v>52.113</v>
      </c>
      <c r="AB27" s="304">
        <v>32.085999999999999</v>
      </c>
      <c r="AC27" s="304">
        <v>56.606999999999999</v>
      </c>
      <c r="AD27" s="304">
        <v>19.657</v>
      </c>
      <c r="AE27" s="304">
        <v>162.142</v>
      </c>
      <c r="AF27" s="304">
        <v>55.183</v>
      </c>
      <c r="AG27" s="304">
        <v>115.536</v>
      </c>
      <c r="AH27" s="304">
        <v>62.44</v>
      </c>
      <c r="AI27" s="304">
        <v>101.084</v>
      </c>
      <c r="AJ27" s="304">
        <v>122.148</v>
      </c>
      <c r="AK27" s="304">
        <v>34.027999999999999</v>
      </c>
    </row>
    <row r="28" spans="1:39">
      <c r="A28" s="1">
        <v>24</v>
      </c>
      <c r="B28" s="2" t="s">
        <v>82</v>
      </c>
      <c r="C28" t="s">
        <v>83</v>
      </c>
      <c r="D28" t="str">
        <f t="shared" si="1"/>
        <v>1.11 Trade costs</v>
      </c>
      <c r="E28" t="s">
        <v>686</v>
      </c>
      <c r="H28" s="238"/>
      <c r="I28" s="238"/>
      <c r="J28" s="238"/>
      <c r="K28" s="238"/>
      <c r="L28" s="238"/>
      <c r="M28" s="238"/>
      <c r="N28" s="238"/>
      <c r="O28" s="238"/>
      <c r="P28" s="238"/>
      <c r="Q28" s="238"/>
      <c r="R28" s="238"/>
      <c r="S28" s="238"/>
      <c r="T28" s="238"/>
      <c r="U28" s="238"/>
      <c r="V28" s="238"/>
      <c r="W28" s="238"/>
      <c r="X28" s="238"/>
      <c r="Y28" s="238"/>
      <c r="Z28" s="238"/>
      <c r="AA28" s="238"/>
      <c r="AB28" s="238"/>
      <c r="AC28" s="238"/>
      <c r="AD28" s="238"/>
      <c r="AE28" s="238"/>
      <c r="AF28" s="238"/>
      <c r="AG28" s="238"/>
      <c r="AH28" s="238"/>
      <c r="AI28" s="238"/>
      <c r="AJ28" s="238"/>
      <c r="AK28" s="238"/>
    </row>
    <row r="29" spans="1:39">
      <c r="A29" s="1">
        <v>25</v>
      </c>
      <c r="B29" s="3" t="s">
        <v>84</v>
      </c>
      <c r="C29" t="s">
        <v>85</v>
      </c>
      <c r="D29" t="str">
        <f t="shared" si="1"/>
        <v>1.11.01 Logistics performance, index</v>
      </c>
      <c r="E29" t="s">
        <v>289</v>
      </c>
      <c r="F29" t="s">
        <v>338</v>
      </c>
      <c r="G29" t="s">
        <v>552</v>
      </c>
      <c r="H29" s="304">
        <v>3.7</v>
      </c>
      <c r="I29" s="304">
        <v>2.6</v>
      </c>
      <c r="J29" s="304">
        <v>3.0339649999999998</v>
      </c>
      <c r="K29" s="304">
        <v>2.4</v>
      </c>
      <c r="L29" s="304">
        <v>4</v>
      </c>
      <c r="M29" s="304">
        <v>3</v>
      </c>
      <c r="N29" s="304">
        <v>3.7</v>
      </c>
      <c r="O29" s="304">
        <v>3.9</v>
      </c>
      <c r="P29" s="304">
        <v>2.8816489999999999</v>
      </c>
      <c r="Q29" s="304">
        <v>4</v>
      </c>
      <c r="R29" s="304">
        <v>3.4</v>
      </c>
      <c r="S29" s="304">
        <v>3</v>
      </c>
      <c r="T29" s="304">
        <v>3.9</v>
      </c>
      <c r="U29" s="304">
        <v>2.4</v>
      </c>
      <c r="V29" s="304">
        <v>3.6</v>
      </c>
      <c r="W29" s="304">
        <v>2.9</v>
      </c>
      <c r="X29" s="304">
        <v>2.5396610000000002</v>
      </c>
      <c r="Y29" s="304">
        <v>3.6</v>
      </c>
      <c r="Z29" s="304">
        <v>3.2759819999999999</v>
      </c>
      <c r="AA29" s="304">
        <v>2.7</v>
      </c>
      <c r="AB29" s="304">
        <v>3</v>
      </c>
      <c r="AC29" s="304">
        <v>3.3</v>
      </c>
      <c r="AD29" s="304">
        <v>2.6</v>
      </c>
      <c r="AE29" s="304">
        <v>4.3</v>
      </c>
      <c r="AF29" s="304">
        <v>3.8</v>
      </c>
      <c r="AG29" s="304">
        <v>2.8</v>
      </c>
      <c r="AH29" s="304">
        <v>3.5</v>
      </c>
      <c r="AI29" s="304">
        <v>3.7</v>
      </c>
      <c r="AJ29" s="304">
        <v>3.8</v>
      </c>
      <c r="AK29" s="304">
        <v>3.3</v>
      </c>
    </row>
    <row r="30" spans="1:39">
      <c r="A30" s="1">
        <v>26</v>
      </c>
      <c r="B30" s="3" t="s">
        <v>86</v>
      </c>
      <c r="C30" t="s">
        <v>87</v>
      </c>
      <c r="D30" t="str">
        <f t="shared" si="1"/>
        <v>1.11.02 Corruption perceptions, index</v>
      </c>
      <c r="E30" t="s">
        <v>289</v>
      </c>
      <c r="F30" t="s">
        <v>292</v>
      </c>
      <c r="G30" t="s">
        <v>339</v>
      </c>
      <c r="H30" s="304">
        <v>75</v>
      </c>
      <c r="I30" s="304">
        <v>24</v>
      </c>
      <c r="J30" s="304">
        <v>60</v>
      </c>
      <c r="K30" s="304">
        <v>22</v>
      </c>
      <c r="L30" s="304">
        <v>76</v>
      </c>
      <c r="M30" s="304">
        <v>66</v>
      </c>
      <c r="N30" s="304">
        <v>42</v>
      </c>
      <c r="O30" s="304">
        <v>67</v>
      </c>
      <c r="P30" s="304">
        <v>34</v>
      </c>
      <c r="Q30" s="304">
        <v>75</v>
      </c>
      <c r="R30" s="304">
        <v>39</v>
      </c>
      <c r="S30" s="304">
        <v>34</v>
      </c>
      <c r="T30" s="304">
        <v>73</v>
      </c>
      <c r="U30" s="304">
        <v>28</v>
      </c>
      <c r="V30" s="304">
        <v>50</v>
      </c>
      <c r="W30" s="304">
        <v>31</v>
      </c>
      <c r="X30" s="304">
        <v>20</v>
      </c>
      <c r="Y30" s="304">
        <v>85</v>
      </c>
      <c r="Z30" s="304">
        <v>29</v>
      </c>
      <c r="AA30" s="304">
        <v>29</v>
      </c>
      <c r="AB30" s="304">
        <v>33</v>
      </c>
      <c r="AC30" s="304">
        <v>34</v>
      </c>
      <c r="AD30" s="304">
        <v>26</v>
      </c>
      <c r="AE30" s="304">
        <v>83</v>
      </c>
      <c r="AF30" s="304">
        <v>63</v>
      </c>
      <c r="AG30" s="304">
        <v>34</v>
      </c>
      <c r="AH30" s="304">
        <v>35</v>
      </c>
      <c r="AI30" s="304">
        <v>71</v>
      </c>
      <c r="AJ30" s="304">
        <v>69</v>
      </c>
      <c r="AK30" s="304">
        <v>41</v>
      </c>
    </row>
    <row r="31" spans="1:39">
      <c r="A31" s="1">
        <v>27</v>
      </c>
      <c r="B31" s="3" t="s">
        <v>88</v>
      </c>
      <c r="C31" t="s">
        <v>89</v>
      </c>
      <c r="D31" t="str">
        <f t="shared" si="1"/>
        <v>1.11.03 Rule of law, index</v>
      </c>
      <c r="E31" t="s">
        <v>289</v>
      </c>
      <c r="F31" t="s">
        <v>292</v>
      </c>
      <c r="G31" t="s">
        <v>341</v>
      </c>
      <c r="H31" s="304">
        <v>91.037734990000004</v>
      </c>
      <c r="I31" s="304">
        <v>29.71698189</v>
      </c>
      <c r="J31" s="304">
        <v>80.188682560000004</v>
      </c>
      <c r="K31" s="304">
        <v>21.226415630000002</v>
      </c>
      <c r="L31" s="304">
        <v>92.92453003</v>
      </c>
      <c r="M31" s="304">
        <v>72.641510010000005</v>
      </c>
      <c r="N31" s="304">
        <v>52.830188749999998</v>
      </c>
      <c r="O31" s="304">
        <v>86.792449950000005</v>
      </c>
      <c r="P31" s="304">
        <v>26.886793140000002</v>
      </c>
      <c r="Q31" s="304">
        <v>87.735847469999996</v>
      </c>
      <c r="R31" s="304">
        <v>55.18867874</v>
      </c>
      <c r="S31" s="304">
        <v>45.283020020000002</v>
      </c>
      <c r="T31" s="304">
        <v>92.452827450000001</v>
      </c>
      <c r="U31" s="304">
        <v>23.584905620000001</v>
      </c>
      <c r="V31" s="304">
        <v>68.39622498</v>
      </c>
      <c r="W31" s="304">
        <v>20.754716869999999</v>
      </c>
      <c r="X31" s="304">
        <v>5.6603775020000002</v>
      </c>
      <c r="Y31" s="304">
        <v>96.69811249</v>
      </c>
      <c r="Z31" s="304">
        <v>25</v>
      </c>
      <c r="AA31" s="304">
        <v>27.358489989999999</v>
      </c>
      <c r="AB31" s="304">
        <v>32.547168730000003</v>
      </c>
      <c r="AC31" s="304">
        <v>33.490566250000001</v>
      </c>
      <c r="AD31" s="304">
        <v>12.264150620000001</v>
      </c>
      <c r="AE31" s="304">
        <v>99.056602479999995</v>
      </c>
      <c r="AF31" s="304">
        <v>84.905662539999994</v>
      </c>
      <c r="AG31" s="304">
        <v>52.358489990000002</v>
      </c>
      <c r="AH31" s="304">
        <v>54.716979979999998</v>
      </c>
      <c r="AI31" s="304">
        <v>89.150939940000001</v>
      </c>
      <c r="AJ31" s="304">
        <v>88.679244999999995</v>
      </c>
      <c r="AK31" s="304">
        <v>47.641510009999998</v>
      </c>
    </row>
    <row r="32" spans="1:39">
      <c r="A32" s="1">
        <v>28</v>
      </c>
      <c r="B32" s="2" t="s">
        <v>90</v>
      </c>
      <c r="C32" t="s">
        <v>91</v>
      </c>
      <c r="D32" t="str">
        <f t="shared" si="1"/>
        <v xml:space="preserve">1.12 Monetary policy intervention </v>
      </c>
      <c r="E32" t="s">
        <v>686</v>
      </c>
      <c r="H32" s="304"/>
      <c r="I32" s="304"/>
      <c r="J32" s="304"/>
      <c r="K32" s="304"/>
      <c r="L32" s="304"/>
      <c r="M32" s="304"/>
      <c r="N32" s="304"/>
      <c r="O32" s="304"/>
      <c r="P32" s="304"/>
      <c r="Q32" s="304"/>
      <c r="R32" s="304"/>
      <c r="S32" s="304"/>
      <c r="T32" s="304"/>
      <c r="U32" s="304"/>
      <c r="V32" s="304"/>
      <c r="W32" s="304"/>
      <c r="X32" s="304"/>
      <c r="Y32" s="304"/>
      <c r="Z32" s="304"/>
      <c r="AA32" s="304"/>
      <c r="AB32" s="304"/>
      <c r="AC32" s="304"/>
      <c r="AD32" s="304"/>
      <c r="AE32" s="304"/>
      <c r="AF32" s="304"/>
      <c r="AG32" s="304"/>
      <c r="AH32" s="304"/>
      <c r="AI32" s="304"/>
      <c r="AJ32" s="304"/>
      <c r="AK32" s="304"/>
    </row>
    <row r="33" spans="1:37">
      <c r="A33" s="1">
        <v>29</v>
      </c>
      <c r="B33" s="3" t="s">
        <v>92</v>
      </c>
      <c r="C33" t="s">
        <v>93</v>
      </c>
      <c r="D33" t="str">
        <f t="shared" si="1"/>
        <v>1.12.01 Current account balance, % GDP</v>
      </c>
      <c r="E33" t="s">
        <v>287</v>
      </c>
      <c r="F33" t="s">
        <v>288</v>
      </c>
      <c r="G33" t="s">
        <v>342</v>
      </c>
      <c r="H33" s="304">
        <v>1.2190000000000001</v>
      </c>
      <c r="I33" s="304">
        <v>-0.747</v>
      </c>
      <c r="J33" s="304">
        <v>19.004999999999999</v>
      </c>
      <c r="K33" s="304">
        <v>1.32</v>
      </c>
      <c r="L33" s="304">
        <v>-0.61399999999999999</v>
      </c>
      <c r="M33" s="304">
        <v>-3.5459999999999998</v>
      </c>
      <c r="N33" s="304">
        <v>1.496</v>
      </c>
      <c r="O33" s="304">
        <v>13.074999999999999</v>
      </c>
      <c r="P33" s="304">
        <v>1.21</v>
      </c>
      <c r="Q33" s="304">
        <v>9.4009999999999998</v>
      </c>
      <c r="R33" s="304">
        <v>-1.206</v>
      </c>
      <c r="S33" s="304">
        <v>-0.114</v>
      </c>
      <c r="T33" s="304">
        <v>3.4350000000000001</v>
      </c>
      <c r="U33" s="304">
        <v>-0.26</v>
      </c>
      <c r="V33" s="304">
        <v>1.202</v>
      </c>
      <c r="W33" s="304">
        <v>-0.31900000000000001</v>
      </c>
      <c r="X33" s="304">
        <v>-6.1449999999999996</v>
      </c>
      <c r="Y33" s="304">
        <v>-6.86</v>
      </c>
      <c r="Z33" s="304">
        <v>-0.66100000000000003</v>
      </c>
      <c r="AA33" s="304">
        <v>16.597000000000001</v>
      </c>
      <c r="AB33" s="304">
        <v>0.626</v>
      </c>
      <c r="AC33" s="304">
        <v>-2.5670000000000002</v>
      </c>
      <c r="AD33" s="304">
        <v>2.532</v>
      </c>
      <c r="AE33" s="304">
        <v>19.768999999999998</v>
      </c>
      <c r="AF33" s="304">
        <v>2.0720000000000001</v>
      </c>
      <c r="AG33" s="304">
        <v>-0.99399999999999999</v>
      </c>
      <c r="AH33" s="304">
        <v>1.276</v>
      </c>
      <c r="AI33" s="304">
        <v>-2.1970000000000001</v>
      </c>
      <c r="AJ33" s="304">
        <v>-2.9710000000000001</v>
      </c>
      <c r="AK33" s="304">
        <v>5.1150000000000002</v>
      </c>
    </row>
    <row r="34" spans="1:37">
      <c r="A34" s="1">
        <v>30</v>
      </c>
      <c r="B34" s="3" t="s">
        <v>94</v>
      </c>
      <c r="C34" t="s">
        <v>95</v>
      </c>
      <c r="D34" t="str">
        <f t="shared" si="1"/>
        <v>1.12.02 Change (1-year) in total reserves (includes gold), % GDP</v>
      </c>
      <c r="E34" t="s">
        <v>287</v>
      </c>
      <c r="F34" t="s">
        <v>288</v>
      </c>
      <c r="G34" t="s">
        <v>343</v>
      </c>
      <c r="H34" s="304">
        <v>0.25512637900000001</v>
      </c>
      <c r="I34" s="304">
        <v>-2.4356962750000002</v>
      </c>
      <c r="J34" s="304">
        <v>-0.54858236100000002</v>
      </c>
      <c r="K34" s="304">
        <v>-10.270079819999999</v>
      </c>
      <c r="L34" s="304">
        <v>0.54471022199999997</v>
      </c>
      <c r="M34" s="304">
        <v>0.87590746399999997</v>
      </c>
      <c r="N34" s="304">
        <v>1.0036104809999999</v>
      </c>
      <c r="O34" s="304"/>
      <c r="P34" s="304">
        <v>-3.5599070309999998</v>
      </c>
      <c r="Q34" s="304">
        <v>-5.3249244649999996</v>
      </c>
      <c r="R34" s="304">
        <v>0.65825568199999995</v>
      </c>
      <c r="S34" s="304">
        <v>0.27109951700000001</v>
      </c>
      <c r="T34" s="304">
        <v>1.8893822929999999</v>
      </c>
      <c r="U34" s="304">
        <v>1.222516908</v>
      </c>
      <c r="V34" s="304">
        <v>-0.87271500599999996</v>
      </c>
      <c r="W34" s="304">
        <v>-1.7635722599999999</v>
      </c>
      <c r="X34" s="304">
        <v>1.3933263259999999</v>
      </c>
      <c r="Y34" s="304">
        <v>0.27719674300000002</v>
      </c>
      <c r="Z34" s="304">
        <v>1.4105184550000001</v>
      </c>
      <c r="AA34" s="304">
        <v>0.19092803699999999</v>
      </c>
      <c r="AB34" s="304">
        <v>-2.839706466</v>
      </c>
      <c r="AC34" s="304">
        <v>4.5694610000000004E-3</v>
      </c>
      <c r="AD34" s="304">
        <v>4.3047834700000003</v>
      </c>
      <c r="AE34" s="304">
        <v>12.25475398</v>
      </c>
      <c r="AF34" s="304">
        <v>-0.71628357899999995</v>
      </c>
      <c r="AG34" s="304">
        <v>-3.1649336670000001</v>
      </c>
      <c r="AH34" s="304">
        <v>-8.9321399999999995E-2</v>
      </c>
      <c r="AI34" s="304">
        <v>-0.37119217799999998</v>
      </c>
      <c r="AJ34" s="304">
        <v>8.2196534000000002E-2</v>
      </c>
      <c r="AK34" s="304">
        <v>-8.3412656999999992</v>
      </c>
    </row>
    <row r="35" spans="1:37">
      <c r="A35" s="1">
        <v>31</v>
      </c>
      <c r="B35" s="2" t="s">
        <v>96</v>
      </c>
      <c r="C35" t="s">
        <v>97</v>
      </c>
      <c r="D35" t="str">
        <f t="shared" si="1"/>
        <v>1.13 Export concentration</v>
      </c>
      <c r="E35" t="s">
        <v>686</v>
      </c>
      <c r="H35" s="304"/>
      <c r="I35" s="304"/>
      <c r="J35" s="304"/>
      <c r="K35" s="304"/>
      <c r="L35" s="304"/>
      <c r="M35" s="304"/>
      <c r="N35" s="304"/>
      <c r="O35" s="304"/>
      <c r="P35" s="304"/>
      <c r="Q35" s="304"/>
      <c r="R35" s="304"/>
      <c r="S35" s="304"/>
      <c r="T35" s="304"/>
      <c r="U35" s="304"/>
      <c r="V35" s="304"/>
      <c r="W35" s="304"/>
      <c r="X35" s="304"/>
      <c r="Y35" s="304"/>
      <c r="Z35" s="304"/>
      <c r="AA35" s="304"/>
      <c r="AB35" s="304"/>
      <c r="AC35" s="304"/>
      <c r="AD35" s="304"/>
      <c r="AE35" s="304"/>
      <c r="AF35" s="304"/>
      <c r="AG35" s="304"/>
      <c r="AH35" s="304"/>
      <c r="AI35" s="304"/>
      <c r="AJ35" s="304"/>
      <c r="AK35" s="304"/>
    </row>
    <row r="36" spans="1:37">
      <c r="A36" s="1">
        <v>32</v>
      </c>
      <c r="B36" s="3" t="s">
        <v>98</v>
      </c>
      <c r="C36" t="s">
        <v>99</v>
      </c>
      <c r="D36" t="str">
        <f t="shared" si="1"/>
        <v>1.13.01 Export market concentration, Top 5 as % total</v>
      </c>
      <c r="E36" t="s">
        <v>287</v>
      </c>
      <c r="F36" t="s">
        <v>344</v>
      </c>
      <c r="G36" t="s">
        <v>345</v>
      </c>
      <c r="H36" s="304">
        <v>69.778538800000007</v>
      </c>
      <c r="I36" s="304">
        <v>52.68422262</v>
      </c>
      <c r="J36" s="304">
        <v>77.215570249999999</v>
      </c>
      <c r="K36" s="304">
        <v>63.916220879999997</v>
      </c>
      <c r="L36" s="304">
        <v>86.516362389999998</v>
      </c>
      <c r="M36" s="304">
        <v>72.167522520000006</v>
      </c>
      <c r="N36" s="304">
        <v>37.923869840000002</v>
      </c>
      <c r="O36" s="304">
        <v>69.786451810000003</v>
      </c>
      <c r="P36" s="304">
        <v>66.584538539999997</v>
      </c>
      <c r="Q36" s="304">
        <v>73.035108960000002</v>
      </c>
      <c r="R36" s="304">
        <v>35.342439050000003</v>
      </c>
      <c r="S36" s="304">
        <v>52.4752546</v>
      </c>
      <c r="T36" s="304">
        <v>56.738635379999998</v>
      </c>
      <c r="U36" s="304">
        <v>82.984938619999994</v>
      </c>
      <c r="V36" s="304">
        <v>51.781400929999997</v>
      </c>
      <c r="W36" s="304">
        <v>90.258611000000002</v>
      </c>
      <c r="X36" s="304">
        <v>61.013604819999998</v>
      </c>
      <c r="Y36" s="304">
        <v>61.391738080000003</v>
      </c>
      <c r="Z36" s="304">
        <v>46.485419880000002</v>
      </c>
      <c r="AA36" s="304">
        <v>81.093354289999994</v>
      </c>
      <c r="AB36" s="304">
        <v>60.13997586</v>
      </c>
      <c r="AC36" s="304">
        <v>63.25301838</v>
      </c>
      <c r="AD36" s="304">
        <v>34.214916459999998</v>
      </c>
      <c r="AE36" s="304">
        <v>48.98295856</v>
      </c>
      <c r="AF36" s="304">
        <v>82.546586880000007</v>
      </c>
      <c r="AG36" s="304">
        <v>50.459738000000002</v>
      </c>
      <c r="AH36" s="304">
        <v>46.294093289999999</v>
      </c>
      <c r="AI36" s="304">
        <v>43.172653859999997</v>
      </c>
      <c r="AJ36" s="304">
        <v>48.041912019999998</v>
      </c>
      <c r="AK36" s="304">
        <v>62.141037249999997</v>
      </c>
    </row>
    <row r="37" spans="1:37">
      <c r="A37" s="1">
        <v>33</v>
      </c>
      <c r="B37" s="3" t="s">
        <v>100</v>
      </c>
      <c r="C37" t="s">
        <v>101</v>
      </c>
      <c r="D37" t="str">
        <f t="shared" si="1"/>
        <v>1.13.02 Export product concentration, Top 5 as % total</v>
      </c>
      <c r="E37" t="s">
        <v>287</v>
      </c>
      <c r="F37" t="s">
        <v>344</v>
      </c>
      <c r="G37" t="s">
        <v>346</v>
      </c>
      <c r="H37" s="304">
        <v>74.343391650000001</v>
      </c>
      <c r="I37" s="304">
        <v>93.504683249999999</v>
      </c>
      <c r="J37" s="304">
        <v>98.097673929999999</v>
      </c>
      <c r="K37" s="304">
        <v>75.620533980000005</v>
      </c>
      <c r="L37" s="304">
        <v>45.348778080000002</v>
      </c>
      <c r="M37" s="304">
        <v>77.335891829999994</v>
      </c>
      <c r="N37" s="304">
        <v>45.255177340000003</v>
      </c>
      <c r="O37" s="304">
        <v>62.53787492</v>
      </c>
      <c r="P37" s="304">
        <v>85.813131260000006</v>
      </c>
      <c r="Q37" s="304">
        <v>81.030602529999996</v>
      </c>
      <c r="R37" s="304">
        <v>43.885951439999999</v>
      </c>
      <c r="S37" s="304">
        <v>53.796501409999998</v>
      </c>
      <c r="T37" s="304">
        <v>50.730725540000002</v>
      </c>
      <c r="U37" s="304">
        <v>61.042071819999997</v>
      </c>
      <c r="V37" s="304">
        <v>60.084643159999999</v>
      </c>
      <c r="W37" s="304">
        <v>59.215183510000003</v>
      </c>
      <c r="X37" s="304">
        <v>80.727485110000003</v>
      </c>
      <c r="Y37" s="304">
        <v>63.05322073</v>
      </c>
      <c r="Z37" s="304">
        <v>73.63889288</v>
      </c>
      <c r="AA37" s="304">
        <v>74.39682191</v>
      </c>
      <c r="AB37" s="304">
        <v>74.940589660000001</v>
      </c>
      <c r="AC37" s="304">
        <v>70.394176529999996</v>
      </c>
      <c r="AD37" s="304">
        <v>71.029064450000007</v>
      </c>
      <c r="AE37" s="304">
        <v>60.87984187</v>
      </c>
      <c r="AF37" s="304">
        <v>61.734280169999998</v>
      </c>
      <c r="AG37" s="304">
        <v>71.515343340000001</v>
      </c>
      <c r="AH37" s="304">
        <v>38.84464577</v>
      </c>
      <c r="AI37" s="304">
        <v>46.094802569999999</v>
      </c>
      <c r="AJ37" s="304">
        <v>37.179931379999999</v>
      </c>
      <c r="AK37" s="304">
        <v>57.842477539999997</v>
      </c>
    </row>
    <row r="38" spans="1:37">
      <c r="A38" s="1">
        <v>34</v>
      </c>
      <c r="B38" s="2" t="s">
        <v>102</v>
      </c>
      <c r="C38" t="s">
        <v>103</v>
      </c>
      <c r="D38" t="str">
        <f t="shared" si="1"/>
        <v>1.14 Exports of goods and services</v>
      </c>
      <c r="E38" t="s">
        <v>686</v>
      </c>
      <c r="H38" s="304"/>
      <c r="I38" s="304"/>
      <c r="J38" s="304"/>
      <c r="K38" s="304"/>
      <c r="L38" s="304"/>
      <c r="M38" s="304"/>
      <c r="N38" s="304"/>
      <c r="O38" s="304"/>
      <c r="P38" s="304"/>
      <c r="Q38" s="304"/>
      <c r="R38" s="304"/>
      <c r="S38" s="304"/>
      <c r="T38" s="304"/>
      <c r="U38" s="304"/>
      <c r="V38" s="304"/>
      <c r="W38" s="304"/>
      <c r="X38" s="304"/>
      <c r="Y38" s="304"/>
      <c r="Z38" s="304"/>
      <c r="AA38" s="304"/>
      <c r="AB38" s="304"/>
      <c r="AC38" s="304"/>
      <c r="AD38" s="304"/>
      <c r="AE38" s="304"/>
      <c r="AF38" s="304"/>
      <c r="AG38" s="304"/>
      <c r="AH38" s="304"/>
      <c r="AI38" s="304"/>
      <c r="AJ38" s="304"/>
      <c r="AK38" s="304"/>
    </row>
    <row r="39" spans="1:37">
      <c r="A39" s="1">
        <v>35</v>
      </c>
      <c r="B39" s="3" t="s">
        <v>104</v>
      </c>
      <c r="C39" t="s">
        <v>250</v>
      </c>
      <c r="D39" t="str">
        <f t="shared" si="1"/>
        <v>1.14.01 Merchandise exports, US$ millions</v>
      </c>
      <c r="E39" t="s">
        <v>289</v>
      </c>
      <c r="F39" t="s">
        <v>306</v>
      </c>
      <c r="G39" t="s">
        <v>347</v>
      </c>
      <c r="H39" s="304">
        <v>370866</v>
      </c>
      <c r="I39" s="304">
        <v>55788</v>
      </c>
      <c r="J39" s="304">
        <v>9090</v>
      </c>
      <c r="K39" s="304">
        <v>23470</v>
      </c>
      <c r="L39" s="304">
        <v>569257</v>
      </c>
      <c r="M39" s="304">
        <v>94937</v>
      </c>
      <c r="N39" s="304">
        <v>3380024</v>
      </c>
      <c r="O39" s="304">
        <v>432337</v>
      </c>
      <c r="P39" s="304">
        <v>31126</v>
      </c>
      <c r="Q39" s="304">
        <v>573871</v>
      </c>
      <c r="R39" s="304">
        <v>432001</v>
      </c>
      <c r="S39" s="304">
        <v>258857</v>
      </c>
      <c r="T39" s="304">
        <v>717315</v>
      </c>
      <c r="U39" s="304">
        <v>8371</v>
      </c>
      <c r="V39" s="304">
        <v>312846</v>
      </c>
      <c r="W39" s="304">
        <v>593012</v>
      </c>
      <c r="X39" s="304">
        <v>13594</v>
      </c>
      <c r="Y39" s="304">
        <v>41483</v>
      </c>
      <c r="Z39" s="304">
        <v>28488</v>
      </c>
      <c r="AA39" s="304">
        <v>12036</v>
      </c>
      <c r="AB39" s="304">
        <v>60756</v>
      </c>
      <c r="AC39" s="304">
        <v>72918</v>
      </c>
      <c r="AD39" s="304">
        <v>423915</v>
      </c>
      <c r="AE39" s="304">
        <v>476252</v>
      </c>
      <c r="AF39" s="304">
        <v>632226</v>
      </c>
      <c r="AG39" s="304">
        <v>11911</v>
      </c>
      <c r="AH39" s="304">
        <v>284562</v>
      </c>
      <c r="AI39" s="304">
        <v>520691</v>
      </c>
      <c r="AJ39" s="304">
        <v>2019542</v>
      </c>
      <c r="AK39" s="304">
        <v>353782</v>
      </c>
    </row>
    <row r="40" spans="1:37">
      <c r="A40" s="1">
        <v>36</v>
      </c>
      <c r="B40" s="3" t="s">
        <v>106</v>
      </c>
      <c r="C40" t="s">
        <v>251</v>
      </c>
      <c r="D40" t="str">
        <f t="shared" si="1"/>
        <v>1.14.02 Commercial services exports, US$ millions</v>
      </c>
      <c r="E40" t="s">
        <v>289</v>
      </c>
      <c r="F40" t="s">
        <v>306</v>
      </c>
      <c r="G40" t="s">
        <v>348</v>
      </c>
      <c r="H40" s="304">
        <v>74689</v>
      </c>
      <c r="I40" s="304">
        <v>4264</v>
      </c>
      <c r="J40" s="304">
        <v>329</v>
      </c>
      <c r="K40" s="304">
        <v>5042</v>
      </c>
      <c r="L40" s="304">
        <v>147291</v>
      </c>
      <c r="M40" s="304">
        <v>9563</v>
      </c>
      <c r="N40" s="304">
        <v>379582</v>
      </c>
      <c r="O40" s="304">
        <v>54279</v>
      </c>
      <c r="P40" s="304">
        <v>3064</v>
      </c>
      <c r="Q40" s="304">
        <v>98756</v>
      </c>
      <c r="R40" s="304">
        <v>343898</v>
      </c>
      <c r="S40" s="304">
        <v>33092</v>
      </c>
      <c r="T40" s="304">
        <v>200883</v>
      </c>
      <c r="U40" s="304">
        <v>1770</v>
      </c>
      <c r="V40" s="304">
        <v>42450</v>
      </c>
      <c r="W40" s="304">
        <v>51901</v>
      </c>
      <c r="X40" s="304">
        <v>2481</v>
      </c>
      <c r="Y40" s="304">
        <v>16312</v>
      </c>
      <c r="Z40" s="304">
        <v>6382</v>
      </c>
      <c r="AA40" s="304">
        <v>212</v>
      </c>
      <c r="AB40" s="304">
        <v>5544</v>
      </c>
      <c r="AC40" s="304">
        <v>47920</v>
      </c>
      <c r="AD40" s="304">
        <v>40188</v>
      </c>
      <c r="AE40" s="304">
        <v>327687</v>
      </c>
      <c r="AF40" s="304">
        <v>123510</v>
      </c>
      <c r="AG40" s="304">
        <v>4977</v>
      </c>
      <c r="AH40" s="304">
        <v>62398</v>
      </c>
      <c r="AI40" s="304">
        <v>581034</v>
      </c>
      <c r="AJ40" s="304">
        <v>966125</v>
      </c>
      <c r="AK40" s="304">
        <v>19412</v>
      </c>
    </row>
    <row r="41" spans="1:37">
      <c r="A41" s="1">
        <v>37</v>
      </c>
      <c r="B41" s="2" t="s">
        <v>108</v>
      </c>
      <c r="C41" t="s">
        <v>109</v>
      </c>
      <c r="D41" t="str">
        <f t="shared" si="1"/>
        <v>1.15 Technological innovation</v>
      </c>
      <c r="E41" t="s">
        <v>686</v>
      </c>
      <c r="H41" s="238"/>
      <c r="I41" s="238"/>
      <c r="J41" s="238"/>
      <c r="K41" s="238"/>
      <c r="L41" s="238"/>
      <c r="M41" s="238"/>
      <c r="N41" s="238"/>
      <c r="O41" s="238"/>
      <c r="P41" s="238"/>
      <c r="Q41" s="238"/>
      <c r="R41" s="238"/>
      <c r="S41" s="238"/>
      <c r="T41" s="238"/>
      <c r="U41" s="238"/>
      <c r="V41" s="238"/>
      <c r="W41" s="238"/>
      <c r="X41" s="238"/>
      <c r="Y41" s="238"/>
      <c r="Z41" s="238"/>
      <c r="AA41" s="238"/>
      <c r="AB41" s="238"/>
      <c r="AC41" s="238"/>
      <c r="AD41" s="238"/>
      <c r="AE41" s="238"/>
      <c r="AF41" s="238"/>
      <c r="AG41" s="238"/>
      <c r="AH41" s="238"/>
      <c r="AI41" s="238"/>
      <c r="AJ41" s="238"/>
      <c r="AK41" s="238"/>
    </row>
    <row r="42" spans="1:37">
      <c r="A42" s="1">
        <v>38</v>
      </c>
      <c r="B42" s="3" t="s">
        <v>110</v>
      </c>
      <c r="C42" t="s">
        <v>111</v>
      </c>
      <c r="D42" t="str">
        <f t="shared" si="1"/>
        <v>1.15.01 R&amp;D expenditure, % GDP</v>
      </c>
      <c r="E42" t="s">
        <v>289</v>
      </c>
      <c r="F42" t="s">
        <v>349</v>
      </c>
      <c r="G42" t="s">
        <v>350</v>
      </c>
      <c r="H42" s="304">
        <v>1.8289200000000001</v>
      </c>
      <c r="I42" s="304"/>
      <c r="J42" s="304">
        <v>0.27762999999999999</v>
      </c>
      <c r="K42" s="304">
        <v>0.11823</v>
      </c>
      <c r="L42" s="304">
        <v>1.55182</v>
      </c>
      <c r="M42" s="304">
        <v>0.33495999999999998</v>
      </c>
      <c r="N42" s="304">
        <v>2.4325999999999999</v>
      </c>
      <c r="O42" s="304"/>
      <c r="P42" s="304"/>
      <c r="Q42" s="304">
        <v>1.06948</v>
      </c>
      <c r="R42" s="304">
        <v>0.64636000000000005</v>
      </c>
      <c r="S42" s="304">
        <v>0.28067999999999999</v>
      </c>
      <c r="T42" s="304">
        <v>3.2958099999999999</v>
      </c>
      <c r="U42" s="304"/>
      <c r="V42" s="304">
        <v>0.95087999999999995</v>
      </c>
      <c r="W42" s="304">
        <v>0.26855000000000001</v>
      </c>
      <c r="X42" s="304">
        <v>3.9940000000000003E-2</v>
      </c>
      <c r="Y42" s="304">
        <v>1.45475</v>
      </c>
      <c r="Z42" s="304">
        <v>0.16442999999999999</v>
      </c>
      <c r="AA42" s="304">
        <v>3.1579999999999997E-2</v>
      </c>
      <c r="AB42" s="304">
        <v>0.16435</v>
      </c>
      <c r="AC42" s="304">
        <v>0.32222000000000001</v>
      </c>
      <c r="AD42" s="304">
        <v>0.93584000000000001</v>
      </c>
      <c r="AE42" s="304">
        <v>2.1630500000000001</v>
      </c>
      <c r="AF42" s="304">
        <v>4.9301199999999996</v>
      </c>
      <c r="AG42" s="304">
        <v>0.11597</v>
      </c>
      <c r="AH42" s="304">
        <v>1.2097199999999999</v>
      </c>
      <c r="AI42" s="304">
        <v>2.9147599999999998</v>
      </c>
      <c r="AJ42" s="304">
        <v>3.4570500000000002</v>
      </c>
      <c r="AK42" s="304">
        <v>0.42532999999999999</v>
      </c>
    </row>
    <row r="43" spans="1:37">
      <c r="A43" s="1">
        <v>39</v>
      </c>
      <c r="B43" s="3" t="s">
        <v>112</v>
      </c>
      <c r="C43" t="s">
        <v>113</v>
      </c>
      <c r="D43" t="str">
        <f t="shared" si="1"/>
        <v>1.15.02 Researchers in R&amp;D, per capita</v>
      </c>
      <c r="E43" t="s">
        <v>289</v>
      </c>
      <c r="F43" t="s">
        <v>349</v>
      </c>
      <c r="G43" t="s">
        <v>352</v>
      </c>
      <c r="H43" s="304">
        <v>4.695856</v>
      </c>
      <c r="I43" s="304"/>
      <c r="J43" s="304">
        <v>0.51356360000000001</v>
      </c>
      <c r="K43" s="304">
        <v>3.0774369999999999E-2</v>
      </c>
      <c r="L43" s="304">
        <v>5.076244</v>
      </c>
      <c r="M43" s="304">
        <v>0.51866670000000004</v>
      </c>
      <c r="N43" s="304">
        <v>1.687057</v>
      </c>
      <c r="O43" s="304">
        <v>25.8</v>
      </c>
      <c r="P43" s="304"/>
      <c r="Q43" s="304">
        <v>4.8089579999999996</v>
      </c>
      <c r="R43" s="304">
        <v>0.26038329999999998</v>
      </c>
      <c r="S43" s="304">
        <v>0.39960760000000001</v>
      </c>
      <c r="T43" s="304">
        <v>5.6384179999999997</v>
      </c>
      <c r="U43" s="304"/>
      <c r="V43" s="304">
        <v>0.72645720000000003</v>
      </c>
      <c r="W43" s="304">
        <v>0.3840865</v>
      </c>
      <c r="X43" s="304">
        <v>1.8967359999999999E-2</v>
      </c>
      <c r="Y43" s="304">
        <v>5.1022699999999999</v>
      </c>
      <c r="Z43" s="304">
        <v>0.41530240000000002</v>
      </c>
      <c r="AA43" s="304">
        <v>3.3391919999999999E-2</v>
      </c>
      <c r="AB43" s="304"/>
      <c r="AC43" s="304">
        <v>0.17200789999999999</v>
      </c>
      <c r="AD43" s="304">
        <v>2.697892</v>
      </c>
      <c r="AE43" s="304">
        <v>7.2247479999999999</v>
      </c>
      <c r="AF43" s="304"/>
      <c r="AG43" s="304">
        <v>0.1045512</v>
      </c>
      <c r="AH43" s="304">
        <v>1.6990590000000001</v>
      </c>
      <c r="AI43" s="304"/>
      <c r="AJ43" s="304">
        <v>4.4517810000000004</v>
      </c>
      <c r="AK43" s="304">
        <v>0.77930849999999996</v>
      </c>
    </row>
    <row r="44" spans="1:37">
      <c r="A44" s="1">
        <v>40</v>
      </c>
      <c r="B44" s="3" t="s">
        <v>114</v>
      </c>
      <c r="C44" t="s">
        <v>115</v>
      </c>
      <c r="D44" t="str">
        <f t="shared" si="1"/>
        <v>1.15.03 Patent applications, per million inhabitants</v>
      </c>
      <c r="E44" t="s">
        <v>289</v>
      </c>
      <c r="F44" t="s">
        <v>353</v>
      </c>
      <c r="G44" t="s">
        <v>354</v>
      </c>
      <c r="H44" s="304">
        <v>445.04846989999999</v>
      </c>
      <c r="I44" s="304">
        <v>0.53406123900000002</v>
      </c>
      <c r="J44" s="304">
        <v>2.2624434390000001</v>
      </c>
      <c r="K44" s="304">
        <v>2.4342456810000002</v>
      </c>
      <c r="L44" s="304">
        <v>657.67875059999994</v>
      </c>
      <c r="M44" s="304">
        <v>41.504866610000001</v>
      </c>
      <c r="N44" s="304">
        <v>1123.6684969999999</v>
      </c>
      <c r="O44" s="304">
        <v>2486.2429999999999</v>
      </c>
      <c r="P44" s="304">
        <v>2.4991669440000002</v>
      </c>
      <c r="Q44" s="304">
        <v>329.05125120000002</v>
      </c>
      <c r="R44" s="304">
        <v>39.794718080000003</v>
      </c>
      <c r="S44" s="304">
        <v>5.8466340920000004</v>
      </c>
      <c r="T44" s="304">
        <v>3246.5507189999998</v>
      </c>
      <c r="U44" s="304"/>
      <c r="V44" s="304">
        <v>53.90175181</v>
      </c>
      <c r="W44" s="304">
        <v>13.965728179999999</v>
      </c>
      <c r="X44" s="304"/>
      <c r="Y44" s="304">
        <v>504.97560979999997</v>
      </c>
      <c r="Z44" s="304">
        <v>1.832381171</v>
      </c>
      <c r="AA44" s="304">
        <v>0.33258501699999998</v>
      </c>
      <c r="AB44" s="304">
        <v>7.006617361</v>
      </c>
      <c r="AC44" s="304">
        <v>6.0410504620000003</v>
      </c>
      <c r="AD44" s="304">
        <v>171.68095750000001</v>
      </c>
      <c r="AE44" s="304">
        <v>1525.456803</v>
      </c>
      <c r="AF44" s="304">
        <v>5276.9337949999999</v>
      </c>
      <c r="AG44" s="304">
        <v>11.60921593</v>
      </c>
      <c r="AH44" s="304">
        <v>20.206056109999999</v>
      </c>
      <c r="AI44" s="304">
        <v>805.71167260000004</v>
      </c>
      <c r="AJ44" s="304">
        <v>1545.033402</v>
      </c>
      <c r="AK44" s="304">
        <v>10.627174200000001</v>
      </c>
    </row>
    <row r="45" spans="1:37">
      <c r="A45" s="1">
        <v>41</v>
      </c>
      <c r="B45" s="3" t="s">
        <v>116</v>
      </c>
      <c r="C45" t="s">
        <v>117</v>
      </c>
      <c r="D45" t="str">
        <f t="shared" si="1"/>
        <v>1.15.04 High-technology exports, % of manufactured exports</v>
      </c>
      <c r="E45" t="s">
        <v>289</v>
      </c>
      <c r="F45" t="s">
        <v>355</v>
      </c>
      <c r="G45" t="s">
        <v>356</v>
      </c>
      <c r="H45" s="304">
        <v>25.607748090000001</v>
      </c>
      <c r="I45" s="304"/>
      <c r="J45" s="304">
        <v>1.0442378539999999</v>
      </c>
      <c r="K45" s="304">
        <v>6.3855944979999997</v>
      </c>
      <c r="L45" s="304">
        <v>13.669665609999999</v>
      </c>
      <c r="M45" s="304">
        <v>6.5153174470000002</v>
      </c>
      <c r="N45" s="304">
        <v>23.118674510000002</v>
      </c>
      <c r="O45" s="304"/>
      <c r="P45" s="304">
        <v>6.7115792340000002</v>
      </c>
      <c r="Q45" s="304">
        <v>34.813791440000003</v>
      </c>
      <c r="R45" s="304">
        <v>12.48172829</v>
      </c>
      <c r="S45" s="304">
        <v>7.9413033899999999</v>
      </c>
      <c r="T45" s="304">
        <v>13.36995553</v>
      </c>
      <c r="U45" s="304">
        <v>7.2864463769999999</v>
      </c>
      <c r="V45" s="304">
        <v>28.209326090000001</v>
      </c>
      <c r="W45" s="304">
        <v>19.351523619999998</v>
      </c>
      <c r="X45" s="304">
        <v>2.6110073319999998</v>
      </c>
      <c r="Y45" s="304">
        <v>11.96137163</v>
      </c>
      <c r="Z45" s="304">
        <v>1.4313173379999999</v>
      </c>
      <c r="AA45" s="304">
        <v>40.054062160000001</v>
      </c>
      <c r="AB45" s="304">
        <v>4.5837239329999999</v>
      </c>
      <c r="AC45" s="304">
        <v>66.611041080000007</v>
      </c>
      <c r="AD45" s="304">
        <v>9.6881141829999997</v>
      </c>
      <c r="AE45" s="304">
        <v>25.00822136</v>
      </c>
      <c r="AF45" s="304">
        <v>16.938263209999999</v>
      </c>
      <c r="AG45" s="304">
        <v>1.0863531239999999</v>
      </c>
      <c r="AH45" s="304">
        <v>21.787776000000001</v>
      </c>
      <c r="AI45" s="304">
        <v>26.523136990000001</v>
      </c>
      <c r="AJ45" s="304">
        <v>17.85045375</v>
      </c>
      <c r="AK45" s="304">
        <v>38.632807120000002</v>
      </c>
    </row>
    <row r="46" spans="1:37">
      <c r="A46" s="1">
        <v>42</v>
      </c>
      <c r="B46" s="3" t="s">
        <v>118</v>
      </c>
      <c r="C46" t="s">
        <v>119</v>
      </c>
      <c r="D46" t="str">
        <f t="shared" si="1"/>
        <v>1.15.05 Scientific articles, per million people</v>
      </c>
      <c r="E46" t="s">
        <v>289</v>
      </c>
      <c r="F46" t="s">
        <v>357</v>
      </c>
      <c r="G46" t="s">
        <v>358</v>
      </c>
      <c r="H46" s="304">
        <v>2368.5622509999998</v>
      </c>
      <c r="I46" s="304">
        <v>41.871409919999998</v>
      </c>
      <c r="J46" s="304">
        <v>937.51131220000002</v>
      </c>
      <c r="K46" s="304">
        <v>12.064359079999999</v>
      </c>
      <c r="L46" s="304">
        <v>1776.6194969999999</v>
      </c>
      <c r="M46" s="304">
        <v>456.79408949999998</v>
      </c>
      <c r="N46" s="304">
        <v>636.7622384</v>
      </c>
      <c r="O46" s="304">
        <v>1386.384675</v>
      </c>
      <c r="P46" s="304">
        <v>198.48772629999999</v>
      </c>
      <c r="Q46" s="304">
        <v>2468.8879969999998</v>
      </c>
      <c r="R46" s="304">
        <v>146.34090549999999</v>
      </c>
      <c r="S46" s="304">
        <v>116.2308675</v>
      </c>
      <c r="T46" s="304">
        <v>828.65008669999997</v>
      </c>
      <c r="U46" s="304">
        <v>11.22509028</v>
      </c>
      <c r="V46" s="304">
        <v>811.78335170000003</v>
      </c>
      <c r="W46" s="304">
        <v>161.7954617</v>
      </c>
      <c r="X46" s="304">
        <v>3.0321419289999998</v>
      </c>
      <c r="Y46" s="304">
        <v>1797.7795120000001</v>
      </c>
      <c r="Z46" s="304">
        <v>99.735626159999995</v>
      </c>
      <c r="AA46" s="304">
        <v>6.928577368</v>
      </c>
      <c r="AB46" s="304">
        <v>137.2865826</v>
      </c>
      <c r="AC46" s="304">
        <v>35.506767050000001</v>
      </c>
      <c r="AD46" s="304">
        <v>574.25828479999996</v>
      </c>
      <c r="AE46" s="304">
        <v>2253.0317540000001</v>
      </c>
      <c r="AF46" s="304">
        <v>1488.8957479999999</v>
      </c>
      <c r="AG46" s="304">
        <v>110.8631006</v>
      </c>
      <c r="AH46" s="304">
        <v>263.85641709999999</v>
      </c>
      <c r="AI46" s="304">
        <v>1557.4918500000001</v>
      </c>
      <c r="AJ46" s="304">
        <v>1371.287196</v>
      </c>
      <c r="AK46" s="304">
        <v>105.87148860000001</v>
      </c>
    </row>
    <row r="47" spans="1:37">
      <c r="A47" s="1">
        <v>43</v>
      </c>
      <c r="B47" s="2" t="s">
        <v>120</v>
      </c>
      <c r="C47" t="s">
        <v>121</v>
      </c>
      <c r="D47" t="str">
        <f t="shared" si="1"/>
        <v>1.16 Technological infrastructure</v>
      </c>
      <c r="E47" t="s">
        <v>686</v>
      </c>
      <c r="H47" s="304"/>
      <c r="I47" s="304"/>
      <c r="J47" s="304"/>
      <c r="K47" s="304"/>
      <c r="L47" s="304"/>
      <c r="M47" s="304"/>
      <c r="N47" s="304"/>
      <c r="O47" s="304"/>
      <c r="P47" s="304"/>
      <c r="Q47" s="304"/>
      <c r="R47" s="304"/>
      <c r="S47" s="304"/>
      <c r="T47" s="304"/>
      <c r="U47" s="304"/>
      <c r="V47" s="304"/>
      <c r="W47" s="304"/>
      <c r="X47" s="304"/>
      <c r="Y47" s="304"/>
      <c r="Z47" s="304"/>
      <c r="AA47" s="304"/>
      <c r="AB47" s="304"/>
      <c r="AC47" s="304"/>
      <c r="AD47" s="304"/>
      <c r="AE47" s="304"/>
      <c r="AF47" s="304"/>
      <c r="AG47" s="304"/>
      <c r="AH47" s="304"/>
      <c r="AI47" s="304"/>
      <c r="AJ47" s="304"/>
      <c r="AK47" s="304"/>
    </row>
    <row r="48" spans="1:37">
      <c r="A48" s="1">
        <v>44</v>
      </c>
      <c r="B48" s="3" t="s">
        <v>122</v>
      </c>
      <c r="C48" t="s">
        <v>123</v>
      </c>
      <c r="D48" t="str">
        <f t="shared" si="1"/>
        <v>1.16.01 Fixed internet speed, Mbps</v>
      </c>
      <c r="E48" t="s">
        <v>289</v>
      </c>
      <c r="F48" t="s">
        <v>359</v>
      </c>
      <c r="G48" t="s">
        <v>360</v>
      </c>
      <c r="H48" s="304">
        <v>75.021955869999999</v>
      </c>
      <c r="I48" s="304">
        <v>36.975258359999998</v>
      </c>
      <c r="J48" s="304">
        <v>60.818022040000002</v>
      </c>
      <c r="K48" s="304">
        <v>31.655390489999998</v>
      </c>
      <c r="L48" s="304">
        <v>204.69472039999999</v>
      </c>
      <c r="M48" s="304">
        <v>192.0726171</v>
      </c>
      <c r="N48" s="304">
        <v>147.0473016</v>
      </c>
      <c r="O48" s="304">
        <v>183.7149991</v>
      </c>
      <c r="P48" s="304">
        <v>62.130142540000001</v>
      </c>
      <c r="Q48" s="304">
        <v>148.9627917</v>
      </c>
      <c r="R48" s="304">
        <v>67.370527850000002</v>
      </c>
      <c r="S48" s="304">
        <v>23.897470129999999</v>
      </c>
      <c r="T48" s="304">
        <v>184.1641248</v>
      </c>
      <c r="U48" s="304">
        <v>28.606389700000001</v>
      </c>
      <c r="V48" s="304">
        <v>99.297053439999999</v>
      </c>
      <c r="W48" s="304">
        <v>61.662655119999997</v>
      </c>
      <c r="X48" s="304">
        <v>11.61856779</v>
      </c>
      <c r="Y48" s="304">
        <v>154.4618571</v>
      </c>
      <c r="Z48" s="304">
        <v>10.643694229999999</v>
      </c>
      <c r="AA48" s="304">
        <v>11.67489593</v>
      </c>
      <c r="AB48" s="304">
        <v>89.081165769999998</v>
      </c>
      <c r="AC48" s="304">
        <v>67.257277799999997</v>
      </c>
      <c r="AD48" s="304">
        <v>83.871063660000004</v>
      </c>
      <c r="AE48" s="304">
        <v>226.23077180000001</v>
      </c>
      <c r="AF48" s="304">
        <v>156.7029977</v>
      </c>
      <c r="AG48" s="304">
        <v>24.472370640000001</v>
      </c>
      <c r="AH48" s="304">
        <v>194.1298922</v>
      </c>
      <c r="AI48" s="304">
        <v>116.49715310000001</v>
      </c>
      <c r="AJ48" s="304">
        <v>205.40973869999999</v>
      </c>
      <c r="AK48" s="304">
        <v>85.113361810000001</v>
      </c>
    </row>
    <row r="49" spans="1:39">
      <c r="A49" s="1">
        <v>45</v>
      </c>
      <c r="B49" s="3" t="s">
        <v>124</v>
      </c>
      <c r="C49" t="s">
        <v>125</v>
      </c>
      <c r="D49" t="str">
        <f t="shared" si="1"/>
        <v>1.16.02 Internet users, % population</v>
      </c>
      <c r="E49" t="s">
        <v>289</v>
      </c>
      <c r="F49" t="s">
        <v>361</v>
      </c>
      <c r="G49" t="s">
        <v>362</v>
      </c>
      <c r="H49" s="304">
        <v>96.24</v>
      </c>
      <c r="I49" s="304">
        <v>38.917444660000001</v>
      </c>
      <c r="J49" s="304">
        <v>98.08</v>
      </c>
      <c r="K49" s="304">
        <v>60.152402299999999</v>
      </c>
      <c r="L49" s="304">
        <v>92.834016640000002</v>
      </c>
      <c r="M49" s="304">
        <v>90.193368820000003</v>
      </c>
      <c r="N49" s="304">
        <v>75.611316029999998</v>
      </c>
      <c r="O49" s="304">
        <v>89</v>
      </c>
      <c r="P49" s="304">
        <v>69.718113520000003</v>
      </c>
      <c r="Q49" s="304">
        <v>95.613570519999996</v>
      </c>
      <c r="R49" s="304">
        <v>46.31</v>
      </c>
      <c r="S49" s="304">
        <v>66.484612769999998</v>
      </c>
      <c r="T49" s="304">
        <v>82.914079279999996</v>
      </c>
      <c r="U49" s="304">
        <v>62</v>
      </c>
      <c r="V49" s="304">
        <v>97.398640400000005</v>
      </c>
      <c r="W49" s="304">
        <v>75.626504760000003</v>
      </c>
      <c r="X49" s="304">
        <v>44.021673239999998</v>
      </c>
      <c r="Y49" s="304">
        <v>95.910202690000006</v>
      </c>
      <c r="Z49" s="304">
        <v>21.0372074</v>
      </c>
      <c r="AA49" s="304">
        <v>32.054162910000002</v>
      </c>
      <c r="AB49" s="304">
        <v>74.674951250000007</v>
      </c>
      <c r="AC49" s="304">
        <v>52.675738080000002</v>
      </c>
      <c r="AD49" s="304">
        <v>90.417991630000003</v>
      </c>
      <c r="AE49" s="304">
        <v>95.953864760000002</v>
      </c>
      <c r="AF49" s="304">
        <v>97.168554130000004</v>
      </c>
      <c r="AG49" s="304">
        <v>44.453087240000002</v>
      </c>
      <c r="AH49" s="304">
        <v>87.977281009999999</v>
      </c>
      <c r="AI49" s="304">
        <v>96.680236570000005</v>
      </c>
      <c r="AJ49" s="304">
        <v>91.753208330000007</v>
      </c>
      <c r="AK49" s="304">
        <v>78.589999180000007</v>
      </c>
    </row>
    <row r="50" spans="1:39">
      <c r="A50" s="1">
        <v>46</v>
      </c>
      <c r="B50" s="3" t="s">
        <v>126</v>
      </c>
      <c r="C50" t="s">
        <v>252</v>
      </c>
      <c r="D50" t="str">
        <f t="shared" si="1"/>
        <v>1.16.03 Fixed broadband subscriptions (per 100 people)</v>
      </c>
      <c r="E50" t="s">
        <v>289</v>
      </c>
      <c r="F50" t="s">
        <v>363</v>
      </c>
      <c r="G50" t="s">
        <v>364</v>
      </c>
      <c r="H50" s="304">
        <v>35.198321550000003</v>
      </c>
      <c r="I50" s="304">
        <v>6.9344258319999996</v>
      </c>
      <c r="J50" s="304">
        <v>20.085879349999999</v>
      </c>
      <c r="K50" s="304">
        <v>3.0405224479999999</v>
      </c>
      <c r="L50" s="304">
        <v>43.076431939999999</v>
      </c>
      <c r="M50" s="304">
        <v>22.718116999999999</v>
      </c>
      <c r="N50" s="304">
        <v>41.35308483</v>
      </c>
      <c r="O50" s="304">
        <v>28.070630000000001</v>
      </c>
      <c r="P50" s="304">
        <v>14.85059163</v>
      </c>
      <c r="Q50" s="304">
        <v>39.829346639999997</v>
      </c>
      <c r="R50" s="304">
        <v>2.3638607220000001</v>
      </c>
      <c r="S50" s="304">
        <v>4.8797788239999997</v>
      </c>
      <c r="T50" s="304">
        <v>35.961419550000002</v>
      </c>
      <c r="U50" s="304">
        <v>2.03035451</v>
      </c>
      <c r="V50" s="304">
        <v>12.44260822</v>
      </c>
      <c r="W50" s="304">
        <v>19.488081659999999</v>
      </c>
      <c r="X50" s="304">
        <v>2.08059328</v>
      </c>
      <c r="Y50" s="304">
        <v>35.926201210000002</v>
      </c>
      <c r="Z50" s="304">
        <v>1.329531998</v>
      </c>
      <c r="AA50" s="304">
        <v>0.211067219</v>
      </c>
      <c r="AB50" s="304">
        <v>9.2908848119999998</v>
      </c>
      <c r="AC50" s="304">
        <v>7.5666943460000002</v>
      </c>
      <c r="AD50" s="304">
        <v>23.728569319999998</v>
      </c>
      <c r="AE50" s="304">
        <v>37.3597149</v>
      </c>
      <c r="AF50" s="304">
        <v>45.42500252</v>
      </c>
      <c r="AG50" s="304">
        <v>10.07871742</v>
      </c>
      <c r="AH50" s="304">
        <v>18.451252440000001</v>
      </c>
      <c r="AI50" s="304">
        <v>41.484878389999999</v>
      </c>
      <c r="AJ50" s="304">
        <v>37.578129339999997</v>
      </c>
      <c r="AK50" s="304">
        <v>21.651042579999999</v>
      </c>
    </row>
    <row r="51" spans="1:39">
      <c r="A51" s="1">
        <v>47</v>
      </c>
      <c r="B51" s="3" t="s">
        <v>128</v>
      </c>
      <c r="C51" t="s">
        <v>129</v>
      </c>
      <c r="D51" t="str">
        <f t="shared" si="1"/>
        <v>1.16.04 Mobile subscriptions (per 100 people)</v>
      </c>
      <c r="E51" t="s">
        <v>289</v>
      </c>
      <c r="F51" t="s">
        <v>363</v>
      </c>
      <c r="G51" t="s">
        <v>365</v>
      </c>
      <c r="H51" s="304">
        <v>107.031203</v>
      </c>
      <c r="I51" s="304">
        <v>105.26424900000001</v>
      </c>
      <c r="J51" s="304">
        <v>117.755155</v>
      </c>
      <c r="K51" s="304">
        <v>116.32560700000001</v>
      </c>
      <c r="L51" s="304">
        <v>91.230625399999994</v>
      </c>
      <c r="M51" s="304">
        <v>134.74532600000001</v>
      </c>
      <c r="N51" s="304">
        <v>124.877538</v>
      </c>
      <c r="O51" s="304">
        <v>129.21059399999999</v>
      </c>
      <c r="P51" s="304">
        <v>97.165440799999999</v>
      </c>
      <c r="Q51" s="304">
        <v>291.91033599999997</v>
      </c>
      <c r="R51" s="304">
        <v>80.648577200000005</v>
      </c>
      <c r="S51" s="304">
        <v>114.90055700000001</v>
      </c>
      <c r="T51" s="304">
        <v>167.523157</v>
      </c>
      <c r="U51" s="304">
        <v>64.955357899999996</v>
      </c>
      <c r="V51" s="304">
        <v>141.292316</v>
      </c>
      <c r="W51" s="304">
        <v>100.28819900000001</v>
      </c>
      <c r="X51" s="304">
        <v>106.69647399999999</v>
      </c>
      <c r="Y51" s="304">
        <v>114.689869</v>
      </c>
      <c r="Z51" s="304">
        <v>81.746912699999996</v>
      </c>
      <c r="AA51" s="304">
        <v>48.424850599999999</v>
      </c>
      <c r="AB51" s="304">
        <v>122.026402</v>
      </c>
      <c r="AC51" s="304">
        <v>144.042822</v>
      </c>
      <c r="AD51" s="304">
        <v>168.984724</v>
      </c>
      <c r="AE51" s="304">
        <v>156.47905299999999</v>
      </c>
      <c r="AF51" s="304">
        <v>148.58806000000001</v>
      </c>
      <c r="AG51" s="304">
        <v>143.07941700000001</v>
      </c>
      <c r="AH51" s="304">
        <v>176.31692699999999</v>
      </c>
      <c r="AI51" s="304">
        <v>120.81911700000001</v>
      </c>
      <c r="AJ51" s="304">
        <v>110.166472</v>
      </c>
      <c r="AK51" s="304">
        <v>139.94968700000001</v>
      </c>
    </row>
    <row r="52" spans="1:39">
      <c r="D52" t="str">
        <f t="shared" si="1"/>
        <v xml:space="preserve"> </v>
      </c>
      <c r="H52" s="239"/>
      <c r="I52" s="239"/>
      <c r="J52" s="239"/>
      <c r="K52" s="239"/>
      <c r="L52" s="239"/>
      <c r="M52" s="239"/>
      <c r="N52" s="239"/>
      <c r="O52" s="239"/>
      <c r="P52" s="239"/>
      <c r="Q52" s="239"/>
      <c r="R52" s="239"/>
      <c r="S52" s="239"/>
      <c r="T52" s="239"/>
      <c r="U52" s="239"/>
      <c r="V52" s="239"/>
      <c r="W52" s="239"/>
      <c r="X52" s="239"/>
      <c r="Y52" s="239"/>
      <c r="Z52" s="239"/>
      <c r="AA52" s="239"/>
      <c r="AB52" s="239"/>
      <c r="AC52" s="239"/>
      <c r="AD52" s="239"/>
      <c r="AE52" s="239"/>
      <c r="AF52" s="239"/>
      <c r="AG52" s="239"/>
      <c r="AH52" s="239"/>
      <c r="AI52" s="239"/>
      <c r="AJ52" s="239"/>
      <c r="AK52" s="239"/>
    </row>
    <row r="53" spans="1:39">
      <c r="A53" s="1"/>
      <c r="D53" t="str">
        <f t="shared" si="1"/>
        <v xml:space="preserve"> </v>
      </c>
      <c r="H53" s="239"/>
      <c r="I53" s="239"/>
      <c r="J53" s="239"/>
      <c r="K53" s="239"/>
      <c r="L53" s="239"/>
      <c r="M53" s="239"/>
      <c r="N53" s="239"/>
      <c r="O53" s="239"/>
      <c r="P53" s="239"/>
      <c r="Q53" s="239"/>
      <c r="R53" s="239"/>
      <c r="S53" s="239"/>
      <c r="T53" s="239"/>
      <c r="U53" s="239"/>
      <c r="V53" s="239"/>
      <c r="W53" s="239"/>
      <c r="X53" s="239"/>
      <c r="Y53" s="239"/>
      <c r="Z53" s="239"/>
      <c r="AA53" s="239"/>
      <c r="AB53" s="239"/>
      <c r="AC53" s="239"/>
      <c r="AD53" s="239"/>
      <c r="AE53" s="239"/>
      <c r="AF53" s="239"/>
      <c r="AG53" s="239"/>
      <c r="AH53" s="239"/>
      <c r="AI53" s="239"/>
      <c r="AJ53" s="239"/>
      <c r="AK53" s="239"/>
    </row>
    <row r="54" spans="1:39">
      <c r="A54" s="1"/>
      <c r="B54" t="s">
        <v>253</v>
      </c>
      <c r="C54" t="s">
        <v>131</v>
      </c>
      <c r="D54" t="str">
        <f t="shared" si="1"/>
        <v>2 Societal Pillar Societal Pillar</v>
      </c>
      <c r="H54" s="237"/>
      <c r="I54" s="237"/>
      <c r="J54" s="237"/>
      <c r="K54" s="237"/>
      <c r="L54" s="237"/>
      <c r="M54" s="237"/>
      <c r="N54" s="237"/>
      <c r="O54" s="237"/>
      <c r="P54" s="237"/>
      <c r="Q54" s="237"/>
      <c r="R54" s="237"/>
      <c r="S54" s="237"/>
      <c r="T54" s="237"/>
      <c r="U54" s="237"/>
      <c r="V54" s="237"/>
      <c r="W54" s="237"/>
      <c r="X54" s="237"/>
      <c r="Y54" s="237"/>
      <c r="Z54" s="237"/>
      <c r="AA54" s="237"/>
      <c r="AB54" s="237"/>
      <c r="AC54" s="237"/>
      <c r="AD54" s="237"/>
      <c r="AE54" s="237"/>
      <c r="AF54" s="237"/>
      <c r="AG54" s="237"/>
      <c r="AH54" s="237"/>
      <c r="AI54" s="237"/>
      <c r="AJ54" s="237"/>
      <c r="AK54" s="237"/>
    </row>
    <row r="55" spans="1:39">
      <c r="A55" s="1">
        <v>48</v>
      </c>
      <c r="B55" s="2" t="s">
        <v>132</v>
      </c>
      <c r="C55" t="s">
        <v>133</v>
      </c>
      <c r="D55" t="str">
        <f t="shared" si="1"/>
        <v>2.01 Inequality (Gini coefficient)</v>
      </c>
      <c r="E55" t="s">
        <v>287</v>
      </c>
      <c r="F55" t="s">
        <v>292</v>
      </c>
      <c r="G55" t="s">
        <v>367</v>
      </c>
      <c r="H55" s="304">
        <v>34.299999999999997</v>
      </c>
      <c r="I55" s="304">
        <v>33.4</v>
      </c>
      <c r="J55" s="304"/>
      <c r="K55" s="304"/>
      <c r="L55" s="304">
        <v>31.7</v>
      </c>
      <c r="M55" s="304">
        <v>43</v>
      </c>
      <c r="N55" s="304">
        <v>37.1</v>
      </c>
      <c r="O55" s="304"/>
      <c r="P55" s="304">
        <v>45.5</v>
      </c>
      <c r="Q55" s="304"/>
      <c r="R55" s="304">
        <v>32.799999999999997</v>
      </c>
      <c r="S55" s="304">
        <v>38.299999999999997</v>
      </c>
      <c r="T55" s="304"/>
      <c r="U55" s="304">
        <v>38.799999999999997</v>
      </c>
      <c r="V55" s="304">
        <v>40.700000000000003</v>
      </c>
      <c r="W55" s="304">
        <v>43.5</v>
      </c>
      <c r="X55" s="304">
        <v>30.7</v>
      </c>
      <c r="Y55" s="304"/>
      <c r="Z55" s="304">
        <v>29.6</v>
      </c>
      <c r="AA55" s="304"/>
      <c r="AB55" s="304">
        <v>40.299999999999997</v>
      </c>
      <c r="AC55" s="304">
        <v>40.700000000000003</v>
      </c>
      <c r="AD55" s="304">
        <v>36</v>
      </c>
      <c r="AE55" s="304"/>
      <c r="AF55" s="304">
        <v>31.4</v>
      </c>
      <c r="AG55" s="304">
        <v>37.700000000000003</v>
      </c>
      <c r="AH55" s="304">
        <v>34.9</v>
      </c>
      <c r="AI55" s="304">
        <v>32.4</v>
      </c>
      <c r="AJ55" s="304">
        <v>39.799999999999997</v>
      </c>
      <c r="AK55" s="304">
        <v>36.1</v>
      </c>
      <c r="AL55" s="279"/>
      <c r="AM55" s="278">
        <v>2023</v>
      </c>
    </row>
    <row r="56" spans="1:39">
      <c r="A56" s="1">
        <v>49</v>
      </c>
      <c r="B56" s="2" t="s">
        <v>134</v>
      </c>
      <c r="C56" t="s">
        <v>135</v>
      </c>
      <c r="D56" t="str">
        <f t="shared" si="1"/>
        <v>2.02 Educational attainment</v>
      </c>
      <c r="E56" t="s">
        <v>686</v>
      </c>
      <c r="H56" s="238"/>
      <c r="I56" s="238"/>
      <c r="J56" s="238"/>
      <c r="K56" s="238"/>
      <c r="L56" s="238"/>
      <c r="M56" s="238"/>
      <c r="N56" s="238"/>
      <c r="O56" s="238"/>
      <c r="P56" s="238"/>
      <c r="Q56" s="238"/>
      <c r="R56" s="238"/>
      <c r="S56" s="238"/>
      <c r="T56" s="238"/>
      <c r="U56" s="238"/>
      <c r="V56" s="238"/>
      <c r="W56" s="238"/>
      <c r="X56" s="238"/>
      <c r="Y56" s="238"/>
      <c r="Z56" s="238"/>
      <c r="AA56" s="238"/>
      <c r="AB56" s="238"/>
      <c r="AC56" s="238"/>
      <c r="AD56" s="238"/>
      <c r="AE56" s="238"/>
      <c r="AF56" s="238"/>
      <c r="AG56" s="238"/>
      <c r="AH56" s="238"/>
      <c r="AI56" s="238"/>
      <c r="AJ56" s="238"/>
      <c r="AK56" s="238"/>
    </row>
    <row r="57" spans="1:39">
      <c r="A57" s="1">
        <v>50</v>
      </c>
      <c r="B57" s="3" t="s">
        <v>136</v>
      </c>
      <c r="C57" t="s">
        <v>137</v>
      </c>
      <c r="D57" t="str">
        <f t="shared" si="1"/>
        <v>2.02.01 Mean years of schooling</v>
      </c>
      <c r="E57" t="s">
        <v>289</v>
      </c>
      <c r="F57" t="s">
        <v>368</v>
      </c>
      <c r="G57" t="s">
        <v>369</v>
      </c>
      <c r="H57" s="304">
        <v>12.726819989999999</v>
      </c>
      <c r="I57" s="304">
        <v>7.3790597919999996</v>
      </c>
      <c r="J57" s="304">
        <v>9.2200000000000006</v>
      </c>
      <c r="K57" s="304">
        <v>5.197100163</v>
      </c>
      <c r="L57" s="304">
        <v>13.86876597</v>
      </c>
      <c r="M57" s="304">
        <v>11.11136804</v>
      </c>
      <c r="N57" s="304">
        <v>8.1069104460000005</v>
      </c>
      <c r="O57" s="304">
        <v>12.6</v>
      </c>
      <c r="P57" s="304">
        <v>8.9697504039999991</v>
      </c>
      <c r="Q57" s="304">
        <v>12.34776974</v>
      </c>
      <c r="R57" s="304">
        <v>6.5707001690000002</v>
      </c>
      <c r="S57" s="304">
        <v>8.5565099720000006</v>
      </c>
      <c r="T57" s="304">
        <v>12.66923046</v>
      </c>
      <c r="U57" s="304">
        <v>5.9469705299999998</v>
      </c>
      <c r="V57" s="304">
        <v>10.74828052</v>
      </c>
      <c r="W57" s="304">
        <v>9.2210502620000003</v>
      </c>
      <c r="X57" s="304">
        <v>6.5181576970000004</v>
      </c>
      <c r="Y57" s="304">
        <v>12.94468975</v>
      </c>
      <c r="Z57" s="304">
        <v>4.4223190189999997</v>
      </c>
      <c r="AA57" s="304">
        <v>4.9336311459999997</v>
      </c>
      <c r="AB57" s="304">
        <v>10.01696229</v>
      </c>
      <c r="AC57" s="304">
        <v>8.9714095589999996</v>
      </c>
      <c r="AD57" s="304">
        <v>12.41152954</v>
      </c>
      <c r="AE57" s="304">
        <v>11.924880030000001</v>
      </c>
      <c r="AF57" s="304">
        <v>12.614092339999999</v>
      </c>
      <c r="AG57" s="304">
        <v>11.24960995</v>
      </c>
      <c r="AH57" s="304">
        <v>8.834560711</v>
      </c>
      <c r="AI57" s="304">
        <v>13.4061203</v>
      </c>
      <c r="AJ57" s="304">
        <v>13.57549953</v>
      </c>
      <c r="AK57" s="304">
        <v>8.4553487940000007</v>
      </c>
    </row>
    <row r="58" spans="1:39">
      <c r="A58" s="1">
        <v>51</v>
      </c>
      <c r="B58" s="3" t="s">
        <v>138</v>
      </c>
      <c r="C58" t="s">
        <v>254</v>
      </c>
      <c r="D58" t="str">
        <f t="shared" si="1"/>
        <v>2.02.02 University education index</v>
      </c>
      <c r="E58" t="s">
        <v>289</v>
      </c>
      <c r="F58" t="s">
        <v>370</v>
      </c>
      <c r="G58" t="s">
        <v>371</v>
      </c>
      <c r="H58" s="304">
        <v>46.482259290000002</v>
      </c>
      <c r="I58" s="304">
        <v>2.47330381</v>
      </c>
      <c r="J58" s="304">
        <v>27.91072754</v>
      </c>
      <c r="K58" s="304">
        <v>0</v>
      </c>
      <c r="L58" s="304">
        <v>31.137209129999999</v>
      </c>
      <c r="M58" s="304">
        <v>2.2594413019999999</v>
      </c>
      <c r="N58" s="304">
        <v>45.724846020000001</v>
      </c>
      <c r="O58" s="304">
        <v>15.76898197</v>
      </c>
      <c r="P58" s="304">
        <v>0</v>
      </c>
      <c r="Q58" s="304">
        <v>19.6498566</v>
      </c>
      <c r="R58" s="304">
        <v>25.934823470000001</v>
      </c>
      <c r="S58" s="304">
        <v>0.60941174200000003</v>
      </c>
      <c r="T58" s="304">
        <v>17.137291340000001</v>
      </c>
      <c r="U58" s="304">
        <v>0</v>
      </c>
      <c r="V58" s="304">
        <v>10.8466176</v>
      </c>
      <c r="W58" s="304">
        <v>1.3194891630000001</v>
      </c>
      <c r="X58" s="304">
        <v>0</v>
      </c>
      <c r="Y58" s="304">
        <v>25.043023760000001</v>
      </c>
      <c r="Z58" s="304">
        <v>11.98583165</v>
      </c>
      <c r="AA58" s="304">
        <v>0</v>
      </c>
      <c r="AB58" s="304">
        <v>0</v>
      </c>
      <c r="AC58" s="304">
        <v>0</v>
      </c>
      <c r="AD58" s="304">
        <v>11.4159723</v>
      </c>
      <c r="AE58" s="304">
        <v>9.7572513349999994</v>
      </c>
      <c r="AF58" s="304">
        <v>24.377647419999999</v>
      </c>
      <c r="AG58" s="304">
        <v>0</v>
      </c>
      <c r="AH58" s="304">
        <v>2.9086724679999998</v>
      </c>
      <c r="AI58" s="304">
        <v>80.618774799999997</v>
      </c>
      <c r="AJ58" s="304">
        <v>118.5653219</v>
      </c>
      <c r="AK58" s="304">
        <v>1.4236997680000001</v>
      </c>
    </row>
    <row r="59" spans="1:39">
      <c r="A59" s="1">
        <v>52</v>
      </c>
      <c r="B59" s="3" t="s">
        <v>140</v>
      </c>
      <c r="C59" t="s">
        <v>255</v>
      </c>
      <c r="D59" t="str">
        <f t="shared" si="1"/>
        <v>2.02.03 Tertiary enrollment, % age group</v>
      </c>
      <c r="E59" t="s">
        <v>289</v>
      </c>
      <c r="F59" t="s">
        <v>292</v>
      </c>
      <c r="G59" t="s">
        <v>372</v>
      </c>
      <c r="H59" s="238">
        <v>106.240760803223</v>
      </c>
      <c r="I59" s="238">
        <v>22.840000152587901</v>
      </c>
      <c r="J59" s="238">
        <v>32.698329925537102</v>
      </c>
      <c r="K59" s="238">
        <v>14.998999595642101</v>
      </c>
      <c r="L59" s="238">
        <v>77.802291870117202</v>
      </c>
      <c r="M59" s="238">
        <v>99.3372802734375</v>
      </c>
      <c r="N59" s="238">
        <v>71.981552124023395</v>
      </c>
      <c r="O59" s="238">
        <v>89.81</v>
      </c>
      <c r="P59" s="238">
        <v>57.937660217285199</v>
      </c>
      <c r="Q59" s="238">
        <v>97.349021911621094</v>
      </c>
      <c r="R59" s="238">
        <v>33.117000579833999</v>
      </c>
      <c r="S59" s="238">
        <v>42.633171081542997</v>
      </c>
      <c r="T59" s="238">
        <v>63.1702690124512</v>
      </c>
      <c r="U59" s="238">
        <v>12.4589996337891</v>
      </c>
      <c r="V59" s="238">
        <v>40.270999908447301</v>
      </c>
      <c r="W59" s="238">
        <v>46.406131744384801</v>
      </c>
      <c r="X59" s="238"/>
      <c r="Y59" s="238">
        <v>79.412887573242202</v>
      </c>
      <c r="Z59" s="238">
        <v>13.429059982299799</v>
      </c>
      <c r="AA59" s="238"/>
      <c r="AB59" s="238"/>
      <c r="AC59" s="238">
        <v>34.890998840332003</v>
      </c>
      <c r="AD59" s="238">
        <v>56.617000579833999</v>
      </c>
      <c r="AE59" s="238">
        <v>97.098907470703097</v>
      </c>
      <c r="AF59" s="238">
        <v>103.276039123535</v>
      </c>
      <c r="AG59" s="238">
        <v>22.965000152587901</v>
      </c>
      <c r="AH59" s="238">
        <v>48.752998352050803</v>
      </c>
      <c r="AI59" s="238">
        <v>82.651649475097699</v>
      </c>
      <c r="AJ59" s="238">
        <v>79.361930847167997</v>
      </c>
      <c r="AK59" s="238">
        <v>42.2239990234375</v>
      </c>
      <c r="AL59" s="1"/>
      <c r="AM59">
        <v>2022</v>
      </c>
    </row>
    <row r="60" spans="1:39">
      <c r="A60" s="1">
        <v>53</v>
      </c>
      <c r="B60" s="2" t="s">
        <v>142</v>
      </c>
      <c r="C60" t="s">
        <v>143</v>
      </c>
      <c r="D60" t="str">
        <f t="shared" si="1"/>
        <v>2.03 Labor standards</v>
      </c>
      <c r="E60" t="s">
        <v>686</v>
      </c>
      <c r="H60" s="238"/>
      <c r="I60" s="238"/>
      <c r="J60" s="238"/>
      <c r="K60" s="238"/>
      <c r="L60" s="238"/>
      <c r="M60" s="238"/>
      <c r="N60" s="238"/>
      <c r="O60" s="238"/>
      <c r="P60" s="238"/>
      <c r="Q60" s="238"/>
      <c r="R60" s="238"/>
      <c r="S60" s="238"/>
      <c r="T60" s="238"/>
      <c r="U60" s="238"/>
      <c r="V60" s="238"/>
      <c r="W60" s="238"/>
      <c r="X60" s="238"/>
      <c r="Y60" s="238"/>
      <c r="Z60" s="238"/>
      <c r="AA60" s="238"/>
      <c r="AB60" s="238"/>
      <c r="AC60" s="238"/>
      <c r="AD60" s="238"/>
      <c r="AE60" s="238"/>
      <c r="AF60" s="238"/>
      <c r="AG60" s="238"/>
      <c r="AH60" s="238"/>
      <c r="AI60" s="238"/>
      <c r="AJ60" s="238"/>
      <c r="AK60" s="238"/>
    </row>
    <row r="61" spans="1:39">
      <c r="A61" s="1">
        <v>54</v>
      </c>
      <c r="B61" s="3" t="s">
        <v>144</v>
      </c>
      <c r="C61" t="s">
        <v>256</v>
      </c>
      <c r="D61" t="str">
        <f t="shared" si="1"/>
        <v>2.03.01 Gender non-discrimination in hiring, index</v>
      </c>
      <c r="E61" t="s">
        <v>289</v>
      </c>
      <c r="F61" t="s">
        <v>373</v>
      </c>
      <c r="G61" t="s">
        <v>374</v>
      </c>
      <c r="H61" s="304">
        <v>100</v>
      </c>
      <c r="I61" s="304">
        <v>50</v>
      </c>
      <c r="J61" s="304">
        <v>25</v>
      </c>
      <c r="K61" s="304">
        <v>100</v>
      </c>
      <c r="L61" s="304">
        <v>100</v>
      </c>
      <c r="M61" s="304">
        <v>75</v>
      </c>
      <c r="N61" s="304">
        <v>100</v>
      </c>
      <c r="O61" s="304">
        <v>100</v>
      </c>
      <c r="P61" s="304">
        <v>100</v>
      </c>
      <c r="Q61" s="304">
        <v>100</v>
      </c>
      <c r="R61" s="304">
        <v>100</v>
      </c>
      <c r="S61" s="304">
        <v>100</v>
      </c>
      <c r="T61" s="304">
        <v>50</v>
      </c>
      <c r="U61" s="304">
        <v>75</v>
      </c>
      <c r="V61" s="304">
        <v>50</v>
      </c>
      <c r="W61" s="304">
        <v>100</v>
      </c>
      <c r="X61" s="304">
        <v>25</v>
      </c>
      <c r="Y61" s="304">
        <v>100</v>
      </c>
      <c r="Z61" s="304">
        <v>100</v>
      </c>
      <c r="AA61" s="304">
        <v>50</v>
      </c>
      <c r="AB61" s="304">
        <v>100</v>
      </c>
      <c r="AC61" s="304">
        <v>100</v>
      </c>
      <c r="AD61" s="304">
        <v>50</v>
      </c>
      <c r="AE61" s="304">
        <v>75</v>
      </c>
      <c r="AF61" s="304">
        <v>100</v>
      </c>
      <c r="AG61" s="304">
        <v>75</v>
      </c>
      <c r="AH61" s="304">
        <v>100</v>
      </c>
      <c r="AI61" s="304">
        <v>100</v>
      </c>
      <c r="AJ61" s="304">
        <v>100</v>
      </c>
      <c r="AK61" s="304">
        <v>100</v>
      </c>
    </row>
    <row r="62" spans="1:39">
      <c r="A62" s="1">
        <v>55</v>
      </c>
      <c r="B62" s="3" t="s">
        <v>146</v>
      </c>
      <c r="C62" t="s">
        <v>257</v>
      </c>
      <c r="D62" t="str">
        <f t="shared" si="1"/>
        <v>2.03.02 Freedom of association and assembly, index</v>
      </c>
      <c r="E62" t="s">
        <v>289</v>
      </c>
      <c r="F62" t="s">
        <v>292</v>
      </c>
      <c r="H62" s="304">
        <v>0.77016638500000001</v>
      </c>
      <c r="I62" s="304">
        <v>0.414163697</v>
      </c>
      <c r="J62" s="304"/>
      <c r="K62" s="304">
        <v>0.30340323600000002</v>
      </c>
      <c r="L62" s="304">
        <v>0.74119430399999997</v>
      </c>
      <c r="M62" s="304">
        <v>0.70959865600000005</v>
      </c>
      <c r="N62" s="304">
        <v>0.20784206299999999</v>
      </c>
      <c r="O62" s="304">
        <v>0.72142018600000002</v>
      </c>
      <c r="P62" s="304">
        <v>0.58575774899999999</v>
      </c>
      <c r="Q62" s="304"/>
      <c r="R62" s="304">
        <v>0.45394353399999998</v>
      </c>
      <c r="S62" s="304">
        <v>0.495522189</v>
      </c>
      <c r="T62" s="304">
        <v>0.86974497799999995</v>
      </c>
      <c r="U62" s="304">
        <v>0.16690598700000001</v>
      </c>
      <c r="V62" s="304">
        <v>0.4748232</v>
      </c>
      <c r="W62" s="304">
        <v>0.562087436</v>
      </c>
      <c r="X62" s="304">
        <v>0.248397434</v>
      </c>
      <c r="Y62" s="304">
        <v>0.80647551699999998</v>
      </c>
      <c r="Z62" s="304">
        <v>0.45083450800000002</v>
      </c>
      <c r="AA62" s="304">
        <v>0.65925843699999997</v>
      </c>
      <c r="AB62" s="304">
        <v>0.57517157100000005</v>
      </c>
      <c r="AC62" s="304">
        <v>0.512187167</v>
      </c>
      <c r="AD62" s="304">
        <v>0.25725363499999998</v>
      </c>
      <c r="AE62" s="304">
        <v>0.35054782899999998</v>
      </c>
      <c r="AF62" s="304">
        <v>0.61806192699999996</v>
      </c>
      <c r="AG62" s="304">
        <v>0.48650010999999999</v>
      </c>
      <c r="AH62" s="304">
        <v>0.34675282499999999</v>
      </c>
      <c r="AI62" s="304">
        <v>0.71087325000000001</v>
      </c>
      <c r="AJ62" s="304">
        <v>0.75055914899999998</v>
      </c>
      <c r="AK62" s="304">
        <v>0.25484071699999999</v>
      </c>
    </row>
    <row r="63" spans="1:39">
      <c r="A63" s="1">
        <v>56</v>
      </c>
      <c r="B63" s="2" t="s">
        <v>148</v>
      </c>
      <c r="C63" t="s">
        <v>149</v>
      </c>
      <c r="D63" t="str">
        <f t="shared" si="1"/>
        <v>2.04 Political stability and absence of violence</v>
      </c>
      <c r="E63" t="s">
        <v>289</v>
      </c>
      <c r="F63" t="s">
        <v>375</v>
      </c>
      <c r="G63" t="s">
        <v>376</v>
      </c>
      <c r="H63" s="304">
        <v>81.60377502</v>
      </c>
      <c r="I63" s="304">
        <v>13.20754719</v>
      </c>
      <c r="J63" s="304">
        <v>94.811317439999996</v>
      </c>
      <c r="K63" s="304">
        <v>44.81132126</v>
      </c>
      <c r="L63" s="304">
        <v>73.584907529999995</v>
      </c>
      <c r="M63" s="304">
        <v>51.415092469999998</v>
      </c>
      <c r="N63" s="304">
        <v>28.30188751</v>
      </c>
      <c r="O63" s="304">
        <v>72.17</v>
      </c>
      <c r="P63" s="304">
        <v>38.679245000000002</v>
      </c>
      <c r="Q63" s="304">
        <v>66.509437559999995</v>
      </c>
      <c r="R63" s="304">
        <v>24.528301240000001</v>
      </c>
      <c r="S63" s="304">
        <v>29.245283130000001</v>
      </c>
      <c r="T63" s="304">
        <v>86.792449950000005</v>
      </c>
      <c r="U63" s="304">
        <v>74.056602479999995</v>
      </c>
      <c r="V63" s="304">
        <v>51.88679123</v>
      </c>
      <c r="W63" s="304">
        <v>21.69811249</v>
      </c>
      <c r="X63" s="304">
        <v>2.8301887510000001</v>
      </c>
      <c r="Y63" s="304">
        <v>96.22641754</v>
      </c>
      <c r="Z63" s="304">
        <v>6.6037735939999997</v>
      </c>
      <c r="AA63" s="304">
        <v>23.584905620000001</v>
      </c>
      <c r="AB63" s="304">
        <v>27.830188750000001</v>
      </c>
      <c r="AC63" s="304">
        <v>20.28301811</v>
      </c>
      <c r="AD63" s="304">
        <v>16.037734990000001</v>
      </c>
      <c r="AE63" s="304">
        <v>97.169815060000005</v>
      </c>
      <c r="AF63" s="304">
        <v>64.622642519999999</v>
      </c>
      <c r="AG63" s="304">
        <v>18.867923739999998</v>
      </c>
      <c r="AH63" s="304">
        <v>31.60377312</v>
      </c>
      <c r="AI63" s="304">
        <v>62.264152529999997</v>
      </c>
      <c r="AJ63" s="304">
        <v>45.283020020000002</v>
      </c>
      <c r="AK63" s="304">
        <v>45.754718779999997</v>
      </c>
    </row>
    <row r="64" spans="1:39">
      <c r="A64" s="1">
        <v>57</v>
      </c>
      <c r="B64" s="2" t="s">
        <v>150</v>
      </c>
      <c r="C64" t="s">
        <v>151</v>
      </c>
      <c r="D64" t="str">
        <f t="shared" si="1"/>
        <v>2.05 Goods produced by forced labor or child labor</v>
      </c>
      <c r="E64" t="s">
        <v>685</v>
      </c>
      <c r="H64" s="238"/>
      <c r="I64" s="238"/>
      <c r="J64" s="238"/>
      <c r="K64" s="238"/>
      <c r="L64" s="238"/>
      <c r="M64" s="238"/>
      <c r="N64" s="238"/>
      <c r="O64" s="238"/>
      <c r="P64" s="238"/>
      <c r="Q64" s="238"/>
      <c r="R64" s="238"/>
      <c r="S64" s="238"/>
      <c r="T64" s="238"/>
      <c r="U64" s="238"/>
      <c r="V64" s="238"/>
      <c r="W64" s="238"/>
      <c r="X64" s="238"/>
      <c r="Y64" s="238"/>
      <c r="Z64" s="238"/>
      <c r="AA64" s="238"/>
      <c r="AB64" s="238"/>
      <c r="AC64" s="238"/>
      <c r="AD64" s="238"/>
      <c r="AE64" s="238"/>
      <c r="AF64" s="238"/>
      <c r="AG64" s="238"/>
      <c r="AH64" s="238"/>
      <c r="AI64" s="238"/>
      <c r="AJ64" s="238"/>
      <c r="AK64" s="238"/>
    </row>
    <row r="65" spans="1:37">
      <c r="A65" s="1">
        <v>58</v>
      </c>
      <c r="B65" s="3" t="s">
        <v>152</v>
      </c>
      <c r="C65" t="s">
        <v>153</v>
      </c>
      <c r="D65" t="str">
        <f t="shared" si="1"/>
        <v>2.05.01 Goods produced by forced labor</v>
      </c>
      <c r="E65" t="s">
        <v>686</v>
      </c>
      <c r="H65" s="238"/>
      <c r="I65" s="238"/>
      <c r="J65" s="238"/>
      <c r="K65" s="238"/>
      <c r="L65" s="238"/>
      <c r="M65" s="238"/>
      <c r="N65" s="238"/>
      <c r="O65" s="238"/>
      <c r="P65" s="238"/>
      <c r="Q65" s="238"/>
      <c r="R65" s="238"/>
      <c r="S65" s="238"/>
      <c r="T65" s="238"/>
      <c r="U65" s="238"/>
      <c r="V65" s="238"/>
      <c r="W65" s="238"/>
      <c r="X65" s="238"/>
      <c r="Y65" s="238"/>
      <c r="Z65" s="238"/>
      <c r="AA65" s="238"/>
      <c r="AB65" s="238"/>
      <c r="AC65" s="238"/>
      <c r="AD65" s="238"/>
      <c r="AE65" s="238"/>
      <c r="AF65" s="238"/>
      <c r="AG65" s="238"/>
      <c r="AH65" s="238"/>
      <c r="AI65" s="238"/>
      <c r="AJ65" s="238"/>
      <c r="AK65" s="238"/>
    </row>
    <row r="66" spans="1:37">
      <c r="A66" s="1">
        <v>59</v>
      </c>
      <c r="B66" s="4" t="s">
        <v>154</v>
      </c>
      <c r="C66" t="s">
        <v>155</v>
      </c>
      <c r="D66" t="str">
        <f t="shared" si="1"/>
        <v>2.05.01.a Goods produced by forced labor, number of goods categories</v>
      </c>
      <c r="E66" t="s">
        <v>287</v>
      </c>
      <c r="F66" t="s">
        <v>377</v>
      </c>
      <c r="G66" t="s">
        <v>378</v>
      </c>
      <c r="H66" s="304">
        <v>0</v>
      </c>
      <c r="I66" s="304">
        <v>2</v>
      </c>
      <c r="J66" s="304">
        <v>0</v>
      </c>
      <c r="K66" s="304">
        <v>1</v>
      </c>
      <c r="L66" s="304">
        <v>0</v>
      </c>
      <c r="M66" s="304">
        <v>0</v>
      </c>
      <c r="N66" s="304">
        <v>18</v>
      </c>
      <c r="O66" s="304">
        <v>1</v>
      </c>
      <c r="P66" s="304">
        <v>0</v>
      </c>
      <c r="Q66" s="304">
        <v>0</v>
      </c>
      <c r="R66" s="304">
        <v>10</v>
      </c>
      <c r="S66" s="304">
        <v>2</v>
      </c>
      <c r="T66" s="304">
        <v>0</v>
      </c>
      <c r="U66" s="304">
        <v>0</v>
      </c>
      <c r="V66" s="304">
        <v>4</v>
      </c>
      <c r="W66" s="304">
        <v>2</v>
      </c>
      <c r="X66" s="304">
        <v>0</v>
      </c>
      <c r="Y66" s="304">
        <v>0</v>
      </c>
      <c r="Z66" s="304">
        <v>6</v>
      </c>
      <c r="AA66" s="304">
        <v>0</v>
      </c>
      <c r="AB66" s="304">
        <v>3</v>
      </c>
      <c r="AC66" s="304">
        <v>0</v>
      </c>
      <c r="AD66" s="304">
        <v>3</v>
      </c>
      <c r="AE66" s="304">
        <v>0</v>
      </c>
      <c r="AF66" s="304">
        <v>0</v>
      </c>
      <c r="AG66" s="304">
        <v>0</v>
      </c>
      <c r="AH66" s="304">
        <v>3</v>
      </c>
      <c r="AI66" s="304">
        <v>0</v>
      </c>
      <c r="AJ66" s="304">
        <v>0</v>
      </c>
      <c r="AK66" s="304">
        <v>1</v>
      </c>
    </row>
    <row r="67" spans="1:37">
      <c r="A67" s="1">
        <v>60</v>
      </c>
      <c r="B67" s="4" t="s">
        <v>156</v>
      </c>
      <c r="C67" t="s">
        <v>157</v>
      </c>
      <c r="D67" t="str">
        <f t="shared" si="1"/>
        <v>2.05.01.b % population in forced labor</v>
      </c>
      <c r="E67" t="s">
        <v>287</v>
      </c>
      <c r="F67" t="s">
        <v>379</v>
      </c>
      <c r="G67" t="s">
        <v>157</v>
      </c>
      <c r="H67" s="304">
        <v>1.609539032</v>
      </c>
      <c r="I67" s="304">
        <v>7.0562992099999997</v>
      </c>
      <c r="J67" s="304"/>
      <c r="K67" s="304">
        <v>4.9826292990000001</v>
      </c>
      <c r="L67" s="304">
        <v>1.8260604140000001</v>
      </c>
      <c r="M67" s="304">
        <v>3.1733758449999998</v>
      </c>
      <c r="N67" s="304">
        <v>4.0098066330000002</v>
      </c>
      <c r="O67" s="304">
        <v>1.6852709050000001</v>
      </c>
      <c r="P67" s="304">
        <v>7.6345400809999999</v>
      </c>
      <c r="Q67" s="304">
        <v>2.762860775</v>
      </c>
      <c r="R67" s="304">
        <v>8.0072460169999999</v>
      </c>
      <c r="S67" s="304">
        <v>6.7028322219999996</v>
      </c>
      <c r="T67" s="304">
        <v>1.1408095359999999</v>
      </c>
      <c r="U67" s="304">
        <v>5.1618075369999996</v>
      </c>
      <c r="V67" s="304">
        <v>6.2550435069999999</v>
      </c>
      <c r="W67" s="304">
        <v>6.5893306730000001</v>
      </c>
      <c r="X67" s="304">
        <v>12.079667089999999</v>
      </c>
      <c r="Y67" s="304">
        <v>1.6117432119999999</v>
      </c>
      <c r="Z67" s="304">
        <v>10.63333225</v>
      </c>
      <c r="AA67" s="304">
        <v>10.34617519</v>
      </c>
      <c r="AB67" s="304">
        <v>7.098518372</v>
      </c>
      <c r="AC67" s="304">
        <v>7.8424558639999997</v>
      </c>
      <c r="AD67" s="304">
        <v>13.015791889999999</v>
      </c>
      <c r="AE67" s="304">
        <v>2.1335029599999999</v>
      </c>
      <c r="AF67" s="304">
        <v>3.5029354100000001</v>
      </c>
      <c r="AG67" s="304">
        <v>6.4705958370000003</v>
      </c>
      <c r="AH67" s="304">
        <v>5.7416377069999998</v>
      </c>
      <c r="AI67" s="304">
        <v>1.80371964</v>
      </c>
      <c r="AJ67" s="304">
        <v>3.295266867</v>
      </c>
      <c r="AK67" s="304">
        <v>4.0675201420000002</v>
      </c>
    </row>
    <row r="68" spans="1:37">
      <c r="A68" s="1">
        <v>61</v>
      </c>
      <c r="B68" s="3" t="s">
        <v>158</v>
      </c>
      <c r="C68" t="s">
        <v>159</v>
      </c>
      <c r="D68" t="str">
        <f t="shared" si="1"/>
        <v>2.05.02 Goods produced by child labor, number of goods categories</v>
      </c>
      <c r="E68" t="s">
        <v>287</v>
      </c>
      <c r="F68" t="s">
        <v>380</v>
      </c>
      <c r="G68" t="s">
        <v>378</v>
      </c>
      <c r="H68" s="304">
        <v>0</v>
      </c>
      <c r="I68" s="304">
        <v>15</v>
      </c>
      <c r="J68" s="304">
        <v>0</v>
      </c>
      <c r="K68" s="304">
        <v>13</v>
      </c>
      <c r="L68" s="304">
        <v>0</v>
      </c>
      <c r="M68" s="304">
        <v>0</v>
      </c>
      <c r="N68" s="304">
        <v>6</v>
      </c>
      <c r="O68" s="304">
        <v>0</v>
      </c>
      <c r="P68" s="304">
        <v>8</v>
      </c>
      <c r="Q68" s="304">
        <v>0</v>
      </c>
      <c r="R68" s="304">
        <v>25</v>
      </c>
      <c r="S68" s="304">
        <v>7</v>
      </c>
      <c r="T68" s="304">
        <v>0</v>
      </c>
      <c r="U68" s="304">
        <v>0</v>
      </c>
      <c r="V68" s="304">
        <v>1</v>
      </c>
      <c r="W68" s="304">
        <v>15</v>
      </c>
      <c r="X68" s="304">
        <v>0</v>
      </c>
      <c r="Y68" s="304">
        <v>0</v>
      </c>
      <c r="Z68" s="304">
        <v>14</v>
      </c>
      <c r="AA68" s="304">
        <v>0</v>
      </c>
      <c r="AB68" s="304">
        <v>5</v>
      </c>
      <c r="AC68" s="304">
        <v>13</v>
      </c>
      <c r="AD68" s="304">
        <v>1</v>
      </c>
      <c r="AE68" s="304">
        <v>0</v>
      </c>
      <c r="AF68" s="304">
        <v>0</v>
      </c>
      <c r="AG68" s="304">
        <v>0</v>
      </c>
      <c r="AH68" s="304">
        <v>4</v>
      </c>
      <c r="AI68" s="304">
        <v>0</v>
      </c>
      <c r="AJ68" s="304">
        <v>0</v>
      </c>
      <c r="AK68" s="304">
        <v>16</v>
      </c>
    </row>
    <row r="69" spans="1:37">
      <c r="A69" s="1">
        <v>62</v>
      </c>
      <c r="B69" s="2" t="s">
        <v>160</v>
      </c>
      <c r="C69" t="s">
        <v>161</v>
      </c>
      <c r="D69" t="str">
        <f t="shared" si="1"/>
        <v>2.06 Government response to human trafficking</v>
      </c>
      <c r="E69" t="s">
        <v>686</v>
      </c>
      <c r="H69" s="238"/>
      <c r="I69" s="238"/>
      <c r="J69" s="238"/>
      <c r="K69" s="238"/>
      <c r="L69" s="238"/>
      <c r="M69" s="238"/>
      <c r="N69" s="238"/>
      <c r="O69" s="238"/>
      <c r="P69" s="238"/>
      <c r="Q69" s="238"/>
      <c r="R69" s="238"/>
      <c r="S69" s="238"/>
      <c r="T69" s="238"/>
      <c r="U69" s="238"/>
      <c r="V69" s="238"/>
      <c r="W69" s="238"/>
      <c r="X69" s="238"/>
      <c r="Y69" s="238"/>
      <c r="Z69" s="238"/>
      <c r="AA69" s="238"/>
      <c r="AB69" s="238"/>
      <c r="AC69" s="238"/>
      <c r="AD69" s="238"/>
      <c r="AE69" s="238"/>
      <c r="AF69" s="238"/>
      <c r="AG69" s="238"/>
      <c r="AH69" s="238"/>
      <c r="AI69" s="238"/>
      <c r="AJ69" s="238"/>
      <c r="AK69" s="238"/>
    </row>
    <row r="70" spans="1:37">
      <c r="A70" s="1">
        <v>63</v>
      </c>
      <c r="B70" s="3" t="s">
        <v>162</v>
      </c>
      <c r="C70" t="s">
        <v>163</v>
      </c>
      <c r="D70" t="str">
        <f t="shared" ref="D70:D79" si="2">_xlfn.CONCAT(B70," ",C70)</f>
        <v>2.06.01 Government response to human trafficking, Criminalization</v>
      </c>
      <c r="E70" t="s">
        <v>289</v>
      </c>
      <c r="F70" t="s">
        <v>381</v>
      </c>
      <c r="G70" t="s">
        <v>382</v>
      </c>
      <c r="H70" s="304">
        <v>6</v>
      </c>
      <c r="I70" s="304">
        <v>5</v>
      </c>
      <c r="J70" s="304">
        <v>2</v>
      </c>
      <c r="K70" s="304">
        <v>6</v>
      </c>
      <c r="L70" s="304">
        <v>6</v>
      </c>
      <c r="M70" s="304">
        <v>7</v>
      </c>
      <c r="N70" s="304">
        <v>4</v>
      </c>
      <c r="O70" s="304"/>
      <c r="P70" s="304">
        <v>7</v>
      </c>
      <c r="Q70" s="304">
        <v>4</v>
      </c>
      <c r="R70" s="304">
        <v>5</v>
      </c>
      <c r="S70" s="304">
        <v>6</v>
      </c>
      <c r="T70" s="304">
        <v>4</v>
      </c>
      <c r="U70" s="304">
        <v>5</v>
      </c>
      <c r="V70" s="304">
        <v>5</v>
      </c>
      <c r="W70" s="304">
        <v>6</v>
      </c>
      <c r="X70" s="304">
        <v>4</v>
      </c>
      <c r="Y70" s="304">
        <v>6</v>
      </c>
      <c r="Z70" s="304">
        <v>4</v>
      </c>
      <c r="AA70" s="304">
        <v>3</v>
      </c>
      <c r="AB70" s="304">
        <v>6</v>
      </c>
      <c r="AC70" s="304">
        <v>7</v>
      </c>
      <c r="AD70" s="304">
        <v>6</v>
      </c>
      <c r="AE70" s="304">
        <v>3</v>
      </c>
      <c r="AF70" s="304">
        <v>3</v>
      </c>
      <c r="AG70" s="304">
        <v>6</v>
      </c>
      <c r="AH70" s="304">
        <v>6</v>
      </c>
      <c r="AI70" s="304">
        <v>6</v>
      </c>
      <c r="AJ70" s="304">
        <v>5</v>
      </c>
      <c r="AK70" s="304">
        <v>5</v>
      </c>
    </row>
    <row r="71" spans="1:37">
      <c r="A71" s="1">
        <v>64</v>
      </c>
      <c r="B71" s="3" t="s">
        <v>164</v>
      </c>
      <c r="C71" t="s">
        <v>165</v>
      </c>
      <c r="D71" t="str">
        <f t="shared" si="2"/>
        <v>2.06.02 Government response to human trafficking, Strategy</v>
      </c>
      <c r="E71" t="s">
        <v>289</v>
      </c>
      <c r="F71" t="s">
        <v>379</v>
      </c>
      <c r="G71" t="s">
        <v>383</v>
      </c>
      <c r="H71" s="304">
        <v>66.666664119999993</v>
      </c>
      <c r="I71" s="304">
        <v>48.717948909999997</v>
      </c>
      <c r="J71" s="304">
        <v>34.61538315</v>
      </c>
      <c r="K71" s="304">
        <v>42.307693479999998</v>
      </c>
      <c r="L71" s="304">
        <v>60.256408690000001</v>
      </c>
      <c r="M71" s="304">
        <v>55.128204349999997</v>
      </c>
      <c r="N71" s="304">
        <v>39.743591309999999</v>
      </c>
      <c r="O71" s="304">
        <v>47.297298429999998</v>
      </c>
      <c r="P71" s="304">
        <v>51.282051090000003</v>
      </c>
      <c r="Q71" s="304">
        <v>32.051280980000001</v>
      </c>
      <c r="R71" s="304">
        <v>46.153846739999999</v>
      </c>
      <c r="S71" s="304">
        <v>50</v>
      </c>
      <c r="T71" s="304">
        <v>43.589744570000001</v>
      </c>
      <c r="U71" s="304">
        <v>46.153846739999999</v>
      </c>
      <c r="V71" s="304">
        <v>44.871795650000003</v>
      </c>
      <c r="W71" s="304">
        <v>55.128204349999997</v>
      </c>
      <c r="X71" s="304">
        <v>42.307693479999998</v>
      </c>
      <c r="Y71" s="304">
        <v>53.846153260000001</v>
      </c>
      <c r="Z71" s="304">
        <v>37.179485319999998</v>
      </c>
      <c r="AA71" s="304">
        <v>30.769229889999998</v>
      </c>
      <c r="AB71" s="304">
        <v>55.128204349999997</v>
      </c>
      <c r="AC71" s="304">
        <v>58.974357599999998</v>
      </c>
      <c r="AD71" s="304">
        <v>24.358974459999999</v>
      </c>
      <c r="AE71" s="304">
        <v>47.435897830000002</v>
      </c>
      <c r="AF71" s="304">
        <v>38.461540220000003</v>
      </c>
      <c r="AG71" s="304">
        <v>48.717948909999997</v>
      </c>
      <c r="AH71" s="304">
        <v>55.128204349999997</v>
      </c>
      <c r="AI71" s="304">
        <v>67.948715210000003</v>
      </c>
      <c r="AJ71" s="304">
        <v>66.666664119999993</v>
      </c>
      <c r="AK71" s="304">
        <v>47.435897830000002</v>
      </c>
    </row>
    <row r="72" spans="1:37">
      <c r="A72" s="1">
        <v>65</v>
      </c>
      <c r="B72" s="3" t="s">
        <v>166</v>
      </c>
      <c r="C72" t="s">
        <v>167</v>
      </c>
      <c r="D72" t="str">
        <f t="shared" si="2"/>
        <v>2.06.03 Government response to human trafficking, Action</v>
      </c>
      <c r="E72" t="s">
        <v>287</v>
      </c>
      <c r="F72" t="s">
        <v>381</v>
      </c>
      <c r="G72" t="s">
        <v>384</v>
      </c>
      <c r="H72" s="304">
        <v>1</v>
      </c>
      <c r="I72" s="304">
        <v>2</v>
      </c>
      <c r="J72" s="304">
        <v>3</v>
      </c>
      <c r="K72" s="304">
        <v>4</v>
      </c>
      <c r="L72" s="304">
        <v>1</v>
      </c>
      <c r="M72" s="304">
        <v>1</v>
      </c>
      <c r="N72" s="304">
        <v>4</v>
      </c>
      <c r="O72" s="304">
        <v>1</v>
      </c>
      <c r="P72" s="304">
        <v>2</v>
      </c>
      <c r="Q72" s="304">
        <v>2</v>
      </c>
      <c r="R72" s="304">
        <v>2</v>
      </c>
      <c r="S72" s="304">
        <v>2</v>
      </c>
      <c r="T72" s="304">
        <v>2</v>
      </c>
      <c r="U72" s="304">
        <v>2</v>
      </c>
      <c r="V72" s="304">
        <v>3</v>
      </c>
      <c r="W72" s="304">
        <v>2</v>
      </c>
      <c r="X72" s="304">
        <v>4</v>
      </c>
      <c r="Y72" s="304">
        <v>2</v>
      </c>
      <c r="Z72" s="304">
        <v>2</v>
      </c>
      <c r="AA72" s="304">
        <v>4</v>
      </c>
      <c r="AB72" s="304">
        <v>2</v>
      </c>
      <c r="AC72" s="304">
        <v>1</v>
      </c>
      <c r="AD72" s="304">
        <v>4</v>
      </c>
      <c r="AE72" s="304">
        <v>1</v>
      </c>
      <c r="AF72" s="304">
        <v>2</v>
      </c>
      <c r="AG72" s="304">
        <v>2</v>
      </c>
      <c r="AH72" s="304">
        <v>2</v>
      </c>
      <c r="AI72" s="304">
        <v>1</v>
      </c>
      <c r="AJ72" s="304">
        <v>1</v>
      </c>
      <c r="AK72" s="304">
        <v>3</v>
      </c>
    </row>
    <row r="73" spans="1:37">
      <c r="A73" s="1">
        <v>66</v>
      </c>
      <c r="B73" s="2" t="s">
        <v>168</v>
      </c>
      <c r="C73" t="s">
        <v>169</v>
      </c>
      <c r="D73" t="str">
        <f t="shared" si="2"/>
        <v>2.07 Trade in goods at risk of modern slavery</v>
      </c>
      <c r="E73" t="s">
        <v>686</v>
      </c>
      <c r="H73" s="238"/>
      <c r="I73" s="238"/>
      <c r="J73" s="238"/>
      <c r="K73" s="238"/>
      <c r="L73" s="238"/>
      <c r="M73" s="238"/>
      <c r="N73" s="238"/>
      <c r="O73" s="238"/>
      <c r="P73" s="238"/>
      <c r="Q73" s="238"/>
      <c r="R73" s="238"/>
      <c r="S73" s="238"/>
      <c r="T73" s="238"/>
      <c r="U73" s="238"/>
      <c r="V73" s="238"/>
      <c r="W73" s="238"/>
      <c r="X73" s="238"/>
      <c r="Y73" s="238"/>
      <c r="Z73" s="238"/>
      <c r="AA73" s="238"/>
      <c r="AB73" s="238"/>
      <c r="AC73" s="238"/>
      <c r="AD73" s="238"/>
      <c r="AE73" s="238"/>
      <c r="AF73" s="238"/>
      <c r="AG73" s="238"/>
      <c r="AH73" s="238"/>
      <c r="AI73" s="238"/>
      <c r="AJ73" s="238"/>
      <c r="AK73" s="238"/>
    </row>
    <row r="74" spans="1:37">
      <c r="A74" s="1">
        <v>67</v>
      </c>
      <c r="B74" s="3" t="s">
        <v>170</v>
      </c>
      <c r="C74" t="s">
        <v>171</v>
      </c>
      <c r="D74" t="str">
        <f t="shared" si="2"/>
        <v>2.07.01 Imports of goods at risk of modern slavery, US$ millions</v>
      </c>
      <c r="E74" t="s">
        <v>287</v>
      </c>
      <c r="F74" t="s">
        <v>385</v>
      </c>
      <c r="G74" t="s">
        <v>386</v>
      </c>
      <c r="H74" s="304">
        <v>11850.311079999999</v>
      </c>
      <c r="I74" s="304">
        <v>1490.2049039999999</v>
      </c>
      <c r="J74" s="304">
        <v>72.730369339999996</v>
      </c>
      <c r="K74" s="304">
        <v>482.92726270000003</v>
      </c>
      <c r="L74" s="304">
        <v>7528.8115280000002</v>
      </c>
      <c r="M74" s="304">
        <v>4688.3973740000001</v>
      </c>
      <c r="N74" s="304">
        <v>9532.09512</v>
      </c>
      <c r="O74" s="304">
        <v>7619.5908950000003</v>
      </c>
      <c r="P74" s="304">
        <v>300.43737199999998</v>
      </c>
      <c r="Q74" s="304">
        <v>58509.633390000003</v>
      </c>
      <c r="R74" s="304">
        <v>12284.70305</v>
      </c>
      <c r="S74" s="304">
        <v>4582.4215469999999</v>
      </c>
      <c r="T74" s="304">
        <v>32541.913229999998</v>
      </c>
      <c r="U74" s="304">
        <v>113.0300586</v>
      </c>
      <c r="V74" s="304">
        <v>9249.7229779999998</v>
      </c>
      <c r="W74" s="304">
        <v>7773.3677909999997</v>
      </c>
      <c r="X74" s="304">
        <v>599.21330920000003</v>
      </c>
      <c r="Y74" s="304">
        <v>1134.5410360000001</v>
      </c>
      <c r="Z74" s="304">
        <v>1372.3367840000001</v>
      </c>
      <c r="AA74" s="304">
        <v>99.503974189999994</v>
      </c>
      <c r="AB74" s="304">
        <v>1296.7322730000001</v>
      </c>
      <c r="AC74" s="304">
        <v>4843.4792989999996</v>
      </c>
      <c r="AD74" s="304">
        <v>9794.5961950000001</v>
      </c>
      <c r="AE74" s="304">
        <v>9464.8993489999993</v>
      </c>
      <c r="AF74" s="304">
        <v>14065.40531</v>
      </c>
      <c r="AG74" s="304">
        <v>220.67730639999999</v>
      </c>
      <c r="AH74" s="304">
        <v>5044.6682570000003</v>
      </c>
      <c r="AI74" s="304">
        <v>15768.52174</v>
      </c>
      <c r="AJ74" s="304">
        <v>124860.12</v>
      </c>
      <c r="AK74" s="304">
        <v>7166.3243140000004</v>
      </c>
    </row>
    <row r="75" spans="1:37">
      <c r="A75" s="1">
        <v>68</v>
      </c>
      <c r="B75" s="3" t="s">
        <v>172</v>
      </c>
      <c r="C75" t="s">
        <v>173</v>
      </c>
      <c r="D75" t="str">
        <f t="shared" si="2"/>
        <v>2.07.02 Exports of goods at risk of modern slavery, US$ millions</v>
      </c>
      <c r="E75" t="s">
        <v>287</v>
      </c>
      <c r="F75" t="s">
        <v>385</v>
      </c>
      <c r="G75" t="s">
        <v>387</v>
      </c>
      <c r="H75" s="304">
        <v>0</v>
      </c>
      <c r="I75" s="304">
        <v>0</v>
      </c>
      <c r="J75" s="304">
        <v>0</v>
      </c>
      <c r="K75" s="304">
        <v>0</v>
      </c>
      <c r="L75" s="304">
        <v>0</v>
      </c>
      <c r="M75" s="304">
        <v>0</v>
      </c>
      <c r="N75" s="304">
        <v>452725.12089999998</v>
      </c>
      <c r="O75" s="304">
        <v>0</v>
      </c>
      <c r="P75" s="304">
        <v>0</v>
      </c>
      <c r="Q75" s="304">
        <v>0</v>
      </c>
      <c r="R75" s="304">
        <v>27234.00448</v>
      </c>
      <c r="S75" s="304">
        <v>0</v>
      </c>
      <c r="T75" s="304">
        <v>0</v>
      </c>
      <c r="U75" s="304">
        <v>0</v>
      </c>
      <c r="V75" s="304">
        <v>19552.791140000001</v>
      </c>
      <c r="W75" s="304">
        <v>0</v>
      </c>
      <c r="X75" s="304">
        <v>743.51324039999997</v>
      </c>
      <c r="Y75" s="304">
        <v>0</v>
      </c>
      <c r="Z75" s="304">
        <v>123.8703201</v>
      </c>
      <c r="AA75" s="304">
        <v>0</v>
      </c>
      <c r="AB75" s="304">
        <v>0</v>
      </c>
      <c r="AC75" s="304">
        <v>0</v>
      </c>
      <c r="AD75" s="304">
        <v>0</v>
      </c>
      <c r="AE75" s="304">
        <v>0</v>
      </c>
      <c r="AF75" s="304">
        <v>0</v>
      </c>
      <c r="AG75" s="304">
        <v>0</v>
      </c>
      <c r="AH75" s="304">
        <v>0</v>
      </c>
      <c r="AI75" s="304">
        <v>0</v>
      </c>
      <c r="AJ75" s="304">
        <v>0</v>
      </c>
      <c r="AK75" s="304">
        <v>0</v>
      </c>
    </row>
    <row r="76" spans="1:37">
      <c r="A76" s="1">
        <v>69</v>
      </c>
      <c r="B76" s="2" t="s">
        <v>174</v>
      </c>
      <c r="C76" t="s">
        <v>258</v>
      </c>
      <c r="D76" t="str">
        <f t="shared" si="2"/>
        <v>2.08 Social mobility, index</v>
      </c>
      <c r="E76" t="s">
        <v>289</v>
      </c>
      <c r="F76" t="s">
        <v>564</v>
      </c>
      <c r="H76" s="304">
        <v>75.099999999999994</v>
      </c>
      <c r="I76" s="304">
        <v>40.200000000000003</v>
      </c>
      <c r="J76" s="304"/>
      <c r="K76" s="304"/>
      <c r="L76" s="304">
        <v>76.099999999999994</v>
      </c>
      <c r="M76" s="304">
        <v>60.3</v>
      </c>
      <c r="N76" s="304">
        <v>61.5</v>
      </c>
      <c r="O76" s="304"/>
      <c r="P76" s="304">
        <v>53.9</v>
      </c>
      <c r="Q76" s="304"/>
      <c r="R76" s="304">
        <v>42.7</v>
      </c>
      <c r="S76" s="304">
        <v>49.3</v>
      </c>
      <c r="T76" s="304">
        <v>76.099999999999994</v>
      </c>
      <c r="U76" s="304">
        <v>43.8</v>
      </c>
      <c r="V76" s="304">
        <v>62</v>
      </c>
      <c r="W76" s="304">
        <v>52.6</v>
      </c>
      <c r="X76" s="304"/>
      <c r="Y76" s="304">
        <v>74.3</v>
      </c>
      <c r="Z76" s="304">
        <v>36.700000000000003</v>
      </c>
      <c r="AA76" s="304"/>
      <c r="AB76" s="304">
        <v>49.9</v>
      </c>
      <c r="AC76" s="304">
        <v>51.7</v>
      </c>
      <c r="AD76" s="304">
        <v>64.7</v>
      </c>
      <c r="AE76" s="304">
        <v>74.599999999999994</v>
      </c>
      <c r="AF76" s="304">
        <v>71.400000000000006</v>
      </c>
      <c r="AG76" s="304">
        <v>52.3</v>
      </c>
      <c r="AH76" s="304">
        <v>55.4</v>
      </c>
      <c r="AI76" s="304">
        <v>74.400000000000006</v>
      </c>
      <c r="AJ76" s="304">
        <v>70.400000000000006</v>
      </c>
      <c r="AK76" s="304">
        <v>57.8</v>
      </c>
    </row>
    <row r="77" spans="1:37">
      <c r="A77" s="1">
        <v>70</v>
      </c>
      <c r="B77" s="2" t="s">
        <v>176</v>
      </c>
      <c r="C77" t="s">
        <v>177</v>
      </c>
      <c r="D77" t="str">
        <f t="shared" si="2"/>
        <v>2.09 Life expectancy at birth</v>
      </c>
      <c r="E77" t="s">
        <v>289</v>
      </c>
      <c r="F77" t="s">
        <v>390</v>
      </c>
      <c r="H77" s="304">
        <v>83.578999999999994</v>
      </c>
      <c r="I77" s="304">
        <v>73.697999999999993</v>
      </c>
      <c r="J77" s="304">
        <v>74.551000000000002</v>
      </c>
      <c r="K77" s="304">
        <v>69.896000000000001</v>
      </c>
      <c r="L77" s="304">
        <v>82.846999999999994</v>
      </c>
      <c r="M77" s="304">
        <v>79.519000000000005</v>
      </c>
      <c r="N77" s="304">
        <v>78.587000000000003</v>
      </c>
      <c r="O77" s="304"/>
      <c r="P77" s="304">
        <v>77.894000000000005</v>
      </c>
      <c r="Q77" s="304">
        <v>84.314999999999998</v>
      </c>
      <c r="R77" s="304">
        <v>67.744</v>
      </c>
      <c r="S77" s="304">
        <v>68.25</v>
      </c>
      <c r="T77" s="304">
        <v>84.82</v>
      </c>
      <c r="U77" s="304">
        <v>68.998999999999995</v>
      </c>
      <c r="V77" s="304">
        <v>76.260000000000005</v>
      </c>
      <c r="W77" s="304">
        <v>74.831999999999994</v>
      </c>
      <c r="X77" s="304">
        <v>67.256</v>
      </c>
      <c r="Y77" s="304">
        <v>83.006</v>
      </c>
      <c r="Z77" s="304">
        <v>66.430999999999997</v>
      </c>
      <c r="AA77" s="304">
        <v>65.957999999999998</v>
      </c>
      <c r="AB77" s="304">
        <v>73.385000000000005</v>
      </c>
      <c r="AC77" s="304">
        <v>72.186999999999998</v>
      </c>
      <c r="AD77" s="304">
        <v>70.116</v>
      </c>
      <c r="AE77" s="304">
        <v>84.132999999999996</v>
      </c>
      <c r="AF77" s="304">
        <v>84.024000000000001</v>
      </c>
      <c r="AG77" s="304">
        <v>76.61</v>
      </c>
      <c r="AH77" s="304">
        <v>79.680000000000007</v>
      </c>
      <c r="AI77" s="304">
        <v>82.156000000000006</v>
      </c>
      <c r="AJ77" s="304">
        <v>78.203000000000003</v>
      </c>
      <c r="AK77" s="304">
        <v>74.58</v>
      </c>
    </row>
    <row r="78" spans="1:37">
      <c r="A78" s="1">
        <v>71</v>
      </c>
      <c r="B78" s="2" t="s">
        <v>178</v>
      </c>
      <c r="C78" t="s">
        <v>259</v>
      </c>
      <c r="D78" t="str">
        <f t="shared" si="2"/>
        <v>2.10 Uneven economic development</v>
      </c>
      <c r="E78" t="s">
        <v>287</v>
      </c>
      <c r="H78" s="304">
        <v>2.6</v>
      </c>
      <c r="I78" s="304">
        <v>5.9</v>
      </c>
      <c r="J78" s="304">
        <v>6.9</v>
      </c>
      <c r="K78" s="304">
        <v>6.4</v>
      </c>
      <c r="L78" s="304">
        <v>2.5</v>
      </c>
      <c r="M78" s="304">
        <v>4.9000000000000004</v>
      </c>
      <c r="N78" s="304">
        <v>6.1</v>
      </c>
      <c r="O78" s="304"/>
      <c r="P78" s="304">
        <v>6.2</v>
      </c>
      <c r="Q78" s="304"/>
      <c r="R78" s="304">
        <v>5.8</v>
      </c>
      <c r="S78" s="304">
        <v>4.4000000000000004</v>
      </c>
      <c r="T78" s="304">
        <v>2.9</v>
      </c>
      <c r="U78" s="304">
        <v>5.3</v>
      </c>
      <c r="V78" s="304">
        <v>3.5</v>
      </c>
      <c r="W78" s="304">
        <v>5.7</v>
      </c>
      <c r="X78" s="304">
        <v>7.3</v>
      </c>
      <c r="Y78" s="304">
        <v>2.6</v>
      </c>
      <c r="Z78" s="304">
        <v>4.9000000000000004</v>
      </c>
      <c r="AA78" s="304">
        <v>8.1999999999999993</v>
      </c>
      <c r="AB78" s="304">
        <v>6.2</v>
      </c>
      <c r="AC78" s="304">
        <v>4.7</v>
      </c>
      <c r="AD78" s="304">
        <v>5.2</v>
      </c>
      <c r="AE78" s="304">
        <v>3.4</v>
      </c>
      <c r="AF78" s="304">
        <v>2.8</v>
      </c>
      <c r="AG78" s="304">
        <v>6</v>
      </c>
      <c r="AH78" s="304">
        <v>4.3</v>
      </c>
      <c r="AI78" s="304">
        <v>3.7</v>
      </c>
      <c r="AJ78" s="304">
        <v>4</v>
      </c>
      <c r="AK78" s="304">
        <v>3.5</v>
      </c>
    </row>
    <row r="79" spans="1:37">
      <c r="A79" s="1">
        <v>72</v>
      </c>
      <c r="B79" s="2">
        <v>2.11</v>
      </c>
      <c r="C79" t="s">
        <v>180</v>
      </c>
      <c r="D79" t="str">
        <f t="shared" si="2"/>
        <v>2.11 Universal Health Coverage Index</v>
      </c>
      <c r="H79" s="304">
        <v>86.78</v>
      </c>
      <c r="I79" s="304">
        <v>51.62</v>
      </c>
      <c r="J79" s="304">
        <v>78.34</v>
      </c>
      <c r="K79" s="304">
        <v>57.98</v>
      </c>
      <c r="L79" s="304">
        <v>91.04</v>
      </c>
      <c r="M79" s="304">
        <v>82.28</v>
      </c>
      <c r="N79" s="304">
        <v>81.040000000000006</v>
      </c>
      <c r="O79" s="304"/>
      <c r="P79" s="304">
        <v>76.63</v>
      </c>
      <c r="Q79" s="304"/>
      <c r="R79" s="304">
        <v>63.33</v>
      </c>
      <c r="S79" s="304">
        <v>54.78</v>
      </c>
      <c r="T79" s="304">
        <v>83.49</v>
      </c>
      <c r="U79" s="304">
        <v>51.83</v>
      </c>
      <c r="V79" s="304">
        <v>75.989999999999995</v>
      </c>
      <c r="W79" s="304">
        <v>74.55</v>
      </c>
      <c r="X79" s="304">
        <v>52.45</v>
      </c>
      <c r="Y79" s="304">
        <v>84.83</v>
      </c>
      <c r="Z79" s="304">
        <v>45.21</v>
      </c>
      <c r="AA79" s="304">
        <v>30.39</v>
      </c>
      <c r="AB79" s="304">
        <v>71.11</v>
      </c>
      <c r="AC79" s="304">
        <v>58.21</v>
      </c>
      <c r="AD79" s="304">
        <v>79.16</v>
      </c>
      <c r="AE79" s="304">
        <v>88.51</v>
      </c>
      <c r="AF79" s="304">
        <v>89.09</v>
      </c>
      <c r="AG79" s="304">
        <v>66.739999999999995</v>
      </c>
      <c r="AH79" s="304">
        <v>81.98</v>
      </c>
      <c r="AI79" s="304">
        <v>87.8</v>
      </c>
      <c r="AJ79" s="304">
        <v>85.73</v>
      </c>
      <c r="AK79" s="304">
        <v>68.08</v>
      </c>
    </row>
    <row r="80" spans="1:37">
      <c r="A80" s="1"/>
      <c r="B80" s="2"/>
      <c r="H80" s="304"/>
      <c r="I80" s="304"/>
      <c r="J80" s="304"/>
      <c r="K80" s="304"/>
      <c r="L80" s="304"/>
      <c r="M80" s="304"/>
      <c r="N80" s="304"/>
      <c r="O80" s="304"/>
      <c r="P80" s="304"/>
      <c r="Q80" s="304"/>
      <c r="R80" s="304"/>
      <c r="S80" s="304"/>
      <c r="T80" s="304"/>
      <c r="U80" s="304"/>
      <c r="V80" s="304"/>
      <c r="W80" s="304"/>
      <c r="X80" s="304"/>
      <c r="Y80" s="304"/>
      <c r="Z80" s="304"/>
      <c r="AA80" s="304"/>
      <c r="AB80" s="304"/>
      <c r="AC80" s="304"/>
      <c r="AD80" s="304"/>
      <c r="AE80" s="304"/>
      <c r="AF80" s="304"/>
      <c r="AG80" s="304"/>
      <c r="AH80" s="304"/>
      <c r="AI80" s="304"/>
      <c r="AJ80" s="304"/>
      <c r="AK80" s="304"/>
    </row>
    <row r="81" spans="1:39">
      <c r="A81" s="1"/>
      <c r="H81" s="239"/>
      <c r="I81" s="239"/>
      <c r="J81" s="239"/>
      <c r="K81" s="239"/>
      <c r="L81" s="239"/>
      <c r="M81" s="239"/>
      <c r="N81" s="239"/>
      <c r="O81" s="239"/>
      <c r="P81" s="239"/>
      <c r="Q81" s="239"/>
      <c r="R81" s="239"/>
      <c r="S81" s="239"/>
      <c r="T81" s="239"/>
      <c r="U81" s="239"/>
      <c r="V81" s="239"/>
      <c r="W81" s="239"/>
      <c r="X81" s="239"/>
      <c r="Y81" s="239"/>
      <c r="Z81" s="239"/>
      <c r="AA81" s="239"/>
      <c r="AB81" s="239"/>
      <c r="AC81" s="239"/>
      <c r="AD81" s="239"/>
      <c r="AE81" s="239"/>
      <c r="AF81" s="239"/>
      <c r="AG81" s="239"/>
      <c r="AH81" s="239"/>
      <c r="AI81" s="239"/>
      <c r="AJ81" s="239"/>
      <c r="AK81" s="239"/>
    </row>
    <row r="82" spans="1:39">
      <c r="A82" s="1"/>
      <c r="B82" t="s">
        <v>262</v>
      </c>
      <c r="C82" t="s">
        <v>182</v>
      </c>
      <c r="D82" t="str">
        <f>B82</f>
        <v>3 Environmental Pillar</v>
      </c>
      <c r="H82" s="237"/>
      <c r="I82" s="237"/>
      <c r="J82" s="237"/>
      <c r="K82" s="237"/>
      <c r="L82" s="237"/>
      <c r="M82" s="237"/>
      <c r="N82" s="237"/>
      <c r="O82" s="237"/>
      <c r="P82" s="237"/>
      <c r="Q82" s="237"/>
      <c r="R82" s="237"/>
      <c r="S82" s="237"/>
      <c r="T82" s="237"/>
      <c r="U82" s="237"/>
      <c r="V82" s="237"/>
      <c r="W82" s="237"/>
      <c r="X82" s="237"/>
      <c r="Y82" s="237"/>
      <c r="Z82" s="237"/>
      <c r="AA82" s="237"/>
      <c r="AB82" s="237"/>
      <c r="AC82" s="237"/>
      <c r="AD82" s="237"/>
      <c r="AE82" s="237"/>
      <c r="AF82" s="237"/>
      <c r="AG82" s="237"/>
      <c r="AH82" s="237"/>
      <c r="AI82" s="237"/>
      <c r="AJ82" s="237"/>
      <c r="AK82" s="237"/>
    </row>
    <row r="83" spans="1:39">
      <c r="A83" s="1">
        <v>73</v>
      </c>
      <c r="B83" s="2" t="s">
        <v>183</v>
      </c>
      <c r="C83" t="s">
        <v>263</v>
      </c>
      <c r="D83" t="str">
        <f>_xlfn.CONCAT(B83," ",C83)</f>
        <v>3.01 Air pollution, PM2.5 micrograms per cubic metre</v>
      </c>
      <c r="E83" t="s">
        <v>287</v>
      </c>
      <c r="F83" t="s">
        <v>566</v>
      </c>
      <c r="G83" t="s">
        <v>393</v>
      </c>
      <c r="H83" s="304">
        <v>8.25</v>
      </c>
      <c r="I83" s="304">
        <v>42.28</v>
      </c>
      <c r="J83" s="304">
        <v>7.62</v>
      </c>
      <c r="K83" s="304">
        <v>24.13</v>
      </c>
      <c r="L83" s="304">
        <v>6.56</v>
      </c>
      <c r="M83" s="304">
        <v>24.19</v>
      </c>
      <c r="N83" s="304">
        <v>34.840000000000003</v>
      </c>
      <c r="O83" s="304">
        <v>16.239999999999998</v>
      </c>
      <c r="P83" s="304">
        <v>17.22</v>
      </c>
      <c r="Q83" s="304">
        <v>17.77</v>
      </c>
      <c r="R83" s="304">
        <v>48.3</v>
      </c>
      <c r="S83" s="304">
        <v>18.07</v>
      </c>
      <c r="T83" s="304">
        <v>12.95</v>
      </c>
      <c r="U83" s="304">
        <v>22.59</v>
      </c>
      <c r="V83" s="304">
        <v>16.29</v>
      </c>
      <c r="W83" s="304">
        <v>15.05</v>
      </c>
      <c r="X83" s="304">
        <v>32.83</v>
      </c>
      <c r="Y83" s="304">
        <v>6.49</v>
      </c>
      <c r="Z83" s="304">
        <v>44.31</v>
      </c>
      <c r="AA83" s="304">
        <v>17</v>
      </c>
      <c r="AB83" s="304">
        <v>27.18</v>
      </c>
      <c r="AC83" s="304">
        <v>20.149999999999999</v>
      </c>
      <c r="AD83" s="304">
        <v>11.42</v>
      </c>
      <c r="AE83" s="304">
        <v>14.01</v>
      </c>
      <c r="AF83" s="304">
        <v>25.85</v>
      </c>
      <c r="AG83" s="304">
        <v>19.989999999999998</v>
      </c>
      <c r="AH83" s="304">
        <v>30.83</v>
      </c>
      <c r="AI83" s="304">
        <v>9.84</v>
      </c>
      <c r="AJ83" s="304">
        <v>7.84</v>
      </c>
      <c r="AK83" s="304">
        <v>20.63</v>
      </c>
    </row>
    <row r="84" spans="1:39">
      <c r="A84" s="1">
        <v>74</v>
      </c>
      <c r="B84" s="2" t="s">
        <v>185</v>
      </c>
      <c r="C84" t="s">
        <v>264</v>
      </c>
      <c r="D84" t="str">
        <f t="shared" ref="D84:D102" si="3">_xlfn.CONCAT(B84," ",C84)</f>
        <v>3.02 Deforestation, index</v>
      </c>
      <c r="E84" t="s">
        <v>289</v>
      </c>
      <c r="F84" t="s">
        <v>394</v>
      </c>
      <c r="G84" t="s">
        <v>395</v>
      </c>
      <c r="H84" s="304">
        <v>2.1989999999999999E-2</v>
      </c>
      <c r="I84" s="304">
        <v>9.7249999999999993E-3</v>
      </c>
      <c r="J84" s="304">
        <v>1.895E-3</v>
      </c>
      <c r="K84" s="304">
        <v>1.4713E-2</v>
      </c>
      <c r="L84" s="304">
        <v>4.9459999999999999E-3</v>
      </c>
      <c r="M84" s="304">
        <v>3.7919999999999998E-3</v>
      </c>
      <c r="N84" s="304">
        <v>3.241E-3</v>
      </c>
      <c r="O84" s="304">
        <v>6.6299999999999996E-4</v>
      </c>
      <c r="P84" s="304">
        <v>2.1670000000000001E-3</v>
      </c>
      <c r="Q84" s="304">
        <v>1.1820000000000001E-3</v>
      </c>
      <c r="R84" s="304">
        <v>3.3300000000000001E-3</v>
      </c>
      <c r="S84" s="304">
        <v>6.3290000000000004E-3</v>
      </c>
      <c r="T84" s="304">
        <v>1.9109999999999999E-3</v>
      </c>
      <c r="U84" s="304">
        <v>1.7316000000000002E-2</v>
      </c>
      <c r="V84" s="304">
        <v>1.1061E-2</v>
      </c>
      <c r="W84" s="304">
        <v>4.7470000000000004E-3</v>
      </c>
      <c r="X84" s="304">
        <v>6.8269999999999997E-3</v>
      </c>
      <c r="Y84" s="304">
        <v>5.9760000000000004E-3</v>
      </c>
      <c r="Z84" s="304">
        <v>7.3755200000000002E-5</v>
      </c>
      <c r="AA84" s="304">
        <v>2.3770000000000002E-3</v>
      </c>
      <c r="AB84" s="304">
        <v>3.0300000000000001E-3</v>
      </c>
      <c r="AC84" s="304">
        <v>3.5669999999999999E-3</v>
      </c>
      <c r="AD84" s="304">
        <v>6.6990000000000001E-3</v>
      </c>
      <c r="AE84" s="304">
        <v>1.1138E-2</v>
      </c>
      <c r="AF84" s="304">
        <v>3.9389999999999998E-3</v>
      </c>
      <c r="AG84" s="304">
        <v>2.8630000000000001E-3</v>
      </c>
      <c r="AH84" s="304">
        <v>6.1739999999999998E-3</v>
      </c>
      <c r="AI84" s="304">
        <v>7.4520000000000003E-3</v>
      </c>
      <c r="AJ84" s="304">
        <v>7.4469999999999996E-3</v>
      </c>
      <c r="AK84" s="304">
        <v>1.2178E-2</v>
      </c>
    </row>
    <row r="85" spans="1:39">
      <c r="A85" s="1">
        <v>75</v>
      </c>
      <c r="B85" s="2" t="s">
        <v>187</v>
      </c>
      <c r="C85" t="s">
        <v>188</v>
      </c>
      <c r="D85" t="str">
        <f t="shared" si="3"/>
        <v>3.03 % of wastewater treated</v>
      </c>
      <c r="E85" t="s">
        <v>289</v>
      </c>
      <c r="F85" t="s">
        <v>396</v>
      </c>
      <c r="G85" t="s">
        <v>188</v>
      </c>
      <c r="H85" s="304">
        <v>95.819599999999994</v>
      </c>
      <c r="I85" s="304">
        <v>17.520530000000001</v>
      </c>
      <c r="J85" s="304">
        <v>21.2</v>
      </c>
      <c r="K85" s="304">
        <v>46.791429999999998</v>
      </c>
      <c r="L85" s="304">
        <v>68.890159999999995</v>
      </c>
      <c r="M85" s="304">
        <v>89.100719999999995</v>
      </c>
      <c r="N85" s="304">
        <v>61.672350000000002</v>
      </c>
      <c r="O85" s="304">
        <v>64.5</v>
      </c>
      <c r="P85" s="304">
        <v>31.111709999999999</v>
      </c>
      <c r="Q85" s="304">
        <v>91.120239999999995</v>
      </c>
      <c r="R85" s="304">
        <v>20.714929999999999</v>
      </c>
      <c r="S85" s="304">
        <v>24.5</v>
      </c>
      <c r="T85" s="304">
        <v>91.668909999999997</v>
      </c>
      <c r="U85" s="304">
        <v>10.246869999999999</v>
      </c>
      <c r="V85" s="304">
        <v>89.316119999999998</v>
      </c>
      <c r="W85" s="304">
        <v>64.348730000000003</v>
      </c>
      <c r="X85" s="304">
        <v>15.123710000000001</v>
      </c>
      <c r="Y85" s="304">
        <v>84.477000000000004</v>
      </c>
      <c r="Z85" s="304">
        <v>38.109479999999998</v>
      </c>
      <c r="AA85" s="304">
        <v>5.0648</v>
      </c>
      <c r="AB85" s="304">
        <v>48.652799999999999</v>
      </c>
      <c r="AC85" s="304">
        <v>66.58663</v>
      </c>
      <c r="AD85" s="304">
        <v>14.73645</v>
      </c>
      <c r="AE85" s="304">
        <v>100</v>
      </c>
      <c r="AF85" s="304">
        <v>99.053179999999998</v>
      </c>
      <c r="AG85" s="304">
        <v>1.6</v>
      </c>
      <c r="AH85" s="304">
        <v>24.610119999999998</v>
      </c>
      <c r="AI85" s="304">
        <v>97.453310000000002</v>
      </c>
      <c r="AJ85" s="304">
        <v>97.850210000000004</v>
      </c>
      <c r="AK85" s="304">
        <v>39.92022</v>
      </c>
    </row>
    <row r="86" spans="1:39">
      <c r="A86" s="1">
        <v>76</v>
      </c>
      <c r="B86" s="2" t="s">
        <v>189</v>
      </c>
      <c r="C86" t="s">
        <v>1064</v>
      </c>
      <c r="D86" t="str">
        <f t="shared" si="3"/>
        <v>3.04 Energy intensity, energy consumed for each 1000 US$ of GDP in TOE</v>
      </c>
      <c r="E86" t="s">
        <v>287</v>
      </c>
      <c r="F86" t="s">
        <v>568</v>
      </c>
      <c r="G86" t="s">
        <v>397</v>
      </c>
      <c r="H86" s="304">
        <v>5.6000000000000001E-2</v>
      </c>
      <c r="I86" s="304">
        <v>9.6000000000000002E-2</v>
      </c>
      <c r="J86" s="304">
        <v>0.105</v>
      </c>
      <c r="K86" s="304">
        <v>0.30599999999999999</v>
      </c>
      <c r="L86" s="304">
        <v>0.113</v>
      </c>
      <c r="M86" s="304">
        <v>0.1</v>
      </c>
      <c r="N86" s="304">
        <v>0.14499999999999999</v>
      </c>
      <c r="O86" s="304">
        <v>0.12</v>
      </c>
      <c r="P86" s="304">
        <v>0.127</v>
      </c>
      <c r="Q86" s="304">
        <v>2.3E-2</v>
      </c>
      <c r="R86" s="304">
        <v>0.224</v>
      </c>
      <c r="S86" s="304">
        <v>0.14299999999999999</v>
      </c>
      <c r="T86" s="304">
        <v>0.06</v>
      </c>
      <c r="U86" s="304">
        <v>0.17799999999999999</v>
      </c>
      <c r="V86" s="304">
        <v>0.158</v>
      </c>
      <c r="W86" s="304">
        <v>8.2000000000000003E-2</v>
      </c>
      <c r="X86" s="304">
        <v>0.28599999999999998</v>
      </c>
      <c r="Y86" s="304">
        <v>6.4000000000000001E-2</v>
      </c>
      <c r="Z86" s="304">
        <v>0.26800000000000002</v>
      </c>
      <c r="AA86" s="304"/>
      <c r="AB86" s="304">
        <v>8.6999999999999994E-2</v>
      </c>
      <c r="AC86" s="304">
        <v>9.2999999999999999E-2</v>
      </c>
      <c r="AD86" s="304">
        <v>0.36199999999999999</v>
      </c>
      <c r="AE86" s="304">
        <v>5.0999999999999997E-2</v>
      </c>
      <c r="AF86" s="304">
        <v>0.107</v>
      </c>
      <c r="AG86" s="304">
        <v>0.10100000000000001</v>
      </c>
      <c r="AH86" s="304">
        <v>0.215</v>
      </c>
      <c r="AI86" s="304">
        <v>3.9E-2</v>
      </c>
      <c r="AJ86" s="304">
        <v>7.4999999999999997E-2</v>
      </c>
      <c r="AK86" s="304">
        <v>0.20899999999999999</v>
      </c>
    </row>
    <row r="87" spans="1:39">
      <c r="A87" s="1">
        <v>77</v>
      </c>
      <c r="B87" s="2" t="s">
        <v>191</v>
      </c>
      <c r="C87" t="s">
        <v>192</v>
      </c>
      <c r="D87" t="str">
        <f t="shared" si="3"/>
        <v>3.05 Ecological footprint</v>
      </c>
      <c r="E87" t="s">
        <v>287</v>
      </c>
      <c r="F87" t="s">
        <v>399</v>
      </c>
      <c r="G87" t="s">
        <v>400</v>
      </c>
      <c r="H87" s="238">
        <v>6.14244244379144</v>
      </c>
      <c r="I87" s="238">
        <v>0.70853851945427304</v>
      </c>
      <c r="J87" s="238">
        <v>5.8563450974987497</v>
      </c>
      <c r="K87" s="238">
        <v>1.4348697625160201</v>
      </c>
      <c r="L87" s="238">
        <v>7.8838666175079704</v>
      </c>
      <c r="M87" s="238">
        <v>3.99788634439183</v>
      </c>
      <c r="N87" s="238">
        <v>3.5100197764754801</v>
      </c>
      <c r="O87" s="238"/>
      <c r="P87" s="238">
        <v>1.81739005906707</v>
      </c>
      <c r="Q87" s="238"/>
      <c r="R87" s="238">
        <v>1.0690298693198901</v>
      </c>
      <c r="S87" s="238">
        <v>1.6839772722945601</v>
      </c>
      <c r="T87" s="238">
        <v>4.2357589035089003</v>
      </c>
      <c r="U87" s="238">
        <v>1.6840071600945099</v>
      </c>
      <c r="V87" s="238">
        <v>4.2643439864488899</v>
      </c>
      <c r="W87" s="238">
        <v>2.5206109172798499</v>
      </c>
      <c r="X87" s="238">
        <v>1.17967264539884</v>
      </c>
      <c r="Y87" s="238">
        <v>5.7534029526947599</v>
      </c>
      <c r="Z87" s="238">
        <v>0.70530040473242805</v>
      </c>
      <c r="AA87" s="238">
        <v>1.3224458713181899</v>
      </c>
      <c r="AB87" s="238">
        <v>2.3469729018570802</v>
      </c>
      <c r="AC87" s="238">
        <v>1.2837647950958999</v>
      </c>
      <c r="AD87" s="238">
        <v>5.8165369809093903</v>
      </c>
      <c r="AE87" s="238">
        <v>6.7957833452163197</v>
      </c>
      <c r="AF87" s="238">
        <v>5.9755730027504503</v>
      </c>
      <c r="AG87" s="238"/>
      <c r="AH87" s="238">
        <v>2.41775058349273</v>
      </c>
      <c r="AI87" s="238">
        <v>3.87387407229892</v>
      </c>
      <c r="AJ87" s="238">
        <v>7.7761823730302302</v>
      </c>
      <c r="AK87" s="238">
        <v>2.3444763347681201</v>
      </c>
      <c r="AL87" s="1"/>
      <c r="AM87">
        <v>2022</v>
      </c>
    </row>
    <row r="88" spans="1:39">
      <c r="A88" s="1">
        <v>78</v>
      </c>
      <c r="B88" s="2" t="s">
        <v>193</v>
      </c>
      <c r="C88" t="s">
        <v>266</v>
      </c>
      <c r="D88" t="str">
        <f t="shared" si="3"/>
        <v>3.06 Renewable energy, %</v>
      </c>
      <c r="E88" t="s">
        <v>289</v>
      </c>
      <c r="F88" t="s">
        <v>568</v>
      </c>
      <c r="G88" t="s">
        <v>401</v>
      </c>
      <c r="H88" s="304">
        <v>8.8000000000000007</v>
      </c>
      <c r="I88" s="304">
        <v>16</v>
      </c>
      <c r="J88" s="304">
        <v>0</v>
      </c>
      <c r="K88" s="304">
        <v>46.5</v>
      </c>
      <c r="L88" s="304">
        <v>17.100000000000001</v>
      </c>
      <c r="M88" s="304">
        <v>27</v>
      </c>
      <c r="N88" s="304">
        <v>10.4</v>
      </c>
      <c r="O88" s="304">
        <v>1.8</v>
      </c>
      <c r="P88" s="304">
        <v>18.399999999999999</v>
      </c>
      <c r="Q88" s="304">
        <v>0.9</v>
      </c>
      <c r="R88" s="304">
        <v>24.5</v>
      </c>
      <c r="S88" s="304">
        <v>26.4</v>
      </c>
      <c r="T88" s="304">
        <v>7.7</v>
      </c>
      <c r="U88" s="304">
        <v>79.099999999999994</v>
      </c>
      <c r="V88" s="304">
        <v>4.3</v>
      </c>
      <c r="W88" s="304">
        <v>9.5</v>
      </c>
      <c r="X88" s="304">
        <v>53.2</v>
      </c>
      <c r="Y88" s="304">
        <v>44.1</v>
      </c>
      <c r="Z88" s="304">
        <v>34.200000000000003</v>
      </c>
      <c r="AA88" s="304"/>
      <c r="AB88" s="304">
        <v>27.8</v>
      </c>
      <c r="AC88" s="304">
        <v>34.5</v>
      </c>
      <c r="AD88" s="304">
        <v>2.6</v>
      </c>
      <c r="AE88" s="304">
        <v>1.2</v>
      </c>
      <c r="AF88" s="304">
        <v>2.5</v>
      </c>
      <c r="AG88" s="304">
        <v>41.1</v>
      </c>
      <c r="AH88" s="304">
        <v>17.100000000000001</v>
      </c>
      <c r="AI88" s="304">
        <v>13.7</v>
      </c>
      <c r="AJ88" s="304">
        <v>8.1999999999999993</v>
      </c>
      <c r="AK88" s="304">
        <v>20.100000000000001</v>
      </c>
    </row>
    <row r="89" spans="1:39">
      <c r="A89" s="1">
        <v>79</v>
      </c>
      <c r="B89" s="2" t="s">
        <v>195</v>
      </c>
      <c r="C89" t="s">
        <v>267</v>
      </c>
      <c r="D89" t="str">
        <f t="shared" si="3"/>
        <v>3.07 Environmental standards in trade, count</v>
      </c>
      <c r="E89" t="s">
        <v>686</v>
      </c>
      <c r="H89" s="304"/>
      <c r="I89" s="304"/>
      <c r="J89" s="304"/>
      <c r="K89" s="304"/>
      <c r="L89" s="304"/>
      <c r="M89" s="304"/>
      <c r="N89" s="304"/>
      <c r="O89" s="304"/>
      <c r="P89" s="304"/>
      <c r="Q89" s="304"/>
      <c r="R89" s="304"/>
      <c r="S89" s="304"/>
      <c r="T89" s="304"/>
      <c r="U89" s="304"/>
      <c r="V89" s="304"/>
      <c r="W89" s="304"/>
      <c r="X89" s="304"/>
      <c r="Y89" s="304"/>
      <c r="Z89" s="304"/>
      <c r="AA89" s="304"/>
      <c r="AB89" s="304"/>
      <c r="AC89" s="304"/>
      <c r="AD89" s="304"/>
      <c r="AE89" s="304"/>
      <c r="AF89" s="304"/>
      <c r="AG89" s="304"/>
      <c r="AH89" s="304"/>
      <c r="AI89" s="304"/>
      <c r="AJ89" s="304"/>
      <c r="AK89" s="304"/>
    </row>
    <row r="90" spans="1:39">
      <c r="A90" s="1">
        <v>80</v>
      </c>
      <c r="B90" s="3" t="s">
        <v>197</v>
      </c>
      <c r="C90" t="s">
        <v>198</v>
      </c>
      <c r="D90" t="str">
        <f t="shared" si="3"/>
        <v>3.07.01 Convention: Hazardous Wastes</v>
      </c>
      <c r="E90" t="s">
        <v>289</v>
      </c>
      <c r="F90" t="s">
        <v>402</v>
      </c>
      <c r="G90" t="s">
        <v>403</v>
      </c>
      <c r="H90" s="304">
        <v>2</v>
      </c>
      <c r="I90" s="304">
        <v>2</v>
      </c>
      <c r="J90" s="304">
        <v>2</v>
      </c>
      <c r="K90" s="304">
        <v>2</v>
      </c>
      <c r="L90" s="304">
        <v>2</v>
      </c>
      <c r="M90" s="304">
        <v>2</v>
      </c>
      <c r="N90" s="304">
        <v>2</v>
      </c>
      <c r="O90" s="304">
        <v>2</v>
      </c>
      <c r="P90" s="304">
        <v>2</v>
      </c>
      <c r="Q90" s="304">
        <v>2</v>
      </c>
      <c r="R90" s="304">
        <v>2</v>
      </c>
      <c r="S90" s="304">
        <v>2</v>
      </c>
      <c r="T90" s="304">
        <v>2</v>
      </c>
      <c r="U90" s="304">
        <v>2</v>
      </c>
      <c r="V90" s="304">
        <v>2</v>
      </c>
      <c r="W90" s="304">
        <v>2</v>
      </c>
      <c r="X90" s="304">
        <v>2</v>
      </c>
      <c r="Y90" s="304">
        <v>2</v>
      </c>
      <c r="Z90" s="304">
        <v>2</v>
      </c>
      <c r="AA90" s="304">
        <v>2</v>
      </c>
      <c r="AB90" s="304">
        <v>2</v>
      </c>
      <c r="AC90" s="304">
        <v>2</v>
      </c>
      <c r="AD90" s="304">
        <v>2</v>
      </c>
      <c r="AE90" s="304">
        <v>2</v>
      </c>
      <c r="AF90" s="304">
        <v>2</v>
      </c>
      <c r="AG90" s="304">
        <v>2</v>
      </c>
      <c r="AH90" s="304">
        <v>2</v>
      </c>
      <c r="AI90" s="304">
        <v>2</v>
      </c>
      <c r="AJ90" s="304">
        <v>1</v>
      </c>
      <c r="AK90" s="304">
        <v>2</v>
      </c>
    </row>
    <row r="91" spans="1:39">
      <c r="A91" s="1">
        <v>81</v>
      </c>
      <c r="B91" s="3" t="s">
        <v>199</v>
      </c>
      <c r="C91" t="s">
        <v>200</v>
      </c>
      <c r="D91" t="str">
        <f t="shared" si="3"/>
        <v>3.07.02 Convention: Prevention of Marine Pollution</v>
      </c>
      <c r="E91" t="s">
        <v>289</v>
      </c>
      <c r="F91" t="s">
        <v>404</v>
      </c>
      <c r="G91" t="s">
        <v>403</v>
      </c>
      <c r="H91" s="304">
        <v>2</v>
      </c>
      <c r="I91" s="304">
        <v>0</v>
      </c>
      <c r="J91" s="304">
        <v>0</v>
      </c>
      <c r="K91" s="304">
        <v>0</v>
      </c>
      <c r="L91" s="304">
        <v>2</v>
      </c>
      <c r="M91" s="304">
        <v>2</v>
      </c>
      <c r="N91" s="304">
        <v>2</v>
      </c>
      <c r="O91" s="304">
        <v>2</v>
      </c>
      <c r="P91" s="304">
        <v>0</v>
      </c>
      <c r="Q91" s="304">
        <v>2</v>
      </c>
      <c r="R91" s="304">
        <v>0</v>
      </c>
      <c r="S91" s="304">
        <v>0</v>
      </c>
      <c r="T91" s="304">
        <v>2</v>
      </c>
      <c r="U91" s="304">
        <v>0</v>
      </c>
      <c r="V91" s="304">
        <v>0</v>
      </c>
      <c r="W91" s="304">
        <v>2</v>
      </c>
      <c r="X91" s="304">
        <v>0</v>
      </c>
      <c r="Y91" s="304">
        <v>2</v>
      </c>
      <c r="Z91" s="304">
        <v>0</v>
      </c>
      <c r="AA91" s="304">
        <v>2</v>
      </c>
      <c r="AB91" s="304">
        <v>0</v>
      </c>
      <c r="AC91" s="304">
        <v>2</v>
      </c>
      <c r="AD91" s="304">
        <v>0</v>
      </c>
      <c r="AE91" s="304">
        <v>0</v>
      </c>
      <c r="AF91" s="304">
        <v>2</v>
      </c>
      <c r="AG91" s="304">
        <v>0</v>
      </c>
      <c r="AH91" s="304">
        <v>0</v>
      </c>
      <c r="AI91" s="304">
        <v>2</v>
      </c>
      <c r="AJ91" s="304">
        <v>2</v>
      </c>
      <c r="AK91" s="304">
        <v>0</v>
      </c>
    </row>
    <row r="92" spans="1:39">
      <c r="A92" s="1">
        <v>82</v>
      </c>
      <c r="B92" s="3" t="s">
        <v>201</v>
      </c>
      <c r="C92" t="s">
        <v>202</v>
      </c>
      <c r="D92" t="str">
        <f t="shared" si="3"/>
        <v>3.07.03 Convention: Protection of the Ozone Layer (Vienna)</v>
      </c>
      <c r="E92" t="s">
        <v>289</v>
      </c>
      <c r="F92" t="s">
        <v>402</v>
      </c>
      <c r="G92" t="s">
        <v>403</v>
      </c>
      <c r="H92" s="304">
        <v>2</v>
      </c>
      <c r="I92" s="304">
        <v>2</v>
      </c>
      <c r="J92" s="304">
        <v>2</v>
      </c>
      <c r="K92" s="304">
        <v>2</v>
      </c>
      <c r="L92" s="304">
        <v>2</v>
      </c>
      <c r="M92" s="304">
        <v>2</v>
      </c>
      <c r="N92" s="304">
        <v>2</v>
      </c>
      <c r="O92" s="304">
        <v>2</v>
      </c>
      <c r="P92" s="304">
        <v>2</v>
      </c>
      <c r="Q92" s="304">
        <v>2</v>
      </c>
      <c r="R92" s="304">
        <v>2</v>
      </c>
      <c r="S92" s="304">
        <v>2</v>
      </c>
      <c r="T92" s="304">
        <v>2</v>
      </c>
      <c r="U92" s="304">
        <v>2</v>
      </c>
      <c r="V92" s="304">
        <v>2</v>
      </c>
      <c r="W92" s="304">
        <v>2</v>
      </c>
      <c r="X92" s="304">
        <v>2</v>
      </c>
      <c r="Y92" s="304">
        <v>2</v>
      </c>
      <c r="Z92" s="304">
        <v>2</v>
      </c>
      <c r="AA92" s="304">
        <v>2</v>
      </c>
      <c r="AB92" s="304">
        <v>2</v>
      </c>
      <c r="AC92" s="304">
        <v>2</v>
      </c>
      <c r="AD92" s="304">
        <v>0</v>
      </c>
      <c r="AE92" s="304">
        <v>2</v>
      </c>
      <c r="AF92" s="304">
        <v>2</v>
      </c>
      <c r="AG92" s="304">
        <v>2</v>
      </c>
      <c r="AH92" s="304">
        <v>2</v>
      </c>
      <c r="AI92" s="304">
        <v>2</v>
      </c>
      <c r="AJ92" s="304">
        <v>2</v>
      </c>
      <c r="AK92" s="304">
        <v>2</v>
      </c>
    </row>
    <row r="93" spans="1:39">
      <c r="A93" s="1">
        <v>83</v>
      </c>
      <c r="B93" s="3" t="s">
        <v>203</v>
      </c>
      <c r="C93" t="s">
        <v>204</v>
      </c>
      <c r="D93" t="str">
        <f t="shared" si="3"/>
        <v>3.07.04 Convention on Climate Change (Kyoto)</v>
      </c>
      <c r="E93" t="s">
        <v>289</v>
      </c>
      <c r="F93" t="s">
        <v>402</v>
      </c>
      <c r="G93" t="s">
        <v>403</v>
      </c>
      <c r="H93" s="304">
        <v>2</v>
      </c>
      <c r="I93" s="304">
        <v>2</v>
      </c>
      <c r="J93" s="304">
        <v>2</v>
      </c>
      <c r="K93" s="304">
        <v>2</v>
      </c>
      <c r="L93" s="304">
        <v>0</v>
      </c>
      <c r="M93" s="304">
        <v>2</v>
      </c>
      <c r="N93" s="304">
        <v>2</v>
      </c>
      <c r="O93" s="304">
        <v>2</v>
      </c>
      <c r="P93" s="304">
        <v>2</v>
      </c>
      <c r="Q93" s="304">
        <v>2</v>
      </c>
      <c r="R93" s="304">
        <v>2</v>
      </c>
      <c r="S93" s="304">
        <v>2</v>
      </c>
      <c r="T93" s="304">
        <v>2</v>
      </c>
      <c r="U93" s="304">
        <v>2</v>
      </c>
      <c r="V93" s="304">
        <v>2</v>
      </c>
      <c r="W93" s="304">
        <v>2</v>
      </c>
      <c r="X93" s="304">
        <v>2</v>
      </c>
      <c r="Y93" s="304">
        <v>2</v>
      </c>
      <c r="Z93" s="304">
        <v>2</v>
      </c>
      <c r="AA93" s="304">
        <v>2</v>
      </c>
      <c r="AB93" s="304">
        <v>2</v>
      </c>
      <c r="AC93" s="304">
        <v>2</v>
      </c>
      <c r="AD93" s="304">
        <v>2</v>
      </c>
      <c r="AE93" s="304">
        <v>2</v>
      </c>
      <c r="AF93" s="304">
        <v>2</v>
      </c>
      <c r="AG93" s="304">
        <v>2</v>
      </c>
      <c r="AH93" s="304">
        <v>2</v>
      </c>
      <c r="AI93" s="304">
        <v>2</v>
      </c>
      <c r="AJ93" s="304">
        <v>1</v>
      </c>
      <c r="AK93" s="304">
        <v>2</v>
      </c>
    </row>
    <row r="94" spans="1:39">
      <c r="A94" s="1">
        <v>84</v>
      </c>
      <c r="B94" s="3" t="s">
        <v>205</v>
      </c>
      <c r="C94" t="s">
        <v>206</v>
      </c>
      <c r="D94" t="str">
        <f t="shared" si="3"/>
        <v>3.07.05 The International Timber Agreement</v>
      </c>
      <c r="E94" t="s">
        <v>289</v>
      </c>
      <c r="F94" t="s">
        <v>402</v>
      </c>
      <c r="G94" t="s">
        <v>403</v>
      </c>
      <c r="H94" s="304">
        <v>2</v>
      </c>
      <c r="I94" s="304">
        <v>0</v>
      </c>
      <c r="J94" s="304">
        <v>0</v>
      </c>
      <c r="K94" s="304">
        <v>2</v>
      </c>
      <c r="L94" s="304">
        <v>2</v>
      </c>
      <c r="M94" s="304">
        <v>0</v>
      </c>
      <c r="N94" s="304">
        <v>2</v>
      </c>
      <c r="O94" s="304">
        <v>2</v>
      </c>
      <c r="P94" s="304">
        <v>2</v>
      </c>
      <c r="Q94" s="304">
        <v>2</v>
      </c>
      <c r="R94" s="304">
        <v>2</v>
      </c>
      <c r="S94" s="304">
        <v>2</v>
      </c>
      <c r="T94" s="304">
        <v>2</v>
      </c>
      <c r="U94" s="304">
        <v>0</v>
      </c>
      <c r="V94" s="304">
        <v>2</v>
      </c>
      <c r="W94" s="304">
        <v>2</v>
      </c>
      <c r="X94" s="304">
        <v>2</v>
      </c>
      <c r="Y94" s="304">
        <v>2</v>
      </c>
      <c r="Z94" s="304">
        <v>0</v>
      </c>
      <c r="AA94" s="304">
        <v>2</v>
      </c>
      <c r="AB94" s="304">
        <v>2</v>
      </c>
      <c r="AC94" s="304">
        <v>2</v>
      </c>
      <c r="AD94" s="304">
        <v>0</v>
      </c>
      <c r="AE94" s="304">
        <v>0</v>
      </c>
      <c r="AF94" s="304">
        <v>1</v>
      </c>
      <c r="AG94" s="304">
        <v>0</v>
      </c>
      <c r="AH94" s="304">
        <v>2</v>
      </c>
      <c r="AI94" s="304">
        <v>2</v>
      </c>
      <c r="AJ94" s="304">
        <v>1</v>
      </c>
      <c r="AK94" s="304">
        <v>2</v>
      </c>
    </row>
    <row r="95" spans="1:39">
      <c r="A95" s="1">
        <v>85</v>
      </c>
      <c r="B95" s="3" t="s">
        <v>207</v>
      </c>
      <c r="C95" t="s">
        <v>208</v>
      </c>
      <c r="D95" t="str">
        <f t="shared" si="3"/>
        <v>3.07.06 Convention: International Trade in Endangered Species</v>
      </c>
      <c r="E95" t="s">
        <v>289</v>
      </c>
      <c r="F95" t="s">
        <v>405</v>
      </c>
      <c r="G95" t="s">
        <v>403</v>
      </c>
      <c r="H95" s="304">
        <v>2</v>
      </c>
      <c r="I95" s="304">
        <v>2</v>
      </c>
      <c r="J95" s="304">
        <v>2</v>
      </c>
      <c r="K95" s="304">
        <v>2</v>
      </c>
      <c r="L95" s="304">
        <v>2</v>
      </c>
      <c r="M95" s="304">
        <v>2</v>
      </c>
      <c r="N95" s="304">
        <v>2</v>
      </c>
      <c r="O95" s="304">
        <v>2</v>
      </c>
      <c r="P95" s="304">
        <v>2</v>
      </c>
      <c r="Q95" s="304">
        <v>2</v>
      </c>
      <c r="R95" s="304">
        <v>2</v>
      </c>
      <c r="S95" s="304">
        <v>2</v>
      </c>
      <c r="T95" s="304">
        <v>2</v>
      </c>
      <c r="U95" s="304">
        <v>2</v>
      </c>
      <c r="V95" s="304">
        <v>2</v>
      </c>
      <c r="W95" s="304">
        <v>2</v>
      </c>
      <c r="X95" s="304">
        <v>2</v>
      </c>
      <c r="Y95" s="304">
        <v>2</v>
      </c>
      <c r="Z95" s="304">
        <v>2</v>
      </c>
      <c r="AA95" s="304">
        <v>2</v>
      </c>
      <c r="AB95" s="304">
        <v>2</v>
      </c>
      <c r="AC95" s="304">
        <v>2</v>
      </c>
      <c r="AD95" s="304">
        <v>1</v>
      </c>
      <c r="AE95" s="304">
        <v>1</v>
      </c>
      <c r="AF95" s="304">
        <v>1</v>
      </c>
      <c r="AG95" s="304">
        <v>2</v>
      </c>
      <c r="AH95" s="304">
        <v>2</v>
      </c>
      <c r="AI95" s="304">
        <v>2</v>
      </c>
      <c r="AJ95" s="304">
        <v>2</v>
      </c>
      <c r="AK95" s="304">
        <v>2</v>
      </c>
    </row>
    <row r="96" spans="1:39">
      <c r="A96" s="1">
        <v>86</v>
      </c>
      <c r="B96" s="3" t="s">
        <v>209</v>
      </c>
      <c r="C96" t="s">
        <v>210</v>
      </c>
      <c r="D96" t="str">
        <f t="shared" si="3"/>
        <v>3.07.07 Convention: Prior Informed Consent - Hazardous Chemicals (Rotterdam)</v>
      </c>
      <c r="E96" t="s">
        <v>289</v>
      </c>
      <c r="F96" t="s">
        <v>402</v>
      </c>
      <c r="G96" t="s">
        <v>403</v>
      </c>
      <c r="H96" s="304">
        <v>2</v>
      </c>
      <c r="I96" s="304">
        <v>0</v>
      </c>
      <c r="J96" s="304">
        <v>0</v>
      </c>
      <c r="K96" s="304">
        <v>2</v>
      </c>
      <c r="L96" s="304">
        <v>2</v>
      </c>
      <c r="M96" s="304">
        <v>2</v>
      </c>
      <c r="N96" s="304">
        <v>1</v>
      </c>
      <c r="O96" s="304">
        <v>2</v>
      </c>
      <c r="P96" s="304">
        <v>2</v>
      </c>
      <c r="Q96" s="304">
        <v>2</v>
      </c>
      <c r="R96" s="304">
        <v>2</v>
      </c>
      <c r="S96" s="304">
        <v>2</v>
      </c>
      <c r="T96" s="304">
        <v>2</v>
      </c>
      <c r="U96" s="304">
        <v>2</v>
      </c>
      <c r="V96" s="304">
        <v>2</v>
      </c>
      <c r="W96" s="304">
        <v>2</v>
      </c>
      <c r="X96" s="304">
        <v>0</v>
      </c>
      <c r="Y96" s="304">
        <v>2</v>
      </c>
      <c r="Z96" s="304">
        <v>2</v>
      </c>
      <c r="AA96" s="304">
        <v>0</v>
      </c>
      <c r="AB96" s="304">
        <v>2</v>
      </c>
      <c r="AC96" s="304">
        <v>2</v>
      </c>
      <c r="AD96" s="304">
        <v>2</v>
      </c>
      <c r="AE96" s="304">
        <v>2</v>
      </c>
      <c r="AF96" s="304">
        <v>2</v>
      </c>
      <c r="AG96" s="304">
        <v>2</v>
      </c>
      <c r="AH96" s="304">
        <v>2</v>
      </c>
      <c r="AI96" s="304">
        <v>2</v>
      </c>
      <c r="AJ96" s="304">
        <v>1</v>
      </c>
      <c r="AK96" s="304">
        <v>2</v>
      </c>
    </row>
    <row r="97" spans="1:39">
      <c r="A97" s="1">
        <v>87</v>
      </c>
      <c r="B97" s="2" t="s">
        <v>211</v>
      </c>
      <c r="C97" t="s">
        <v>268</v>
      </c>
      <c r="D97" t="str">
        <f t="shared" si="3"/>
        <v>3.08 Transfer emissions, million tonnes carbon</v>
      </c>
      <c r="E97" t="s">
        <v>287</v>
      </c>
      <c r="F97" t="s">
        <v>406</v>
      </c>
      <c r="G97" t="s">
        <v>407</v>
      </c>
      <c r="H97" s="304">
        <v>13.18179714</v>
      </c>
      <c r="I97" s="304">
        <v>-13.967315810000001</v>
      </c>
      <c r="J97" s="304">
        <v>0.439695367</v>
      </c>
      <c r="K97" s="304">
        <v>-5.9566463550000002</v>
      </c>
      <c r="L97" s="304">
        <v>9.5995644749999993</v>
      </c>
      <c r="M97" s="304">
        <v>-1.5515799370000001</v>
      </c>
      <c r="N97" s="304">
        <v>276.32570170000002</v>
      </c>
      <c r="O97" s="304">
        <v>-2.0812122739999999</v>
      </c>
      <c r="P97" s="304">
        <v>-1.8407757840000001</v>
      </c>
      <c r="Q97" s="304">
        <v>-15.67035475</v>
      </c>
      <c r="R97" s="304">
        <v>61.816992050000003</v>
      </c>
      <c r="S97" s="304">
        <v>-2.3365242130000001</v>
      </c>
      <c r="T97" s="304">
        <v>-44.427576950000002</v>
      </c>
      <c r="U97" s="304">
        <v>-0.34947273099999998</v>
      </c>
      <c r="V97" s="304">
        <v>5.0868322150000003</v>
      </c>
      <c r="W97" s="304">
        <v>-10.35963375</v>
      </c>
      <c r="X97" s="304"/>
      <c r="Y97" s="304">
        <v>-1.7894278219999999</v>
      </c>
      <c r="Z97" s="304">
        <v>-6.2433148449999996</v>
      </c>
      <c r="AA97" s="304"/>
      <c r="AB97" s="304">
        <v>-2.3134490699999999</v>
      </c>
      <c r="AC97" s="304">
        <v>-10.98103708</v>
      </c>
      <c r="AD97" s="304">
        <v>96.129202620000001</v>
      </c>
      <c r="AE97" s="304">
        <v>-29.72168989</v>
      </c>
      <c r="AF97" s="304">
        <v>-19.943836269999998</v>
      </c>
      <c r="AG97" s="304">
        <v>-4.9897680199999996</v>
      </c>
      <c r="AH97" s="304">
        <v>-2.879372198</v>
      </c>
      <c r="AI97" s="304">
        <v>-45.287944920000001</v>
      </c>
      <c r="AJ97" s="304">
        <v>-147.36909600000001</v>
      </c>
      <c r="AK97" s="304">
        <v>34.213589859999999</v>
      </c>
      <c r="AL97" s="279" t="s">
        <v>37</v>
      </c>
      <c r="AM97" s="278">
        <v>2022</v>
      </c>
    </row>
    <row r="98" spans="1:39">
      <c r="A98" s="1">
        <v>88</v>
      </c>
      <c r="B98" s="2" t="s">
        <v>213</v>
      </c>
      <c r="C98" t="s">
        <v>269</v>
      </c>
      <c r="D98" t="str">
        <f t="shared" si="3"/>
        <v>3.09 Share of natural resources in trade, %</v>
      </c>
      <c r="E98" t="s">
        <v>287</v>
      </c>
      <c r="F98" t="s">
        <v>344</v>
      </c>
      <c r="G98" t="s">
        <v>408</v>
      </c>
      <c r="H98" s="304">
        <v>76.096486949999999</v>
      </c>
      <c r="I98" s="304">
        <v>0.94908526100000001</v>
      </c>
      <c r="J98" s="304">
        <v>80.925913069999993</v>
      </c>
      <c r="K98" s="304">
        <v>4.30198342</v>
      </c>
      <c r="L98" s="304">
        <v>45.693059359999999</v>
      </c>
      <c r="M98" s="304">
        <v>54.07266611</v>
      </c>
      <c r="N98" s="304">
        <v>13.286547880000001</v>
      </c>
      <c r="O98" s="304">
        <v>14.08220369</v>
      </c>
      <c r="P98" s="304">
        <v>43</v>
      </c>
      <c r="Q98" s="304">
        <v>12</v>
      </c>
      <c r="R98" s="304">
        <v>39.892930470000003</v>
      </c>
      <c r="S98" s="304">
        <v>48.544570720000003</v>
      </c>
      <c r="T98" s="304">
        <v>15.99657835</v>
      </c>
      <c r="U98" s="304">
        <v>19.996094580000001</v>
      </c>
      <c r="V98" s="304">
        <v>33.03365488</v>
      </c>
      <c r="W98" s="304">
        <v>15.08604145</v>
      </c>
      <c r="X98" s="304">
        <v>26.184398829999999</v>
      </c>
      <c r="Y98" s="304">
        <v>6.6377826869999996</v>
      </c>
      <c r="Z98" s="304">
        <v>7.1835343299999996</v>
      </c>
      <c r="AA98" s="304">
        <v>70.734623159999998</v>
      </c>
      <c r="AB98" s="304">
        <v>71.670317389999994</v>
      </c>
      <c r="AC98" s="304">
        <v>11.62160225</v>
      </c>
      <c r="AD98" s="304">
        <v>76.891473309999995</v>
      </c>
      <c r="AE98" s="304">
        <v>22.20940908</v>
      </c>
      <c r="AF98" s="304">
        <v>19.997320779999999</v>
      </c>
      <c r="AG98" s="304">
        <v>7.9668614929999997</v>
      </c>
      <c r="AH98" s="304">
        <v>15.54040127</v>
      </c>
      <c r="AI98" s="304">
        <v>36.903733899999999</v>
      </c>
      <c r="AJ98" s="304">
        <v>30.71960425</v>
      </c>
      <c r="AK98" s="304">
        <v>9.7100461340000006</v>
      </c>
    </row>
    <row r="99" spans="1:39">
      <c r="A99" s="1">
        <v>89</v>
      </c>
      <c r="B99" s="2" t="s">
        <v>215</v>
      </c>
      <c r="C99" t="s">
        <v>216</v>
      </c>
      <c r="D99" t="str">
        <f t="shared" si="3"/>
        <v>3.10 Carbon</v>
      </c>
      <c r="E99" t="s">
        <v>686</v>
      </c>
      <c r="H99" s="304"/>
      <c r="I99" s="304"/>
      <c r="J99" s="304"/>
      <c r="K99" s="304"/>
      <c r="L99" s="304"/>
      <c r="M99" s="304"/>
      <c r="N99" s="304"/>
      <c r="O99" s="304"/>
      <c r="P99" s="304"/>
      <c r="Q99" s="304"/>
      <c r="R99" s="304"/>
      <c r="S99" s="304"/>
      <c r="T99" s="304"/>
      <c r="U99" s="304"/>
      <c r="V99" s="304"/>
      <c r="W99" s="304"/>
      <c r="X99" s="304"/>
      <c r="Y99" s="304"/>
      <c r="Z99" s="304"/>
      <c r="AA99" s="304"/>
      <c r="AB99" s="304"/>
      <c r="AC99" s="304"/>
      <c r="AD99" s="304"/>
      <c r="AE99" s="304"/>
      <c r="AF99" s="304"/>
      <c r="AG99" s="304"/>
      <c r="AH99" s="304"/>
      <c r="AI99" s="304"/>
      <c r="AJ99" s="304"/>
      <c r="AK99" s="304"/>
    </row>
    <row r="100" spans="1:39">
      <c r="A100" s="1">
        <v>90</v>
      </c>
      <c r="B100" s="3" t="s">
        <v>217</v>
      </c>
      <c r="C100" t="s">
        <v>218</v>
      </c>
      <c r="D100" t="str">
        <f t="shared" si="3"/>
        <v>3.10.1 Carbon pricing</v>
      </c>
      <c r="E100" t="s">
        <v>289</v>
      </c>
      <c r="F100" t="s">
        <v>409</v>
      </c>
      <c r="G100" t="s">
        <v>410</v>
      </c>
      <c r="H100" s="304">
        <v>2</v>
      </c>
      <c r="I100" s="304">
        <v>0</v>
      </c>
      <c r="J100" s="304">
        <v>1</v>
      </c>
      <c r="K100" s="304">
        <v>0</v>
      </c>
      <c r="L100" s="304">
        <v>2</v>
      </c>
      <c r="M100" s="304">
        <v>2</v>
      </c>
      <c r="N100" s="304">
        <v>2</v>
      </c>
      <c r="O100" s="304">
        <v>0</v>
      </c>
      <c r="P100" s="304">
        <v>0</v>
      </c>
      <c r="Q100" s="304">
        <v>0</v>
      </c>
      <c r="R100" s="304">
        <v>1</v>
      </c>
      <c r="S100" s="304">
        <v>2</v>
      </c>
      <c r="T100" s="304">
        <v>2</v>
      </c>
      <c r="U100" s="304">
        <v>0</v>
      </c>
      <c r="V100" s="304">
        <v>1</v>
      </c>
      <c r="W100" s="304">
        <v>2</v>
      </c>
      <c r="X100" s="304">
        <v>0</v>
      </c>
      <c r="Y100" s="304">
        <v>2</v>
      </c>
      <c r="Z100" s="304">
        <v>1</v>
      </c>
      <c r="AA100" s="304">
        <v>0</v>
      </c>
      <c r="AB100" s="304">
        <v>0</v>
      </c>
      <c r="AC100" s="304">
        <v>1</v>
      </c>
      <c r="AD100" s="304">
        <v>0</v>
      </c>
      <c r="AE100" s="304">
        <v>2</v>
      </c>
      <c r="AF100" s="304">
        <v>2</v>
      </c>
      <c r="AG100" s="304">
        <v>0</v>
      </c>
      <c r="AH100" s="304">
        <v>1</v>
      </c>
      <c r="AI100" s="304">
        <v>2</v>
      </c>
      <c r="AJ100" s="304">
        <v>0</v>
      </c>
      <c r="AK100" s="304">
        <v>1</v>
      </c>
    </row>
    <row r="101" spans="1:39">
      <c r="A101" s="1">
        <v>91</v>
      </c>
      <c r="B101" s="3" t="s">
        <v>219</v>
      </c>
      <c r="C101" t="s">
        <v>270</v>
      </c>
      <c r="D101" t="str">
        <f t="shared" si="3"/>
        <v>3.10.2 CO2 emissions per capita, tonnes per person</v>
      </c>
      <c r="E101" t="s">
        <v>287</v>
      </c>
      <c r="F101" t="s">
        <v>411</v>
      </c>
      <c r="G101" t="s">
        <v>412</v>
      </c>
      <c r="H101" s="304">
        <v>15.12338128</v>
      </c>
      <c r="I101" s="304">
        <v>0.62965951099999995</v>
      </c>
      <c r="J101" s="304">
        <v>20.651219829999999</v>
      </c>
      <c r="K101" s="304">
        <v>1.026324244</v>
      </c>
      <c r="L101" s="304">
        <v>15.220776710000001</v>
      </c>
      <c r="M101" s="304">
        <v>4.9566962810000001</v>
      </c>
      <c r="N101" s="304">
        <v>8.8468962720000004</v>
      </c>
      <c r="O101" s="304">
        <v>11.519206629999999</v>
      </c>
      <c r="P101" s="304">
        <v>2.5902750550000002</v>
      </c>
      <c r="Q101" s="304">
        <v>4.2442967920000001</v>
      </c>
      <c r="R101" s="304">
        <v>1.9080384610000001</v>
      </c>
      <c r="S101" s="304">
        <v>2.4952189159999998</v>
      </c>
      <c r="T101" s="304">
        <v>8.6131366410000005</v>
      </c>
      <c r="U101" s="304">
        <v>2.7352404809999999</v>
      </c>
      <c r="V101" s="304">
        <v>8.2326766500000002</v>
      </c>
      <c r="W101" s="304">
        <v>3.5638019729999999</v>
      </c>
      <c r="X101" s="304">
        <v>0.67111783999999997</v>
      </c>
      <c r="Y101" s="304">
        <v>6.5848544689999997</v>
      </c>
      <c r="Z101" s="304">
        <v>0.92357595400000003</v>
      </c>
      <c r="AA101" s="304">
        <v>0.51846073199999998</v>
      </c>
      <c r="AB101" s="304">
        <v>1.809143983</v>
      </c>
      <c r="AC101" s="304">
        <v>1.3762582839999999</v>
      </c>
      <c r="AD101" s="304">
        <v>13.308881769999999</v>
      </c>
      <c r="AE101" s="304">
        <v>8.8476335650000006</v>
      </c>
      <c r="AF101" s="304">
        <v>12.264372270000001</v>
      </c>
      <c r="AG101" s="304">
        <v>0.87417081100000005</v>
      </c>
      <c r="AH101" s="304">
        <v>4.0600548329999997</v>
      </c>
      <c r="AI101" s="304">
        <v>5.0047793580000004</v>
      </c>
      <c r="AJ101" s="304">
        <v>14.439328339999999</v>
      </c>
      <c r="AK101" s="304">
        <v>3.2726744270000001</v>
      </c>
    </row>
    <row r="102" spans="1:39">
      <c r="B102" s="89" t="s">
        <v>413</v>
      </c>
      <c r="C102" s="89" t="s">
        <v>413</v>
      </c>
      <c r="D102" t="str">
        <f t="shared" si="3"/>
        <v>_None _None</v>
      </c>
      <c r="H102" s="239">
        <v>1</v>
      </c>
      <c r="I102" s="239">
        <v>1</v>
      </c>
      <c r="J102" s="239">
        <v>1</v>
      </c>
      <c r="K102" s="239">
        <v>1</v>
      </c>
      <c r="L102" s="239">
        <v>1</v>
      </c>
      <c r="M102" s="239">
        <v>1</v>
      </c>
      <c r="N102" s="239">
        <v>1</v>
      </c>
      <c r="O102" s="239">
        <v>1</v>
      </c>
      <c r="P102" s="239">
        <v>1</v>
      </c>
      <c r="Q102" s="239">
        <v>1</v>
      </c>
      <c r="R102" s="239">
        <v>1</v>
      </c>
      <c r="S102" s="239">
        <v>1</v>
      </c>
      <c r="T102" s="239">
        <v>1</v>
      </c>
      <c r="U102" s="239">
        <v>1</v>
      </c>
      <c r="V102" s="239">
        <v>1</v>
      </c>
      <c r="W102" s="239">
        <v>1</v>
      </c>
      <c r="X102" s="239">
        <v>1</v>
      </c>
      <c r="Y102" s="239">
        <v>1</v>
      </c>
      <c r="Z102" s="239">
        <v>1</v>
      </c>
      <c r="AA102" s="239">
        <v>1</v>
      </c>
      <c r="AB102" s="239">
        <v>1</v>
      </c>
      <c r="AC102" s="239">
        <v>1</v>
      </c>
      <c r="AD102" s="239">
        <v>1</v>
      </c>
      <c r="AE102" s="239">
        <v>1</v>
      </c>
      <c r="AF102" s="239">
        <v>1</v>
      </c>
      <c r="AG102" s="239">
        <v>1</v>
      </c>
      <c r="AH102" s="239">
        <v>1</v>
      </c>
      <c r="AI102" s="239">
        <v>1</v>
      </c>
      <c r="AJ102" s="239">
        <v>1</v>
      </c>
      <c r="AK102" s="239">
        <v>1</v>
      </c>
    </row>
    <row r="103" spans="1:39">
      <c r="H103" s="238"/>
      <c r="I103" s="238"/>
      <c r="J103" s="238"/>
      <c r="K103" s="238"/>
      <c r="L103" s="238"/>
      <c r="M103" s="238"/>
      <c r="N103" s="238"/>
      <c r="O103" s="238"/>
      <c r="P103" s="238"/>
      <c r="Q103" s="238"/>
      <c r="R103" s="238"/>
      <c r="S103" s="238"/>
      <c r="T103" s="238"/>
      <c r="U103" s="238"/>
      <c r="V103" s="238"/>
      <c r="W103" s="238"/>
      <c r="X103" s="238"/>
      <c r="Y103" s="238"/>
      <c r="Z103" s="238"/>
      <c r="AA103" s="238"/>
      <c r="AB103" s="238"/>
      <c r="AC103" s="238"/>
      <c r="AD103" s="238"/>
      <c r="AE103" s="238"/>
      <c r="AF103" s="238"/>
      <c r="AG103" s="238"/>
      <c r="AH103" s="238"/>
      <c r="AI103" s="238"/>
      <c r="AJ103" s="238"/>
      <c r="AK103" s="238"/>
    </row>
    <row r="104" spans="1:39">
      <c r="H104" s="238"/>
      <c r="I104" s="238"/>
      <c r="J104" s="238"/>
      <c r="K104" s="238"/>
      <c r="L104" s="238"/>
      <c r="M104" s="238"/>
      <c r="N104" s="238"/>
      <c r="O104" s="238"/>
      <c r="P104" s="238"/>
      <c r="Q104" s="238"/>
      <c r="R104" s="238"/>
      <c r="S104" s="238"/>
      <c r="T104" s="238"/>
      <c r="U104" s="238"/>
      <c r="V104" s="238"/>
      <c r="W104" s="238"/>
      <c r="X104" s="238"/>
      <c r="Y104" s="238"/>
      <c r="Z104" s="238"/>
      <c r="AA104" s="238"/>
      <c r="AB104" s="238"/>
      <c r="AC104" s="238"/>
      <c r="AD104" s="238"/>
      <c r="AE104" s="238"/>
      <c r="AF104" s="238"/>
      <c r="AG104" s="238"/>
      <c r="AH104" s="238"/>
      <c r="AI104" s="238"/>
      <c r="AJ104" s="238"/>
      <c r="AK104" s="238"/>
    </row>
    <row r="105" spans="1:39">
      <c r="H105" s="238"/>
      <c r="I105" s="238"/>
      <c r="J105" s="238"/>
      <c r="K105" s="238"/>
      <c r="L105" s="238"/>
      <c r="M105" s="238"/>
      <c r="N105" s="238"/>
      <c r="O105" s="238"/>
      <c r="P105" s="238"/>
      <c r="Q105" s="238"/>
      <c r="R105" s="238"/>
      <c r="S105" s="238"/>
      <c r="T105" s="238"/>
      <c r="U105" s="238"/>
      <c r="V105" s="238"/>
      <c r="W105" s="238"/>
      <c r="X105" s="238"/>
      <c r="Y105" s="238"/>
      <c r="Z105" s="238"/>
      <c r="AA105" s="238"/>
      <c r="AB105" s="238"/>
      <c r="AC105" s="238"/>
      <c r="AD105" s="238"/>
      <c r="AE105" s="238"/>
      <c r="AF105" s="238"/>
      <c r="AG105" s="238"/>
      <c r="AH105" s="238"/>
      <c r="AI105" s="238"/>
      <c r="AJ105" s="238"/>
      <c r="AK105" s="238"/>
    </row>
    <row r="106" spans="1:39">
      <c r="H106" s="238"/>
      <c r="I106" s="238"/>
      <c r="J106" s="238"/>
      <c r="K106" s="238"/>
      <c r="L106" s="238"/>
      <c r="M106" s="238"/>
      <c r="N106" s="238"/>
      <c r="O106" s="238"/>
      <c r="P106" s="238"/>
      <c r="Q106" s="238"/>
      <c r="R106" s="238"/>
      <c r="S106" s="238"/>
      <c r="T106" s="238"/>
      <c r="U106" s="238"/>
      <c r="V106" s="238"/>
      <c r="W106" s="238"/>
      <c r="X106" s="238"/>
      <c r="Y106" s="238"/>
      <c r="Z106" s="238"/>
      <c r="AA106" s="238"/>
      <c r="AB106" s="238"/>
      <c r="AC106" s="238"/>
      <c r="AD106" s="238"/>
      <c r="AE106" s="238"/>
      <c r="AF106" s="238"/>
      <c r="AG106" s="238"/>
      <c r="AH106" s="238"/>
      <c r="AI106" s="238"/>
      <c r="AJ106" s="238"/>
      <c r="AK106" s="238"/>
    </row>
    <row r="107" spans="1:39">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row>
    <row r="108" spans="1:39">
      <c r="H108" s="238"/>
      <c r="I108" s="238"/>
      <c r="J108" s="238"/>
      <c r="K108" s="238"/>
      <c r="L108" s="238"/>
      <c r="M108" s="238"/>
      <c r="N108" s="238"/>
      <c r="O108" s="238"/>
      <c r="P108" s="238"/>
      <c r="Q108" s="238"/>
      <c r="R108" s="238"/>
      <c r="S108" s="238"/>
      <c r="T108" s="238"/>
      <c r="U108" s="238"/>
      <c r="V108" s="238"/>
      <c r="W108" s="238"/>
      <c r="X108" s="238"/>
      <c r="Y108" s="238"/>
      <c r="Z108" s="238"/>
      <c r="AA108" s="238"/>
      <c r="AB108" s="238"/>
      <c r="AC108" s="238"/>
      <c r="AD108" s="238"/>
      <c r="AE108" s="238"/>
      <c r="AF108" s="238"/>
      <c r="AG108" s="238"/>
      <c r="AH108" s="238"/>
      <c r="AI108" s="238"/>
      <c r="AJ108" s="238"/>
      <c r="AK108" s="238"/>
    </row>
  </sheetData>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E4A056-AE5B-4774-A1BC-824741FBAC07}">
  <sheetPr codeName="Sheet42">
    <pageSetUpPr fitToPage="1"/>
  </sheetPr>
  <dimension ref="C2:AG119"/>
  <sheetViews>
    <sheetView showGridLines="0" topLeftCell="A6" zoomScale="64" zoomScaleNormal="64" workbookViewId="0">
      <selection activeCell="E16" sqref="E16"/>
    </sheetView>
  </sheetViews>
  <sheetFormatPr defaultColWidth="9.140625" defaultRowHeight="12" customHeight="1"/>
  <cols>
    <col min="1" max="1" width="9.140625" style="5"/>
    <col min="2" max="2" width="12.28515625" style="5" customWidth="1"/>
    <col min="3" max="4" width="18.85546875" style="5" customWidth="1"/>
    <col min="5" max="5" width="14.85546875" style="5" customWidth="1"/>
    <col min="6" max="6" width="15.7109375" style="5" customWidth="1"/>
    <col min="7" max="9" width="10.28515625" style="5" customWidth="1"/>
    <col min="10" max="10" width="11.28515625" style="5" customWidth="1"/>
    <col min="11" max="11" width="13.85546875" style="5" customWidth="1"/>
    <col min="12" max="12" width="12.7109375" style="5" customWidth="1"/>
    <col min="13" max="13" width="14.85546875" style="5" customWidth="1"/>
    <col min="14" max="15" width="8" style="5" customWidth="1"/>
    <col min="16" max="16" width="9.140625" style="5" customWidth="1"/>
    <col min="17" max="17" width="10.28515625" style="5" customWidth="1"/>
    <col min="18" max="18" width="15.140625" style="5" customWidth="1"/>
    <col min="19" max="19" width="13.5703125" style="5" customWidth="1"/>
    <col min="20" max="20" width="15.5703125" style="5" customWidth="1"/>
    <col min="21" max="22" width="9.140625" style="5"/>
    <col min="23" max="23" width="9.85546875" style="5" customWidth="1"/>
    <col min="24" max="16384" width="9.140625" style="5"/>
  </cols>
  <sheetData>
    <row r="2" spans="3:20" ht="30" customHeight="1">
      <c r="K2" s="260" t="str">
        <f>[2]PowerPivot!$B$3</f>
        <v>United States</v>
      </c>
      <c r="M2" s="262">
        <f>[2]PowerPivot!K10</f>
        <v>2024</v>
      </c>
      <c r="R2" s="260" t="str">
        <f>[2]PowerPivot!E3</f>
        <v>Taiwan</v>
      </c>
      <c r="T2" s="262">
        <f>[2]PowerPivot!N3</f>
        <v>2023</v>
      </c>
    </row>
    <row r="3" spans="3:20" ht="18" customHeight="1">
      <c r="I3" s="41"/>
      <c r="J3" s="263" t="s">
        <v>243</v>
      </c>
      <c r="K3" s="41"/>
      <c r="L3" s="263" t="s">
        <v>273</v>
      </c>
      <c r="M3" s="41"/>
      <c r="N3" s="75"/>
      <c r="O3" s="75"/>
      <c r="P3" s="41"/>
      <c r="Q3" s="263" t="s">
        <v>243</v>
      </c>
      <c r="R3" s="41"/>
      <c r="S3" s="263" t="s">
        <v>273</v>
      </c>
      <c r="T3" s="41"/>
    </row>
    <row r="4" spans="3:20" ht="18" customHeight="1">
      <c r="H4" s="84"/>
      <c r="J4" s="48" t="s">
        <v>275</v>
      </c>
      <c r="K4" s="75"/>
      <c r="L4" s="48" t="s">
        <v>276</v>
      </c>
      <c r="M4" s="75"/>
      <c r="N4" s="75"/>
      <c r="O4" s="82"/>
      <c r="P4" s="76"/>
      <c r="Q4" s="48" t="s">
        <v>275</v>
      </c>
      <c r="R4" s="75"/>
      <c r="S4" s="48" t="s">
        <v>276</v>
      </c>
      <c r="T4" s="76"/>
    </row>
    <row r="5" spans="3:20" ht="18" customHeight="1">
      <c r="H5" s="84" t="s">
        <v>274</v>
      </c>
      <c r="J5" s="261">
        <f>IF($M$2=2024,IF(INDEX([2]Rank2024!2:2,MATCH($K$2,[2]Rank2024!$1:$1,0))="","-",(INDEX([2]Rank2024!2:2,MATCH($K$2,[2]Rank2024!$1:$1,0)))),IF($M$2=2023,IF(INDEX([2]Rank2023!2:2,MATCH($K$2,[2]Rank2023!$1:$1,0))="","-",(INDEX([2]Rank2023!2:2,MATCH($K$2,[2]Rank2023!$1:$1,0)))),IF($M$2=2022,IF(INDEX([2]Rank2022!2:2,MATCH($K$2,[2]Rank2022!$1:$1,0))="","-",(INDEX([2]Rank2022!2:2,MATCH($K$2,[2]Rank2022!$1:$1,0)))))))</f>
        <v>10</v>
      </c>
      <c r="K5" s="75"/>
      <c r="L5" s="74">
        <f>IF($M$2=2024,IF(INDEX([2]Score2024!2:2,MATCH($K$2,[2]Score2024!$1:$1,0))="","-",(INDEX([2]Score2024!2:2,MATCH($K$2,[2]Score2024!$1:$1,0)))),IF($M$2=2023,IF(INDEX([2]Score2023!2:2,MATCH($K$2,[2]Score2023!$1:$1,0))="","-",(INDEX([2]Score2023!2:2,MATCH($K$2,[2]Score2023!$1:$1,0)))),IF($M$2=2022,IF(INDEX([2]Score2022!2:2,MATCH($K$2,[2]Score2022!$1:$1,0))="","-",(INDEX([2]Score2022!2:2,MATCH($K$2,[2]Score2022!$1:$1,0)))))))</f>
        <v>72.163075544821965</v>
      </c>
      <c r="M5" s="188">
        <f>L5</f>
        <v>72.163075544821965</v>
      </c>
      <c r="O5" s="86" t="str">
        <f t="shared" ref="O5:O11" si="0">IF(J5="-","",IF(J5&gt;Q5," u",IF(J5=Q5,"tu",IF(J5&lt;Q5,"t ",""))))</f>
        <v>tu</v>
      </c>
      <c r="P5" s="76"/>
      <c r="Q5" s="261">
        <f>IF($T$2=2024,IF(INDEX([2]Rank2024!2:2,MATCH($R$2,[2]Rank2024!$1:$1,0))="","-",(INDEX([2]Rank2024!2:2,MATCH($R$2,[2]Rank2024!$1:$1,0)))),IF($T$2=2023,IF(INDEX([2]Rank2023!2:2,MATCH($R$2,[2]Rank2023!$1:$1,0))="","-",(INDEX([2]Rank2023!2:2,MATCH($R$2,[2]Rank2023!$1:$1,0)))),IF($T$2=2022,IF(INDEX([2]Rank2022!2:2,MATCH($R$2,[2]Rank2022!$1:$1,0))="","-",(INDEX([2]Rank2022!2:2,MATCH($R$2,[2]Rank2022!$1:$1,0)))))))</f>
        <v>10</v>
      </c>
      <c r="R5" s="83"/>
      <c r="S5" s="74">
        <f>IF($T$2=2024,IF(INDEX([2]Score2024!2:2,MATCH($R$2,[2]Score2024!$1:$1,0))="","-",(INDEX([2]Score2024!2:2,MATCH($R$2,[2]Score2024!$1:$1,0)))),IF($T$2=2023,IF(INDEX([2]Score2023!2:2,MATCH($R$2,[2]Score2023!$1:$1,0))="","-",(INDEX([2]Score2023!2:2,MATCH($R$2,[2]Score2023!$1:$1,0)))),IF($T$2=2022,IF(INDEX([2]Score2022!2:2,MATCH($R$2,[2]Score2022!$1:$1,0))="","-",(INDEX([2]Score2022!2:2,MATCH($R$2,[2]Score2022!1:1,0)))))))</f>
        <v>65.909562774471894</v>
      </c>
      <c r="T5" s="188">
        <f>S5</f>
        <v>65.909562774471894</v>
      </c>
    </row>
    <row r="6" spans="3:20" ht="18" customHeight="1">
      <c r="H6" s="84"/>
      <c r="J6" s="83"/>
      <c r="K6" s="75"/>
      <c r="L6" s="74"/>
      <c r="O6" s="86"/>
      <c r="P6" s="76"/>
      <c r="Q6" s="261"/>
      <c r="R6" s="83"/>
      <c r="S6" s="74"/>
    </row>
    <row r="7" spans="3:20" ht="18" customHeight="1">
      <c r="H7" s="84" t="s">
        <v>34</v>
      </c>
      <c r="J7" s="261">
        <f>IF($M$2=2024,IF(INDEX([2]Rank2024!4:4,MATCH($K$2,[2]Rank2024!$1:$1,0))="","-",(INDEX([2]Rank2024!4:4,MATCH($K$2,[2]Rank2024!$1:$1,0)))),IF($M$2=2023,IF(INDEX([2]Rank2023!4:4,MATCH($K$2,[2]Rank2023!$1:$1,0))="","-",(INDEX([2]Rank2023!4:4,MATCH($K$2,[2]Rank2023!$1:$1,0)))),IF($M$2=2022,IF(INDEX([2]Rank2022!4:4,MATCH($K$2,[2]Rank2022!$1:$1,0))="","-",(INDEX([2]Rank2022!4:4,MATCH($K$2,[2]Rank2022!$1:$1,0)))))))</f>
        <v>4</v>
      </c>
      <c r="K7" s="75"/>
      <c r="L7" s="74">
        <f>IF($M$2=2024,IF(INDEX([2]Score2024!4:4,MATCH($K$2,[2]Score2024!$1:$1,0))="","-",(INDEX([2]Score2024!4:4,MATCH($K$2,[2]Score2024!$1:$1,0)))),IF($M$2=2023,IF(INDEX([2]Score2023!4:4,MATCH($K$2,[2]Score2023!$1:$1,0))="","-",(INDEX([2]Score2023!4:4,MATCH($K$2,[2]Score2023!$1:$1,0)))),IF($M$2=2022,IF(INDEX([2]Score2022!4:4,MATCH($K$2,[2]Score2022!$1:$1,0))="","-",(INDEX([2]Score2022!4:4,MATCH($K$2,[2]Score2022!$1:$1,0)))))))</f>
        <v>89.974429498967083</v>
      </c>
      <c r="M7" s="188">
        <f>L7</f>
        <v>89.974429498967083</v>
      </c>
      <c r="O7" s="86" t="str">
        <f t="shared" si="0"/>
        <v xml:space="preserve">t </v>
      </c>
      <c r="P7" s="76"/>
      <c r="Q7" s="261">
        <f>IF($T$2=2024,IF(INDEX([2]Rank2024!4:4,MATCH($R$2,[2]Rank2024!$1:$1,0))="","-",(INDEX([2]Rank2024!4:4,MATCH($R$2,[2]Rank2024!$1:$1,0)))),IF($T$2=2023,IF(INDEX([2]Rank2023!4:4,MATCH($R$2,[2]Rank2023!$1:$1,0))="","-",(INDEX([2]Rank2023!4:4,MATCH($R$2,[2]Rank2023!$1:$1,0)))),IF($T$2=2022,IF(INDEX([2]Rank2022!4:4,MATCH($R$2,[2]Rank2022!$1:$1,0))="","-",(INDEX([2]Rank2022!4:4,MATCH($R$2,[2]Rank2022!$1:$1,0)))))))</f>
        <v>6</v>
      </c>
      <c r="R7" s="83"/>
      <c r="S7" s="74">
        <f>IF($T$2=2024,IF(INDEX([2]Score2024!4:4,MATCH($R$2,[2]Score2024!$1:$1,0))="","-",(INDEX([2]Score2024!4:4,MATCH($R$2,[2]Score2024!$1:$1,0)))),IF($T$2=2023,IF(INDEX([2]Score2023!4:4,MATCH($R$2,[2]Score2023!$1:$1,0))="","-",(INDEX([2]Score2023!4:4,MATCH($R$2,[2]Score2023!$1:$1,0)))),IF($T$2=2022,IF(INDEX([2]Score2022!4:4,MATCH($R$2,[2]Score2022!$1:$1,0))="","-",(INDEX([2]Score2022!4:4,MATCH($R$2,[2]Score2022!$1:$1,0)))))))</f>
        <v>75.151660676928344</v>
      </c>
      <c r="T7" s="188">
        <f>S7</f>
        <v>75.151660676928344</v>
      </c>
    </row>
    <row r="8" spans="3:20" ht="18" customHeight="1">
      <c r="H8" s="84"/>
      <c r="J8" s="83"/>
      <c r="K8" s="75"/>
      <c r="L8" s="74"/>
      <c r="O8" s="86"/>
      <c r="P8" s="76"/>
      <c r="Q8" s="261"/>
      <c r="R8" s="83"/>
      <c r="S8" s="74"/>
    </row>
    <row r="9" spans="3:20" ht="18" customHeight="1">
      <c r="H9" s="84" t="s">
        <v>131</v>
      </c>
      <c r="J9" s="261">
        <f>IF($M$2=2024,IF(INDEX([2]Rank2024!54:54,MATCH($K$2,[2]Rank2024!$1:$1,0))="","-",(INDEX([2]Rank2024!54:54,MATCH($K$2,[2]Rank2024!$1:$1,0)))),IF($M$2=2023,IF(INDEX([2]Rank2023!54:54,MATCH($K$2,[2]Rank2023!$1:$1,0))="","-",(INDEX([2]Rank2023!54:54,MATCH($K$2,[2]Rank2023!$1:$1,0)))),IF($M$2=2022,IF(INDEX([2]Rank2022!54:54,MATCH($K$2,[2]Rank2022!$1:$1,0))="","-",(INDEX([2]Rank2022!54:54,MATCH($K$2,[2]Rank2022!$1:$1,0)))))))</f>
        <v>9</v>
      </c>
      <c r="K9" s="75"/>
      <c r="L9" s="74">
        <f>IF($M$2=2024,IF(INDEX([2]Score2024!54:54,MATCH($K$2,[2]Score2024!$1:$1,0))="","-",(INDEX([2]Score2024!54:54,MATCH($K$2,[2]Score2024!$1:$1,0)))),IF($M$2=2023,IF(INDEX([2]Score2023!54:54,MATCH($K$2,[2]Score2023!$1:$1,0))="","-",(INDEX([2]Score2023!54:54,MATCH($K$2,[2]Score2023!$1:$1,0)))),IF($M$2=2022,IF(INDEX([2]Score2022!54:54,MATCH($K$2,[2]Score2022!$1:$1,0))="","-",(INDEX([2]Score2022!54:54,MATCH($K$2,[2]Score2022!$1:$1,0)))))))</f>
        <v>69.400561912246474</v>
      </c>
      <c r="M9" s="188">
        <f>L9</f>
        <v>69.400561912246474</v>
      </c>
      <c r="O9" s="86" t="str">
        <f t="shared" si="0"/>
        <v xml:space="preserve"> u</v>
      </c>
      <c r="P9" s="76"/>
      <c r="Q9" s="261">
        <f>IF($T$2=2024,IF(INDEX([2]Rank2024!54:54,MATCH($R$2,[2]Rank2024!$1:$1,0))="","-",(INDEX([2]Rank2024!54:54,MATCH($R$2,[2]Rank2024!$1:$1,0)))),IF($T$2=2023,IF(INDEX([2]Rank2023!54:54,MATCH($R$2,[2]Rank2023!$1:$1,0))="","-",(INDEX([2]Rank2023!54:54,MATCH($R$2,[2]Rank2023!$1:$1,0)))),IF($T$2=2022,IF(INDEX([2]Rank2022!54:54,MATCH($R$2,[2]Rank2022!$1:$1,0))="","-",(INDEX([2]Rank2022!54:54,MATCH($R$2,[2]Rank2022!$1:$1,0)))))))</f>
        <v>6</v>
      </c>
      <c r="R9" s="83"/>
      <c r="S9" s="74">
        <f>IF($T$2=2024,IF(INDEX([2]Score2024!54:54,MATCH($R$2,[2]Score2024!$1:$1,0))="","-",(INDEX([2]Score2024!54:54,MATCH($R$2,[2]Score2024!$1:$1,0)))),IF($T$2=2023,IF(INDEX([2]Score2023!54:54,MATCH($R$2,[2]Score2023!$1:$1,0))="","-",(INDEX([2]Score2023!54:54,MATCH($R$2,[2]Score2023!$1:$1,0)))),IF($T$2=2022,IF(INDEX([2]Score2022!54:54,MATCH($R$2,[2]Score2022!$1:$1,0))="","-",(INDEX([2]Score2022!54:54,MATCH($R$2,[2]Score2022!$1:$1,0)))))))</f>
        <v>85.613382538944293</v>
      </c>
      <c r="T9" s="188">
        <f>S9</f>
        <v>85.613382538944293</v>
      </c>
    </row>
    <row r="10" spans="3:20" ht="18" customHeight="1">
      <c r="H10" s="84"/>
      <c r="J10" s="83"/>
      <c r="K10" s="75"/>
      <c r="L10" s="85"/>
      <c r="O10" s="86"/>
      <c r="P10" s="76"/>
      <c r="Q10" s="261"/>
      <c r="R10" s="83"/>
      <c r="S10" s="85"/>
    </row>
    <row r="11" spans="3:20" ht="18" customHeight="1">
      <c r="H11" s="84" t="s">
        <v>182</v>
      </c>
      <c r="J11" s="261">
        <f>IF($M$2=2024,IF(INDEX([2]Rank2024!82:82,MATCH($K$2,[2]Rank2024!$1:$1,0))="","-",(INDEX([2]Rank2024!82:82,MATCH($K$2,[2]Rank2024!$1:$1,0)))),IF($M$2=2023,IF(INDEX([2]Rank2023!82:82,MATCH($K$2,[2]Rank2023!$1:$1,0))="","-",(INDEX([2]Rank2023!82:82,MATCH($K$2,[2]Rank2023!$1:$1,0)))),IF($M$2=2022,IF(INDEX([2]Rank2022!82:82,MATCH($K$2,[2]Rank2022!$1:$1,0))="","-",(INDEX([2]Rank2022!82:82,MATCH($K$2,[2]Rank2022!$1:$1,0)))))))</f>
        <v>16</v>
      </c>
      <c r="K11" s="75"/>
      <c r="L11" s="74">
        <f>IF($M$2=2024,IF(INDEX([2]Score2024!82:82,MATCH($K$2,[2]Score2024!$1:$1,0))="","-",(INDEX([2]Score2024!82:82,MATCH($K$2,[2]Score2024!$1:$1,0)))),IF($M$2=2023,IF(INDEX([2]Score2023!82:82,MATCH($K$2,[2]Score2023!$1:$1,0))="","-",(INDEX([2]Score2023!82:82,MATCH($K$2,[2]Score2023!$1:$1,0)))),IF($M$2=2022,IF(INDEX([2]Score2022!81:81,MATCH($K$2,[2]Score2022!$1:$1,0))="","-",(INDEX([2]Score2022!81:81,MATCH($K$2,[2]Score2022!$1:$1,0)))))))</f>
        <v>65.346928655784808</v>
      </c>
      <c r="M11" s="188">
        <f>L11</f>
        <v>65.346928655784808</v>
      </c>
      <c r="O11" s="86" t="str">
        <f t="shared" si="0"/>
        <v xml:space="preserve">t </v>
      </c>
      <c r="P11" s="76"/>
      <c r="Q11" s="261">
        <f>IF($T$2=2024,IF(INDEX([2]Rank2024!82:82,MATCH($R$2,[2]Rank2024!$1:$1,0))="","-",(INDEX([2]Rank2024!82:82,MATCH($R$2,[2]Rank2024!$1:$1,0)))),IF($T$2=2023,IF(INDEX([2]Rank2023!82:82,MATCH($R$2,[2]Rank2023!$1:$1,0))="","-",(INDEX([2]Rank2023!82:82,MATCH($R$2,[2]Rank2023!$1:$1,0)))),IF($T$2=2022,IF(INDEX([2]Rank2022!82:82,MATCH($R$2,[2]Rank2022!$1:$1,0))="","-",(INDEX([2]Rank2022!82:82,MATCH($R$2,[2]Rank2022!$1:$1,0)))))))</f>
        <v>27</v>
      </c>
      <c r="R11" s="83"/>
      <c r="S11" s="74">
        <f>IF($T$2=2024,IF(INDEX([2]Score2023!83:83,MATCH($R$2,[2]Score2022!$1:$1,0))="","-",(INDEX([2]Score2024!82:82,MATCH($R$2,[2]Score2024!$1:$1,0)))),IF($T$2=2023,IF(INDEX([2]Score2023!82:82,MATCH($R$2,[2]Score2023!$1:$1,0))="","-",(INDEX([2]Score2023!82:82,MATCH($R$2,[2]Score2023!$1:$1,0)))),IF($T$2=2022,IF(INDEX([2]Score2022!81:81,MATCH($R$2,[2]Score2022!$1:$1,0))="","-",(INDEX([2]Score2022!81:81,MATCH($R$2,[2]Score2022!$1:$1,0)))))))</f>
        <v>41.480088947259915</v>
      </c>
      <c r="T11" s="188">
        <f>S11</f>
        <v>41.480088947259915</v>
      </c>
    </row>
    <row r="12" spans="3:20" s="47" customFormat="1" ht="63.75" customHeight="1">
      <c r="C12" s="244"/>
      <c r="D12" s="244"/>
      <c r="E12" s="5"/>
      <c r="F12" s="5"/>
      <c r="G12" s="5"/>
      <c r="H12" s="5"/>
      <c r="I12" s="5"/>
      <c r="J12" s="5"/>
      <c r="K12" s="5"/>
      <c r="L12" s="44"/>
      <c r="M12" s="44"/>
      <c r="N12" s="44"/>
      <c r="O12" s="82"/>
      <c r="Q12" s="5"/>
      <c r="R12" s="5"/>
      <c r="S12" s="44"/>
      <c r="T12" s="44"/>
    </row>
    <row r="13" spans="3:20" s="47" customFormat="1" ht="12" customHeight="1">
      <c r="C13" s="244"/>
      <c r="D13" s="244"/>
      <c r="E13" s="245"/>
      <c r="F13" s="244"/>
      <c r="G13" s="244"/>
      <c r="H13" s="244"/>
      <c r="I13" s="244"/>
      <c r="J13" s="245"/>
      <c r="K13" s="246"/>
      <c r="L13" s="245"/>
      <c r="M13" s="246"/>
      <c r="N13" s="21"/>
      <c r="O13" s="82"/>
      <c r="Q13" s="22"/>
      <c r="R13" s="21"/>
      <c r="S13" s="22"/>
      <c r="T13" s="21"/>
    </row>
    <row r="14" spans="3:20" s="47" customFormat="1" ht="12" customHeight="1">
      <c r="C14" s="244"/>
      <c r="D14" s="244"/>
      <c r="E14" s="247"/>
      <c r="F14" s="247"/>
      <c r="G14" s="247"/>
      <c r="H14" s="247"/>
      <c r="I14" s="247"/>
      <c r="J14" s="245"/>
      <c r="K14" s="246"/>
      <c r="L14" s="245"/>
      <c r="M14" s="248"/>
      <c r="N14" s="77"/>
      <c r="O14" s="82"/>
      <c r="Q14" s="22"/>
      <c r="R14" s="21"/>
      <c r="S14" s="22"/>
      <c r="T14" s="77"/>
    </row>
    <row r="15" spans="3:20" s="47" customFormat="1" ht="12" customHeight="1">
      <c r="C15" s="244"/>
      <c r="D15" s="244"/>
      <c r="E15" s="249"/>
      <c r="F15" s="244"/>
      <c r="G15" s="244"/>
      <c r="H15" s="244"/>
      <c r="I15" s="244"/>
      <c r="J15" s="250"/>
      <c r="K15" s="251"/>
      <c r="L15" s="252"/>
      <c r="M15" s="253"/>
      <c r="N15" s="79"/>
      <c r="O15" s="82"/>
      <c r="Q15" s="7"/>
      <c r="R15" s="243"/>
      <c r="S15" s="243"/>
      <c r="T15" s="79"/>
    </row>
    <row r="16" spans="3:20" s="47" customFormat="1" ht="12" customHeight="1">
      <c r="C16" s="244"/>
      <c r="D16" s="244"/>
    </row>
    <row r="17" spans="3:23" s="47" customFormat="1" ht="12" hidden="1" customHeight="1">
      <c r="C17" s="244"/>
      <c r="D17" s="244"/>
      <c r="E17" s="249" t="s">
        <v>242</v>
      </c>
      <c r="F17" s="19" t="s">
        <v>1065</v>
      </c>
      <c r="G17" s="19" t="s">
        <v>234</v>
      </c>
      <c r="H17" s="19" t="s">
        <v>232</v>
      </c>
      <c r="I17" s="19" t="s">
        <v>233</v>
      </c>
      <c r="J17" s="19" t="s">
        <v>1066</v>
      </c>
      <c r="K17" s="19" t="s">
        <v>1067</v>
      </c>
      <c r="L17" s="19" t="s">
        <v>1068</v>
      </c>
      <c r="M17" s="22" t="s">
        <v>243</v>
      </c>
      <c r="N17" s="21" t="s">
        <v>237</v>
      </c>
      <c r="O17" s="22" t="s">
        <v>273</v>
      </c>
      <c r="P17" s="77" t="s">
        <v>1069</v>
      </c>
      <c r="Q17" s="77" t="s">
        <v>1070</v>
      </c>
      <c r="R17" s="82" t="s">
        <v>1071</v>
      </c>
      <c r="S17" s="47" t="s">
        <v>230</v>
      </c>
      <c r="T17" s="22" t="s">
        <v>1072</v>
      </c>
      <c r="U17" s="21" t="s">
        <v>1073</v>
      </c>
      <c r="V17" s="22" t="s">
        <v>1074</v>
      </c>
      <c r="W17" s="77" t="s">
        <v>1075</v>
      </c>
    </row>
    <row r="18" spans="3:23" s="47" customFormat="1" ht="12" customHeight="1">
      <c r="C18" s="244"/>
      <c r="D18" s="244"/>
      <c r="E18" s="294" t="s">
        <v>242</v>
      </c>
      <c r="F18" s="295" t="s">
        <v>242</v>
      </c>
      <c r="G18" s="295"/>
      <c r="H18" s="295"/>
      <c r="I18" s="295"/>
      <c r="J18" s="295"/>
      <c r="K18" s="295"/>
      <c r="L18" s="295"/>
      <c r="M18" s="296" t="s">
        <v>243</v>
      </c>
      <c r="N18" s="297" t="s">
        <v>237</v>
      </c>
      <c r="O18" s="296" t="s">
        <v>273</v>
      </c>
      <c r="P18" s="298"/>
      <c r="Q18" s="298"/>
      <c r="R18" s="299"/>
      <c r="S18" s="300"/>
      <c r="T18" s="296" t="s">
        <v>243</v>
      </c>
      <c r="U18" s="297" t="s">
        <v>237</v>
      </c>
      <c r="V18" s="296" t="s">
        <v>273</v>
      </c>
      <c r="W18" s="301"/>
    </row>
    <row r="19" spans="3:23" s="47" customFormat="1" ht="12" customHeight="1">
      <c r="C19" s="244"/>
      <c r="D19" s="244"/>
      <c r="E19" s="249" t="s">
        <v>242</v>
      </c>
      <c r="F19" s="11" t="s">
        <v>35</v>
      </c>
      <c r="G19" s="12" t="s">
        <v>36</v>
      </c>
      <c r="H19" s="12"/>
      <c r="I19" s="12"/>
      <c r="J19" s="12"/>
      <c r="K19" s="12"/>
      <c r="L19" s="12"/>
      <c r="M19" s="13">
        <f>IF($M$2=2022,IF(INDEX([2]Rank2022!5:5,MATCH($K$2,[2]Rank2022!$1:$1,0))="","-",(INDEX([2]Rank2022!5:5,MATCH($K$2,[2]Rank2022!$1:$1,0)))),IF($M$2=2024,IF(INDEX([2]Rank2024!5:5,MATCH($K$2,[2]Rank2024!$1:$1,0))="","-",(INDEX([2]Rank2024!5:5,MATCH($K$2,[2]Rank2024!$1:$1,0)))),IF($M$2=2023,IF(INDEX([2]Rank2023!5:5,MATCH($K$2,[2]Rank2023!$1:$1,0))="","-",(INDEX([2]Rank2023!5:5,MATCH($K$2,[2]Rank2023!$1:$1,0)))))))</f>
        <v>15</v>
      </c>
      <c r="N19" s="302">
        <f>IF($M$2=2022,IF(INDEX([2]Value2022!5:5,MATCH($K$2,[2]Value2022!$1:$1,0))="","-",(INDEX([2]Value2022!5:5,MATCH($K$2,[2]Value2022!$1:$1,0)))),IF($M$2=2024,IF(INDEX([2]Value2024!5:5,MATCH($K$2,[2]Value2024!$1:$1,0))="","-",(INDEX([2]Value2024!5:5,MATCH($K$2,[2]Value2024!$1:$1,0)))),IF($M$2=2023,IF(INDEX([2]Value2023!5:5,MATCH($K$2,[2]Value2023!$1:$1,0))="","-",(INDEX([2]Value2023!5:5,MATCH($K$2,[2]Value2023!$1:$1,0)))))))</f>
        <v>4.1280000000000001</v>
      </c>
      <c r="O19" s="302">
        <f>IF($M$2=2022,IF(INDEX([2]Score2022!5:5,MATCH($K$2,[2]Score2022!$1:$1,0))="","-",(INDEX([2]Score2022!5:5,MATCH($K$2,[2]Score2022!$1:$1,0)))),IF($M$2=2024,IF(INDEX([2]Score2024!5:5,MATCH($K$2,[2]Score2024!$1:$1,0))="","-",(INDEX([2]Score2024!5:5,MATCH($K$2,[2]Score2024!$1:$1,0)))),IF($M$2=2023,IF(INDEX([2]Score2023!5:5,MATCH($K$2,[2]Score2023!$1:$1,0))="","-",(INDEX([2]Score2023!5:5,MATCH($K$2,[2]Score2023!$1:$1,0)))))))</f>
        <v>86.151681555147718</v>
      </c>
      <c r="P19" s="78">
        <f t="shared" ref="P19:P65" si="1">IF(O19="-","",O19+5)</f>
        <v>91.151681555147718</v>
      </c>
      <c r="Q19" s="79"/>
      <c r="R19" s="82" t="str">
        <f t="shared" ref="R19:R65" si="2">IF(M19="-","",IF(M19&gt;T19," u",IF(M19=T19,"tu",IF(M19&lt;T19,"t ",""))))</f>
        <v xml:space="preserve"> u</v>
      </c>
      <c r="T19" s="13">
        <f>IF($T$2=2022,IF(INDEX([2]Rank2022!5:5,MATCH($R$2,[2]Rank2022!$1:$1,0))="","-",(INDEX([2]Rank2022!5:5,MATCH($R$2,[2]Rank2022!$1:$1,0)))),IF($T$2=2024,IF(INDEX([2]Rank2024!5:5,MATCH($R$2,[2]Rank2024!$1:$1,0))="","-",(INDEX([2]Rank2024!5:5,MATCH($R$2,[2]Rank2024!$1:$1,0)))),IF($T$2=2023,IF(INDEX([2]Rank2023!5:5,MATCH($R$2,[2]Rank2023!$1:$1,0))="","-",(INDEX([2]Rank2023!5:5,MATCH($R$2,[2]Rank2023!$1:$1,0)))))))</f>
        <v>4</v>
      </c>
      <c r="U19" s="302">
        <f>IF($T$2=2022,IF(INDEX([2]Value2022!5:5,MATCH($R$2,[2]Value2022!$1:$1,0))="","-",(INDEX([2]Value2022!5:5,MATCH($R$2,[2]Value2022!$1:$1,0)))),IF($T$2=2024,IF(INDEX([2]Value2024!5:5,MATCH($R$2,[2]Value2024!$1:$1,0))="","-",(INDEX([2]Value2024!5:5,MATCH($R$2,[2]Value2024!$1:$1,0)))),IF($T$2=2023,IF(INDEX([2]Value2023!5:5,MATCH($R$2,[2]Value2023!$1:$1,0))="","-",(INDEX([2]Value2023!5:5,MATCH($R$2,[2]Value2023!$1:$1,0)))))))</f>
        <v>2.9</v>
      </c>
      <c r="V19" s="302">
        <f>IF($T$2=2022,IF(INDEX([2]Score2022!5:5,MATCH($R$2,[2]Score2022!$1:$1,0))="","-",(INDEX([2]Score2022!5:5,MATCH($R$2,[2]Score2022!$1:$1,0)))),IF($T$2=2024,IF(INDEX([2]Score2024!5:5,MATCH($R$2,[2]Score2024!$1:$1,0))="","-",(INDEX([2]Score2024!5:5,MATCH($R$2,[2]Score2024!$1:$1,0)))),IF($T$2=2023,IF(INDEX([2]Score2023!5:5,MATCH($R$2,[2]Score2023!$1:$1,0))="","-",(INDEX([2]Score2023!5:5,MATCH($R$2,[2]Score2023!$1:$1,0)))))))</f>
        <v>91.962785190411637</v>
      </c>
      <c r="W19" s="78">
        <f t="shared" ref="W19:W65" si="3">IF(V19="-","",V19+5)</f>
        <v>96.962785190411637</v>
      </c>
    </row>
    <row r="20" spans="3:23" s="47" customFormat="1" ht="12" customHeight="1">
      <c r="C20" s="244"/>
      <c r="D20" s="244"/>
      <c r="E20" s="249" t="s">
        <v>242</v>
      </c>
      <c r="F20" s="6" t="s">
        <v>38</v>
      </c>
      <c r="G20" s="5" t="s">
        <v>39</v>
      </c>
      <c r="H20" s="5"/>
      <c r="I20" s="5"/>
      <c r="J20" s="5"/>
      <c r="K20" s="5"/>
      <c r="L20" s="5"/>
      <c r="M20" s="13">
        <f>IF($M$2=2022,IF(INDEX([2]Rank2022!6:6,MATCH($K$2,[2]Rank2022!$1:$1,0))="","-",(INDEX([2]Rank2022!6:6,MATCH($K$2,[2]Rank2022!$1:$1,0)))),IF($M$2=2024,IF(INDEX([2]Rank2024!6:6,MATCH($K$2,[2]Rank2024!$1:$1,0))="","-",(INDEX([2]Rank2024!6:6,MATCH($K$2,[2]Rank2024!$1:$1,0)))),IF($M$2=2023,IF(INDEX([2]Rank2023!6:6,MATCH($K$2,[2]Rank2023!$1:$1,0))="","-",(INDEX([2]Rank2023!6:6,MATCH($K$2,[2]Rank2023!$1:$1,0)))))))</f>
        <v>15</v>
      </c>
      <c r="N20" s="302">
        <f>IF($M$2=2022,IF(INDEX([2]Value2022!6:6,MATCH($K$2,[2]Value2022!$1:$1,0))="","-",(INDEX([2]Value2022!6:6,MATCH($K$2,[2]Value2022!$1:$1,0)))),IF($M$2=2024,IF(INDEX([2]Value2024!6:6,MATCH($K$2,[2]Value2024!$1:$1,0))="","-",(INDEX([2]Value2024!6:6,MATCH($K$2,[2]Value2024!$1:$1,0)))),IF($M$2=2023,IF(INDEX([2]Value2023!6:6,MATCH($K$2,[2]Value2023!$1:$1,0))="","-",(INDEX([2]Value2023!6:6,MATCH($K$2,[2]Value2023!$1:$1,0)))))))</f>
        <v>2.5310000000000001</v>
      </c>
      <c r="O20" s="302">
        <f>IF($M$2=2022,IF(INDEX([2]Score2022!6:6,MATCH($K$2,[2]Score2022!$1:$1,0))="","-",(INDEX([2]Score2022!6:6,MATCH($K$2,[2]Score2022!$1:$1,0)))),IF($M$2=2024,IF(INDEX([2]Score2024!6:6,MATCH($K$2,[2]Score2024!$1:$1,0))="","-",(INDEX([2]Score2024!6:6,MATCH($K$2,[2]Score2024!$1:$1,0)))),IF($M$2=2023,IF(INDEX([2]Score2023!6:6,MATCH($K$2,[2]Score2023!$1:$1,0))="","-",(INDEX([2]Score2023!6:6,MATCH($K$2,[2]Score2023!$1:$1,0)))))))</f>
        <v>66.161906587438509</v>
      </c>
      <c r="P20" s="78">
        <f t="shared" si="1"/>
        <v>71.161906587438509</v>
      </c>
      <c r="Q20" s="79"/>
      <c r="R20" s="82" t="str">
        <f t="shared" si="2"/>
        <v xml:space="preserve"> u</v>
      </c>
      <c r="T20" s="13">
        <f>IF($T$2=2022,IF(INDEX([2]Rank2022!6:6,MATCH($R$2,[2]Rank2022!$1:$1,0))="","-",(INDEX([2]Rank2022!6:6,MATCH($R$2,[2]Rank2022!$1:$1,0)))),IF($T$2=2024,IF(INDEX([2]Rank2024!6:6,MATCH($R$2,[2]Rank2024!$1:$1,0))="","-",(INDEX([2]Rank2024!6:6,MATCH($R$2,[2]Rank2024!$1:$1,0)))),IF($T$2=2023,IF(INDEX([2]Rank2023!6:6,MATCH($R$2,[2]Rank2023!$1:$1,0))="","-",(INDEX([2]Rank2023!6:6,MATCH($R$2,[2]Rank2023!$1:$1,0)))))))</f>
        <v>13</v>
      </c>
      <c r="U20" s="302">
        <f>IF($T$2=2022,IF(INDEX([2]Value2022!6:6,MATCH($R$2,[2]Value2022!$1:$1,0))="","-",(INDEX([2]Value2022!6:6,MATCH($R$2,[2]Value2022!$1:$1,0)))),IF($T$2=2024,IF(INDEX([2]Value2024!6:6,MATCH($R$2,[2]Value2024!$1:$1,0))="","-",(INDEX([2]Value2024!6:6,MATCH($R$2,[2]Value2024!$1:$1,0)))),IF($T$2=2023,IF(INDEX([2]Value2023!6:6,MATCH($R$2,[2]Value2023!$1:$1,0))="","-",(INDEX([2]Value2023!6:6,MATCH($R$2,[2]Value2023!$1:$1,0)))))))</f>
        <v>2.6344894053891301</v>
      </c>
      <c r="V20" s="302">
        <f>IF($T$2=2022,IF(INDEX([2]Score2022!6:6,MATCH($R$2,[2]Score2022!$1:$1,0))="","-",(INDEX([2]Score2022!6:6,MATCH($R$2,[2]Score2022!$1:$1,0)))),IF($T$2=2024,IF(INDEX([2]Score2024!6:6,MATCH($R$2,[2]Score2024!$1:$1,0))="","-",(INDEX([2]Score2024!6:6,MATCH($R$2,[2]Score2024!$1:$1,0)))),IF($T$2=2023,IF(INDEX([2]Score2023!6:6,MATCH($R$2,[2]Score2023!$1:$1,0))="","-",(INDEX([2]Score2023!6:6,MATCH($R$2,[2]Score2023!$1:$1,0)))))))</f>
        <v>72.302851672903955</v>
      </c>
      <c r="W20" s="79">
        <f t="shared" si="3"/>
        <v>77.302851672903955</v>
      </c>
    </row>
    <row r="21" spans="3:23" s="47" customFormat="1" ht="12" customHeight="1">
      <c r="C21" s="244"/>
      <c r="D21" s="244"/>
      <c r="E21" s="249" t="s">
        <v>242</v>
      </c>
      <c r="F21" s="11" t="s">
        <v>40</v>
      </c>
      <c r="G21" s="12" t="s">
        <v>41</v>
      </c>
      <c r="H21" s="12"/>
      <c r="I21" s="12"/>
      <c r="J21" s="12"/>
      <c r="K21" s="12"/>
      <c r="L21" s="12"/>
      <c r="M21" s="13">
        <f>IF($M$2=2022,IF(INDEX([2]Rank2022!7:7,MATCH($K$2,[2]Rank2022!$1:$1,0))="","-",(INDEX([2]Rank2022!7:7,MATCH($K$2,[2]Rank2022!$1:$1,0)))),IF($M$2=2024,IF(INDEX([2]Rank2024!7:7,MATCH($K$2,[2]Rank2024!$1:$1,0))="","-",(INDEX([2]Rank2024!7:7,MATCH($K$2,[2]Rank2024!$1:$1,0)))),IF($M$2=2023,IF(INDEX([2]Rank2023!7:7,MATCH($K$2,[2]Rank2023!$1:$1,0))="","-",(INDEX([2]Rank2023!7:7,MATCH($K$2,[2]Rank2023!$1:$1,0)))))))</f>
        <v>17</v>
      </c>
      <c r="N21" s="302">
        <f>IF($M$2=2022,IF(INDEX([2]Value2022!7:7,MATCH($K$2,[2]Value2022!$1:$1,0))="","-",(INDEX([2]Value2022!7:7,MATCH($K$2,[2]Value2022!$1:$1,0)))),IF($M$2=2024,IF(INDEX([2]Value2024!7:7,MATCH($K$2,[2]Value2024!$1:$1,0))="","-",(INDEX([2]Value2024!7:7,MATCH($K$2,[2]Value2024!$1:$1,0)))),IF($M$2=2023,IF(INDEX([2]Value2023!7:7,MATCH($K$2,[2]Value2023!$1:$1,0))="","-",(INDEX([2]Value2023!7:7,MATCH($K$2,[2]Value2023!$1:$1,0)))))))</f>
        <v>1.4073528743283652</v>
      </c>
      <c r="O21" s="302">
        <f>IF($M$2=2022,IF(INDEX([2]Score2022!7:7,MATCH($K$2,[2]Score2022!$1:$1,0))="","-",(INDEX([2]Score2022!7:7,MATCH($K$2,[2]Score2022!$1:$1,0)))),IF($M$2=2024,IF(INDEX([2]Score2024!7:7,MATCH($K$2,[2]Score2024!$1:$1,0))="","-",(INDEX([2]Score2024!7:7,MATCH($K$2,[2]Score2024!$1:$1,0)))),IF($M$2=2023,IF(INDEX([2]Score2023!7:7,MATCH($K$2,[2]Score2023!$1:$1,0))="","-",(INDEX([2]Score2023!7:7,MATCH($K$2,[2]Score2023!$1:$1,0)))))))</f>
        <v>36.465672747176704</v>
      </c>
      <c r="P21" s="78">
        <f t="shared" si="1"/>
        <v>41.465672747176704</v>
      </c>
      <c r="Q21" s="79"/>
      <c r="R21" s="82" t="str">
        <f t="shared" si="2"/>
        <v xml:space="preserve">t </v>
      </c>
      <c r="T21" s="13">
        <f>IF($T$2=2022,IF(INDEX([2]Rank2022!7:7,MATCH($R$2,[2]Rank2022!$1:$1,0))="","-",(INDEX([2]Rank2022!7:7,MATCH($R$2,[2]Rank2022!$1:$1,0)))),IF($T$2=2024,IF(INDEX([2]Rank2024!7:7,MATCH($R$2,[2]Rank2024!$1:$1,0))="","-",(INDEX([2]Rank2024!7:7,MATCH($R$2,[2]Rank2024!$1:$1,0)))),IF($T$2=2023,IF(INDEX([2]Rank2023!7:7,MATCH($R$2,[2]Rank2023!$1:$1,0))="","-",(INDEX([2]Rank2023!7:7,MATCH($R$2,[2]Rank2023!$1:$1,0)))))))</f>
        <v>28</v>
      </c>
      <c r="U21" s="302">
        <f>IF($T$2=2022,IF(INDEX([2]Value2022!7:7,MATCH($R$2,[2]Value2022!$1:$1,0))="","-",(INDEX([2]Value2022!7:7,MATCH($R$2,[2]Value2022!$1:$1,0)))),IF($T$2=2024,IF(INDEX([2]Value2024!7:7,MATCH($R$2,[2]Value2024!$1:$1,0))="","-",(INDEX([2]Value2024!7:7,MATCH($R$2,[2]Value2024!$1:$1,0)))),IF($T$2=2023,IF(INDEX([2]Value2023!7:7,MATCH($R$2,[2]Value2023!$1:$1,0))="","-",(INDEX([2]Value2023!7:7,MATCH($R$2,[2]Value2023!$1:$1,0)))))))</f>
        <v>-0.55000000000000004</v>
      </c>
      <c r="V21" s="302">
        <f>IF($T$2=2022,IF(INDEX([2]Score2022!7:7,MATCH($R$2,[2]Score2022!$1:$1,0))="","-",(INDEX([2]Score2022!7:7,MATCH($R$2,[2]Score2022!$1:$1,0)))),IF($T$2=2024,IF(INDEX([2]Score2024!7:7,MATCH($R$2,[2]Score2024!$1:$1,0))="","-",(INDEX([2]Score2024!7:7,MATCH($R$2,[2]Score2024!$1:$1,0)))),IF($T$2=2023,IF(INDEX([2]Score2023!7:7,MATCH($R$2,[2]Score2023!$1:$1,0))="","-",(INDEX([2]Score2023!7:7,MATCH($R$2,[2]Score2023!$1:$1,0)))))))</f>
        <v>25.181120512859678</v>
      </c>
      <c r="W21" s="78">
        <f t="shared" si="3"/>
        <v>30.181120512859678</v>
      </c>
    </row>
    <row r="22" spans="3:23" ht="12" customHeight="1">
      <c r="C22" s="244"/>
      <c r="D22" s="244"/>
      <c r="E22" s="249" t="s">
        <v>242</v>
      </c>
      <c r="F22" s="6" t="s">
        <v>42</v>
      </c>
      <c r="G22" s="5" t="s">
        <v>43</v>
      </c>
      <c r="M22" s="13">
        <f>IF($M$2=2022,IF(INDEX([2]Rank2022!8:8,MATCH($K$2,[2]Rank2022!$1:$1,0))="","-",(INDEX([2]Rank2022!8:8,MATCH($K$2,[2]Rank2022!$1:$1,0)))),IF($M$2=2024,IF(INDEX([2]Rank2024!8:8,MATCH($K$2,[2]Rank2024!$1:$1,0))="","-",(INDEX([2]Rank2024!8:8,MATCH($K$2,[2]Rank2024!$1:$1,0)))),IF($M$2=2023,IF(INDEX([2]Rank2023!8:8,MATCH($K$2,[2]Rank2023!$1:$1,0))="","-",(INDEX([2]Rank2023!8:8,MATCH($K$2,[2]Rank2023!$1:$1,0)))))))</f>
        <v>17</v>
      </c>
      <c r="N22" s="302">
        <f>IF($M$2=2022,IF(INDEX([2]Value2022!8:8,MATCH($K$2,[2]Value2022!$1:$1,0))="","-",(INDEX([2]Value2022!8:8,MATCH($K$2,[2]Value2022!$1:$1,0)))),IF($M$2=2024,IF(INDEX([2]Value2024!8:8,MATCH($K$2,[2]Value2024!$1:$1,0))="","-",(INDEX([2]Value2024!8:8,MATCH($K$2,[2]Value2024!$1:$1,0)))),IF($M$2=2023,IF(INDEX([2]Value2023!8:8,MATCH($K$2,[2]Value2023!$1:$1,0))="","-",(INDEX([2]Value2023!8:8,MATCH($K$2,[2]Value2023!$1:$1,0)))))))</f>
        <v>1.525481826</v>
      </c>
      <c r="O22" s="302">
        <f>IF($M$2=2022,IF(INDEX([2]Score2022!8:8,MATCH($K$2,[2]Score2022!$1:$1,0))="","-",(INDEX([2]Score2022!8:8,MATCH($K$2,[2]Score2022!$1:$1,0)))),IF($M$2=2024,IF(INDEX([2]Score2024!8:8,MATCH($K$2,[2]Score2024!$1:$1,0))="","-",(INDEX([2]Score2024!8:8,MATCH($K$2,[2]Score2024!$1:$1,0)))),IF($M$2=2023,IF(INDEX([2]Score2023!8:8,MATCH($K$2,[2]Score2023!$1:$1,0))="","-",(INDEX([2]Score2023!8:8,MATCH($K$2,[2]Score2023!$1:$1,0)))))))</f>
        <v>13.236093805339467</v>
      </c>
      <c r="P22" s="78">
        <f t="shared" si="1"/>
        <v>18.236093805339465</v>
      </c>
      <c r="Q22" s="79"/>
      <c r="R22" s="82" t="str">
        <f t="shared" si="2"/>
        <v xml:space="preserve">t </v>
      </c>
      <c r="S22" s="47"/>
      <c r="T22" s="13">
        <f>IF($T$2=2022,IF(INDEX([2]Rank2022!8:8,MATCH($R$2,[2]Rank2022!$1:$1,0))="","-",(INDEX([2]Rank2022!8:8,MATCH($R$2,[2]Rank2022!$1:$1,0)))),IF($T$2=2024,IF(INDEX([2]Rank2024!8:8,MATCH($R$2,[2]Rank2024!$1:$1,0))="","-",(INDEX([2]Rank2024!8:8,MATCH($R$2,[2]Rank2024!$1:$1,0)))),IF($T$2=2023,IF(INDEX([2]Rank2023!8:8,MATCH($R$2,[2]Rank2023!$1:$1,0))="","-",(INDEX([2]Rank2023!8:8,MATCH($R$2,[2]Rank2023!$1:$1,0)))))))</f>
        <v>23</v>
      </c>
      <c r="U22" s="302">
        <f>IF($T$2=2022,IF(INDEX([2]Value2022!8:8,MATCH($R$2,[2]Value2022!$1:$1,0))="","-",(INDEX([2]Value2022!8:8,MATCH($R$2,[2]Value2022!$1:$1,0)))),IF($T$2=2024,IF(INDEX([2]Value2024!8:8,MATCH($R$2,[2]Value2024!$1:$1,0))="","-",(INDEX([2]Value2024!8:8,MATCH($R$2,[2]Value2024!$1:$1,0)))),IF($T$2=2023,IF(INDEX([2]Value2023!8:8,MATCH($R$2,[2]Value2023!$1:$1,0))="","-",(INDEX([2]Value2023!8:8,MATCH($R$2,[2]Value2023!$1:$1,0)))))))</f>
        <v>0.7</v>
      </c>
      <c r="V22" s="302">
        <f>IF($T$2=2022,IF(INDEX([2]Score2022!8:8,MATCH($R$2,[2]Score2022!$1:$1,0))="","-",(INDEX([2]Score2022!8:8,MATCH($R$2,[2]Score2022!$1:$1,0)))),IF($T$2=2024,IF(INDEX([2]Score2024!8:8,MATCH($R$2,[2]Score2024!$1:$1,0))="","-",(INDEX([2]Score2024!8:8,MATCH($R$2,[2]Score2024!$1:$1,0)))),IF($T$2=2023,IF(INDEX([2]Score2023!8:8,MATCH($R$2,[2]Score2023!$1:$1,0))="","-",(INDEX([2]Score2023!8:8,MATCH($R$2,[2]Score2023!$1:$1,0)))))))</f>
        <v>1.9899112419369027</v>
      </c>
      <c r="W22" s="79">
        <f t="shared" si="3"/>
        <v>6.9899112419369027</v>
      </c>
    </row>
    <row r="23" spans="3:23" ht="12" customHeight="1">
      <c r="C23" s="244"/>
      <c r="D23" s="244"/>
      <c r="E23" s="249" t="s">
        <v>242</v>
      </c>
      <c r="F23" s="11" t="s">
        <v>44</v>
      </c>
      <c r="G23" s="12" t="s">
        <v>45</v>
      </c>
      <c r="H23" s="12"/>
      <c r="I23" s="12"/>
      <c r="J23" s="12"/>
      <c r="K23" s="12"/>
      <c r="L23" s="12"/>
      <c r="M23" s="13">
        <f>IF($M$2=2022,IF(INDEX([2]Rank2022!9:9,MATCH($K$2,[2]Rank2022!$1:$1,0))="","-",(INDEX([2]Rank2022!9:9,MATCH($K$2,[2]Rank2022!$1:$1,0)))),IF($M$2=2024,IF(INDEX([2]Rank2024!9:9,MATCH($K$2,[2]Rank2024!$1:$1,0))="","-",(INDEX([2]Rank2024!9:9,MATCH($K$2,[2]Rank2024!$1:$1,0)))),IF($M$2=2023,IF(INDEX([2]Rank2023!9:9,MATCH($K$2,[2]Rank2023!$1:$1,0))="","-",(INDEX([2]Rank2023!9:9,MATCH($K$2,[2]Rank2023!$1:$1,0)))))))</f>
        <v>20</v>
      </c>
      <c r="N23" s="302">
        <f>IF($M$2=2022,IF(INDEX([2]Value2022!9:9,MATCH($K$2,[2]Value2022!$1:$1,0))="","-",(INDEX([2]Value2022!9:9,MATCH($K$2,[2]Value2022!$1:$1,0)))),IF($M$2=2024,IF(INDEX([2]Value2024!9:9,MATCH($K$2,[2]Value2024!$1:$1,0))="","-",(INDEX([2]Value2024!9:9,MATCH($K$2,[2]Value2024!$1:$1,0)))),IF($M$2=2023,IF(INDEX([2]Value2023!9:9,MATCH($K$2,[2]Value2023!$1:$1,0))="","-",(INDEX([2]Value2023!9:9,MATCH($K$2,[2]Value2023!$1:$1,0)))))))</f>
        <v>21.271271080745933</v>
      </c>
      <c r="O23" s="302">
        <f>IF($M$2=2022,IF(INDEX([2]Score2022!9:9,MATCH($K$2,[2]Score2022!$1:$1,0))="","-",(INDEX([2]Score2022!9:9,MATCH($K$2,[2]Score2022!$1:$1,0)))),IF($M$2=2024,IF(INDEX([2]Score2024!9:9,MATCH($K$2,[2]Score2024!$1:$1,0))="","-",(INDEX([2]Score2024!9:9,MATCH($K$2,[2]Score2024!$1:$1,0)))),IF($M$2=2023,IF(INDEX([2]Score2023!9:9,MATCH($K$2,[2]Score2023!$1:$1,0))="","-",(INDEX([2]Score2023!9:9,MATCH($K$2,[2]Score2023!$1:$1,0)))))))</f>
        <v>31.003322691164161</v>
      </c>
      <c r="P23" s="78">
        <f t="shared" si="1"/>
        <v>36.003322691164158</v>
      </c>
      <c r="Q23" s="79"/>
      <c r="R23" s="82" t="str">
        <f t="shared" si="2"/>
        <v xml:space="preserve"> u</v>
      </c>
      <c r="S23" s="47"/>
      <c r="T23" s="13">
        <f>IF($T$2=2022,IF(INDEX([2]Rank2022!9:9,MATCH($R$2,[2]Rank2022!$1:$1,0))="","-",(INDEX([2]Rank2022!9:9,MATCH($R$2,[2]Rank2022!$1:$1,0)))),IF($T$2=2024,IF(INDEX([2]Rank2024!9:9,MATCH($R$2,[2]Rank2024!$1:$1,0))="","-",(INDEX([2]Rank2024!9:9,MATCH($R$2,[2]Rank2024!$1:$1,0)))),IF($T$2=2023,IF(INDEX([2]Rank2023!9:9,MATCH($R$2,[2]Rank2023!$1:$1,0))="","-",(INDEX([2]Rank2023!9:9,MATCH($R$2,[2]Rank2023!$1:$1,0)))))))</f>
        <v>10</v>
      </c>
      <c r="U23" s="302">
        <f>IF($T$2=2022,IF(INDEX([2]Value2022!9:9,MATCH($R$2,[2]Value2022!$1:$1,0))="","-",(INDEX([2]Value2022!9:9,MATCH($R$2,[2]Value2022!$1:$1,0)))),IF($T$2=2024,IF(INDEX([2]Value2024!9:9,MATCH($R$2,[2]Value2024!$1:$1,0))="","-",(INDEX([2]Value2024!9:9,MATCH($R$2,[2]Value2024!$1:$1,0)))),IF($T$2=2023,IF(INDEX([2]Value2023!9:9,MATCH($R$2,[2]Value2023!$1:$1,0))="","-",(INDEX([2]Value2023!9:9,MATCH($R$2,[2]Value2023!$1:$1,0)))))))</f>
        <v>26</v>
      </c>
      <c r="V23" s="302">
        <f>IF($T$2=2022,IF(INDEX([2]Score2022!9:9,MATCH($R$2,[2]Score2022!$1:$1,0))="","-",(INDEX([2]Score2022!9:9,MATCH($R$2,[2]Score2022!$1:$1,0)))),IF($T$2=2024,IF(INDEX([2]Score2024!9:9,MATCH($R$2,[2]Score2024!$1:$1,0))="","-",(INDEX([2]Score2024!9:9,MATCH($R$2,[2]Score2024!$1:$1,0)))),IF($T$2=2023,IF(INDEX([2]Score2023!9:9,MATCH($R$2,[2]Score2023!$1:$1,0))="","-",(INDEX([2]Score2023!9:9,MATCH($R$2,[2]Score2023!$1:$1,0)))))))</f>
        <v>45.146761670021959</v>
      </c>
      <c r="W23" s="78">
        <f t="shared" si="3"/>
        <v>50.146761670021959</v>
      </c>
    </row>
    <row r="24" spans="3:23" ht="12" customHeight="1">
      <c r="C24" s="244"/>
      <c r="D24" s="244"/>
      <c r="E24" s="249" t="s">
        <v>242</v>
      </c>
      <c r="F24" s="6" t="s">
        <v>46</v>
      </c>
      <c r="G24" s="5" t="s">
        <v>47</v>
      </c>
      <c r="M24" s="13">
        <f>IF($M$2=2022,IF(INDEX([2]Rank2022!10:10,MATCH($K$2,[2]Rank2022!$1:$1,0))="","-",(INDEX([2]Rank2022!10:10,MATCH($K$2,[2]Rank2022!$1:$1,0)))),IF($M$2=2024,IF(INDEX([2]Rank2024!10:10,MATCH($K$2,[2]Rank2024!$1:$1,0))="","-",(INDEX([2]Rank2024!10:10,MATCH($K$2,[2]Rank2024!$1:$1,0)))),IF($M$2=2023,IF(INDEX([2]Rank2023!10:10,MATCH($K$2,[2]Rank2023!$1:$1,0))="","-",(INDEX([2]Rank2023!10:10,MATCH($K$2,[2]Rank2023!$1:$1,0)))))))</f>
        <v>30</v>
      </c>
      <c r="N24" s="302" t="str">
        <f>IF($M$2=2022,IF(INDEX([2]Value2022!10:10,MATCH($K$2,[2]Value2022!$1:$1,0))="","-",(INDEX([2]Value2022!10:10,MATCH($K$2,[2]Value2022!$1:$1,0)))),IF($M$2=2024,IF(INDEX([2]Value2024!10:10,MATCH($K$2,[2]Value2024!$1:$1,0))="","-",(INDEX([2]Value2024!10:10,MATCH($K$2,[2]Value2024!$1:$1,0)))),IF($M$2=2023,IF(INDEX([2]Value2023!10:10,MATCH($K$2,[2]Value2023!$1:$1,0))="","-",(INDEX([2]Value2023!10:10,MATCH($K$2,[2]Value2023!$1:$1,0)))))))</f>
        <v>-</v>
      </c>
      <c r="O24" s="302">
        <f>IF($M$2=2022,IF(INDEX([2]Score2022!10:10,MATCH($K$2,[2]Score2022!$1:$1,0))="","-",(INDEX([2]Score2022!10:10,MATCH($K$2,[2]Score2022!$1:$1,0)))),IF($M$2=2024,IF(INDEX([2]Score2024!10:10,MATCH($K$2,[2]Score2024!$1:$1,0))="","-",(INDEX([2]Score2024!10:10,MATCH($K$2,[2]Score2024!$1:$1,0)))),IF($M$2=2023,IF(INDEX([2]Score2023!10:10,MATCH($K$2,[2]Score2023!$1:$1,0))="","-",(INDEX([2]Score2023!10:10,MATCH($K$2,[2]Score2023!$1:$1,0)))))))</f>
        <v>0</v>
      </c>
      <c r="P24" s="78">
        <f t="shared" si="1"/>
        <v>5</v>
      </c>
      <c r="Q24" s="79"/>
      <c r="R24" s="82" t="str">
        <f t="shared" si="2"/>
        <v xml:space="preserve"> u</v>
      </c>
      <c r="S24" s="47"/>
      <c r="T24" s="13">
        <f>IF($T$2=2022,IF(INDEX([2]Rank2022!10:10,MATCH($R$2,[2]Rank2022!$1:$1,0))="","-",(INDEX([2]Rank2022!10:10,MATCH($R$2,[2]Rank2022!$1:$1,0)))),IF($T$2=2024,IF(INDEX([2]Rank2024!10:10,MATCH($R$2,[2]Rank2024!$1:$1,0))="","-",(INDEX([2]Rank2024!10:10,MATCH($R$2,[2]Rank2024!$1:$1,0)))),IF($T$2=2023,IF(INDEX([2]Rank2023!10:10,MATCH($R$2,[2]Rank2023!$1:$1,0))="","-",(INDEX([2]Rank2023!10:10,MATCH($R$2,[2]Rank2023!$1:$1,0)))))))</f>
        <v>4</v>
      </c>
      <c r="U24" s="302" t="str">
        <f>IF($T$2=2022,IF(INDEX([2]Value2022!10:10,MATCH($R$2,[2]Value2022!$1:$1,0))="","-",(INDEX([2]Value2022!10:10,MATCH($R$2,[2]Value2022!$1:$1,0)))),IF($T$2=2024,IF(INDEX([2]Value2024!10:10,MATCH($R$2,[2]Value2024!$1:$1,0))="","-",(INDEX([2]Value2024!10:10,MATCH($R$2,[2]Value2024!$1:$1,0)))),IF($T$2=2023,IF(INDEX([2]Value2023!10:10,MATCH($R$2,[2]Value2023!$1:$1,0))="","-",(INDEX([2]Value2023!10:10,MATCH($R$2,[2]Value2023!$1:$1,0)))))))</f>
        <v>-</v>
      </c>
      <c r="V24" s="302">
        <f>IF($T$2=2022,IF(INDEX([2]Score2022!10:10,MATCH($R$2,[2]Score2022!$1:$1,0))="","-",(INDEX([2]Score2022!10:10,MATCH($R$2,[2]Score2022!$1:$1,0)))),IF($T$2=2024,IF(INDEX([2]Score2024!10:10,MATCH($R$2,[2]Score2024!$1:$1,0))="","-",(INDEX([2]Score2024!10:10,MATCH($R$2,[2]Score2024!$1:$1,0)))),IF($T$2=2023,IF(INDEX([2]Score2023!10:10,MATCH($R$2,[2]Score2023!$1:$1,0))="","-",(INDEX([2]Score2023!10:10,MATCH($R$2,[2]Score2023!$1:$1,0)))))))</f>
        <v>99.215118156303518</v>
      </c>
      <c r="W24" s="79">
        <f t="shared" si="3"/>
        <v>104.21511815630352</v>
      </c>
    </row>
    <row r="25" spans="3:23" ht="12" customHeight="1">
      <c r="C25" s="244"/>
      <c r="D25" s="244"/>
      <c r="E25" s="249" t="s">
        <v>242</v>
      </c>
      <c r="F25" s="8" t="s">
        <v>48</v>
      </c>
      <c r="G25" s="9" t="s">
        <v>49</v>
      </c>
      <c r="H25" s="9"/>
      <c r="I25" s="9"/>
      <c r="J25" s="9"/>
      <c r="K25" s="9"/>
      <c r="L25" s="9"/>
      <c r="M25" s="13">
        <f>IF($M$2=2022,IF(INDEX([2]Rank2022!11:11,MATCH($K$2,[2]Rank2022!$1:$1,0))="","-",(INDEX([2]Rank2022!11:11,MATCH($K$2,[2]Rank2022!$1:$1,0)))),IF($M$2=2024,IF(INDEX([2]Rank2024!11:11,MATCH($K$2,[2]Rank2024!$1:$1,0))="","-",(INDEX([2]Rank2024!11:11,MATCH($K$2,[2]Rank2024!$1:$1,0)))),IF($M$2=2023,IF(INDEX([2]Rank2023!11:11,MATCH($K$2,[2]Rank2023!$1:$1,0))="","-",(INDEX([2]Rank2023!11:11,MATCH($K$2,[2]Rank2023!$1:$1,0)))))))</f>
        <v>30</v>
      </c>
      <c r="N25" s="302" t="str">
        <f>IF($M$2=2022,IF(INDEX([2]Value2022!11:11,MATCH($K$2,[2]Value2022!$1:$1,0))="","-",(INDEX([2]Value2022!11:11,MATCH($K$2,[2]Value2022!$1:$1,0)))),IF($M$2=2024,IF(INDEX([2]Value2024!11:11,MATCH($K$2,[2]Value2024!$1:$1,0))="","-",(INDEX([2]Value2024!11:11,MATCH($K$2,[2]Value2024!$1:$1,0)))),IF($M$2=2023,IF(INDEX([2]Value2023!11:11,MATCH($K$2,[2]Value2023!$1:$1,0))="","-",(INDEX([2]Value2023!11:11,MATCH($K$2,[2]Value2023!$1:$1,0)))))))</f>
        <v>-</v>
      </c>
      <c r="O25" s="302">
        <f>IF($M$2=2022,IF(INDEX([2]Score2022!11:11,MATCH($K$2,[2]Score2022!$1:$1,0))="","-",(INDEX([2]Score2022!11:11,MATCH($K$2,[2]Score2022!$1:$1,0)))),IF($M$2=2024,IF(INDEX([2]Score2024!11:11,MATCH($K$2,[2]Score2024!$1:$1,0))="","-",(INDEX([2]Score2024!11:11,MATCH($K$2,[2]Score2024!$1:$1,0)))),IF($M$2=2023,IF(INDEX([2]Score2023!11:11,MATCH($K$2,[2]Score2023!$1:$1,0))="","-",(INDEX([2]Score2023!11:11,MATCH($K$2,[2]Score2023!$1:$1,0)))))))</f>
        <v>0</v>
      </c>
      <c r="P25" s="78">
        <f t="shared" si="1"/>
        <v>5</v>
      </c>
      <c r="Q25" s="79"/>
      <c r="R25" s="82" t="str">
        <f t="shared" si="2"/>
        <v xml:space="preserve"> u</v>
      </c>
      <c r="T25" s="13">
        <f>IF($T$2=2022,IF(INDEX([2]Rank2022!11:11,MATCH($R$2,[2]Rank2022!$1:$1,0))="","-",(INDEX([2]Rank2022!11:11,MATCH($R$2,[2]Rank2022!$1:$1,0)))),IF($T$2=2024,IF(INDEX([2]Rank2024!11:11,MATCH($R$2,[2]Rank2024!$1:$1,0))="","-",(INDEX([2]Rank2024!11:11,MATCH($R$2,[2]Rank2024!$1:$1,0)))),IF($T$2=2023,IF(INDEX([2]Rank2023!11:11,MATCH($R$2,[2]Rank2023!$1:$1,0))="","-",(INDEX([2]Rank2023!11:11,MATCH($R$2,[2]Rank2023!$1:$1,0)))))))</f>
        <v>8</v>
      </c>
      <c r="U25" s="302" t="str">
        <f>IF($T$2=2022,IF(INDEX([2]Value2022!11:11,MATCH($R$2,[2]Value2022!$1:$1,0))="","-",(INDEX([2]Value2022!11:11,MATCH($R$2,[2]Value2022!$1:$1,0)))),IF($T$2=2024,IF(INDEX([2]Value2024!11:11,MATCH($R$2,[2]Value2024!$1:$1,0))="","-",(INDEX([2]Value2024!11:11,MATCH($R$2,[2]Value2024!$1:$1,0)))),IF($T$2=2023,IF(INDEX([2]Value2023!11:11,MATCH($R$2,[2]Value2023!$1:$1,0))="","-",(INDEX([2]Value2023!11:11,MATCH($R$2,[2]Value2023!$1:$1,0)))))))</f>
        <v>-</v>
      </c>
      <c r="V25" s="302">
        <f>IF($T$2=2022,IF(INDEX([2]Score2022!11:11,MATCH($R$2,[2]Score2022!$1:$1,0))="","-",(INDEX([2]Score2022!11:11,MATCH($R$2,[2]Score2022!$1:$1,0)))),IF($T$2=2024,IF(INDEX([2]Score2024!11:11,MATCH($R$2,[2]Score2024!$1:$1,0))="","-",(INDEX([2]Score2024!11:11,MATCH($R$2,[2]Score2024!$1:$1,0)))),IF($T$2=2023,IF(INDEX([2]Score2023!11:11,MATCH($R$2,[2]Score2023!$1:$1,0))="","-",(INDEX([2]Score2023!11:11,MATCH($R$2,[2]Score2023!$1:$1,0)))))))</f>
        <v>98.451455874549112</v>
      </c>
      <c r="W25" s="79">
        <f t="shared" si="3"/>
        <v>103.45145587454911</v>
      </c>
    </row>
    <row r="26" spans="3:23" ht="12" customHeight="1">
      <c r="C26" s="244"/>
      <c r="D26" s="244"/>
      <c r="E26" s="249" t="s">
        <v>242</v>
      </c>
      <c r="F26" s="10" t="s">
        <v>50</v>
      </c>
      <c r="G26" s="9" t="s">
        <v>51</v>
      </c>
      <c r="H26" s="9"/>
      <c r="I26" s="9"/>
      <c r="J26" s="9"/>
      <c r="K26" s="9"/>
      <c r="L26" s="9"/>
      <c r="M26" s="13">
        <f>IF($M$2=2022,IF(INDEX([2]Rank2022!12:12,MATCH($K$2,[2]Rank2022!$1:$1,0))="","-",(INDEX([2]Rank2022!12:12,MATCH($K$2,[2]Rank2022!$1:$1,0)))),IF($M$2=2024,IF(INDEX([2]Rank2024!12:12,MATCH($K$2,[2]Rank2024!$1:$1,0))="","-",(INDEX([2]Rank2024!12:12,MATCH($K$2,[2]Rank2024!$1:$1,0)))),IF($M$2=2023,IF(INDEX([2]Rank2023!12:12,MATCH($K$2,[2]Rank2023!$1:$1,0))="","-",(INDEX([2]Rank2023!12:12,MATCH($K$2,[2]Rank2023!$1:$1,0)))))))</f>
        <v>30</v>
      </c>
      <c r="N26" s="302">
        <f>IF($M$2=2022,IF(INDEX([2]Value2022!12:12,MATCH($K$2,[2]Value2022!$1:$1,0))="","-",(INDEX([2]Value2022!12:12,MATCH($K$2,[2]Value2022!$1:$1,0)))),IF($M$2=2024,IF(INDEX([2]Value2024!12:12,MATCH($K$2,[2]Value2024!$1:$1,0))="","-",(INDEX([2]Value2024!12:12,MATCH($K$2,[2]Value2024!$1:$1,0)))),IF($M$2=2023,IF(INDEX([2]Value2023!12:12,MATCH($K$2,[2]Value2023!$1:$1,0))="","-",(INDEX([2]Value2023!12:12,MATCH($K$2,[2]Value2023!$1:$1,0)))))))</f>
        <v>5516</v>
      </c>
      <c r="O26" s="302">
        <f>IF($M$2=2022,IF(INDEX([2]Score2022!12:12,MATCH($K$2,[2]Score2022!$1:$1,0))="","-",(INDEX([2]Score2022!12:12,MATCH($K$2,[2]Score2022!$1:$1,0)))),IF($M$2=2024,IF(INDEX([2]Score2024!12:12,MATCH($K$2,[2]Score2024!$1:$1,0))="","-",(INDEX([2]Score2024!12:12,MATCH($K$2,[2]Score2024!$1:$1,0)))),IF($M$2=2023,IF(INDEX([2]Score2023!12:12,MATCH($K$2,[2]Score2023!$1:$1,0))="","-",(INDEX([2]Score2023!12:12,MATCH($K$2,[2]Score2023!$1:$1,0)))))))</f>
        <v>0</v>
      </c>
      <c r="P26" s="78">
        <f t="shared" si="1"/>
        <v>5</v>
      </c>
      <c r="Q26" s="79"/>
      <c r="R26" s="82" t="str">
        <f t="shared" si="2"/>
        <v xml:space="preserve"> u</v>
      </c>
      <c r="T26" s="13">
        <f>IF($T$2=2022,IF(INDEX([2]Rank2022!12:12,MATCH($R$2,[2]Rank2022!$1:$1,0))="","-",(INDEX([2]Rank2022!12:12,MATCH($R$2,[2]Rank2022!$1:$1,0)))),IF($T$2=2024,IF(INDEX([2]Rank2024!12:12,MATCH($R$2,[2]Rank2024!$1:$1,0))="","-",(INDEX([2]Rank2024!12:12,MATCH($R$2,[2]Rank2024!$1:$1,0)))),IF($T$2=2023,IF(INDEX([2]Rank2023!12:12,MATCH($R$2,[2]Rank2023!$1:$1,0))="","-",(INDEX([2]Rank2023!12:12,MATCH($R$2,[2]Rank2023!$1:$1,0)))))))</f>
        <v>13</v>
      </c>
      <c r="U26" s="302">
        <f>IF($T$2=2022,IF(INDEX([2]Value2022!12:12,MATCH($R$2,[2]Value2022!$1:$1,0))="","-",(INDEX([2]Value2022!12:12,MATCH($R$2,[2]Value2022!$1:$1,0)))),IF($T$2=2024,IF(INDEX([2]Value2024!12:12,MATCH($R$2,[2]Value2024!$1:$1,0))="","-",(INDEX([2]Value2024!12:12,MATCH($R$2,[2]Value2024!$1:$1,0)))),IF($T$2=2023,IF(INDEX([2]Value2023!12:12,MATCH($R$2,[2]Value2023!$1:$1,0))="","-",(INDEX([2]Value2023!12:12,MATCH($R$2,[2]Value2023!$1:$1,0)))))))</f>
        <v>120</v>
      </c>
      <c r="V26" s="302">
        <f>IF($T$2=2022,IF(INDEX([2]Score2022!12:12,MATCH($R$2,[2]Score2022!$1:$1,0))="","-",(INDEX([2]Score2022!12:12,MATCH($R$2,[2]Score2022!$1:$1,0)))),IF($T$2=2024,IF(INDEX([2]Score2024!12:12,MATCH($R$2,[2]Score2024!$1:$1,0))="","-",(INDEX([2]Score2024!12:12,MATCH($R$2,[2]Score2024!$1:$1,0)))),IF($T$2=2023,IF(INDEX([2]Score2023!12:12,MATCH($R$2,[2]Score2023!$1:$1,0))="","-",(INDEX([2]Score2023!12:12,MATCH($R$2,[2]Score2023!$1:$1,0)))))))</f>
        <v>97.66391833529643</v>
      </c>
      <c r="W26" s="79">
        <f t="shared" si="3"/>
        <v>102.66391833529643</v>
      </c>
    </row>
    <row r="27" spans="3:23" ht="12" customHeight="1">
      <c r="C27" s="244"/>
      <c r="D27" s="244"/>
      <c r="E27" s="249" t="s">
        <v>242</v>
      </c>
      <c r="F27" s="10" t="s">
        <v>52</v>
      </c>
      <c r="G27" s="9" t="s">
        <v>1076</v>
      </c>
      <c r="H27" s="9"/>
      <c r="I27" s="9"/>
      <c r="J27" s="9"/>
      <c r="K27" s="9"/>
      <c r="L27" s="9"/>
      <c r="M27" s="13">
        <f>IF($M$2=2022,IF(INDEX([2]Rank2022!13:13,MATCH($K$2,[2]Rank2022!$1:$1,0))="","-",(INDEX([2]Rank2022!13:13,MATCH($K$2,[2]Rank2022!$1:$1,0)))),IF($M$2=2024,IF(INDEX([2]Rank2024!13:13,MATCH($K$2,[2]Rank2024!$1:$1,0))="","-",(INDEX([2]Rank2024!13:13,MATCH($K$2,[2]Rank2024!$1:$1,0)))),IF($M$2=2023,IF(INDEX([2]Rank2023!13:13,MATCH($K$2,[2]Rank2023!$1:$1,0))="","-",(INDEX([2]Rank2023!13:13,MATCH($K$2,[2]Rank2023!$1:$1,0)))))))</f>
        <v>28</v>
      </c>
      <c r="N27" s="302">
        <f>IF($M$2=2022,IF(INDEX([2]Value2022!13:13,MATCH($K$2,[2]Value2022!$1:$1,0))="","-",(INDEX([2]Value2022!13:13,MATCH($K$2,[2]Value2022!$1:$1,0)))),IF($M$2=2024,IF(INDEX([2]Value2024!13:13,MATCH($K$2,[2]Value2024!$1:$1,0))="","-",(INDEX([2]Value2024!13:13,MATCH($K$2,[2]Value2024!$1:$1,0)))),IF($M$2=2023,IF(INDEX([2]Value2023!13:13,MATCH($K$2,[2]Value2023!$1:$1,0))="","-",(INDEX([2]Value2023!13:13,MATCH($K$2,[2]Value2023!$1:$1,0)))))))</f>
        <v>326</v>
      </c>
      <c r="O27" s="302">
        <f>IF($M$2=2022,IF(INDEX([2]Score2022!13:13,MATCH($K$2,[2]Score2022!$1:$1,0))="","-",(INDEX([2]Score2022!13:13,MATCH($K$2,[2]Score2022!$1:$1,0)))),IF($M$2=2024,IF(INDEX([2]Score2024!13:13,MATCH($K$2,[2]Score2024!$1:$1,0))="","-",(INDEX([2]Score2024!13:13,MATCH($K$2,[2]Score2024!$1:$1,0)))),IF($M$2=2023,IF(INDEX([2]Score2023!13:13,MATCH($K$2,[2]Score2023!$1:$1,0))="","-",(INDEX([2]Score2023!13:13,MATCH($K$2,[2]Score2023!$1:$1,0)))))))</f>
        <v>18.93764931827732</v>
      </c>
      <c r="P27" s="78">
        <f t="shared" si="1"/>
        <v>23.93764931827732</v>
      </c>
      <c r="Q27" s="79"/>
      <c r="R27" s="82" t="str">
        <f t="shared" si="2"/>
        <v xml:space="preserve"> u</v>
      </c>
      <c r="T27" s="13">
        <f>IF($T$2=2022,IF(INDEX([2]Rank2022!13:13,MATCH($R$2,[2]Rank2022!$1:$1,0))="","-",(INDEX([2]Rank2022!13:13,MATCH($R$2,[2]Rank2022!$1:$1,0)))),IF($T$2=2024,IF(INDEX([2]Rank2024!13:13,MATCH($R$2,[2]Rank2024!$1:$1,0))="","-",(INDEX([2]Rank2024!13:13,MATCH($R$2,[2]Rank2024!$1:$1,0)))),IF($T$2=2023,IF(INDEX([2]Rank2023!13:13,MATCH($R$2,[2]Rank2023!$1:$1,0))="","-",(INDEX([2]Rank2023!13:13,MATCH($R$2,[2]Rank2023!$1:$1,0)))))))</f>
        <v>1</v>
      </c>
      <c r="U27" s="302">
        <f>IF($T$2=2022,IF(INDEX([2]Value2022!13:13,MATCH($R$2,[2]Value2022!$1:$1,0))="","-",(INDEX([2]Value2022!13:13,MATCH($R$2,[2]Value2022!$1:$1,0)))),IF($T$2=2024,IF(INDEX([2]Value2024!13:13,MATCH($R$2,[2]Value2024!$1:$1,0))="","-",(INDEX([2]Value2024!13:13,MATCH($R$2,[2]Value2024!$1:$1,0)))),IF($T$2=2023,IF(INDEX([2]Value2023!13:13,MATCH($R$2,[2]Value2023!$1:$1,0))="","-",(INDEX([2]Value2023!13:13,MATCH($R$2,[2]Value2023!$1:$1,0)))))))</f>
        <v>0</v>
      </c>
      <c r="V27" s="302">
        <f>IF($T$2=2022,IF(INDEX([2]Score2022!13:13,MATCH($R$2,[2]Score2022!$1:$1,0))="","-",(INDEX([2]Score2022!13:13,MATCH($R$2,[2]Score2022!$1:$1,0)))),IF($T$2=2024,IF(INDEX([2]Score2024!13:13,MATCH($R$2,[2]Score2024!$1:$1,0))="","-",(INDEX([2]Score2024!13:13,MATCH($R$2,[2]Score2024!$1:$1,0)))),IF($T$2=2023,IF(INDEX([2]Score2023!13:13,MATCH($R$2,[2]Score2023!$1:$1,0))="","-",(INDEX([2]Score2023!13:13,MATCH($R$2,[2]Score2023!$1:$1,0)))))))</f>
        <v>100</v>
      </c>
      <c r="W27" s="79">
        <f t="shared" si="3"/>
        <v>105</v>
      </c>
    </row>
    <row r="28" spans="3:23" ht="12" customHeight="1">
      <c r="C28" s="244"/>
      <c r="D28" s="244"/>
      <c r="E28" s="249" t="s">
        <v>242</v>
      </c>
      <c r="F28" s="10" t="s">
        <v>54</v>
      </c>
      <c r="G28" s="9" t="s">
        <v>55</v>
      </c>
      <c r="H28" s="9"/>
      <c r="I28" s="9"/>
      <c r="J28" s="9"/>
      <c r="K28" s="9"/>
      <c r="L28" s="9"/>
      <c r="M28" s="13">
        <f>IF($M$2=2022,IF(INDEX([2]Rank2022!14:14,MATCH($K$2,[2]Rank2022!$1:$1,0))="","-",(INDEX([2]Rank2022!14:14,MATCH($K$2,[2]Rank2022!$1:$1,0)))),IF($M$2=2024,IF(INDEX([2]Rank2024!14:14,MATCH($K$2,[2]Rank2024!$1:$1,0))="","-",(INDEX([2]Rank2024!14:14,MATCH($K$2,[2]Rank2024!$1:$1,0)))),IF($M$2=2023,IF(INDEX([2]Rank2023!14:14,MATCH($K$2,[2]Rank2023!$1:$1,0))="","-",(INDEX([2]Rank2023!14:14,MATCH($K$2,[2]Rank2023!$1:$1,0)))))))</f>
        <v>25</v>
      </c>
      <c r="N28" s="302">
        <f>IF($M$2=2022,IF(INDEX([2]Value2022!14:14,MATCH($K$2,[2]Value2022!$1:$1,0))="","-",(INDEX([2]Value2022!14:14,MATCH($K$2,[2]Value2022!$1:$1,0)))),IF($M$2=2024,IF(INDEX([2]Value2024!14:14,MATCH($K$2,[2]Value2024!$1:$1,0))="","-",(INDEX([2]Value2024!14:14,MATCH($K$2,[2]Value2024!$1:$1,0)))),IF($M$2=2023,IF(INDEX([2]Value2023!14:14,MATCH($K$2,[2]Value2023!$1:$1,0))="","-",(INDEX([2]Value2023!14:14,MATCH($K$2,[2]Value2023!$1:$1,0)))))))</f>
        <v>4.5406762508345022E-2</v>
      </c>
      <c r="O28" s="302">
        <f>IF($M$2=2022,IF(INDEX([2]Score2022!14:14,MATCH($K$2,[2]Score2022!$1:$1,0))="","-",(INDEX([2]Score2022!14:14,MATCH($K$2,[2]Score2022!$1:$1,0)))),IF($M$2=2024,IF(INDEX([2]Score2024!14:14,MATCH($K$2,[2]Score2024!$1:$1,0))="","-",(INDEX([2]Score2024!14:14,MATCH($K$2,[2]Score2024!$1:$1,0)))),IF($M$2=2023,IF(INDEX([2]Score2023!14:14,MATCH($K$2,[2]Score2023!$1:$1,0))="","-",(INDEX([2]Score2023!14:14,MATCH($K$2,[2]Score2023!$1:$1,0)))))))</f>
        <v>35.270469050984957</v>
      </c>
      <c r="P28" s="78">
        <f t="shared" si="1"/>
        <v>40.270469050984957</v>
      </c>
      <c r="Q28" s="79"/>
      <c r="R28" s="82" t="str">
        <f t="shared" si="2"/>
        <v xml:space="preserve">t </v>
      </c>
      <c r="T28" s="13" t="str">
        <f>IF($T$2=2022,IF(INDEX([2]Rank2022!14:14,MATCH($R$2,[2]Rank2022!$1:$1,0))="","-",(INDEX([2]Rank2022!14:14,MATCH($R$2,[2]Rank2022!$1:$1,0)))),IF($T$2=2024,IF(INDEX([2]Rank2024!14:14,MATCH($R$2,[2]Rank2024!$1:$1,0))="","-",(INDEX([2]Rank2024!14:14,MATCH($R$2,[2]Rank2024!$1:$1,0)))),IF($T$2=2023,IF(INDEX([2]Rank2023!14:14,MATCH($R$2,[2]Rank2023!$1:$1,0))="","-",(INDEX([2]Rank2023!14:14,MATCH($R$2,[2]Rank2023!$1:$1,0)))))))</f>
        <v>-</v>
      </c>
      <c r="U28" s="302" t="str">
        <f>IF($T$2=2022,IF(INDEX([2]Value2022!14:14,MATCH($R$2,[2]Value2022!$1:$1,0))="","-",(INDEX([2]Value2022!14:14,MATCH($R$2,[2]Value2022!$1:$1,0)))),IF($T$2=2024,IF(INDEX([2]Value2024!14:14,MATCH($R$2,[2]Value2024!$1:$1,0))="","-",(INDEX([2]Value2024!14:14,MATCH($R$2,[2]Value2024!$1:$1,0)))),IF($T$2=2023,IF(INDEX([2]Value2023!14:14,MATCH($R$2,[2]Value2023!$1:$1,0))="","-",(INDEX([2]Value2023!14:14,MATCH($R$2,[2]Value2023!$1:$1,0)))))))</f>
        <v>-</v>
      </c>
      <c r="V28" s="302" t="str">
        <f>IF($T$2=2022,IF(INDEX([2]Score2022!14:14,MATCH($R$2,[2]Score2022!$1:$1,0))="","-",(INDEX([2]Score2022!14:14,MATCH($R$2,[2]Score2022!$1:$1,0)))),IF($T$2=2024,IF(INDEX([2]Score2024!14:14,MATCH($R$2,[2]Score2024!$1:$1,0))="","-",(INDEX([2]Score2024!14:14,MATCH($R$2,[2]Score2024!$1:$1,0)))),IF($T$2=2023,IF(INDEX([2]Score2023!14:14,MATCH($R$2,[2]Score2023!$1:$1,0))="","-",(INDEX([2]Score2023!14:14,MATCH($R$2,[2]Score2023!$1:$1,0)))))))</f>
        <v>-</v>
      </c>
      <c r="W28" s="79" t="str">
        <f t="shared" si="3"/>
        <v/>
      </c>
    </row>
    <row r="29" spans="3:23" ht="12" customHeight="1">
      <c r="C29" s="244"/>
      <c r="D29" s="244"/>
      <c r="E29" s="249" t="s">
        <v>242</v>
      </c>
      <c r="F29" s="8" t="s">
        <v>56</v>
      </c>
      <c r="G29" s="9" t="s">
        <v>57</v>
      </c>
      <c r="H29" s="9"/>
      <c r="I29" s="9"/>
      <c r="J29" s="9"/>
      <c r="K29" s="9"/>
      <c r="L29" s="9"/>
      <c r="M29" s="13">
        <f>IF($M$2=2022,IF(INDEX([2]Rank2022!15:15,MATCH($K$2,[2]Rank2022!$1:$1,0))="","-",(INDEX([2]Rank2022!15:15,MATCH($K$2,[2]Rank2022!$1:$1,0)))),IF($M$2=2024,IF(INDEX([2]Rank2024!15:15,MATCH($K$2,[2]Rank2024!$1:$1,0))="","-",(INDEX([2]Rank2024!15:15,MATCH($K$2,[2]Rank2024!$1:$1,0)))),IF($M$2=2023,IF(INDEX([2]Rank2023!15:15,MATCH($K$2,[2]Rank2023!$1:$1,0))="","-",(INDEX([2]Rank2023!15:15,MATCH($K$2,[2]Rank2023!$1:$1,0)))))))</f>
        <v>28</v>
      </c>
      <c r="N29" s="302" t="str">
        <f>IF($M$2=2022,IF(INDEX([2]Value2022!15:15,MATCH($K$2,[2]Value2022!$1:$1,0))="","-",(INDEX([2]Value2022!15:15,MATCH($K$2,[2]Value2022!$1:$1,0)))),IF($M$2=2024,IF(INDEX([2]Value2024!15:15,MATCH($K$2,[2]Value2024!$1:$1,0))="","-",(INDEX([2]Value2024!15:15,MATCH($K$2,[2]Value2024!$1:$1,0)))),IF($M$2=2023,IF(INDEX([2]Value2023!15:15,MATCH($K$2,[2]Value2023!$1:$1,0))="","-",(INDEX([2]Value2023!15:15,MATCH($K$2,[2]Value2023!$1:$1,0)))))))</f>
        <v>-</v>
      </c>
      <c r="O29" s="302">
        <f>IF($M$2=2022,IF(INDEX([2]Score2022!15:15,MATCH($K$2,[2]Score2022!$1:$1,0))="","-",(INDEX([2]Score2022!15:15,MATCH($K$2,[2]Score2022!$1:$1,0)))),IF($M$2=2024,IF(INDEX([2]Score2024!15:15,MATCH($K$2,[2]Score2024!$1:$1,0))="","-",(INDEX([2]Score2024!15:15,MATCH($K$2,[2]Score2024!$1:$1,0)))),IF($M$2=2023,IF(INDEX([2]Score2023!15:15,MATCH($K$2,[2]Score2023!$1:$1,0))="","-",(INDEX([2]Score2023!15:15,MATCH($K$2,[2]Score2023!$1:$1,0)))))))</f>
        <v>15.392571969945296</v>
      </c>
      <c r="P29" s="78">
        <f t="shared" si="1"/>
        <v>20.392571969945294</v>
      </c>
      <c r="Q29" s="79"/>
      <c r="R29" s="82" t="str">
        <f t="shared" si="2"/>
        <v xml:space="preserve"> u</v>
      </c>
      <c r="T29" s="13">
        <f>IF($T$2=2022,IF(INDEX([2]Rank2022!15:15,MATCH($R$2,[2]Rank2022!$1:$1,0))="","-",(INDEX([2]Rank2022!15:15,MATCH($R$2,[2]Rank2022!$1:$1,0)))),IF($T$2=2024,IF(INDEX([2]Rank2024!15:15,MATCH($R$2,[2]Rank2024!$1:$1,0))="","-",(INDEX([2]Rank2024!15:15,MATCH($R$2,[2]Rank2024!$1:$1,0)))),IF($T$2=2023,IF(INDEX([2]Rank2023!15:15,MATCH($R$2,[2]Rank2023!$1:$1,0))="","-",(INDEX([2]Rank2023!15:15,MATCH($R$2,[2]Rank2023!$1:$1,0)))))))</f>
        <v>2</v>
      </c>
      <c r="U29" s="302" t="str">
        <f>IF($T$2=2022,IF(INDEX([2]Value2022!15:15,MATCH($R$2,[2]Value2022!$1:$1,0))="","-",(INDEX([2]Value2022!15:15,MATCH($R$2,[2]Value2022!$1:$1,0)))),IF($T$2=2024,IF(INDEX([2]Value2024!15:15,MATCH($R$2,[2]Value2024!$1:$1,0))="","-",(INDEX([2]Value2024!15:15,MATCH($R$2,[2]Value2024!$1:$1,0)))),IF($T$2=2023,IF(INDEX([2]Value2023!15:15,MATCH($R$2,[2]Value2023!$1:$1,0))="","-",(INDEX([2]Value2023!15:15,MATCH($R$2,[2]Value2023!$1:$1,0)))))))</f>
        <v>-</v>
      </c>
      <c r="V29" s="302">
        <f>IF($T$2=2022,IF(INDEX([2]Score2022!15:15,MATCH($R$2,[2]Score2022!$1:$1,0))="","-",(INDEX([2]Score2022!15:15,MATCH($R$2,[2]Score2022!$1:$1,0)))),IF($T$2=2024,IF(INDEX([2]Score2024!15:15,MATCH($R$2,[2]Score2024!$1:$1,0))="","-",(INDEX([2]Score2024!15:15,MATCH($R$2,[2]Score2024!$1:$1,0)))),IF($T$2=2023,IF(INDEX([2]Score2023!15:15,MATCH($R$2,[2]Score2023!$1:$1,0))="","-",(INDEX([2]Score2023!15:15,MATCH($R$2,[2]Score2023!$1:$1,0)))))))</f>
        <v>99.996630645200824</v>
      </c>
      <c r="W29" s="79">
        <f t="shared" si="3"/>
        <v>104.99663064520082</v>
      </c>
    </row>
    <row r="30" spans="3:23" ht="12" customHeight="1">
      <c r="C30" s="244"/>
      <c r="D30" s="244"/>
      <c r="E30" s="249" t="s">
        <v>242</v>
      </c>
      <c r="F30" s="10" t="s">
        <v>58</v>
      </c>
      <c r="G30" s="9" t="s">
        <v>59</v>
      </c>
      <c r="H30" s="9"/>
      <c r="I30" s="9"/>
      <c r="J30" s="9"/>
      <c r="K30" s="9"/>
      <c r="L30" s="9"/>
      <c r="M30" s="13">
        <f>IF($M$2=2022,IF(INDEX([2]Rank2022!16:16,MATCH($K$2,[2]Rank2022!$1:$1,0))="","-",(INDEX([2]Rank2022!16:16,MATCH($K$2,[2]Rank2022!$1:$1,0)))),IF($M$2=2024,IF(INDEX([2]Rank2024!16:16,MATCH($K$2,[2]Rank2024!$1:$1,0))="","-",(INDEX([2]Rank2024!16:16,MATCH($K$2,[2]Rank2024!$1:$1,0)))),IF($M$2=2023,IF(INDEX([2]Rank2023!16:16,MATCH($K$2,[2]Rank2023!$1:$1,0))="","-",(INDEX([2]Rank2023!16:16,MATCH($K$2,[2]Rank2023!$1:$1,0)))))))</f>
        <v>28</v>
      </c>
      <c r="N30" s="302">
        <f>IF($M$2=2022,IF(INDEX([2]Value2022!16:16,MATCH($K$2,[2]Value2022!$1:$1,0))="","-",(INDEX([2]Value2022!16:16,MATCH($K$2,[2]Value2022!$1:$1,0)))),IF($M$2=2024,IF(INDEX([2]Value2024!16:16,MATCH($K$2,[2]Value2024!$1:$1,0))="","-",(INDEX([2]Value2024!16:16,MATCH($K$2,[2]Value2024!$1:$1,0)))),IF($M$2=2023,IF(INDEX([2]Value2023!16:16,MATCH($K$2,[2]Value2023!$1:$1,0))="","-",(INDEX([2]Value2023!16:16,MATCH($K$2,[2]Value2023!$1:$1,0)))))))</f>
        <v>153314</v>
      </c>
      <c r="O30" s="302">
        <f>IF($M$2=2022,IF(INDEX([2]Score2022!16:16,MATCH($K$2,[2]Score2022!$1:$1,0))="","-",(INDEX([2]Score2022!16:16,MATCH($K$2,[2]Score2022!$1:$1,0)))),IF($M$2=2024,IF(INDEX([2]Score2024!16:16,MATCH($K$2,[2]Score2024!$1:$1,0))="","-",(INDEX([2]Score2024!16:16,MATCH($K$2,[2]Score2024!$1:$1,0)))),IF($M$2=2023,IF(INDEX([2]Score2023!16:16,MATCH($K$2,[2]Score2023!$1:$1,0))="","-",(INDEX([2]Score2023!16:16,MATCH($K$2,[2]Score2023!$1:$1,0)))))))</f>
        <v>20.344772425299176</v>
      </c>
      <c r="P30" s="78">
        <f t="shared" si="1"/>
        <v>25.344772425299176</v>
      </c>
      <c r="Q30" s="79"/>
      <c r="R30" s="82" t="str">
        <f t="shared" si="2"/>
        <v xml:space="preserve"> u</v>
      </c>
      <c r="T30" s="13">
        <f>IF($T$2=2022,IF(INDEX([2]Rank2022!16:16,MATCH($R$2,[2]Rank2022!$1:$1,0))="","-",(INDEX([2]Rank2022!16:16,MATCH($R$2,[2]Rank2022!$1:$1,0)))),IF($T$2=2024,IF(INDEX([2]Rank2024!16:16,MATCH($R$2,[2]Rank2024!$1:$1,0))="","-",(INDEX([2]Rank2024!16:16,MATCH($R$2,[2]Rank2024!$1:$1,0)))),IF($T$2=2023,IF(INDEX([2]Rank2023!16:16,MATCH($R$2,[2]Rank2023!$1:$1,0))="","-",(INDEX([2]Rank2023!16:16,MATCH($R$2,[2]Rank2023!$1:$1,0)))))))</f>
        <v>3</v>
      </c>
      <c r="U30" s="302">
        <f>IF($T$2=2022,IF(INDEX([2]Value2022!16:16,MATCH($R$2,[2]Value2022!$1:$1,0))="","-",(INDEX([2]Value2022!16:16,MATCH($R$2,[2]Value2022!$1:$1,0)))),IF($T$2=2024,IF(INDEX([2]Value2024!16:16,MATCH($R$2,[2]Value2024!$1:$1,0))="","-",(INDEX([2]Value2024!16:16,MATCH($R$2,[2]Value2024!$1:$1,0)))),IF($T$2=2023,IF(INDEX([2]Value2023!16:16,MATCH($R$2,[2]Value2023!$1:$1,0))="","-",(INDEX([2]Value2023!16:16,MATCH($R$2,[2]Value2023!$1:$1,0)))))))</f>
        <v>21</v>
      </c>
      <c r="V30" s="302">
        <f>IF($T$2=2022,IF(INDEX([2]Score2022!16:16,MATCH($R$2,[2]Score2022!$1:$1,0))="","-",(INDEX([2]Score2022!16:16,MATCH($R$2,[2]Score2022!$1:$1,0)))),IF($T$2=2024,IF(INDEX([2]Score2024!16:16,MATCH($R$2,[2]Score2024!$1:$1,0))="","-",(INDEX([2]Score2024!16:16,MATCH($R$2,[2]Score2024!$1:$1,0)))),IF($T$2=2023,IF(INDEX([2]Score2023!16:16,MATCH($R$2,[2]Score2023!$1:$1,0))="","-",(INDEX([2]Score2023!16:16,MATCH($R$2,[2]Score2023!$1:$1,0)))))))</f>
        <v>99.993862223660571</v>
      </c>
      <c r="W30" s="79">
        <f t="shared" si="3"/>
        <v>104.99386222366057</v>
      </c>
    </row>
    <row r="31" spans="3:23" ht="12" customHeight="1">
      <c r="C31" s="244"/>
      <c r="D31" s="244"/>
      <c r="E31" s="249" t="s">
        <v>242</v>
      </c>
      <c r="F31" s="10" t="s">
        <v>60</v>
      </c>
      <c r="G31" s="9" t="s">
        <v>1077</v>
      </c>
      <c r="H31" s="9"/>
      <c r="I31" s="9"/>
      <c r="J31" s="9"/>
      <c r="K31" s="9"/>
      <c r="L31" s="9"/>
      <c r="M31" s="13">
        <f>IF($M$2=2022,IF(INDEX([2]Rank2022!17:17,MATCH($K$2,[2]Rank2022!$1:$1,0))="","-",(INDEX([2]Rank2022!17:17,MATCH($K$2,[2]Rank2022!$1:$1,0)))),IF($M$2=2024,IF(INDEX([2]Rank2024!17:17,MATCH($K$2,[2]Rank2024!$1:$1,0))="","-",(INDEX([2]Rank2024!17:17,MATCH($K$2,[2]Rank2024!$1:$1,0)))),IF($M$2=2023,IF(INDEX([2]Rank2023!17:17,MATCH($K$2,[2]Rank2023!$1:$1,0))="","-",(INDEX([2]Rank2023!17:17,MATCH($K$2,[2]Rank2023!$1:$1,0)))))))</f>
        <v>30</v>
      </c>
      <c r="N31" s="302">
        <f>IF($M$2=2022,IF(INDEX([2]Value2022!17:17,MATCH($K$2,[2]Value2022!$1:$1,0))="","-",(INDEX([2]Value2022!17:17,MATCH($K$2,[2]Value2022!$1:$1,0)))),IF($M$2=2024,IF(INDEX([2]Value2024!17:17,MATCH($K$2,[2]Value2024!$1:$1,0))="","-",(INDEX([2]Value2024!17:17,MATCH($K$2,[2]Value2024!$1:$1,0)))),IF($M$2=2023,IF(INDEX([2]Value2023!17:17,MATCH($K$2,[2]Value2023!$1:$1,0))="","-",(INDEX([2]Value2023!17:17,MATCH($K$2,[2]Value2023!$1:$1,0)))))))</f>
        <v>24533</v>
      </c>
      <c r="O31" s="302">
        <f>IF($M$2=2022,IF(INDEX([2]Score2022!17:17,MATCH($K$2,[2]Score2022!$1:$1,0))="","-",(INDEX([2]Score2022!17:17,MATCH($K$2,[2]Score2022!$1:$1,0)))),IF($M$2=2024,IF(INDEX([2]Score2024!17:17,MATCH($K$2,[2]Score2024!$1:$1,0))="","-",(INDEX([2]Score2024!17:17,MATCH($K$2,[2]Score2024!$1:$1,0)))),IF($M$2=2023,IF(INDEX([2]Score2023!17:17,MATCH($K$2,[2]Score2023!$1:$1,0))="","-",(INDEX([2]Score2023!17:17,MATCH($K$2,[2]Score2023!$1:$1,0)))))))</f>
        <v>0</v>
      </c>
      <c r="P31" s="78">
        <f t="shared" si="1"/>
        <v>5</v>
      </c>
      <c r="Q31" s="79"/>
      <c r="R31" s="82" t="str">
        <f t="shared" si="2"/>
        <v xml:space="preserve"> u</v>
      </c>
      <c r="T31" s="13">
        <f>IF($T$2=2022,IF(INDEX([2]Rank2022!17:17,MATCH($R$2,[2]Rank2022!$1:$1,0))="","-",(INDEX([2]Rank2022!17:17,MATCH($R$2,[2]Rank2022!$1:$1,0)))),IF($T$2=2024,IF(INDEX([2]Rank2024!17:17,MATCH($R$2,[2]Rank2024!$1:$1,0))="","-",(INDEX([2]Rank2024!17:17,MATCH($R$2,[2]Rank2024!$1:$1,0)))),IF($T$2=2023,IF(INDEX([2]Rank2023!17:17,MATCH($R$2,[2]Rank2023!$1:$1,0))="","-",(INDEX([2]Rank2023!17:17,MATCH($R$2,[2]Rank2023!$1:$1,0)))))))</f>
        <v>1</v>
      </c>
      <c r="U31" s="302">
        <f>IF($T$2=2022,IF(INDEX([2]Value2022!17:17,MATCH($R$2,[2]Value2022!$1:$1,0))="","-",(INDEX([2]Value2022!17:17,MATCH($R$2,[2]Value2022!$1:$1,0)))),IF($T$2=2024,IF(INDEX([2]Value2024!17:17,MATCH($R$2,[2]Value2024!$1:$1,0))="","-",(INDEX([2]Value2024!17:17,MATCH($R$2,[2]Value2024!$1:$1,0)))),IF($T$2=2023,IF(INDEX([2]Value2023!17:17,MATCH($R$2,[2]Value2023!$1:$1,0))="","-",(INDEX([2]Value2023!17:17,MATCH($R$2,[2]Value2023!$1:$1,0)))))))</f>
        <v>2</v>
      </c>
      <c r="V31" s="302">
        <f>IF($T$2=2022,IF(INDEX([2]Score2022!17:17,MATCH($R$2,[2]Score2022!$1:$1,0))="","-",(INDEX([2]Score2022!17:17,MATCH($R$2,[2]Score2022!$1:$1,0)))),IF($T$2=2024,IF(INDEX([2]Score2024!17:17,MATCH($R$2,[2]Score2024!$1:$1,0))="","-",(INDEX([2]Score2024!17:17,MATCH($R$2,[2]Score2024!$1:$1,0)))),IF($T$2=2023,IF(INDEX([2]Score2023!17:17,MATCH($R$2,[2]Score2023!$1:$1,0))="","-",(INDEX([2]Score2023!17:17,MATCH($R$2,[2]Score2023!$1:$1,0)))))))</f>
        <v>100</v>
      </c>
      <c r="W31" s="79">
        <f t="shared" si="3"/>
        <v>105</v>
      </c>
    </row>
    <row r="32" spans="3:23" ht="12" customHeight="1">
      <c r="C32" s="244"/>
      <c r="D32" s="244"/>
      <c r="E32" s="249" t="s">
        <v>242</v>
      </c>
      <c r="F32" s="10" t="s">
        <v>62</v>
      </c>
      <c r="G32" s="9" t="s">
        <v>63</v>
      </c>
      <c r="H32" s="9"/>
      <c r="I32" s="9"/>
      <c r="J32" s="9"/>
      <c r="K32" s="9"/>
      <c r="L32" s="9"/>
      <c r="M32" s="13">
        <f>IF($M$2=2022,IF(INDEX([2]Rank2022!18:18,MATCH($K$2,[2]Rank2022!$1:$1,0))="","-",(INDEX([2]Rank2022!18:18,MATCH($K$2,[2]Rank2022!$1:$1,0)))),IF($M$2=2024,IF(INDEX([2]Rank2024!18:18,MATCH($K$2,[2]Rank2024!$1:$1,0))="","-",(INDEX([2]Rank2024!18:18,MATCH($K$2,[2]Rank2024!$1:$1,0)))),IF($M$2=2023,IF(INDEX([2]Rank2023!18:18,MATCH($K$2,[2]Rank2023!$1:$1,0))="","-",(INDEX([2]Rank2023!18:18,MATCH($K$2,[2]Rank2023!$1:$1,0)))))))</f>
        <v>7</v>
      </c>
      <c r="N32" s="302">
        <f>IF($M$2=2022,IF(INDEX([2]Value2022!18:18,MATCH($K$2,[2]Value2022!$1:$1,0))="","-",(INDEX([2]Value2022!18:18,MATCH($K$2,[2]Value2022!$1:$1,0)))),IF($M$2=2024,IF(INDEX([2]Value2024!18:18,MATCH($K$2,[2]Value2024!$1:$1,0))="","-",(INDEX([2]Value2024!18:18,MATCH($K$2,[2]Value2024!$1:$1,0)))),IF($M$2=2023,IF(INDEX([2]Value2023!18:18,MATCH($K$2,[2]Value2023!$1:$1,0))="","-",(INDEX([2]Value2023!18:18,MATCH($K$2,[2]Value2023!$1:$1,0)))))))</f>
        <v>-7.7404135034424004E-2</v>
      </c>
      <c r="O32" s="302">
        <f>IF($M$2=2022,IF(INDEX([2]Score2022!18:18,MATCH($K$2,[2]Score2022!$1:$1,0))="","-",(INDEX([2]Score2022!18:18,MATCH($K$2,[2]Score2022!$1:$1,0)))),IF($M$2=2024,IF(INDEX([2]Score2024!18:18,MATCH($K$2,[2]Score2024!$1:$1,0))="","-",(INDEX([2]Score2024!18:18,MATCH($K$2,[2]Score2024!$1:$1,0)))),IF($M$2=2023,IF(INDEX([2]Score2023!18:18,MATCH($K$2,[2]Score2023!$1:$1,0))="","-",(INDEX([2]Score2023!18:18,MATCH($K$2,[2]Score2023!$1:$1,0)))))))</f>
        <v>55.993528687620362</v>
      </c>
      <c r="P32" s="78">
        <f t="shared" si="1"/>
        <v>60.993528687620362</v>
      </c>
      <c r="Q32" s="79"/>
      <c r="R32" s="82" t="str">
        <f t="shared" si="2"/>
        <v xml:space="preserve">t </v>
      </c>
      <c r="T32" s="13" t="str">
        <f>IF($T$2=2022,IF(INDEX([2]Rank2022!18:18,MATCH($R$2,[2]Rank2022!$1:$1,0))="","-",(INDEX([2]Rank2022!18:18,MATCH($R$2,[2]Rank2022!$1:$1,0)))),IF($T$2=2024,IF(INDEX([2]Rank2024!18:18,MATCH($R$2,[2]Rank2024!$1:$1,0))="","-",(INDEX([2]Rank2024!18:18,MATCH($R$2,[2]Rank2024!$1:$1,0)))),IF($T$2=2023,IF(INDEX([2]Rank2023!18:18,MATCH($R$2,[2]Rank2023!$1:$1,0))="","-",(INDEX([2]Rank2023!18:18,MATCH($R$2,[2]Rank2023!$1:$1,0)))))))</f>
        <v>-</v>
      </c>
      <c r="U32" s="302" t="str">
        <f>IF($T$2=2022,IF(INDEX([2]Value2022!18:18,MATCH($R$2,[2]Value2022!$1:$1,0))="","-",(INDEX([2]Value2022!18:18,MATCH($R$2,[2]Value2022!$1:$1,0)))),IF($T$2=2024,IF(INDEX([2]Value2024!18:18,MATCH($R$2,[2]Value2024!$1:$1,0))="","-",(INDEX([2]Value2024!18:18,MATCH($R$2,[2]Value2024!$1:$1,0)))),IF($T$2=2023,IF(INDEX([2]Value2023!18:18,MATCH($R$2,[2]Value2023!$1:$1,0))="","-",(INDEX([2]Value2023!18:18,MATCH($R$2,[2]Value2023!$1:$1,0)))))))</f>
        <v>-</v>
      </c>
      <c r="V32" s="302" t="str">
        <f>IF($T$2=2022,IF(INDEX([2]Score2022!18:18,MATCH($R$2,[2]Score2022!$1:$1,0))="","-",(INDEX([2]Score2022!18:18,MATCH($R$2,[2]Score2022!$1:$1,0)))),IF($T$2=2024,IF(INDEX([2]Score2024!18:18,MATCH($R$2,[2]Score2024!$1:$1,0))="","-",(INDEX([2]Score2024!18:18,MATCH($R$2,[2]Score2024!$1:$1,0)))),IF($T$2=2023,IF(INDEX([2]Score2023!18:18,MATCH($R$2,[2]Score2023!$1:$1,0))="","-",(INDEX([2]Score2023!18:18,MATCH($R$2,[2]Score2023!$1:$1,0)))))))</f>
        <v>-</v>
      </c>
      <c r="W32" s="79" t="str">
        <f t="shared" si="3"/>
        <v/>
      </c>
    </row>
    <row r="33" spans="3:23" ht="12" customHeight="1">
      <c r="C33" s="244"/>
      <c r="D33" s="244"/>
      <c r="E33" s="249" t="s">
        <v>242</v>
      </c>
      <c r="F33" s="14" t="s">
        <v>64</v>
      </c>
      <c r="G33" s="15" t="s">
        <v>65</v>
      </c>
      <c r="H33" s="15"/>
      <c r="I33" s="15"/>
      <c r="J33" s="15"/>
      <c r="K33" s="15"/>
      <c r="L33" s="15"/>
      <c r="M33" s="13">
        <f>IF($M$2=2022,IF(INDEX([2]Rank2022!19:19,MATCH($K$2,[2]Rank2022!$1:$1,0))="","-",(INDEX([2]Rank2022!19:19,MATCH($K$2,[2]Rank2022!$1:$1,0)))),IF($M$2=2024,IF(INDEX([2]Rank2024!19:19,MATCH($K$2,[2]Rank2024!$1:$1,0))="","-",(INDEX([2]Rank2024!19:19,MATCH($K$2,[2]Rank2024!$1:$1,0)))),IF($M$2=2023,IF(INDEX([2]Rank2023!19:19,MATCH($K$2,[2]Rank2023!$1:$1,0))="","-",(INDEX([2]Rank2023!19:19,MATCH($K$2,[2]Rank2023!$1:$1,0)))))))</f>
        <v>6</v>
      </c>
      <c r="N33" s="302" t="str">
        <f>IF($M$2=2022,IF(INDEX([2]Value2022!19:19,MATCH($K$2,[2]Value2022!$1:$1,0))="","-",(INDEX([2]Value2022!19:19,MATCH($K$2,[2]Value2022!$1:$1,0)))),IF($M$2=2024,IF(INDEX([2]Value2024!19:19,MATCH($K$2,[2]Value2024!$1:$1,0))="","-",(INDEX([2]Value2024!19:19,MATCH($K$2,[2]Value2024!$1:$1,0)))),IF($M$2=2023,IF(INDEX([2]Value2023!19:19,MATCH($K$2,[2]Value2023!$1:$1,0))="","-",(INDEX([2]Value2023!19:19,MATCH($K$2,[2]Value2023!$1:$1,0)))))))</f>
        <v>-</v>
      </c>
      <c r="O33" s="302">
        <f>IF($M$2=2022,IF(INDEX([2]Score2022!19:19,MATCH($K$2,[2]Score2022!$1:$1,0))="","-",(INDEX([2]Score2022!19:19,MATCH($K$2,[2]Score2022!$1:$1,0)))),IF($M$2=2024,IF(INDEX([2]Score2024!19:19,MATCH($K$2,[2]Score2024!$1:$1,0))="","-",(INDEX([2]Score2024!19:19,MATCH($K$2,[2]Score2024!$1:$1,0)))),IF($M$2=2023,IF(INDEX([2]Score2023!19:19,MATCH($K$2,[2]Score2023!$1:$1,0))="","-",(INDEX([2]Score2023!19:19,MATCH($K$2,[2]Score2023!$1:$1,0)))))))</f>
        <v>73.417721518987321</v>
      </c>
      <c r="P33" s="78">
        <f t="shared" si="1"/>
        <v>78.417721518987321</v>
      </c>
      <c r="Q33" s="79"/>
      <c r="R33" s="82" t="str">
        <f t="shared" si="2"/>
        <v xml:space="preserve">t </v>
      </c>
      <c r="T33" s="13">
        <f>IF($T$2=2022,IF(INDEX([2]Rank2022!19:19,MATCH($R$2,[2]Rank2022!$1:$1,0))="","-",(INDEX([2]Rank2022!19:19,MATCH($R$2,[2]Rank2022!$1:$1,0)))),IF($T$2=2024,IF(INDEX([2]Rank2024!19:19,MATCH($R$2,[2]Rank2024!$1:$1,0))="","-",(INDEX([2]Rank2024!19:19,MATCH($R$2,[2]Rank2024!$1:$1,0)))),IF($T$2=2023,IF(INDEX([2]Rank2023!19:19,MATCH($R$2,[2]Rank2023!$1:$1,0))="","-",(INDEX([2]Rank2023!19:19,MATCH($R$2,[2]Rank2023!$1:$1,0)))))))</f>
        <v>16</v>
      </c>
      <c r="U33" s="302" t="str">
        <f>IF($T$2=2022,IF(INDEX([2]Value2022!19:19,MATCH($R$2,[2]Value2022!$1:$1,0))="","-",(INDEX([2]Value2022!19:19,MATCH($R$2,[2]Value2022!$1:$1,0)))),IF($T$2=2024,IF(INDEX([2]Value2024!19:19,MATCH($R$2,[2]Value2024!$1:$1,0))="","-",(INDEX([2]Value2024!19:19,MATCH($R$2,[2]Value2024!$1:$1,0)))),IF($T$2=2023,IF(INDEX([2]Value2023!19:19,MATCH($R$2,[2]Value2023!$1:$1,0))="","-",(INDEX([2]Value2023!19:19,MATCH($R$2,[2]Value2023!$1:$1,0)))))))</f>
        <v>-</v>
      </c>
      <c r="V33" s="302">
        <f>IF($T$2=2022,IF(INDEX([2]Score2022!19:19,MATCH($R$2,[2]Score2022!$1:$1,0))="","-",(INDEX([2]Score2022!19:19,MATCH($R$2,[2]Score2022!$1:$1,0)))),IF($T$2=2024,IF(INDEX([2]Score2024!19:19,MATCH($R$2,[2]Score2024!$1:$1,0))="","-",(INDEX([2]Score2024!19:19,MATCH($R$2,[2]Score2024!$1:$1,0)))),IF($T$2=2023,IF(INDEX([2]Score2023!19:19,MATCH($R$2,[2]Score2023!$1:$1,0))="","-",(INDEX([2]Score2023!19:19,MATCH($R$2,[2]Score2023!$1:$1,0)))))))</f>
        <v>35.358114233907529</v>
      </c>
      <c r="W33" s="80">
        <f t="shared" si="3"/>
        <v>40.358114233907529</v>
      </c>
    </row>
    <row r="34" spans="3:23" ht="12" customHeight="1">
      <c r="C34" s="244"/>
      <c r="D34" s="244"/>
      <c r="E34" s="249" t="s">
        <v>242</v>
      </c>
      <c r="F34" s="8" t="s">
        <v>66</v>
      </c>
      <c r="G34" s="9" t="s">
        <v>67</v>
      </c>
      <c r="H34" s="9"/>
      <c r="I34" s="9"/>
      <c r="J34" s="9"/>
      <c r="K34" s="9"/>
      <c r="L34" s="9"/>
      <c r="M34" s="13">
        <f>IF($M$2=2022,IF(INDEX([2]Rank2022!20:20,MATCH($K$2,[2]Rank2022!$1:$1,0))="","-",(INDEX([2]Rank2022!20:20,MATCH($K$2,[2]Rank2022!$1:$1,0)))),IF($M$2=2024,IF(INDEX([2]Rank2024!20:20,MATCH($K$2,[2]Rank2024!$1:$1,0))="","-",(INDEX([2]Rank2024!20:20,MATCH($K$2,[2]Rank2024!$1:$1,0)))),IF($M$2=2023,IF(INDEX([2]Rank2023!20:20,MATCH($K$2,[2]Rank2023!$1:$1,0))="","-",(INDEX([2]Rank2023!20:20,MATCH($K$2,[2]Rank2023!$1:$1,0)))))))</f>
        <v>17</v>
      </c>
      <c r="N34" s="302">
        <f>IF($M$2=2022,IF(INDEX([2]Value2022!20:20,MATCH($K$2,[2]Value2022!$1:$1,0))="","-",(INDEX([2]Value2022!20:20,MATCH($K$2,[2]Value2022!$1:$1,0)))),IF($M$2=2024,IF(INDEX([2]Value2024!20:20,MATCH($K$2,[2]Value2024!$1:$1,0))="","-",(INDEX([2]Value2024!20:20,MATCH($K$2,[2]Value2024!$1:$1,0)))),IF($M$2=2023,IF(INDEX([2]Value2023!20:20,MATCH($K$2,[2]Value2023!$1:$1,0))="","-",(INDEX([2]Value2023!20:20,MATCH($K$2,[2]Value2023!$1:$1,0)))))))</f>
        <v>14</v>
      </c>
      <c r="O34" s="302">
        <f>IF($M$2=2022,IF(INDEX([2]Score2022!20:20,MATCH($K$2,[2]Score2022!$1:$1,0))="","-",(INDEX([2]Score2022!20:20,MATCH($K$2,[2]Score2022!$1:$1,0)))),IF($M$2=2024,IF(INDEX([2]Score2024!20:20,MATCH($K$2,[2]Score2024!$1:$1,0))="","-",(INDEX([2]Score2024!20:20,MATCH($K$2,[2]Score2024!$1:$1,0)))),IF($M$2=2023,IF(INDEX([2]Score2023!20:20,MATCH($K$2,[2]Score2023!$1:$1,0))="","-",(INDEX([2]Score2023!20:20,MATCH($K$2,[2]Score2023!$1:$1,0)))))))</f>
        <v>29.411764705882351</v>
      </c>
      <c r="P34" s="78">
        <f t="shared" si="1"/>
        <v>34.411764705882348</v>
      </c>
      <c r="Q34" s="79"/>
      <c r="R34" s="82" t="str">
        <f t="shared" si="2"/>
        <v xml:space="preserve">t </v>
      </c>
      <c r="T34" s="13">
        <f>IF($T$2=2022,IF(INDEX([2]Rank2022!20:20,MATCH($R$2,[2]Rank2022!$1:$1,0))="","-",(INDEX([2]Rank2022!20:20,MATCH($R$2,[2]Rank2022!$1:$1,0)))),IF($T$2=2024,IF(INDEX([2]Rank2024!20:20,MATCH($R$2,[2]Rank2024!$1:$1,0))="","-",(INDEX([2]Rank2024!20:20,MATCH($R$2,[2]Rank2024!$1:$1,0)))),IF($T$2=2023,IF(INDEX([2]Rank2023!20:20,MATCH($R$2,[2]Rank2023!$1:$1,0))="","-",(INDEX([2]Rank2023!20:20,MATCH($R$2,[2]Rank2023!$1:$1,0)))))))</f>
        <v>29</v>
      </c>
      <c r="U34" s="302">
        <f>IF($T$2=2022,IF(INDEX([2]Value2022!20:20,MATCH($R$2,[2]Value2022!$1:$1,0))="","-",(INDEX([2]Value2022!20:20,MATCH($R$2,[2]Value2022!$1:$1,0)))),IF($T$2=2024,IF(INDEX([2]Value2024!20:20,MATCH($R$2,[2]Value2024!$1:$1,0))="","-",(INDEX([2]Value2024!20:20,MATCH($R$2,[2]Value2024!$1:$1,0)))),IF($T$2=2023,IF(INDEX([2]Value2023!20:20,MATCH($R$2,[2]Value2023!$1:$1,0))="","-",(INDEX([2]Value2023!20:20,MATCH($R$2,[2]Value2023!$1:$1,0)))))))</f>
        <v>5</v>
      </c>
      <c r="V34" s="302">
        <f>IF($T$2=2022,IF(INDEX([2]Score2022!20:20,MATCH($R$2,[2]Score2022!$1:$1,0))="","-",(INDEX([2]Score2022!20:20,MATCH($R$2,[2]Score2022!$1:$1,0)))),IF($T$2=2024,IF(INDEX([2]Score2024!20:20,MATCH($R$2,[2]Score2024!$1:$1,0))="","-",(INDEX([2]Score2024!20:20,MATCH($R$2,[2]Score2024!$1:$1,0)))),IF($T$2=2023,IF(INDEX([2]Score2023!20:20,MATCH($R$2,[2]Score2023!$1:$1,0))="","-",(INDEX([2]Score2023!20:20,MATCH($R$2,[2]Score2023!$1:$1,0)))))))</f>
        <v>0</v>
      </c>
      <c r="W34" s="79">
        <f t="shared" si="3"/>
        <v>5</v>
      </c>
    </row>
    <row r="35" spans="3:23" ht="12" customHeight="1">
      <c r="C35" s="244"/>
      <c r="D35" s="244"/>
      <c r="E35" s="249" t="s">
        <v>242</v>
      </c>
      <c r="F35" s="8" t="s">
        <v>68</v>
      </c>
      <c r="G35" s="9" t="s">
        <v>69</v>
      </c>
      <c r="H35" s="9"/>
      <c r="I35" s="9"/>
      <c r="J35" s="9"/>
      <c r="K35" s="9"/>
      <c r="L35" s="9"/>
      <c r="M35" s="13">
        <f>IF($M$2=2022,IF(INDEX([2]Rank2022!21:21,MATCH($K$2,[2]Rank2022!$1:$1,0))="","-",(INDEX([2]Rank2022!21:21,MATCH($K$2,[2]Rank2022!$1:$1,0)))),IF($M$2=2024,IF(INDEX([2]Rank2024!21:21,MATCH($K$2,[2]Rank2024!$1:$1,0))="","-",(INDEX([2]Rank2024!21:21,MATCH($K$2,[2]Rank2024!$1:$1,0)))),IF($M$2=2023,IF(INDEX([2]Rank2023!21:21,MATCH($K$2,[2]Rank2023!$1:$1,0))="","-",(INDEX([2]Rank2023!21:21,MATCH($K$2,[2]Rank2023!$1:$1,0)))))))</f>
        <v>1</v>
      </c>
      <c r="N35" s="302">
        <f>IF($M$2=2022,IF(INDEX([2]Value2022!21:21,MATCH($K$2,[2]Value2022!$1:$1,0))="","-",(INDEX([2]Value2022!21:21,MATCH($K$2,[2]Value2022!$1:$1,0)))),IF($M$2=2024,IF(INDEX([2]Value2024!21:21,MATCH($K$2,[2]Value2024!$1:$1,0))="","-",(INDEX([2]Value2024!21:21,MATCH($K$2,[2]Value2024!$1:$1,0)))),IF($M$2=2023,IF(INDEX([2]Value2023!21:21,MATCH($K$2,[2]Value2023!$1:$1,0))="","-",(INDEX([2]Value2023!21:21,MATCH($K$2,[2]Value2023!$1:$1,0)))))))</f>
        <v>2.2993614673614502</v>
      </c>
      <c r="O35" s="302">
        <f>IF($M$2=2022,IF(INDEX([2]Score2022!21:21,MATCH($K$2,[2]Score2022!$1:$1,0))="","-",(INDEX([2]Score2022!21:21,MATCH($K$2,[2]Score2022!$1:$1,0)))),IF($M$2=2024,IF(INDEX([2]Score2024!21:21,MATCH($K$2,[2]Score2024!$1:$1,0))="","-",(INDEX([2]Score2024!21:21,MATCH($K$2,[2]Score2024!$1:$1,0)))),IF($M$2=2023,IF(INDEX([2]Score2023!21:21,MATCH($K$2,[2]Score2023!$1:$1,0))="","-",(INDEX([2]Score2023!21:21,MATCH($K$2,[2]Score2023!$1:$1,0)))))))</f>
        <v>100</v>
      </c>
      <c r="P35" s="78">
        <f t="shared" si="1"/>
        <v>105</v>
      </c>
      <c r="Q35" s="79"/>
      <c r="R35" s="82" t="str">
        <f t="shared" si="2"/>
        <v xml:space="preserve">t </v>
      </c>
      <c r="T35" s="13" t="str">
        <f>IF($T$2=2022,IF(INDEX([2]Rank2022!21:21,MATCH($R$2,[2]Rank2022!$1:$1,0))="","-",(INDEX([2]Rank2022!21:21,MATCH($R$2,[2]Rank2022!$1:$1,0)))),IF($T$2=2024,IF(INDEX([2]Rank2024!21:21,MATCH($R$2,[2]Rank2024!$1:$1,0))="","-",(INDEX([2]Rank2024!21:21,MATCH($R$2,[2]Rank2024!$1:$1,0)))),IF($T$2=2023,IF(INDEX([2]Rank2023!21:21,MATCH($R$2,[2]Rank2023!$1:$1,0))="","-",(INDEX([2]Rank2023!21:21,MATCH($R$2,[2]Rank2023!$1:$1,0)))))))</f>
        <v>-</v>
      </c>
      <c r="U35" s="302" t="str">
        <f>IF($T$2=2022,IF(INDEX([2]Value2022!21:21,MATCH($R$2,[2]Value2022!$1:$1,0))="","-",(INDEX([2]Value2022!21:21,MATCH($R$2,[2]Value2022!$1:$1,0)))),IF($T$2=2024,IF(INDEX([2]Value2024!21:21,MATCH($R$2,[2]Value2024!$1:$1,0))="","-",(INDEX([2]Value2024!21:21,MATCH($R$2,[2]Value2024!$1:$1,0)))),IF($T$2=2023,IF(INDEX([2]Value2023!21:21,MATCH($R$2,[2]Value2023!$1:$1,0))="","-",(INDEX([2]Value2023!21:21,MATCH($R$2,[2]Value2023!$1:$1,0)))))))</f>
        <v>-</v>
      </c>
      <c r="V35" s="302" t="str">
        <f>IF($T$2=2022,IF(INDEX([2]Score2022!21:21,MATCH($R$2,[2]Score2022!$1:$1,0))="","-",(INDEX([2]Score2022!21:21,MATCH($R$2,[2]Score2022!$1:$1,0)))),IF($T$2=2024,IF(INDEX([2]Score2024!21:21,MATCH($R$2,[2]Score2024!$1:$1,0))="","-",(INDEX([2]Score2024!21:21,MATCH($R$2,[2]Score2024!$1:$1,0)))),IF($T$2=2023,IF(INDEX([2]Score2023!21:21,MATCH($R$2,[2]Score2023!$1:$1,0))="","-",(INDEX([2]Score2023!21:21,MATCH($R$2,[2]Score2023!$1:$1,0)))))))</f>
        <v>-</v>
      </c>
      <c r="W35" s="79" t="str">
        <f t="shared" si="3"/>
        <v/>
      </c>
    </row>
    <row r="36" spans="3:23" ht="12" customHeight="1">
      <c r="C36" s="244"/>
      <c r="D36" s="244"/>
      <c r="E36" s="249" t="s">
        <v>242</v>
      </c>
      <c r="F36" s="17" t="s">
        <v>70</v>
      </c>
      <c r="G36" s="18" t="s">
        <v>71</v>
      </c>
      <c r="H36" s="18"/>
      <c r="I36" s="18"/>
      <c r="J36" s="18"/>
      <c r="K36" s="18"/>
      <c r="L36" s="18"/>
      <c r="M36" s="13">
        <f>IF($M$2=2022,IF(INDEX([2]Rank2022!22:22,MATCH($K$2,[2]Rank2022!$1:$1,0))="","-",(INDEX([2]Rank2022!22:22,MATCH($K$2,[2]Rank2022!$1:$1,0)))),IF($M$2=2024,IF(INDEX([2]Rank2024!22:22,MATCH($K$2,[2]Rank2024!$1:$1,0))="","-",(INDEX([2]Rank2024!22:22,MATCH($K$2,[2]Rank2024!$1:$1,0)))),IF($M$2=2023,IF(INDEX([2]Rank2023!22:22,MATCH($K$2,[2]Rank2023!$1:$1,0))="","-",(INDEX([2]Rank2023!22:22,MATCH($K$2,[2]Rank2023!$1:$1,0)))))))</f>
        <v>2</v>
      </c>
      <c r="N36" s="302">
        <f>IF($M$2=2022,IF(INDEX([2]Value2022!22:22,MATCH($K$2,[2]Value2022!$1:$1,0))="","-",(INDEX([2]Value2022!22:22,MATCH($K$2,[2]Value2022!$1:$1,0)))),IF($M$2=2024,IF(INDEX([2]Value2024!22:22,MATCH($K$2,[2]Value2024!$1:$1,0))="","-",(INDEX([2]Value2024!22:22,MATCH($K$2,[2]Value2024!$1:$1,0)))),IF($M$2=2023,IF(INDEX([2]Value2023!22:22,MATCH($K$2,[2]Value2023!$1:$1,0))="","-",(INDEX([2]Value2023!22:22,MATCH($K$2,[2]Value2023!$1:$1,0)))))))</f>
        <v>80</v>
      </c>
      <c r="O36" s="302">
        <f>IF($M$2=2022,IF(INDEX([2]Score2022!22:22,MATCH($K$2,[2]Score2022!$1:$1,0))="","-",(INDEX([2]Score2022!22:22,MATCH($K$2,[2]Score2022!$1:$1,0)))),IF($M$2=2024,IF(INDEX([2]Score2024!22:22,MATCH($K$2,[2]Score2024!$1:$1,0))="","-",(INDEX([2]Score2024!22:22,MATCH($K$2,[2]Score2024!$1:$1,0)))),IF($M$2=2023,IF(INDEX([2]Score2023!22:22,MATCH($K$2,[2]Score2023!$1:$1,0))="","-",(INDEX([2]Score2023!22:22,MATCH($K$2,[2]Score2023!$1:$1,0)))))))</f>
        <v>85.714285714285708</v>
      </c>
      <c r="P36" s="78">
        <f t="shared" si="1"/>
        <v>90.714285714285708</v>
      </c>
      <c r="Q36" s="79"/>
      <c r="R36" s="82" t="str">
        <f t="shared" si="2"/>
        <v xml:space="preserve">t </v>
      </c>
      <c r="T36" s="13">
        <f>IF($T$2=2022,IF(INDEX([2]Rank2022!22:22,MATCH($R$2,[2]Rank2022!$1:$1,0))="","-",(INDEX([2]Rank2022!22:22,MATCH($R$2,[2]Rank2022!$1:$1,0)))),IF($T$2=2024,IF(INDEX([2]Rank2024!22:22,MATCH($R$2,[2]Rank2024!$1:$1,0))="","-",(INDEX([2]Rank2024!22:22,MATCH($R$2,[2]Rank2024!$1:$1,0)))),IF($T$2=2023,IF(INDEX([2]Rank2023!22:22,MATCH($R$2,[2]Rank2023!$1:$1,0))="","-",(INDEX([2]Rank2023!22:22,MATCH($R$2,[2]Rank2023!$1:$1,0)))))))</f>
        <v>9</v>
      </c>
      <c r="U36" s="302">
        <f>IF($T$2=2022,IF(INDEX([2]Value2022!22:22,MATCH($R$2,[2]Value2022!$1:$1,0))="","-",(INDEX([2]Value2022!22:22,MATCH($R$2,[2]Value2022!$1:$1,0)))),IF($T$2=2024,IF(INDEX([2]Value2024!22:22,MATCH($R$2,[2]Value2024!$1:$1,0))="","-",(INDEX([2]Value2024!22:22,MATCH($R$2,[2]Value2024!$1:$1,0)))),IF($T$2=2023,IF(INDEX([2]Value2023!22:22,MATCH($R$2,[2]Value2023!$1:$1,0))="","-",(INDEX([2]Value2023!22:22,MATCH($R$2,[2]Value2023!$1:$1,0)))))))</f>
        <v>70</v>
      </c>
      <c r="V36" s="302">
        <f>IF($T$2=2022,IF(INDEX([2]Score2022!22:22,MATCH($R$2,[2]Score2022!$1:$1,0))="","-",(INDEX([2]Score2022!22:22,MATCH($R$2,[2]Score2022!$1:$1,0)))),IF($T$2=2024,IF(INDEX([2]Score2024!22:22,MATCH($R$2,[2]Score2024!$1:$1,0))="","-",(INDEX([2]Score2024!22:22,MATCH($R$2,[2]Score2024!$1:$1,0)))),IF($T$2=2023,IF(INDEX([2]Score2023!22:22,MATCH($R$2,[2]Score2023!$1:$1,0))="","-",(INDEX([2]Score2023!22:22,MATCH($R$2,[2]Score2023!$1:$1,0)))))))</f>
        <v>76.92307692307692</v>
      </c>
      <c r="W36" s="81">
        <f t="shared" si="3"/>
        <v>81.92307692307692</v>
      </c>
    </row>
    <row r="37" spans="3:23" ht="12" customHeight="1">
      <c r="C37" s="244"/>
      <c r="D37" s="244"/>
      <c r="E37" s="249" t="s">
        <v>242</v>
      </c>
      <c r="F37" s="6" t="s">
        <v>72</v>
      </c>
      <c r="G37" s="5" t="s">
        <v>1078</v>
      </c>
      <c r="M37" s="13">
        <f>IF($M$2=2022,IF(INDEX([2]Rank2022!23:23,MATCH($K$2,[2]Rank2022!$1:$1,0))="","-",(INDEX([2]Rank2022!23:23,MATCH($K$2,[2]Rank2022!$1:$1,0)))),IF($M$2=2024,IF(INDEX([2]Rank2024!23:23,MATCH($K$2,[2]Rank2024!$1:$1,0))="","-",(INDEX([2]Rank2024!23:23,MATCH($K$2,[2]Rank2024!$1:$1,0)))),IF($M$2=2023,IF(INDEX([2]Rank2023!23:23,MATCH($K$2,[2]Rank2023!$1:$1,0))="","-",(INDEX([2]Rank2023!23:23,MATCH($K$2,[2]Rank2023!$1:$1,0)))))))</f>
        <v>16</v>
      </c>
      <c r="N37" s="302">
        <f>IF($M$2=2022,IF(INDEX([2]Value2022!23:23,MATCH($K$2,[2]Value2022!$1:$1,0))="","-",(INDEX([2]Value2022!23:23,MATCH($K$2,[2]Value2022!$1:$1,0)))),IF($M$2=2024,IF(INDEX([2]Value2024!23:23,MATCH($K$2,[2]Value2024!$1:$1,0))="","-",(INDEX([2]Value2024!23:23,MATCH($K$2,[2]Value2024!$1:$1,0)))),IF($M$2=2023,IF(INDEX([2]Value2023!23:23,MATCH($K$2,[2]Value2023!$1:$1,0))="","-",(INDEX([2]Value2023!23:23,MATCH($K$2,[2]Value2023!$1:$1,0)))))))</f>
        <v>6.351620968695515E-2</v>
      </c>
      <c r="O37" s="302">
        <f>IF($M$2=2022,IF(INDEX([2]Score2022!23:23,MATCH($K$2,[2]Score2022!$1:$1,0))="","-",(INDEX([2]Score2022!23:23,MATCH($K$2,[2]Score2022!$1:$1,0)))),IF($M$2=2024,IF(INDEX([2]Score2024!23:23,MATCH($K$2,[2]Score2024!$1:$1,0))="","-",(INDEX([2]Score2024!23:23,MATCH($K$2,[2]Score2024!$1:$1,0)))),IF($M$2=2023,IF(INDEX([2]Score2023!23:23,MATCH($K$2,[2]Score2023!$1:$1,0))="","-",(INDEX([2]Score2023!23:23,MATCH($K$2,[2]Score2023!$1:$1,0)))))))</f>
        <v>81.878470062565114</v>
      </c>
      <c r="P37" s="78">
        <f t="shared" si="1"/>
        <v>86.878470062565114</v>
      </c>
      <c r="Q37" s="79"/>
      <c r="R37" s="82" t="str">
        <f t="shared" si="2"/>
        <v xml:space="preserve"> u</v>
      </c>
      <c r="T37" s="13">
        <f>IF($T$2=2022,IF(INDEX([2]Rank2022!23:23,MATCH($R$2,[2]Rank2022!$1:$1,0))="","-",(INDEX([2]Rank2022!23:23,MATCH($R$2,[2]Rank2022!$1:$1,0)))),IF($T$2=2024,IF(INDEX([2]Rank2024!23:23,MATCH($R$2,[2]Rank2024!$1:$1,0))="","-",(INDEX([2]Rank2024!23:23,MATCH($R$2,[2]Rank2024!$1:$1,0)))),IF($T$2=2023,IF(INDEX([2]Rank2023!23:23,MATCH($R$2,[2]Rank2023!$1:$1,0))="","-",(INDEX([2]Rank2023!23:23,MATCH($R$2,[2]Rank2023!$1:$1,0)))))))</f>
        <v>7</v>
      </c>
      <c r="U37" s="302">
        <f>IF($T$2=2022,IF(INDEX([2]Value2022!23:23,MATCH($R$2,[2]Value2022!$1:$1,0))="","-",(INDEX([2]Value2022!23:23,MATCH($R$2,[2]Value2022!$1:$1,0)))),IF($T$2=2024,IF(INDEX([2]Value2024!23:23,MATCH($R$2,[2]Value2024!$1:$1,0))="","-",(INDEX([2]Value2024!23:23,MATCH($R$2,[2]Value2024!$1:$1,0)))),IF($T$2=2023,IF(INDEX([2]Value2023!23:23,MATCH($R$2,[2]Value2023!$1:$1,0))="","-",(INDEX([2]Value2023!23:23,MATCH($R$2,[2]Value2023!$1:$1,0)))))))</f>
        <v>3.2337513181695803E-2</v>
      </c>
      <c r="V37" s="302">
        <f>IF($T$2=2022,IF(INDEX([2]Score2022!23:23,MATCH($R$2,[2]Score2022!$1:$1,0))="","-",(INDEX([2]Score2022!23:23,MATCH($R$2,[2]Score2022!$1:$1,0)))),IF($T$2=2024,IF(INDEX([2]Score2024!23:23,MATCH($R$2,[2]Score2024!$1:$1,0))="","-",(INDEX([2]Score2024!23:23,MATCH($R$2,[2]Score2024!$1:$1,0)))),IF($T$2=2023,IF(INDEX([2]Score2023!23:23,MATCH($R$2,[2]Score2023!$1:$1,0))="","-",(INDEX([2]Score2023!23:23,MATCH($R$2,[2]Score2023!$1:$1,0)))))))</f>
        <v>92.902558964936205</v>
      </c>
      <c r="W37" s="79">
        <f t="shared" si="3"/>
        <v>97.902558964936205</v>
      </c>
    </row>
    <row r="38" spans="3:23" ht="12" customHeight="1">
      <c r="C38" s="244"/>
      <c r="D38" s="244"/>
      <c r="E38" s="249" t="s">
        <v>242</v>
      </c>
      <c r="F38" s="11" t="s">
        <v>74</v>
      </c>
      <c r="G38" s="12" t="s">
        <v>75</v>
      </c>
      <c r="H38" s="12"/>
      <c r="I38" s="12"/>
      <c r="J38" s="12"/>
      <c r="K38" s="12"/>
      <c r="L38" s="12"/>
      <c r="M38" s="13">
        <f>IF($M$2=2022,IF(INDEX([2]Rank2022!24:24,MATCH($K$2,[2]Rank2022!$1:$1,0))="","-",(INDEX([2]Rank2022!24:24,MATCH($K$2,[2]Rank2022!$1:$1,0)))),IF($M$2=2024,IF(INDEX([2]Rank2024!24:24,MATCH($K$2,[2]Rank2024!$1:$1,0))="","-",(INDEX([2]Rank2024!24:24,MATCH($K$2,[2]Rank2024!$1:$1,0)))),IF($M$2=2023,IF(INDEX([2]Rank2023!24:24,MATCH($K$2,[2]Rank2023!$1:$1,0))="","-",(INDEX([2]Rank2023!24:24,MATCH($K$2,[2]Rank2023!$1:$1,0)))))))</f>
        <v>2</v>
      </c>
      <c r="N38" s="302">
        <f>IF($M$2=2022,IF(INDEX([2]Value2022!24:24,MATCH($K$2,[2]Value2022!$1:$1,0))="","-",(INDEX([2]Value2022!24:24,MATCH($K$2,[2]Value2022!$1:$1,0)))),IF($M$2=2024,IF(INDEX([2]Value2024!24:24,MATCH($K$2,[2]Value2024!$1:$1,0))="","-",(INDEX([2]Value2024!24:24,MATCH($K$2,[2]Value2024!$1:$1,0)))),IF($M$2=2023,IF(INDEX([2]Value2023!24:24,MATCH($K$2,[2]Value2023!$1:$1,0))="","-",(INDEX([2]Value2023!24:24,MATCH($K$2,[2]Value2023!$1:$1,0)))))))</f>
        <v>194.946426568444</v>
      </c>
      <c r="O38" s="302">
        <f>IF($M$2=2022,IF(INDEX([2]Score2022!24:24,MATCH($K$2,[2]Score2022!$1:$1,0))="","-",(INDEX([2]Score2022!24:24,MATCH($K$2,[2]Score2022!$1:$1,0)))),IF($M$2=2024,IF(INDEX([2]Score2024!24:24,MATCH($K$2,[2]Score2024!$1:$1,0))="","-",(INDEX([2]Score2024!24:24,MATCH($K$2,[2]Score2024!$1:$1,0)))),IF($M$2=2023,IF(INDEX([2]Score2023!24:24,MATCH($K$2,[2]Score2023!$1:$1,0))="","-",(INDEX([2]Score2023!24:24,MATCH($K$2,[2]Score2023!$1:$1,0)))))))</f>
        <v>77.539939483375761</v>
      </c>
      <c r="P38" s="78">
        <f t="shared" si="1"/>
        <v>82.539939483375761</v>
      </c>
      <c r="Q38" s="79"/>
      <c r="R38" s="82" t="str">
        <f t="shared" si="2"/>
        <v xml:space="preserve">t </v>
      </c>
      <c r="T38" s="13" t="str">
        <f>IF($T$2=2022,IF(INDEX([2]Rank2022!24:24,MATCH($R$2,[2]Rank2022!$1:$1,0))="","-",(INDEX([2]Rank2022!24:24,MATCH($R$2,[2]Rank2022!$1:$1,0)))),IF($T$2=2024,IF(INDEX([2]Rank2024!24:24,MATCH($R$2,[2]Rank2024!$1:$1,0))="","-",(INDEX([2]Rank2024!24:24,MATCH($R$2,[2]Rank2024!$1:$1,0)))),IF($T$2=2023,IF(INDEX([2]Rank2023!24:24,MATCH($R$2,[2]Rank2023!$1:$1,0))="","-",(INDEX([2]Rank2023!24:24,MATCH($R$2,[2]Rank2023!$1:$1,0)))))))</f>
        <v>-</v>
      </c>
      <c r="U38" s="302" t="str">
        <f>IF($T$2=2022,IF(INDEX([2]Value2022!24:24,MATCH($R$2,[2]Value2022!$1:$1,0))="","-",(INDEX([2]Value2022!24:24,MATCH($R$2,[2]Value2022!$1:$1,0)))),IF($T$2=2024,IF(INDEX([2]Value2024!24:24,MATCH($R$2,[2]Value2024!$1:$1,0))="","-",(INDEX([2]Value2024!24:24,MATCH($R$2,[2]Value2024!$1:$1,0)))),IF($T$2=2023,IF(INDEX([2]Value2023!24:24,MATCH($R$2,[2]Value2023!$1:$1,0))="","-",(INDEX([2]Value2023!24:24,MATCH($R$2,[2]Value2023!$1:$1,0)))))))</f>
        <v>-</v>
      </c>
      <c r="V38" s="302" t="str">
        <f>IF($T$2=2022,IF(INDEX([2]Score2022!24:24,MATCH($R$2,[2]Score2022!$1:$1,0))="","-",(INDEX([2]Score2022!24:24,MATCH($R$2,[2]Score2022!$1:$1,0)))),IF($T$2=2024,IF(INDEX([2]Score2024!24:24,MATCH($R$2,[2]Score2024!$1:$1,0))="","-",(INDEX([2]Score2024!24:24,MATCH($R$2,[2]Score2024!$1:$1,0)))),IF($T$2=2023,IF(INDEX([2]Score2023!24:24,MATCH($R$2,[2]Score2023!$1:$1,0))="","-",(INDEX([2]Score2023!24:24,MATCH($R$2,[2]Score2023!$1:$1,0)))))))</f>
        <v>-</v>
      </c>
      <c r="W38" s="78" t="str">
        <f t="shared" si="3"/>
        <v/>
      </c>
    </row>
    <row r="39" spans="3:23" ht="12" customHeight="1">
      <c r="C39" s="244"/>
      <c r="D39" s="244"/>
      <c r="E39" s="249" t="s">
        <v>242</v>
      </c>
      <c r="F39" s="6" t="s">
        <v>76</v>
      </c>
      <c r="G39" s="5" t="s">
        <v>77</v>
      </c>
      <c r="M39" s="13">
        <f>IF($M$2=2022,IF(INDEX([2]Rank2022!25:25,MATCH($K$2,[2]Rank2022!$1:$1,0))="","-",(INDEX([2]Rank2022!25:25,MATCH($K$2,[2]Rank2022!$1:$1,0)))),IF($M$2=2024,IF(INDEX([2]Rank2024!25:25,MATCH($K$2,[2]Rank2024!$1:$1,0))="","-",(INDEX([2]Rank2024!25:25,MATCH($K$2,[2]Rank2024!$1:$1,0)))),IF($M$2=2023,IF(INDEX([2]Rank2023!25:25,MATCH($K$2,[2]Rank2023!$1:$1,0))="","-",(INDEX([2]Rank2023!25:25,MATCH($K$2,[2]Rank2023!$1:$1,0)))))))</f>
        <v>11</v>
      </c>
      <c r="N39" s="302" t="str">
        <f>IF($M$2=2022,IF(INDEX([2]Value2022!25:25,MATCH($K$2,[2]Value2022!$1:$1,0))="","-",(INDEX([2]Value2022!25:25,MATCH($K$2,[2]Value2022!$1:$1,0)))),IF($M$2=2024,IF(INDEX([2]Value2024!25:25,MATCH($K$2,[2]Value2024!$1:$1,0))="","-",(INDEX([2]Value2024!25:25,MATCH($K$2,[2]Value2024!$1:$1,0)))),IF($M$2=2023,IF(INDEX([2]Value2023!25:25,MATCH($K$2,[2]Value2023!$1:$1,0))="","-",(INDEX([2]Value2023!25:25,MATCH($K$2,[2]Value2023!$1:$1,0)))))))</f>
        <v>-</v>
      </c>
      <c r="O39" s="302">
        <f>IF($M$2=2022,IF(INDEX([2]Score2022!25:25,MATCH($K$2,[2]Score2022!$1:$1,0))="","-",(INDEX([2]Score2022!25:25,MATCH($K$2,[2]Score2022!$1:$1,0)))),IF($M$2=2024,IF(INDEX([2]Score2024!25:25,MATCH($K$2,[2]Score2024!$1:$1,0))="","-",(INDEX([2]Score2024!25:25,MATCH($K$2,[2]Score2024!$1:$1,0)))),IF($M$2=2023,IF(INDEX([2]Score2023!25:25,MATCH($K$2,[2]Score2023!$1:$1,0))="","-",(INDEX([2]Score2023!25:25,MATCH($K$2,[2]Score2023!$1:$1,0)))))))</f>
        <v>64.680548502630671</v>
      </c>
      <c r="P39" s="78">
        <f t="shared" si="1"/>
        <v>69.680548502630671</v>
      </c>
      <c r="Q39" s="79"/>
      <c r="R39" s="82" t="str">
        <f t="shared" si="2"/>
        <v xml:space="preserve"> u</v>
      </c>
      <c r="T39" s="13">
        <f>IF($T$2=2022,IF(INDEX([2]Rank2022!25:25,MATCH($R$2,[2]Rank2022!$1:$1,0))="","-",(INDEX([2]Rank2022!25:25,MATCH($R$2,[2]Rank2022!$1:$1,0)))),IF($T$2=2024,IF(INDEX([2]Rank2024!25:25,MATCH($R$2,[2]Rank2024!$1:$1,0))="","-",(INDEX([2]Rank2024!25:25,MATCH($R$2,[2]Rank2024!$1:$1,0)))),IF($T$2=2023,IF(INDEX([2]Rank2023!25:25,MATCH($R$2,[2]Rank2023!$1:$1,0))="","-",(INDEX([2]Rank2023!25:25,MATCH($R$2,[2]Rank2023!$1:$1,0)))))))</f>
        <v>3</v>
      </c>
      <c r="U39" s="302" t="str">
        <f>IF($T$2=2022,IF(INDEX([2]Value2022!25:25,MATCH($R$2,[2]Value2022!$1:$1,0))="","-",(INDEX([2]Value2022!25:25,MATCH($R$2,[2]Value2022!$1:$1,0)))),IF($T$2=2024,IF(INDEX([2]Value2024!25:25,MATCH($R$2,[2]Value2024!$1:$1,0))="","-",(INDEX([2]Value2024!25:25,MATCH($R$2,[2]Value2024!$1:$1,0)))),IF($T$2=2023,IF(INDEX([2]Value2023!25:25,MATCH($R$2,[2]Value2023!$1:$1,0))="","-",(INDEX([2]Value2023!25:25,MATCH($R$2,[2]Value2023!$1:$1,0)))))))</f>
        <v>-</v>
      </c>
      <c r="V39" s="302">
        <f>IF($T$2=2022,IF(INDEX([2]Score2022!25:25,MATCH($R$2,[2]Score2022!$1:$1,0))="","-",(INDEX([2]Score2022!25:25,MATCH($R$2,[2]Score2022!$1:$1,0)))),IF($T$2=2024,IF(INDEX([2]Score2024!25:25,MATCH($R$2,[2]Score2024!$1:$1,0))="","-",(INDEX([2]Score2024!25:25,MATCH($R$2,[2]Score2024!$1:$1,0)))),IF($T$2=2023,IF(INDEX([2]Score2023!25:25,MATCH($R$2,[2]Score2023!$1:$1,0))="","-",(INDEX([2]Score2023!25:25,MATCH($R$2,[2]Score2023!$1:$1,0)))))))</f>
        <v>78.277205450870454</v>
      </c>
      <c r="W39" s="79">
        <f t="shared" si="3"/>
        <v>83.277205450870454</v>
      </c>
    </row>
    <row r="40" spans="3:23" ht="12" customHeight="1">
      <c r="C40" s="244"/>
      <c r="D40" s="244"/>
      <c r="E40" s="249" t="s">
        <v>242</v>
      </c>
      <c r="F40" s="8" t="s">
        <v>78</v>
      </c>
      <c r="G40" s="9" t="s">
        <v>79</v>
      </c>
      <c r="H40" s="9"/>
      <c r="I40" s="9"/>
      <c r="J40" s="9"/>
      <c r="K40" s="9"/>
      <c r="L40" s="9"/>
      <c r="M40" s="13">
        <f>IF($M$2=2022,IF(INDEX([2]Rank2022!26:26,MATCH($K$2,[2]Rank2022!$1:$1,0))="","-",(INDEX([2]Rank2022!26:26,MATCH($K$2,[2]Rank2022!$1:$1,0)))),IF($M$2=2024,IF(INDEX([2]Rank2024!26:26,MATCH($K$2,[2]Rank2024!$1:$1,0))="","-",(INDEX([2]Rank2024!26:26,MATCH($K$2,[2]Rank2024!$1:$1,0)))),IF($M$2=2023,IF(INDEX([2]Rank2023!26:26,MATCH($K$2,[2]Rank2023!$1:$1,0))="","-",(INDEX([2]Rank2023!26:26,MATCH($K$2,[2]Rank2023!$1:$1,0)))))))</f>
        <v>4</v>
      </c>
      <c r="N40" s="302">
        <f>IF($M$2=2022,IF(INDEX([2]Value2022!26:26,MATCH($K$2,[2]Value2022!$1:$1,0))="","-",(INDEX([2]Value2022!26:26,MATCH($K$2,[2]Value2022!$1:$1,0)))),IF($M$2=2024,IF(INDEX([2]Value2024!26:26,MATCH($K$2,[2]Value2024!$1:$1,0))="","-",(INDEX([2]Value2024!26:26,MATCH($K$2,[2]Value2024!$1:$1,0)))),IF($M$2=2023,IF(INDEX([2]Value2023!26:26,MATCH($K$2,[2]Value2023!$1:$1,0))="","-",(INDEX([2]Value2023!26:26,MATCH($K$2,[2]Value2023!$1:$1,0)))))))</f>
        <v>58</v>
      </c>
      <c r="O40" s="302">
        <f>IF($M$2=2022,IF(INDEX([2]Score2022!26:26,MATCH($K$2,[2]Score2022!$1:$1,0))="","-",(INDEX([2]Score2022!26:26,MATCH($K$2,[2]Score2022!$1:$1,0)))),IF($M$2=2024,IF(INDEX([2]Score2024!26:26,MATCH($K$2,[2]Score2024!$1:$1,0))="","-",(INDEX([2]Score2024!26:26,MATCH($K$2,[2]Score2024!$1:$1,0)))),IF($M$2=2023,IF(INDEX([2]Score2023!26:26,MATCH($K$2,[2]Score2023!$1:$1,0))="","-",(INDEX([2]Score2023!26:26,MATCH($K$2,[2]Score2023!$1:$1,0)))))))</f>
        <v>96.610169491525426</v>
      </c>
      <c r="P40" s="78">
        <f t="shared" si="1"/>
        <v>101.61016949152543</v>
      </c>
      <c r="Q40" s="79"/>
      <c r="R40" s="82" t="str">
        <f t="shared" si="2"/>
        <v xml:space="preserve">t </v>
      </c>
      <c r="T40" s="13">
        <f>IF($T$2=2022,IF(INDEX([2]Rank2022!26:26,MATCH($R$2,[2]Rank2022!$1:$1,0))="","-",(INDEX([2]Rank2022!26:26,MATCH($R$2,[2]Rank2022!$1:$1,0)))),IF($T$2=2024,IF(INDEX([2]Rank2024!26:26,MATCH($R$2,[2]Rank2024!$1:$1,0))="","-",(INDEX([2]Rank2024!26:26,MATCH($R$2,[2]Rank2024!$1:$1,0)))),IF($T$2=2023,IF(INDEX([2]Rank2023!26:26,MATCH($R$2,[2]Rank2023!$1:$1,0))="","-",(INDEX([2]Rank2023!26:26,MATCH($R$2,[2]Rank2023!$1:$1,0)))))))</f>
        <v>6</v>
      </c>
      <c r="U40" s="302">
        <f>IF($T$2=2022,IF(INDEX([2]Value2022!26:26,MATCH($R$2,[2]Value2022!$1:$1,0))="","-",(INDEX([2]Value2022!26:26,MATCH($R$2,[2]Value2022!$1:$1,0)))),IF($T$2=2024,IF(INDEX([2]Value2024!26:26,MATCH($R$2,[2]Value2024!$1:$1,0))="","-",(INDEX([2]Value2024!26:26,MATCH($R$2,[2]Value2024!$1:$1,0)))),IF($T$2=2023,IF(INDEX([2]Value2023!26:26,MATCH($R$2,[2]Value2023!$1:$1,0))="","-",(INDEX([2]Value2023!26:26,MATCH($R$2,[2]Value2023!$1:$1,0)))))))</f>
        <v>54</v>
      </c>
      <c r="V40" s="302">
        <f>IF($T$2=2022,IF(INDEX([2]Score2022!26:26,MATCH($R$2,[2]Score2022!$1:$1,0))="","-",(INDEX([2]Score2022!26:26,MATCH($R$2,[2]Score2022!$1:$1,0)))),IF($T$2=2024,IF(INDEX([2]Score2024!26:26,MATCH($R$2,[2]Score2024!$1:$1,0))="","-",(INDEX([2]Score2024!26:26,MATCH($R$2,[2]Score2024!$1:$1,0)))),IF($T$2=2023,IF(INDEX([2]Score2023!26:26,MATCH($R$2,[2]Score2023!$1:$1,0))="","-",(INDEX([2]Score2023!26:26,MATCH($R$2,[2]Score2023!$1:$1,0)))))))</f>
        <v>79.104477611940297</v>
      </c>
      <c r="W40" s="79">
        <f t="shared" si="3"/>
        <v>84.104477611940297</v>
      </c>
    </row>
    <row r="41" spans="3:23" ht="12" customHeight="1">
      <c r="C41" s="244"/>
      <c r="D41" s="244"/>
      <c r="E41" s="249" t="s">
        <v>242</v>
      </c>
      <c r="F41" s="8" t="s">
        <v>80</v>
      </c>
      <c r="G41" s="9" t="s">
        <v>81</v>
      </c>
      <c r="H41" s="9"/>
      <c r="I41" s="9"/>
      <c r="J41" s="9"/>
      <c r="K41" s="9"/>
      <c r="L41" s="9"/>
      <c r="M41" s="13">
        <f>IF($M$2=2022,IF(INDEX([2]Rank2022!27:27,MATCH($K$2,[2]Rank2022!$1:$1,0))="","-",(INDEX([2]Rank2022!27:27,MATCH($K$2,[2]Rank2022!$1:$1,0)))),IF($M$2=2024,IF(INDEX([2]Rank2024!27:27,MATCH($K$2,[2]Rank2024!$1:$1,0))="","-",(INDEX([2]Rank2024!27:27,MATCH($K$2,[2]Rank2024!$1:$1,0)))),IF($M$2=2023,IF(INDEX([2]Rank2023!27:27,MATCH($K$2,[2]Rank2023!$1:$1,0))="","-",(INDEX([2]Rank2023!27:27,MATCH($K$2,[2]Rank2023!$1:$1,0)))))))</f>
        <v>27</v>
      </c>
      <c r="N41" s="302">
        <f>IF($M$2=2022,IF(INDEX([2]Value2022!27:27,MATCH($K$2,[2]Value2022!$1:$1,0))="","-",(INDEX([2]Value2022!27:27,MATCH($K$2,[2]Value2022!$1:$1,0)))),IF($M$2=2024,IF(INDEX([2]Value2024!27:27,MATCH($K$2,[2]Value2024!$1:$1,0))="","-",(INDEX([2]Value2024!27:27,MATCH($K$2,[2]Value2024!$1:$1,0)))),IF($M$2=2023,IF(INDEX([2]Value2023!27:27,MATCH($K$2,[2]Value2023!$1:$1,0))="","-",(INDEX([2]Value2023!27:27,MATCH($K$2,[2]Value2023!$1:$1,0)))))))</f>
        <v>122.148</v>
      </c>
      <c r="O41" s="302">
        <f>IF($M$2=2022,IF(INDEX([2]Score2022!27:27,MATCH($K$2,[2]Score2022!$1:$1,0))="","-",(INDEX([2]Score2022!27:27,MATCH($K$2,[2]Score2022!$1:$1,0)))),IF($M$2=2024,IF(INDEX([2]Score2024!27:27,MATCH($K$2,[2]Score2024!$1:$1,0))="","-",(INDEX([2]Score2024!27:27,MATCH($K$2,[2]Score2024!$1:$1,0)))),IF($M$2=2023,IF(INDEX([2]Score2023!27:27,MATCH($K$2,[2]Score2023!$1:$1,0))="","-",(INDEX([2]Score2023!27:27,MATCH($K$2,[2]Score2023!$1:$1,0)))))))</f>
        <v>52.078917267251654</v>
      </c>
      <c r="P41" s="78">
        <f t="shared" si="1"/>
        <v>57.078917267251654</v>
      </c>
      <c r="Q41" s="79"/>
      <c r="R41" s="82" t="str">
        <f t="shared" si="2"/>
        <v xml:space="preserve"> u</v>
      </c>
      <c r="T41" s="13">
        <f>IF($T$2=2022,IF(INDEX([2]Rank2022!27:27,MATCH($R$2,[2]Rank2022!$1:$1,0))="","-",(INDEX([2]Rank2022!27:27,MATCH($R$2,[2]Rank2022!$1:$1,0)))),IF($T$2=2024,IF(INDEX([2]Rank2024!27:27,MATCH($R$2,[2]Rank2024!$1:$1,0))="","-",(INDEX([2]Rank2024!27:27,MATCH($R$2,[2]Rank2024!$1:$1,0)))),IF($T$2=2023,IF(INDEX([2]Rank2023!27:27,MATCH($R$2,[2]Rank2023!$1:$1,0))="","-",(INDEX([2]Rank2023!27:27,MATCH($R$2,[2]Rank2023!$1:$1,0)))))))</f>
        <v>4</v>
      </c>
      <c r="U41" s="302">
        <f>IF($T$2=2022,IF(INDEX([2]Value2022!27:27,MATCH($R$2,[2]Value2022!$1:$1,0))="","-",(INDEX([2]Value2022!27:27,MATCH($R$2,[2]Value2022!$1:$1,0)))),IF($T$2=2024,IF(INDEX([2]Value2024!27:27,MATCH($R$2,[2]Value2024!$1:$1,0))="","-",(INDEX([2]Value2024!27:27,MATCH($R$2,[2]Value2024!$1:$1,0)))),IF($T$2=2023,IF(INDEX([2]Value2023!27:27,MATCH($R$2,[2]Value2023!$1:$1,0))="","-",(INDEX([2]Value2023!27:27,MATCH($R$2,[2]Value2023!$1:$1,0)))))))</f>
        <v>27.5</v>
      </c>
      <c r="V41" s="302">
        <f>IF($T$2=2022,IF(INDEX([2]Score2022!27:27,MATCH($R$2,[2]Score2022!$1:$1,0))="","-",(INDEX([2]Score2022!27:27,MATCH($R$2,[2]Score2022!$1:$1,0)))),IF($T$2=2024,IF(INDEX([2]Score2024!27:27,MATCH($R$2,[2]Score2024!$1:$1,0))="","-",(INDEX([2]Score2024!27:27,MATCH($R$2,[2]Score2024!$1:$1,0)))),IF($T$2=2023,IF(INDEX([2]Score2023!27:27,MATCH($R$2,[2]Score2023!$1:$1,0))="","-",(INDEX([2]Score2023!27:27,MATCH($R$2,[2]Score2023!$1:$1,0)))))))</f>
        <v>90.200617283950621</v>
      </c>
      <c r="W41" s="79">
        <f t="shared" si="3"/>
        <v>95.200617283950621</v>
      </c>
    </row>
    <row r="42" spans="3:23" ht="12" customHeight="1">
      <c r="C42" s="244"/>
      <c r="D42" s="244"/>
      <c r="E42" s="249" t="s">
        <v>242</v>
      </c>
      <c r="F42" s="14" t="s">
        <v>82</v>
      </c>
      <c r="G42" s="15" t="s">
        <v>83</v>
      </c>
      <c r="H42" s="15"/>
      <c r="I42" s="15"/>
      <c r="J42" s="15"/>
      <c r="K42" s="15"/>
      <c r="L42" s="15"/>
      <c r="M42" s="13">
        <f>IF($M$2=2022,IF(INDEX([2]Rank2022!28:28,MATCH($K$2,[2]Rank2022!$1:$1,0))="","-",(INDEX([2]Rank2022!28:28,MATCH($K$2,[2]Rank2022!$1:$1,0)))),IF($M$2=2024,IF(INDEX([2]Rank2024!28:28,MATCH($K$2,[2]Rank2024!$1:$1,0))="","-",(INDEX([2]Rank2024!28:28,MATCH($K$2,[2]Rank2024!$1:$1,0)))),IF($M$2=2023,IF(INDEX([2]Rank2023!28:28,MATCH($K$2,[2]Rank2023!$1:$1,0))="","-",(INDEX([2]Rank2023!28:28,MATCH($K$2,[2]Rank2023!$1:$1,0)))))))</f>
        <v>8</v>
      </c>
      <c r="N42" s="302" t="str">
        <f>IF($M$2=2022,IF(INDEX([2]Value2022!28:28,MATCH($K$2,[2]Value2022!$1:$1,0))="","-",(INDEX([2]Value2022!28:28,MATCH($K$2,[2]Value2022!$1:$1,0)))),IF($M$2=2024,IF(INDEX([2]Value2024!28:28,MATCH($K$2,[2]Value2024!$1:$1,0))="","-",(INDEX([2]Value2024!28:28,MATCH($K$2,[2]Value2024!$1:$1,0)))),IF($M$2=2023,IF(INDEX([2]Value2023!28:28,MATCH($K$2,[2]Value2023!$1:$1,0))="","-",(INDEX([2]Value2023!28:28,MATCH($K$2,[2]Value2023!$1:$1,0)))))))</f>
        <v>-</v>
      </c>
      <c r="O42" s="302">
        <f>IF($M$2=2022,IF(INDEX([2]Score2022!28:28,MATCH($K$2,[2]Score2022!$1:$1,0))="","-",(INDEX([2]Score2022!28:28,MATCH($K$2,[2]Score2022!$1:$1,0)))),IF($M$2=2024,IF(INDEX([2]Score2024!28:28,MATCH($K$2,[2]Score2024!$1:$1,0))="","-",(INDEX([2]Score2024!28:28,MATCH($K$2,[2]Score2024!$1:$1,0)))),IF($M$2=2023,IF(INDEX([2]Score2023!28:28,MATCH($K$2,[2]Score2023!$1:$1,0))="","-",(INDEX([2]Score2023!28:28,MATCH($K$2,[2]Score2023!$1:$1,0)))))))</f>
        <v>79.637098955249002</v>
      </c>
      <c r="P42" s="78">
        <f t="shared" si="1"/>
        <v>84.637098955249002</v>
      </c>
      <c r="Q42" s="79"/>
      <c r="R42" s="82" t="str">
        <f t="shared" si="2"/>
        <v xml:space="preserve"> u</v>
      </c>
      <c r="T42" s="13">
        <f>IF($T$2=2022,IF(INDEX([2]Rank2022!28:28,MATCH($R$2,[2]Rank2022!$1:$1,0))="","-",(INDEX([2]Rank2022!28:28,MATCH($R$2,[2]Rank2022!$1:$1,0)))),IF($T$2=2024,IF(INDEX([2]Rank2024!28:28,MATCH($R$2,[2]Rank2024!$1:$1,0))="","-",(INDEX([2]Rank2024!28:28,MATCH($R$2,[2]Rank2024!$1:$1,0)))),IF($T$2=2023,IF(INDEX([2]Rank2023!28:28,MATCH($R$2,[2]Rank2023!$1:$1,0))="","-",(INDEX([2]Rank2023!28:28,MATCH($R$2,[2]Rank2023!$1:$1,0)))))))</f>
        <v>7</v>
      </c>
      <c r="U42" s="302" t="str">
        <f>IF($T$2=2022,IF(INDEX([2]Value2022!28:28,MATCH($R$2,[2]Value2022!$1:$1,0))="","-",(INDEX([2]Value2022!28:28,MATCH($R$2,[2]Value2022!$1:$1,0)))),IF($T$2=2024,IF(INDEX([2]Value2024!28:28,MATCH($R$2,[2]Value2024!$1:$1,0))="","-",(INDEX([2]Value2024!28:28,MATCH($R$2,[2]Value2024!$1:$1,0)))),IF($T$2=2023,IF(INDEX([2]Value2023!28:28,MATCH($R$2,[2]Value2023!$1:$1,0))="","-",(INDEX([2]Value2023!28:28,MATCH($R$2,[2]Value2023!$1:$1,0)))))))</f>
        <v>-</v>
      </c>
      <c r="V42" s="302">
        <f>IF($T$2=2022,IF(INDEX([2]Score2022!28:28,MATCH($R$2,[2]Score2022!$1:$1,0))="","-",(INDEX([2]Score2022!28:28,MATCH($R$2,[2]Score2022!$1:$1,0)))),IF($T$2=2024,IF(INDEX([2]Score2024!28:28,MATCH($R$2,[2]Score2024!$1:$1,0))="","-",(INDEX([2]Score2024!28:28,MATCH($R$2,[2]Score2024!$1:$1,0)))),IF($T$2=2023,IF(INDEX([2]Score2023!28:28,MATCH($R$2,[2]Score2023!$1:$1,0))="","-",(INDEX([2]Score2023!28:28,MATCH($R$2,[2]Score2023!$1:$1,0)))))))</f>
        <v>80.97392354160614</v>
      </c>
      <c r="W42" s="80">
        <f t="shared" si="3"/>
        <v>85.97392354160614</v>
      </c>
    </row>
    <row r="43" spans="3:23" ht="12" customHeight="1">
      <c r="C43" s="244"/>
      <c r="D43" s="244"/>
      <c r="E43" s="249" t="s">
        <v>242</v>
      </c>
      <c r="F43" s="8" t="s">
        <v>84</v>
      </c>
      <c r="G43" s="9" t="s">
        <v>85</v>
      </c>
      <c r="H43" s="9"/>
      <c r="I43" s="9"/>
      <c r="J43" s="9"/>
      <c r="K43" s="9"/>
      <c r="L43" s="9"/>
      <c r="M43" s="13">
        <f>IF($M$2=2022,IF(INDEX([2]Rank2022!29:29,MATCH($K$2,[2]Rank2022!$1:$1,0))="","-",(INDEX([2]Rank2022!29:29,MATCH($K$2,[2]Rank2022!$1:$1,0)))),IF($M$2=2024,IF(INDEX([2]Rank2024!29:29,MATCH($K$2,[2]Rank2024!$1:$1,0))="","-",(INDEX([2]Rank2024!29:29,MATCH($K$2,[2]Rank2024!$1:$1,0)))),IF($M$2=2023,IF(INDEX([2]Rank2023!29:29,MATCH($K$2,[2]Rank2023!$1:$1,0))="","-",(INDEX([2]Rank2023!29:29,MATCH($K$2,[2]Rank2023!$1:$1,0)))))))</f>
        <v>6</v>
      </c>
      <c r="N43" s="302">
        <f>IF($M$2=2022,IF(INDEX([2]Value2022!29:29,MATCH($K$2,[2]Value2022!$1:$1,0))="","-",(INDEX([2]Value2022!29:29,MATCH($K$2,[2]Value2022!$1:$1,0)))),IF($M$2=2024,IF(INDEX([2]Value2024!29:29,MATCH($K$2,[2]Value2024!$1:$1,0))="","-",(INDEX([2]Value2024!29:29,MATCH($K$2,[2]Value2024!$1:$1,0)))),IF($M$2=2023,IF(INDEX([2]Value2023!29:29,MATCH($K$2,[2]Value2023!$1:$1,0))="","-",(INDEX([2]Value2023!29:29,MATCH($K$2,[2]Value2023!$1:$1,0)))))))</f>
        <v>3.8</v>
      </c>
      <c r="O43" s="302">
        <f>IF($M$2=2022,IF(INDEX([2]Score2022!29:29,MATCH($K$2,[2]Score2022!$1:$1,0))="","-",(INDEX([2]Score2022!29:29,MATCH($K$2,[2]Score2022!$1:$1,0)))),IF($M$2=2024,IF(INDEX([2]Score2024!29:29,MATCH($K$2,[2]Score2024!$1:$1,0))="","-",(INDEX([2]Score2024!29:29,MATCH($K$2,[2]Score2024!$1:$1,0)))),IF($M$2=2023,IF(INDEX([2]Score2023!29:29,MATCH($K$2,[2]Score2023!$1:$1,0))="","-",(INDEX([2]Score2023!29:29,MATCH($K$2,[2]Score2023!$1:$1,0)))))))</f>
        <v>73.684210526315795</v>
      </c>
      <c r="P43" s="78">
        <f t="shared" si="1"/>
        <v>78.684210526315795</v>
      </c>
      <c r="Q43" s="79"/>
      <c r="R43" s="82" t="str">
        <f t="shared" si="2"/>
        <v xml:space="preserve"> u</v>
      </c>
      <c r="T43" s="13">
        <f>IF($T$2=2022,IF(INDEX([2]Rank2022!29:29,MATCH($R$2,[2]Rank2022!$1:$1,0))="","-",(INDEX([2]Rank2022!29:29,MATCH($R$2,[2]Rank2022!$1:$1,0)))),IF($T$2=2024,IF(INDEX([2]Rank2024!29:29,MATCH($R$2,[2]Rank2024!$1:$1,0))="","-",(INDEX([2]Rank2024!29:29,MATCH($R$2,[2]Rank2024!$1:$1,0)))),IF($T$2=2023,IF(INDEX([2]Rank2023!29:29,MATCH($R$2,[2]Rank2023!$1:$1,0))="","-",(INDEX([2]Rank2023!29:29,MATCH($R$2,[2]Rank2023!$1:$1,0)))))))</f>
        <v>4</v>
      </c>
      <c r="U43" s="302">
        <f>IF($T$2=2022,IF(INDEX([2]Value2022!29:29,MATCH($R$2,[2]Value2022!$1:$1,0))="","-",(INDEX([2]Value2022!29:29,MATCH($R$2,[2]Value2022!$1:$1,0)))),IF($T$2=2024,IF(INDEX([2]Value2024!29:29,MATCH($R$2,[2]Value2024!$1:$1,0))="","-",(INDEX([2]Value2024!29:29,MATCH($R$2,[2]Value2024!$1:$1,0)))),IF($T$2=2023,IF(INDEX([2]Value2023!29:29,MATCH($R$2,[2]Value2023!$1:$1,0))="","-",(INDEX([2]Value2023!29:29,MATCH($R$2,[2]Value2023!$1:$1,0)))))))</f>
        <v>3.9</v>
      </c>
      <c r="V43" s="302">
        <f>IF($T$2=2022,IF(INDEX([2]Score2022!29:29,MATCH($R$2,[2]Score2022!$1:$1,0))="","-",(INDEX([2]Score2022!29:29,MATCH($R$2,[2]Score2022!$1:$1,0)))),IF($T$2=2024,IF(INDEX([2]Score2024!29:29,MATCH($R$2,[2]Score2024!$1:$1,0))="","-",(INDEX([2]Score2024!29:29,MATCH($R$2,[2]Score2024!$1:$1,0)))),IF($T$2=2023,IF(INDEX([2]Score2023!29:29,MATCH($R$2,[2]Score2023!$1:$1,0))="","-",(INDEX([2]Score2023!29:29,MATCH($R$2,[2]Score2023!$1:$1,0)))))))</f>
        <v>78.94736842105263</v>
      </c>
      <c r="W43" s="79">
        <f t="shared" si="3"/>
        <v>83.94736842105263</v>
      </c>
    </row>
    <row r="44" spans="3:23" ht="12" customHeight="1">
      <c r="C44" s="244"/>
      <c r="D44" s="244"/>
      <c r="E44" s="249" t="s">
        <v>242</v>
      </c>
      <c r="F44" s="8" t="s">
        <v>86</v>
      </c>
      <c r="G44" s="9" t="s">
        <v>87</v>
      </c>
      <c r="H44" s="9"/>
      <c r="I44" s="9"/>
      <c r="J44" s="9"/>
      <c r="K44" s="9"/>
      <c r="L44" s="9"/>
      <c r="M44" s="13">
        <f>IF($M$2=2022,IF(INDEX([2]Rank2022!30:30,MATCH($K$2,[2]Rank2022!$1:$1,0))="","-",(INDEX([2]Rank2022!30:30,MATCH($K$2,[2]Rank2022!$1:$1,0)))),IF($M$2=2024,IF(INDEX([2]Rank2024!30:30,MATCH($K$2,[2]Rank2024!$1:$1,0))="","-",(INDEX([2]Rank2024!30:30,MATCH($K$2,[2]Rank2024!$1:$1,0)))),IF($M$2=2023,IF(INDEX([2]Rank2023!30:30,MATCH($K$2,[2]Rank2023!$1:$1,0))="","-",(INDEX([2]Rank2023!30:30,MATCH($K$2,[2]Rank2023!$1:$1,0)))))))</f>
        <v>8</v>
      </c>
      <c r="N44" s="302">
        <f>IF($M$2=2022,IF(INDEX([2]Value2022!30:30,MATCH($K$2,[2]Value2022!$1:$1,0))="","-",(INDEX([2]Value2022!30:30,MATCH($K$2,[2]Value2022!$1:$1,0)))),IF($M$2=2024,IF(INDEX([2]Value2024!30:30,MATCH($K$2,[2]Value2024!$1:$1,0))="","-",(INDEX([2]Value2024!30:30,MATCH($K$2,[2]Value2024!$1:$1,0)))),IF($M$2=2023,IF(INDEX([2]Value2023!30:30,MATCH($K$2,[2]Value2023!$1:$1,0))="","-",(INDEX([2]Value2023!30:30,MATCH($K$2,[2]Value2023!$1:$1,0)))))))</f>
        <v>69</v>
      </c>
      <c r="O44" s="302">
        <f>IF($M$2=2022,IF(INDEX([2]Score2022!30:30,MATCH($K$2,[2]Score2022!$1:$1,0))="","-",(INDEX([2]Score2022!30:30,MATCH($K$2,[2]Score2022!$1:$1,0)))),IF($M$2=2024,IF(INDEX([2]Score2024!30:30,MATCH($K$2,[2]Score2024!$1:$1,0))="","-",(INDEX([2]Score2024!30:30,MATCH($K$2,[2]Score2024!$1:$1,0)))),IF($M$2=2023,IF(INDEX([2]Score2023!30:30,MATCH($K$2,[2]Score2023!$1:$1,0))="","-",(INDEX([2]Score2023!30:30,MATCH($K$2,[2]Score2023!$1:$1,0)))))))</f>
        <v>75.384615384615387</v>
      </c>
      <c r="P44" s="78">
        <f t="shared" si="1"/>
        <v>80.384615384615387</v>
      </c>
      <c r="Q44" s="79"/>
      <c r="R44" s="82" t="str">
        <f t="shared" si="2"/>
        <v xml:space="preserve">t </v>
      </c>
      <c r="T44" s="13">
        <f>IF($T$2=2022,IF(INDEX([2]Rank2022!30:30,MATCH($R$2,[2]Rank2022!$1:$1,0))="","-",(INDEX([2]Rank2022!30:30,MATCH($R$2,[2]Rank2022!$1:$1,0)))),IF($T$2=2024,IF(INDEX([2]Rank2024!30:30,MATCH($R$2,[2]Rank2024!$1:$1,0))="","-",(INDEX([2]Rank2024!30:30,MATCH($R$2,[2]Rank2024!$1:$1,0)))),IF($T$2=2023,IF(INDEX([2]Rank2023!30:30,MATCH($R$2,[2]Rank2023!$1:$1,0))="","-",(INDEX([2]Rank2023!30:30,MATCH($R$2,[2]Rank2023!$1:$1,0)))))))</f>
        <v>9</v>
      </c>
      <c r="U44" s="302">
        <f>IF($T$2=2022,IF(INDEX([2]Value2022!30:30,MATCH($R$2,[2]Value2022!$1:$1,0))="","-",(INDEX([2]Value2022!30:30,MATCH($R$2,[2]Value2022!$1:$1,0)))),IF($T$2=2024,IF(INDEX([2]Value2024!30:30,MATCH($R$2,[2]Value2024!$1:$1,0))="","-",(INDEX([2]Value2024!30:30,MATCH($R$2,[2]Value2024!$1:$1,0)))),IF($T$2=2023,IF(INDEX([2]Value2023!30:30,MATCH($R$2,[2]Value2023!$1:$1,0))="","-",(INDEX([2]Value2023!30:30,MATCH($R$2,[2]Value2023!$1:$1,0)))))))</f>
        <v>68</v>
      </c>
      <c r="V44" s="302">
        <f>IF($T$2=2022,IF(INDEX([2]Score2022!30:30,MATCH($R$2,[2]Score2022!$1:$1,0))="","-",(INDEX([2]Score2022!30:30,MATCH($R$2,[2]Score2022!$1:$1,0)))),IF($T$2=2024,IF(INDEX([2]Score2024!30:30,MATCH($R$2,[2]Score2024!$1:$1,0))="","-",(INDEX([2]Score2024!30:30,MATCH($R$2,[2]Score2024!$1:$1,0)))),IF($T$2=2023,IF(INDEX([2]Score2023!30:30,MATCH($R$2,[2]Score2023!$1:$1,0))="","-",(INDEX([2]Score2023!30:30,MATCH($R$2,[2]Score2023!$1:$1,0)))))))</f>
        <v>70.3125</v>
      </c>
      <c r="W44" s="79">
        <f t="shared" si="3"/>
        <v>75.3125</v>
      </c>
    </row>
    <row r="45" spans="3:23" ht="12" customHeight="1">
      <c r="C45" s="244"/>
      <c r="D45" s="244"/>
      <c r="E45" s="249" t="s">
        <v>242</v>
      </c>
      <c r="F45" s="17" t="s">
        <v>88</v>
      </c>
      <c r="G45" s="18" t="s">
        <v>89</v>
      </c>
      <c r="H45" s="18"/>
      <c r="I45" s="18"/>
      <c r="J45" s="18"/>
      <c r="K45" s="18"/>
      <c r="L45" s="18"/>
      <c r="M45" s="13">
        <f>IF($M$2=2022,IF(INDEX([2]Rank2022!31:31,MATCH($K$2,[2]Rank2022!$1:$1,0))="","-",(INDEX([2]Rank2022!31:31,MATCH($K$2,[2]Rank2022!$1:$1,0)))),IF($M$2=2024,IF(INDEX([2]Rank2024!31:31,MATCH($K$2,[2]Rank2024!$1:$1,0))="","-",(INDEX([2]Rank2024!31:31,MATCH($K$2,[2]Rank2024!$1:$1,0)))),IF($M$2=2023,IF(INDEX([2]Rank2023!31:31,MATCH($K$2,[2]Rank2023!$1:$1,0))="","-",(INDEX([2]Rank2023!31:31,MATCH($K$2,[2]Rank2023!$1:$1,0)))))))</f>
        <v>7</v>
      </c>
      <c r="N45" s="302">
        <f>IF($M$2=2022,IF(INDEX([2]Value2022!31:31,MATCH($K$2,[2]Value2022!$1:$1,0))="","-",(INDEX([2]Value2022!31:31,MATCH($K$2,[2]Value2022!$1:$1,0)))),IF($M$2=2024,IF(INDEX([2]Value2024!31:31,MATCH($K$2,[2]Value2024!$1:$1,0))="","-",(INDEX([2]Value2024!31:31,MATCH($K$2,[2]Value2024!$1:$1,0)))),IF($M$2=2023,IF(INDEX([2]Value2023!31:31,MATCH($K$2,[2]Value2023!$1:$1,0))="","-",(INDEX([2]Value2023!31:31,MATCH($K$2,[2]Value2023!$1:$1,0)))))))</f>
        <v>88.679244999999995</v>
      </c>
      <c r="O45" s="302">
        <f>IF($M$2=2022,IF(INDEX([2]Score2022!31:31,MATCH($K$2,[2]Score2022!$1:$1,0))="","-",(INDEX([2]Score2022!31:31,MATCH($K$2,[2]Score2022!$1:$1,0)))),IF($M$2=2024,IF(INDEX([2]Score2024!31:31,MATCH($K$2,[2]Score2024!$1:$1,0))="","-",(INDEX([2]Score2024!31:31,MATCH($K$2,[2]Score2024!$1:$1,0)))),IF($M$2=2023,IF(INDEX([2]Score2023!31:31,MATCH($K$2,[2]Score2023!$1:$1,0))="","-",(INDEX([2]Score2023!31:31,MATCH($K$2,[2]Score2023!$1:$1,0)))))))</f>
        <v>88.888889796538592</v>
      </c>
      <c r="P45" s="78">
        <f t="shared" si="1"/>
        <v>93.888889796538592</v>
      </c>
      <c r="Q45" s="79"/>
      <c r="R45" s="82" t="str">
        <f t="shared" si="2"/>
        <v xml:space="preserve">t </v>
      </c>
      <c r="T45" s="13">
        <f>IF($T$2=2022,IF(INDEX([2]Rank2022!31:31,MATCH($R$2,[2]Rank2022!$1:$1,0))="","-",(INDEX([2]Rank2022!31:31,MATCH($R$2,[2]Rank2022!$1:$1,0)))),IF($T$2=2024,IF(INDEX([2]Rank2024!31:31,MATCH($R$2,[2]Rank2024!$1:$1,0))="","-",(INDEX([2]Rank2024!31:31,MATCH($R$2,[2]Rank2024!$1:$1,0)))),IF($T$2=2023,IF(INDEX([2]Rank2023!31:31,MATCH($R$2,[2]Rank2023!$1:$1,0))="","-",(INDEX([2]Rank2023!31:31,MATCH($R$2,[2]Rank2023!$1:$1,0)))))))</f>
        <v>9</v>
      </c>
      <c r="U45" s="302">
        <f>IF($T$2=2022,IF(INDEX([2]Value2022!31:31,MATCH($R$2,[2]Value2022!$1:$1,0))="","-",(INDEX([2]Value2022!31:31,MATCH($R$2,[2]Value2022!$1:$1,0)))),IF($T$2=2024,IF(INDEX([2]Value2024!31:31,MATCH($R$2,[2]Value2024!$1:$1,0))="","-",(INDEX([2]Value2024!31:31,MATCH($R$2,[2]Value2024!$1:$1,0)))),IF($T$2=2023,IF(INDEX([2]Value2023!31:31,MATCH($R$2,[2]Value2023!$1:$1,0))="","-",(INDEX([2]Value2023!31:31,MATCH($R$2,[2]Value2023!$1:$1,0)))))))</f>
        <v>87.980766299999999</v>
      </c>
      <c r="V45" s="302">
        <f>IF($T$2=2022,IF(INDEX([2]Score2022!31:31,MATCH($R$2,[2]Score2022!$1:$1,0))="","-",(INDEX([2]Score2022!31:31,MATCH($R$2,[2]Score2022!$1:$1,0)))),IF($T$2=2024,IF(INDEX([2]Score2024!31:31,MATCH($R$2,[2]Score2024!$1:$1,0))="","-",(INDEX([2]Score2024!31:31,MATCH($R$2,[2]Score2024!$1:$1,0)))),IF($T$2=2023,IF(INDEX([2]Score2023!31:31,MATCH($R$2,[2]Score2023!$1:$1,0))="","-",(INDEX([2]Score2023!31:31,MATCH($R$2,[2]Score2023!$1:$1,0)))))))</f>
        <v>88.601031982415464</v>
      </c>
      <c r="W45" s="81">
        <f t="shared" si="3"/>
        <v>93.601031982415464</v>
      </c>
    </row>
    <row r="46" spans="3:23" ht="12" customHeight="1">
      <c r="C46" s="244"/>
      <c r="D46" s="244"/>
      <c r="E46" s="249" t="s">
        <v>242</v>
      </c>
      <c r="F46" s="6" t="s">
        <v>90</v>
      </c>
      <c r="G46" s="5" t="s">
        <v>91</v>
      </c>
      <c r="M46" s="13">
        <f>IF($M$2=2022,IF(INDEX([2]Rank2022!32:32,MATCH($K$2,[2]Rank2022!$1:$1,0))="","-",(INDEX([2]Rank2022!32:32,MATCH($K$2,[2]Rank2022!$1:$1,0)))),IF($M$2=2024,IF(INDEX([2]Rank2024!32:32,MATCH($K$2,[2]Rank2024!$1:$1,0))="","-",(INDEX([2]Rank2024!32:32,MATCH($K$2,[2]Rank2024!$1:$1,0)))),IF($M$2=2023,IF(INDEX([2]Rank2023!32:32,MATCH($K$2,[2]Rank2023!$1:$1,0))="","-",(INDEX([2]Rank2023!32:32,MATCH($K$2,[2]Rank2023!$1:$1,0)))))))</f>
        <v>8</v>
      </c>
      <c r="N46" s="302" t="str">
        <f>IF($M$2=2022,IF(INDEX([2]Value2022!32:32,MATCH($K$2,[2]Value2022!$1:$1,0))="","-",(INDEX([2]Value2022!32:32,MATCH($K$2,[2]Value2022!$1:$1,0)))),IF($M$2=2024,IF(INDEX([2]Value2024!32:32,MATCH($K$2,[2]Value2024!$1:$1,0))="","-",(INDEX([2]Value2024!32:32,MATCH($K$2,[2]Value2024!$1:$1,0)))),IF($M$2=2023,IF(INDEX([2]Value2023!32:32,MATCH($K$2,[2]Value2023!$1:$1,0))="","-",(INDEX([2]Value2023!32:32,MATCH($K$2,[2]Value2023!$1:$1,0)))))))</f>
        <v>-</v>
      </c>
      <c r="O46" s="302">
        <f>IF($M$2=2022,IF(INDEX([2]Score2022!32:32,MATCH($K$2,[2]Score2022!$1:$1,0))="","-",(INDEX([2]Score2022!32:32,MATCH($K$2,[2]Score2022!$1:$1,0)))),IF($M$2=2024,IF(INDEX([2]Score2024!32:32,MATCH($K$2,[2]Score2024!$1:$1,0))="","-",(INDEX([2]Score2024!32:32,MATCH($K$2,[2]Score2024!$1:$1,0)))),IF($M$2=2023,IF(INDEX([2]Score2023!32:32,MATCH($K$2,[2]Score2023!$1:$1,0))="","-",(INDEX([2]Score2023!32:32,MATCH($K$2,[2]Score2023!$1:$1,0)))))))</f>
        <v>82.369390548917252</v>
      </c>
      <c r="P46" s="78">
        <f t="shared" si="1"/>
        <v>87.369390548917252</v>
      </c>
      <c r="Q46" s="79"/>
      <c r="R46" s="82" t="str">
        <f t="shared" si="2"/>
        <v xml:space="preserve">t </v>
      </c>
      <c r="T46" s="13">
        <f>IF($T$2=2022,IF(INDEX([2]Rank2022!32:32,MATCH($R$2,[2]Rank2022!$1:$1,0))="","-",(INDEX([2]Rank2022!32:32,MATCH($R$2,[2]Rank2022!$1:$1,0)))),IF($T$2=2024,IF(INDEX([2]Rank2024!32:32,MATCH($R$2,[2]Rank2024!$1:$1,0))="","-",(INDEX([2]Rank2024!32:32,MATCH($R$2,[2]Rank2024!$1:$1,0)))),IF($T$2=2023,IF(INDEX([2]Rank2023!32:32,MATCH($R$2,[2]Rank2023!$1:$1,0))="","-",(INDEX([2]Rank2023!32:32,MATCH($R$2,[2]Rank2023!$1:$1,0)))))))</f>
        <v>28</v>
      </c>
      <c r="U46" s="302" t="str">
        <f>IF($T$2=2022,IF(INDEX([2]Value2022!32:32,MATCH($R$2,[2]Value2022!$1:$1,0))="","-",(INDEX([2]Value2022!32:32,MATCH($R$2,[2]Value2022!$1:$1,0)))),IF($T$2=2024,IF(INDEX([2]Value2024!32:32,MATCH($R$2,[2]Value2024!$1:$1,0))="","-",(INDEX([2]Value2024!32:32,MATCH($R$2,[2]Value2024!$1:$1,0)))),IF($T$2=2023,IF(INDEX([2]Value2023!32:32,MATCH($R$2,[2]Value2023!$1:$1,0))="","-",(INDEX([2]Value2023!32:32,MATCH($R$2,[2]Value2023!$1:$1,0)))))))</f>
        <v>-</v>
      </c>
      <c r="V46" s="302">
        <f>IF($T$2=2022,IF(INDEX([2]Score2022!32:32,MATCH($R$2,[2]Score2022!$1:$1,0))="","-",(INDEX([2]Score2022!32:32,MATCH($R$2,[2]Score2022!$1:$1,0)))),IF($T$2=2024,IF(INDEX([2]Score2024!32:32,MATCH($R$2,[2]Score2024!$1:$1,0))="","-",(INDEX([2]Score2024!32:32,MATCH($R$2,[2]Score2024!$1:$1,0)))),IF($T$2=2023,IF(INDEX([2]Score2023!32:32,MATCH($R$2,[2]Score2023!$1:$1,0))="","-",(INDEX([2]Score2023!32:32,MATCH($R$2,[2]Score2023!$1:$1,0)))))))</f>
        <v>27.095404947645395</v>
      </c>
      <c r="W46" s="79">
        <f t="shared" si="3"/>
        <v>32.095404947645392</v>
      </c>
    </row>
    <row r="47" spans="3:23" ht="12" customHeight="1">
      <c r="C47" s="244"/>
      <c r="D47" s="244"/>
      <c r="E47" s="249" t="s">
        <v>242</v>
      </c>
      <c r="F47" s="8" t="s">
        <v>92</v>
      </c>
      <c r="G47" s="9" t="s">
        <v>93</v>
      </c>
      <c r="H47" s="9"/>
      <c r="I47" s="9"/>
      <c r="J47" s="9"/>
      <c r="K47" s="9"/>
      <c r="L47" s="9"/>
      <c r="M47" s="13">
        <f>IF($M$2=2022,IF(INDEX([2]Rank2022!33:33,MATCH($K$2,[2]Rank2022!$1:$1,0))="","-",(INDEX([2]Rank2022!33:33,MATCH($K$2,[2]Rank2022!$1:$1,0)))),IF($M$2=2024,IF(INDEX([2]Rank2024!33:33,MATCH($K$2,[2]Rank2024!$1:$1,0))="","-",(INDEX([2]Rank2024!33:33,MATCH($K$2,[2]Rank2024!$1:$1,0)))),IF($M$2=2023,IF(INDEX([2]Rank2023!33:33,MATCH($K$2,[2]Rank2023!$1:$1,0))="","-",(INDEX([2]Rank2023!33:33,MATCH($K$2,[2]Rank2023!$1:$1,0)))))))</f>
        <v>4</v>
      </c>
      <c r="N47" s="302">
        <f>IF($M$2=2022,IF(INDEX([2]Value2022!33:33,MATCH($K$2,[2]Value2022!$1:$1,0))="","-",(INDEX([2]Value2022!33:33,MATCH($K$2,[2]Value2022!$1:$1,0)))),IF($M$2=2024,IF(INDEX([2]Value2024!33:33,MATCH($K$2,[2]Value2024!$1:$1,0))="","-",(INDEX([2]Value2024!33:33,MATCH($K$2,[2]Value2024!$1:$1,0)))),IF($M$2=2023,IF(INDEX([2]Value2023!33:33,MATCH($K$2,[2]Value2023!$1:$1,0))="","-",(INDEX([2]Value2023!33:33,MATCH($K$2,[2]Value2023!$1:$1,0)))))))</f>
        <v>-2.9710000000000001</v>
      </c>
      <c r="O47" s="302">
        <f>IF($M$2=2022,IF(INDEX([2]Score2022!33:33,MATCH($K$2,[2]Score2022!$1:$1,0))="","-",(INDEX([2]Score2022!33:33,MATCH($K$2,[2]Score2022!$1:$1,0)))),IF($M$2=2024,IF(INDEX([2]Score2024!33:33,MATCH($K$2,[2]Score2024!$1:$1,0))="","-",(INDEX([2]Score2024!33:33,MATCH($K$2,[2]Score2024!$1:$1,0)))),IF($M$2=2023,IF(INDEX([2]Score2023!33:33,MATCH($K$2,[2]Score2023!$1:$1,0))="","-",(INDEX([2]Score2023!33:33,MATCH($K$2,[2]Score2023!$1:$1,0)))))))</f>
        <v>85.395621315107576</v>
      </c>
      <c r="P47" s="78">
        <f t="shared" si="1"/>
        <v>90.395621315107576</v>
      </c>
      <c r="Q47" s="79"/>
      <c r="R47" s="82" t="str">
        <f t="shared" si="2"/>
        <v xml:space="preserve">t </v>
      </c>
      <c r="T47" s="13">
        <f>IF($T$2=2022,IF(INDEX([2]Rank2022!33:33,MATCH($R$2,[2]Rank2022!$1:$1,0))="","-",(INDEX([2]Rank2022!33:33,MATCH($R$2,[2]Rank2022!$1:$1,0)))),IF($T$2=2024,IF(INDEX([2]Rank2024!33:33,MATCH($R$2,[2]Rank2024!$1:$1,0))="","-",(INDEX([2]Rank2024!33:33,MATCH($R$2,[2]Rank2024!$1:$1,0)))),IF($T$2=2023,IF(INDEX([2]Rank2023!33:33,MATCH($R$2,[2]Rank2023!$1:$1,0))="","-",(INDEX([2]Rank2023!33:33,MATCH($R$2,[2]Rank2023!$1:$1,0)))))))</f>
        <v>27</v>
      </c>
      <c r="U47" s="302">
        <f>IF($T$2=2022,IF(INDEX([2]Value2022!33:33,MATCH($R$2,[2]Value2022!$1:$1,0))="","-",(INDEX([2]Value2022!33:33,MATCH($R$2,[2]Value2022!$1:$1,0)))),IF($T$2=2024,IF(INDEX([2]Value2024!33:33,MATCH($R$2,[2]Value2024!$1:$1,0))="","-",(INDEX([2]Value2024!33:33,MATCH($R$2,[2]Value2024!$1:$1,0)))),IF($T$2=2023,IF(INDEX([2]Value2023!33:33,MATCH($R$2,[2]Value2023!$1:$1,0))="","-",(INDEX([2]Value2023!33:33,MATCH($R$2,[2]Value2023!$1:$1,0)))))))</f>
        <v>13.4</v>
      </c>
      <c r="V47" s="302">
        <f>IF($T$2=2022,IF(INDEX([2]Score2022!33:33,MATCH($R$2,[2]Score2022!$1:$1,0))="","-",(INDEX([2]Score2022!33:33,MATCH($R$2,[2]Score2022!$1:$1,0)))),IF($T$2=2024,IF(INDEX([2]Score2024!33:33,MATCH($R$2,[2]Score2024!$1:$1,0))="","-",(INDEX([2]Score2024!33:33,MATCH($R$2,[2]Score2024!$1:$1,0)))),IF($T$2=2023,IF(INDEX([2]Score2023!33:33,MATCH($R$2,[2]Score2023!$1:$1,0))="","-",(INDEX([2]Score2023!33:33,MATCH($R$2,[2]Score2023!$1:$1,0)))))))</f>
        <v>33.825944170771763</v>
      </c>
      <c r="W47" s="79">
        <f t="shared" si="3"/>
        <v>38.825944170771763</v>
      </c>
    </row>
    <row r="48" spans="3:23" ht="12" customHeight="1">
      <c r="C48" s="244"/>
      <c r="D48" s="244"/>
      <c r="E48" s="249" t="s">
        <v>242</v>
      </c>
      <c r="F48" s="8" t="s">
        <v>94</v>
      </c>
      <c r="G48" s="9" t="s">
        <v>95</v>
      </c>
      <c r="H48" s="9"/>
      <c r="I48" s="9"/>
      <c r="J48" s="9"/>
      <c r="K48" s="9"/>
      <c r="L48" s="9"/>
      <c r="M48" s="13">
        <f>IF($M$2=2022,IF(INDEX([2]Rank2022!34:34,MATCH($K$2,[2]Rank2022!$1:$1,0))="","-",(INDEX([2]Rank2022!34:34,MATCH($K$2,[2]Rank2022!$1:$1,0)))),IF($M$2=2024,IF(INDEX([2]Rank2024!34:34,MATCH($K$2,[2]Rank2024!$1:$1,0))="","-",(INDEX([2]Rank2024!34:34,MATCH($K$2,[2]Rank2024!$1:$1,0)))),IF($M$2=2023,IF(INDEX([2]Rank2023!34:34,MATCH($K$2,[2]Rank2023!$1:$1,0))="","-",(INDEX([2]Rank2023!34:34,MATCH($K$2,[2]Rank2023!$1:$1,0)))))))</f>
        <v>15</v>
      </c>
      <c r="N48" s="302">
        <f>IF($M$2=2022,IF(INDEX([2]Value2022!34:34,MATCH($K$2,[2]Value2022!$1:$1,0))="","-",(INDEX([2]Value2022!34:34,MATCH($K$2,[2]Value2022!$1:$1,0)))),IF($M$2=2024,IF(INDEX([2]Value2024!34:34,MATCH($K$2,[2]Value2024!$1:$1,0))="","-",(INDEX([2]Value2024!34:34,MATCH($K$2,[2]Value2024!$1:$1,0)))),IF($M$2=2023,IF(INDEX([2]Value2023!34:34,MATCH($K$2,[2]Value2023!$1:$1,0))="","-",(INDEX([2]Value2023!34:34,MATCH($K$2,[2]Value2023!$1:$1,0)))))))</f>
        <v>8.2196534000000002E-2</v>
      </c>
      <c r="O48" s="302">
        <f>IF($M$2=2022,IF(INDEX([2]Score2022!34:34,MATCH($K$2,[2]Score2022!$1:$1,0))="","-",(INDEX([2]Score2022!34:34,MATCH($K$2,[2]Score2022!$1:$1,0)))),IF($M$2=2024,IF(INDEX([2]Score2024!34:34,MATCH($K$2,[2]Score2024!$1:$1,0))="","-",(INDEX([2]Score2024!34:34,MATCH($K$2,[2]Score2024!$1:$1,0)))),IF($M$2=2023,IF(INDEX([2]Score2023!34:34,MATCH($K$2,[2]Score2023!$1:$1,0))="","-",(INDEX([2]Score2023!34:34,MATCH($K$2,[2]Score2023!$1:$1,0)))))))</f>
        <v>54.040609379401843</v>
      </c>
      <c r="P48" s="78">
        <f t="shared" si="1"/>
        <v>59.040609379401843</v>
      </c>
      <c r="Q48" s="79"/>
      <c r="R48" s="82" t="str">
        <f t="shared" si="2"/>
        <v xml:space="preserve">t </v>
      </c>
      <c r="T48" s="13">
        <f>IF($T$2=2022,IF(INDEX([2]Rank2022!34:34,MATCH($R$2,[2]Rank2022!$1:$1,0))="","-",(INDEX([2]Rank2022!34:34,MATCH($R$2,[2]Rank2022!$1:$1,0)))),IF($T$2=2024,IF(INDEX([2]Rank2024!34:34,MATCH($R$2,[2]Rank2024!$1:$1,0))="","-",(INDEX([2]Rank2024!34:34,MATCH($R$2,[2]Rank2024!$1:$1,0)))),IF($T$2=2023,IF(INDEX([2]Rank2023!34:34,MATCH($R$2,[2]Rank2023!$1:$1,0))="","-",(INDEX([2]Rank2023!34:34,MATCH($R$2,[2]Rank2023!$1:$1,0)))))))</f>
        <v>28</v>
      </c>
      <c r="U48" s="302">
        <f>IF($T$2=2022,IF(INDEX([2]Value2022!34:34,MATCH($R$2,[2]Value2022!$1:$1,0))="","-",(INDEX([2]Value2022!34:34,MATCH($R$2,[2]Value2022!$1:$1,0)))),IF($T$2=2024,IF(INDEX([2]Value2024!34:34,MATCH($R$2,[2]Value2024!$1:$1,0))="","-",(INDEX([2]Value2024!34:34,MATCH($R$2,[2]Value2024!$1:$1,0)))),IF($T$2=2023,IF(INDEX([2]Value2023!34:34,MATCH($R$2,[2]Value2023!$1:$1,0))="","-",(INDEX([2]Value2023!34:34,MATCH($R$2,[2]Value2023!$1:$1,0)))))))</f>
        <v>2.20562400941792</v>
      </c>
      <c r="V48" s="302">
        <f>IF($T$2=2022,IF(INDEX([2]Score2022!34:34,MATCH($R$2,[2]Score2022!$1:$1,0))="","-",(INDEX([2]Score2022!34:34,MATCH($R$2,[2]Score2022!$1:$1,0)))),IF($T$2=2024,IF(INDEX([2]Score2024!34:34,MATCH($R$2,[2]Score2024!$1:$1,0))="","-",(INDEX([2]Score2024!34:34,MATCH($R$2,[2]Score2024!$1:$1,0)))),IF($T$2=2023,IF(INDEX([2]Score2023!34:34,MATCH($R$2,[2]Score2023!$1:$1,0))="","-",(INDEX([2]Score2023!34:34,MATCH($R$2,[2]Score2023!$1:$1,0)))))))</f>
        <v>3.2035932646025316</v>
      </c>
      <c r="W48" s="79">
        <f t="shared" si="3"/>
        <v>8.2035932646025316</v>
      </c>
    </row>
    <row r="49" spans="3:23" ht="12" customHeight="1">
      <c r="C49" s="244"/>
      <c r="D49" s="244"/>
      <c r="E49" s="249" t="s">
        <v>242</v>
      </c>
      <c r="F49" s="14" t="s">
        <v>96</v>
      </c>
      <c r="G49" s="15" t="s">
        <v>97</v>
      </c>
      <c r="H49" s="15"/>
      <c r="I49" s="15"/>
      <c r="J49" s="15"/>
      <c r="K49" s="15"/>
      <c r="L49" s="15"/>
      <c r="M49" s="13">
        <f>IF($M$2=2022,IF(INDEX([2]Rank2022!35:35,MATCH($K$2,[2]Rank2022!$1:$1,0))="","-",(INDEX([2]Rank2022!35:35,MATCH($K$2,[2]Rank2022!$1:$1,0)))),IF($M$2=2024,IF(INDEX([2]Rank2024!35:35,MATCH($K$2,[2]Rank2024!$1:$1,0))="","-",(INDEX([2]Rank2024!35:35,MATCH($K$2,[2]Rank2024!$1:$1,0)))),IF($M$2=2023,IF(INDEX([2]Rank2023!35:35,MATCH($K$2,[2]Rank2023!$1:$1,0))="","-",(INDEX([2]Rank2023!35:35,MATCH($K$2,[2]Rank2023!$1:$1,0)))))))</f>
        <v>4</v>
      </c>
      <c r="N49" s="302" t="str">
        <f>IF($M$2=2022,IF(INDEX([2]Value2022!35:35,MATCH($K$2,[2]Value2022!$1:$1,0))="","-",(INDEX([2]Value2022!35:35,MATCH($K$2,[2]Value2022!$1:$1,0)))),IF($M$2=2024,IF(INDEX([2]Value2024!35:35,MATCH($K$2,[2]Value2024!$1:$1,0))="","-",(INDEX([2]Value2024!35:35,MATCH($K$2,[2]Value2024!$1:$1,0)))),IF($M$2=2023,IF(INDEX([2]Value2023!35:35,MATCH($K$2,[2]Value2023!$1:$1,0))="","-",(INDEX([2]Value2023!35:35,MATCH($K$2,[2]Value2023!$1:$1,0)))))))</f>
        <v>-</v>
      </c>
      <c r="O49" s="302">
        <f>IF($M$2=2022,IF(INDEX([2]Score2022!35:35,MATCH($K$2,[2]Score2022!$1:$1,0))="","-",(INDEX([2]Score2022!35:35,MATCH($K$2,[2]Score2022!$1:$1,0)))),IF($M$2=2024,IF(INDEX([2]Score2024!35:35,MATCH($K$2,[2]Score2024!$1:$1,0))="","-",(INDEX([2]Score2024!35:35,MATCH($K$2,[2]Score2024!$1:$1,0)))),IF($M$2=2023,IF(INDEX([2]Score2023!35:35,MATCH($K$2,[2]Score2023!$1:$1,0))="","-",(INDEX([2]Score2023!35:35,MATCH($K$2,[2]Score2023!$1:$1,0)))))))</f>
        <v>92.882624671706765</v>
      </c>
      <c r="P49" s="78">
        <f t="shared" si="1"/>
        <v>97.882624671706765</v>
      </c>
      <c r="Q49" s="79"/>
      <c r="R49" s="82" t="str">
        <f t="shared" si="2"/>
        <v xml:space="preserve">t </v>
      </c>
      <c r="T49" s="13">
        <f>IF($T$2=2022,IF(INDEX([2]Rank2022!35:35,MATCH($R$2,[2]Rank2022!$1:$1,0))="","-",(INDEX([2]Rank2022!35:35,MATCH($R$2,[2]Rank2022!$1:$1,0)))),IF($T$2=2024,IF(INDEX([2]Rank2024!35:35,MATCH($R$2,[2]Rank2024!$1:$1,0))="","-",(INDEX([2]Rank2024!35:35,MATCH($R$2,[2]Rank2024!$1:$1,0)))),IF($T$2=2023,IF(INDEX([2]Rank2023!35:35,MATCH($R$2,[2]Rank2023!$1:$1,0))="","-",(INDEX([2]Rank2023!35:35,MATCH($R$2,[2]Rank2023!$1:$1,0)))))))</f>
        <v>18</v>
      </c>
      <c r="U49" s="302" t="str">
        <f>IF($T$2=2022,IF(INDEX([2]Value2022!35:35,MATCH($R$2,[2]Value2022!$1:$1,0))="","-",(INDEX([2]Value2022!35:35,MATCH($R$2,[2]Value2022!$1:$1,0)))),IF($T$2=2024,IF(INDEX([2]Value2024!35:35,MATCH($R$2,[2]Value2024!$1:$1,0))="","-",(INDEX([2]Value2024!35:35,MATCH($R$2,[2]Value2024!$1:$1,0)))),IF($T$2=2023,IF(INDEX([2]Value2023!35:35,MATCH($R$2,[2]Value2023!$1:$1,0))="","-",(INDEX([2]Value2023!35:35,MATCH($R$2,[2]Value2023!$1:$1,0)))))))</f>
        <v>-</v>
      </c>
      <c r="V49" s="302">
        <f>IF($T$2=2022,IF(INDEX([2]Score2022!35:35,MATCH($R$2,[2]Score2022!$1:$1,0))="","-",(INDEX([2]Score2022!35:35,MATCH($R$2,[2]Score2022!$1:$1,0)))),IF($T$2=2024,IF(INDEX([2]Score2024!35:35,MATCH($R$2,[2]Score2024!$1:$1,0))="","-",(INDEX([2]Score2024!35:35,MATCH($R$2,[2]Score2024!$1:$1,0)))),IF($T$2=2023,IF(INDEX([2]Score2023!35:35,MATCH($R$2,[2]Score2023!$1:$1,0))="","-",(INDEX([2]Score2023!35:35,MATCH($R$2,[2]Score2023!$1:$1,0)))))))</f>
        <v>41.841336394680582</v>
      </c>
      <c r="W49" s="80">
        <f t="shared" si="3"/>
        <v>46.841336394680582</v>
      </c>
    </row>
    <row r="50" spans="3:23" ht="12" customHeight="1">
      <c r="C50" s="244"/>
      <c r="D50" s="244"/>
      <c r="E50" s="249" t="s">
        <v>242</v>
      </c>
      <c r="F50" s="8" t="s">
        <v>98</v>
      </c>
      <c r="G50" s="9" t="s">
        <v>99</v>
      </c>
      <c r="H50" s="9"/>
      <c r="I50" s="9"/>
      <c r="J50" s="9"/>
      <c r="K50" s="9"/>
      <c r="L50" s="9"/>
      <c r="M50" s="13">
        <f>IF($M$2=2022,IF(INDEX([2]Rank2022!36:36,MATCH($K$2,[2]Rank2022!$1:$1,0))="","-",(INDEX([2]Rank2022!36:36,MATCH($K$2,[2]Rank2022!$1:$1,0)))),IF($M$2=2024,IF(INDEX([2]Rank2024!36:36,MATCH($K$2,[2]Rank2024!$1:$1,0))="","-",(INDEX([2]Rank2024!36:36,MATCH($K$2,[2]Rank2024!$1:$1,0)))),IF($M$2=2023,IF(INDEX([2]Rank2023!36:36,MATCH($K$2,[2]Rank2023!$1:$1,0))="","-",(INDEX([2]Rank2023!36:36,MATCH($K$2,[2]Rank2023!$1:$1,0)))))))</f>
        <v>7</v>
      </c>
      <c r="N50" s="302">
        <f>IF($M$2=2022,IF(INDEX([2]Value2022!36:36,MATCH($K$2,[2]Value2022!$1:$1,0))="","-",(INDEX([2]Value2022!36:36,MATCH($K$2,[2]Value2022!$1:$1,0)))),IF($M$2=2024,IF(INDEX([2]Value2024!36:36,MATCH($K$2,[2]Value2024!$1:$1,0))="","-",(INDEX([2]Value2024!36:36,MATCH($K$2,[2]Value2024!$1:$1,0)))),IF($M$2=2023,IF(INDEX([2]Value2023!36:36,MATCH($K$2,[2]Value2023!$1:$1,0))="","-",(INDEX([2]Value2023!36:36,MATCH($K$2,[2]Value2023!$1:$1,0)))))))</f>
        <v>48.041912019999998</v>
      </c>
      <c r="O50" s="302">
        <f>IF($M$2=2022,IF(INDEX([2]Score2022!36:36,MATCH($K$2,[2]Score2022!$1:$1,0))="","-",(INDEX([2]Score2022!36:36,MATCH($K$2,[2]Score2022!$1:$1,0)))),IF($M$2=2024,IF(INDEX([2]Score2024!36:36,MATCH($K$2,[2]Score2024!$1:$1,0))="","-",(INDEX([2]Score2024!36:36,MATCH($K$2,[2]Score2024!$1:$1,0)))),IF($M$2=2023,IF(INDEX([2]Score2023!36:36,MATCH($K$2,[2]Score2023!$1:$1,0))="","-",(INDEX([2]Score2023!36:36,MATCH($K$2,[2]Score2023!$1:$1,0)))))))</f>
        <v>75.328186911017895</v>
      </c>
      <c r="P50" s="78">
        <f t="shared" si="1"/>
        <v>80.328186911017895</v>
      </c>
      <c r="Q50" s="79"/>
      <c r="R50" s="82" t="str">
        <f t="shared" si="2"/>
        <v xml:space="preserve">t </v>
      </c>
      <c r="T50" s="13">
        <f>IF($T$2=2022,IF(INDEX([2]Rank2022!36:36,MATCH($R$2,[2]Rank2022!$1:$1,0))="","-",(INDEX([2]Rank2022!36:36,MATCH($R$2,[2]Rank2022!$1:$1,0)))),IF($T$2=2024,IF(INDEX([2]Rank2024!36:36,MATCH($R$2,[2]Rank2024!$1:$1,0))="","-",(INDEX([2]Rank2024!36:36,MATCH($R$2,[2]Rank2024!$1:$1,0)))),IF($T$2=2023,IF(INDEX([2]Rank2023!36:36,MATCH($R$2,[2]Rank2023!$1:$1,0))="","-",(INDEX([2]Rank2023!36:36,MATCH($R$2,[2]Rank2023!$1:$1,0)))))))</f>
        <v>22</v>
      </c>
      <c r="U50" s="302">
        <f>IF($T$2=2022,IF(INDEX([2]Value2022!36:36,MATCH($R$2,[2]Value2022!$1:$1,0))="","-",(INDEX([2]Value2022!36:36,MATCH($R$2,[2]Value2022!$1:$1,0)))),IF($T$2=2024,IF(INDEX([2]Value2024!36:36,MATCH($R$2,[2]Value2024!$1:$1,0))="","-",(INDEX([2]Value2024!36:36,MATCH($R$2,[2]Value2024!$1:$1,0)))),IF($T$2=2023,IF(INDEX([2]Value2023!36:36,MATCH($R$2,[2]Value2023!$1:$1,0))="","-",(INDEX([2]Value2023!36:36,MATCH($R$2,[2]Value2023!$1:$1,0)))))))</f>
        <v>69.700807834486298</v>
      </c>
      <c r="V50" s="302">
        <f>IF($T$2=2022,IF(INDEX([2]Score2022!36:36,MATCH($R$2,[2]Score2022!$1:$1,0))="","-",(INDEX([2]Score2022!36:36,MATCH($R$2,[2]Score2022!$1:$1,0)))),IF($T$2=2024,IF(INDEX([2]Score2024!36:36,MATCH($R$2,[2]Score2024!$1:$1,0))="","-",(INDEX([2]Score2024!36:36,MATCH($R$2,[2]Score2024!$1:$1,0)))),IF($T$2=2023,IF(INDEX([2]Score2023!36:36,MATCH($R$2,[2]Score2023!$1:$1,0))="","-",(INDEX([2]Score2023!36:36,MATCH($R$2,[2]Score2023!$1:$1,0)))))))</f>
        <v>37.852626835803349</v>
      </c>
      <c r="W50" s="79">
        <f t="shared" si="3"/>
        <v>42.852626835803349</v>
      </c>
    </row>
    <row r="51" spans="3:23" ht="12" customHeight="1">
      <c r="C51" s="244"/>
      <c r="D51" s="244"/>
      <c r="E51" s="249" t="s">
        <v>242</v>
      </c>
      <c r="F51" s="17" t="s">
        <v>100</v>
      </c>
      <c r="G51" s="18" t="s">
        <v>101</v>
      </c>
      <c r="H51" s="18"/>
      <c r="I51" s="18"/>
      <c r="J51" s="18"/>
      <c r="K51" s="18"/>
      <c r="L51" s="18"/>
      <c r="M51" s="13">
        <f>IF($M$2=2022,IF(INDEX([2]Rank2022!37:37,MATCH($K$2,[2]Rank2022!$1:$1,0))="","-",(INDEX([2]Rank2022!37:37,MATCH($K$2,[2]Rank2022!$1:$1,0)))),IF($M$2=2024,IF(INDEX([2]Rank2024!37:37,MATCH($K$2,[2]Rank2024!$1:$1,0))="","-",(INDEX([2]Rank2024!37:37,MATCH($K$2,[2]Rank2024!$1:$1,0)))),IF($M$2=2023,IF(INDEX([2]Rank2023!37:37,MATCH($K$2,[2]Rank2023!$1:$1,0))="","-",(INDEX([2]Rank2023!37:37,MATCH($K$2,[2]Rank2023!$1:$1,0)))))))</f>
        <v>1</v>
      </c>
      <c r="N51" s="302">
        <f>IF($M$2=2022,IF(INDEX([2]Value2022!37:37,MATCH($K$2,[2]Value2022!$1:$1,0))="","-",(INDEX([2]Value2022!37:37,MATCH($K$2,[2]Value2022!$1:$1,0)))),IF($M$2=2024,IF(INDEX([2]Value2024!37:37,MATCH($K$2,[2]Value2024!$1:$1,0))="","-",(INDEX([2]Value2024!37:37,MATCH($K$2,[2]Value2024!$1:$1,0)))),IF($M$2=2023,IF(INDEX([2]Value2023!37:37,MATCH($K$2,[2]Value2023!$1:$1,0))="","-",(INDEX([2]Value2023!37:37,MATCH($K$2,[2]Value2023!$1:$1,0)))))))</f>
        <v>37.179931379999999</v>
      </c>
      <c r="O51" s="302">
        <f>IF($M$2=2022,IF(INDEX([2]Score2022!37:37,MATCH($K$2,[2]Score2022!$1:$1,0))="","-",(INDEX([2]Score2022!37:37,MATCH($K$2,[2]Score2022!$1:$1,0)))),IF($M$2=2024,IF(INDEX([2]Score2024!37:37,MATCH($K$2,[2]Score2024!$1:$1,0))="","-",(INDEX([2]Score2024!37:37,MATCH($K$2,[2]Score2024!$1:$1,0)))),IF($M$2=2023,IF(INDEX([2]Score2023!37:37,MATCH($K$2,[2]Score2023!$1:$1,0))="","-",(INDEX([2]Score2023!37:37,MATCH($K$2,[2]Score2023!$1:$1,0)))))))</f>
        <v>100</v>
      </c>
      <c r="P51" s="78">
        <f t="shared" si="1"/>
        <v>105</v>
      </c>
      <c r="Q51" s="79"/>
      <c r="R51" s="82" t="str">
        <f t="shared" si="2"/>
        <v xml:space="preserve">t </v>
      </c>
      <c r="T51" s="13">
        <f>IF($T$2=2022,IF(INDEX([2]Rank2022!37:37,MATCH($R$2,[2]Rank2022!$1:$1,0))="","-",(INDEX([2]Rank2022!37:37,MATCH($R$2,[2]Rank2022!$1:$1,0)))),IF($T$2=2024,IF(INDEX([2]Rank2024!37:37,MATCH($R$2,[2]Rank2024!$1:$1,0))="","-",(INDEX([2]Rank2024!37:37,MATCH($R$2,[2]Rank2024!$1:$1,0)))),IF($T$2=2023,IF(INDEX([2]Rank2023!37:37,MATCH($R$2,[2]Rank2023!$1:$1,0))="","-",(INDEX([2]Rank2023!37:37,MATCH($R$2,[2]Rank2023!$1:$1,0)))))))</f>
        <v>16</v>
      </c>
      <c r="U51" s="302">
        <f>IF($T$2=2022,IF(INDEX([2]Value2022!37:37,MATCH($R$2,[2]Value2022!$1:$1,0))="","-",(INDEX([2]Value2022!37:37,MATCH($R$2,[2]Value2022!$1:$1,0)))),IF($T$2=2024,IF(INDEX([2]Value2024!37:37,MATCH($R$2,[2]Value2024!$1:$1,0))="","-",(INDEX([2]Value2024!37:37,MATCH($R$2,[2]Value2024!$1:$1,0)))),IF($T$2=2023,IF(INDEX([2]Value2023!37:37,MATCH($R$2,[2]Value2023!$1:$1,0))="","-",(INDEX([2]Value2023!37:37,MATCH($R$2,[2]Value2023!$1:$1,0)))))))</f>
        <v>63.800388405090999</v>
      </c>
      <c r="V51" s="302">
        <f>IF($T$2=2022,IF(INDEX([2]Score2022!37:37,MATCH($R$2,[2]Score2022!$1:$1,0))="","-",(INDEX([2]Score2022!37:37,MATCH($R$2,[2]Score2022!$1:$1,0)))),IF($T$2=2024,IF(INDEX([2]Score2024!37:37,MATCH($R$2,[2]Score2024!$1:$1,0))="","-",(INDEX([2]Score2024!37:37,MATCH($R$2,[2]Score2024!$1:$1,0)))),IF($T$2=2023,IF(INDEX([2]Score2023!37:37,MATCH($R$2,[2]Score2023!$1:$1,0))="","-",(INDEX([2]Score2023!37:37,MATCH($R$2,[2]Score2023!$1:$1,0)))))))</f>
        <v>53.728108426997373</v>
      </c>
      <c r="W51" s="81">
        <f t="shared" si="3"/>
        <v>58.728108426997373</v>
      </c>
    </row>
    <row r="52" spans="3:23" ht="12" customHeight="1">
      <c r="C52" s="244"/>
      <c r="D52" s="244"/>
      <c r="E52" s="249" t="s">
        <v>242</v>
      </c>
      <c r="F52" s="6" t="s">
        <v>102</v>
      </c>
      <c r="G52" s="5" t="s">
        <v>103</v>
      </c>
      <c r="M52" s="13">
        <f>IF($M$2=2022,IF(INDEX([2]Rank2022!38:38,MATCH($K$2,[2]Rank2022!$1:$1,0))="","-",(INDEX([2]Rank2022!38:38,MATCH($K$2,[2]Rank2022!$1:$1,0)))),IF($M$2=2024,IF(INDEX([2]Rank2024!38:38,MATCH($K$2,[2]Rank2024!$1:$1,0))="","-",(INDEX([2]Rank2024!38:38,MATCH($K$2,[2]Rank2024!$1:$1,0)))),IF($M$2=2023,IF(INDEX([2]Rank2023!38:38,MATCH($K$2,[2]Rank2023!$1:$1,0))="","-",(INDEX([2]Rank2023!38:38,MATCH($K$2,[2]Rank2023!$1:$1,0)))))))</f>
        <v>1</v>
      </c>
      <c r="N52" s="302" t="str">
        <f>IF($M$2=2022,IF(INDEX([2]Value2022!38:38,MATCH($K$2,[2]Value2022!$1:$1,0))="","-",(INDEX([2]Value2022!38:38,MATCH($K$2,[2]Value2022!$1:$1,0)))),IF($M$2=2024,IF(INDEX([2]Value2024!38:38,MATCH($K$2,[2]Value2024!$1:$1,0))="","-",(INDEX([2]Value2024!38:38,MATCH($K$2,[2]Value2024!$1:$1,0)))),IF($M$2=2023,IF(INDEX([2]Value2023!38:38,MATCH($K$2,[2]Value2023!$1:$1,0))="","-",(INDEX([2]Value2023!38:38,MATCH($K$2,[2]Value2023!$1:$1,0)))))))</f>
        <v>-</v>
      </c>
      <c r="O52" s="302">
        <f>IF($M$2=2022,IF(INDEX([2]Score2022!38:38,MATCH($K$2,[2]Score2022!$1:$1,0))="","-",(INDEX([2]Score2022!38:38,MATCH($K$2,[2]Score2022!$1:$1,0)))),IF($M$2=2024,IF(INDEX([2]Score2024!38:38,MATCH($K$2,[2]Score2024!$1:$1,0))="","-",(INDEX([2]Score2024!38:38,MATCH($K$2,[2]Score2024!$1:$1,0)))),IF($M$2=2023,IF(INDEX([2]Score2023!38:38,MATCH($K$2,[2]Score2023!$1:$1,0))="","-",(INDEX([2]Score2023!38:38,MATCH($K$2,[2]Score2023!$1:$1,0)))))))</f>
        <v>100</v>
      </c>
      <c r="P52" s="78">
        <f t="shared" si="1"/>
        <v>105</v>
      </c>
      <c r="Q52" s="79"/>
      <c r="R52" s="82" t="str">
        <f t="shared" si="2"/>
        <v xml:space="preserve">t </v>
      </c>
      <c r="T52" s="13">
        <f>IF($T$2=2022,IF(INDEX([2]Rank2022!38:38,MATCH($R$2,[2]Rank2022!$1:$1,0))="","-",(INDEX([2]Rank2022!38:38,MATCH($R$2,[2]Rank2022!$1:$1,0)))),IF($T$2=2024,IF(INDEX([2]Rank2024!38:38,MATCH($R$2,[2]Rank2024!$1:$1,0))="","-",(INDEX([2]Rank2024!38:38,MATCH($R$2,[2]Rank2024!$1:$1,0)))),IF($T$2=2023,IF(INDEX([2]Rank2023!38:38,MATCH($R$2,[2]Rank2023!$1:$1,0))="","-",(INDEX([2]Rank2023!38:38,MATCH($R$2,[2]Rank2023!$1:$1,0)))))))</f>
        <v>11</v>
      </c>
      <c r="U52" s="302" t="str">
        <f>IF($T$2=2022,IF(INDEX([2]Value2022!38:38,MATCH($R$2,[2]Value2022!$1:$1,0))="","-",(INDEX([2]Value2022!38:38,MATCH($R$2,[2]Value2022!$1:$1,0)))),IF($T$2=2024,IF(INDEX([2]Value2024!38:38,MATCH($R$2,[2]Value2024!$1:$1,0))="","-",(INDEX([2]Value2024!38:38,MATCH($R$2,[2]Value2024!$1:$1,0)))),IF($T$2=2023,IF(INDEX([2]Value2023!38:38,MATCH($R$2,[2]Value2023!$1:$1,0))="","-",(INDEX([2]Value2023!38:38,MATCH($R$2,[2]Value2023!$1:$1,0)))))))</f>
        <v>-</v>
      </c>
      <c r="V52" s="302">
        <f>IF($T$2=2022,IF(INDEX([2]Score2022!38:38,MATCH($R$2,[2]Score2022!$1:$1,0))="","-",(INDEX([2]Score2022!38:38,MATCH($R$2,[2]Score2022!$1:$1,0)))),IF($T$2=2024,IF(INDEX([2]Score2024!38:38,MATCH($R$2,[2]Score2024!$1:$1,0))="","-",(INDEX([2]Score2024!38:38,MATCH($R$2,[2]Score2024!$1:$1,0)))),IF($T$2=2023,IF(INDEX([2]Score2023!38:38,MATCH($R$2,[2]Score2023!$1:$1,0))="","-",(INDEX([2]Score2023!38:38,MATCH($R$2,[2]Score2023!$1:$1,0)))))))</f>
        <v>66.938940233607397</v>
      </c>
      <c r="W52" s="79">
        <f t="shared" si="3"/>
        <v>71.938940233607397</v>
      </c>
    </row>
    <row r="53" spans="3:23" ht="12" customHeight="1">
      <c r="C53" s="244"/>
      <c r="D53" s="244"/>
      <c r="E53" s="249" t="s">
        <v>242</v>
      </c>
      <c r="F53" s="8" t="s">
        <v>104</v>
      </c>
      <c r="G53" s="9" t="s">
        <v>105</v>
      </c>
      <c r="H53" s="9"/>
      <c r="I53" s="9"/>
      <c r="J53" s="9"/>
      <c r="K53" s="9"/>
      <c r="L53" s="9"/>
      <c r="M53" s="13">
        <f>IF($M$2=2022,IF(INDEX([2]Rank2022!39:39,MATCH($K$2,[2]Rank2022!$1:$1,0))="","-",(INDEX([2]Rank2022!39:39,MATCH($K$2,[2]Rank2022!$1:$1,0)))),IF($M$2=2024,IF(INDEX([2]Rank2024!39:39,MATCH($K$2,[2]Rank2024!$1:$1,0))="","-",(INDEX([2]Rank2024!39:39,MATCH($K$2,[2]Rank2024!$1:$1,0)))),IF($M$2=2023,IF(INDEX([2]Rank2023!39:39,MATCH($K$2,[2]Rank2023!$1:$1,0))="","-",(INDEX([2]Rank2023!39:39,MATCH($K$2,[2]Rank2023!$1:$1,0)))))))</f>
        <v>2</v>
      </c>
      <c r="N53" s="302">
        <f>IF($M$2=2022,IF(INDEX([2]Value2022!39:39,MATCH($K$2,[2]Value2022!$1:$1,0))="","-",(INDEX([2]Value2022!39:39,MATCH($K$2,[2]Value2022!$1:$1,0)))),IF($M$2=2024,IF(INDEX([2]Value2024!39:39,MATCH($K$2,[2]Value2024!$1:$1,0))="","-",(INDEX([2]Value2024!39:39,MATCH($K$2,[2]Value2024!$1:$1,0)))),IF($M$2=2023,IF(INDEX([2]Value2023!39:39,MATCH($K$2,[2]Value2023!$1:$1,0))="","-",(INDEX([2]Value2023!39:39,MATCH($K$2,[2]Value2023!$1:$1,0)))))))</f>
        <v>2019542</v>
      </c>
      <c r="O53" s="302">
        <f>IF($M$2=2022,IF(INDEX([2]Score2022!39:39,MATCH($K$2,[2]Score2022!$1:$1,0))="","-",(INDEX([2]Score2022!39:39,MATCH($K$2,[2]Score2022!$1:$1,0)))),IF($M$2=2024,IF(INDEX([2]Score2024!39:39,MATCH($K$2,[2]Score2024!$1:$1,0))="","-",(INDEX([2]Score2024!39:39,MATCH($K$2,[2]Score2024!$1:$1,0)))),IF($M$2=2023,IF(INDEX([2]Score2023!39:39,MATCH($K$2,[2]Score2023!$1:$1,0))="","-",(INDEX([2]Score2023!39:39,MATCH($K$2,[2]Score2023!$1:$1,0)))))))</f>
        <v>57.27096267918543</v>
      </c>
      <c r="P53" s="78">
        <f t="shared" si="1"/>
        <v>62.27096267918543</v>
      </c>
      <c r="Q53" s="79"/>
      <c r="R53" s="82" t="str">
        <f t="shared" si="2"/>
        <v xml:space="preserve">t </v>
      </c>
      <c r="T53" s="13">
        <f>IF($T$2=2022,IF(INDEX([2]Rank2022!39:39,MATCH($R$2,[2]Rank2022!$1:$1,0))="","-",(INDEX([2]Rank2022!39:39,MATCH($R$2,[2]Rank2022!$1:$1,0)))),IF($T$2=2024,IF(INDEX([2]Rank2024!39:39,MATCH($R$2,[2]Rank2024!$1:$1,0))="","-",(INDEX([2]Rank2024!39:39,MATCH($R$2,[2]Rank2024!$1:$1,0)))),IF($T$2=2023,IF(INDEX([2]Rank2023!39:39,MATCH($R$2,[2]Rank2023!$1:$1,0))="","-",(INDEX([2]Rank2023!39:39,MATCH($R$2,[2]Rank2023!$1:$1,0)))))))</f>
        <v>11</v>
      </c>
      <c r="U53" s="302">
        <f>IF($T$2=2022,IF(INDEX([2]Value2022!39:39,MATCH($R$2,[2]Value2022!$1:$1,0))="","-",(INDEX([2]Value2022!39:39,MATCH($R$2,[2]Value2022!$1:$1,0)))),IF($T$2=2024,IF(INDEX([2]Value2024!39:39,MATCH($R$2,[2]Value2024!$1:$1,0))="","-",(INDEX([2]Value2024!39:39,MATCH($R$2,[2]Value2024!$1:$1,0)))),IF($T$2=2023,IF(INDEX([2]Value2023!39:39,MATCH($R$2,[2]Value2023!$1:$1,0))="","-",(INDEX([2]Value2023!39:39,MATCH($R$2,[2]Value2023!$1:$1,0)))))))</f>
        <v>477778</v>
      </c>
      <c r="V53" s="302">
        <f>IF($T$2=2022,IF(INDEX([2]Score2022!39:39,MATCH($R$2,[2]Score2022!$1:$1,0))="","-",(INDEX([2]Score2022!39:39,MATCH($R$2,[2]Score2022!$1:$1,0)))),IF($T$2=2024,IF(INDEX([2]Score2024!39:39,MATCH($R$2,[2]Score2024!$1:$1,0))="","-",(INDEX([2]Score2024!39:39,MATCH($R$2,[2]Score2024!$1:$1,0)))),IF($T$2=2023,IF(INDEX([2]Score2023!39:39,MATCH($R$2,[2]Score2023!$1:$1,0))="","-",(INDEX([2]Score2023!39:39,MATCH($R$2,[2]Score2023!$1:$1,0)))))))</f>
        <v>63.09053131910904</v>
      </c>
      <c r="W53" s="79">
        <f t="shared" si="3"/>
        <v>68.090531319109033</v>
      </c>
    </row>
    <row r="54" spans="3:23" ht="12" customHeight="1">
      <c r="C54" s="244"/>
      <c r="D54" s="244"/>
      <c r="E54" s="249" t="s">
        <v>242</v>
      </c>
      <c r="F54" s="8" t="s">
        <v>106</v>
      </c>
      <c r="G54" s="9" t="s">
        <v>107</v>
      </c>
      <c r="H54" s="9"/>
      <c r="I54" s="9"/>
      <c r="J54" s="9"/>
      <c r="K54" s="9"/>
      <c r="L54" s="9"/>
      <c r="M54" s="13">
        <f>IF($M$2=2022,IF(INDEX([2]Rank2022!40:40,MATCH($K$2,[2]Rank2022!$1:$1,0))="","-",(INDEX([2]Rank2022!40:40,MATCH($K$2,[2]Rank2022!$1:$1,0)))),IF($M$2=2024,IF(INDEX([2]Rank2024!40:40,MATCH($K$2,[2]Rank2024!$1:$1,0))="","-",(INDEX([2]Rank2024!40:40,MATCH($K$2,[2]Rank2024!$1:$1,0)))),IF($M$2=2023,IF(INDEX([2]Rank2023!40:40,MATCH($K$2,[2]Rank2023!$1:$1,0))="","-",(INDEX([2]Rank2023!40:40,MATCH($K$2,[2]Rank2023!$1:$1,0)))))))</f>
        <v>1</v>
      </c>
      <c r="N54" s="302">
        <f>IF($M$2=2022,IF(INDEX([2]Value2022!40:40,MATCH($K$2,[2]Value2022!$1:$1,0))="","-",(INDEX([2]Value2022!40:40,MATCH($K$2,[2]Value2022!$1:$1,0)))),IF($M$2=2024,IF(INDEX([2]Value2024!40:40,MATCH($K$2,[2]Value2024!$1:$1,0))="","-",(INDEX([2]Value2024!40:40,MATCH($K$2,[2]Value2024!$1:$1,0)))),IF($M$2=2023,IF(INDEX([2]Value2023!40:40,MATCH($K$2,[2]Value2023!$1:$1,0))="","-",(INDEX([2]Value2023!40:40,MATCH($K$2,[2]Value2023!$1:$1,0)))))))</f>
        <v>966125</v>
      </c>
      <c r="O54" s="302">
        <f>IF($M$2=2022,IF(INDEX([2]Score2022!40:40,MATCH($K$2,[2]Score2022!$1:$1,0))="","-",(INDEX([2]Score2022!40:40,MATCH($K$2,[2]Score2022!$1:$1,0)))),IF($M$2=2024,IF(INDEX([2]Score2024!40:40,MATCH($K$2,[2]Score2024!$1:$1,0))="","-",(INDEX([2]Score2024!40:40,MATCH($K$2,[2]Score2024!$1:$1,0)))),IF($M$2=2023,IF(INDEX([2]Score2023!40:40,MATCH($K$2,[2]Score2023!$1:$1,0))="","-",(INDEX([2]Score2023!40:40,MATCH($K$2,[2]Score2023!$1:$1,0)))))))</f>
        <v>100.00000000000001</v>
      </c>
      <c r="P54" s="78">
        <f t="shared" si="1"/>
        <v>105.00000000000001</v>
      </c>
      <c r="Q54" s="79"/>
      <c r="R54" s="82" t="str">
        <f t="shared" si="2"/>
        <v xml:space="preserve">t </v>
      </c>
      <c r="T54" s="13">
        <f>IF($T$2=2022,IF(INDEX([2]Rank2022!40:40,MATCH($R$2,[2]Rank2022!$1:$1,0))="","-",(INDEX([2]Rank2022!40:40,MATCH($R$2,[2]Rank2022!$1:$1,0)))),IF($T$2=2024,IF(INDEX([2]Rank2024!40:40,MATCH($R$2,[2]Rank2024!$1:$1,0))="","-",(INDEX([2]Rank2024!40:40,MATCH($R$2,[2]Rank2024!$1:$1,0)))),IF($T$2=2023,IF(INDEX([2]Rank2023!40:40,MATCH($R$2,[2]Rank2023!$1:$1,0))="","-",(INDEX([2]Rank2023!40:40,MATCH($R$2,[2]Rank2023!$1:$1,0)))))))</f>
        <v>10</v>
      </c>
      <c r="U54" s="302">
        <f>IF($T$2=2022,IF(INDEX([2]Value2022!40:40,MATCH($R$2,[2]Value2022!$1:$1,0))="","-",(INDEX([2]Value2022!40:40,MATCH($R$2,[2]Value2022!$1:$1,0)))),IF($T$2=2024,IF(INDEX([2]Value2024!40:40,MATCH($R$2,[2]Value2024!$1:$1,0))="","-",(INDEX([2]Value2024!40:40,MATCH($R$2,[2]Value2024!$1:$1,0)))),IF($T$2=2023,IF(INDEX([2]Value2023!40:40,MATCH($R$2,[2]Value2023!$1:$1,0))="","-",(INDEX([2]Value2023!40:40,MATCH($R$2,[2]Value2023!$1:$1,0)))))))</f>
        <v>58181</v>
      </c>
      <c r="V54" s="302">
        <f>IF($T$2=2022,IF(INDEX([2]Score2022!40:40,MATCH($R$2,[2]Score2022!$1:$1,0))="","-",(INDEX([2]Score2022!40:40,MATCH($R$2,[2]Score2022!$1:$1,0)))),IF($T$2=2024,IF(INDEX([2]Score2024!40:40,MATCH($R$2,[2]Score2024!$1:$1,0))="","-",(INDEX([2]Score2024!40:40,MATCH($R$2,[2]Score2024!$1:$1,0)))),IF($T$2=2023,IF(INDEX([2]Score2023!40:40,MATCH($R$2,[2]Score2023!$1:$1,0))="","-",(INDEX([2]Score2023!40:40,MATCH($R$2,[2]Score2023!$1:$1,0)))))))</f>
        <v>64.786797424634031</v>
      </c>
      <c r="W54" s="79">
        <f t="shared" si="3"/>
        <v>69.786797424634031</v>
      </c>
    </row>
    <row r="55" spans="3:23" ht="12" customHeight="1">
      <c r="C55" s="244"/>
      <c r="D55" s="244"/>
      <c r="E55" s="249" t="s">
        <v>242</v>
      </c>
      <c r="F55" s="14" t="s">
        <v>108</v>
      </c>
      <c r="G55" s="15" t="s">
        <v>109</v>
      </c>
      <c r="H55" s="15"/>
      <c r="I55" s="15"/>
      <c r="J55" s="15"/>
      <c r="K55" s="15"/>
      <c r="L55" s="15"/>
      <c r="M55" s="13">
        <f>IF($M$2=2022,IF(INDEX([2]Rank2022!41:41,MATCH($K$2,[2]Rank2022!$1:$1,0))="","-",(INDEX([2]Rank2022!41:41,MATCH($K$2,[2]Rank2022!$1:$1,0)))),IF($M$2=2024,IF(INDEX([2]Rank2024!41:41,MATCH($K$2,[2]Rank2024!$1:$1,0))="","-",(INDEX([2]Rank2024!41:41,MATCH($K$2,[2]Rank2024!$1:$1,0)))),IF($M$2=2023,IF(INDEX([2]Rank2023!41:41,MATCH($K$2,[2]Rank2023!$1:$1,0))="","-",(INDEX([2]Rank2023!41:41,MATCH($K$2,[2]Rank2023!$1:$1,0)))))))</f>
        <v>6</v>
      </c>
      <c r="N55" s="302" t="str">
        <f>IF($M$2=2022,IF(INDEX([2]Value2022!41:41,MATCH($K$2,[2]Value2022!$1:$1,0))="","-",(INDEX([2]Value2022!41:41,MATCH($K$2,[2]Value2022!$1:$1,0)))),IF($M$2=2024,IF(INDEX([2]Value2024!41:41,MATCH($K$2,[2]Value2024!$1:$1,0))="","-",(INDEX([2]Value2024!41:41,MATCH($K$2,[2]Value2024!$1:$1,0)))),IF($M$2=2023,IF(INDEX([2]Value2023!41:41,MATCH($K$2,[2]Value2023!$1:$1,0))="","-",(INDEX([2]Value2023!41:41,MATCH($K$2,[2]Value2023!$1:$1,0)))))))</f>
        <v>-</v>
      </c>
      <c r="O55" s="302">
        <f>IF($M$2=2022,IF(INDEX([2]Score2022!41:41,MATCH($K$2,[2]Score2022!$1:$1,0))="","-",(INDEX([2]Score2022!41:41,MATCH($K$2,[2]Score2022!$1:$1,0)))),IF($M$2=2024,IF(INDEX([2]Score2024!41:41,MATCH($K$2,[2]Score2024!$1:$1,0))="","-",(INDEX([2]Score2024!41:41,MATCH($K$2,[2]Score2024!$1:$1,0)))),IF($M$2=2023,IF(INDEX([2]Score2023!41:41,MATCH($K$2,[2]Score2023!$1:$1,0))="","-",(INDEX([2]Score2023!41:41,MATCH($K$2,[2]Score2023!$1:$1,0)))))))</f>
        <v>55.476768635456551</v>
      </c>
      <c r="P55" s="78">
        <f t="shared" si="1"/>
        <v>60.476768635456551</v>
      </c>
      <c r="Q55" s="79"/>
      <c r="R55" s="82" t="str">
        <f t="shared" si="2"/>
        <v xml:space="preserve"> u</v>
      </c>
      <c r="T55" s="13">
        <f>IF($T$2=2022,IF(INDEX([2]Rank2022!41:41,MATCH($R$2,[2]Rank2022!$1:$1,0))="","-",(INDEX([2]Rank2022!41:41,MATCH($R$2,[2]Rank2022!$1:$1,0)))),IF($T$2=2024,IF(INDEX([2]Rank2024!41:41,MATCH($R$2,[2]Rank2024!$1:$1,0))="","-",(INDEX([2]Rank2024!41:41,MATCH($R$2,[2]Rank2024!$1:$1,0)))),IF($T$2=2023,IF(INDEX([2]Rank2023!41:41,MATCH($R$2,[2]Rank2023!$1:$1,0))="","-",(INDEX([2]Rank2023!41:41,MATCH($R$2,[2]Rank2023!$1:$1,0)))))))</f>
        <v>3</v>
      </c>
      <c r="U55" s="302" t="str">
        <f>IF($T$2=2022,IF(INDEX([2]Value2022!41:41,MATCH($R$2,[2]Value2022!$1:$1,0))="","-",(INDEX([2]Value2022!41:41,MATCH($R$2,[2]Value2022!$1:$1,0)))),IF($T$2=2024,IF(INDEX([2]Value2024!41:41,MATCH($R$2,[2]Value2024!$1:$1,0))="","-",(INDEX([2]Value2024!41:41,MATCH($R$2,[2]Value2024!$1:$1,0)))),IF($T$2=2023,IF(INDEX([2]Value2023!41:41,MATCH($R$2,[2]Value2023!$1:$1,0))="","-",(INDEX([2]Value2023!41:41,MATCH($R$2,[2]Value2023!$1:$1,0)))))))</f>
        <v>-</v>
      </c>
      <c r="V55" s="302">
        <f>IF($T$2=2022,IF(INDEX([2]Score2022!41:41,MATCH($R$2,[2]Score2022!$1:$1,0))="","-",(INDEX([2]Score2022!41:41,MATCH($R$2,[2]Score2022!$1:$1,0)))),IF($T$2=2024,IF(INDEX([2]Score2024!41:41,MATCH($R$2,[2]Score2024!$1:$1,0))="","-",(INDEX([2]Score2024!41:41,MATCH($R$2,[2]Score2024!$1:$1,0)))),IF($T$2=2023,IF(INDEX([2]Score2023!41:41,MATCH($R$2,[2]Score2023!$1:$1,0))="","-",(INDEX([2]Score2023!41:41,MATCH($R$2,[2]Score2023!$1:$1,0)))))))</f>
        <v>78.296025860661814</v>
      </c>
      <c r="W55" s="80">
        <f t="shared" si="3"/>
        <v>83.296025860661814</v>
      </c>
    </row>
    <row r="56" spans="3:23" ht="12" customHeight="1">
      <c r="C56" s="244"/>
      <c r="D56" s="244"/>
      <c r="E56" s="249" t="s">
        <v>242</v>
      </c>
      <c r="F56" s="8" t="s">
        <v>110</v>
      </c>
      <c r="G56" s="9" t="s">
        <v>111</v>
      </c>
      <c r="H56" s="9"/>
      <c r="I56" s="9"/>
      <c r="J56" s="9"/>
      <c r="K56" s="9"/>
      <c r="L56" s="9"/>
      <c r="M56" s="13">
        <f>IF($M$2=2022,IF(INDEX([2]Rank2022!42:42,MATCH($K$2,[2]Rank2022!$1:$1,0))="","-",(INDEX([2]Rank2022!42:42,MATCH($K$2,[2]Rank2022!$1:$1,0)))),IF($M$2=2024,IF(INDEX([2]Rank2024!42:42,MATCH($K$2,[2]Rank2024!$1:$1,0))="","-",(INDEX([2]Rank2024!42:42,MATCH($K$2,[2]Rank2024!$1:$1,0)))),IF($M$2=2023,IF(INDEX([2]Rank2023!42:42,MATCH($K$2,[2]Rank2023!$1:$1,0))="","-",(INDEX([2]Rank2023!42:42,MATCH($K$2,[2]Rank2023!$1:$1,0)))))))</f>
        <v>2</v>
      </c>
      <c r="N56" s="302">
        <f>IF($M$2=2022,IF(INDEX([2]Value2022!42:42,MATCH($K$2,[2]Value2022!$1:$1,0))="","-",(INDEX([2]Value2022!42:42,MATCH($K$2,[2]Value2022!$1:$1,0)))),IF($M$2=2024,IF(INDEX([2]Value2024!42:42,MATCH($K$2,[2]Value2024!$1:$1,0))="","-",(INDEX([2]Value2024!42:42,MATCH($K$2,[2]Value2024!$1:$1,0)))),IF($M$2=2023,IF(INDEX([2]Value2023!42:42,MATCH($K$2,[2]Value2023!$1:$1,0))="","-",(INDEX([2]Value2023!42:42,MATCH($K$2,[2]Value2023!$1:$1,0)))))))</f>
        <v>3.4570500000000002</v>
      </c>
      <c r="O56" s="302">
        <f>IF($M$2=2022,IF(INDEX([2]Score2022!42:42,MATCH($K$2,[2]Score2022!$1:$1,0))="","-",(INDEX([2]Score2022!42:42,MATCH($K$2,[2]Score2022!$1:$1,0)))),IF($M$2=2024,IF(INDEX([2]Score2024!42:42,MATCH($K$2,[2]Score2024!$1:$1,0))="","-",(INDEX([2]Score2024!42:42,MATCH($K$2,[2]Score2024!$1:$1,0)))),IF($M$2=2023,IF(INDEX([2]Score2023!42:42,MATCH($K$2,[2]Score2023!$1:$1,0))="","-",(INDEX([2]Score2023!42:42,MATCH($K$2,[2]Score2023!$1:$1,0)))))))</f>
        <v>69.928386825462297</v>
      </c>
      <c r="P56" s="78">
        <f t="shared" si="1"/>
        <v>74.928386825462297</v>
      </c>
      <c r="Q56" s="79"/>
      <c r="R56" s="82" t="str">
        <f t="shared" si="2"/>
        <v>tu</v>
      </c>
      <c r="T56" s="13">
        <f>IF($T$2=2022,IF(INDEX([2]Rank2022!42:42,MATCH($R$2,[2]Rank2022!$1:$1,0))="","-",(INDEX([2]Rank2022!42:42,MATCH($R$2,[2]Rank2022!$1:$1,0)))),IF($T$2=2024,IF(INDEX([2]Rank2024!42:42,MATCH($R$2,[2]Rank2024!$1:$1,0))="","-",(INDEX([2]Rank2024!42:42,MATCH($R$2,[2]Rank2024!$1:$1,0)))),IF($T$2=2023,IF(INDEX([2]Rank2023!42:42,MATCH($R$2,[2]Rank2023!$1:$1,0))="","-",(INDEX([2]Rank2023!42:42,MATCH($R$2,[2]Rank2023!$1:$1,0)))))))</f>
        <v>2</v>
      </c>
      <c r="U56" s="302">
        <f>IF($T$2=2022,IF(INDEX([2]Value2022!42:42,MATCH($R$2,[2]Value2022!$1:$1,0))="","-",(INDEX([2]Value2022!42:42,MATCH($R$2,[2]Value2022!$1:$1,0)))),IF($T$2=2024,IF(INDEX([2]Value2024!42:42,MATCH($R$2,[2]Value2024!$1:$1,0))="","-",(INDEX([2]Value2024!42:42,MATCH($R$2,[2]Value2024!$1:$1,0)))),IF($T$2=2023,IF(INDEX([2]Value2023!42:42,MATCH($R$2,[2]Value2023!$1:$1,0))="","-",(INDEX([2]Value2023!42:42,MATCH($R$2,[2]Value2023!$1:$1,0)))))))</f>
        <v>3.78</v>
      </c>
      <c r="V56" s="302">
        <f>IF($T$2=2022,IF(INDEX([2]Score2022!42:42,MATCH($R$2,[2]Score2022!$1:$1,0))="","-",(INDEX([2]Score2022!42:42,MATCH($R$2,[2]Score2022!$1:$1,0)))),IF($T$2=2024,IF(INDEX([2]Score2024!42:42,MATCH($R$2,[2]Score2024!$1:$1,0))="","-",(INDEX([2]Score2024!42:42,MATCH($R$2,[2]Score2024!$1:$1,0)))),IF($T$2=2023,IF(INDEX([2]Score2023!42:42,MATCH($R$2,[2]Score2023!$1:$1,0))="","-",(INDEX([2]Score2023!42:42,MATCH($R$2,[2]Score2023!$1:$1,0)))))))</f>
        <v>78.237972296913668</v>
      </c>
      <c r="W56" s="79">
        <f t="shared" si="3"/>
        <v>83.237972296913668</v>
      </c>
    </row>
    <row r="57" spans="3:23" ht="12" customHeight="1">
      <c r="C57" s="244"/>
      <c r="D57" s="244"/>
      <c r="E57" s="249" t="s">
        <v>242</v>
      </c>
      <c r="F57" s="8" t="s">
        <v>112</v>
      </c>
      <c r="G57" s="9" t="s">
        <v>113</v>
      </c>
      <c r="H57" s="9"/>
      <c r="I57" s="9"/>
      <c r="J57" s="9"/>
      <c r="K57" s="9"/>
      <c r="L57" s="9"/>
      <c r="M57" s="13">
        <f>IF($M$2=2022,IF(INDEX([2]Rank2022!43:43,MATCH($K$2,[2]Rank2022!$1:$1,0))="","-",(INDEX([2]Rank2022!43:43,MATCH($K$2,[2]Rank2022!$1:$1,0)))),IF($M$2=2024,IF(INDEX([2]Rank2024!43:43,MATCH($K$2,[2]Rank2024!$1:$1,0))="","-",(INDEX([2]Rank2024!43:43,MATCH($K$2,[2]Rank2024!$1:$1,0)))),IF($M$2=2023,IF(INDEX([2]Rank2023!43:43,MATCH($K$2,[2]Rank2023!$1:$1,0))="","-",(INDEX([2]Rank2023!43:43,MATCH($K$2,[2]Rank2023!$1:$1,0)))))))</f>
        <v>8</v>
      </c>
      <c r="N57" s="302">
        <f>IF($M$2=2022,IF(INDEX([2]Value2022!43:43,MATCH($K$2,[2]Value2022!$1:$1,0))="","-",(INDEX([2]Value2022!43:43,MATCH($K$2,[2]Value2022!$1:$1,0)))),IF($M$2=2024,IF(INDEX([2]Value2024!43:43,MATCH($K$2,[2]Value2024!$1:$1,0))="","-",(INDEX([2]Value2024!43:43,MATCH($K$2,[2]Value2024!$1:$1,0)))),IF($M$2=2023,IF(INDEX([2]Value2023!43:43,MATCH($K$2,[2]Value2023!$1:$1,0))="","-",(INDEX([2]Value2023!43:43,MATCH($K$2,[2]Value2023!$1:$1,0)))))))</f>
        <v>4.4517810000000004</v>
      </c>
      <c r="O57" s="302">
        <f>IF($M$2=2022,IF(INDEX([2]Score2022!43:43,MATCH($K$2,[2]Score2022!$1:$1,0))="","-",(INDEX([2]Score2022!43:43,MATCH($K$2,[2]Score2022!$1:$1,0)))),IF($M$2=2024,IF(INDEX([2]Score2024!43:43,MATCH($K$2,[2]Score2024!$1:$1,0))="","-",(INDEX([2]Score2024!43:43,MATCH($K$2,[2]Score2024!$1:$1,0)))),IF($M$2=2023,IF(INDEX([2]Score2023!43:43,MATCH($K$2,[2]Score2023!$1:$1,0))="","-",(INDEX([2]Score2023!43:43,MATCH($K$2,[2]Score2023!$1:$1,0)))))))</f>
        <v>17.194088777973789</v>
      </c>
      <c r="P57" s="78">
        <f t="shared" si="1"/>
        <v>22.194088777973789</v>
      </c>
      <c r="Q57" s="79"/>
      <c r="R57" s="82" t="str">
        <f t="shared" si="2"/>
        <v xml:space="preserve"> u</v>
      </c>
      <c r="T57" s="13">
        <f>IF($T$2=2022,IF(INDEX([2]Rank2022!43:43,MATCH($R$2,[2]Rank2022!$1:$1,0))="","-",(INDEX([2]Rank2022!43:43,MATCH($R$2,[2]Rank2022!$1:$1,0)))),IF($T$2=2024,IF(INDEX([2]Rank2024!43:43,MATCH($R$2,[2]Rank2024!$1:$1,0))="","-",(INDEX([2]Rank2024!43:43,MATCH($R$2,[2]Rank2024!$1:$1,0)))),IF($T$2=2023,IF(INDEX([2]Rank2023!43:43,MATCH($R$2,[2]Rank2023!$1:$1,0))="","-",(INDEX([2]Rank2023!43:43,MATCH($R$2,[2]Rank2023!$1:$1,0)))))))</f>
        <v>3</v>
      </c>
      <c r="U57" s="302">
        <f>IF($T$2=2022,IF(INDEX([2]Value2022!43:43,MATCH($R$2,[2]Value2022!$1:$1,0))="","-",(INDEX([2]Value2022!43:43,MATCH($R$2,[2]Value2022!$1:$1,0)))),IF($T$2=2024,IF(INDEX([2]Value2024!43:43,MATCH($R$2,[2]Value2024!$1:$1,0))="","-",(INDEX([2]Value2024!43:43,MATCH($R$2,[2]Value2024!$1:$1,0)))),IF($T$2=2023,IF(INDEX([2]Value2023!43:43,MATCH($R$2,[2]Value2023!$1:$1,0))="","-",(INDEX([2]Value2023!43:43,MATCH($R$2,[2]Value2023!$1:$1,0)))))))</f>
        <v>7.1771446699907999</v>
      </c>
      <c r="V57" s="302">
        <f>IF($T$2=2022,IF(INDEX([2]Score2022!43:43,MATCH($R$2,[2]Score2022!$1:$1,0))="","-",(INDEX([2]Score2022!43:43,MATCH($R$2,[2]Score2022!$1:$1,0)))),IF($T$2=2024,IF(INDEX([2]Score2024!43:43,MATCH($R$2,[2]Score2024!$1:$1,0))="","-",(INDEX([2]Score2024!43:43,MATCH($R$2,[2]Score2024!$1:$1,0)))),IF($T$2=2023,IF(INDEX([2]Score2023!43:43,MATCH($R$2,[2]Score2023!$1:$1,0))="","-",(INDEX([2]Score2023!43:43,MATCH($R$2,[2]Score2023!$1:$1,0)))))))</f>
        <v>82.329585521507823</v>
      </c>
      <c r="W57" s="79">
        <f t="shared" si="3"/>
        <v>87.329585521507823</v>
      </c>
    </row>
    <row r="58" spans="3:23" ht="12" customHeight="1">
      <c r="C58" s="244"/>
      <c r="D58" s="244"/>
      <c r="E58" s="249" t="s">
        <v>242</v>
      </c>
      <c r="F58" s="8" t="s">
        <v>114</v>
      </c>
      <c r="G58" s="9" t="s">
        <v>115</v>
      </c>
      <c r="H58" s="9"/>
      <c r="I58" s="9"/>
      <c r="J58" s="9"/>
      <c r="K58" s="9"/>
      <c r="L58" s="9"/>
      <c r="M58" s="13">
        <f>IF($M$2=2022,IF(INDEX([2]Rank2022!44:44,MATCH($K$2,[2]Rank2022!$1:$1,0))="","-",(INDEX([2]Rank2022!44:44,MATCH($K$2,[2]Rank2022!$1:$1,0)))),IF($M$2=2024,IF(INDEX([2]Rank2024!44:44,MATCH($K$2,[2]Rank2024!$1:$1,0))="","-",(INDEX([2]Rank2024!44:44,MATCH($K$2,[2]Rank2024!$1:$1,0)))),IF($M$2=2023,IF(INDEX([2]Rank2023!44:44,MATCH($K$2,[2]Rank2023!$1:$1,0))="","-",(INDEX([2]Rank2023!44:44,MATCH($K$2,[2]Rank2023!$1:$1,0)))))))</f>
        <v>4</v>
      </c>
      <c r="N58" s="302">
        <f>IF($M$2=2022,IF(INDEX([2]Value2022!44:44,MATCH($K$2,[2]Value2022!$1:$1,0))="","-",(INDEX([2]Value2022!44:44,MATCH($K$2,[2]Value2022!$1:$1,0)))),IF($M$2=2024,IF(INDEX([2]Value2024!44:44,MATCH($K$2,[2]Value2024!$1:$1,0))="","-",(INDEX([2]Value2024!44:44,MATCH($K$2,[2]Value2024!$1:$1,0)))),IF($M$2=2023,IF(INDEX([2]Value2023!44:44,MATCH($K$2,[2]Value2023!$1:$1,0))="","-",(INDEX([2]Value2023!44:44,MATCH($K$2,[2]Value2023!$1:$1,0)))))))</f>
        <v>1545.033402</v>
      </c>
      <c r="O58" s="302">
        <f>IF($M$2=2022,IF(INDEX([2]Score2022!44:44,MATCH($K$2,[2]Score2022!$1:$1,0))="","-",(INDEX([2]Score2022!44:44,MATCH($K$2,[2]Score2022!$1:$1,0)))),IF($M$2=2024,IF(INDEX([2]Score2024!44:44,MATCH($K$2,[2]Score2024!$1:$1,0))="","-",(INDEX([2]Score2024!44:44,MATCH($K$2,[2]Score2024!$1:$1,0)))),IF($M$2=2023,IF(INDEX([2]Score2023!44:44,MATCH($K$2,[2]Score2023!$1:$1,0))="","-",(INDEX([2]Score2023!44:44,MATCH($K$2,[2]Score2023!$1:$1,0)))))))</f>
        <v>30.470368110743692</v>
      </c>
      <c r="P58" s="78">
        <f t="shared" si="1"/>
        <v>35.470368110743692</v>
      </c>
      <c r="Q58" s="79"/>
      <c r="R58" s="82" t="str">
        <f t="shared" si="2"/>
        <v xml:space="preserve"> u</v>
      </c>
      <c r="T58" s="13">
        <f>IF($T$2=2022,IF(INDEX([2]Rank2022!44:44,MATCH($R$2,[2]Rank2022!$1:$1,0))="","-",(INDEX([2]Rank2022!44:44,MATCH($R$2,[2]Rank2022!$1:$1,0)))),IF($T$2=2024,IF(INDEX([2]Rank2024!44:44,MATCH($R$2,[2]Rank2024!$1:$1,0))="","-",(INDEX([2]Rank2024!44:44,MATCH($R$2,[2]Rank2024!$1:$1,0)))),IF($T$2=2023,IF(INDEX([2]Rank2023!44:44,MATCH($R$2,[2]Rank2023!$1:$1,0))="","-",(INDEX([2]Rank2023!44:44,MATCH($R$2,[2]Rank2023!$1:$1,0)))))))</f>
        <v>3</v>
      </c>
      <c r="U58" s="302">
        <f>IF($T$2=2022,IF(INDEX([2]Value2022!44:44,MATCH($R$2,[2]Value2022!$1:$1,0))="","-",(INDEX([2]Value2022!44:44,MATCH($R$2,[2]Value2022!$1:$1,0)))),IF($T$2=2024,IF(INDEX([2]Value2024!44:44,MATCH($R$2,[2]Value2024!$1:$1,0))="","-",(INDEX([2]Value2024!44:44,MATCH($R$2,[2]Value2024!$1:$1,0)))),IF($T$2=2023,IF(INDEX([2]Value2023!44:44,MATCH($R$2,[2]Value2023!$1:$1,0))="","-",(INDEX([2]Value2023!44:44,MATCH($R$2,[2]Value2023!$1:$1,0)))))))</f>
        <v>2340.6203208556099</v>
      </c>
      <c r="V58" s="302">
        <f>IF($T$2=2022,IF(INDEX([2]Score2022!44:44,MATCH($R$2,[2]Score2022!$1:$1,0))="","-",(INDEX([2]Score2022!44:44,MATCH($R$2,[2]Score2022!$1:$1,0)))),IF($T$2=2024,IF(INDEX([2]Score2024!44:44,MATCH($R$2,[2]Score2024!$1:$1,0))="","-",(INDEX([2]Score2024!44:44,MATCH($R$2,[2]Score2024!$1:$1,0)))),IF($T$2=2023,IF(INDEX([2]Score2023!44:44,MATCH($R$2,[2]Score2023!$1:$1,0))="","-",(INDEX([2]Score2023!44:44,MATCH($R$2,[2]Score2023!$1:$1,0)))))))</f>
        <v>45.271613867614896</v>
      </c>
      <c r="W58" s="79">
        <f t="shared" si="3"/>
        <v>50.271613867614896</v>
      </c>
    </row>
    <row r="59" spans="3:23" ht="12" customHeight="1">
      <c r="C59" s="244"/>
      <c r="D59" s="244"/>
      <c r="E59" s="249" t="s">
        <v>242</v>
      </c>
      <c r="F59" s="8" t="s">
        <v>116</v>
      </c>
      <c r="G59" s="9" t="s">
        <v>117</v>
      </c>
      <c r="H59" s="9"/>
      <c r="I59" s="9"/>
      <c r="J59" s="9"/>
      <c r="K59" s="9"/>
      <c r="L59" s="9"/>
      <c r="M59" s="13">
        <f>IF($M$2=2022,IF(INDEX([2]Rank2022!45:45,MATCH($K$2,[2]Rank2022!$1:$1,0))="","-",(INDEX([2]Rank2022!45:45,MATCH($K$2,[2]Rank2022!$1:$1,0)))),IF($M$2=2024,IF(INDEX([2]Rank2024!45:45,MATCH($K$2,[2]Rank2024!$1:$1,0))="","-",(INDEX([2]Rank2024!45:45,MATCH($K$2,[2]Rank2024!$1:$1,0)))),IF($M$2=2023,IF(INDEX([2]Rank2023!45:45,MATCH($K$2,[2]Rank2023!$1:$1,0))="","-",(INDEX([2]Rank2023!45:45,MATCH($K$2,[2]Rank2023!$1:$1,0)))))))</f>
        <v>12</v>
      </c>
      <c r="N59" s="302">
        <f>IF($M$2=2022,IF(INDEX([2]Value2022!45:45,MATCH($K$2,[2]Value2022!$1:$1,0))="","-",(INDEX([2]Value2022!45:45,MATCH($K$2,[2]Value2022!$1:$1,0)))),IF($M$2=2024,IF(INDEX([2]Value2024!45:45,MATCH($K$2,[2]Value2024!$1:$1,0))="","-",(INDEX([2]Value2024!45:45,MATCH($K$2,[2]Value2024!$1:$1,0)))),IF($M$2=2023,IF(INDEX([2]Value2023!45:45,MATCH($K$2,[2]Value2023!$1:$1,0))="","-",(INDEX([2]Value2023!45:45,MATCH($K$2,[2]Value2023!$1:$1,0)))))))</f>
        <v>17.85045375</v>
      </c>
      <c r="O59" s="302">
        <f>IF($M$2=2022,IF(INDEX([2]Score2022!45:45,MATCH($K$2,[2]Score2022!$1:$1,0))="","-",(INDEX([2]Score2022!45:45,MATCH($K$2,[2]Score2022!$1:$1,0)))),IF($M$2=2024,IF(INDEX([2]Score2024!45:45,MATCH($K$2,[2]Score2024!$1:$1,0))="","-",(INDEX([2]Score2024!45:45,MATCH($K$2,[2]Score2024!$1:$1,0)))),IF($M$2=2023,IF(INDEX([2]Score2023!45:45,MATCH($K$2,[2]Score2023!$1:$1,0))="","-",(INDEX([2]Score2023!45:45,MATCH($K$2,[2]Score2023!$1:$1,0)))))))</f>
        <v>25.632202680602919</v>
      </c>
      <c r="P59" s="78">
        <f t="shared" si="1"/>
        <v>30.632202680602919</v>
      </c>
      <c r="Q59" s="79"/>
      <c r="R59" s="82" t="str">
        <f t="shared" si="2"/>
        <v xml:space="preserve">t </v>
      </c>
      <c r="T59" s="13" t="str">
        <f>IF($T$2=2022,IF(INDEX([2]Rank2022!45:45,MATCH($R$2,[2]Rank2022!$1:$1,0))="","-",(INDEX([2]Rank2022!45:45,MATCH($R$2,[2]Rank2022!$1:$1,0)))),IF($T$2=2024,IF(INDEX([2]Rank2024!45:45,MATCH($R$2,[2]Rank2024!$1:$1,0))="","-",(INDEX([2]Rank2024!45:45,MATCH($R$2,[2]Rank2024!$1:$1,0)))),IF($T$2=2023,IF(INDEX([2]Rank2023!45:45,MATCH($R$2,[2]Rank2023!$1:$1,0))="","-",(INDEX([2]Rank2023!45:45,MATCH($R$2,[2]Rank2023!$1:$1,0)))))))</f>
        <v>-</v>
      </c>
      <c r="U59" s="302" t="str">
        <f>IF($T$2=2022,IF(INDEX([2]Value2022!45:45,MATCH($R$2,[2]Value2022!$1:$1,0))="","-",(INDEX([2]Value2022!45:45,MATCH($R$2,[2]Value2022!$1:$1,0)))),IF($T$2=2024,IF(INDEX([2]Value2024!45:45,MATCH($R$2,[2]Value2024!$1:$1,0))="","-",(INDEX([2]Value2024!45:45,MATCH($R$2,[2]Value2024!$1:$1,0)))),IF($T$2=2023,IF(INDEX([2]Value2023!45:45,MATCH($R$2,[2]Value2023!$1:$1,0))="","-",(INDEX([2]Value2023!45:45,MATCH($R$2,[2]Value2023!$1:$1,0)))))))</f>
        <v>-</v>
      </c>
      <c r="V59" s="302" t="str">
        <f>IF($T$2=2022,IF(INDEX([2]Score2022!45:45,MATCH($R$2,[2]Score2022!$1:$1,0))="","-",(INDEX([2]Score2022!45:45,MATCH($R$2,[2]Score2022!$1:$1,0)))),IF($T$2=2024,IF(INDEX([2]Score2024!45:45,MATCH($R$2,[2]Score2024!$1:$1,0))="","-",(INDEX([2]Score2024!45:45,MATCH($R$2,[2]Score2024!$1:$1,0)))),IF($T$2=2023,IF(INDEX([2]Score2023!45:45,MATCH($R$2,[2]Score2023!$1:$1,0))="","-",(INDEX([2]Score2023!45:45,MATCH($R$2,[2]Score2023!$1:$1,0)))))))</f>
        <v>-</v>
      </c>
      <c r="W59" s="79" t="str">
        <f t="shared" si="3"/>
        <v/>
      </c>
    </row>
    <row r="60" spans="3:23" ht="12" customHeight="1">
      <c r="C60" s="244"/>
      <c r="D60" s="244"/>
      <c r="E60" s="249" t="s">
        <v>242</v>
      </c>
      <c r="F60" s="17" t="s">
        <v>118</v>
      </c>
      <c r="G60" s="18" t="s">
        <v>119</v>
      </c>
      <c r="H60" s="18"/>
      <c r="I60" s="18"/>
      <c r="J60" s="18"/>
      <c r="K60" s="18"/>
      <c r="L60" s="18"/>
      <c r="M60" s="13">
        <f>IF($M$2=2022,IF(INDEX([2]Rank2022!46:46,MATCH($K$2,[2]Rank2022!$1:$1,0))="","-",(INDEX([2]Rank2022!46:46,MATCH($K$2,[2]Rank2022!$1:$1,0)))),IF($M$2=2024,IF(INDEX([2]Rank2024!46:46,MATCH($K$2,[2]Rank2024!$1:$1,0))="","-",(INDEX([2]Rank2024!46:46,MATCH($K$2,[2]Rank2024!$1:$1,0)))),IF($M$2=2023,IF(INDEX([2]Rank2023!46:46,MATCH($K$2,[2]Rank2023!$1:$1,0))="","-",(INDEX([2]Rank2023!46:46,MATCH($K$2,[2]Rank2023!$1:$1,0)))))))</f>
        <v>9</v>
      </c>
      <c r="N60" s="302">
        <f>IF($M$2=2022,IF(INDEX([2]Value2022!46:46,MATCH($K$2,[2]Value2022!$1:$1,0))="","-",(INDEX([2]Value2022!46:46,MATCH($K$2,[2]Value2022!$1:$1,0)))),IF($M$2=2024,IF(INDEX([2]Value2024!46:46,MATCH($K$2,[2]Value2024!$1:$1,0))="","-",(INDEX([2]Value2024!46:46,MATCH($K$2,[2]Value2024!$1:$1,0)))),IF($M$2=2023,IF(INDEX([2]Value2023!46:46,MATCH($K$2,[2]Value2023!$1:$1,0))="","-",(INDEX([2]Value2023!46:46,MATCH($K$2,[2]Value2023!$1:$1,0)))))))</f>
        <v>1371.287196</v>
      </c>
      <c r="O60" s="302">
        <f>IF($M$2=2022,IF(INDEX([2]Score2022!46:46,MATCH($K$2,[2]Score2022!$1:$1,0))="","-",(INDEX([2]Score2022!46:46,MATCH($K$2,[2]Score2022!$1:$1,0)))),IF($M$2=2024,IF(INDEX([2]Score2024!46:46,MATCH($K$2,[2]Score2024!$1:$1,0))="","-",(INDEX([2]Score2024!46:46,MATCH($K$2,[2]Score2024!$1:$1,0)))),IF($M$2=2023,IF(INDEX([2]Score2023!46:46,MATCH($K$2,[2]Score2023!$1:$1,0))="","-",(INDEX([2]Score2023!46:46,MATCH($K$2,[2]Score2023!$1:$1,0)))))))</f>
        <v>55.488038803404955</v>
      </c>
      <c r="P60" s="78">
        <f t="shared" si="1"/>
        <v>60.488038803404955</v>
      </c>
      <c r="Q60" s="79"/>
      <c r="R60" s="82" t="str">
        <f t="shared" si="2"/>
        <v>tu</v>
      </c>
      <c r="T60" s="13">
        <f>IF($T$2=2022,IF(INDEX([2]Rank2022!46:46,MATCH($R$2,[2]Rank2022!$1:$1,0))="","-",(INDEX([2]Rank2022!46:46,MATCH($R$2,[2]Rank2022!$1:$1,0)))),IF($T$2=2024,IF(INDEX([2]Rank2024!46:46,MATCH($R$2,[2]Rank2024!$1:$1,0))="","-",(INDEX([2]Rank2024!46:46,MATCH($R$2,[2]Rank2024!$1:$1,0)))),IF($T$2=2023,IF(INDEX([2]Rank2023!46:46,MATCH($R$2,[2]Rank2023!$1:$1,0))="","-",(INDEX([2]Rank2023!46:46,MATCH($R$2,[2]Rank2023!$1:$1,0)))))))</f>
        <v>9</v>
      </c>
      <c r="U60" s="302">
        <f>IF($T$2=2022,IF(INDEX([2]Value2022!46:46,MATCH($R$2,[2]Value2022!$1:$1,0))="","-",(INDEX([2]Value2022!46:46,MATCH($R$2,[2]Value2022!$1:$1,0)))),IF($T$2=2024,IF(INDEX([2]Value2024!46:46,MATCH($R$2,[2]Value2024!$1:$1,0))="","-",(INDEX([2]Value2024!46:46,MATCH($R$2,[2]Value2024!$1:$1,0)))),IF($T$2=2023,IF(INDEX([2]Value2023!46:46,MATCH($R$2,[2]Value2023!$1:$1,0))="","-",(INDEX([2]Value2023!46:46,MATCH($R$2,[2]Value2023!$1:$1,0)))))))</f>
        <v>1194.9025932685399</v>
      </c>
      <c r="V60" s="302">
        <f>IF($T$2=2022,IF(INDEX([2]Score2022!46:46,MATCH($R$2,[2]Score2022!$1:$1,0))="","-",(INDEX([2]Score2022!46:46,MATCH($R$2,[2]Score2022!$1:$1,0)))),IF($T$2=2024,IF(INDEX([2]Score2024!46:46,MATCH($R$2,[2]Score2024!$1:$1,0))="","-",(INDEX([2]Score2024!46:46,MATCH($R$2,[2]Score2024!$1:$1,0)))),IF($T$2=2023,IF(INDEX([2]Score2023!46:46,MATCH($R$2,[2]Score2023!$1:$1,0))="","-",(INDEX([2]Score2023!46:46,MATCH($R$2,[2]Score2023!$1:$1,0)))))))</f>
        <v>50.28566949760873</v>
      </c>
      <c r="W60" s="81">
        <f t="shared" si="3"/>
        <v>55.28566949760873</v>
      </c>
    </row>
    <row r="61" spans="3:23" ht="12" customHeight="1">
      <c r="C61" s="244"/>
      <c r="D61" s="244"/>
      <c r="E61" s="249" t="s">
        <v>242</v>
      </c>
      <c r="F61" s="14" t="s">
        <v>120</v>
      </c>
      <c r="G61" s="15" t="s">
        <v>121</v>
      </c>
      <c r="H61" s="15"/>
      <c r="I61" s="15"/>
      <c r="J61" s="15"/>
      <c r="K61" s="15"/>
      <c r="L61" s="15"/>
      <c r="M61" s="13">
        <f>IF($M$2=2022,IF(INDEX([2]Rank2022!47:47,MATCH($K$2,[2]Rank2022!$1:$1,0))="","-",(INDEX([2]Rank2022!47:47,MATCH($K$2,[2]Rank2022!$1:$1,0)))),IF($M$2=2024,IF(INDEX([2]Rank2024!47:47,MATCH($K$2,[2]Rank2024!$1:$1,0))="","-",(INDEX([2]Rank2024!47:47,MATCH($K$2,[2]Rank2024!$1:$1,0)))),IF($M$2=2023,IF(INDEX([2]Rank2023!47:47,MATCH($K$2,[2]Rank2023!$1:$1,0))="","-",(INDEX([2]Rank2023!47:47,MATCH($K$2,[2]Rank2023!$1:$1,0)))))))</f>
        <v>5</v>
      </c>
      <c r="N61" s="302" t="str">
        <f>IF($M$2=2022,IF(INDEX([2]Value2022!47:47,MATCH($K$2,[2]Value2022!$1:$1,0))="","-",(INDEX([2]Value2022!47:47,MATCH($K$2,[2]Value2022!$1:$1,0)))),IF($M$2=2024,IF(INDEX([2]Value2024!47:47,MATCH($K$2,[2]Value2024!$1:$1,0))="","-",(INDEX([2]Value2024!47:47,MATCH($K$2,[2]Value2024!$1:$1,0)))),IF($M$2=2023,IF(INDEX([2]Value2023!47:47,MATCH($K$2,[2]Value2023!$1:$1,0))="","-",(INDEX([2]Value2023!47:47,MATCH($K$2,[2]Value2023!$1:$1,0)))))))</f>
        <v>-</v>
      </c>
      <c r="O61" s="302">
        <f>IF($M$2=2022,IF(INDEX([2]Score2022!47:47,MATCH($K$2,[2]Score2022!$1:$1,0))="","-",(INDEX([2]Score2022!47:47,MATCH($K$2,[2]Score2022!$1:$1,0)))),IF($M$2=2024,IF(INDEX([2]Score2024!47:47,MATCH($K$2,[2]Score2024!$1:$1,0))="","-",(INDEX([2]Score2024!47:47,MATCH($K$2,[2]Score2024!$1:$1,0)))),IF($M$2=2023,IF(INDEX([2]Score2023!47:47,MATCH($K$2,[2]Score2023!$1:$1,0))="","-",(INDEX([2]Score2023!47:47,MATCH($K$2,[2]Score2023!$1:$1,0)))))))</f>
        <v>82.489897106424422</v>
      </c>
      <c r="P61" s="78">
        <f t="shared" si="1"/>
        <v>87.489897106424422</v>
      </c>
      <c r="Q61" s="79"/>
      <c r="R61" s="82" t="str">
        <f t="shared" si="2"/>
        <v xml:space="preserve">t </v>
      </c>
      <c r="T61" s="13">
        <f>IF($T$2=2022,IF(INDEX([2]Rank2022!47:47,MATCH($R$2,[2]Rank2022!$1:$1,0))="","-",(INDEX([2]Rank2022!47:47,MATCH($R$2,[2]Rank2022!$1:$1,0)))),IF($T$2=2024,IF(INDEX([2]Rank2024!47:47,MATCH($R$2,[2]Rank2024!$1:$1,0))="","-",(INDEX([2]Rank2024!47:47,MATCH($R$2,[2]Rank2024!$1:$1,0)))),IF($T$2=2023,IF(INDEX([2]Rank2023!47:47,MATCH($R$2,[2]Rank2023!$1:$1,0))="","-",(INDEX([2]Rank2023!47:47,MATCH($R$2,[2]Rank2023!$1:$1,0)))))))</f>
        <v>10</v>
      </c>
      <c r="U61" s="302" t="str">
        <f>IF($T$2=2022,IF(INDEX([2]Value2022!47:47,MATCH($R$2,[2]Value2022!$1:$1,0))="","-",(INDEX([2]Value2022!47:47,MATCH($R$2,[2]Value2022!$1:$1,0)))),IF($T$2=2024,IF(INDEX([2]Value2024!47:47,MATCH($R$2,[2]Value2024!$1:$1,0))="","-",(INDEX([2]Value2024!47:47,MATCH($R$2,[2]Value2024!$1:$1,0)))),IF($T$2=2023,IF(INDEX([2]Value2023!47:47,MATCH($R$2,[2]Value2023!$1:$1,0))="","-",(INDEX([2]Value2023!47:47,MATCH($R$2,[2]Value2023!$1:$1,0)))))))</f>
        <v>-</v>
      </c>
      <c r="V61" s="302">
        <f>IF($T$2=2022,IF(INDEX([2]Score2022!47:47,MATCH($R$2,[2]Score2022!$1:$1,0))="","-",(INDEX([2]Score2022!47:47,MATCH($R$2,[2]Score2022!$1:$1,0)))),IF($T$2=2024,IF(INDEX([2]Score2024!47:47,MATCH($R$2,[2]Score2024!$1:$1,0))="","-",(INDEX([2]Score2024!47:47,MATCH($R$2,[2]Score2024!$1:$1,0)))),IF($T$2=2023,IF(INDEX([2]Score2023!47:47,MATCH($R$2,[2]Score2023!$1:$1,0))="","-",(INDEX([2]Score2023!47:47,MATCH($R$2,[2]Score2023!$1:$1,0)))))))</f>
        <v>76.400573454540307</v>
      </c>
      <c r="W61" s="80">
        <f t="shared" si="3"/>
        <v>81.400573454540307</v>
      </c>
    </row>
    <row r="62" spans="3:23" ht="12" customHeight="1">
      <c r="C62" s="244"/>
      <c r="D62" s="244"/>
      <c r="E62" s="249" t="s">
        <v>242</v>
      </c>
      <c r="F62" s="8" t="s">
        <v>122</v>
      </c>
      <c r="G62" s="9" t="s">
        <v>123</v>
      </c>
      <c r="H62" s="9"/>
      <c r="I62" s="9"/>
      <c r="J62" s="9"/>
      <c r="K62" s="9"/>
      <c r="L62" s="9"/>
      <c r="M62" s="13">
        <f>IF($M$2=2022,IF(INDEX([2]Rank2022!48:48,MATCH($K$2,[2]Rank2022!$1:$1,0))="","-",(INDEX([2]Rank2022!48:48,MATCH($K$2,[2]Rank2022!$1:$1,0)))),IF($M$2=2024,IF(INDEX([2]Rank2024!48:48,MATCH($K$2,[2]Rank2024!$1:$1,0))="","-",(INDEX([2]Rank2024!48:48,MATCH($K$2,[2]Rank2024!$1:$1,0)))),IF($M$2=2023,IF(INDEX([2]Rank2023!48:48,MATCH($K$2,[2]Rank2023!$1:$1,0))="","-",(INDEX([2]Rank2023!48:48,MATCH($K$2,[2]Rank2023!$1:$1,0)))))))</f>
        <v>2</v>
      </c>
      <c r="N62" s="302">
        <f>IF($M$2=2022,IF(INDEX([2]Value2022!48:48,MATCH($K$2,[2]Value2022!$1:$1,0))="","-",(INDEX([2]Value2022!48:48,MATCH($K$2,[2]Value2022!$1:$1,0)))),IF($M$2=2024,IF(INDEX([2]Value2024!48:48,MATCH($K$2,[2]Value2024!$1:$1,0))="","-",(INDEX([2]Value2024!48:48,MATCH($K$2,[2]Value2024!$1:$1,0)))),IF($M$2=2023,IF(INDEX([2]Value2023!48:48,MATCH($K$2,[2]Value2023!$1:$1,0))="","-",(INDEX([2]Value2023!48:48,MATCH($K$2,[2]Value2023!$1:$1,0)))))))</f>
        <v>205.40973869999999</v>
      </c>
      <c r="O62" s="302">
        <f>IF($M$2=2022,IF(INDEX([2]Score2022!48:48,MATCH($K$2,[2]Score2022!$1:$1,0))="","-",(INDEX([2]Score2022!48:48,MATCH($K$2,[2]Score2022!$1:$1,0)))),IF($M$2=2024,IF(INDEX([2]Score2024!48:48,MATCH($K$2,[2]Score2024!$1:$1,0))="","-",(INDEX([2]Score2024!48:48,MATCH($K$2,[2]Score2024!$1:$1,0)))),IF($M$2=2023,IF(INDEX([2]Score2023!48:48,MATCH($K$2,[2]Score2023!$1:$1,0))="","-",(INDEX([2]Score2023!48:48,MATCH($K$2,[2]Score2023!$1:$1,0)))))))</f>
        <v>90.34217016607036</v>
      </c>
      <c r="P62" s="78">
        <f t="shared" si="1"/>
        <v>95.34217016607036</v>
      </c>
      <c r="Q62" s="79"/>
      <c r="R62" s="82" t="str">
        <f t="shared" si="2"/>
        <v xml:space="preserve">t </v>
      </c>
      <c r="T62" s="13">
        <f>IF($T$2=2022,IF(INDEX([2]Rank2022!48:48,MATCH($R$2,[2]Rank2022!$1:$1,0))="","-",(INDEX([2]Rank2022!48:48,MATCH($R$2,[2]Rank2022!$1:$1,0)))),IF($T$2=2024,IF(INDEX([2]Rank2024!48:48,MATCH($R$2,[2]Rank2024!$1:$1,0))="","-",(INDEX([2]Rank2024!48:48,MATCH($R$2,[2]Rank2024!$1:$1,0)))),IF($T$2=2023,IF(INDEX([2]Rank2023!48:48,MATCH($R$2,[2]Rank2023!$1:$1,0))="","-",(INDEX([2]Rank2023!48:48,MATCH($R$2,[2]Rank2023!$1:$1,0)))))))</f>
        <v>7</v>
      </c>
      <c r="U62" s="302">
        <f>IF($T$2=2022,IF(INDEX([2]Value2022!48:48,MATCH($R$2,[2]Value2022!$1:$1,0))="","-",(INDEX([2]Value2022!48:48,MATCH($R$2,[2]Value2022!$1:$1,0)))),IF($T$2=2024,IF(INDEX([2]Value2024!48:48,MATCH($R$2,[2]Value2024!$1:$1,0))="","-",(INDEX([2]Value2024!48:48,MATCH($R$2,[2]Value2024!$1:$1,0)))),IF($T$2=2023,IF(INDEX([2]Value2023!48:48,MATCH($R$2,[2]Value2023!$1:$1,0))="","-",(INDEX([2]Value2023!48:48,MATCH($R$2,[2]Value2023!$1:$1,0)))))))</f>
        <v>130.80500000000001</v>
      </c>
      <c r="V62" s="302">
        <f>IF($T$2=2022,IF(INDEX([2]Score2022!48:48,MATCH($R$2,[2]Score2022!$1:$1,0))="","-",(INDEX([2]Score2022!48:48,MATCH($R$2,[2]Score2022!$1:$1,0)))),IF($T$2=2024,IF(INDEX([2]Score2024!48:48,MATCH($R$2,[2]Score2024!$1:$1,0))="","-",(INDEX([2]Score2024!48:48,MATCH($R$2,[2]Score2024!$1:$1,0)))),IF($T$2=2023,IF(INDEX([2]Score2023!48:48,MATCH($R$2,[2]Score2023!$1:$1,0))="","-",(INDEX([2]Score2023!48:48,MATCH($R$2,[2]Score2023!$1:$1,0)))))))</f>
        <v>67.021622500406451</v>
      </c>
      <c r="W62" s="79">
        <f t="shared" si="3"/>
        <v>72.021622500406451</v>
      </c>
    </row>
    <row r="63" spans="3:23" ht="12" customHeight="1">
      <c r="C63" s="244"/>
      <c r="D63" s="244"/>
      <c r="E63" s="249" t="s">
        <v>242</v>
      </c>
      <c r="F63" s="8" t="s">
        <v>124</v>
      </c>
      <c r="G63" s="9" t="s">
        <v>125</v>
      </c>
      <c r="H63" s="9"/>
      <c r="I63" s="9"/>
      <c r="J63" s="9"/>
      <c r="K63" s="9"/>
      <c r="L63" s="9"/>
      <c r="M63" s="13">
        <f>IF($M$2=2022,IF(INDEX([2]Rank2022!49:49,MATCH($K$2,[2]Rank2022!$1:$1,0))="","-",(INDEX([2]Rank2022!49:49,MATCH($K$2,[2]Rank2022!$1:$1,0)))),IF($M$2=2024,IF(INDEX([2]Rank2024!49:49,MATCH($K$2,[2]Rank2024!$1:$1,0))="","-",(INDEX([2]Rank2024!49:49,MATCH($K$2,[2]Rank2024!$1:$1,0)))),IF($M$2=2023,IF(INDEX([2]Rank2023!49:49,MATCH($K$2,[2]Rank2023!$1:$1,0))="","-",(INDEX([2]Rank2023!49:49,MATCH($K$2,[2]Rank2023!$1:$1,0)))))))</f>
        <v>10</v>
      </c>
      <c r="N63" s="302">
        <f>IF($M$2=2022,IF(INDEX([2]Value2022!49:49,MATCH($K$2,[2]Value2022!$1:$1,0))="","-",(INDEX([2]Value2022!49:49,MATCH($K$2,[2]Value2022!$1:$1,0)))),IF($M$2=2024,IF(INDEX([2]Value2024!49:49,MATCH($K$2,[2]Value2024!$1:$1,0))="","-",(INDEX([2]Value2024!49:49,MATCH($K$2,[2]Value2024!$1:$1,0)))),IF($M$2=2023,IF(INDEX([2]Value2023!49:49,MATCH($K$2,[2]Value2023!$1:$1,0))="","-",(INDEX([2]Value2023!49:49,MATCH($K$2,[2]Value2023!$1:$1,0)))))))</f>
        <v>91.753208330000007</v>
      </c>
      <c r="O63" s="302">
        <f>IF($M$2=2022,IF(INDEX([2]Score2022!49:49,MATCH($K$2,[2]Score2022!$1:$1,0))="","-",(INDEX([2]Score2022!49:49,MATCH($K$2,[2]Score2022!$1:$1,0)))),IF($M$2=2024,IF(INDEX([2]Score2024!49:49,MATCH($K$2,[2]Score2024!$1:$1,0))="","-",(INDEX([2]Score2024!49:49,MATCH($K$2,[2]Score2024!$1:$1,0)))),IF($M$2=2023,IF(INDEX([2]Score2023!49:49,MATCH($K$2,[2]Score2023!$1:$1,0))="","-",(INDEX([2]Score2023!49:49,MATCH($K$2,[2]Score2023!$1:$1,0)))))))</f>
        <v>91.787951271641745</v>
      </c>
      <c r="P63" s="78">
        <f t="shared" si="1"/>
        <v>96.787951271641745</v>
      </c>
      <c r="Q63" s="79"/>
      <c r="R63" s="82" t="str">
        <f t="shared" si="2"/>
        <v xml:space="preserve">t </v>
      </c>
      <c r="T63" s="13">
        <f>IF($T$2=2022,IF(INDEX([2]Rank2022!49:49,MATCH($R$2,[2]Rank2022!$1:$1,0))="","-",(INDEX([2]Rank2022!49:49,MATCH($R$2,[2]Rank2022!$1:$1,0)))),IF($T$2=2024,IF(INDEX([2]Rank2024!49:49,MATCH($R$2,[2]Rank2024!$1:$1,0))="","-",(INDEX([2]Rank2024!49:49,MATCH($R$2,[2]Rank2024!$1:$1,0)))),IF($T$2=2023,IF(INDEX([2]Rank2023!49:49,MATCH($R$2,[2]Rank2023!$1:$1,0))="","-",(INDEX([2]Rank2023!49:49,MATCH($R$2,[2]Rank2023!$1:$1,0)))))))</f>
        <v>12</v>
      </c>
      <c r="U63" s="302">
        <f>IF($T$2=2022,IF(INDEX([2]Value2022!49:49,MATCH($R$2,[2]Value2022!$1:$1,0))="","-",(INDEX([2]Value2022!49:49,MATCH($R$2,[2]Value2022!$1:$1,0)))),IF($T$2=2024,IF(INDEX([2]Value2024!49:49,MATCH($R$2,[2]Value2024!$1:$1,0))="","-",(INDEX([2]Value2024!49:49,MATCH($R$2,[2]Value2024!$1:$1,0)))),IF($T$2=2023,IF(INDEX([2]Value2023!49:49,MATCH($R$2,[2]Value2023!$1:$1,0))="","-",(INDEX([2]Value2023!49:49,MATCH($R$2,[2]Value2023!$1:$1,0)))))))</f>
        <v>89</v>
      </c>
      <c r="V63" s="302">
        <f>IF($T$2=2022,IF(INDEX([2]Score2022!49:49,MATCH($R$2,[2]Score2022!$1:$1,0))="","-",(INDEX([2]Score2022!49:49,MATCH($R$2,[2]Score2022!$1:$1,0)))),IF($T$2=2024,IF(INDEX([2]Score2024!49:49,MATCH($R$2,[2]Score2024!$1:$1,0))="","-",(INDEX([2]Score2024!49:49,MATCH($R$2,[2]Score2024!$1:$1,0)))),IF($T$2=2023,IF(INDEX([2]Score2023!49:49,MATCH($R$2,[2]Score2023!$1:$1,0))="","-",(INDEX([2]Score2023!49:49,MATCH($R$2,[2]Score2023!$1:$1,0)))))))</f>
        <v>88.214342064230948</v>
      </c>
      <c r="W63" s="79">
        <f t="shared" si="3"/>
        <v>93.214342064230948</v>
      </c>
    </row>
    <row r="64" spans="3:23" ht="12" customHeight="1">
      <c r="C64" s="244"/>
      <c r="D64" s="244"/>
      <c r="E64" s="249" t="s">
        <v>242</v>
      </c>
      <c r="F64" s="8" t="s">
        <v>126</v>
      </c>
      <c r="G64" s="9" t="s">
        <v>127</v>
      </c>
      <c r="H64" s="9"/>
      <c r="I64" s="9"/>
      <c r="J64" s="9"/>
      <c r="K64" s="9"/>
      <c r="L64" s="9"/>
      <c r="M64" s="13">
        <f>IF($M$2=2022,IF(INDEX([2]Rank2022!50:50,MATCH($K$2,[2]Rank2022!$1:$1,0))="","-",(INDEX([2]Rank2022!50:50,MATCH($K$2,[2]Rank2022!$1:$1,0)))),IF($M$2=2024,IF(INDEX([2]Rank2024!50:50,MATCH($K$2,[2]Rank2024!$1:$1,0))="","-",(INDEX([2]Rank2024!50:50,MATCH($K$2,[2]Rank2024!$1:$1,0)))),IF($M$2=2023,IF(INDEX([2]Rank2023!50:50,MATCH($K$2,[2]Rank2023!$1:$1,0))="","-",(INDEX([2]Rank2023!50:50,MATCH($K$2,[2]Rank2023!$1:$1,0)))))))</f>
        <v>6</v>
      </c>
      <c r="N64" s="302">
        <f>IF($M$2=2022,IF(INDEX([2]Value2022!50:50,MATCH($K$2,[2]Value2022!$1:$1,0))="","-",(INDEX([2]Value2022!50:50,MATCH($K$2,[2]Value2022!$1:$1,0)))),IF($M$2=2024,IF(INDEX([2]Value2024!50:50,MATCH($K$2,[2]Value2024!$1:$1,0))="","-",(INDEX([2]Value2024!50:50,MATCH($K$2,[2]Value2024!$1:$1,0)))),IF($M$2=2023,IF(INDEX([2]Value2023!50:50,MATCH($K$2,[2]Value2023!$1:$1,0))="","-",(INDEX([2]Value2023!50:50,MATCH($K$2,[2]Value2023!$1:$1,0)))))))</f>
        <v>37.578129339999997</v>
      </c>
      <c r="O64" s="302">
        <f>IF($M$2=2022,IF(INDEX([2]Score2022!50:50,MATCH($K$2,[2]Score2022!$1:$1,0))="","-",(INDEX([2]Score2022!50:50,MATCH($K$2,[2]Score2022!$1:$1,0)))),IF($M$2=2024,IF(INDEX([2]Score2024!50:50,MATCH($K$2,[2]Score2024!$1:$1,0))="","-",(INDEX([2]Score2024!50:50,MATCH($K$2,[2]Score2024!$1:$1,0)))),IF($M$2=2023,IF(INDEX([2]Score2023!50:50,MATCH($K$2,[2]Score2023!$1:$1,0))="","-",(INDEX([2]Score2023!50:50,MATCH($K$2,[2]Score2023!$1:$1,0)))))))</f>
        <v>82.645011703224924</v>
      </c>
      <c r="P64" s="78">
        <f t="shared" si="1"/>
        <v>87.645011703224924</v>
      </c>
      <c r="Q64" s="79"/>
      <c r="R64" s="82" t="str">
        <f t="shared" si="2"/>
        <v xml:space="preserve">t </v>
      </c>
      <c r="T64" s="13">
        <f>IF($T$2=2022,IF(INDEX([2]Rank2022!50:50,MATCH($R$2,[2]Rank2022!$1:$1,0))="","-",(INDEX([2]Rank2022!50:50,MATCH($R$2,[2]Rank2022!$1:$1,0)))),IF($T$2=2024,IF(INDEX([2]Rank2024!50:50,MATCH($R$2,[2]Rank2024!$1:$1,0))="","-",(INDEX([2]Rank2024!50:50,MATCH($R$2,[2]Rank2024!$1:$1,0)))),IF($T$2=2023,IF(INDEX([2]Rank2023!50:50,MATCH($R$2,[2]Rank2023!$1:$1,0))="","-",(INDEX([2]Rank2023!50:50,MATCH($R$2,[2]Rank2023!$1:$1,0)))))))</f>
        <v>10</v>
      </c>
      <c r="U64" s="302">
        <f>IF($T$2=2022,IF(INDEX([2]Value2022!50:50,MATCH($R$2,[2]Value2022!$1:$1,0))="","-",(INDEX([2]Value2022!50:50,MATCH($R$2,[2]Value2022!$1:$1,0)))),IF($T$2=2024,IF(INDEX([2]Value2024!50:50,MATCH($R$2,[2]Value2024!$1:$1,0))="","-",(INDEX([2]Value2024!50:50,MATCH($R$2,[2]Value2024!$1:$1,0)))),IF($T$2=2023,IF(INDEX([2]Value2023!50:50,MATCH($R$2,[2]Value2023!$1:$1,0))="","-",(INDEX([2]Value2023!50:50,MATCH($R$2,[2]Value2023!$1:$1,0)))))))</f>
        <v>29.426613</v>
      </c>
      <c r="V64" s="302">
        <f>IF($T$2=2022,IF(INDEX([2]Score2022!50:50,MATCH($R$2,[2]Score2022!$1:$1,0))="","-",(INDEX([2]Score2022!50:50,MATCH($R$2,[2]Score2022!$1:$1,0)))),IF($T$2=2024,IF(INDEX([2]Score2024!50:50,MATCH($R$2,[2]Score2024!$1:$1,0))="","-",(INDEX([2]Score2024!50:50,MATCH($R$2,[2]Score2024!$1:$1,0)))),IF($T$2=2023,IF(INDEX([2]Score2023!50:50,MATCH($R$2,[2]Score2023!$1:$1,0))="","-",(INDEX([2]Score2023!50:50,MATCH($R$2,[2]Score2023!$1:$1,0)))))))</f>
        <v>66.312866890431096</v>
      </c>
      <c r="W64" s="79">
        <f t="shared" si="3"/>
        <v>71.312866890431096</v>
      </c>
    </row>
    <row r="65" spans="3:23" ht="12" customHeight="1">
      <c r="C65" s="244"/>
      <c r="D65" s="244"/>
      <c r="E65" s="249" t="s">
        <v>242</v>
      </c>
      <c r="F65" s="17" t="s">
        <v>128</v>
      </c>
      <c r="G65" s="18" t="s">
        <v>129</v>
      </c>
      <c r="H65" s="18"/>
      <c r="I65" s="18"/>
      <c r="J65" s="18"/>
      <c r="K65" s="18"/>
      <c r="L65" s="18"/>
      <c r="M65" s="13">
        <f>IF($M$2=2022,IF(INDEX([2]Rank2022!51:51,MATCH($K$2,[2]Rank2022!$1:$1,0))="","-",(INDEX([2]Rank2022!51:51,MATCH($K$2,[2]Rank2022!$1:$1,0)))),IF($M$2=2024,IF(INDEX([2]Rank2024!51:51,MATCH($K$2,[2]Rank2024!$1:$1,0))="","-",(INDEX([2]Rank2024!51:51,MATCH($K$2,[2]Rank2024!$1:$1,0)))),IF($M$2=2023,IF(INDEX([2]Rank2023!51:51,MATCH($K$2,[2]Rank2023!$1:$1,0))="","-",(INDEX([2]Rank2023!51:51,MATCH($K$2,[2]Rank2023!$1:$1,0)))))))</f>
        <v>20</v>
      </c>
      <c r="N65" s="302">
        <f>IF($M$2=2022,IF(INDEX([2]Value2022!51:51,MATCH($K$2,[2]Value2022!$1:$1,0))="","-",(INDEX([2]Value2022!51:51,MATCH($K$2,[2]Value2022!$1:$1,0)))),IF($M$2=2024,IF(INDEX([2]Value2024!51:51,MATCH($K$2,[2]Value2024!$1:$1,0))="","-",(INDEX([2]Value2024!51:51,MATCH($K$2,[2]Value2024!$1:$1,0)))),IF($M$2=2023,IF(INDEX([2]Value2023!51:51,MATCH($K$2,[2]Value2023!$1:$1,0))="","-",(INDEX([2]Value2023!51:51,MATCH($K$2,[2]Value2023!$1:$1,0)))))))</f>
        <v>110.166472</v>
      </c>
      <c r="O65" s="302">
        <f>IF($M$2=2022,IF(INDEX([2]Score2022!51:51,MATCH($K$2,[2]Score2022!$1:$1,0))="","-",(INDEX([2]Score2022!51:51,MATCH($K$2,[2]Score2022!$1:$1,0)))),IF($M$2=2024,IF(INDEX([2]Score2024!51:51,MATCH($K$2,[2]Score2024!$1:$1,0))="","-",(INDEX([2]Score2024!51:51,MATCH($K$2,[2]Score2024!$1:$1,0)))),IF($M$2=2023,IF(INDEX([2]Score2023!51:51,MATCH($K$2,[2]Score2023!$1:$1,0))="","-",(INDEX([2]Score2023!51:51,MATCH($K$2,[2]Score2023!$1:$1,0)))))))</f>
        <v>25.357413522440716</v>
      </c>
      <c r="P65" s="78">
        <f t="shared" si="1"/>
        <v>30.357413522440716</v>
      </c>
      <c r="Q65" s="79"/>
      <c r="R65" s="82" t="str">
        <f t="shared" si="2"/>
        <v xml:space="preserve"> u</v>
      </c>
      <c r="T65" s="13">
        <f>IF($T$2=2022,IF(INDEX([2]Rank2022!51:51,MATCH($R$2,[2]Rank2022!$1:$1,0))="","-",(INDEX([2]Rank2022!51:51,MATCH($R$2,[2]Rank2022!$1:$1,0)))),IF($T$2=2024,IF(INDEX([2]Rank2024!51:51,MATCH($R$2,[2]Rank2024!$1:$1,0))="","-",(INDEX([2]Rank2024!51:51,MATCH($R$2,[2]Rank2024!$1:$1,0)))),IF($T$2=2023,IF(INDEX([2]Rank2023!51:51,MATCH($R$2,[2]Rank2023!$1:$1,0))="","-",(INDEX([2]Rank2023!51:51,MATCH($R$2,[2]Rank2023!$1:$1,0)))))))</f>
        <v>16</v>
      </c>
      <c r="U65" s="302">
        <f>IF($T$2=2022,IF(INDEX([2]Value2022!51:51,MATCH($R$2,[2]Value2022!$1:$1,0))="","-",(INDEX([2]Value2022!51:51,MATCH($R$2,[2]Value2022!$1:$1,0)))),IF($T$2=2024,IF(INDEX([2]Value2024!51:51,MATCH($R$2,[2]Value2024!$1:$1,0))="","-",(INDEX([2]Value2024!51:51,MATCH($R$2,[2]Value2024!$1:$1,0)))),IF($T$2=2023,IF(INDEX([2]Value2023!51:51,MATCH($R$2,[2]Value2023!$1:$1,0))="","-",(INDEX([2]Value2023!51:51,MATCH($R$2,[2]Value2023!$1:$1,0)))))))</f>
        <v>124.57</v>
      </c>
      <c r="V65" s="302">
        <f>IF($T$2=2022,IF(INDEX([2]Score2022!51:51,MATCH($R$2,[2]Score2022!$1:$1,0))="","-",(INDEX([2]Score2022!51:51,MATCH($R$2,[2]Score2022!$1:$1,0)))),IF($T$2=2024,IF(INDEX([2]Score2024!51:51,MATCH($R$2,[2]Score2024!$1:$1,0))="","-",(INDEX([2]Score2024!51:51,MATCH($R$2,[2]Score2024!$1:$1,0)))),IF($T$2=2023,IF(INDEX([2]Score2023!51:51,MATCH($R$2,[2]Score2023!$1:$1,0))="","-",(INDEX([2]Score2023!51:51,MATCH($R$2,[2]Score2023!$1:$1,0)))))))</f>
        <v>43.324317233098704</v>
      </c>
      <c r="W65" s="81">
        <f t="shared" si="3"/>
        <v>48.324317233098704</v>
      </c>
    </row>
    <row r="66" spans="3:23" ht="12" customHeight="1">
      <c r="C66" s="244"/>
      <c r="D66" s="244"/>
      <c r="E66" s="249" t="s">
        <v>242</v>
      </c>
      <c r="M66" s="13"/>
      <c r="N66" s="302"/>
      <c r="O66" s="302"/>
      <c r="P66" s="79"/>
      <c r="Q66" s="79"/>
      <c r="R66" s="82"/>
      <c r="T66" s="13"/>
      <c r="U66" s="302"/>
      <c r="V66" s="302"/>
      <c r="W66" s="79"/>
    </row>
    <row r="67" spans="3:23" ht="12" customHeight="1">
      <c r="C67" s="244"/>
      <c r="E67" s="295" t="s">
        <v>253</v>
      </c>
      <c r="F67" s="295" t="s">
        <v>253</v>
      </c>
      <c r="G67" s="295"/>
      <c r="H67" s="295"/>
      <c r="I67" s="295"/>
      <c r="J67" s="295"/>
      <c r="K67" s="295"/>
      <c r="L67" s="295"/>
      <c r="M67" s="295" t="s">
        <v>243</v>
      </c>
      <c r="N67" s="295" t="s">
        <v>237</v>
      </c>
      <c r="O67" s="295" t="s">
        <v>273</v>
      </c>
      <c r="P67" s="295"/>
      <c r="Q67" s="295"/>
      <c r="R67" s="295"/>
      <c r="S67" s="295"/>
      <c r="T67" s="295" t="s">
        <v>243</v>
      </c>
      <c r="U67" s="295" t="s">
        <v>237</v>
      </c>
      <c r="V67" s="295" t="s">
        <v>273</v>
      </c>
      <c r="W67" s="295"/>
    </row>
    <row r="68" spans="3:23" ht="12" customHeight="1">
      <c r="C68" s="244"/>
      <c r="D68" s="244"/>
      <c r="E68" s="5" t="s">
        <v>253</v>
      </c>
      <c r="F68" s="11" t="s">
        <v>132</v>
      </c>
      <c r="G68" s="12" t="s">
        <v>133</v>
      </c>
      <c r="H68" s="12"/>
      <c r="I68" s="12"/>
      <c r="J68" s="12"/>
      <c r="K68" s="12"/>
      <c r="L68" s="12"/>
      <c r="M68" s="13">
        <f>IF($M$2=2022,IF(INDEX([2]Rank2022!55:55,MATCH($K$2,[2]Rank2022!$1:$1,0))="","-",(INDEX([2]Rank2022!55:55,MATCH($K$2,[2]Rank2022!$1:$1,0)))),IF($M$2=2024,IF(INDEX([2]Rank2024!55:55,MATCH($K$2,[2]Rank2024!$1:$1,0))="","-",(INDEX([2]Rank2024!55:55,MATCH($K$2,[2]Rank2024!$1:$1,0)))),IF($M$2=2023,IF(INDEX([2]Rank2023!55:55,MATCH($K$2,[2]Rank2023!$1:$1,0))="","-",(INDEX([2]Rank2023!55:55,MATCH($K$2,[2]Rank2023!$1:$1,0)))))))</f>
        <v>16</v>
      </c>
      <c r="N68" s="302">
        <f>IF($M$2=2022,IF(INDEX([2]Value2022!55:55,MATCH($K$2,[2]Value2022!$1:$1,0))="","-",(INDEX([2]Value2022!55:55,MATCH($K$2,[2]Value2022!$1:$1,0)))),IF($M$2=2024,IF(INDEX([2]Value2024!55:55,MATCH($K$2,[2]Value2024!$1:$1,0))="","-",(INDEX([2]Value2024!55:55,MATCH($K$2,[2]Value2024!$1:$1,0)))),IF($M$2=2023,IF(INDEX([2]Value2023!55:55,MATCH($K$2,[2]Value2023!$1:$1,0))="","-",(INDEX([2]Value2023!55:55,MATCH($K$2,[2]Value2023!$1:$1,0)))))))</f>
        <v>39.799999999999997</v>
      </c>
      <c r="O68" s="302">
        <f>IF($M$2=2022,IF(INDEX([2]Score2022!55:55,MATCH($K$2,[2]Score2022!$1:$1,0))="","-",(INDEX([2]Score2022!55:55,MATCH($K$2,[2]Score2022!$1:$1,0)))),IF($M$2=2024,IF(INDEX([2]Score2024!55:55,MATCH($K$2,[2]Score2024!$1:$1,0))="","-",(INDEX([2]Score2024!55:55,MATCH($K$2,[2]Score2024!$1:$1,0)))),IF($M$2=2023,IF(INDEX([2]Score2023!55:55,MATCH($K$2,[2]Score2023!$1:$1,0))="","-",(INDEX([2]Score2023!55:55,MATCH($K$2,[2]Score2023!$1:$1,0)))))))</f>
        <v>35.849056603773604</v>
      </c>
      <c r="P68" s="78">
        <f>IF(O68="-","",O68+5)</f>
        <v>40.849056603773604</v>
      </c>
      <c r="Q68" s="79"/>
      <c r="R68" s="82" t="str">
        <f t="shared" ref="R68:R91" si="4">IF(M68="-","",IF(M68&gt;T68," u",IF(M68=T68,"tu",IF(M68&lt;T68,"t ",""))))</f>
        <v xml:space="preserve"> u</v>
      </c>
      <c r="T68" s="13">
        <f>IF($T$2=2022,IF(INDEX([2]Rank2022!55:55,MATCH($R$2,[2]Rank2022!$1:$1,0))="","-",(INDEX([2]Rank2022!55:55,MATCH($R$2,[2]Rank2022!$1:$1,0)))),IF($T$2=2024,IF(INDEX([2]Rank2024!55:55,MATCH($R$2,[2]Rank2024!$1:$1,0))="","-",(INDEX([2]Rank2024!55:55,MATCH($R$2,[2]Rank2024!$1:$1,0)))),IF($T$2=2023,IF(INDEX([2]Rank2023!55:55,MATCH($R$2,[2]Rank2023!$1:$1,0))="","-",(INDEX([2]Rank2023!55:55,MATCH($R$2,[2]Rank2023!$1:$1,0)))))))</f>
        <v>1</v>
      </c>
      <c r="U68" s="302">
        <f>IF($T$2=2022,IF(INDEX([2]Value2022!55:55,MATCH($R$2,[2]Value2022!$1:$1,0))="","-",(INDEX([2]Value2022!55:55,MATCH($R$2,[2]Value2022!$1:$1,0)))),IF($T$2=2024,IF(INDEX([2]Value2024!55:55,MATCH($R$2,[2]Value2024!$1:$1,0))="","-",(INDEX([2]Value2024!55:55,MATCH($R$2,[2]Value2024!$1:$1,0)))),IF($T$2=2023,IF(INDEX([2]Value2023!55:55,MATCH($R$2,[2]Value2023!$1:$1,0))="","-",(INDEX([2]Value2023!55:55,MATCH($R$2,[2]Value2023!$1:$1,0)))))))</f>
        <v>27.4</v>
      </c>
      <c r="V68" s="302">
        <f>IF($T$2=2022,IF(INDEX([2]Score2022!55:55,MATCH($R$2,[2]Score2022!$1:$1,0))="","-",(INDEX([2]Score2022!55:55,MATCH($R$2,[2]Score2022!$1:$1,0)))),IF($T$2=2024,IF(INDEX([2]Score2024!55:55,MATCH($R$2,[2]Score2024!$1:$1,0))="","-",(INDEX([2]Score2024!55:55,MATCH($R$2,[2]Score2024!$1:$1,0)))),IF($T$2=2023,IF(INDEX([2]Score2023!55:55,MATCH($R$2,[2]Score2023!$1:$1,0))="","-",(INDEX([2]Score2023!55:55,MATCH($R$2,[2]Score2023!$1:$1,0)))))))</f>
        <v>100</v>
      </c>
      <c r="W68" s="78">
        <f>IF(V68="-","",V68+5)</f>
        <v>105</v>
      </c>
    </row>
    <row r="69" spans="3:23" ht="12" customHeight="1">
      <c r="C69" s="244"/>
      <c r="D69" s="244"/>
      <c r="E69" s="5" t="s">
        <v>253</v>
      </c>
      <c r="F69" s="6" t="s">
        <v>134</v>
      </c>
      <c r="G69" s="5" t="s">
        <v>135</v>
      </c>
      <c r="M69" s="13">
        <f>IF($M$2=2022,IF(INDEX([2]Rank2022!56:56,MATCH($K$2,[2]Rank2022!$1:$1,0))="","-",(INDEX([2]Rank2022!56:56,MATCH($K$2,[2]Rank2022!$1:$1,0)))),IF($M$2=2024,IF(INDEX([2]Rank2024!56:56,MATCH($K$2,[2]Rank2024!$1:$1,0))="","-",(INDEX([2]Rank2024!56:56,MATCH($K$2,[2]Rank2024!$1:$1,0)))),IF($M$2=2023,IF(INDEX([2]Rank2023!56:56,MATCH($K$2,[2]Rank2023!$1:$1,0))="","-",(INDEX([2]Rank2023!56:56,MATCH($K$2,[2]Rank2023!$1:$1,0)))))))</f>
        <v>1</v>
      </c>
      <c r="N69" s="302" t="str">
        <f>IF($M$2=2022,IF(INDEX([2]Value2022!56:56,MATCH($K$2,[2]Value2022!$1:$1,0))="","-",(INDEX([2]Value2022!56:56,MATCH($K$2,[2]Value2022!$1:$1,0)))),IF($M$2=2024,IF(INDEX([2]Value2024!56:56,MATCH($K$2,[2]Value2024!$1:$1,0))="","-",(INDEX([2]Value2024!56:56,MATCH($K$2,[2]Value2024!$1:$1,0)))),IF($M$2=2023,IF(INDEX([2]Value2023!56:56,MATCH($K$2,[2]Value2023!$1:$1,0))="","-",(INDEX([2]Value2023!56:56,MATCH($K$2,[2]Value2023!$1:$1,0)))))))</f>
        <v>-</v>
      </c>
      <c r="O69" s="302">
        <f>IF($M$2=2022,IF(INDEX([2]Score2022!56:56,MATCH($K$2,[2]Score2022!$1:$1,0))="","-",(INDEX([2]Score2022!56:56,MATCH($K$2,[2]Score2022!$1:$1,0)))),IF($M$2=2024,IF(INDEX([2]Score2024!56:56,MATCH($K$2,[2]Score2024!$1:$1,0))="","-",(INDEX([2]Score2024!56:56,MATCH($K$2,[2]Score2024!$1:$1,0)))),IF($M$2=2023,IF(INDEX([2]Score2023!56:56,MATCH($K$2,[2]Score2023!$1:$1,0))="","-",(INDEX([2]Score2023!56:56,MATCH($K$2,[2]Score2023!$1:$1,0)))))))</f>
        <v>100</v>
      </c>
      <c r="P69" s="79">
        <f t="shared" ref="P69:P91" si="5">IF(O69="-","",O69+5)</f>
        <v>105</v>
      </c>
      <c r="Q69" s="79"/>
      <c r="R69" s="82" t="str">
        <f t="shared" si="4"/>
        <v xml:space="preserve">t </v>
      </c>
      <c r="T69" s="13">
        <f>IF($T$2=2022,IF(INDEX([2]Rank2022!56:56,MATCH($R$2,[2]Rank2022!$1:$1,0))="","-",(INDEX([2]Rank2022!56:56,MATCH($R$2,[2]Rank2022!$1:$1,0)))),IF($T$2=2024,IF(INDEX([2]Rank2024!56:56,MATCH($R$2,[2]Rank2024!$1:$1,0))="","-",(INDEX([2]Rank2024!56:56,MATCH($R$2,[2]Rank2024!$1:$1,0)))),IF($T$2=2023,IF(INDEX([2]Rank2023!56:56,MATCH($R$2,[2]Rank2023!$1:$1,0))="","-",(INDEX([2]Rank2023!56:56,MATCH($R$2,[2]Rank2023!$1:$1,0)))))))</f>
        <v>9</v>
      </c>
      <c r="U69" s="302" t="str">
        <f>IF($T$2=2022,IF(INDEX([2]Value2022!56:56,MATCH($R$2,[2]Value2022!$1:$1,0))="","-",(INDEX([2]Value2022!56:56,MATCH($R$2,[2]Value2022!$1:$1,0)))),IF($T$2=2024,IF(INDEX([2]Value2024!56:56,MATCH($R$2,[2]Value2024!$1:$1,0))="","-",(INDEX([2]Value2024!56:56,MATCH($R$2,[2]Value2024!$1:$1,0)))),IF($T$2=2023,IF(INDEX([2]Value2023!56:56,MATCH($R$2,[2]Value2023!$1:$1,0))="","-",(INDEX([2]Value2023!56:56,MATCH($R$2,[2]Value2023!$1:$1,0)))))))</f>
        <v>-</v>
      </c>
      <c r="V69" s="302">
        <f>IF($T$2=2022,IF(INDEX([2]Score2022!56:56,MATCH($R$2,[2]Score2022!$1:$1,0))="","-",(INDEX([2]Score2022!56:56,MATCH($R$2,[2]Score2022!$1:$1,0)))),IF($T$2=2024,IF(INDEX([2]Score2024!56:56,MATCH($R$2,[2]Score2024!$1:$1,0))="","-",(INDEX([2]Score2024!56:56,MATCH($R$2,[2]Score2024!$1:$1,0)))),IF($T$2=2023,IF(INDEX([2]Score2023!56:56,MATCH($R$2,[2]Score2023!$1:$1,0))="","-",(INDEX([2]Score2023!56:56,MATCH($R$2,[2]Score2023!$1:$1,0)))))))</f>
        <v>61.875688269053839</v>
      </c>
      <c r="W69" s="79">
        <f t="shared" ref="W69:W92" si="6">IF(V69="-","",V69+5)</f>
        <v>66.875688269053839</v>
      </c>
    </row>
    <row r="70" spans="3:23" ht="12" customHeight="1">
      <c r="C70" s="244"/>
      <c r="D70" s="244"/>
      <c r="E70" s="5" t="s">
        <v>253</v>
      </c>
      <c r="F70" s="8" t="s">
        <v>136</v>
      </c>
      <c r="G70" s="9" t="s">
        <v>137</v>
      </c>
      <c r="H70" s="9"/>
      <c r="I70" s="9"/>
      <c r="J70" s="9"/>
      <c r="K70" s="9"/>
      <c r="L70" s="9"/>
      <c r="M70" s="13">
        <f>IF($M$2=2022,IF(INDEX([2]Rank2022!57:57,MATCH($K$2,[2]Rank2022!$1:$1,0))="","-",(INDEX([2]Rank2022!57:57,MATCH($K$2,[2]Rank2022!$1:$1,0)))),IF($M$2=2024,IF(INDEX([2]Rank2024!57:57,MATCH($K$2,[2]Rank2024!$1:$1,0))="","-",(INDEX([2]Rank2024!57:57,MATCH($K$2,[2]Rank2024!$1:$1,0)))),IF($M$2=2023,IF(INDEX([2]Rank2023!57:57,MATCH($K$2,[2]Rank2023!$1:$1,0))="","-",(INDEX([2]Rank2023!57:57,MATCH($K$2,[2]Rank2023!$1:$1,0)))))))</f>
        <v>2</v>
      </c>
      <c r="N70" s="302">
        <f>IF($M$2=2022,IF(INDEX([2]Value2022!57:57,MATCH($K$2,[2]Value2022!$1:$1,0))="","-",(INDEX([2]Value2022!57:57,MATCH($K$2,[2]Value2022!$1:$1,0)))),IF($M$2=2024,IF(INDEX([2]Value2024!57:57,MATCH($K$2,[2]Value2024!$1:$1,0))="","-",(INDEX([2]Value2024!57:57,MATCH($K$2,[2]Value2024!$1:$1,0)))),IF($M$2=2023,IF(INDEX([2]Value2023!57:57,MATCH($K$2,[2]Value2023!$1:$1,0))="","-",(INDEX([2]Value2023!57:57,MATCH($K$2,[2]Value2023!$1:$1,0)))))))</f>
        <v>13.57549953</v>
      </c>
      <c r="O70" s="302">
        <f>IF($M$2=2022,IF(INDEX([2]Score2022!57:57,MATCH($K$2,[2]Score2022!$1:$1,0))="","-",(INDEX([2]Score2022!57:57,MATCH($K$2,[2]Score2022!$1:$1,0)))),IF($M$2=2024,IF(INDEX([2]Score2024!57:57,MATCH($K$2,[2]Score2024!$1:$1,0))="","-",(INDEX([2]Score2024!57:57,MATCH($K$2,[2]Score2024!$1:$1,0)))),IF($M$2=2023,IF(INDEX([2]Score2023!57:57,MATCH($K$2,[2]Score2023!$1:$1,0))="","-",(INDEX([2]Score2023!57:57,MATCH($K$2,[2]Score2023!$1:$1,0)))))))</f>
        <v>96.895484180229744</v>
      </c>
      <c r="P70" s="79">
        <f t="shared" si="5"/>
        <v>101.89548418022974</v>
      </c>
      <c r="Q70" s="79"/>
      <c r="R70" s="82" t="str">
        <f t="shared" si="4"/>
        <v xml:space="preserve">t </v>
      </c>
      <c r="T70" s="13">
        <f>IF($T$2=2022,IF(INDEX([2]Rank2022!57:57,MATCH($R$2,[2]Rank2022!$1:$1,0))="","-",(INDEX([2]Rank2022!57:57,MATCH($R$2,[2]Rank2022!$1:$1,0)))),IF($T$2=2024,IF(INDEX([2]Rank2024!57:57,MATCH($R$2,[2]Rank2024!$1:$1,0))="","-",(INDEX([2]Rank2024!57:57,MATCH($R$2,[2]Rank2024!$1:$1,0)))),IF($T$2=2023,IF(INDEX([2]Rank2023!57:57,MATCH($R$2,[2]Rank2023!$1:$1,0))="","-",(INDEX([2]Rank2023!57:57,MATCH($R$2,[2]Rank2023!$1:$1,0)))))))</f>
        <v>9</v>
      </c>
      <c r="U70" s="302">
        <f>IF($T$2=2022,IF(INDEX([2]Value2022!57:57,MATCH($R$2,[2]Value2022!$1:$1,0))="","-",(INDEX([2]Value2022!57:57,MATCH($R$2,[2]Value2022!$1:$1,0)))),IF($T$2=2024,IF(INDEX([2]Value2024!57:57,MATCH($R$2,[2]Value2024!$1:$1,0))="","-",(INDEX([2]Value2024!57:57,MATCH($R$2,[2]Value2024!$1:$1,0)))),IF($T$2=2023,IF(INDEX([2]Value2023!57:57,MATCH($R$2,[2]Value2023!$1:$1,0))="","-",(INDEX([2]Value2023!57:57,MATCH($R$2,[2]Value2023!$1:$1,0)))))))</f>
        <v>12.3</v>
      </c>
      <c r="V70" s="302">
        <f>IF($T$2=2022,IF(INDEX([2]Score2022!57:57,MATCH($R$2,[2]Score2022!$1:$1,0))="","-",(INDEX([2]Score2022!57:57,MATCH($R$2,[2]Score2022!$1:$1,0)))),IF($T$2=2024,IF(INDEX([2]Score2024!57:57,MATCH($R$2,[2]Score2024!$1:$1,0))="","-",(INDEX([2]Score2024!57:57,MATCH($R$2,[2]Score2024!$1:$1,0)))),IF($T$2=2023,IF(INDEX([2]Score2023!57:57,MATCH($R$2,[2]Score2023!$1:$1,0))="","-",(INDEX([2]Score2023!57:57,MATCH($R$2,[2]Score2023!$1:$1,0)))))))</f>
        <v>83.497405754155096</v>
      </c>
      <c r="W70" s="79">
        <f t="shared" si="6"/>
        <v>88.497405754155096</v>
      </c>
    </row>
    <row r="71" spans="3:23" ht="12" customHeight="1">
      <c r="C71" s="244"/>
      <c r="D71" s="244"/>
      <c r="E71" s="5" t="s">
        <v>253</v>
      </c>
      <c r="F71" s="8" t="s">
        <v>138</v>
      </c>
      <c r="G71" s="9" t="s">
        <v>139</v>
      </c>
      <c r="H71" s="9"/>
      <c r="I71" s="9"/>
      <c r="J71" s="9"/>
      <c r="K71" s="9"/>
      <c r="L71" s="9"/>
      <c r="M71" s="13">
        <f>IF($M$2=2022,IF(INDEX([2]Rank2022!58:58,MATCH($K$2,[2]Rank2022!$1:$1,0))="","-",(INDEX([2]Rank2022!58:58,MATCH($K$2,[2]Rank2022!$1:$1,0)))),IF($M$2=2024,IF(INDEX([2]Rank2024!58:58,MATCH($K$2,[2]Rank2024!$1:$1,0))="","-",(INDEX([2]Rank2024!58:58,MATCH($K$2,[2]Rank2024!$1:$1,0)))),IF($M$2=2023,IF(INDEX([2]Rank2023!58:58,MATCH($K$2,[2]Rank2023!$1:$1,0))="","-",(INDEX([2]Rank2023!58:58,MATCH($K$2,[2]Rank2023!$1:$1,0)))))))</f>
        <v>1</v>
      </c>
      <c r="N71" s="302">
        <f>IF($M$2=2022,IF(INDEX([2]Value2022!58:58,MATCH($K$2,[2]Value2022!$1:$1,0))="","-",(INDEX([2]Value2022!58:58,MATCH($K$2,[2]Value2022!$1:$1,0)))),IF($M$2=2024,IF(INDEX([2]Value2024!58:58,MATCH($K$2,[2]Value2024!$1:$1,0))="","-",(INDEX([2]Value2024!58:58,MATCH($K$2,[2]Value2024!$1:$1,0)))),IF($M$2=2023,IF(INDEX([2]Value2023!58:58,MATCH($K$2,[2]Value2023!$1:$1,0))="","-",(INDEX([2]Value2023!58:58,MATCH($K$2,[2]Value2023!$1:$1,0)))))))</f>
        <v>118.5653219</v>
      </c>
      <c r="O71" s="302">
        <f>IF($M$2=2022,IF(INDEX([2]Score2022!58:58,MATCH($K$2,[2]Score2022!$1:$1,0))="","-",(INDEX([2]Score2022!58:58,MATCH($K$2,[2]Score2022!$1:$1,0)))),IF($M$2=2024,IF(INDEX([2]Score2024!58:58,MATCH($K$2,[2]Score2024!$1:$1,0))="","-",(INDEX([2]Score2024!58:58,MATCH($K$2,[2]Score2024!$1:$1,0)))),IF($M$2=2023,IF(INDEX([2]Score2023!58:58,MATCH($K$2,[2]Score2023!$1:$1,0))="","-",(INDEX([2]Score2023!58:58,MATCH($K$2,[2]Score2023!$1:$1,0)))))))</f>
        <v>100</v>
      </c>
      <c r="P71" s="79">
        <f t="shared" si="5"/>
        <v>105</v>
      </c>
      <c r="Q71" s="79"/>
      <c r="R71" s="82" t="str">
        <f t="shared" si="4"/>
        <v xml:space="preserve">t </v>
      </c>
      <c r="T71" s="13">
        <f>IF($T$2=2022,IF(INDEX([2]Rank2022!58:58,MATCH($R$2,[2]Rank2022!$1:$1,0))="","-",(INDEX([2]Rank2022!58:58,MATCH($R$2,[2]Rank2022!$1:$1,0)))),IF($T$2=2024,IF(INDEX([2]Rank2024!58:58,MATCH($R$2,[2]Rank2024!$1:$1,0))="","-",(INDEX([2]Rank2024!58:58,MATCH($R$2,[2]Rank2024!$1:$1,0)))),IF($T$2=2023,IF(INDEX([2]Rank2023!58:58,MATCH($R$2,[2]Rank2023!$1:$1,0))="","-",(INDEX([2]Rank2023!58:58,MATCH($R$2,[2]Rank2023!$1:$1,0)))))))</f>
        <v>14</v>
      </c>
      <c r="U71" s="302">
        <f>IF($T$2=2022,IF(INDEX([2]Value2022!58:58,MATCH($R$2,[2]Value2022!$1:$1,0))="","-",(INDEX([2]Value2022!58:58,MATCH($R$2,[2]Value2022!$1:$1,0)))),IF($T$2=2024,IF(INDEX([2]Value2024!58:58,MATCH($R$2,[2]Value2024!$1:$1,0))="","-",(INDEX([2]Value2024!58:58,MATCH($R$2,[2]Value2024!$1:$1,0)))),IF($T$2=2023,IF(INDEX([2]Value2023!58:58,MATCH($R$2,[2]Value2023!$1:$1,0))="","-",(INDEX([2]Value2023!58:58,MATCH($R$2,[2]Value2023!$1:$1,0)))))))</f>
        <v>12.2310427420857</v>
      </c>
      <c r="V71" s="302">
        <f>IF($T$2=2022,IF(INDEX([2]Score2022!58:58,MATCH($R$2,[2]Score2022!$1:$1,0))="","-",(INDEX([2]Score2022!58:58,MATCH($R$2,[2]Score2022!$1:$1,0)))),IF($T$2=2024,IF(INDEX([2]Score2024!58:58,MATCH($R$2,[2]Score2024!$1:$1,0))="","-",(INDEX([2]Score2024!58:58,MATCH($R$2,[2]Score2024!$1:$1,0)))),IF($T$2=2023,IF(INDEX([2]Score2023!58:58,MATCH($R$2,[2]Score2023!$1:$1,0))="","-",(INDEX([2]Score2023!58:58,MATCH($R$2,[2]Score2023!$1:$1,0)))))))</f>
        <v>10.13195480510719</v>
      </c>
      <c r="W71" s="79">
        <f t="shared" si="6"/>
        <v>15.13195480510719</v>
      </c>
    </row>
    <row r="72" spans="3:23" ht="12" customHeight="1">
      <c r="C72" s="244"/>
      <c r="D72" s="244"/>
      <c r="E72" s="5" t="s">
        <v>253</v>
      </c>
      <c r="F72" s="8" t="s">
        <v>140</v>
      </c>
      <c r="G72" s="9" t="s">
        <v>141</v>
      </c>
      <c r="H72" s="9"/>
      <c r="I72" s="9"/>
      <c r="J72" s="9"/>
      <c r="K72" s="9"/>
      <c r="L72" s="9"/>
      <c r="M72" s="13">
        <f>IF($M$2=2022,IF(INDEX([2]Rank2022!59:59,MATCH($K$2,[2]Rank2022!$1:$1,0))="","-",(INDEX([2]Rank2022!59:59,MATCH($K$2,[2]Rank2022!$1:$1,0)))),IF($M$2=2024,IF(INDEX([2]Rank2024!59:59,MATCH($K$2,[2]Rank2024!$1:$1,0))="","-",(INDEX([2]Rank2024!59:59,MATCH($K$2,[2]Rank2024!$1:$1,0)))),IF($M$2=2023,IF(INDEX([2]Rank2023!59:59,MATCH($K$2,[2]Rank2023!$1:$1,0))="","-",(INDEX([2]Rank2023!59:59,MATCH($K$2,[2]Rank2023!$1:$1,0)))))))</f>
        <v>9</v>
      </c>
      <c r="N72" s="302">
        <f>IF($M$2=2022,IF(INDEX([2]Value2022!59:59,MATCH($K$2,[2]Value2022!$1:$1,0))="","-",(INDEX([2]Value2022!59:59,MATCH($K$2,[2]Value2022!$1:$1,0)))),IF($M$2=2024,IF(INDEX([2]Value2024!59:59,MATCH($K$2,[2]Value2024!$1:$1,0))="","-",(INDEX([2]Value2024!59:59,MATCH($K$2,[2]Value2024!$1:$1,0)))),IF($M$2=2023,IF(INDEX([2]Value2023!59:59,MATCH($K$2,[2]Value2023!$1:$1,0))="","-",(INDEX([2]Value2023!59:59,MATCH($K$2,[2]Value2023!$1:$1,0)))))))</f>
        <v>79.361930847167997</v>
      </c>
      <c r="O72" s="302">
        <f>IF($M$2=2022,IF(INDEX([2]Score2022!59:59,MATCH($K$2,[2]Score2022!$1:$1,0))="","-",(INDEX([2]Score2022!59:59,MATCH($K$2,[2]Score2022!$1:$1,0)))),IF($M$2=2024,IF(INDEX([2]Score2024!59:59,MATCH($K$2,[2]Score2024!$1:$1,0))="","-",(INDEX([2]Score2024!59:59,MATCH($K$2,[2]Score2024!$1:$1,0)))),IF($M$2=2023,IF(INDEX([2]Score2023!59:59,MATCH($K$2,[2]Score2023!$1:$1,0))="","-",(INDEX([2]Score2023!59:59,MATCH($K$2,[2]Score2023!$1:$1,0)))))))</f>
        <v>71.338958001126173</v>
      </c>
      <c r="P72" s="79">
        <f t="shared" si="5"/>
        <v>76.338958001126173</v>
      </c>
      <c r="Q72" s="79"/>
      <c r="R72" s="82" t="str">
        <f t="shared" si="4"/>
        <v xml:space="preserve"> u</v>
      </c>
      <c r="T72" s="13">
        <f>IF($T$2=2022,IF(INDEX([2]Rank2022!59:59,MATCH($R$2,[2]Rank2022!$1:$1,0))="","-",(INDEX([2]Rank2022!59:59,MATCH($R$2,[2]Rank2022!$1:$1,0)))),IF($T$2=2024,IF(INDEX([2]Rank2024!59:59,MATCH($R$2,[2]Rank2024!$1:$1,0))="","-",(INDEX([2]Rank2024!59:59,MATCH($R$2,[2]Rank2024!$1:$1,0)))),IF($T$2=2023,IF(INDEX([2]Rank2023!59:59,MATCH($R$2,[2]Rank2023!$1:$1,0))="","-",(INDEX([2]Rank2023!59:59,MATCH($R$2,[2]Rank2023!$1:$1,0)))))))</f>
        <v>5</v>
      </c>
      <c r="U72" s="302">
        <f>IF($T$2=2022,IF(INDEX([2]Value2022!59:59,MATCH($R$2,[2]Value2022!$1:$1,0))="","-",(INDEX([2]Value2022!59:59,MATCH($R$2,[2]Value2022!$1:$1,0)))),IF($T$2=2024,IF(INDEX([2]Value2024!59:59,MATCH($R$2,[2]Value2024!$1:$1,0))="","-",(INDEX([2]Value2024!59:59,MATCH($R$2,[2]Value2024!$1:$1,0)))),IF($T$2=2023,IF(INDEX([2]Value2023!59:59,MATCH($R$2,[2]Value2023!$1:$1,0))="","-",(INDEX([2]Value2023!59:59,MATCH($R$2,[2]Value2023!$1:$1,0)))))))</f>
        <v>89.81</v>
      </c>
      <c r="V72" s="302">
        <f>IF($T$2=2022,IF(INDEX([2]Score2022!59:59,MATCH($R$2,[2]Score2022!$1:$1,0))="","-",(INDEX([2]Score2022!59:59,MATCH($R$2,[2]Score2022!$1:$1,0)))),IF($T$2=2024,IF(INDEX([2]Score2024!59:59,MATCH($R$2,[2]Score2024!$1:$1,0))="","-",(INDEX([2]Score2024!59:59,MATCH($R$2,[2]Score2024!$1:$1,0)))),IF($T$2=2023,IF(INDEX([2]Score2023!59:59,MATCH($R$2,[2]Score2023!$1:$1,0))="","-",(INDEX([2]Score2023!59:59,MATCH($R$2,[2]Score2023!$1:$1,0)))))))</f>
        <v>76.090940629468818</v>
      </c>
      <c r="W72" s="79">
        <f t="shared" si="6"/>
        <v>81.090940629468818</v>
      </c>
    </row>
    <row r="73" spans="3:23" ht="12" customHeight="1">
      <c r="C73" s="244"/>
      <c r="D73" s="244"/>
      <c r="E73" s="5" t="s">
        <v>253</v>
      </c>
      <c r="F73" s="14" t="s">
        <v>142</v>
      </c>
      <c r="G73" s="15" t="s">
        <v>143</v>
      </c>
      <c r="H73" s="15"/>
      <c r="I73" s="15"/>
      <c r="J73" s="15"/>
      <c r="K73" s="15"/>
      <c r="L73" s="15"/>
      <c r="M73" s="13">
        <f>IF($M$2=2022,IF(INDEX([2]Rank2022!60:60,MATCH($K$2,[2]Rank2022!$1:$1,0))="","-",(INDEX([2]Rank2022!60:60,MATCH($K$2,[2]Rank2022!$1:$1,0)))),IF($M$2=2024,IF(INDEX([2]Rank2024!60:60,MATCH($K$2,[2]Rank2024!$1:$1,0))="","-",(INDEX([2]Rank2024!60:60,MATCH($K$2,[2]Rank2024!$1:$1,0)))),IF($M$2=2023,IF(INDEX([2]Rank2023!60:60,MATCH($K$2,[2]Rank2023!$1:$1,0))="","-",(INDEX([2]Rank2023!60:60,MATCH($K$2,[2]Rank2023!$1:$1,0)))))))</f>
        <v>4</v>
      </c>
      <c r="N73" s="302" t="str">
        <f>IF($M$2=2022,IF(INDEX([2]Value2022!60:60,MATCH($K$2,[2]Value2022!$1:$1,0))="","-",(INDEX([2]Value2022!60:60,MATCH($K$2,[2]Value2022!$1:$1,0)))),IF($M$2=2024,IF(INDEX([2]Value2024!60:60,MATCH($K$2,[2]Value2024!$1:$1,0))="","-",(INDEX([2]Value2024!60:60,MATCH($K$2,[2]Value2024!$1:$1,0)))),IF($M$2=2023,IF(INDEX([2]Value2023!60:60,MATCH($K$2,[2]Value2023!$1:$1,0))="","-",(INDEX([2]Value2023!60:60,MATCH($K$2,[2]Value2023!$1:$1,0)))))))</f>
        <v>-</v>
      </c>
      <c r="O73" s="302">
        <f>IF($M$2=2022,IF(INDEX([2]Score2022!60:60,MATCH($K$2,[2]Score2022!$1:$1,0))="","-",(INDEX([2]Score2022!60:60,MATCH($K$2,[2]Score2022!$1:$1,0)))),IF($M$2=2024,IF(INDEX([2]Score2024!60:60,MATCH($K$2,[2]Score2024!$1:$1,0))="","-",(INDEX([2]Score2024!60:60,MATCH($K$2,[2]Score2024!$1:$1,0)))),IF($M$2=2023,IF(INDEX([2]Score2023!60:60,MATCH($K$2,[2]Score2023!$1:$1,0))="","-",(INDEX([2]Score2023!60:60,MATCH($K$2,[2]Score2023!$1:$1,0)))))))</f>
        <v>91.521114291553005</v>
      </c>
      <c r="P73" s="80">
        <f t="shared" si="5"/>
        <v>96.521114291553005</v>
      </c>
      <c r="Q73" s="79"/>
      <c r="R73" s="82" t="str">
        <f t="shared" si="4"/>
        <v>tu</v>
      </c>
      <c r="T73" s="13">
        <f>IF($T$2=2022,IF(INDEX([2]Rank2022!60:60,MATCH($R$2,[2]Rank2022!$1:$1,0))="","-",(INDEX([2]Rank2022!60:60,MATCH($R$2,[2]Rank2022!$1:$1,0)))),IF($T$2=2024,IF(INDEX([2]Rank2024!60:60,MATCH($R$2,[2]Rank2024!$1:$1,0))="","-",(INDEX([2]Rank2024!60:60,MATCH($R$2,[2]Rank2024!$1:$1,0)))),IF($T$2=2023,IF(INDEX([2]Rank2023!60:60,MATCH($R$2,[2]Rank2023!$1:$1,0))="","-",(INDEX([2]Rank2023!60:60,MATCH($R$2,[2]Rank2023!$1:$1,0)))))))</f>
        <v>4</v>
      </c>
      <c r="U73" s="302" t="str">
        <f>IF($T$2=2022,IF(INDEX([2]Value2022!60:60,MATCH($R$2,[2]Value2022!$1:$1,0))="","-",(INDEX([2]Value2022!60:60,MATCH($R$2,[2]Value2022!$1:$1,0)))),IF($T$2=2024,IF(INDEX([2]Value2024!60:60,MATCH($R$2,[2]Value2024!$1:$1,0))="","-",(INDEX([2]Value2024!60:60,MATCH($R$2,[2]Value2024!$1:$1,0)))),IF($T$2=2023,IF(INDEX([2]Value2023!60:60,MATCH($R$2,[2]Value2023!$1:$1,0))="","-",(INDEX([2]Value2023!60:60,MATCH($R$2,[2]Value2023!$1:$1,0)))))))</f>
        <v>-</v>
      </c>
      <c r="V73" s="302">
        <f>IF($T$2=2022,IF(INDEX([2]Score2022!60:60,MATCH($R$2,[2]Score2022!$1:$1,0))="","-",(INDEX([2]Score2022!60:60,MATCH($R$2,[2]Score2022!$1:$1,0)))),IF($T$2=2024,IF(INDEX([2]Score2024!60:60,MATCH($R$2,[2]Score2024!$1:$1,0))="","-",(INDEX([2]Score2024!60:60,MATCH($R$2,[2]Score2024!$1:$1,0)))),IF($T$2=2023,IF(INDEX([2]Score2023!60:60,MATCH($R$2,[2]Score2023!$1:$1,0))="","-",(INDEX([2]Score2023!60:60,MATCH($R$2,[2]Score2023!$1:$1,0)))))))</f>
        <v>93.695079663515259</v>
      </c>
      <c r="W73" s="80">
        <f t="shared" si="6"/>
        <v>98.695079663515259</v>
      </c>
    </row>
    <row r="74" spans="3:23" ht="12" customHeight="1">
      <c r="C74" s="244"/>
      <c r="D74" s="244"/>
      <c r="E74" s="5" t="s">
        <v>253</v>
      </c>
      <c r="F74" s="8" t="s">
        <v>144</v>
      </c>
      <c r="G74" s="9" t="s">
        <v>145</v>
      </c>
      <c r="H74" s="9"/>
      <c r="I74" s="9"/>
      <c r="J74" s="9"/>
      <c r="K74" s="9"/>
      <c r="L74" s="9"/>
      <c r="M74" s="13">
        <f>IF($M$2=2022,IF(INDEX([2]Rank2022!61:61,MATCH($K$2,[2]Rank2022!$1:$1,0))="","-",(INDEX([2]Rank2022!61:61,MATCH($K$2,[2]Rank2022!$1:$1,0)))),IF($M$2=2024,IF(INDEX([2]Rank2024!61:61,MATCH($K$2,[2]Rank2024!$1:$1,0))="","-",(INDEX([2]Rank2024!61:61,MATCH($K$2,[2]Rank2024!$1:$1,0)))),IF($M$2=2023,IF(INDEX([2]Rank2023!61:61,MATCH($K$2,[2]Rank2023!$1:$1,0))="","-",(INDEX([2]Rank2023!61:61,MATCH($K$2,[2]Rank2023!$1:$1,0)))))))</f>
        <v>1</v>
      </c>
      <c r="N74" s="302">
        <f>IF($M$2=2022,IF(INDEX([2]Value2022!61:61,MATCH($K$2,[2]Value2022!$1:$1,0))="","-",(INDEX([2]Value2022!61:61,MATCH($K$2,[2]Value2022!$1:$1,0)))),IF($M$2=2024,IF(INDEX([2]Value2024!61:61,MATCH($K$2,[2]Value2024!$1:$1,0))="","-",(INDEX([2]Value2024!61:61,MATCH($K$2,[2]Value2024!$1:$1,0)))),IF($M$2=2023,IF(INDEX([2]Value2023!61:61,MATCH($K$2,[2]Value2023!$1:$1,0))="","-",(INDEX([2]Value2023!61:61,MATCH($K$2,[2]Value2023!$1:$1,0)))))))</f>
        <v>100</v>
      </c>
      <c r="O74" s="302">
        <f>IF($M$2=2022,IF(INDEX([2]Score2022!61:61,MATCH($K$2,[2]Score2022!$1:$1,0))="","-",(INDEX([2]Score2022!61:61,MATCH($K$2,[2]Score2022!$1:$1,0)))),IF($M$2=2024,IF(INDEX([2]Score2024!61:61,MATCH($K$2,[2]Score2024!$1:$1,0))="","-",(INDEX([2]Score2024!61:61,MATCH($K$2,[2]Score2024!$1:$1,0)))),IF($M$2=2023,IF(INDEX([2]Score2023!61:61,MATCH($K$2,[2]Score2023!$1:$1,0))="","-",(INDEX([2]Score2023!61:61,MATCH($K$2,[2]Score2023!$1:$1,0)))))))</f>
        <v>100</v>
      </c>
      <c r="P74" s="79">
        <f t="shared" si="5"/>
        <v>105</v>
      </c>
      <c r="Q74" s="79"/>
      <c r="R74" s="82" t="str">
        <f t="shared" si="4"/>
        <v>tu</v>
      </c>
      <c r="T74" s="13">
        <f>IF($T$2=2022,IF(INDEX([2]Rank2022!61:61,MATCH($R$2,[2]Rank2022!$1:$1,0))="","-",(INDEX([2]Rank2022!61:61,MATCH($R$2,[2]Rank2022!$1:$1,0)))),IF($T$2=2024,IF(INDEX([2]Rank2024!61:61,MATCH($R$2,[2]Rank2024!$1:$1,0))="","-",(INDEX([2]Rank2024!61:61,MATCH($R$2,[2]Rank2024!$1:$1,0)))),IF($T$2=2023,IF(INDEX([2]Rank2023!61:61,MATCH($R$2,[2]Rank2023!$1:$1,0))="","-",(INDEX([2]Rank2023!61:61,MATCH($R$2,[2]Rank2023!$1:$1,0)))))))</f>
        <v>1</v>
      </c>
      <c r="U74" s="302">
        <f>IF($T$2=2022,IF(INDEX([2]Value2022!61:61,MATCH($R$2,[2]Value2022!$1:$1,0))="","-",(INDEX([2]Value2022!61:61,MATCH($R$2,[2]Value2022!$1:$1,0)))),IF($T$2=2024,IF(INDEX([2]Value2024!61:61,MATCH($R$2,[2]Value2024!$1:$1,0))="","-",(INDEX([2]Value2024!61:61,MATCH($R$2,[2]Value2024!$1:$1,0)))),IF($T$2=2023,IF(INDEX([2]Value2023!61:61,MATCH($R$2,[2]Value2023!$1:$1,0))="","-",(INDEX([2]Value2023!61:61,MATCH($R$2,[2]Value2023!$1:$1,0)))))))</f>
        <v>100</v>
      </c>
      <c r="V74" s="302">
        <f>IF($T$2=2022,IF(INDEX([2]Score2022!61:61,MATCH($R$2,[2]Score2022!$1:$1,0))="","-",(INDEX([2]Score2022!61:61,MATCH($R$2,[2]Score2022!$1:$1,0)))),IF($T$2=2024,IF(INDEX([2]Score2024!61:61,MATCH($R$2,[2]Score2024!$1:$1,0))="","-",(INDEX([2]Score2024!61:61,MATCH($R$2,[2]Score2024!$1:$1,0)))),IF($T$2=2023,IF(INDEX([2]Score2023!61:61,MATCH($R$2,[2]Score2023!$1:$1,0))="","-",(INDEX([2]Score2023!61:61,MATCH($R$2,[2]Score2023!$1:$1,0)))))))</f>
        <v>100</v>
      </c>
      <c r="W74" s="79">
        <f t="shared" si="6"/>
        <v>105</v>
      </c>
    </row>
    <row r="75" spans="3:23" ht="12" customHeight="1">
      <c r="C75" s="244"/>
      <c r="D75" s="244"/>
      <c r="E75" s="5" t="s">
        <v>253</v>
      </c>
      <c r="F75" s="17" t="s">
        <v>146</v>
      </c>
      <c r="G75" s="18" t="s">
        <v>147</v>
      </c>
      <c r="H75" s="18"/>
      <c r="I75" s="18"/>
      <c r="J75" s="18"/>
      <c r="K75" s="18"/>
      <c r="L75" s="18"/>
      <c r="M75" s="13">
        <f>IF($M$2=2022,IF(INDEX([2]Rank2022!62:62,MATCH($K$2,[2]Rank2022!$1:$1,0))="","-",(INDEX([2]Rank2022!62:62,MATCH($K$2,[2]Rank2022!$1:$1,0)))),IF($M$2=2024,IF(INDEX([2]Rank2024!62:62,MATCH($K$2,[2]Rank2024!$1:$1,0))="","-",(INDEX([2]Rank2024!62:62,MATCH($K$2,[2]Rank2024!$1:$1,0)))),IF($M$2=2023,IF(INDEX([2]Rank2023!62:62,MATCH($K$2,[2]Rank2023!$1:$1,0))="","-",(INDEX([2]Rank2023!62:62,MATCH($K$2,[2]Rank2023!$1:$1,0)))))))</f>
        <v>4</v>
      </c>
      <c r="N75" s="302">
        <f>IF($M$2=2022,IF(INDEX([2]Value2022!62:62,MATCH($K$2,[2]Value2022!$1:$1,0))="","-",(INDEX([2]Value2022!62:62,MATCH($K$2,[2]Value2022!$1:$1,0)))),IF($M$2=2024,IF(INDEX([2]Value2024!62:62,MATCH($K$2,[2]Value2024!$1:$1,0))="","-",(INDEX([2]Value2024!62:62,MATCH($K$2,[2]Value2024!$1:$1,0)))),IF($M$2=2023,IF(INDEX([2]Value2023!62:62,MATCH($K$2,[2]Value2023!$1:$1,0))="","-",(INDEX([2]Value2023!62:62,MATCH($K$2,[2]Value2023!$1:$1,0)))))))</f>
        <v>0.75055914899999998</v>
      </c>
      <c r="O75" s="302">
        <f>IF($M$2=2022,IF(INDEX([2]Score2022!62:62,MATCH($K$2,[2]Score2022!$1:$1,0))="","-",(INDEX([2]Score2022!62:62,MATCH($K$2,[2]Score2022!$1:$1,0)))),IF($M$2=2024,IF(INDEX([2]Score2024!62:62,MATCH($K$2,[2]Score2024!$1:$1,0))="","-",(INDEX([2]Score2024!62:62,MATCH($K$2,[2]Score2024!$1:$1,0)))),IF($M$2=2023,IF(INDEX([2]Score2023!62:62,MATCH($K$2,[2]Score2023!$1:$1,0))="","-",(INDEX([2]Score2023!62:62,MATCH($K$2,[2]Score2023!$1:$1,0)))))))</f>
        <v>83.042228583106009</v>
      </c>
      <c r="P75" s="81">
        <f t="shared" si="5"/>
        <v>88.042228583106009</v>
      </c>
      <c r="Q75" s="79"/>
      <c r="R75" s="82" t="str">
        <f t="shared" si="4"/>
        <v>tu</v>
      </c>
      <c r="T75" s="13">
        <f>IF($T$2=2022,IF(INDEX([2]Rank2022!62:62,MATCH($R$2,[2]Rank2022!$1:$1,0))="","-",(INDEX([2]Rank2022!62:62,MATCH($R$2,[2]Rank2022!$1:$1,0)))),IF($T$2=2024,IF(INDEX([2]Rank2024!62:62,MATCH($R$2,[2]Rank2024!$1:$1,0))="","-",(INDEX([2]Rank2024!62:62,MATCH($R$2,[2]Rank2024!$1:$1,0)))),IF($T$2=2023,IF(INDEX([2]Rank2023!62:62,MATCH($R$2,[2]Rank2023!$1:$1,0))="","-",(INDEX([2]Rank2023!62:62,MATCH($R$2,[2]Rank2023!$1:$1,0)))))))</f>
        <v>4</v>
      </c>
      <c r="U75" s="302">
        <f>IF($T$2=2022,IF(INDEX([2]Value2022!62:62,MATCH($R$2,[2]Value2022!$1:$1,0))="","-",(INDEX([2]Value2022!62:62,MATCH($R$2,[2]Value2022!$1:$1,0)))),IF($T$2=2024,IF(INDEX([2]Value2024!62:62,MATCH($R$2,[2]Value2024!$1:$1,0))="","-",(INDEX([2]Value2024!62:62,MATCH($R$2,[2]Value2024!$1:$1,0)))),IF($T$2=2023,IF(INDEX([2]Value2023!62:62,MATCH($R$2,[2]Value2023!$1:$1,0))="","-",(INDEX([2]Value2023!62:62,MATCH($R$2,[2]Value2023!$1:$1,0)))))))</f>
        <v>0.76510034520492698</v>
      </c>
      <c r="V75" s="302">
        <f>IF($T$2=2022,IF(INDEX([2]Score2022!62:62,MATCH($R$2,[2]Score2022!$1:$1,0))="","-",(INDEX([2]Score2022!62:62,MATCH($R$2,[2]Score2022!$1:$1,0)))),IF($T$2=2024,IF(INDEX([2]Score2024!62:62,MATCH($R$2,[2]Score2024!$1:$1,0))="","-",(INDEX([2]Score2024!62:62,MATCH($R$2,[2]Score2024!$1:$1,0)))),IF($T$2=2023,IF(INDEX([2]Score2023!62:62,MATCH($R$2,[2]Score2023!$1:$1,0))="","-",(INDEX([2]Score2023!62:62,MATCH($R$2,[2]Score2023!$1:$1,0)))))))</f>
        <v>87.390159327030531</v>
      </c>
      <c r="W75" s="81">
        <f t="shared" si="6"/>
        <v>92.390159327030531</v>
      </c>
    </row>
    <row r="76" spans="3:23" ht="12" customHeight="1">
      <c r="C76" s="244"/>
      <c r="D76" s="244"/>
      <c r="E76" s="5" t="s">
        <v>253</v>
      </c>
      <c r="F76" s="6" t="s">
        <v>148</v>
      </c>
      <c r="G76" s="5" t="s">
        <v>149</v>
      </c>
      <c r="M76" s="13">
        <f>IF($M$2=2022,IF(INDEX([2]Rank2022!63:63,MATCH($K$2,[2]Rank2022!$1:$1,0))="","-",(INDEX([2]Rank2022!63:63,MATCH($K$2,[2]Rank2022!$1:$1,0)))),IF($M$2=2024,IF(INDEX([2]Rank2024!63:63,MATCH($K$2,[2]Rank2024!$1:$1,0))="","-",(INDEX([2]Rank2024!63:63,MATCH($K$2,[2]Rank2024!$1:$1,0)))),IF($M$2=2023,IF(INDEX([2]Rank2023!63:63,MATCH($K$2,[2]Rank2023!$1:$1,0))="","-",(INDEX([2]Rank2023!63:63,MATCH($K$2,[2]Rank2023!$1:$1,0)))))))</f>
        <v>15</v>
      </c>
      <c r="N76" s="302">
        <f>IF($M$2=2022,IF(INDEX([2]Value2022!63:63,MATCH($K$2,[2]Value2022!$1:$1,0))="","-",(INDEX([2]Value2022!63:63,MATCH($K$2,[2]Value2022!$1:$1,0)))),IF($M$2=2024,IF(INDEX([2]Value2024!63:63,MATCH($K$2,[2]Value2024!$1:$1,0))="","-",(INDEX([2]Value2024!63:63,MATCH($K$2,[2]Value2024!$1:$1,0)))),IF($M$2=2023,IF(INDEX([2]Value2023!63:63,MATCH($K$2,[2]Value2023!$1:$1,0))="","-",(INDEX([2]Value2023!63:63,MATCH($K$2,[2]Value2023!$1:$1,0)))))))</f>
        <v>45.283020020000002</v>
      </c>
      <c r="O76" s="302">
        <f>IF($M$2=2022,IF(INDEX([2]Score2022!63:63,MATCH($K$2,[2]Score2022!$1:$1,0))="","-",(INDEX([2]Score2022!63:63,MATCH($K$2,[2]Score2022!$1:$1,0)))),IF($M$2=2024,IF(INDEX([2]Score2024!63:63,MATCH($K$2,[2]Score2024!$1:$1,0))="","-",(INDEX([2]Score2024!63:63,MATCH($K$2,[2]Score2024!$1:$1,0)))),IF($M$2=2023,IF(INDEX([2]Score2023!63:63,MATCH($K$2,[2]Score2023!$1:$1,0))="","-",(INDEX([2]Score2023!63:63,MATCH($K$2,[2]Score2023!$1:$1,0)))))))</f>
        <v>44.999999393463185</v>
      </c>
      <c r="P76" s="79">
        <f t="shared" si="5"/>
        <v>49.999999393463185</v>
      </c>
      <c r="Q76" s="79"/>
      <c r="R76" s="82" t="str">
        <f t="shared" si="4"/>
        <v xml:space="preserve"> u</v>
      </c>
      <c r="T76" s="13">
        <f>IF($T$2=2022,IF(INDEX([2]Rank2022!63:63,MATCH($R$2,[2]Rank2022!$1:$1,0))="","-",(INDEX([2]Rank2022!63:63,MATCH($R$2,[2]Rank2022!$1:$1,0)))),IF($T$2=2024,IF(INDEX([2]Rank2024!63:63,MATCH($R$2,[2]Rank2024!$1:$1,0))="","-",(INDEX([2]Rank2024!63:63,MATCH($R$2,[2]Rank2024!$1:$1,0)))),IF($T$2=2023,IF(INDEX([2]Rank2023!63:63,MATCH($R$2,[2]Rank2023!$1:$1,0))="","-",(INDEX([2]Rank2023!63:63,MATCH($R$2,[2]Rank2023!$1:$1,0)))))))</f>
        <v>7</v>
      </c>
      <c r="U76" s="302">
        <f>IF($T$2=2022,IF(INDEX([2]Value2022!63:63,MATCH($R$2,[2]Value2022!$1:$1,0))="","-",(INDEX([2]Value2022!63:63,MATCH($R$2,[2]Value2022!$1:$1,0)))),IF($T$2=2024,IF(INDEX([2]Value2024!63:63,MATCH($R$2,[2]Value2024!$1:$1,0))="","-",(INDEX([2]Value2024!63:63,MATCH($R$2,[2]Value2024!$1:$1,0)))),IF($T$2=2023,IF(INDEX([2]Value2023!63:63,MATCH($R$2,[2]Value2023!$1:$1,0))="","-",(INDEX([2]Value2023!63:63,MATCH($R$2,[2]Value2023!$1:$1,0)))))))</f>
        <v>72.169815063476605</v>
      </c>
      <c r="V76" s="302">
        <f>IF($T$2=2022,IF(INDEX([2]Score2022!63:63,MATCH($R$2,[2]Score2022!$1:$1,0))="","-",(INDEX([2]Score2022!63:63,MATCH($R$2,[2]Score2022!$1:$1,0)))),IF($T$2=2024,IF(INDEX([2]Score2024!63:63,MATCH($R$2,[2]Score2024!$1:$1,0))="","-",(INDEX([2]Score2024!63:63,MATCH($R$2,[2]Score2024!$1:$1,0)))),IF($T$2=2023,IF(INDEX([2]Score2023!63:63,MATCH($R$2,[2]Score2023!$1:$1,0))="","-",(INDEX([2]Score2023!63:63,MATCH($R$2,[2]Score2023!$1:$1,0)))))))</f>
        <v>72.588836123603087</v>
      </c>
      <c r="W76" s="79">
        <f t="shared" si="6"/>
        <v>77.588836123603087</v>
      </c>
    </row>
    <row r="77" spans="3:23" ht="12" customHeight="1">
      <c r="C77" s="244"/>
      <c r="D77" s="244"/>
      <c r="E77" s="5" t="s">
        <v>253</v>
      </c>
      <c r="F77" s="14" t="s">
        <v>150</v>
      </c>
      <c r="G77" s="15" t="s">
        <v>151</v>
      </c>
      <c r="H77" s="15"/>
      <c r="I77" s="15"/>
      <c r="J77" s="15"/>
      <c r="K77" s="15"/>
      <c r="L77" s="15"/>
      <c r="M77" s="13">
        <f>IF($M$2=2022,IF(INDEX([2]Rank2022!64:64,MATCH($K$2,[2]Rank2022!$1:$1,0))="","-",(INDEX([2]Rank2022!64:64,MATCH($K$2,[2]Rank2022!$1:$1,0)))),IF($M$2=2024,IF(INDEX([2]Rank2024!64:64,MATCH($K$2,[2]Rank2024!$1:$1,0))="","-",(INDEX([2]Rank2024!64:64,MATCH($K$2,[2]Rank2024!$1:$1,0)))),IF($M$2=2023,IF(INDEX([2]Rank2023!64:64,MATCH($K$2,[2]Rank2023!$1:$1,0))="","-",(INDEX([2]Rank2023!64:64,MATCH($K$2,[2]Rank2023!$1:$1,0)))))))</f>
        <v>11</v>
      </c>
      <c r="N77" s="302" t="str">
        <f>IF($M$2=2022,IF(INDEX([2]Value2022!64:64,MATCH($K$2,[2]Value2022!$1:$1,0))="","-",(INDEX([2]Value2022!64:64,MATCH($K$2,[2]Value2022!$1:$1,0)))),IF($M$2=2024,IF(INDEX([2]Value2024!64:64,MATCH($K$2,[2]Value2024!$1:$1,0))="","-",(INDEX([2]Value2024!64:64,MATCH($K$2,[2]Value2024!$1:$1,0)))),IF($M$2=2023,IF(INDEX([2]Value2023!64:64,MATCH($K$2,[2]Value2023!$1:$1,0))="","-",(INDEX([2]Value2023!64:64,MATCH($K$2,[2]Value2023!$1:$1,0)))))))</f>
        <v>-</v>
      </c>
      <c r="O77" s="302">
        <f>IF($M$2=2022,IF(INDEX([2]Score2022!64:64,MATCH($K$2,[2]Score2022!$1:$1,0))="","-",(INDEX([2]Score2022!64:64,MATCH($K$2,[2]Score2022!$1:$1,0)))),IF($M$2=2024,IF(INDEX([2]Score2024!64:64,MATCH($K$2,[2]Score2024!$1:$1,0))="","-",(INDEX([2]Score2024!64:64,MATCH($K$2,[2]Score2024!$1:$1,0)))),IF($M$2=2023,IF(INDEX([2]Score2023!64:64,MATCH($K$2,[2]Score2023!$1:$1,0))="","-",(INDEX([2]Score2023!64:64,MATCH($K$2,[2]Score2023!$1:$1,0)))))))</f>
        <v>96.044612890865224</v>
      </c>
      <c r="P77" s="80">
        <f t="shared" si="5"/>
        <v>101.04461289086522</v>
      </c>
      <c r="Q77" s="79"/>
      <c r="R77" s="82" t="str">
        <f t="shared" si="4"/>
        <v xml:space="preserve"> u</v>
      </c>
      <c r="T77" s="13">
        <f>IF($T$2=2022,IF(INDEX([2]Rank2022!64:64,MATCH($R$2,[2]Rank2022!$1:$1,0))="","-",(INDEX([2]Rank2022!64:64,MATCH($R$2,[2]Rank2022!$1:$1,0)))),IF($T$2=2024,IF(INDEX([2]Rank2024!64:64,MATCH($R$2,[2]Rank2024!$1:$1,0))="","-",(INDEX([2]Rank2024!64:64,MATCH($R$2,[2]Rank2024!$1:$1,0)))),IF($T$2=2023,IF(INDEX([2]Rank2023!64:64,MATCH($R$2,[2]Rank2023!$1:$1,0))="","-",(INDEX([2]Rank2023!64:64,MATCH($R$2,[2]Rank2023!$1:$1,0)))))))</f>
        <v>8</v>
      </c>
      <c r="U77" s="302" t="str">
        <f>IF($T$2=2022,IF(INDEX([2]Value2022!64:64,MATCH($R$2,[2]Value2022!$1:$1,0))="","-",(INDEX([2]Value2022!64:64,MATCH($R$2,[2]Value2022!$1:$1,0)))),IF($T$2=2024,IF(INDEX([2]Value2024!64:64,MATCH($R$2,[2]Value2024!$1:$1,0))="","-",(INDEX([2]Value2024!64:64,MATCH($R$2,[2]Value2024!$1:$1,0)))),IF($T$2=2023,IF(INDEX([2]Value2023!64:64,MATCH($R$2,[2]Value2023!$1:$1,0))="","-",(INDEX([2]Value2023!64:64,MATCH($R$2,[2]Value2023!$1:$1,0)))))))</f>
        <v>-</v>
      </c>
      <c r="V77" s="302">
        <f>IF($T$2=2022,IF(INDEX([2]Score2022!64:64,MATCH($R$2,[2]Score2022!$1:$1,0))="","-",(INDEX([2]Score2022!64:64,MATCH($R$2,[2]Score2022!$1:$1,0)))),IF($T$2=2024,IF(INDEX([2]Score2024!64:64,MATCH($R$2,[2]Score2024!$1:$1,0))="","-",(INDEX([2]Score2024!64:64,MATCH($R$2,[2]Score2024!$1:$1,0)))),IF($T$2=2023,IF(INDEX([2]Score2023!64:64,MATCH($R$2,[2]Score2023!$1:$1,0))="","-",(INDEX([2]Score2023!64:64,MATCH($R$2,[2]Score2023!$1:$1,0)))))))</f>
        <v>93.829525026697496</v>
      </c>
      <c r="W77" s="80">
        <f t="shared" si="6"/>
        <v>98.829525026697496</v>
      </c>
    </row>
    <row r="78" spans="3:23" ht="12" customHeight="1">
      <c r="C78" s="244"/>
      <c r="D78" s="244"/>
      <c r="E78" s="5" t="s">
        <v>253</v>
      </c>
      <c r="F78" s="8" t="s">
        <v>152</v>
      </c>
      <c r="G78" s="9" t="s">
        <v>153</v>
      </c>
      <c r="H78" s="9"/>
      <c r="I78" s="9"/>
      <c r="J78" s="9"/>
      <c r="K78" s="9"/>
      <c r="L78" s="9"/>
      <c r="M78" s="13">
        <f>IF($M$2=2022,IF(INDEX([2]Rank2022!65:65,MATCH($K$2,[2]Rank2022!$1:$1,0))="","-",(INDEX([2]Rank2022!65:65,MATCH($K$2,[2]Rank2022!$1:$1,0)))),IF($M$2=2024,IF(INDEX([2]Rank2024!65:65,MATCH($K$2,[2]Rank2024!$1:$1,0))="","-",(INDEX([2]Rank2024!65:65,MATCH($K$2,[2]Rank2024!$1:$1,0)))),IF($M$2=2023,IF(INDEX([2]Rank2023!65:65,MATCH($K$2,[2]Rank2023!$1:$1,0))="","-",(INDEX([2]Rank2023!65:65,MATCH($K$2,[2]Rank2023!$1:$1,0)))))))</f>
        <v>11</v>
      </c>
      <c r="N78" s="302" t="str">
        <f>IF($M$2=2022,IF(INDEX([2]Value2022!65:65,MATCH($K$2,[2]Value2022!$1:$1,0))="","-",(INDEX([2]Value2022!65:65,MATCH($K$2,[2]Value2022!$1:$1,0)))),IF($M$2=2024,IF(INDEX([2]Value2024!65:65,MATCH($K$2,[2]Value2024!$1:$1,0))="","-",(INDEX([2]Value2024!65:65,MATCH($K$2,[2]Value2024!$1:$1,0)))),IF($M$2=2023,IF(INDEX([2]Value2023!65:65,MATCH($K$2,[2]Value2023!$1:$1,0))="","-",(INDEX([2]Value2023!65:65,MATCH($K$2,[2]Value2023!$1:$1,0)))))))</f>
        <v>-</v>
      </c>
      <c r="O78" s="302">
        <f>IF($M$2=2022,IF(INDEX([2]Score2022!65:65,MATCH($K$2,[2]Score2022!$1:$1,0))="","-",(INDEX([2]Score2022!65:65,MATCH($K$2,[2]Score2022!$1:$1,0)))),IF($M$2=2024,IF(INDEX([2]Score2024!65:65,MATCH($K$2,[2]Score2024!$1:$1,0))="","-",(INDEX([2]Score2024!65:65,MATCH($K$2,[2]Score2024!$1:$1,0)))),IF($M$2=2023,IF(INDEX([2]Score2023!65:65,MATCH($K$2,[2]Score2023!$1:$1,0))="","-",(INDEX([2]Score2023!65:65,MATCH($K$2,[2]Score2023!$1:$1,0)))))))</f>
        <v>92.089225781730448</v>
      </c>
      <c r="P78" s="79">
        <f t="shared" si="5"/>
        <v>97.089225781730448</v>
      </c>
      <c r="Q78" s="79"/>
      <c r="R78" s="82" t="str">
        <f t="shared" si="4"/>
        <v xml:space="preserve"> u</v>
      </c>
      <c r="T78" s="13">
        <f>IF($T$2=2022,IF(INDEX([2]Rank2022!65:65,MATCH($R$2,[2]Rank2022!$1:$1,0))="","-",(INDEX([2]Rank2022!65:65,MATCH($R$2,[2]Rank2022!$1:$1,0)))),IF($T$2=2024,IF(INDEX([2]Rank2024!65:65,MATCH($R$2,[2]Rank2024!$1:$1,0))="","-",(INDEX([2]Rank2024!65:65,MATCH($R$2,[2]Rank2024!$1:$1,0)))),IF($T$2=2023,IF(INDEX([2]Rank2023!65:65,MATCH($R$2,[2]Rank2023!$1:$1,0))="","-",(INDEX([2]Rank2023!65:65,MATCH($R$2,[2]Rank2023!$1:$1,0)))))))</f>
        <v>8</v>
      </c>
      <c r="U78" s="302" t="str">
        <f>IF($T$2=2022,IF(INDEX([2]Value2022!65:65,MATCH($R$2,[2]Value2022!$1:$1,0))="","-",(INDEX([2]Value2022!65:65,MATCH($R$2,[2]Value2022!$1:$1,0)))),IF($T$2=2024,IF(INDEX([2]Value2024!65:65,MATCH($R$2,[2]Value2024!$1:$1,0))="","-",(INDEX([2]Value2024!65:65,MATCH($R$2,[2]Value2024!$1:$1,0)))),IF($T$2=2023,IF(INDEX([2]Value2023!65:65,MATCH($R$2,[2]Value2023!$1:$1,0))="","-",(INDEX([2]Value2023!65:65,MATCH($R$2,[2]Value2023!$1:$1,0)))))))</f>
        <v>-</v>
      </c>
      <c r="V78" s="302">
        <f>IF($T$2=2022,IF(INDEX([2]Score2022!65:65,MATCH($R$2,[2]Score2022!$1:$1,0))="","-",(INDEX([2]Score2022!65:65,MATCH($R$2,[2]Score2022!$1:$1,0)))),IF($T$2=2024,IF(INDEX([2]Score2024!65:65,MATCH($R$2,[2]Score2024!$1:$1,0))="","-",(INDEX([2]Score2024!65:65,MATCH($R$2,[2]Score2024!$1:$1,0)))),IF($T$2=2023,IF(INDEX([2]Score2023!65:65,MATCH($R$2,[2]Score2023!$1:$1,0))="","-",(INDEX([2]Score2023!65:65,MATCH($R$2,[2]Score2023!$1:$1,0)))))))</f>
        <v>93.829525026697496</v>
      </c>
      <c r="W78" s="79">
        <f t="shared" si="6"/>
        <v>98.829525026697496</v>
      </c>
    </row>
    <row r="79" spans="3:23" ht="12" customHeight="1">
      <c r="C79" s="244"/>
      <c r="D79" s="244"/>
      <c r="E79" s="5" t="s">
        <v>253</v>
      </c>
      <c r="F79" s="10" t="s">
        <v>154</v>
      </c>
      <c r="G79" s="9" t="s">
        <v>155</v>
      </c>
      <c r="H79" s="9"/>
      <c r="I79" s="9"/>
      <c r="J79" s="9"/>
      <c r="K79" s="9"/>
      <c r="L79" s="9"/>
      <c r="M79" s="13">
        <f>IF($M$2=2022,IF(INDEX([2]Rank2022!66:66,MATCH($K$2,[2]Rank2022!$1:$1,0))="","-",(INDEX([2]Rank2022!66:66,MATCH($K$2,[2]Rank2022!$1:$1,0)))),IF($M$2=2024,IF(INDEX([2]Rank2024!66:66,MATCH($K$2,[2]Rank2024!$1:$1,0))="","-",(INDEX([2]Rank2024!66:66,MATCH($K$2,[2]Rank2024!$1:$1,0)))),IF($M$2=2023,IF(INDEX([2]Rank2023!66:66,MATCH($K$2,[2]Rank2023!$1:$1,0))="","-",(INDEX([2]Rank2023!66:66,MATCH($K$2,[2]Rank2023!$1:$1,0)))))))</f>
        <v>1</v>
      </c>
      <c r="N79" s="302">
        <f>IF($M$2=2022,IF(INDEX([2]Value2022!66:66,MATCH($K$2,[2]Value2022!$1:$1,0))="","-",(INDEX([2]Value2022!66:66,MATCH($K$2,[2]Value2022!$1:$1,0)))),IF($M$2=2024,IF(INDEX([2]Value2024!66:66,MATCH($K$2,[2]Value2024!$1:$1,0))="","-",(INDEX([2]Value2024!66:66,MATCH($K$2,[2]Value2024!$1:$1,0)))),IF($M$2=2023,IF(INDEX([2]Value2023!66:66,MATCH($K$2,[2]Value2023!$1:$1,0))="","-",(INDEX([2]Value2023!66:66,MATCH($K$2,[2]Value2023!$1:$1,0)))))))</f>
        <v>0</v>
      </c>
      <c r="O79" s="302">
        <f>IF($M$2=2022,IF(INDEX([2]Score2022!66:66,MATCH($K$2,[2]Score2022!$1:$1,0))="","-",(INDEX([2]Score2022!66:66,MATCH($K$2,[2]Score2022!$1:$1,0)))),IF($M$2=2024,IF(INDEX([2]Score2024!66:66,MATCH($K$2,[2]Score2024!$1:$1,0))="","-",(INDEX([2]Score2024!66:66,MATCH($K$2,[2]Score2024!$1:$1,0)))),IF($M$2=2023,IF(INDEX([2]Score2023!66:66,MATCH($K$2,[2]Score2023!$1:$1,0))="","-",(INDEX([2]Score2023!66:66,MATCH($K$2,[2]Score2023!$1:$1,0)))))))</f>
        <v>100</v>
      </c>
      <c r="P79" s="79">
        <f t="shared" si="5"/>
        <v>105</v>
      </c>
      <c r="Q79" s="79"/>
      <c r="R79" s="82" t="str">
        <f t="shared" si="4"/>
        <v xml:space="preserve">t </v>
      </c>
      <c r="T79" s="13">
        <f>IF($T$2=2022,IF(INDEX([2]Rank2022!66:66,MATCH($R$2,[2]Rank2022!$1:$1,0))="","-",(INDEX([2]Rank2022!66:66,MATCH($R$2,[2]Rank2022!$1:$1,0)))),IF($T$2=2024,IF(INDEX([2]Rank2024!66:66,MATCH($R$2,[2]Rank2024!$1:$1,0))="","-",(INDEX([2]Rank2024!66:66,MATCH($R$2,[2]Rank2024!$1:$1,0)))),IF($T$2=2023,IF(INDEX([2]Rank2023!66:66,MATCH($R$2,[2]Rank2023!$1:$1,0))="","-",(INDEX([2]Rank2023!66:66,MATCH($R$2,[2]Rank2023!$1:$1,0)))))))</f>
        <v>17</v>
      </c>
      <c r="U79" s="302">
        <f>IF($T$2=2022,IF(INDEX([2]Value2022!66:66,MATCH($R$2,[2]Value2022!$1:$1,0))="","-",(INDEX([2]Value2022!66:66,MATCH($R$2,[2]Value2022!$1:$1,0)))),IF($T$2=2024,IF(INDEX([2]Value2024!66:66,MATCH($R$2,[2]Value2024!$1:$1,0))="","-",(INDEX([2]Value2024!66:66,MATCH($R$2,[2]Value2024!$1:$1,0)))),IF($T$2=2023,IF(INDEX([2]Value2023!66:66,MATCH($R$2,[2]Value2023!$1:$1,0))="","-",(INDEX([2]Value2023!66:66,MATCH($R$2,[2]Value2023!$1:$1,0)))))))</f>
        <v>1</v>
      </c>
      <c r="V79" s="302">
        <f>IF($T$2=2022,IF(INDEX([2]Score2022!66:66,MATCH($R$2,[2]Score2022!$1:$1,0))="","-",(INDEX([2]Score2022!66:66,MATCH($R$2,[2]Score2022!$1:$1,0)))),IF($T$2=2024,IF(INDEX([2]Score2024!66:66,MATCH($R$2,[2]Score2024!$1:$1,0))="","-",(INDEX([2]Score2024!66:66,MATCH($R$2,[2]Score2024!$1:$1,0)))),IF($T$2=2023,IF(INDEX([2]Score2023!66:66,MATCH($R$2,[2]Score2023!$1:$1,0))="","-",(INDEX([2]Score2023!66:66,MATCH($R$2,[2]Score2023!$1:$1,0)))))))</f>
        <v>94.444444444444443</v>
      </c>
      <c r="W79" s="79">
        <f t="shared" si="6"/>
        <v>99.444444444444443</v>
      </c>
    </row>
    <row r="80" spans="3:23" ht="12" customHeight="1">
      <c r="C80" s="244"/>
      <c r="D80" s="244"/>
      <c r="E80" s="5" t="s">
        <v>253</v>
      </c>
      <c r="F80" s="10" t="s">
        <v>156</v>
      </c>
      <c r="G80" s="9" t="s">
        <v>157</v>
      </c>
      <c r="H80" s="9"/>
      <c r="I80" s="9"/>
      <c r="J80" s="9"/>
      <c r="K80" s="9"/>
      <c r="L80" s="9"/>
      <c r="M80" s="13">
        <f>IF($M$2=2022,IF(INDEX([2]Rank2022!67:67,MATCH($K$2,[2]Rank2022!$1:$1,0))="","-",(INDEX([2]Rank2022!67:67,MATCH($K$2,[2]Rank2022!$1:$1,0)))),IF($M$2=2024,IF(INDEX([2]Rank2024!67:67,MATCH($K$2,[2]Rank2024!$1:$1,0))="","-",(INDEX([2]Rank2024!67:67,MATCH($K$2,[2]Rank2024!$1:$1,0)))),IF($M$2=2023,IF(INDEX([2]Rank2023!67:67,MATCH($K$2,[2]Rank2023!$1:$1,0))="","-",(INDEX([2]Rank2023!67:67,MATCH($K$2,[2]Rank2023!$1:$1,0)))))))</f>
        <v>10</v>
      </c>
      <c r="N80" s="302">
        <f>IF($M$2=2022,IF(INDEX([2]Value2022!67:67,MATCH($K$2,[2]Value2022!$1:$1,0))="","-",(INDEX([2]Value2022!67:67,MATCH($K$2,[2]Value2022!$1:$1,0)))),IF($M$2=2024,IF(INDEX([2]Value2024!67:67,MATCH($K$2,[2]Value2024!$1:$1,0))="","-",(INDEX([2]Value2024!67:67,MATCH($K$2,[2]Value2024!$1:$1,0)))),IF($M$2=2023,IF(INDEX([2]Value2023!67:67,MATCH($K$2,[2]Value2023!$1:$1,0))="","-",(INDEX([2]Value2023!67:67,MATCH($K$2,[2]Value2023!$1:$1,0)))))))</f>
        <v>3.295266867</v>
      </c>
      <c r="O80" s="302">
        <f>IF($M$2=2022,IF(INDEX([2]Score2022!67:67,MATCH($K$2,[2]Score2022!$1:$1,0))="","-",(INDEX([2]Score2022!67:67,MATCH($K$2,[2]Score2022!$1:$1,0)))),IF($M$2=2024,IF(INDEX([2]Score2024!67:67,MATCH($K$2,[2]Score2024!$1:$1,0))="","-",(INDEX([2]Score2024!67:67,MATCH($K$2,[2]Score2024!$1:$1,0)))),IF($M$2=2023,IF(INDEX([2]Score2023!67:67,MATCH($K$2,[2]Score2023!$1:$1,0))="","-",(INDEX([2]Score2023!67:67,MATCH($K$2,[2]Score2023!$1:$1,0)))))))</f>
        <v>81.857174470417846</v>
      </c>
      <c r="P80" s="79">
        <f t="shared" si="5"/>
        <v>86.857174470417846</v>
      </c>
      <c r="Q80" s="79"/>
      <c r="R80" s="82" t="str">
        <f t="shared" si="4"/>
        <v xml:space="preserve"> u</v>
      </c>
      <c r="T80" s="13">
        <f>IF($T$2=2022,IF(INDEX([2]Rank2022!67:67,MATCH($R$2,[2]Rank2022!$1:$1,0))="","-",(INDEX([2]Rank2022!67:67,MATCH($R$2,[2]Rank2022!$1:$1,0)))),IF($T$2=2024,IF(INDEX([2]Rank2024!67:67,MATCH($R$2,[2]Rank2024!$1:$1,0))="","-",(INDEX([2]Rank2024!67:67,MATCH($R$2,[2]Rank2024!$1:$1,0)))),IF($T$2=2023,IF(INDEX([2]Rank2023!67:67,MATCH($R$2,[2]Rank2023!$1:$1,0))="","-",(INDEX([2]Rank2023!67:67,MATCH($R$2,[2]Rank2023!$1:$1,0)))))))</f>
        <v>4</v>
      </c>
      <c r="U80" s="302">
        <f>IF($T$2=2022,IF(INDEX([2]Value2022!67:67,MATCH($R$2,[2]Value2022!$1:$1,0))="","-",(INDEX([2]Value2022!67:67,MATCH($R$2,[2]Value2022!$1:$1,0)))),IF($T$2=2024,IF(INDEX([2]Value2024!67:67,MATCH($R$2,[2]Value2024!$1:$1,0))="","-",(INDEX([2]Value2024!67:67,MATCH($R$2,[2]Value2024!$1:$1,0)))),IF($T$2=2023,IF(INDEX([2]Value2023!67:67,MATCH($R$2,[2]Value2023!$1:$1,0))="","-",(INDEX([2]Value2023!67:67,MATCH($R$2,[2]Value2023!$1:$1,0)))))))</f>
        <v>1.6852709054946899</v>
      </c>
      <c r="V80" s="302">
        <f>IF($T$2=2022,IF(INDEX([2]Score2022!67:67,MATCH($R$2,[2]Score2022!$1:$1,0))="","-",(INDEX([2]Score2022!67:67,MATCH($R$2,[2]Score2022!$1:$1,0)))),IF($T$2=2024,IF(INDEX([2]Score2024!67:67,MATCH($R$2,[2]Score2024!$1:$1,0))="","-",(INDEX([2]Score2024!67:67,MATCH($R$2,[2]Score2024!$1:$1,0)))),IF($T$2=2023,IF(INDEX([2]Score2023!67:67,MATCH($R$2,[2]Score2023!$1:$1,0))="","-",(INDEX([2]Score2023!67:67,MATCH($R$2,[2]Score2023!$1:$1,0)))))))</f>
        <v>95.415055339493961</v>
      </c>
      <c r="W80" s="79">
        <f t="shared" si="6"/>
        <v>100.41505533949396</v>
      </c>
    </row>
    <row r="81" spans="3:23" ht="12" customHeight="1">
      <c r="C81" s="244"/>
      <c r="D81" s="244"/>
      <c r="E81" s="5" t="s">
        <v>253</v>
      </c>
      <c r="F81" s="17" t="s">
        <v>158</v>
      </c>
      <c r="G81" s="18" t="s">
        <v>159</v>
      </c>
      <c r="H81" s="18"/>
      <c r="I81" s="18"/>
      <c r="J81" s="18"/>
      <c r="K81" s="18"/>
      <c r="L81" s="18"/>
      <c r="M81" s="13">
        <f>IF($M$2=2022,IF(INDEX([2]Rank2022!68:68,MATCH($K$2,[2]Rank2022!$1:$1,0))="","-",(INDEX([2]Rank2022!68:68,MATCH($K$2,[2]Rank2022!$1:$1,0)))),IF($M$2=2024,IF(INDEX([2]Rank2024!68:68,MATCH($K$2,[2]Rank2024!$1:$1,0))="","-",(INDEX([2]Rank2024!68:68,MATCH($K$2,[2]Rank2024!$1:$1,0)))),IF($M$2=2023,IF(INDEX([2]Rank2023!68:68,MATCH($K$2,[2]Rank2023!$1:$1,0))="","-",(INDEX([2]Rank2023!68:68,MATCH($K$2,[2]Rank2023!$1:$1,0)))))))</f>
        <v>1</v>
      </c>
      <c r="N81" s="302">
        <f>IF($M$2=2022,IF(INDEX([2]Value2022!68:68,MATCH($K$2,[2]Value2022!$1:$1,0))="","-",(INDEX([2]Value2022!68:68,MATCH($K$2,[2]Value2022!$1:$1,0)))),IF($M$2=2024,IF(INDEX([2]Value2024!68:68,MATCH($K$2,[2]Value2024!$1:$1,0))="","-",(INDEX([2]Value2024!68:68,MATCH($K$2,[2]Value2024!$1:$1,0)))),IF($M$2=2023,IF(INDEX([2]Value2023!68:68,MATCH($K$2,[2]Value2023!$1:$1,0))="","-",(INDEX([2]Value2023!68:68,MATCH($K$2,[2]Value2023!$1:$1,0)))))))</f>
        <v>0</v>
      </c>
      <c r="O81" s="302">
        <f>IF($M$2=2022,IF(INDEX([2]Score2022!68:68,MATCH($K$2,[2]Score2022!$1:$1,0))="","-",(INDEX([2]Score2022!68:68,MATCH($K$2,[2]Score2022!$1:$1,0)))),IF($M$2=2024,IF(INDEX([2]Score2024!68:68,MATCH($K$2,[2]Score2024!$1:$1,0))="","-",(INDEX([2]Score2024!68:68,MATCH($K$2,[2]Score2024!$1:$1,0)))),IF($M$2=2023,IF(INDEX([2]Score2023!68:68,MATCH($K$2,[2]Score2023!$1:$1,0))="","-",(INDEX([2]Score2023!68:68,MATCH($K$2,[2]Score2023!$1:$1,0)))))))</f>
        <v>100</v>
      </c>
      <c r="P81" s="81">
        <f t="shared" si="5"/>
        <v>105</v>
      </c>
      <c r="Q81" s="79"/>
      <c r="R81" s="82" t="str">
        <f t="shared" si="4"/>
        <v>tu</v>
      </c>
      <c r="T81" s="13">
        <f>IF($T$2=2022,IF(INDEX([2]Rank2022!68:68,MATCH($R$2,[2]Rank2022!$1:$1,0))="","-",(INDEX([2]Rank2022!68:68,MATCH($R$2,[2]Rank2022!$1:$1,0)))),IF($T$2=2024,IF(INDEX([2]Rank2024!68:68,MATCH($R$2,[2]Rank2024!$1:$1,0))="","-",(INDEX([2]Rank2024!68:68,MATCH($R$2,[2]Rank2024!$1:$1,0)))),IF($T$2=2023,IF(INDEX([2]Rank2023!68:68,MATCH($R$2,[2]Rank2023!$1:$1,0))="","-",(INDEX([2]Rank2023!68:68,MATCH($R$2,[2]Rank2023!$1:$1,0)))))))</f>
        <v>1</v>
      </c>
      <c r="U81" s="302">
        <f>IF($T$2=2022,IF(INDEX([2]Value2022!68:68,MATCH($R$2,[2]Value2022!$1:$1,0))="","-",(INDEX([2]Value2022!68:68,MATCH($R$2,[2]Value2022!$1:$1,0)))),IF($T$2=2024,IF(INDEX([2]Value2024!68:68,MATCH($R$2,[2]Value2024!$1:$1,0))="","-",(INDEX([2]Value2024!68:68,MATCH($R$2,[2]Value2024!$1:$1,0)))),IF($T$2=2023,IF(INDEX([2]Value2023!68:68,MATCH($R$2,[2]Value2023!$1:$1,0))="","-",(INDEX([2]Value2023!68:68,MATCH($R$2,[2]Value2023!$1:$1,0)))))))</f>
        <v>0</v>
      </c>
      <c r="V81" s="302">
        <f>IF($T$2=2022,IF(INDEX([2]Score2022!68:68,MATCH($R$2,[2]Score2022!$1:$1,0))="","-",(INDEX([2]Score2022!68:68,MATCH($R$2,[2]Score2022!$1:$1,0)))),IF($T$2=2024,IF(INDEX([2]Score2024!68:68,MATCH($R$2,[2]Score2024!$1:$1,0))="","-",(INDEX([2]Score2024!68:68,MATCH($R$2,[2]Score2024!$1:$1,0)))),IF($T$2=2023,IF(INDEX([2]Score2023!68:68,MATCH($R$2,[2]Score2023!$1:$1,0))="","-",(INDEX([2]Score2023!68:68,MATCH($R$2,[2]Score2023!$1:$1,0)))))))</f>
        <v>100</v>
      </c>
      <c r="W81" s="81">
        <f t="shared" si="6"/>
        <v>105</v>
      </c>
    </row>
    <row r="82" spans="3:23" ht="12" customHeight="1">
      <c r="C82" s="244"/>
      <c r="D82" s="244"/>
      <c r="E82" s="5" t="s">
        <v>253</v>
      </c>
      <c r="F82" s="6" t="s">
        <v>160</v>
      </c>
      <c r="G82" s="5" t="s">
        <v>161</v>
      </c>
      <c r="M82" s="13">
        <f>IF($M$2=2022,IF(INDEX([2]Rank2022!69:69,MATCH($K$2,[2]Rank2022!$1:$1,0))="","-",(INDEX([2]Rank2022!69:69,MATCH($K$2,[2]Rank2022!$1:$1,0)))),IF($M$2=2024,IF(INDEX([2]Rank2024!69:69,MATCH($K$2,[2]Rank2024!$1:$1,0))="","-",(INDEX([2]Rank2024!69:69,MATCH($K$2,[2]Rank2024!$1:$1,0)))),IF($M$2=2023,IF(INDEX([2]Rank2023!69:69,MATCH($K$2,[2]Rank2023!$1:$1,0))="","-",(INDEX([2]Rank2023!69:69,MATCH($K$2,[2]Rank2023!$1:$1,0)))))))</f>
        <v>6</v>
      </c>
      <c r="N82" s="302" t="str">
        <f>IF($M$2=2022,IF(INDEX([2]Value2022!69:69,MATCH($K$2,[2]Value2022!$1:$1,0))="","-",(INDEX([2]Value2022!69:69,MATCH($K$2,[2]Value2022!$1:$1,0)))),IF($M$2=2024,IF(INDEX([2]Value2024!69:69,MATCH($K$2,[2]Value2024!$1:$1,0))="","-",(INDEX([2]Value2024!69:69,MATCH($K$2,[2]Value2024!$1:$1,0)))),IF($M$2=2023,IF(INDEX([2]Value2023!69:69,MATCH($K$2,[2]Value2023!$1:$1,0))="","-",(INDEX([2]Value2023!69:69,MATCH($K$2,[2]Value2023!$1:$1,0)))))))</f>
        <v>-</v>
      </c>
      <c r="O82" s="302">
        <f>IF($M$2=2022,IF(INDEX([2]Score2022!69:69,MATCH($K$2,[2]Score2022!$1:$1,0))="","-",(INDEX([2]Score2022!69:69,MATCH($K$2,[2]Score2022!$1:$1,0)))),IF($M$2=2024,IF(INDEX([2]Score2024!69:69,MATCH($K$2,[2]Score2024!$1:$1,0))="","-",(INDEX([2]Score2024!69:69,MATCH($K$2,[2]Score2024!$1:$1,0)))),IF($M$2=2023,IF(INDEX([2]Score2023!69:69,MATCH($K$2,[2]Score2023!$1:$1,0))="","-",(INDEX([2]Score2023!69:69,MATCH($K$2,[2]Score2023!$1:$1,0)))))))</f>
        <v>90.647482168390056</v>
      </c>
      <c r="P82" s="79">
        <f t="shared" si="5"/>
        <v>95.647482168390056</v>
      </c>
      <c r="Q82" s="79"/>
      <c r="R82" s="82" t="str">
        <f t="shared" si="4"/>
        <v xml:space="preserve">t </v>
      </c>
      <c r="T82" s="13">
        <f>IF($T$2=2022,IF(INDEX([2]Rank2022!69:69,MATCH($R$2,[2]Rank2022!$1:$1,0))="","-",(INDEX([2]Rank2022!69:69,MATCH($R$2,[2]Rank2022!$1:$1,0)))),IF($T$2=2024,IF(INDEX([2]Rank2024!69:69,MATCH($R$2,[2]Rank2024!$1:$1,0))="","-",(INDEX([2]Rank2024!69:69,MATCH($R$2,[2]Rank2024!$1:$1,0)))),IF($T$2=2023,IF(INDEX([2]Rank2023!69:69,MATCH($R$2,[2]Rank2023!$1:$1,0))="","-",(INDEX([2]Rank2023!69:69,MATCH($R$2,[2]Rank2023!$1:$1,0)))))))</f>
        <v>7</v>
      </c>
      <c r="U82" s="302" t="str">
        <f>IF($T$2=2022,IF(INDEX([2]Value2022!69:69,MATCH($R$2,[2]Value2022!$1:$1,0))="","-",(INDEX([2]Value2022!69:69,MATCH($R$2,[2]Value2022!$1:$1,0)))),IF($T$2=2024,IF(INDEX([2]Value2024!69:69,MATCH($R$2,[2]Value2024!$1:$1,0))="","-",(INDEX([2]Value2024!69:69,MATCH($R$2,[2]Value2024!$1:$1,0)))),IF($T$2=2023,IF(INDEX([2]Value2023!69:69,MATCH($R$2,[2]Value2023!$1:$1,0))="","-",(INDEX([2]Value2023!69:69,MATCH($R$2,[2]Value2023!$1:$1,0)))))))</f>
        <v>-</v>
      </c>
      <c r="V82" s="302">
        <f>IF($T$2=2022,IF(INDEX([2]Score2022!69:69,MATCH($R$2,[2]Score2022!$1:$1,0))="","-",(INDEX([2]Score2022!69:69,MATCH($R$2,[2]Score2022!$1:$1,0)))),IF($T$2=2024,IF(INDEX([2]Score2024!69:69,MATCH($R$2,[2]Score2024!$1:$1,0))="","-",(INDEX([2]Score2024!69:69,MATCH($R$2,[2]Score2024!$1:$1,0)))),IF($T$2=2023,IF(INDEX([2]Score2023!69:69,MATCH($R$2,[2]Score2023!$1:$1,0))="","-",(INDEX([2]Score2023!69:69,MATCH($R$2,[2]Score2023!$1:$1,0)))))))</f>
        <v>80.08926712860341</v>
      </c>
      <c r="W82" s="79">
        <f t="shared" si="6"/>
        <v>85.08926712860341</v>
      </c>
    </row>
    <row r="83" spans="3:23" ht="12" customHeight="1">
      <c r="C83" s="244"/>
      <c r="D83" s="244"/>
      <c r="E83" s="5" t="s">
        <v>253</v>
      </c>
      <c r="F83" s="8" t="s">
        <v>162</v>
      </c>
      <c r="G83" s="9" t="s">
        <v>163</v>
      </c>
      <c r="H83" s="9"/>
      <c r="I83" s="9"/>
      <c r="J83" s="9"/>
      <c r="K83" s="9"/>
      <c r="L83" s="9"/>
      <c r="M83" s="13">
        <f>IF($M$2=2022,IF(INDEX([2]Rank2022!70:70,MATCH($K$2,[2]Rank2022!$1:$1,0))="","-",(INDEX([2]Rank2022!70:70,MATCH($K$2,[2]Rank2022!$1:$1,0)))),IF($M$2=2024,IF(INDEX([2]Rank2024!70:70,MATCH($K$2,[2]Rank2024!$1:$1,0))="","-",(INDEX([2]Rank2024!70:70,MATCH($K$2,[2]Rank2024!$1:$1,0)))),IF($M$2=2023,IF(INDEX([2]Rank2023!70:70,MATCH($K$2,[2]Rank2023!$1:$1,0))="","-",(INDEX([2]Rank2023!70:70,MATCH($K$2,[2]Rank2023!$1:$1,0)))))))</f>
        <v>15</v>
      </c>
      <c r="N83" s="302">
        <f>IF($M$2=2022,IF(INDEX([2]Value2022!70:70,MATCH($K$2,[2]Value2022!$1:$1,0))="","-",(INDEX([2]Value2022!70:70,MATCH($K$2,[2]Value2022!$1:$1,0)))),IF($M$2=2024,IF(INDEX([2]Value2024!70:70,MATCH($K$2,[2]Value2024!$1:$1,0))="","-",(INDEX([2]Value2024!70:70,MATCH($K$2,[2]Value2024!$1:$1,0)))),IF($M$2=2023,IF(INDEX([2]Value2023!70:70,MATCH($K$2,[2]Value2023!$1:$1,0))="","-",(INDEX([2]Value2023!70:70,MATCH($K$2,[2]Value2023!$1:$1,0)))))))</f>
        <v>5</v>
      </c>
      <c r="O83" s="302">
        <f>IF($M$2=2022,IF(INDEX([2]Score2022!70:70,MATCH($K$2,[2]Score2022!$1:$1,0))="","-",(INDEX([2]Score2022!70:70,MATCH($K$2,[2]Score2022!$1:$1,0)))),IF($M$2=2024,IF(INDEX([2]Score2024!70:70,MATCH($K$2,[2]Score2024!$1:$1,0))="","-",(INDEX([2]Score2024!70:70,MATCH($K$2,[2]Score2024!$1:$1,0)))),IF($M$2=2023,IF(INDEX([2]Score2023!70:70,MATCH($K$2,[2]Score2023!$1:$1,0))="","-",(INDEX([2]Score2023!70:70,MATCH($K$2,[2]Score2023!$1:$1,0)))))))</f>
        <v>60</v>
      </c>
      <c r="P83" s="79">
        <f t="shared" si="5"/>
        <v>65</v>
      </c>
      <c r="Q83" s="79"/>
      <c r="R83" s="82" t="str">
        <f t="shared" si="4"/>
        <v xml:space="preserve">t </v>
      </c>
      <c r="T83" s="13" t="str">
        <f>IF($T$2=2022,IF(INDEX([2]Rank2022!70:70,MATCH($R$2,[2]Rank2022!$1:$1,0))="","-",(INDEX([2]Rank2022!70:70,MATCH($R$2,[2]Rank2022!$1:$1,0)))),IF($T$2=2024,IF(INDEX([2]Rank2024!70:70,MATCH($R$2,[2]Rank2024!$1:$1,0))="","-",(INDEX([2]Rank2024!70:70,MATCH($R$2,[2]Rank2024!$1:$1,0)))),IF($T$2=2023,IF(INDEX([2]Rank2023!70:70,MATCH($R$2,[2]Rank2023!$1:$1,0))="","-",(INDEX([2]Rank2023!70:70,MATCH($R$2,[2]Rank2023!$1:$1,0)))))))</f>
        <v>-</v>
      </c>
      <c r="U83" s="302" t="str">
        <f>IF($T$2=2022,IF(INDEX([2]Value2022!70:70,MATCH($R$2,[2]Value2022!$1:$1,0))="","-",(INDEX([2]Value2022!70:70,MATCH($R$2,[2]Value2022!$1:$1,0)))),IF($T$2=2024,IF(INDEX([2]Value2024!70:70,MATCH($R$2,[2]Value2024!$1:$1,0))="","-",(INDEX([2]Value2024!70:70,MATCH($R$2,[2]Value2024!$1:$1,0)))),IF($T$2=2023,IF(INDEX([2]Value2023!70:70,MATCH($R$2,[2]Value2023!$1:$1,0))="","-",(INDEX([2]Value2023!70:70,MATCH($R$2,[2]Value2023!$1:$1,0)))))))</f>
        <v>-</v>
      </c>
      <c r="V83" s="302" t="str">
        <f>IF($T$2=2022,IF(INDEX([2]Score2022!70:70,MATCH($R$2,[2]Score2022!$1:$1,0))="","-",(INDEX([2]Score2022!70:70,MATCH($R$2,[2]Score2022!$1:$1,0)))),IF($T$2=2024,IF(INDEX([2]Score2024!70:70,MATCH($R$2,[2]Score2024!$1:$1,0))="","-",(INDEX([2]Score2024!70:70,MATCH($R$2,[2]Score2024!$1:$1,0)))),IF($T$2=2023,IF(INDEX([2]Score2023!70:70,MATCH($R$2,[2]Score2023!$1:$1,0))="","-",(INDEX([2]Score2023!70:70,MATCH($R$2,[2]Score2023!$1:$1,0)))))))</f>
        <v>-</v>
      </c>
      <c r="W83" s="79" t="str">
        <f t="shared" si="6"/>
        <v/>
      </c>
    </row>
    <row r="84" spans="3:23" ht="12" customHeight="1">
      <c r="C84" s="244"/>
      <c r="D84" s="244"/>
      <c r="E84" s="5" t="s">
        <v>253</v>
      </c>
      <c r="F84" s="8" t="s">
        <v>164</v>
      </c>
      <c r="G84" s="9" t="s">
        <v>165</v>
      </c>
      <c r="H84" s="9"/>
      <c r="I84" s="9"/>
      <c r="J84" s="9"/>
      <c r="K84" s="9"/>
      <c r="L84" s="9"/>
      <c r="M84" s="13">
        <f>IF($M$2=2022,IF(INDEX([2]Rank2022!71:71,MATCH($K$2,[2]Rank2022!$1:$1,0))="","-",(INDEX([2]Rank2022!71:71,MATCH($K$2,[2]Rank2022!$1:$1,0)))),IF($M$2=2024,IF(INDEX([2]Rank2024!71:71,MATCH($K$2,[2]Rank2024!$1:$1,0))="","-",(INDEX([2]Rank2024!71:71,MATCH($K$2,[2]Rank2024!$1:$1,0)))),IF($M$2=2023,IF(INDEX([2]Rank2023!71:71,MATCH($K$2,[2]Rank2023!$1:$1,0))="","-",(INDEX([2]Rank2023!71:71,MATCH($K$2,[2]Rank2023!$1:$1,0)))))))</f>
        <v>2</v>
      </c>
      <c r="N84" s="302">
        <f>IF($M$2=2022,IF(INDEX([2]Value2022!71:71,MATCH($K$2,[2]Value2022!$1:$1,0))="","-",(INDEX([2]Value2022!71:71,MATCH($K$2,[2]Value2022!$1:$1,0)))),IF($M$2=2024,IF(INDEX([2]Value2024!71:71,MATCH($K$2,[2]Value2024!$1:$1,0))="","-",(INDEX([2]Value2024!71:71,MATCH($K$2,[2]Value2024!$1:$1,0)))),IF($M$2=2023,IF(INDEX([2]Value2023!71:71,MATCH($K$2,[2]Value2023!$1:$1,0))="","-",(INDEX([2]Value2023!71:71,MATCH($K$2,[2]Value2023!$1:$1,0)))))))</f>
        <v>66.666664119999993</v>
      </c>
      <c r="O84" s="302">
        <f>IF($M$2=2022,IF(INDEX([2]Score2022!71:71,MATCH($K$2,[2]Score2022!$1:$1,0))="","-",(INDEX([2]Score2022!71:71,MATCH($K$2,[2]Score2022!$1:$1,0)))),IF($M$2=2024,IF(INDEX([2]Score2024!71:71,MATCH($K$2,[2]Score2024!$1:$1,0))="","-",(INDEX([2]Score2024!71:71,MATCH($K$2,[2]Score2024!$1:$1,0)))),IF($M$2=2023,IF(INDEX([2]Score2023!71:71,MATCH($K$2,[2]Score2023!$1:$1,0))="","-",(INDEX([2]Score2023!71:71,MATCH($K$2,[2]Score2023!$1:$1,0)))))))</f>
        <v>97.058823786804865</v>
      </c>
      <c r="P84" s="79">
        <f t="shared" si="5"/>
        <v>102.05882378680487</v>
      </c>
      <c r="Q84" s="79"/>
      <c r="R84" s="82" t="str">
        <f t="shared" si="4"/>
        <v xml:space="preserve">t </v>
      </c>
      <c r="T84" s="13">
        <f>IF($T$2=2022,IF(INDEX([2]Rank2022!71:71,MATCH($R$2,[2]Rank2022!$1:$1,0))="","-",(INDEX([2]Rank2022!71:71,MATCH($R$2,[2]Rank2022!$1:$1,0)))),IF($T$2=2024,IF(INDEX([2]Rank2024!71:71,MATCH($R$2,[2]Rank2024!$1:$1,0))="","-",(INDEX([2]Rank2024!71:71,MATCH($R$2,[2]Rank2024!$1:$1,0)))),IF($T$2=2023,IF(INDEX([2]Rank2023!71:71,MATCH($R$2,[2]Rank2023!$1:$1,0))="","-",(INDEX([2]Rank2023!71:71,MATCH($R$2,[2]Rank2023!$1:$1,0)))))))</f>
        <v>17</v>
      </c>
      <c r="U84" s="302">
        <f>IF($T$2=2022,IF(INDEX([2]Value2022!71:71,MATCH($R$2,[2]Value2022!$1:$1,0))="","-",(INDEX([2]Value2022!71:71,MATCH($R$2,[2]Value2022!$1:$1,0)))),IF($T$2=2024,IF(INDEX([2]Value2024!71:71,MATCH($R$2,[2]Value2024!$1:$1,0))="","-",(INDEX([2]Value2024!71:71,MATCH($R$2,[2]Value2024!$1:$1,0)))),IF($T$2=2023,IF(INDEX([2]Value2023!71:71,MATCH($R$2,[2]Value2023!$1:$1,0))="","-",(INDEX([2]Value2023!71:71,MATCH($R$2,[2]Value2023!$1:$1,0)))))))</f>
        <v>47.297298431396499</v>
      </c>
      <c r="V84" s="302">
        <f>IF($T$2=2022,IF(INDEX([2]Score2022!71:71,MATCH($R$2,[2]Score2022!$1:$1,0))="","-",(INDEX([2]Score2022!71:71,MATCH($R$2,[2]Score2022!$1:$1,0)))),IF($T$2=2024,IF(INDEX([2]Score2024!71:71,MATCH($R$2,[2]Score2024!$1:$1,0))="","-",(INDEX([2]Score2024!71:71,MATCH($R$2,[2]Score2024!$1:$1,0)))),IF($T$2=2023,IF(INDEX([2]Score2023!71:71,MATCH($R$2,[2]Score2023!$1:$1,0))="","-",(INDEX([2]Score2023!71:71,MATCH($R$2,[2]Score2023!$1:$1,0)))))))</f>
        <v>52.623217248520206</v>
      </c>
      <c r="W84" s="79">
        <f t="shared" si="6"/>
        <v>57.623217248520206</v>
      </c>
    </row>
    <row r="85" spans="3:23" ht="12" customHeight="1">
      <c r="C85" s="244"/>
      <c r="D85" s="244"/>
      <c r="E85" s="5" t="s">
        <v>253</v>
      </c>
      <c r="F85" s="8" t="s">
        <v>166</v>
      </c>
      <c r="G85" s="9" t="s">
        <v>167</v>
      </c>
      <c r="H85" s="9"/>
      <c r="I85" s="9"/>
      <c r="J85" s="9"/>
      <c r="K85" s="9"/>
      <c r="L85" s="9"/>
      <c r="M85" s="13">
        <f>IF($M$2=2022,IF(INDEX([2]Rank2022!72:72,MATCH($K$2,[2]Rank2022!$1:$1,0))="","-",(INDEX([2]Rank2022!72:72,MATCH($K$2,[2]Rank2022!$1:$1,0)))),IF($M$2=2024,IF(INDEX([2]Rank2024!72:72,MATCH($K$2,[2]Rank2024!$1:$1,0))="","-",(INDEX([2]Rank2024!72:72,MATCH($K$2,[2]Rank2024!$1:$1,0)))),IF($M$2=2023,IF(INDEX([2]Rank2023!72:72,MATCH($K$2,[2]Rank2023!$1:$1,0))="","-",(INDEX([2]Rank2023!72:72,MATCH($K$2,[2]Rank2023!$1:$1,0)))))))</f>
        <v>1</v>
      </c>
      <c r="N85" s="302">
        <f>IF($M$2=2022,IF(INDEX([2]Value2022!72:72,MATCH($K$2,[2]Value2022!$1:$1,0))="","-",(INDEX([2]Value2022!72:72,MATCH($K$2,[2]Value2022!$1:$1,0)))),IF($M$2=2024,IF(INDEX([2]Value2024!72:72,MATCH($K$2,[2]Value2024!$1:$1,0))="","-",(INDEX([2]Value2024!72:72,MATCH($K$2,[2]Value2024!$1:$1,0)))),IF($M$2=2023,IF(INDEX([2]Value2023!72:72,MATCH($K$2,[2]Value2023!$1:$1,0))="","-",(INDEX([2]Value2023!72:72,MATCH($K$2,[2]Value2023!$1:$1,0)))))))</f>
        <v>1</v>
      </c>
      <c r="O85" s="302">
        <f>IF($M$2=2022,IF(INDEX([2]Score2022!72:72,MATCH($K$2,[2]Score2022!$1:$1,0))="","-",(INDEX([2]Score2022!72:72,MATCH($K$2,[2]Score2022!$1:$1,0)))),IF($M$2=2024,IF(INDEX([2]Score2024!72:72,MATCH($K$2,[2]Score2024!$1:$1,0))="","-",(INDEX([2]Score2024!72:72,MATCH($K$2,[2]Score2024!$1:$1,0)))),IF($M$2=2023,IF(INDEX([2]Score2023!72:72,MATCH($K$2,[2]Score2023!$1:$1,0))="","-",(INDEX([2]Score2023!72:72,MATCH($K$2,[2]Score2023!$1:$1,0)))))))</f>
        <v>100</v>
      </c>
      <c r="P85" s="79">
        <f t="shared" si="5"/>
        <v>105</v>
      </c>
      <c r="Q85" s="79"/>
      <c r="R85" s="82" t="str">
        <f t="shared" si="4"/>
        <v>tu</v>
      </c>
      <c r="T85" s="13">
        <f>IF($T$2=2022,IF(INDEX([2]Rank2022!72:72,MATCH($R$2,[2]Rank2022!$1:$1,0))="","-",(INDEX([2]Rank2022!72:72,MATCH($R$2,[2]Rank2022!$1:$1,0)))),IF($T$2=2024,IF(INDEX([2]Rank2024!72:72,MATCH($R$2,[2]Rank2024!$1:$1,0))="","-",(INDEX([2]Rank2024!72:72,MATCH($R$2,[2]Rank2024!$1:$1,0)))),IF($T$2=2023,IF(INDEX([2]Rank2023!72:72,MATCH($R$2,[2]Rank2023!$1:$1,0))="","-",(INDEX([2]Rank2023!72:72,MATCH($R$2,[2]Rank2023!$1:$1,0)))))))</f>
        <v>1</v>
      </c>
      <c r="U85" s="302">
        <f>IF($T$2=2022,IF(INDEX([2]Value2022!72:72,MATCH($R$2,[2]Value2022!$1:$1,0))="","-",(INDEX([2]Value2022!72:72,MATCH($R$2,[2]Value2022!$1:$1,0)))),IF($T$2=2024,IF(INDEX([2]Value2024!72:72,MATCH($R$2,[2]Value2024!$1:$1,0))="","-",(INDEX([2]Value2024!72:72,MATCH($R$2,[2]Value2024!$1:$1,0)))),IF($T$2=2023,IF(INDEX([2]Value2023!72:72,MATCH($R$2,[2]Value2023!$1:$1,0))="","-",(INDEX([2]Value2023!72:72,MATCH($R$2,[2]Value2023!$1:$1,0)))))))</f>
        <v>1</v>
      </c>
      <c r="V85" s="302">
        <f>IF($T$2=2022,IF(INDEX([2]Score2022!72:72,MATCH($R$2,[2]Score2022!$1:$1,0))="","-",(INDEX([2]Score2022!72:72,MATCH($R$2,[2]Score2022!$1:$1,0)))),IF($T$2=2024,IF(INDEX([2]Score2024!72:72,MATCH($R$2,[2]Score2024!$1:$1,0))="","-",(INDEX([2]Score2024!72:72,MATCH($R$2,[2]Score2024!$1:$1,0)))),IF($T$2=2023,IF(INDEX([2]Score2023!72:72,MATCH($R$2,[2]Score2023!$1:$1,0))="","-",(INDEX([2]Score2023!72:72,MATCH($R$2,[2]Score2023!$1:$1,0)))))))</f>
        <v>100</v>
      </c>
      <c r="W85" s="79">
        <f t="shared" si="6"/>
        <v>105</v>
      </c>
    </row>
    <row r="86" spans="3:23" ht="12" customHeight="1">
      <c r="C86" s="244"/>
      <c r="D86" s="244"/>
      <c r="E86" s="5" t="s">
        <v>253</v>
      </c>
      <c r="F86" s="14" t="s">
        <v>168</v>
      </c>
      <c r="G86" s="15" t="s">
        <v>169</v>
      </c>
      <c r="H86" s="15"/>
      <c r="I86" s="15"/>
      <c r="J86" s="15"/>
      <c r="K86" s="15"/>
      <c r="L86" s="15"/>
      <c r="M86" s="13">
        <f>IF($M$2=2022,IF(INDEX([2]Rank2022!73:73,MATCH($K$2,[2]Rank2022!$1:$1,0))="","-",(INDEX([2]Rank2022!73:73,MATCH($K$2,[2]Rank2022!$1:$1,0)))),IF($M$2=2024,IF(INDEX([2]Rank2024!73:73,MATCH($K$2,[2]Rank2024!$1:$1,0))="","-",(INDEX([2]Rank2024!73:73,MATCH($K$2,[2]Rank2024!$1:$1,0)))),IF($M$2=2023,IF(INDEX([2]Rank2023!73:73,MATCH($K$2,[2]Rank2023!$1:$1,0))="","-",(INDEX([2]Rank2023!73:73,MATCH($K$2,[2]Rank2023!$1:$1,0)))))))</f>
        <v>29</v>
      </c>
      <c r="N86" s="302" t="str">
        <f>IF($M$2=2022,IF(INDEX([2]Value2022!73:73,MATCH($K$2,[2]Value2022!$1:$1,0))="","-",(INDEX([2]Value2022!73:73,MATCH($K$2,[2]Value2022!$1:$1,0)))),IF($M$2=2024,IF(INDEX([2]Value2024!73:73,MATCH($K$2,[2]Value2024!$1:$1,0))="","-",(INDEX([2]Value2024!73:73,MATCH($K$2,[2]Value2024!$1:$1,0)))),IF($M$2=2023,IF(INDEX([2]Value2023!73:73,MATCH($K$2,[2]Value2023!$1:$1,0))="","-",(INDEX([2]Value2023!73:73,MATCH($K$2,[2]Value2023!$1:$1,0)))))))</f>
        <v>-</v>
      </c>
      <c r="O86" s="302">
        <f>IF($M$2=2022,IF(INDEX([2]Score2022!73:73,MATCH($K$2,[2]Score2022!$1:$1,0))="","-",(INDEX([2]Score2022!73:73,MATCH($K$2,[2]Score2022!$1:$1,0)))),IF($M$2=2024,IF(INDEX([2]Score2024!73:73,MATCH($K$2,[2]Score2024!$1:$1,0))="","-",(INDEX([2]Score2024!73:73,MATCH($K$2,[2]Score2024!$1:$1,0)))),IF($M$2=2023,IF(INDEX([2]Score2023!73:73,MATCH($K$2,[2]Score2023!$1:$1,0))="","-",(INDEX([2]Score2023!73:73,MATCH($K$2,[2]Score2023!$1:$1,0)))))))</f>
        <v>13.453010634695467</v>
      </c>
      <c r="P86" s="80">
        <f t="shared" si="5"/>
        <v>18.453010634695467</v>
      </c>
      <c r="Q86" s="79"/>
      <c r="R86" s="82" t="str">
        <f t="shared" si="4"/>
        <v xml:space="preserve"> u</v>
      </c>
      <c r="T86" s="13">
        <f>IF($T$2=2022,IF(INDEX([2]Rank2022!73:73,MATCH($R$2,[2]Rank2022!$1:$1,0))="","-",(INDEX([2]Rank2022!73:73,MATCH($R$2,[2]Rank2022!$1:$1,0)))),IF($T$2=2024,IF(INDEX([2]Rank2024!73:73,MATCH($R$2,[2]Rank2024!$1:$1,0))="","-",(INDEX([2]Rank2024!73:73,MATCH($R$2,[2]Rank2024!$1:$1,0)))),IF($T$2=2023,IF(INDEX([2]Rank2023!73:73,MATCH($R$2,[2]Rank2023!$1:$1,0))="","-",(INDEX([2]Rank2023!73:73,MATCH($R$2,[2]Rank2023!$1:$1,0)))))))</f>
        <v>22</v>
      </c>
      <c r="U86" s="302" t="str">
        <f>IF($T$2=2022,IF(INDEX([2]Value2022!73:73,MATCH($R$2,[2]Value2022!$1:$1,0))="","-",(INDEX([2]Value2022!73:73,MATCH($R$2,[2]Value2022!$1:$1,0)))),IF($T$2=2024,IF(INDEX([2]Value2024!73:73,MATCH($R$2,[2]Value2024!$1:$1,0))="","-",(INDEX([2]Value2024!73:73,MATCH($R$2,[2]Value2024!$1:$1,0)))),IF($T$2=2023,IF(INDEX([2]Value2023!73:73,MATCH($R$2,[2]Value2023!$1:$1,0))="","-",(INDEX([2]Value2023!73:73,MATCH($R$2,[2]Value2023!$1:$1,0)))))))</f>
        <v>-</v>
      </c>
      <c r="V86" s="302">
        <f>IF($T$2=2022,IF(INDEX([2]Score2022!73:73,MATCH($R$2,[2]Score2022!$1:$1,0))="","-",(INDEX([2]Score2022!73:73,MATCH($R$2,[2]Score2022!$1:$1,0)))),IF($T$2=2024,IF(INDEX([2]Score2024!73:73,MATCH($R$2,[2]Score2024!$1:$1,0))="","-",(INDEX([2]Score2024!73:73,MATCH($R$2,[2]Score2024!$1:$1,0)))),IF($T$2=2023,IF(INDEX([2]Score2023!73:73,MATCH($R$2,[2]Score2023!$1:$1,0))="","-",(INDEX([2]Score2023!73:73,MATCH($R$2,[2]Score2023!$1:$1,0)))))))</f>
        <v>30.608706616673146</v>
      </c>
      <c r="W86" s="80">
        <f t="shared" si="6"/>
        <v>35.608706616673146</v>
      </c>
    </row>
    <row r="87" spans="3:23" ht="12" customHeight="1">
      <c r="C87" s="244"/>
      <c r="D87" s="244"/>
      <c r="E87" s="5" t="s">
        <v>253</v>
      </c>
      <c r="F87" s="8" t="s">
        <v>170</v>
      </c>
      <c r="G87" s="9" t="s">
        <v>171</v>
      </c>
      <c r="H87" s="9"/>
      <c r="I87" s="9"/>
      <c r="J87" s="9"/>
      <c r="K87" s="9"/>
      <c r="L87" s="9"/>
      <c r="M87" s="13">
        <f>IF($M$2=2022,IF(INDEX([2]Rank2022!74:74,MATCH($K$2,[2]Rank2022!$1:$1,0))="","-",(INDEX([2]Rank2022!74:74,MATCH($K$2,[2]Rank2022!$1:$1,0)))),IF($M$2=2024,IF(INDEX([2]Rank2024!74:74,MATCH($K$2,[2]Rank2024!$1:$1,0))="","-",(INDEX([2]Rank2024!74:74,MATCH($K$2,[2]Rank2024!$1:$1,0)))),IF($M$2=2023,IF(INDEX([2]Rank2023!74:74,MATCH($K$2,[2]Rank2023!$1:$1,0))="","-",(INDEX([2]Rank2023!74:74,MATCH($K$2,[2]Rank2023!$1:$1,0)))))))</f>
        <v>30</v>
      </c>
      <c r="N87" s="302">
        <f>IF($M$2=2022,IF(INDEX([2]Value2022!74:74,MATCH($K$2,[2]Value2022!$1:$1,0))="","-",(INDEX([2]Value2022!74:74,MATCH($K$2,[2]Value2022!$1:$1,0)))),IF($M$2=2024,IF(INDEX([2]Value2024!74:74,MATCH($K$2,[2]Value2024!$1:$1,0))="","-",(INDEX([2]Value2024!74:74,MATCH($K$2,[2]Value2024!$1:$1,0)))),IF($M$2=2023,IF(INDEX([2]Value2023!74:74,MATCH($K$2,[2]Value2023!$1:$1,0))="","-",(INDEX([2]Value2023!74:74,MATCH($K$2,[2]Value2023!$1:$1,0)))))))</f>
        <v>124860.12</v>
      </c>
      <c r="O87" s="302">
        <f>IF($M$2=2022,IF(INDEX([2]Score2022!74:74,MATCH($K$2,[2]Score2022!$1:$1,0))="","-",(INDEX([2]Score2022!74:74,MATCH($K$2,[2]Score2022!$1:$1,0)))),IF($M$2=2024,IF(INDEX([2]Score2024!74:74,MATCH($K$2,[2]Score2024!$1:$1,0))="","-",(INDEX([2]Score2024!74:74,MATCH($K$2,[2]Score2024!$1:$1,0)))),IF($M$2=2023,IF(INDEX([2]Score2023!74:74,MATCH($K$2,[2]Score2023!$1:$1,0))="","-",(INDEX([2]Score2023!74:74,MATCH($K$2,[2]Score2023!$1:$1,0)))))))</f>
        <v>0</v>
      </c>
      <c r="P87" s="79">
        <f t="shared" si="5"/>
        <v>5</v>
      </c>
      <c r="Q87" s="79"/>
      <c r="R87" s="82" t="str">
        <f t="shared" si="4"/>
        <v xml:space="preserve"> u</v>
      </c>
      <c r="T87" s="13">
        <f>IF($T$2=2022,IF(INDEX([2]Rank2022!74:74,MATCH($R$2,[2]Rank2022!$1:$1,0))="","-",(INDEX([2]Rank2022!74:74,MATCH($R$2,[2]Rank2022!$1:$1,0)))),IF($T$2=2024,IF(INDEX([2]Rank2024!74:74,MATCH($R$2,[2]Rank2024!$1:$1,0))="","-",(INDEX([2]Rank2024!74:74,MATCH($R$2,[2]Rank2024!$1:$1,0)))),IF($T$2=2023,IF(INDEX([2]Rank2023!74:74,MATCH($R$2,[2]Rank2023!$1:$1,0))="","-",(INDEX([2]Rank2023!74:74,MATCH($R$2,[2]Rank2023!$1:$1,0)))))))</f>
        <v>16</v>
      </c>
      <c r="U87" s="302">
        <f>IF($T$2=2022,IF(INDEX([2]Value2022!74:74,MATCH($R$2,[2]Value2022!$1:$1,0))="","-",(INDEX([2]Value2022!74:74,MATCH($R$2,[2]Value2022!$1:$1,0)))),IF($T$2=2024,IF(INDEX([2]Value2024!74:74,MATCH($R$2,[2]Value2024!$1:$1,0))="","-",(INDEX([2]Value2024!74:74,MATCH($R$2,[2]Value2024!$1:$1,0)))),IF($T$2=2023,IF(INDEX([2]Value2023!74:74,MATCH($R$2,[2]Value2023!$1:$1,0))="","-",(INDEX([2]Value2023!74:74,MATCH($R$2,[2]Value2023!$1:$1,0)))))))</f>
        <v>9306.0042583029899</v>
      </c>
      <c r="V87" s="302">
        <f>IF($T$2=2022,IF(INDEX([2]Score2022!74:74,MATCH($R$2,[2]Score2022!$1:$1,0))="","-",(INDEX([2]Score2022!74:74,MATCH($R$2,[2]Score2022!$1:$1,0)))),IF($T$2=2024,IF(INDEX([2]Score2024!74:74,MATCH($R$2,[2]Score2024!$1:$1,0))="","-",(INDEX([2]Score2024!74:74,MATCH($R$2,[2]Score2024!$1:$1,0)))),IF($T$2=2023,IF(INDEX([2]Score2023!74:74,MATCH($R$2,[2]Score2023!$1:$1,0))="","-",(INDEX([2]Score2023!74:74,MATCH($R$2,[2]Score2023!$1:$1,0)))))))</f>
        <v>24.555911015586616</v>
      </c>
      <c r="W87" s="79">
        <f t="shared" si="6"/>
        <v>29.555911015586616</v>
      </c>
    </row>
    <row r="88" spans="3:23" ht="12" customHeight="1">
      <c r="C88" s="244"/>
      <c r="D88" s="244"/>
      <c r="E88" s="5" t="s">
        <v>253</v>
      </c>
      <c r="F88" s="17" t="s">
        <v>172</v>
      </c>
      <c r="G88" s="18" t="s">
        <v>173</v>
      </c>
      <c r="H88" s="18"/>
      <c r="I88" s="18"/>
      <c r="J88" s="18"/>
      <c r="K88" s="18"/>
      <c r="L88" s="18"/>
      <c r="M88" s="13">
        <f>IF($M$2=2022,IF(INDEX([2]Rank2022!75:75,MATCH($K$2,[2]Rank2022!$1:$1,0))="","-",(INDEX([2]Rank2022!75:75,MATCH($K$2,[2]Rank2022!$1:$1,0)))),IF($M$2=2024,IF(INDEX([2]Rank2024!75:75,MATCH($K$2,[2]Rank2024!$1:$1,0))="","-",(INDEX([2]Rank2024!75:75,MATCH($K$2,[2]Rank2024!$1:$1,0)))),IF($M$2=2023,IF(INDEX([2]Rank2023!75:75,MATCH($K$2,[2]Rank2023!$1:$1,0))="","-",(INDEX([2]Rank2023!75:75,MATCH($K$2,[2]Rank2023!$1:$1,0)))))))</f>
        <v>1</v>
      </c>
      <c r="N88" s="302">
        <f>IF($M$2=2022,IF(INDEX([2]Value2022!75:75,MATCH($K$2,[2]Value2022!$1:$1,0))="","-",(INDEX([2]Value2022!75:75,MATCH($K$2,[2]Value2022!$1:$1,0)))),IF($M$2=2024,IF(INDEX([2]Value2024!75:75,MATCH($K$2,[2]Value2024!$1:$1,0))="","-",(INDEX([2]Value2024!75:75,MATCH($K$2,[2]Value2024!$1:$1,0)))),IF($M$2=2023,IF(INDEX([2]Value2023!75:75,MATCH($K$2,[2]Value2023!$1:$1,0))="","-",(INDEX([2]Value2023!75:75,MATCH($K$2,[2]Value2023!$1:$1,0)))))))</f>
        <v>0</v>
      </c>
      <c r="O88" s="302">
        <f>IF($M$2=2022,IF(INDEX([2]Score2022!75:75,MATCH($K$2,[2]Score2022!$1:$1,0))="","-",(INDEX([2]Score2022!75:75,MATCH($K$2,[2]Score2022!$1:$1,0)))),IF($M$2=2024,IF(INDEX([2]Score2024!75:75,MATCH($K$2,[2]Score2024!$1:$1,0))="","-",(INDEX([2]Score2024!75:75,MATCH($K$2,[2]Score2024!$1:$1,0)))),IF($M$2=2023,IF(INDEX([2]Score2023!75:75,MATCH($K$2,[2]Score2023!$1:$1,0))="","-",(INDEX([2]Score2023!75:75,MATCH($K$2,[2]Score2023!$1:$1,0)))))))</f>
        <v>100</v>
      </c>
      <c r="P88" s="81">
        <f t="shared" si="5"/>
        <v>105</v>
      </c>
      <c r="Q88" s="79"/>
      <c r="R88" s="82" t="str">
        <f t="shared" si="4"/>
        <v xml:space="preserve">t </v>
      </c>
      <c r="T88" s="13">
        <f>IF($T$2=2022,IF(INDEX([2]Rank2022!75:75,MATCH($R$2,[2]Rank2022!$1:$1,0))="","-",(INDEX([2]Rank2022!75:75,MATCH($R$2,[2]Rank2022!$1:$1,0)))),IF($T$2=2024,IF(INDEX([2]Rank2024!75:75,MATCH($R$2,[2]Rank2024!$1:$1,0))="","-",(INDEX([2]Rank2024!75:75,MATCH($R$2,[2]Rank2024!$1:$1,0)))),IF($T$2=2023,IF(INDEX([2]Rank2023!75:75,MATCH($R$2,[2]Rank2023!$1:$1,0))="","-",(INDEX([2]Rank2023!75:75,MATCH($R$2,[2]Rank2023!$1:$1,0)))))))</f>
        <v>21</v>
      </c>
      <c r="U88" s="302">
        <f>IF($T$2=2022,IF(INDEX([2]Value2022!75:75,MATCH($R$2,[2]Value2022!$1:$1,0))="","-",(INDEX([2]Value2022!75:75,MATCH($R$2,[2]Value2022!$1:$1,0)))),IF($T$2=2024,IF(INDEX([2]Value2024!75:75,MATCH($R$2,[2]Value2024!$1:$1,0))="","-",(INDEX([2]Value2024!75:75,MATCH($R$2,[2]Value2024!$1:$1,0)))),IF($T$2=2023,IF(INDEX([2]Value2023!75:75,MATCH($R$2,[2]Value2023!$1:$1,0))="","-",(INDEX([2]Value2023!75:75,MATCH($R$2,[2]Value2023!$1:$1,0)))))))</f>
        <v>1402.297216793</v>
      </c>
      <c r="V88" s="302">
        <f>IF($T$2=2022,IF(INDEX([2]Score2022!75:75,MATCH($R$2,[2]Score2022!$1:$1,0))="","-",(INDEX([2]Score2022!75:75,MATCH($R$2,[2]Score2022!$1:$1,0)))),IF($T$2=2024,IF(INDEX([2]Score2024!75:75,MATCH($R$2,[2]Score2024!$1:$1,0))="","-",(INDEX([2]Score2024!75:75,MATCH($R$2,[2]Score2024!$1:$1,0)))),IF($T$2=2023,IF(INDEX([2]Score2023!75:75,MATCH($R$2,[2]Score2023!$1:$1,0))="","-",(INDEX([2]Score2023!75:75,MATCH($R$2,[2]Score2023!$1:$1,0)))))))</f>
        <v>45.481236041656722</v>
      </c>
      <c r="W88" s="81">
        <f t="shared" si="6"/>
        <v>50.481236041656722</v>
      </c>
    </row>
    <row r="89" spans="3:23" ht="12" customHeight="1">
      <c r="C89" s="244"/>
      <c r="D89" s="244"/>
      <c r="E89" s="5" t="s">
        <v>253</v>
      </c>
      <c r="F89" s="6" t="s">
        <v>174</v>
      </c>
      <c r="G89" s="5" t="s">
        <v>175</v>
      </c>
      <c r="M89" s="13">
        <f>IF($M$2=2022,IF(INDEX([2]Rank2022!76:76,MATCH($K$2,[2]Rank2022!$1:$1,0))="","-",(INDEX([2]Rank2022!76:76,MATCH($K$2,[2]Rank2022!$1:$1,0)))),IF($M$2=2024,IF(INDEX([2]Rank2024!76:76,MATCH($K$2,[2]Rank2024!$1:$1,0))="","-",(INDEX([2]Rank2024!76:76,MATCH($K$2,[2]Rank2024!$1:$1,0)))),IF($M$2=2023,IF(INDEX([2]Rank2023!76:76,MATCH($K$2,[2]Rank2023!$1:$1,0))="","-",(INDEX([2]Rank2023!76:76,MATCH($K$2,[2]Rank2023!$1:$1,0)))))))</f>
        <v>8</v>
      </c>
      <c r="N89" s="302">
        <f>IF($M$2=2022,IF(INDEX([2]Value2022!76:76,MATCH($K$2,[2]Value2022!$1:$1,0))="","-",(INDEX([2]Value2022!76:76,MATCH($K$2,[2]Value2022!$1:$1,0)))),IF($M$2=2024,IF(INDEX([2]Value2024!76:76,MATCH($K$2,[2]Value2024!$1:$1,0))="","-",(INDEX([2]Value2024!76:76,MATCH($K$2,[2]Value2024!$1:$1,0)))),IF($M$2=2023,IF(INDEX([2]Value2023!76:76,MATCH($K$2,[2]Value2023!$1:$1,0))="","-",(INDEX([2]Value2023!76:76,MATCH($K$2,[2]Value2023!$1:$1,0)))))))</f>
        <v>70.400000000000006</v>
      </c>
      <c r="O89" s="302">
        <f>IF($M$2=2022,IF(INDEX([2]Score2022!76:76,MATCH($K$2,[2]Score2022!$1:$1,0))="","-",(INDEX([2]Score2022!76:76,MATCH($K$2,[2]Score2022!$1:$1,0)))),IF($M$2=2024,IF(INDEX([2]Score2024!76:76,MATCH($K$2,[2]Score2024!$1:$1,0))="","-",(INDEX([2]Score2024!76:76,MATCH($K$2,[2]Score2024!$1:$1,0)))),IF($M$2=2023,IF(INDEX([2]Score2023!76:76,MATCH($K$2,[2]Score2023!$1:$1,0))="","-",(INDEX([2]Score2023!76:76,MATCH($K$2,[2]Score2023!$1:$1,0)))))))</f>
        <v>85.532994923857899</v>
      </c>
      <c r="P89" s="79">
        <f t="shared" si="5"/>
        <v>90.532994923857899</v>
      </c>
      <c r="Q89" s="79"/>
      <c r="R89" s="82" t="str">
        <f t="shared" si="4"/>
        <v xml:space="preserve">t </v>
      </c>
      <c r="T89" s="13" t="str">
        <f>IF($T$2=2022,IF(INDEX([2]Rank2022!76:76,MATCH($R$2,[2]Rank2022!$1:$1,0))="","-",(INDEX([2]Rank2022!76:76,MATCH($R$2,[2]Rank2022!$1:$1,0)))),IF($T$2=2024,IF(INDEX([2]Rank2024!76:76,MATCH($R$2,[2]Rank2024!$1:$1,0))="","-",(INDEX([2]Rank2024!76:76,MATCH($R$2,[2]Rank2024!$1:$1,0)))),IF($T$2=2023,IF(INDEX([2]Rank2023!76:76,MATCH($R$2,[2]Rank2023!$1:$1,0))="","-",(INDEX([2]Rank2023!76:76,MATCH($R$2,[2]Rank2023!$1:$1,0)))))))</f>
        <v>-</v>
      </c>
      <c r="U89" s="302" t="str">
        <f>IF($T$2=2022,IF(INDEX([2]Value2022!76:76,MATCH($R$2,[2]Value2022!$1:$1,0))="","-",(INDEX([2]Value2022!76:76,MATCH($R$2,[2]Value2022!$1:$1,0)))),IF($T$2=2024,IF(INDEX([2]Value2024!76:76,MATCH($R$2,[2]Value2024!$1:$1,0))="","-",(INDEX([2]Value2024!76:76,MATCH($R$2,[2]Value2024!$1:$1,0)))),IF($T$2=2023,IF(INDEX([2]Value2023!76:76,MATCH($R$2,[2]Value2023!$1:$1,0))="","-",(INDEX([2]Value2023!76:76,MATCH($R$2,[2]Value2023!$1:$1,0)))))))</f>
        <v>-</v>
      </c>
      <c r="V89" s="302" t="str">
        <f>IF($T$2=2022,IF(INDEX([2]Score2022!76:76,MATCH($R$2,[2]Score2022!$1:$1,0))="","-",(INDEX([2]Score2022!76:76,MATCH($R$2,[2]Score2022!$1:$1,0)))),IF($T$2=2024,IF(INDEX([2]Score2024!76:76,MATCH($R$2,[2]Score2024!$1:$1,0))="","-",(INDEX([2]Score2024!76:76,MATCH($R$2,[2]Score2024!$1:$1,0)))),IF($T$2=2023,IF(INDEX([2]Score2023!76:76,MATCH($R$2,[2]Score2023!$1:$1,0))="","-",(INDEX([2]Score2023!76:76,MATCH($R$2,[2]Score2023!$1:$1,0)))))))</f>
        <v>-</v>
      </c>
      <c r="W89" s="79" t="str">
        <f t="shared" si="6"/>
        <v/>
      </c>
    </row>
    <row r="90" spans="3:23" ht="12" customHeight="1">
      <c r="C90" s="244"/>
      <c r="D90" s="244"/>
      <c r="E90" s="5" t="s">
        <v>253</v>
      </c>
      <c r="F90" s="11" t="s">
        <v>176</v>
      </c>
      <c r="G90" s="12" t="s">
        <v>177</v>
      </c>
      <c r="H90" s="12"/>
      <c r="I90" s="12"/>
      <c r="J90" s="12"/>
      <c r="K90" s="12"/>
      <c r="L90" s="12"/>
      <c r="M90" s="13">
        <f>IF($M$2=2022,IF(INDEX([2]Rank2022!77:77,MATCH($K$2,[2]Rank2022!$1:$1,0))="","-",(INDEX([2]Rank2022!77:77,MATCH($K$2,[2]Rank2022!$1:$1,0)))),IF($M$2=2024,IF(INDEX([2]Rank2024!77:77,MATCH($K$2,[2]Rank2024!$1:$1,0))="","-",(INDEX([2]Rank2024!77:77,MATCH($K$2,[2]Rank2024!$1:$1,0)))),IF($M$2=2023,IF(INDEX([2]Rank2023!77:77,MATCH($K$2,[2]Rank2023!$1:$1,0))="","-",(INDEX([2]Rank2023!77:77,MATCH($K$2,[2]Rank2023!$1:$1,0)))))))</f>
        <v>12</v>
      </c>
      <c r="N90" s="302">
        <f>IF($M$2=2022,IF(INDEX([2]Value2022!77:77,MATCH($K$2,[2]Value2022!$1:$1,0))="","-",(INDEX([2]Value2022!77:77,MATCH($K$2,[2]Value2022!$1:$1,0)))),IF($M$2=2024,IF(INDEX([2]Value2024!77:77,MATCH($K$2,[2]Value2024!$1:$1,0))="","-",(INDEX([2]Value2024!77:77,MATCH($K$2,[2]Value2024!$1:$1,0)))),IF($M$2=2023,IF(INDEX([2]Value2023!77:77,MATCH($K$2,[2]Value2023!$1:$1,0))="","-",(INDEX([2]Value2023!77:77,MATCH($K$2,[2]Value2023!$1:$1,0)))))))</f>
        <v>78.203000000000003</v>
      </c>
      <c r="O90" s="302">
        <f>IF($M$2=2022,IF(INDEX([2]Score2022!77:77,MATCH($K$2,[2]Score2022!$1:$1,0))="","-",(INDEX([2]Score2022!77:77,MATCH($K$2,[2]Score2022!$1:$1,0)))),IF($M$2=2024,IF(INDEX([2]Score2024!77:77,MATCH($K$2,[2]Score2024!$1:$1,0))="","-",(INDEX([2]Score2024!77:77,MATCH($K$2,[2]Score2024!$1:$1,0)))),IF($M$2=2023,IF(INDEX([2]Score2023!77:77,MATCH($K$2,[2]Score2023!$1:$1,0))="","-",(INDEX([2]Score2023!77:77,MATCH($K$2,[2]Score2023!$1:$1,0)))))))</f>
        <v>64.918884529742385</v>
      </c>
      <c r="P90" s="78">
        <f t="shared" si="5"/>
        <v>69.918884529742385</v>
      </c>
      <c r="Q90" s="79"/>
      <c r="R90" s="82" t="str">
        <f t="shared" si="4"/>
        <v xml:space="preserve">t </v>
      </c>
      <c r="T90" s="13" t="str">
        <f>IF($T$2=2022,IF(INDEX([2]Rank2022!77:77,MATCH($R$2,[2]Rank2022!$1:$1,0))="","-",(INDEX([2]Rank2022!77:77,MATCH($R$2,[2]Rank2022!$1:$1,0)))),IF($T$2=2024,IF(INDEX([2]Rank2024!77:77,MATCH($R$2,[2]Rank2024!$1:$1,0))="","-",(INDEX([2]Rank2024!77:77,MATCH($R$2,[2]Rank2024!$1:$1,0)))),IF($T$2=2023,IF(INDEX([2]Rank2023!77:77,MATCH($R$2,[2]Rank2023!$1:$1,0))="","-",(INDEX([2]Rank2023!77:77,MATCH($R$2,[2]Rank2023!$1:$1,0)))))))</f>
        <v>-</v>
      </c>
      <c r="U90" s="302" t="str">
        <f>IF($T$2=2022,IF(INDEX([2]Value2022!77:77,MATCH($R$2,[2]Value2022!$1:$1,0))="","-",(INDEX([2]Value2022!77:77,MATCH($R$2,[2]Value2022!$1:$1,0)))),IF($T$2=2024,IF(INDEX([2]Value2024!77:77,MATCH($R$2,[2]Value2024!$1:$1,0))="","-",(INDEX([2]Value2024!77:77,MATCH($R$2,[2]Value2024!$1:$1,0)))),IF($T$2=2023,IF(INDEX([2]Value2023!77:77,MATCH($R$2,[2]Value2023!$1:$1,0))="","-",(INDEX([2]Value2023!77:77,MATCH($R$2,[2]Value2023!$1:$1,0)))))))</f>
        <v>-</v>
      </c>
      <c r="V90" s="302" t="str">
        <f>IF($T$2=2022,IF(INDEX([2]Score2022!77:77,MATCH($R$2,[2]Score2022!$1:$1,0))="","-",(INDEX([2]Score2022!77:77,MATCH($R$2,[2]Score2022!$1:$1,0)))),IF($T$2=2024,IF(INDEX([2]Score2024!77:77,MATCH($R$2,[2]Score2024!$1:$1,0))="","-",(INDEX([2]Score2024!77:77,MATCH($R$2,[2]Score2024!$1:$1,0)))),IF($T$2=2023,IF(INDEX([2]Score2023!77:77,MATCH($R$2,[2]Score2023!$1:$1,0))="","-",(INDEX([2]Score2023!77:77,MATCH($R$2,[2]Score2023!$1:$1,0)))))))</f>
        <v>-</v>
      </c>
      <c r="W90" s="78" t="str">
        <f t="shared" si="6"/>
        <v/>
      </c>
    </row>
    <row r="91" spans="3:23" ht="12" customHeight="1">
      <c r="C91" s="244"/>
      <c r="D91" s="244"/>
      <c r="E91" s="5" t="s">
        <v>253</v>
      </c>
      <c r="F91" s="11" t="s">
        <v>178</v>
      </c>
      <c r="G91" s="11" t="s">
        <v>259</v>
      </c>
      <c r="H91" s="11"/>
      <c r="I91" s="11"/>
      <c r="J91" s="11"/>
      <c r="K91" s="11"/>
      <c r="L91" s="11"/>
      <c r="M91" s="13">
        <f>IF($M$2=2022,IF(INDEX([2]Rank2022!78:78,MATCH($K$2,[2]Rank2022!$1:$1,0))="","-",(INDEX([2]Rank2022!78:78,MATCH($K$2,[2]Rank2022!$1:$1,0)))),IF($M$2=2024,IF(INDEX([2]Rank2024!78:78,MATCH($K$2,[2]Rank2024!$1:$1,0))="","-",(INDEX([2]Rank2024!78:78,MATCH($K$2,[2]Rank2024!$1:$1,0)))),IF($M$2=2023,IF(INDEX([2]Rank2023!78:78,MATCH($K$2,[2]Rank2023!$1:$1,0))="","-",(INDEX([2]Rank2023!78:78,MATCH($K$2,[2]Rank2023!$1:$1,0)))))))</f>
        <v>10</v>
      </c>
      <c r="N91" s="302">
        <f>IF($M$2=2022,IF(INDEX([2]Value2022!78:78,MATCH($K$2,[2]Value2022!$1:$1,0))="","-",(INDEX([2]Value2022!78:78,MATCH($K$2,[2]Value2022!$1:$1,0)))),IF($M$2=2024,IF(INDEX([2]Value2024!78:78,MATCH($K$2,[2]Value2024!$1:$1,0))="","-",(INDEX([2]Value2024!78:78,MATCH($K$2,[2]Value2024!$1:$1,0)))),IF($M$2=2023,IF(INDEX([2]Value2023!78:78,MATCH($K$2,[2]Value2023!$1:$1,0))="","-",(INDEX([2]Value2023!78:78,MATCH($K$2,[2]Value2023!$1:$1,0)))))))</f>
        <v>4</v>
      </c>
      <c r="O91" s="302">
        <f>IF($M$2=2022,IF(INDEX([2]Score2022!78:78,MATCH($K$2,[2]Score2022!$1:$1,0))="","-",(INDEX([2]Score2022!78:78,MATCH($K$2,[2]Score2022!$1:$1,0)))),IF($M$2=2024,IF(INDEX([2]Score2024!78:78,MATCH($K$2,[2]Score2024!$1:$1,0))="","-",(INDEX([2]Score2024!78:78,MATCH($K$2,[2]Score2024!$1:$1,0)))),IF($M$2=2023,IF(INDEX([2]Score2023!78:78,MATCH($K$2,[2]Score2023!$1:$1,0))="","-",(INDEX([2]Score2023!78:78,MATCH($K$2,[2]Score2023!$1:$1,0)))))))</f>
        <v>73.68421052631578</v>
      </c>
      <c r="P91" s="78">
        <f t="shared" si="5"/>
        <v>78.68421052631578</v>
      </c>
      <c r="Q91" s="79"/>
      <c r="R91" s="82" t="str">
        <f t="shared" si="4"/>
        <v xml:space="preserve">t </v>
      </c>
      <c r="T91" s="13" t="str">
        <f>IF($T$2=2022,IF(INDEX([2]Rank2022!78:78,MATCH($R$2,[2]Rank2022!$1:$1,0))="","-",(INDEX([2]Rank2022!78:78,MATCH($R$2,[2]Rank2022!$1:$1,0)))),IF($T$2=2024,IF(INDEX([2]Rank2024!78:78,MATCH($R$2,[2]Rank2024!$1:$1,0))="","-",(INDEX([2]Rank2024!78:78,MATCH($R$2,[2]Rank2024!$1:$1,0)))),IF($T$2=2023,IF(INDEX([2]Rank2023!78:78,MATCH($R$2,[2]Rank2023!$1:$1,0))="","-",(INDEX([2]Rank2023!78:78,MATCH($R$2,[2]Rank2023!$1:$1,0)))))))</f>
        <v>-</v>
      </c>
      <c r="U91" s="302" t="str">
        <f>IF($T$2=2022,IF(INDEX([2]Value2022!78:78,MATCH($R$2,[2]Value2022!$1:$1,0))="","-",(INDEX([2]Value2022!78:78,MATCH($R$2,[2]Value2022!$1:$1,0)))),IF($T$2=2024,IF(INDEX([2]Value2024!78:78,MATCH($R$2,[2]Value2024!$1:$1,0))="","-",(INDEX([2]Value2024!78:78,MATCH($R$2,[2]Value2024!$1:$1,0)))),IF($T$2=2023,IF(INDEX([2]Value2023!78:78,MATCH($R$2,[2]Value2023!$1:$1,0))="","-",(INDEX([2]Value2023!78:78,MATCH($R$2,[2]Value2023!$1:$1,0)))))))</f>
        <v>-</v>
      </c>
      <c r="V91" s="302" t="str">
        <f>IF($T$2=2022,IF(INDEX([2]Score2022!78:78,MATCH($R$2,[2]Score2022!$1:$1,0))="","-",(INDEX([2]Score2022!78:78,MATCH($R$2,[2]Score2022!$1:$1,0)))),IF($T$2=2024,IF(INDEX([2]Score2024!78:78,MATCH($R$2,[2]Score2024!$1:$1,0))="","-",(INDEX([2]Score2024!78:78,MATCH($R$2,[2]Score2024!$1:$1,0)))),IF($T$2=2023,IF(INDEX([2]Score2023!78:78,MATCH($R$2,[2]Score2023!$1:$1,0))="","-",(INDEX([2]Score2023!78:78,MATCH($R$2,[2]Score2023!$1:$1,0)))))))</f>
        <v>-</v>
      </c>
      <c r="W91" s="78" t="str">
        <f t="shared" si="6"/>
        <v/>
      </c>
    </row>
    <row r="92" spans="3:23" ht="12" customHeight="1">
      <c r="C92" s="244"/>
      <c r="D92" s="244"/>
      <c r="E92" s="5" t="s">
        <v>253</v>
      </c>
      <c r="F92" s="277">
        <v>2.11</v>
      </c>
      <c r="G92" s="11" t="s">
        <v>180</v>
      </c>
      <c r="H92" s="11"/>
      <c r="I92" s="11"/>
      <c r="J92" s="11"/>
      <c r="K92" s="11"/>
      <c r="L92" s="11"/>
      <c r="M92" s="13">
        <f>IF($M$2=2022,IF(INDEX([2]Rank2022!79:79,MATCH($K$2,[2]Rank2022!$1:$1,0))="","-",(INDEX([2]Rank2022!79:79,MATCH($K$2,[2]Rank2022!$1:$1,0)))),IF($M$2=2024,IF(INDEX([2]Rank2024!79:79,MATCH($K$2,[2]Rank2024!$1:$1,0))="","-",(INDEX([2]Rank2024!79:79,MATCH($K$2,[2]Rank2024!$1:$1,0)))),IF($M$2=2023,IF(INDEX([2]Rank2023!79:79,MATCH($K$2,[2]Rank2023!$1:$1,0))="","-",(INDEX([2]Rank2023!79:79,MATCH($K$2,[2]Rank2023!$1:$1,0)))))))</f>
        <v>6</v>
      </c>
      <c r="N92" s="302">
        <f>IF($M$2=2022,IF(INDEX([2]Value2022!79:79,MATCH($K$2,[2]Value2022!$1:$1,0))="","-",(INDEX([2]Value2022!79:79,MATCH($K$2,[2]Value2022!$1:$1,0)))),IF($M$2=2024,IF(INDEX([2]Value2024!79:79,MATCH($K$2,[2]Value2024!$1:$1,0))="","-",(INDEX([2]Value2024!79:79,MATCH($K$2,[2]Value2024!$1:$1,0)))),IF($M$2=2023,IF(INDEX([2]Value2023!79:79,MATCH($K$2,[2]Value2023!$1:$1,0))="","-",(INDEX([2]Value2023!79:79,MATCH($K$2,[2]Value2023!$1:$1,0)))))))</f>
        <v>85.73</v>
      </c>
      <c r="O92" s="302">
        <f>IF($M$2=2022,IF(INDEX([2]Score2022!79:79,MATCH($K$2,[2]Score2022!$1:$1,0))="","-",(INDEX([2]Score2022!79:79,MATCH($K$2,[2]Score2022!$1:$1,0)))),IF($M$2=2024,IF(INDEX([2]Score2024!79:79,MATCH($K$2,[2]Score2024!$1:$1,0))="","-",(INDEX([2]Score2024!79:79,MATCH($K$2,[2]Score2024!$1:$1,0)))),IF($M$2=2023,IF(INDEX([2]Score2023!79:79,MATCH($K$2,[2]Score2023!$1:$1,0))="","-",(INDEX([2]Score2023!79:79,MATCH($K$2,[2]Score2023!$1:$1,0)))))))</f>
        <v>91.244847485572961</v>
      </c>
      <c r="P92" s="78" t="e">
        <f>IF([2]!Table13[[#This Row],[Score
(0-100)]]="-","",[2]!Table13[[#This Row],[Score
(0-100)]]+5)</f>
        <v>#REF!</v>
      </c>
      <c r="Q92" s="6"/>
      <c r="R92" s="6"/>
      <c r="S92" s="6"/>
      <c r="T92" s="13" t="str">
        <f>IF($T$2=2022,IF(INDEX([2]Rank2022!80:80,MATCH($R$2,[2]Rank2022!$1:$1,0))="","-",(INDEX([2]Rank2022!80:80,MATCH($R$2,[2]Rank2022!$1:$1,0)))),IF($T$2=2024,IF(INDEX([2]Rank2024!79:79,MATCH($R$2,[2]Rank2024!$1:$1,0))="","-",(INDEX([2]Rank2024!79:79,MATCH($R$2,[2]Rank2024!$1:$1,0)))),IF($T$2=2023,IF(INDEX([2]Rank2023!80:80,MATCH($R$2,[2]Rank2023!$1:$1,0))="","-",(INDEX([2]Rank2023!80:80,MATCH($R$2,[2]Rank2023!$1:$1,0)))))))</f>
        <v>-</v>
      </c>
      <c r="U92" s="302" t="str">
        <f>IF($T$2=2022,IF(INDEX([2]Value2022!79:79,MATCH($R$2,[2]Value2022!$1:$1,0))="","-",(INDEX([2]Value2022!79:79,MATCH($R$2,[2]Value2022!$1:$1,0)))),IF($T$2=2024,IF(INDEX([2]Value2024!79:79,MATCH($R$2,[2]Value2024!$1:$1,0))="","-",(INDEX([2]Value2024!79:79,MATCH($R$2,[2]Value2024!$1:$1,0)))),IF($T$2=2023,IF(INDEX([2]Value2023!79:79,MATCH($R$2,[2]Value2023!$1:$1,0))="","-",(INDEX([2]Value2023!79:79,MATCH($R$2,[2]Value2023!$1:$1,0)))))))</f>
        <v>-</v>
      </c>
      <c r="V92" s="302" t="str">
        <f>IF($T$2=2022,IF(INDEX([2]Score2022!79:79,MATCH($R$2,[2]Score2022!$1:$1,0))="","-",(INDEX([2]Score2022!79:79,MATCH($R$2,[2]Score2022!$1:$1,0)))),IF($T$2=2024,IF(INDEX([2]Score2024!79:79,MATCH($R$2,[2]Score2024!$1:$1,0))="","-",(INDEX([2]Score2024!79:79,MATCH($R$2,[2]Score2024!$1:$1,0)))),IF($T$2=2023,IF(INDEX([2]Score2023!79:79,MATCH($R$2,[2]Score2023!$1:$1,0))="","-",(INDEX([2]Score2023!79:79,MATCH($R$2,[2]Score2023!$1:$1,0)))))))</f>
        <v>-</v>
      </c>
      <c r="W92" s="78" t="str">
        <f t="shared" si="6"/>
        <v/>
      </c>
    </row>
    <row r="93" spans="3:23" ht="12" customHeight="1">
      <c r="C93" s="244"/>
      <c r="D93" s="244"/>
      <c r="E93" s="5" t="s">
        <v>253</v>
      </c>
      <c r="F93" s="277"/>
      <c r="G93" s="6"/>
      <c r="H93" s="6"/>
      <c r="I93" s="6"/>
      <c r="J93" s="6"/>
      <c r="K93" s="6"/>
      <c r="L93" s="6"/>
      <c r="M93" s="13"/>
      <c r="N93" s="302"/>
      <c r="O93" s="302"/>
      <c r="P93" s="79"/>
      <c r="Q93" s="6"/>
      <c r="R93" s="6"/>
      <c r="S93" s="6"/>
      <c r="T93" s="13"/>
      <c r="U93" s="302"/>
      <c r="V93" s="302"/>
      <c r="W93" s="6"/>
    </row>
    <row r="94" spans="3:23" ht="12" customHeight="1">
      <c r="C94" s="244"/>
      <c r="D94" s="244"/>
      <c r="E94" s="249" t="s">
        <v>262</v>
      </c>
      <c r="F94" s="295" t="s">
        <v>262</v>
      </c>
      <c r="G94" s="295"/>
      <c r="H94" s="295"/>
      <c r="I94" s="295"/>
      <c r="J94" s="295"/>
      <c r="K94" s="295"/>
      <c r="L94" s="295"/>
      <c r="M94" s="295" t="s">
        <v>243</v>
      </c>
      <c r="N94" s="295" t="s">
        <v>237</v>
      </c>
      <c r="O94" s="295" t="s">
        <v>273</v>
      </c>
      <c r="P94" s="295"/>
      <c r="Q94" s="295"/>
      <c r="R94" s="295"/>
      <c r="S94" s="295"/>
      <c r="T94" s="295" t="s">
        <v>243</v>
      </c>
      <c r="U94" s="295" t="s">
        <v>237</v>
      </c>
      <c r="V94" s="295" t="s">
        <v>273</v>
      </c>
      <c r="W94" s="295"/>
    </row>
    <row r="95" spans="3:23" ht="12" customHeight="1">
      <c r="C95" s="244"/>
      <c r="D95" s="244"/>
      <c r="E95" s="249" t="s">
        <v>262</v>
      </c>
      <c r="F95" s="11" t="s">
        <v>183</v>
      </c>
      <c r="G95" s="12" t="s">
        <v>263</v>
      </c>
      <c r="H95" s="12"/>
      <c r="I95" s="12"/>
      <c r="J95" s="12"/>
      <c r="K95" s="12"/>
      <c r="L95" s="12"/>
      <c r="M95" s="13">
        <f>IF($M$2=2022,IF(INDEX([2]Rank2022!83:83,MATCH($K$2,[2]Rank2022!$1:$1,0))="","-",(INDEX([2]Rank2022!83:83,MATCH($K$2,[2]Rank2022!$1:$1,0)))),IF($M$2=2024,IF(INDEX([2]Rank2024!83:83,MATCH($K$2,[2]Rank2024!$1:$1,0))="","-",(INDEX([2]Rank2024!83:83,MATCH($K$2,[2]Rank2024!$1:$1,0)))),IF($M$2=2023,IF(INDEX([2]Rank2023!83:83,MATCH($K$2,[2]Rank2023!$1:$1,0))="","-",(INDEX([2]Rank2023!83:83,MATCH($K$2,[2]Rank2023!$1:$1,0)))))))</f>
        <v>4</v>
      </c>
      <c r="N95" s="302">
        <f>IF($M$2=2022,IF(INDEX([2]Value2022!83:83,MATCH($K$2,[2]Value2022!$1:$1,0))="","-",(INDEX([2]Value2022!83:83,MATCH($K$2,[2]Value2022!$1:$1,0)))),IF($M$2=2024,IF(INDEX([2]Value2024!83:83,MATCH($K$2,[2]Value2024!$1:$1,0))="","-",(INDEX([2]Value2024!83:83,MATCH($K$2,[2]Value2024!$1:$1,0)))),IF($M$2=2023,IF(INDEX([2]Value2023!83:83,MATCH($K$2,[2]Value2023!$1:$1,0))="","-",(INDEX([2]Value2023!83:83,MATCH($K$2,[2]Value2023!$1:$1,0)))))))</f>
        <v>7.84</v>
      </c>
      <c r="O95" s="302">
        <f>IF($M$2=2022,IF(INDEX([2]Score2022!83:83,MATCH($K$2,[2]Score2022!$1:$1,0))="","-",(INDEX([2]Score2022!83:83,MATCH($K$2,[2]Score2022!$1:$1,0)))),IF($M$2=2024,IF(INDEX([2]Score2024!83:83,MATCH($K$2,[2]Score2024!$1:$1,0))="","-",(INDEX([2]Score2024!83:83,MATCH($K$2,[2]Score2024!$1:$1,0)))),IF($M$2=2023,IF(INDEX([2]Score2023!83:83,MATCH($K$2,[2]Score2023!$1:$1,0))="","-",(INDEX([2]Score2023!83:83,MATCH($K$2,[2]Score2023!$1:$1,0)))))))</f>
        <v>96.771107390576418</v>
      </c>
      <c r="P95" s="78">
        <f t="shared" ref="P95:P113" si="7">IF(O95="-","",O95+5)</f>
        <v>101.77110739057642</v>
      </c>
      <c r="Q95" s="79"/>
      <c r="R95" s="82" t="str">
        <f t="shared" ref="R95:R112" si="8">IF(M95="-","",IF(M95&gt;T95," u",IF(M95=T95,"tu",IF(M95&lt;T95,"t ",""))))</f>
        <v xml:space="preserve">t </v>
      </c>
      <c r="T95" s="13">
        <f>IF($T$2=2022,IF(INDEX([2]Rank2022!83:83,MATCH($R$2,[2]Rank2022!$1:$1,0))="","-",(INDEX([2]Rank2022!83:83,MATCH($R$2,[2]Rank2022!$1:$1,0)))),IF($T$2=2024,IF(INDEX([2]Rank2024!83:83,MATCH($R$2,[2]Rank2024!$1:$1,0))="","-",(INDEX([2]Rank2024!83:83,MATCH($R$2,[2]Rank2024!$1:$1,0)))),IF($T$2=2023,IF(INDEX([2]Rank2023!83:83,MATCH($R$2,[2]Rank2023!$1:$1,0))="","-",(INDEX([2]Rank2023!83:83,MATCH($R$2,[2]Rank2023!$1:$1,0)))))))</f>
        <v>11</v>
      </c>
      <c r="U95" s="302">
        <f>IF($T$2=2022,IF(INDEX([2]Value2022!83:83,MATCH($R$2,[2]Value2022!$1:$1,0))="","-",(INDEX([2]Value2022!83:83,MATCH($R$2,[2]Value2022!$1:$1,0)))),IF($T$2=2024,IF(INDEX([2]Value2024!83:83,MATCH($R$2,[2]Value2024!$1:$1,0))="","-",(INDEX([2]Value2024!83:83,MATCH($R$2,[2]Value2024!$1:$1,0)))),IF($T$2=2023,IF(INDEX([2]Value2023!83:83,MATCH($R$2,[2]Value2023!$1:$1,0))="","-",(INDEX([2]Value2023!83:83,MATCH($R$2,[2]Value2023!$1:$1,0)))))))</f>
        <v>16.239999999999998</v>
      </c>
      <c r="V95" s="302">
        <f>IF($T$2=2022,IF(INDEX([2]Score2022!83:83,MATCH($R$2,[2]Score2022!$1:$1,0))="","-",(INDEX([2]Score2022!83:83,MATCH($R$2,[2]Score2022!$1:$1,0)))),IF($T$2=2024,IF(INDEX([2]Score2024!83:83,MATCH($R$2,[2]Score2024!$1:$1,0))="","-",(INDEX([2]Score2024!83:83,MATCH($R$2,[2]Score2024!$1:$1,0)))),IF($T$2=2023,IF(INDEX([2]Score2023!83:83,MATCH($R$2,[2]Score2023!$1:$1,0))="","-",(INDEX([2]Score2023!83:83,MATCH($R$2,[2]Score2023!$1:$1,0)))))))</f>
        <v>76.680220043051904</v>
      </c>
      <c r="W95" s="78">
        <f t="shared" ref="W95:W113" si="9">IF(V95="-","",V95+5)</f>
        <v>81.680220043051904</v>
      </c>
    </row>
    <row r="96" spans="3:23" ht="12" customHeight="1">
      <c r="C96" s="244"/>
      <c r="D96" s="244"/>
      <c r="E96" s="249" t="s">
        <v>262</v>
      </c>
      <c r="F96" s="6" t="s">
        <v>185</v>
      </c>
      <c r="G96" s="5" t="s">
        <v>822</v>
      </c>
      <c r="M96" s="13">
        <f>IF($M$2=2022,IF(INDEX([2]Rank2022!84:84,MATCH($K$2,[2]Rank2022!$1:$1,0))="","-",(INDEX([2]Rank2022!84:84,MATCH($K$2,[2]Rank2022!$1:$1,0)))),IF($M$2=2024,IF(INDEX([2]Rank2024!84:84,MATCH($K$2,[2]Rank2024!$1:$1,0))="","-",(INDEX([2]Rank2024!84:84,MATCH($K$2,[2]Rank2024!$1:$1,0)))),IF($M$2=2023,IF(INDEX([2]Rank2023!84:84,MATCH($K$2,[2]Rank2023!$1:$1,0))="","-",(INDEX([2]Rank2023!84:84,MATCH($K$2,[2]Rank2023!$1:$1,0)))))))</f>
        <v>9</v>
      </c>
      <c r="N96" s="302">
        <f>IF($M$2=2022,IF(INDEX([2]Value2022!84:84,MATCH($K$2,[2]Value2022!$1:$1,0))="","-",(INDEX([2]Value2022!84:84,MATCH($K$2,[2]Value2022!$1:$1,0)))),IF($M$2=2024,IF(INDEX([2]Value2024!84:84,MATCH($K$2,[2]Value2024!$1:$1,0))="","-",(INDEX([2]Value2024!84:84,MATCH($K$2,[2]Value2024!$1:$1,0)))),IF($M$2=2023,IF(INDEX([2]Value2023!84:84,MATCH($K$2,[2]Value2023!$1:$1,0))="","-",(INDEX([2]Value2023!84:84,MATCH($K$2,[2]Value2023!$1:$1,0)))))))</f>
        <v>7.4469999999999996E-3</v>
      </c>
      <c r="O96" s="302">
        <f>IF($M$2=2022,IF(INDEX([2]Score2022!84:84,MATCH($K$2,[2]Score2022!$1:$1,0))="","-",(INDEX([2]Score2022!84:84,MATCH($K$2,[2]Score2022!$1:$1,0)))),IF($M$2=2024,IF(INDEX([2]Score2024!84:84,MATCH($K$2,[2]Score2024!$1:$1,0))="","-",(INDEX([2]Score2024!84:84,MATCH($K$2,[2]Score2024!$1:$1,0)))),IF($M$2=2023,IF(INDEX([2]Score2023!84:84,MATCH($K$2,[2]Score2023!$1:$1,0))="","-",(INDEX([2]Score2023!84:84,MATCH($K$2,[2]Score2023!$1:$1,0)))))))</f>
        <v>33.64282924638507</v>
      </c>
      <c r="P96" s="78">
        <f t="shared" si="7"/>
        <v>38.64282924638507</v>
      </c>
      <c r="Q96" s="79"/>
      <c r="R96" s="82" t="str">
        <f t="shared" si="8"/>
        <v xml:space="preserve">t </v>
      </c>
      <c r="T96" s="13">
        <f>IF($T$2=2022,IF(INDEX([2]Rank2022!84:84,MATCH($R$2,[2]Rank2022!$1:$1,0))="","-",(INDEX([2]Rank2022!84:84,MATCH($R$2,[2]Rank2022!$1:$1,0)))),IF($T$2=2024,IF(INDEX([2]Rank2024!84:84,MATCH($R$2,[2]Rank2024!$1:$1,0))="","-",(INDEX([2]Rank2024!84:84,MATCH($R$2,[2]Rank2024!$1:$1,0)))),IF($T$2=2023,IF(INDEX([2]Rank2023!84:84,MATCH($R$2,[2]Rank2023!$1:$1,0))="","-",(INDEX([2]Rank2023!84:84,MATCH($R$2,[2]Rank2023!$1:$1,0)))))))</f>
        <v>29</v>
      </c>
      <c r="U96" s="302">
        <f>IF($T$2=2022,IF(INDEX([2]Value2022!84:84,MATCH($R$2,[2]Value2022!$1:$1,0))="","-",(INDEX([2]Value2022!84:84,MATCH($R$2,[2]Value2022!$1:$1,0)))),IF($T$2=2024,IF(INDEX([2]Value2024!84:84,MATCH($R$2,[2]Value2024!$1:$1,0))="","-",(INDEX([2]Value2024!84:84,MATCH($R$2,[2]Value2024!$1:$1,0)))),IF($T$2=2023,IF(INDEX([2]Value2023!84:84,MATCH($R$2,[2]Value2023!$1:$1,0))="","-",(INDEX([2]Value2023!84:84,MATCH($R$2,[2]Value2023!$1:$1,0)))))))</f>
        <v>9.20191725491661E-4</v>
      </c>
      <c r="V96" s="302">
        <f>IF($T$2=2022,IF(INDEX([2]Score2022!84:84,MATCH($R$2,[2]Score2022!$1:$1,0))="","-",(INDEX([2]Score2022!84:84,MATCH($R$2,[2]Score2022!$1:$1,0)))),IF($T$2=2024,IF(INDEX([2]Score2024!84:84,MATCH($R$2,[2]Score2024!$1:$1,0))="","-",(INDEX([2]Score2024!84:84,MATCH($R$2,[2]Score2024!$1:$1,0)))),IF($T$2=2023,IF(INDEX([2]Score2023!84:84,MATCH($R$2,[2]Score2023!$1:$1,0))="","-",(INDEX([2]Score2023!84:84,MATCH($R$2,[2]Score2023!$1:$1,0)))))))</f>
        <v>3.8402001324710646</v>
      </c>
      <c r="W96" s="79">
        <f t="shared" si="9"/>
        <v>8.8402001324710646</v>
      </c>
    </row>
    <row r="97" spans="3:33" ht="12" customHeight="1">
      <c r="C97" s="244"/>
      <c r="D97" s="244"/>
      <c r="E97" s="249" t="s">
        <v>262</v>
      </c>
      <c r="F97" s="11" t="s">
        <v>187</v>
      </c>
      <c r="G97" s="12" t="s">
        <v>188</v>
      </c>
      <c r="H97" s="12"/>
      <c r="I97" s="12"/>
      <c r="J97" s="12"/>
      <c r="K97" s="12"/>
      <c r="L97" s="12"/>
      <c r="M97" s="13">
        <f>IF($M$2=2022,IF(INDEX([2]Rank2022!85:85,MATCH($K$2,[2]Rank2022!$1:$1,0))="","-",(INDEX([2]Rank2022!85:85,MATCH($K$2,[2]Rank2022!$1:$1,0)))),IF($M$2=2024,IF(INDEX([2]Rank2024!85:85,MATCH($K$2,[2]Rank2024!$1:$1,0))="","-",(INDEX([2]Rank2024!85:85,MATCH($K$2,[2]Rank2024!$1:$1,0)))),IF($M$2=2023,IF(INDEX([2]Rank2023!85:85,MATCH($K$2,[2]Rank2023!$1:$1,0))="","-",(INDEX([2]Rank2023!85:85,MATCH($K$2,[2]Rank2023!$1:$1,0)))))))</f>
        <v>3</v>
      </c>
      <c r="N97" s="302">
        <f>IF($M$2=2022,IF(INDEX([2]Value2022!85:85,MATCH($K$2,[2]Value2022!$1:$1,0))="","-",(INDEX([2]Value2022!85:85,MATCH($K$2,[2]Value2022!$1:$1,0)))),IF($M$2=2024,IF(INDEX([2]Value2024!85:85,MATCH($K$2,[2]Value2024!$1:$1,0))="","-",(INDEX([2]Value2024!85:85,MATCH($K$2,[2]Value2024!$1:$1,0)))),IF($M$2=2023,IF(INDEX([2]Value2023!85:85,MATCH($K$2,[2]Value2023!$1:$1,0))="","-",(INDEX([2]Value2023!85:85,MATCH($K$2,[2]Value2023!$1:$1,0)))))))</f>
        <v>97.850210000000004</v>
      </c>
      <c r="O97" s="302">
        <f>IF($M$2=2022,IF(INDEX([2]Score2022!85:85,MATCH($K$2,[2]Score2022!$1:$1,0))="","-",(INDEX([2]Score2022!85:85,MATCH($K$2,[2]Score2022!$1:$1,0)))),IF($M$2=2024,IF(INDEX([2]Score2024!85:85,MATCH($K$2,[2]Score2024!$1:$1,0))="","-",(INDEX([2]Score2024!85:85,MATCH($K$2,[2]Score2024!$1:$1,0)))),IF($M$2=2023,IF(INDEX([2]Score2023!85:85,MATCH($K$2,[2]Score2023!$1:$1,0))="","-",(INDEX([2]Score2023!85:85,MATCH($K$2,[2]Score2023!$1:$1,0)))))))</f>
        <v>97.815254065040648</v>
      </c>
      <c r="P97" s="78">
        <f t="shared" si="7"/>
        <v>102.81525406504065</v>
      </c>
      <c r="Q97" s="79"/>
      <c r="R97" s="82" t="str">
        <f t="shared" si="8"/>
        <v xml:space="preserve">t </v>
      </c>
      <c r="T97" s="13">
        <f>IF($T$2=2022,IF(INDEX([2]Rank2022!85:85,MATCH($R$2,[2]Rank2022!$1:$1,0))="","-",(INDEX([2]Rank2022!85:85,MATCH($R$2,[2]Rank2022!$1:$1,0)))),IF($T$2=2024,IF(INDEX([2]Rank2024!85:85,MATCH($R$2,[2]Rank2024!$1:$1,0))="","-",(INDEX([2]Rank2024!85:85,MATCH($R$2,[2]Rank2024!$1:$1,0)))),IF($T$2=2023,IF(INDEX([2]Rank2023!85:85,MATCH($R$2,[2]Rank2023!$1:$1,0))="","-",(INDEX([2]Rank2023!85:85,MATCH($R$2,[2]Rank2023!$1:$1,0)))))))</f>
        <v>13</v>
      </c>
      <c r="U97" s="302">
        <f>IF($T$2=2022,IF(INDEX([2]Value2022!85:85,MATCH($R$2,[2]Value2022!$1:$1,0))="","-",(INDEX([2]Value2022!85:85,MATCH($R$2,[2]Value2022!$1:$1,0)))),IF($T$2=2024,IF(INDEX([2]Value2024!85:85,MATCH($R$2,[2]Value2024!$1:$1,0))="","-",(INDEX([2]Value2024!85:85,MATCH($R$2,[2]Value2024!$1:$1,0)))),IF($T$2=2023,IF(INDEX([2]Value2023!85:85,MATCH($R$2,[2]Value2023!$1:$1,0))="","-",(INDEX([2]Value2023!85:85,MATCH($R$2,[2]Value2023!$1:$1,0)))))))</f>
        <v>64.5</v>
      </c>
      <c r="V97" s="302">
        <f>IF($T$2=2022,IF(INDEX([2]Score2022!85:85,MATCH($R$2,[2]Score2022!$1:$1,0))="","-",(INDEX([2]Score2022!85:85,MATCH($R$2,[2]Score2022!$1:$1,0)))),IF($T$2=2024,IF(INDEX([2]Score2024!85:85,MATCH($R$2,[2]Score2024!$1:$1,0))="","-",(INDEX([2]Score2024!85:85,MATCH($R$2,[2]Score2024!$1:$1,0)))),IF($T$2=2023,IF(INDEX([2]Score2023!85:85,MATCH($R$2,[2]Score2023!$1:$1,0))="","-",(INDEX([2]Score2023!85:85,MATCH($R$2,[2]Score2023!$1:$1,0)))))))</f>
        <v>63.922764227642276</v>
      </c>
      <c r="W97" s="78">
        <f t="shared" si="9"/>
        <v>68.922764227642276</v>
      </c>
    </row>
    <row r="98" spans="3:33" ht="12" customHeight="1">
      <c r="C98" s="244"/>
      <c r="D98" s="244"/>
      <c r="E98" s="249" t="s">
        <v>262</v>
      </c>
      <c r="F98" s="6" t="s">
        <v>189</v>
      </c>
      <c r="G98" s="5" t="s">
        <v>823</v>
      </c>
      <c r="M98" s="13">
        <f>IF($M$2=2022,IF(INDEX([2]Rank2022!86:86,MATCH($K$2,[2]Rank2022!$1:$1,0))="","-",(INDEX([2]Rank2022!86:86,MATCH($K$2,[2]Rank2022!$1:$1,0)))),IF($M$2=2024,IF(INDEX([2]Rank2024!86:86,MATCH($K$2,[2]Rank2024!$1:$1,0))="","-",(INDEX([2]Rank2024!86:86,MATCH($K$2,[2]Rank2024!$1:$1,0)))),IF($M$2=2023,IF(INDEX([2]Rank2023!86:86,MATCH($K$2,[2]Rank2023!$1:$1,0))="","-",(INDEX([2]Rank2023!86:86,MATCH($K$2,[2]Rank2023!$1:$1,0)))))))</f>
        <v>7</v>
      </c>
      <c r="N98" s="302">
        <f>IF($M$2=2022,IF(INDEX([2]Value2022!86:86,MATCH($K$2,[2]Value2022!$1:$1,0))="","-",(INDEX([2]Value2022!86:86,MATCH($K$2,[2]Value2022!$1:$1,0)))),IF($M$2=2024,IF(INDEX([2]Value2024!86:86,MATCH($K$2,[2]Value2024!$1:$1,0))="","-",(INDEX([2]Value2024!86:86,MATCH($K$2,[2]Value2024!$1:$1,0)))),IF($M$2=2023,IF(INDEX([2]Value2023!86:86,MATCH($K$2,[2]Value2023!$1:$1,0))="","-",(INDEX([2]Value2023!86:86,MATCH($K$2,[2]Value2023!$1:$1,0)))))))</f>
        <v>75</v>
      </c>
      <c r="O98" s="302">
        <f>IF($M$2=2022,IF(INDEX([2]Score2022!86:86,MATCH($K$2,[2]Score2022!$1:$1,0))="","-",(INDEX([2]Score2022!86:86,MATCH($K$2,[2]Score2022!$1:$1,0)))),IF($M$2=2024,IF(INDEX([2]Score2024!86:86,MATCH($K$2,[2]Score2024!$1:$1,0))="","-",(INDEX([2]Score2024!86:86,MATCH($K$2,[2]Score2024!$1:$1,0)))),IF($M$2=2023,IF(INDEX([2]Score2023!86:86,MATCH($K$2,[2]Score2023!$1:$1,0))="","-",(INDEX([2]Score2023!86:86,MATCH($K$2,[2]Score2023!$1:$1,0)))))))</f>
        <v>84.660766961651916</v>
      </c>
      <c r="P98" s="78">
        <f t="shared" si="7"/>
        <v>89.660766961651916</v>
      </c>
      <c r="Q98" s="79"/>
      <c r="R98" s="82" t="str">
        <f t="shared" si="8"/>
        <v xml:space="preserve">t </v>
      </c>
      <c r="T98" s="13">
        <f>IF($T$2=2022,IF(INDEX([2]Rank2022!86:86,MATCH($R$2,[2]Rank2022!$1:$1,0))="","-",(INDEX([2]Rank2022!86:86,MATCH($R$2,[2]Rank2022!$1:$1,0)))),IF($T$2=2024,IF(INDEX([2]Rank2024!86:86,MATCH($R$2,[2]Rank2024!$1:$1,0))="","-",(INDEX([2]Rank2024!86:86,MATCH($R$2,[2]Rank2024!$1:$1,0)))),IF($T$2=2023,IF(INDEX([2]Rank2023!86:86,MATCH($R$2,[2]Rank2023!$1:$1,0))="","-",(INDEX([2]Rank2023!86:86,MATCH($R$2,[2]Rank2023!$1:$1,0)))))))</f>
        <v>16</v>
      </c>
      <c r="U98" s="302">
        <f>IF($T$2=2022,IF(INDEX([2]Value2022!86:86,MATCH($R$2,[2]Value2022!$1:$1,0))="","-",(INDEX([2]Value2022!86:86,MATCH($R$2,[2]Value2022!$1:$1,0)))),IF($T$2=2024,IF(INDEX([2]Value2024!86:86,MATCH($R$2,[2]Value2024!$1:$1,0))="","-",(INDEX([2]Value2024!86:86,MATCH($R$2,[2]Value2024!$1:$1,0)))),IF($T$2=2023,IF(INDEX([2]Value2023!86:86,MATCH($R$2,[2]Value2023!$1:$1,0))="","-",(INDEX([2]Value2023!86:86,MATCH($R$2,[2]Value2023!$1:$1,0)))))))</f>
        <v>114</v>
      </c>
      <c r="V98" s="302">
        <f>IF($T$2=2022,IF(INDEX([2]Score2022!86:86,MATCH($R$2,[2]Score2022!$1:$1,0))="","-",(INDEX([2]Score2022!86:86,MATCH($R$2,[2]Score2022!$1:$1,0)))),IF($T$2=2024,IF(INDEX([2]Score2024!86:86,MATCH($R$2,[2]Score2024!$1:$1,0))="","-",(INDEX([2]Score2024!86:86,MATCH($R$2,[2]Score2024!$1:$1,0)))),IF($T$2=2023,IF(INDEX([2]Score2023!86:86,MATCH($R$2,[2]Score2023!$1:$1,0))="","-",(INDEX([2]Score2023!86:86,MATCH($R$2,[2]Score2023!$1:$1,0)))))))</f>
        <v>73.111782477341393</v>
      </c>
      <c r="W98" s="79">
        <f t="shared" si="9"/>
        <v>78.111782477341393</v>
      </c>
    </row>
    <row r="99" spans="3:33" ht="12" customHeight="1">
      <c r="C99" s="244"/>
      <c r="D99" s="244"/>
      <c r="E99" s="249" t="s">
        <v>262</v>
      </c>
      <c r="F99" s="11" t="s">
        <v>191</v>
      </c>
      <c r="G99" s="12" t="s">
        <v>192</v>
      </c>
      <c r="H99" s="12"/>
      <c r="I99" s="12"/>
      <c r="J99" s="12"/>
      <c r="K99" s="12"/>
      <c r="L99" s="12"/>
      <c r="M99" s="13">
        <f>IF($M$2=2022,IF(INDEX([2]Rank2022!87:87,MATCH($K$2,[2]Rank2022!$1:$1,0))="","-",(INDEX([2]Rank2022!87:87,MATCH($K$2,[2]Rank2022!$1:$1,0)))),IF($M$2=2024,IF(INDEX([2]Rank2024!87:87,MATCH($K$2,[2]Rank2024!$1:$1,0))="","-",(INDEX([2]Rank2024!87:87,MATCH($K$2,[2]Rank2024!$1:$1,0)))),IF($M$2=2023,IF(INDEX([2]Rank2023!87:87,MATCH($K$2,[2]Rank2023!$1:$1,0))="","-",(INDEX([2]Rank2023!87:87,MATCH($K$2,[2]Rank2023!$1:$1,0)))))))</f>
        <v>26</v>
      </c>
      <c r="N99" s="302">
        <f>IF($M$2=2022,IF(INDEX([2]Value2022!87:87,MATCH($K$2,[2]Value2022!$1:$1,0))="","-",(INDEX([2]Value2022!87:87,MATCH($K$2,[2]Value2022!$1:$1,0)))),IF($M$2=2024,IF(INDEX([2]Value2024!87:87,MATCH($K$2,[2]Value2024!$1:$1,0))="","-",(INDEX([2]Value2024!87:87,MATCH($K$2,[2]Value2024!$1:$1,0)))),IF($M$2=2023,IF(INDEX([2]Value2023!87:87,MATCH($K$2,[2]Value2023!$1:$1,0))="","-",(INDEX([2]Value2023!87:87,MATCH($K$2,[2]Value2023!$1:$1,0)))))))</f>
        <v>7.7761823730302302</v>
      </c>
      <c r="O99" s="302">
        <f>IF($M$2=2022,IF(INDEX([2]Score2022!87:87,MATCH($K$2,[2]Score2022!$1:$1,0))="","-",(INDEX([2]Score2022!87:87,MATCH($K$2,[2]Score2022!$1:$1,0)))),IF($M$2=2024,IF(INDEX([2]Score2024!87:87,MATCH($K$2,[2]Score2024!$1:$1,0))="","-",(INDEX([2]Score2024!87:87,MATCH($K$2,[2]Score2024!$1:$1,0)))),IF($M$2=2023,IF(INDEX([2]Score2023!87:87,MATCH($K$2,[2]Score2023!$1:$1,0))="","-",(INDEX([2]Score2023!87:87,MATCH($K$2,[2]Score2023!$1:$1,0)))))))</f>
        <v>1.5000801174766141</v>
      </c>
      <c r="P99" s="78">
        <f t="shared" si="7"/>
        <v>6.5000801174766139</v>
      </c>
      <c r="Q99" s="79"/>
      <c r="R99" s="82" t="str">
        <f t="shared" si="8"/>
        <v xml:space="preserve">t </v>
      </c>
      <c r="T99" s="13" t="str">
        <f>IF($T$2=2022,IF(INDEX([2]Rank2022!87:87,MATCH($R$2,[2]Rank2022!$1:$1,0))="","-",(INDEX([2]Rank2022!87:87,MATCH($R$2,[2]Rank2022!$1:$1,0)))),IF($T$2=2024,IF(INDEX([2]Rank2024!87:87,MATCH($R$2,[2]Rank2024!$1:$1,0))="","-",(INDEX([2]Rank2024!87:87,MATCH($R$2,[2]Rank2024!$1:$1,0)))),IF($T$2=2023,IF(INDEX([2]Rank2023!87:87,MATCH($R$2,[2]Rank2023!$1:$1,0))="","-",(INDEX([2]Rank2023!87:87,MATCH($R$2,[2]Rank2023!$1:$1,0)))))))</f>
        <v>-</v>
      </c>
      <c r="U99" s="302" t="str">
        <f>IF($T$2=2022,IF(INDEX([2]Value2022!87:87,MATCH($R$2,[2]Value2022!$1:$1,0))="","-",(INDEX([2]Value2022!87:87,MATCH($R$2,[2]Value2022!$1:$1,0)))),IF($T$2=2024,IF(INDEX([2]Value2024!87:87,MATCH($R$2,[2]Value2024!$1:$1,0))="","-",(INDEX([2]Value2024!87:87,MATCH($R$2,[2]Value2024!$1:$1,0)))),IF($T$2=2023,IF(INDEX([2]Value2023!87:87,MATCH($R$2,[2]Value2023!$1:$1,0))="","-",(INDEX([2]Value2023!87:87,MATCH($R$2,[2]Value2023!$1:$1,0)))))))</f>
        <v>-</v>
      </c>
      <c r="V99" s="302" t="str">
        <f>IF($T$2=2022,IF(INDEX([2]Score2022!87:87,MATCH($R$2,[2]Score2022!$1:$1,0))="","-",(INDEX([2]Score2022!87:87,MATCH($R$2,[2]Score2022!$1:$1,0)))),IF($T$2=2024,IF(INDEX([2]Score2024!87:87,MATCH($R$2,[2]Score2024!$1:$1,0))="","-",(INDEX([2]Score2024!87:87,MATCH($R$2,[2]Score2024!$1:$1,0)))),IF($T$2=2023,IF(INDEX([2]Score2023!87:87,MATCH($R$2,[2]Score2023!$1:$1,0))="","-",(INDEX([2]Score2023!87:87,MATCH($R$2,[2]Score2023!$1:$1,0)))))))</f>
        <v>-</v>
      </c>
      <c r="W99" s="78" t="str">
        <f t="shared" si="9"/>
        <v/>
      </c>
    </row>
    <row r="100" spans="3:33" ht="12" customHeight="1">
      <c r="C100" s="244"/>
      <c r="D100" s="244"/>
      <c r="E100" s="249" t="s">
        <v>262</v>
      </c>
      <c r="F100" s="6" t="s">
        <v>193</v>
      </c>
      <c r="G100" s="5" t="s">
        <v>266</v>
      </c>
      <c r="M100" s="13">
        <f>IF($M$2=2022,IF(INDEX([2]Rank2022!88:88,MATCH($K$2,[2]Rank2022!$1:$1,0))="","-",(INDEX([2]Rank2022!88:88,MATCH($K$2,[2]Rank2022!$1:$1,0)))),IF($M$2=2024,IF(INDEX([2]Rank2024!88:88,MATCH($K$2,[2]Rank2024!$1:$1,0))="","-",(INDEX([2]Rank2024!88:88,MATCH($K$2,[2]Rank2024!$1:$1,0)))),IF($M$2=2023,IF(INDEX([2]Rank2023!88:88,MATCH($K$2,[2]Rank2023!$1:$1,0))="","-",(INDEX([2]Rank2023!88:88,MATCH($K$2,[2]Rank2023!$1:$1,0)))))))</f>
        <v>21</v>
      </c>
      <c r="N100" s="302">
        <f>IF($M$2=2022,IF(INDEX([2]Value2022!88:88,MATCH($K$2,[2]Value2022!$1:$1,0))="","-",(INDEX([2]Value2022!88:88,MATCH($K$2,[2]Value2022!$1:$1,0)))),IF($M$2=2024,IF(INDEX([2]Value2024!88:88,MATCH($K$2,[2]Value2024!$1:$1,0))="","-",(INDEX([2]Value2024!88:88,MATCH($K$2,[2]Value2024!$1:$1,0)))),IF($M$2=2023,IF(INDEX([2]Value2023!88:88,MATCH($K$2,[2]Value2023!$1:$1,0))="","-",(INDEX([2]Value2023!88:88,MATCH($K$2,[2]Value2023!$1:$1,0)))))))</f>
        <v>8.1999999999999993</v>
      </c>
      <c r="O100" s="302">
        <f>IF($M$2=2022,IF(INDEX([2]Score2022!88:88,MATCH($K$2,[2]Score2022!$1:$1,0))="","-",(INDEX([2]Score2022!88:88,MATCH($K$2,[2]Score2022!$1:$1,0)))),IF($M$2=2024,IF(INDEX([2]Score2024!88:88,MATCH($K$2,[2]Score2024!$1:$1,0))="","-",(INDEX([2]Score2024!88:88,MATCH($K$2,[2]Score2024!$1:$1,0)))),IF($M$2=2023,IF(INDEX([2]Score2023!88:88,MATCH($K$2,[2]Score2023!$1:$1,0))="","-",(INDEX([2]Score2023!88:88,MATCH($K$2,[2]Score2023!$1:$1,0)))))))</f>
        <v>10.366624525916562</v>
      </c>
      <c r="P100" s="78">
        <f t="shared" si="7"/>
        <v>15.366624525916562</v>
      </c>
      <c r="Q100" s="79"/>
      <c r="R100" s="82" t="str">
        <f t="shared" si="8"/>
        <v xml:space="preserve">t </v>
      </c>
      <c r="T100" s="13">
        <f>IF($T$2=2022,IF(INDEX([2]Rank2022!88:88,MATCH($R$2,[2]Rank2022!$1:$1,0))="","-",(INDEX([2]Rank2022!88:88,MATCH($R$2,[2]Rank2022!$1:$1,0)))),IF($T$2=2024,IF(INDEX([2]Rank2024!88:88,MATCH($R$2,[2]Rank2024!$1:$1,0))="","-",(INDEX([2]Rank2024!88:88,MATCH($R$2,[2]Rank2024!$1:$1,0)))),IF($T$2=2023,IF(INDEX([2]Rank2023!88:88,MATCH($R$2,[2]Rank2023!$1:$1,0))="","-",(INDEX([2]Rank2023!88:88,MATCH($R$2,[2]Rank2023!$1:$1,0)))))))</f>
        <v>26</v>
      </c>
      <c r="U100" s="302">
        <f>IF($T$2=2022,IF(INDEX([2]Value2022!88:88,MATCH($R$2,[2]Value2022!$1:$1,0))="","-",(INDEX([2]Value2022!88:88,MATCH($R$2,[2]Value2022!$1:$1,0)))),IF($T$2=2024,IF(INDEX([2]Value2024!88:88,MATCH($R$2,[2]Value2024!$1:$1,0))="","-",(INDEX([2]Value2024!88:88,MATCH($R$2,[2]Value2024!$1:$1,0)))),IF($T$2=2023,IF(INDEX([2]Value2023!88:88,MATCH($R$2,[2]Value2023!$1:$1,0))="","-",(INDEX([2]Value2023!88:88,MATCH($R$2,[2]Value2023!$1:$1,0)))))))</f>
        <v>1.8</v>
      </c>
      <c r="V100" s="302">
        <f>IF($T$2=2022,IF(INDEX([2]Score2022!88:88,MATCH($R$2,[2]Score2022!$1:$1,0))="","-",(INDEX([2]Score2022!88:88,MATCH($R$2,[2]Score2022!$1:$1,0)))),IF($T$2=2024,IF(INDEX([2]Score2024!88:88,MATCH($R$2,[2]Score2024!$1:$1,0))="","-",(INDEX([2]Score2024!88:88,MATCH($R$2,[2]Score2024!$1:$1,0)))),IF($T$2=2023,IF(INDEX([2]Score2023!88:88,MATCH($R$2,[2]Score2023!$1:$1,0))="","-",(INDEX([2]Score2023!88:88,MATCH($R$2,[2]Score2023!$1:$1,0)))))))</f>
        <v>2.3809523809523809</v>
      </c>
      <c r="W100" s="79">
        <f t="shared" si="9"/>
        <v>7.3809523809523814</v>
      </c>
    </row>
    <row r="101" spans="3:33" ht="12" customHeight="1">
      <c r="C101" s="244"/>
      <c r="D101" s="244"/>
      <c r="E101" s="249" t="s">
        <v>262</v>
      </c>
      <c r="F101" s="14" t="s">
        <v>195</v>
      </c>
      <c r="G101" s="15" t="s">
        <v>267</v>
      </c>
      <c r="H101" s="15"/>
      <c r="I101" s="15"/>
      <c r="J101" s="15"/>
      <c r="K101" s="15"/>
      <c r="L101" s="15"/>
      <c r="M101" s="13">
        <f>IF($M$2=2022,IF(INDEX([2]Rank2022!89:89,MATCH($K$2,[2]Rank2022!$1:$1,0))="","-",(INDEX([2]Rank2022!89:89,MATCH($K$2,[2]Rank2022!$1:$1,0)))),IF($M$2=2024,IF(INDEX([2]Rank2024!89:89,MATCH($K$2,[2]Rank2024!$1:$1,0))="","-",(INDEX([2]Rank2024!89:89,MATCH($K$2,[2]Rank2024!$1:$1,0)))),IF($M$2=2023,IF(INDEX([2]Rank2023!89:89,MATCH($K$2,[2]Rank2023!$1:$1,0))="","-",(INDEX([2]Rank2023!89:89,MATCH($K$2,[2]Rank2023!$1:$1,0)))))))</f>
        <v>26</v>
      </c>
      <c r="N101" s="302" t="str">
        <f>IF($M$2=2022,IF(INDEX([2]Value2022!89:89,MATCH($K$2,[2]Value2022!$1:$1,0))="","-",(INDEX([2]Value2022!89:89,MATCH($K$2,[2]Value2022!$1:$1,0)))),IF($M$2=2024,IF(INDEX([2]Value2024!89:89,MATCH($K$2,[2]Value2024!$1:$1,0))="","-",(INDEX([2]Value2024!89:89,MATCH($K$2,[2]Value2024!$1:$1,0)))),IF($M$2=2023,IF(INDEX([2]Value2023!89:89,MATCH($K$2,[2]Value2023!$1:$1,0))="","-",(INDEX([2]Value2023!89:89,MATCH($K$2,[2]Value2023!$1:$1,0)))))))</f>
        <v>-</v>
      </c>
      <c r="O101" s="302">
        <f>IF($M$2=2022,IF(INDEX([2]Score2022!89:89,MATCH($K$2,[2]Score2022!$1:$1,0))="","-",(INDEX([2]Score2022!89:89,MATCH($K$2,[2]Score2022!$1:$1,0)))),IF($M$2=2024,IF(INDEX([2]Score2024!89:89,MATCH($K$2,[2]Score2024!$1:$1,0))="","-",(INDEX([2]Score2024!89:89,MATCH($K$2,[2]Score2024!$1:$1,0)))),IF($M$2=2023,IF(INDEX([2]Score2023!89:89,MATCH($K$2,[2]Score2023!$1:$1,0))="","-",(INDEX([2]Score2023!89:89,MATCH($K$2,[2]Score2023!$1:$1,0)))))))</f>
        <v>37.500000000000007</v>
      </c>
      <c r="P101" s="78">
        <f t="shared" si="7"/>
        <v>42.500000000000007</v>
      </c>
      <c r="Q101" s="79"/>
      <c r="R101" s="82" t="str">
        <f t="shared" si="8"/>
        <v xml:space="preserve">t </v>
      </c>
      <c r="T101" s="13">
        <f>IF($T$2=2022,IF(INDEX([2]Rank2022!89:89,MATCH($R$2,[2]Rank2022!$1:$1,0))="","-",(INDEX([2]Rank2022!89:89,MATCH($R$2,[2]Rank2022!$1:$1,0)))),IF($T$2=2024,IF(INDEX([2]Rank2024!89:89,MATCH($R$2,[2]Rank2024!$1:$1,0))="","-",(INDEX([2]Rank2024!89:89,MATCH($R$2,[2]Rank2024!$1:$1,0)))),IF($T$2=2023,IF(INDEX([2]Rank2023!89:89,MATCH($R$2,[2]Rank2023!$1:$1,0))="","-",(INDEX([2]Rank2023!89:89,MATCH($R$2,[2]Rank2023!$1:$1,0)))))))</f>
        <v>27</v>
      </c>
      <c r="U101" s="302" t="str">
        <f>IF($T$2=2022,IF(INDEX([2]Value2022!89:89,MATCH($R$2,[2]Value2022!$1:$1,0))="","-",(INDEX([2]Value2022!89:89,MATCH($R$2,[2]Value2022!$1:$1,0)))),IF($T$2=2024,IF(INDEX([2]Value2024!89:89,MATCH($R$2,[2]Value2024!$1:$1,0))="","-",(INDEX([2]Value2024!89:89,MATCH($R$2,[2]Value2024!$1:$1,0)))),IF($T$2=2023,IF(INDEX([2]Value2023!89:89,MATCH($R$2,[2]Value2023!$1:$1,0))="","-",(INDEX([2]Value2023!89:89,MATCH($R$2,[2]Value2023!$1:$1,0)))))))</f>
        <v>-</v>
      </c>
      <c r="V101" s="302">
        <f>IF($T$2=2022,IF(INDEX([2]Score2022!89:89,MATCH($R$2,[2]Score2022!$1:$1,0))="","-",(INDEX([2]Score2022!89:89,MATCH($R$2,[2]Score2022!$1:$1,0)))),IF($T$2=2024,IF(INDEX([2]Score2024!89:89,MATCH($R$2,[2]Score2024!$1:$1,0))="","-",(INDEX([2]Score2024!89:89,MATCH($R$2,[2]Score2024!$1:$1,0)))),IF($T$2=2023,IF(INDEX([2]Score2023!89:89,MATCH($R$2,[2]Score2023!$1:$1,0))="","-",(INDEX([2]Score2023!89:89,MATCH($R$2,[2]Score2023!$1:$1,0)))))))</f>
        <v>25.000000000000007</v>
      </c>
      <c r="W101" s="80">
        <f t="shared" si="9"/>
        <v>30.000000000000007</v>
      </c>
    </row>
    <row r="102" spans="3:33" ht="12" customHeight="1">
      <c r="C102" s="244"/>
      <c r="D102" s="244"/>
      <c r="E102" s="249" t="s">
        <v>262</v>
      </c>
      <c r="F102" s="8" t="s">
        <v>197</v>
      </c>
      <c r="G102" s="9" t="s">
        <v>198</v>
      </c>
      <c r="H102" s="9"/>
      <c r="I102" s="9"/>
      <c r="J102" s="9"/>
      <c r="K102" s="9"/>
      <c r="L102" s="9"/>
      <c r="M102" s="13">
        <f>IF($M$2=2022,IF(INDEX([2]Rank2022!90:90,MATCH($K$2,[2]Rank2022!$1:$1,0))="","-",(INDEX([2]Rank2022!90:90,MATCH($K$2,[2]Rank2022!$1:$1,0)))),IF($M$2=2024,IF(INDEX([2]Rank2024!90:90,MATCH($K$2,[2]Rank2024!$1:$1,0))="","-",(INDEX([2]Rank2024!90:90,MATCH($K$2,[2]Rank2024!$1:$1,0)))),IF($M$2=2023,IF(INDEX([2]Rank2023!90:90,MATCH($K$2,[2]Rank2023!$1:$1,0))="","-",(INDEX([2]Rank2023!90:90,MATCH($K$2,[2]Rank2023!$1:$1,0)))))))</f>
        <v>30</v>
      </c>
      <c r="N102" s="302">
        <f>IF($M$2=2022,IF(INDEX([2]Value2022!90:90,MATCH($K$2,[2]Value2022!$1:$1,0))="","-",(INDEX([2]Value2022!90:90,MATCH($K$2,[2]Value2022!$1:$1,0)))),IF($M$2=2024,IF(INDEX([2]Value2024!90:90,MATCH($K$2,[2]Value2024!$1:$1,0))="","-",(INDEX([2]Value2024!90:90,MATCH($K$2,[2]Value2024!$1:$1,0)))),IF($M$2=2023,IF(INDEX([2]Value2023!90:90,MATCH($K$2,[2]Value2023!$1:$1,0))="","-",(INDEX([2]Value2023!90:90,MATCH($K$2,[2]Value2023!$1:$1,0)))))))</f>
        <v>1</v>
      </c>
      <c r="O102" s="302">
        <f>IF($M$2=2022,IF(INDEX([2]Score2022!90:90,MATCH($K$2,[2]Score2022!$1:$1,0))="","-",(INDEX([2]Score2022!90:90,MATCH($K$2,[2]Score2022!$1:$1,0)))),IF($M$2=2024,IF(INDEX([2]Score2024!90:90,MATCH($K$2,[2]Score2024!$1:$1,0))="","-",(INDEX([2]Score2024!90:90,MATCH($K$2,[2]Score2024!$1:$1,0)))),IF($M$2=2023,IF(INDEX([2]Score2023!90:90,MATCH($K$2,[2]Score2023!$1:$1,0))="","-",(INDEX([2]Score2023!90:90,MATCH($K$2,[2]Score2023!$1:$1,0)))))))</f>
        <v>0</v>
      </c>
      <c r="P102" s="78">
        <f t="shared" si="7"/>
        <v>5</v>
      </c>
      <c r="Q102" s="79"/>
      <c r="R102" s="82" t="str">
        <f t="shared" si="8"/>
        <v xml:space="preserve"> u</v>
      </c>
      <c r="T102" s="13">
        <f>IF($T$2=2022,IF(INDEX([2]Rank2022!90:90,MATCH($R$2,[2]Rank2022!$1:$1,0))="","-",(INDEX([2]Rank2022!90:90,MATCH($R$2,[2]Rank2022!$1:$1,0)))),IF($T$2=2024,IF(INDEX([2]Rank2024!90:90,MATCH($R$2,[2]Rank2024!$1:$1,0))="","-",(INDEX([2]Rank2024!90:90,MATCH($R$2,[2]Rank2024!$1:$1,0)))),IF($T$2=2023,IF(INDEX([2]Rank2023!90:90,MATCH($R$2,[2]Rank2023!$1:$1,0))="","-",(INDEX([2]Rank2023!90:90,MATCH($R$2,[2]Rank2023!$1:$1,0)))))))</f>
        <v>1</v>
      </c>
      <c r="U102" s="302">
        <f>IF($T$2=2022,IF(INDEX([2]Value2022!90:90,MATCH($R$2,[2]Value2022!$1:$1,0))="","-",(INDEX([2]Value2022!90:90,MATCH($R$2,[2]Value2022!$1:$1,0)))),IF($T$2=2024,IF(INDEX([2]Value2024!90:90,MATCH($R$2,[2]Value2024!$1:$1,0))="","-",(INDEX([2]Value2024!90:90,MATCH($R$2,[2]Value2024!$1:$1,0)))),IF($T$2=2023,IF(INDEX([2]Value2023!90:90,MATCH($R$2,[2]Value2023!$1:$1,0))="","-",(INDEX([2]Value2023!90:90,MATCH($R$2,[2]Value2023!$1:$1,0)))))))</f>
        <v>2</v>
      </c>
      <c r="V102" s="302">
        <f>IF($T$2=2022,IF(INDEX([2]Score2022!90:90,MATCH($R$2,[2]Score2022!$1:$1,0))="","-",(INDEX([2]Score2022!90:90,MATCH($R$2,[2]Score2022!$1:$1,0)))),IF($T$2=2024,IF(INDEX([2]Score2024!90:90,MATCH($R$2,[2]Score2024!$1:$1,0))="","-",(INDEX([2]Score2024!90:90,MATCH($R$2,[2]Score2024!$1:$1,0)))),IF($T$2=2023,IF(INDEX([2]Score2023!90:90,MATCH($R$2,[2]Score2023!$1:$1,0))="","-",(INDEX([2]Score2023!90:90,MATCH($R$2,[2]Score2023!$1:$1,0)))))))</f>
        <v>100</v>
      </c>
      <c r="W102" s="79">
        <f t="shared" si="9"/>
        <v>105</v>
      </c>
    </row>
    <row r="103" spans="3:33" ht="12" customHeight="1">
      <c r="C103" s="244"/>
      <c r="D103" s="244"/>
      <c r="E103" s="249" t="s">
        <v>262</v>
      </c>
      <c r="F103" s="8" t="s">
        <v>199</v>
      </c>
      <c r="G103" s="9" t="s">
        <v>200</v>
      </c>
      <c r="H103" s="9"/>
      <c r="I103" s="9"/>
      <c r="J103" s="9"/>
      <c r="K103" s="9"/>
      <c r="L103" s="9"/>
      <c r="M103" s="13">
        <f>IF($M$2=2022,IF(INDEX([2]Rank2022!91:91,MATCH($K$2,[2]Rank2022!$1:$1,0))="","-",(INDEX([2]Rank2022!91:91,MATCH($K$2,[2]Rank2022!$1:$1,0)))),IF($M$2=2024,IF(INDEX([2]Rank2024!91:91,MATCH($K$2,[2]Rank2024!$1:$1,0))="","-",(INDEX([2]Rank2024!91:91,MATCH($K$2,[2]Rank2024!$1:$1,0)))),IF($M$2=2023,IF(INDEX([2]Rank2023!91:91,MATCH($K$2,[2]Rank2023!$1:$1,0))="","-",(INDEX([2]Rank2023!91:91,MATCH($K$2,[2]Rank2023!$1:$1,0)))))))</f>
        <v>1</v>
      </c>
      <c r="N103" s="302">
        <f>IF($M$2=2022,IF(INDEX([2]Value2022!91:91,MATCH($K$2,[2]Value2022!$1:$1,0))="","-",(INDEX([2]Value2022!91:91,MATCH($K$2,[2]Value2022!$1:$1,0)))),IF($M$2=2024,IF(INDEX([2]Value2024!91:91,MATCH($K$2,[2]Value2024!$1:$1,0))="","-",(INDEX([2]Value2024!91:91,MATCH($K$2,[2]Value2024!$1:$1,0)))),IF($M$2=2023,IF(INDEX([2]Value2023!91:91,MATCH($K$2,[2]Value2023!$1:$1,0))="","-",(INDEX([2]Value2023!91:91,MATCH($K$2,[2]Value2023!$1:$1,0)))))))</f>
        <v>2</v>
      </c>
      <c r="O103" s="302">
        <f>IF($M$2=2022,IF(INDEX([2]Score2022!91:91,MATCH($K$2,[2]Score2022!$1:$1,0))="","-",(INDEX([2]Score2022!91:91,MATCH($K$2,[2]Score2022!$1:$1,0)))),IF($M$2=2024,IF(INDEX([2]Score2024!91:91,MATCH($K$2,[2]Score2024!$1:$1,0))="","-",(INDEX([2]Score2024!91:91,MATCH($K$2,[2]Score2024!$1:$1,0)))),IF($M$2=2023,IF(INDEX([2]Score2023!91:91,MATCH($K$2,[2]Score2023!$1:$1,0))="","-",(INDEX([2]Score2023!91:91,MATCH($K$2,[2]Score2023!$1:$1,0)))))))</f>
        <v>100</v>
      </c>
      <c r="P103" s="78">
        <f t="shared" si="7"/>
        <v>105</v>
      </c>
      <c r="Q103" s="79"/>
      <c r="R103" s="82" t="str">
        <f t="shared" si="8"/>
        <v>tu</v>
      </c>
      <c r="T103" s="13">
        <f>IF($T$2=2022,IF(INDEX([2]Rank2022!91:91,MATCH($R$2,[2]Rank2022!$1:$1,0))="","-",(INDEX([2]Rank2022!91:91,MATCH($R$2,[2]Rank2022!$1:$1,0)))),IF($T$2=2024,IF(INDEX([2]Rank2024!91:91,MATCH($R$2,[2]Rank2024!$1:$1,0))="","-",(INDEX([2]Rank2024!91:91,MATCH($R$2,[2]Rank2024!$1:$1,0)))),IF($T$2=2023,IF(INDEX([2]Rank2023!91:91,MATCH($R$2,[2]Rank2023!$1:$1,0))="","-",(INDEX([2]Rank2023!91:91,MATCH($R$2,[2]Rank2023!$1:$1,0)))))))</f>
        <v>1</v>
      </c>
      <c r="U103" s="302">
        <f>IF($T$2=2022,IF(INDEX([2]Value2022!91:91,MATCH($R$2,[2]Value2022!$1:$1,0))="","-",(INDEX([2]Value2022!91:91,MATCH($R$2,[2]Value2022!$1:$1,0)))),IF($T$2=2024,IF(INDEX([2]Value2024!91:91,MATCH($R$2,[2]Value2024!$1:$1,0))="","-",(INDEX([2]Value2024!91:91,MATCH($R$2,[2]Value2024!$1:$1,0)))),IF($T$2=2023,IF(INDEX([2]Value2023!91:91,MATCH($R$2,[2]Value2023!$1:$1,0))="","-",(INDEX([2]Value2023!91:91,MATCH($R$2,[2]Value2023!$1:$1,0)))))))</f>
        <v>2</v>
      </c>
      <c r="V103" s="302">
        <f>IF($T$2=2022,IF(INDEX([2]Score2022!91:91,MATCH($R$2,[2]Score2022!$1:$1,0))="","-",(INDEX([2]Score2022!91:91,MATCH($R$2,[2]Score2022!$1:$1,0)))),IF($T$2=2024,IF(INDEX([2]Score2024!91:91,MATCH($R$2,[2]Score2024!$1:$1,0))="","-",(INDEX([2]Score2024!91:91,MATCH($R$2,[2]Score2024!$1:$1,0)))),IF($T$2=2023,IF(INDEX([2]Score2023!91:91,MATCH($R$2,[2]Score2023!$1:$1,0))="","-",(INDEX([2]Score2023!91:91,MATCH($R$2,[2]Score2023!$1:$1,0)))))))</f>
        <v>100</v>
      </c>
      <c r="W103" s="79">
        <f t="shared" si="9"/>
        <v>105</v>
      </c>
    </row>
    <row r="104" spans="3:33" ht="12" customHeight="1">
      <c r="C104" s="244"/>
      <c r="D104" s="244"/>
      <c r="E104" s="249" t="s">
        <v>262</v>
      </c>
      <c r="F104" s="8" t="s">
        <v>201</v>
      </c>
      <c r="G104" s="9" t="s">
        <v>202</v>
      </c>
      <c r="H104" s="9"/>
      <c r="I104" s="9"/>
      <c r="J104" s="9"/>
      <c r="K104" s="9"/>
      <c r="L104" s="9"/>
      <c r="M104" s="13">
        <f>IF($M$2=2022,IF(INDEX([2]Rank2022!92:92,MATCH($K$2,[2]Rank2022!$1:$1,0))="","-",(INDEX([2]Rank2022!92:92,MATCH($K$2,[2]Rank2022!$1:$1,0)))),IF($M$2=2024,IF(INDEX([2]Rank2024!92:92,MATCH($K$2,[2]Rank2024!$1:$1,0))="","-",(INDEX([2]Rank2024!92:92,MATCH($K$2,[2]Rank2024!$1:$1,0)))),IF($M$2=2023,IF(INDEX([2]Rank2023!92:92,MATCH($K$2,[2]Rank2023!$1:$1,0))="","-",(INDEX([2]Rank2023!92:92,MATCH($K$2,[2]Rank2023!$1:$1,0)))))))</f>
        <v>1</v>
      </c>
      <c r="N104" s="302">
        <f>IF($M$2=2022,IF(INDEX([2]Value2022!92:92,MATCH($K$2,[2]Value2022!$1:$1,0))="","-",(INDEX([2]Value2022!92:92,MATCH($K$2,[2]Value2022!$1:$1,0)))),IF($M$2=2024,IF(INDEX([2]Value2024!92:92,MATCH($K$2,[2]Value2024!$1:$1,0))="","-",(INDEX([2]Value2024!92:92,MATCH($K$2,[2]Value2024!$1:$1,0)))),IF($M$2=2023,IF(INDEX([2]Value2023!92:92,MATCH($K$2,[2]Value2023!$1:$1,0))="","-",(INDEX([2]Value2023!92:92,MATCH($K$2,[2]Value2023!$1:$1,0)))))))</f>
        <v>2</v>
      </c>
      <c r="O104" s="302">
        <f>IF($M$2=2022,IF(INDEX([2]Score2022!92:92,MATCH($K$2,[2]Score2022!$1:$1,0))="","-",(INDEX([2]Score2022!92:92,MATCH($K$2,[2]Score2022!$1:$1,0)))),IF($M$2=2024,IF(INDEX([2]Score2024!92:92,MATCH($K$2,[2]Score2024!$1:$1,0))="","-",(INDEX([2]Score2024!92:92,MATCH($K$2,[2]Score2024!$1:$1,0)))),IF($M$2=2023,IF(INDEX([2]Score2023!92:92,MATCH($K$2,[2]Score2023!$1:$1,0))="","-",(INDEX([2]Score2023!92:92,MATCH($K$2,[2]Score2023!$1:$1,0)))))))</f>
        <v>100</v>
      </c>
      <c r="P104" s="78">
        <f t="shared" si="7"/>
        <v>105</v>
      </c>
      <c r="Q104" s="79"/>
      <c r="R104" s="82" t="str">
        <f t="shared" si="8"/>
        <v xml:space="preserve">t </v>
      </c>
      <c r="T104" s="13">
        <f>IF($T$2=2022,IF(INDEX([2]Rank2022!92:92,MATCH($R$2,[2]Rank2022!$1:$1,0))="","-",(INDEX([2]Rank2022!92:92,MATCH($R$2,[2]Rank2022!$1:$1,0)))),IF($T$2=2024,IF(INDEX([2]Rank2024!92:92,MATCH($R$2,[2]Rank2024!$1:$1,0))="","-",(INDEX([2]Rank2024!92:92,MATCH($R$2,[2]Rank2024!$1:$1,0)))),IF($T$2=2023,IF(INDEX([2]Rank2023!92:92,MATCH($R$2,[2]Rank2023!$1:$1,0))="","-",(INDEX([2]Rank2023!92:92,MATCH($R$2,[2]Rank2023!$1:$1,0)))))))</f>
        <v>29</v>
      </c>
      <c r="U104" s="302">
        <f>IF($T$2=2022,IF(INDEX([2]Value2022!92:92,MATCH($R$2,[2]Value2022!$1:$1,0))="","-",(INDEX([2]Value2022!92:92,MATCH($R$2,[2]Value2022!$1:$1,0)))),IF($T$2=2024,IF(INDEX([2]Value2024!92:92,MATCH($R$2,[2]Value2024!$1:$1,0))="","-",(INDEX([2]Value2024!92:92,MATCH($R$2,[2]Value2024!$1:$1,0)))),IF($T$2=2023,IF(INDEX([2]Value2023!92:92,MATCH($R$2,[2]Value2023!$1:$1,0))="","-",(INDEX([2]Value2023!92:92,MATCH($R$2,[2]Value2023!$1:$1,0)))))))</f>
        <v>0</v>
      </c>
      <c r="V104" s="302">
        <f>IF($T$2=2022,IF(INDEX([2]Score2022!92:92,MATCH($R$2,[2]Score2022!$1:$1,0))="","-",(INDEX([2]Score2022!92:92,MATCH($R$2,[2]Score2022!$1:$1,0)))),IF($T$2=2024,IF(INDEX([2]Score2024!92:92,MATCH($R$2,[2]Score2024!$1:$1,0))="","-",(INDEX([2]Score2024!92:92,MATCH($R$2,[2]Score2024!$1:$1,0)))),IF($T$2=2023,IF(INDEX([2]Score2023!92:92,MATCH($R$2,[2]Score2023!$1:$1,0))="","-",(INDEX([2]Score2023!92:92,MATCH($R$2,[2]Score2023!$1:$1,0)))))))</f>
        <v>0</v>
      </c>
      <c r="W104" s="79">
        <f t="shared" si="9"/>
        <v>5</v>
      </c>
    </row>
    <row r="105" spans="3:33" ht="12" customHeight="1">
      <c r="C105" s="244"/>
      <c r="D105" s="244"/>
      <c r="E105" s="249" t="s">
        <v>262</v>
      </c>
      <c r="F105" s="8" t="s">
        <v>203</v>
      </c>
      <c r="G105" s="9" t="s">
        <v>204</v>
      </c>
      <c r="H105" s="9"/>
      <c r="I105" s="9"/>
      <c r="J105" s="9"/>
      <c r="K105" s="9"/>
      <c r="L105" s="9"/>
      <c r="M105" s="13">
        <f>IF($M$2=2022,IF(INDEX([2]Rank2022!93:93,MATCH($K$2,[2]Rank2022!$1:$1,0))="","-",(INDEX([2]Rank2022!93:93,MATCH($K$2,[2]Rank2022!$1:$1,0)))),IF($M$2=2024,IF(INDEX([2]Rank2024!93:93,MATCH($K$2,[2]Rank2024!$1:$1,0))="","-",(INDEX([2]Rank2024!93:93,MATCH($K$2,[2]Rank2024!$1:$1,0)))),IF($M$2=2023,IF(INDEX([2]Rank2023!93:93,MATCH($K$2,[2]Rank2023!$1:$1,0))="","-",(INDEX([2]Rank2023!93:93,MATCH($K$2,[2]Rank2023!$1:$1,0)))))))</f>
        <v>29</v>
      </c>
      <c r="N105" s="302">
        <f>IF($M$2=2022,IF(INDEX([2]Value2022!93:93,MATCH($K$2,[2]Value2022!$1:$1,0))="","-",(INDEX([2]Value2022!93:93,MATCH($K$2,[2]Value2022!$1:$1,0)))),IF($M$2=2024,IF(INDEX([2]Value2024!93:93,MATCH($K$2,[2]Value2024!$1:$1,0))="","-",(INDEX([2]Value2024!93:93,MATCH($K$2,[2]Value2024!$1:$1,0)))),IF($M$2=2023,IF(INDEX([2]Value2023!93:93,MATCH($K$2,[2]Value2023!$1:$1,0))="","-",(INDEX([2]Value2023!93:93,MATCH($K$2,[2]Value2023!$1:$1,0)))))))</f>
        <v>1</v>
      </c>
      <c r="O105" s="302">
        <f>IF($M$2=2022,IF(INDEX([2]Score2022!93:93,MATCH($K$2,[2]Score2022!$1:$1,0))="","-",(INDEX([2]Score2022!93:93,MATCH($K$2,[2]Score2022!$1:$1,0)))),IF($M$2=2024,IF(INDEX([2]Score2024!93:93,MATCH($K$2,[2]Score2024!$1:$1,0))="","-",(INDEX([2]Score2024!93:93,MATCH($K$2,[2]Score2024!$1:$1,0)))),IF($M$2=2023,IF(INDEX([2]Score2023!93:93,MATCH($K$2,[2]Score2023!$1:$1,0))="","-",(INDEX([2]Score2023!93:93,MATCH($K$2,[2]Score2023!$1:$1,0)))))))</f>
        <v>50</v>
      </c>
      <c r="P105" s="78">
        <f t="shared" si="7"/>
        <v>55</v>
      </c>
      <c r="Q105" s="79"/>
      <c r="R105" s="82" t="str">
        <f t="shared" si="8"/>
        <v xml:space="preserve">t </v>
      </c>
      <c r="T105" s="13">
        <f>IF($T$2=2022,IF(INDEX([2]Rank2022!93:93,MATCH($R$2,[2]Rank2022!$1:$1,0))="","-",(INDEX([2]Rank2022!93:93,MATCH($R$2,[2]Rank2022!$1:$1,0)))),IF($T$2=2024,IF(INDEX([2]Rank2024!93:93,MATCH($R$2,[2]Rank2024!$1:$1,0))="","-",(INDEX([2]Rank2024!93:93,MATCH($R$2,[2]Rank2024!$1:$1,0)))),IF($T$2=2023,IF(INDEX([2]Rank2023!93:93,MATCH($R$2,[2]Rank2023!$1:$1,0))="","-",(INDEX([2]Rank2023!93:93,MATCH($R$2,[2]Rank2023!$1:$1,0)))))))</f>
        <v>30</v>
      </c>
      <c r="U105" s="302">
        <f>IF($T$2=2022,IF(INDEX([2]Value2022!93:93,MATCH($R$2,[2]Value2022!$1:$1,0))="","-",(INDEX([2]Value2022!93:93,MATCH($R$2,[2]Value2022!$1:$1,0)))),IF($T$2=2024,IF(INDEX([2]Value2024!93:93,MATCH($R$2,[2]Value2024!$1:$1,0))="","-",(INDEX([2]Value2024!93:93,MATCH($R$2,[2]Value2024!$1:$1,0)))),IF($T$2=2023,IF(INDEX([2]Value2023!93:93,MATCH($R$2,[2]Value2023!$1:$1,0))="","-",(INDEX([2]Value2023!93:93,MATCH($R$2,[2]Value2023!$1:$1,0)))))))</f>
        <v>0</v>
      </c>
      <c r="V105" s="302">
        <f>IF($T$2=2022,IF(INDEX([2]Score2022!93:93,MATCH($R$2,[2]Score2022!$1:$1,0))="","-",(INDEX([2]Score2022!93:93,MATCH($R$2,[2]Score2022!$1:$1,0)))),IF($T$2=2024,IF(INDEX([2]Score2024!93:93,MATCH($R$2,[2]Score2024!$1:$1,0))="","-",(INDEX([2]Score2024!93:93,MATCH($R$2,[2]Score2024!$1:$1,0)))),IF($T$2=2023,IF(INDEX([2]Score2023!93:93,MATCH($R$2,[2]Score2023!$1:$1,0))="","-",(INDEX([2]Score2023!93:93,MATCH($R$2,[2]Score2023!$1:$1,0)))))))</f>
        <v>0</v>
      </c>
      <c r="W105" s="79">
        <f t="shared" si="9"/>
        <v>5</v>
      </c>
    </row>
    <row r="106" spans="3:33" ht="12" customHeight="1">
      <c r="C106" s="244"/>
      <c r="D106" s="244"/>
      <c r="E106" s="249" t="s">
        <v>262</v>
      </c>
      <c r="F106" s="8" t="s">
        <v>205</v>
      </c>
      <c r="G106" s="9" t="s">
        <v>206</v>
      </c>
      <c r="H106" s="9"/>
      <c r="I106" s="9"/>
      <c r="J106" s="9"/>
      <c r="K106" s="9"/>
      <c r="L106" s="9"/>
      <c r="M106" s="13">
        <f>IF($M$2=2022,IF(INDEX([2]Rank2022!94:94,MATCH($K$2,[2]Rank2022!$1:$1,0))="","-",(INDEX([2]Rank2022!94:94,MATCH($K$2,[2]Rank2022!$1:$1,0)))),IF($M$2=2024,IF(INDEX([2]Rank2024!94:94,MATCH($K$2,[2]Rank2024!$1:$1,0))="","-",(INDEX([2]Rank2024!94:94,MATCH($K$2,[2]Rank2024!$1:$1,0)))),IF($M$2=2023,IF(INDEX([2]Rank2023!94:94,MATCH($K$2,[2]Rank2023!$1:$1,0))="","-",(INDEX([2]Rank2023!94:94,MATCH($K$2,[2]Rank2023!$1:$1,0)))))))</f>
        <v>21</v>
      </c>
      <c r="N106" s="302">
        <f>IF($M$2=2022,IF(INDEX([2]Value2022!94:94,MATCH($K$2,[2]Value2022!$1:$1,0))="","-",(INDEX([2]Value2022!94:94,MATCH($K$2,[2]Value2022!$1:$1,0)))),IF($M$2=2024,IF(INDEX([2]Value2024!94:94,MATCH($K$2,[2]Value2024!$1:$1,0))="","-",(INDEX([2]Value2024!94:94,MATCH($K$2,[2]Value2024!$1:$1,0)))),IF($M$2=2023,IF(INDEX([2]Value2023!94:94,MATCH($K$2,[2]Value2023!$1:$1,0))="","-",(INDEX([2]Value2023!94:94,MATCH($K$2,[2]Value2023!$1:$1,0)))))))</f>
        <v>1</v>
      </c>
      <c r="O106" s="302">
        <f>IF($M$2=2022,IF(INDEX([2]Score2022!94:94,MATCH($K$2,[2]Score2022!$1:$1,0))="","-",(INDEX([2]Score2022!94:94,MATCH($K$2,[2]Score2022!$1:$1,0)))),IF($M$2=2024,IF(INDEX([2]Score2024!94:94,MATCH($K$2,[2]Score2024!$1:$1,0))="","-",(INDEX([2]Score2024!94:94,MATCH($K$2,[2]Score2024!$1:$1,0)))),IF($M$2=2023,IF(INDEX([2]Score2023!94:94,MATCH($K$2,[2]Score2023!$1:$1,0))="","-",(INDEX([2]Score2023!94:94,MATCH($K$2,[2]Score2023!$1:$1,0)))))))</f>
        <v>50</v>
      </c>
      <c r="P106" s="78">
        <f t="shared" si="7"/>
        <v>55</v>
      </c>
      <c r="Q106" s="79"/>
      <c r="R106" s="82" t="str">
        <f t="shared" si="8"/>
        <v xml:space="preserve"> u</v>
      </c>
      <c r="T106" s="13">
        <f>IF($T$2=2022,IF(INDEX([2]Rank2022!94:94,MATCH($R$2,[2]Rank2022!$1:$1,0))="","-",(INDEX([2]Rank2022!94:94,MATCH($R$2,[2]Rank2022!$1:$1,0)))),IF($T$2=2024,IF(INDEX([2]Rank2024!94:94,MATCH($R$2,[2]Rank2024!$1:$1,0))="","-",(INDEX([2]Rank2024!94:94,MATCH($R$2,[2]Rank2024!$1:$1,0)))),IF($T$2=2023,IF(INDEX([2]Rank2023!94:94,MATCH($R$2,[2]Rank2023!$1:$1,0))="","-",(INDEX([2]Rank2023!94:94,MATCH($R$2,[2]Rank2023!$1:$1,0)))))))</f>
        <v>1</v>
      </c>
      <c r="U106" s="302">
        <f>IF($T$2=2022,IF(INDEX([2]Value2022!94:94,MATCH($R$2,[2]Value2022!$1:$1,0))="","-",(INDEX([2]Value2022!94:94,MATCH($R$2,[2]Value2022!$1:$1,0)))),IF($T$2=2024,IF(INDEX([2]Value2024!94:94,MATCH($R$2,[2]Value2024!$1:$1,0))="","-",(INDEX([2]Value2024!94:94,MATCH($R$2,[2]Value2024!$1:$1,0)))),IF($T$2=2023,IF(INDEX([2]Value2023!94:94,MATCH($R$2,[2]Value2023!$1:$1,0))="","-",(INDEX([2]Value2023!94:94,MATCH($R$2,[2]Value2023!$1:$1,0)))))))</f>
        <v>2</v>
      </c>
      <c r="V106" s="302">
        <f>IF($T$2=2022,IF(INDEX([2]Score2022!94:94,MATCH($R$2,[2]Score2022!$1:$1,0))="","-",(INDEX([2]Score2022!94:94,MATCH($R$2,[2]Score2022!$1:$1,0)))),IF($T$2=2024,IF(INDEX([2]Score2024!94:94,MATCH($R$2,[2]Score2024!$1:$1,0))="","-",(INDEX([2]Score2024!94:94,MATCH($R$2,[2]Score2024!$1:$1,0)))),IF($T$2=2023,IF(INDEX([2]Score2023!94:94,MATCH($R$2,[2]Score2023!$1:$1,0))="","-",(INDEX([2]Score2023!94:94,MATCH($R$2,[2]Score2023!$1:$1,0)))))))</f>
        <v>100</v>
      </c>
      <c r="W106" s="79">
        <f t="shared" si="9"/>
        <v>105</v>
      </c>
    </row>
    <row r="107" spans="3:33" ht="12" customHeight="1">
      <c r="C107" s="244"/>
      <c r="D107" s="244"/>
      <c r="E107" s="249" t="s">
        <v>262</v>
      </c>
      <c r="F107" s="8" t="s">
        <v>207</v>
      </c>
      <c r="G107" s="9" t="s">
        <v>208</v>
      </c>
      <c r="H107" s="9"/>
      <c r="I107" s="9"/>
      <c r="J107" s="9"/>
      <c r="K107" s="9"/>
      <c r="L107" s="9"/>
      <c r="M107" s="13">
        <f>IF($M$2=2022,IF(INDEX([2]Rank2022!95:95,MATCH($K$2,[2]Rank2022!$1:$1,0))="","-",(INDEX([2]Rank2022!95:95,MATCH($K$2,[2]Rank2022!$1:$1,0)))),IF($M$2=2024,IF(INDEX([2]Rank2024!95:95,MATCH($K$2,[2]Rank2024!$1:$1,0))="","-",(INDEX([2]Rank2024!95:95,MATCH($K$2,[2]Rank2024!$1:$1,0)))),IF($M$2=2023,IF(INDEX([2]Rank2023!95:95,MATCH($K$2,[2]Rank2023!$1:$1,0))="","-",(INDEX([2]Rank2023!95:95,MATCH($K$2,[2]Rank2023!$1:$1,0)))))))</f>
        <v>1</v>
      </c>
      <c r="N107" s="302">
        <f>IF($M$2=2022,IF(INDEX([2]Value2022!95:95,MATCH($K$2,[2]Value2022!$1:$1,0))="","-",(INDEX([2]Value2022!95:95,MATCH($K$2,[2]Value2022!$1:$1,0)))),IF($M$2=2024,IF(INDEX([2]Value2024!95:95,MATCH($K$2,[2]Value2024!$1:$1,0))="","-",(INDEX([2]Value2024!95:95,MATCH($K$2,[2]Value2024!$1:$1,0)))),IF($M$2=2023,IF(INDEX([2]Value2023!95:95,MATCH($K$2,[2]Value2023!$1:$1,0))="","-",(INDEX([2]Value2023!95:95,MATCH($K$2,[2]Value2023!$1:$1,0)))))))</f>
        <v>2</v>
      </c>
      <c r="O107" s="302">
        <f>IF($M$2=2022,IF(INDEX([2]Score2022!95:95,MATCH($K$2,[2]Score2022!$1:$1,0))="","-",(INDEX([2]Score2022!95:95,MATCH($K$2,[2]Score2022!$1:$1,0)))),IF($M$2=2024,IF(INDEX([2]Score2024!95:95,MATCH($K$2,[2]Score2024!$1:$1,0))="","-",(INDEX([2]Score2024!95:95,MATCH($K$2,[2]Score2024!$1:$1,0)))),IF($M$2=2023,IF(INDEX([2]Score2023!95:95,MATCH($K$2,[2]Score2023!$1:$1,0))="","-",(INDEX([2]Score2023!95:95,MATCH($K$2,[2]Score2023!$1:$1,0)))))))</f>
        <v>100</v>
      </c>
      <c r="P107" s="78">
        <f t="shared" si="7"/>
        <v>105</v>
      </c>
      <c r="Q107" s="79"/>
      <c r="R107" s="82" t="str">
        <f t="shared" si="8"/>
        <v>tu</v>
      </c>
      <c r="T107" s="13">
        <f>IF($T$2=2022,IF(INDEX([2]Rank2022!95:95,MATCH($R$2,[2]Rank2022!$1:$1,0))="","-",(INDEX([2]Rank2022!95:95,MATCH($R$2,[2]Rank2022!$1:$1,0)))),IF($T$2=2024,IF(INDEX([2]Rank2024!95:95,MATCH($R$2,[2]Rank2024!$1:$1,0))="","-",(INDEX([2]Rank2024!95:95,MATCH($R$2,[2]Rank2024!$1:$1,0)))),IF($T$2=2023,IF(INDEX([2]Rank2023!95:95,MATCH($R$2,[2]Rank2023!$1:$1,0))="","-",(INDEX([2]Rank2023!95:95,MATCH($R$2,[2]Rank2023!$1:$1,0)))))))</f>
        <v>1</v>
      </c>
      <c r="U107" s="302">
        <f>IF($T$2=2022,IF(INDEX([2]Value2022!95:95,MATCH($R$2,[2]Value2022!$1:$1,0))="","-",(INDEX([2]Value2022!95:95,MATCH($R$2,[2]Value2022!$1:$1,0)))),IF($T$2=2024,IF(INDEX([2]Value2024!95:95,MATCH($R$2,[2]Value2024!$1:$1,0))="","-",(INDEX([2]Value2024!95:95,MATCH($R$2,[2]Value2024!$1:$1,0)))),IF($T$2=2023,IF(INDEX([2]Value2023!95:95,MATCH($R$2,[2]Value2023!$1:$1,0))="","-",(INDEX([2]Value2023!95:95,MATCH($R$2,[2]Value2023!$1:$1,0)))))))</f>
        <v>2</v>
      </c>
      <c r="V107" s="302">
        <f>IF($T$2=2022,IF(INDEX([2]Score2022!95:95,MATCH($R$2,[2]Score2022!$1:$1,0))="","-",(INDEX([2]Score2022!95:95,MATCH($R$2,[2]Score2022!$1:$1,0)))),IF($T$2=2024,IF(INDEX([2]Score2024!95:95,MATCH($R$2,[2]Score2024!$1:$1,0))="","-",(INDEX([2]Score2024!95:95,MATCH($R$2,[2]Score2024!$1:$1,0)))),IF($T$2=2023,IF(INDEX([2]Score2023!95:95,MATCH($R$2,[2]Score2023!$1:$1,0))="","-",(INDEX([2]Score2023!95:95,MATCH($R$2,[2]Score2023!$1:$1,0)))))))</f>
        <v>100</v>
      </c>
      <c r="W107" s="79">
        <f t="shared" si="9"/>
        <v>105</v>
      </c>
    </row>
    <row r="108" spans="3:33" ht="12" customHeight="1">
      <c r="C108" s="244"/>
      <c r="D108" s="244"/>
      <c r="E108" s="249" t="s">
        <v>262</v>
      </c>
      <c r="F108" s="17" t="s">
        <v>209</v>
      </c>
      <c r="G108" s="18" t="s">
        <v>210</v>
      </c>
      <c r="H108" s="18"/>
      <c r="I108" s="18"/>
      <c r="J108" s="18"/>
      <c r="K108" s="18"/>
      <c r="L108" s="18"/>
      <c r="M108" s="13">
        <f>IF($M$2=2022,IF(INDEX([2]Rank2022!96:96,MATCH($K$2,[2]Rank2022!$1:$1,0))="","-",(INDEX([2]Rank2022!96:96,MATCH($K$2,[2]Rank2022!$1:$1,0)))),IF($M$2=2024,IF(INDEX([2]Rank2024!96:96,MATCH($K$2,[2]Rank2024!$1:$1,0))="","-",(INDEX([2]Rank2024!96:96,MATCH($K$2,[2]Rank2024!$1:$1,0)))),IF($M$2=2023,IF(INDEX([2]Rank2023!96:96,MATCH($K$2,[2]Rank2023!$1:$1,0))="","-",(INDEX([2]Rank2023!96:96,MATCH($K$2,[2]Rank2023!$1:$1,0)))))))</f>
        <v>25</v>
      </c>
      <c r="N108" s="302">
        <f>IF($M$2=2022,IF(INDEX([2]Value2022!96:96,MATCH($K$2,[2]Value2022!$1:$1,0))="","-",(INDEX([2]Value2022!96:96,MATCH($K$2,[2]Value2022!$1:$1,0)))),IF($M$2=2024,IF(INDEX([2]Value2024!96:96,MATCH($K$2,[2]Value2024!$1:$1,0))="","-",(INDEX([2]Value2024!96:96,MATCH($K$2,[2]Value2024!$1:$1,0)))),IF($M$2=2023,IF(INDEX([2]Value2023!96:96,MATCH($K$2,[2]Value2023!$1:$1,0))="","-",(INDEX([2]Value2023!96:96,MATCH($K$2,[2]Value2023!$1:$1,0)))))))</f>
        <v>1</v>
      </c>
      <c r="O108" s="302">
        <f>IF($M$2=2022,IF(INDEX([2]Score2022!96:96,MATCH($K$2,[2]Score2022!$1:$1,0))="","-",(INDEX([2]Score2022!96:96,MATCH($K$2,[2]Score2022!$1:$1,0)))),IF($M$2=2024,IF(INDEX([2]Score2024!96:96,MATCH($K$2,[2]Score2024!$1:$1,0))="","-",(INDEX([2]Score2024!96:96,MATCH($K$2,[2]Score2024!$1:$1,0)))),IF($M$2=2023,IF(INDEX([2]Score2023!96:96,MATCH($K$2,[2]Score2023!$1:$1,0))="","-",(INDEX([2]Score2023!96:96,MATCH($K$2,[2]Score2023!$1:$1,0)))))))</f>
        <v>50</v>
      </c>
      <c r="P108" s="78">
        <f t="shared" si="7"/>
        <v>55</v>
      </c>
      <c r="Q108" s="79"/>
      <c r="R108" s="82" t="str">
        <f t="shared" si="8"/>
        <v xml:space="preserve">t </v>
      </c>
      <c r="T108" s="13">
        <f>IF($T$2=2022,IF(INDEX([2]Rank2022!96:96,MATCH($R$2,[2]Rank2022!$1:$1,0))="","-",(INDEX([2]Rank2022!96:96,MATCH($R$2,[2]Rank2022!$1:$1,0)))),IF($T$2=2024,IF(INDEX([2]Rank2024!96:96,MATCH($R$2,[2]Rank2024!$1:$1,0))="","-",(INDEX([2]Rank2024!96:96,MATCH($R$2,[2]Rank2024!$1:$1,0)))),IF($T$2=2023,IF(INDEX([2]Rank2023!96:96,MATCH($R$2,[2]Rank2023!$1:$1,0))="","-",(INDEX([2]Rank2023!96:96,MATCH($R$2,[2]Rank2023!$1:$1,0)))))))</f>
        <v>26</v>
      </c>
      <c r="U108" s="302">
        <f>IF($T$2=2022,IF(INDEX([2]Value2022!96:96,MATCH($R$2,[2]Value2022!$1:$1,0))="","-",(INDEX([2]Value2022!96:96,MATCH($R$2,[2]Value2022!$1:$1,0)))),IF($T$2=2024,IF(INDEX([2]Value2024!96:96,MATCH($R$2,[2]Value2024!$1:$1,0))="","-",(INDEX([2]Value2024!96:96,MATCH($R$2,[2]Value2024!$1:$1,0)))),IF($T$2=2023,IF(INDEX([2]Value2023!96:96,MATCH($R$2,[2]Value2023!$1:$1,0))="","-",(INDEX([2]Value2023!96:96,MATCH($R$2,[2]Value2023!$1:$1,0)))))))</f>
        <v>0</v>
      </c>
      <c r="V108" s="302">
        <f>IF($T$2=2022,IF(INDEX([2]Score2022!96:96,MATCH($R$2,[2]Score2022!$1:$1,0))="","-",(INDEX([2]Score2022!96:96,MATCH($R$2,[2]Score2022!$1:$1,0)))),IF($T$2=2024,IF(INDEX([2]Score2024!96:96,MATCH($R$2,[2]Score2024!$1:$1,0))="","-",(INDEX([2]Score2024!96:96,MATCH($R$2,[2]Score2024!$1:$1,0)))),IF($T$2=2023,IF(INDEX([2]Score2023!96:96,MATCH($R$2,[2]Score2023!$1:$1,0))="","-",(INDEX([2]Score2023!96:96,MATCH($R$2,[2]Score2023!$1:$1,0)))))))</f>
        <v>0</v>
      </c>
      <c r="W108" s="81">
        <f t="shared" si="9"/>
        <v>5</v>
      </c>
    </row>
    <row r="109" spans="3:33" ht="12" customHeight="1">
      <c r="C109" s="244"/>
      <c r="D109" s="244"/>
      <c r="E109" s="249" t="s">
        <v>262</v>
      </c>
      <c r="F109" s="6" t="s">
        <v>211</v>
      </c>
      <c r="G109" s="5" t="s">
        <v>268</v>
      </c>
      <c r="M109" s="13">
        <f>IF($M$2=2022,IF(INDEX([2]Rank2022!97:97,MATCH($K$2,[2]Rank2022!$1:$1,0))="","-",(INDEX([2]Rank2022!97:97,MATCH($K$2,[2]Rank2022!$1:$1,0)))),IF($M$2=2024,IF(INDEX([2]Rank2024!97:97,MATCH($K$2,[2]Rank2024!$1:$1,0))="","-",(INDEX([2]Rank2024!97:97,MATCH($K$2,[2]Rank2024!$1:$1,0)))),IF($M$2=2023,IF(INDEX([2]Rank2023!97:97,MATCH($K$2,[2]Rank2023!$1:$1,0))="","-",(INDEX([2]Rank2023!97:97,MATCH($K$2,[2]Rank2023!$1:$1,0)))))))</f>
        <v>1</v>
      </c>
      <c r="N109" s="302">
        <f>IF($M$2=2022,IF(INDEX([2]Value2022!97:97,MATCH($K$2,[2]Value2022!$1:$1,0))="","-",(INDEX([2]Value2022!97:97,MATCH($K$2,[2]Value2022!$1:$1,0)))),IF($M$2=2024,IF(INDEX([2]Value2024!97:97,MATCH($K$2,[2]Value2024!$1:$1,0))="","-",(INDEX([2]Value2024!97:97,MATCH($K$2,[2]Value2024!$1:$1,0)))),IF($M$2=2023,IF(INDEX([2]Value2023!97:97,MATCH($K$2,[2]Value2023!$1:$1,0))="","-",(INDEX([2]Value2023!97:97,MATCH($K$2,[2]Value2023!$1:$1,0)))))))</f>
        <v>-147.36909600000001</v>
      </c>
      <c r="O109" s="302">
        <f>IF($M$2=2022,IF(INDEX([2]Score2022!97:97,MATCH($K$2,[2]Score2022!$1:$1,0))="","-",(INDEX([2]Score2022!97:97,MATCH($K$2,[2]Score2022!$1:$1,0)))),IF($M$2=2024,IF(INDEX([2]Score2024!97:97,MATCH($K$2,[2]Score2024!$1:$1,0))="","-",(INDEX([2]Score2024!97:97,MATCH($K$2,[2]Score2024!$1:$1,0)))),IF($M$2=2023,IF(INDEX([2]Score2023!97:97,MATCH($K$2,[2]Score2023!$1:$1,0))="","-",(INDEX([2]Score2023!97:97,MATCH($K$2,[2]Score2023!$1:$1,0)))))))</f>
        <v>100</v>
      </c>
      <c r="P109" s="78">
        <f t="shared" si="7"/>
        <v>105</v>
      </c>
      <c r="Q109" s="79"/>
      <c r="R109" s="82" t="str">
        <f t="shared" si="8"/>
        <v xml:space="preserve">t </v>
      </c>
      <c r="T109" s="13">
        <f>IF($T$2=2022,IF(INDEX([2]Rank2022!97:97,MATCH($R$2,[2]Rank2022!$1:$1,0))="","-",(INDEX([2]Rank2022!97:97,MATCH($R$2,[2]Rank2022!$1:$1,0)))),IF($T$2=2024,IF(INDEX([2]Rank2024!97:97,MATCH($R$2,[2]Rank2024!$1:$1,0))="","-",(INDEX([2]Rank2024!97:97,MATCH($R$2,[2]Rank2024!$1:$1,0)))),IF($T$2=2023,IF(INDEX([2]Rank2023!97:97,MATCH($R$2,[2]Rank2023!$1:$1,0))="","-",(INDEX([2]Rank2023!97:97,MATCH($R$2,[2]Rank2023!$1:$1,0)))))))</f>
        <v>14</v>
      </c>
      <c r="U109" s="302">
        <f>IF($T$2=2022,IF(INDEX([2]Value2022!97:97,MATCH($R$2,[2]Value2022!$1:$1,0))="","-",(INDEX([2]Value2022!97:97,MATCH($R$2,[2]Value2022!$1:$1,0)))),IF($T$2=2024,IF(INDEX([2]Value2024!97:97,MATCH($R$2,[2]Value2024!$1:$1,0))="","-",(INDEX([2]Value2024!97:97,MATCH($R$2,[2]Value2024!$1:$1,0)))),IF($T$2=2023,IF(INDEX([2]Value2023!97:97,MATCH($R$2,[2]Value2023!$1:$1,0))="","-",(INDEX([2]Value2023!97:97,MATCH($R$2,[2]Value2023!$1:$1,0)))))))</f>
        <v>-3.58900487094215</v>
      </c>
      <c r="V109" s="302">
        <f>IF($T$2=2022,IF(INDEX([2]Score2022!97:97,MATCH($R$2,[2]Score2022!$1:$1,0))="","-",(INDEX([2]Score2022!97:97,MATCH($R$2,[2]Score2022!$1:$1,0)))),IF($T$2=2024,IF(INDEX([2]Score2024!97:97,MATCH($R$2,[2]Score2024!$1:$1,0))="","-",(INDEX([2]Score2024!97:97,MATCH($R$2,[2]Score2024!$1:$1,0)))),IF($T$2=2023,IF(INDEX([2]Score2023!97:97,MATCH($R$2,[2]Score2023!$1:$1,0))="","-",(INDEX([2]Score2023!97:97,MATCH($R$2,[2]Score2023!$1:$1,0)))))))</f>
        <v>19.715942701295191</v>
      </c>
      <c r="W109" s="79">
        <f t="shared" si="9"/>
        <v>24.715942701295191</v>
      </c>
    </row>
    <row r="110" spans="3:33" ht="12" customHeight="1">
      <c r="E110" s="249" t="s">
        <v>262</v>
      </c>
      <c r="F110" s="11" t="s">
        <v>213</v>
      </c>
      <c r="G110" s="12" t="s">
        <v>269</v>
      </c>
      <c r="H110" s="12"/>
      <c r="I110" s="12"/>
      <c r="J110" s="12"/>
      <c r="K110" s="12"/>
      <c r="L110" s="12"/>
      <c r="M110" s="13">
        <f>IF($M$2=2022,IF(INDEX([2]Rank2022!98:98,MATCH($K$2,[2]Rank2022!$1:$1,0))="","-",(INDEX([2]Rank2022!98:98,MATCH($K$2,[2]Rank2022!$1:$1,0)))),IF($M$2=2024,IF(INDEX([2]Rank2024!98:98,MATCH($K$2,[2]Rank2024!$1:$1,0))="","-",(INDEX([2]Rank2024!98:98,MATCH($K$2,[2]Rank2024!$1:$1,0)))),IF($M$2=2023,IF(INDEX([2]Rank2023!98:98,MATCH($K$2,[2]Rank2023!$1:$1,0))="","-",(INDEX([2]Rank2023!98:98,MATCH($K$2,[2]Rank2023!$1:$1,0)))))))</f>
        <v>18</v>
      </c>
      <c r="N110" s="302">
        <f>IF($M$2=2022,IF(INDEX([2]Value2022!98:98,MATCH($K$2,[2]Value2022!$1:$1,0))="","-",(INDEX([2]Value2022!98:98,MATCH($K$2,[2]Value2022!$1:$1,0)))),IF($M$2=2024,IF(INDEX([2]Value2024!98:98,MATCH($K$2,[2]Value2024!$1:$1,0))="","-",(INDEX([2]Value2024!98:98,MATCH($K$2,[2]Value2024!$1:$1,0)))),IF($M$2=2023,IF(INDEX([2]Value2023!98:98,MATCH($K$2,[2]Value2023!$1:$1,0))="","-",(INDEX([2]Value2023!98:98,MATCH($K$2,[2]Value2023!$1:$1,0)))))))</f>
        <v>30.71960425</v>
      </c>
      <c r="O110" s="302">
        <f>IF($M$2=2022,IF(INDEX([2]Score2022!98:98,MATCH($K$2,[2]Score2022!$1:$1,0))="","-",(INDEX([2]Score2022!98:98,MATCH($K$2,[2]Score2022!$1:$1,0)))),IF($M$2=2024,IF(INDEX([2]Score2024!98:98,MATCH($K$2,[2]Score2024!$1:$1,0))="","-",(INDEX([2]Score2024!98:98,MATCH($K$2,[2]Score2024!$1:$1,0)))),IF($M$2=2023,IF(INDEX([2]Score2023!98:98,MATCH($K$2,[2]Score2023!$1:$1,0))="","-",(INDEX([2]Score2023!98:98,MATCH($K$2,[2]Score2023!$1:$1,0)))))))</f>
        <v>62.776069267205997</v>
      </c>
      <c r="P110" s="78">
        <f t="shared" si="7"/>
        <v>67.776069267205997</v>
      </c>
      <c r="Q110" s="79"/>
      <c r="R110" s="82" t="str">
        <f t="shared" si="8"/>
        <v xml:space="preserve"> u</v>
      </c>
      <c r="T110" s="13">
        <f>IF($T$2=2022,IF(INDEX([2]Rank2022!98:98,MATCH($R$2,[2]Rank2022!$1:$1,0))="","-",(INDEX([2]Rank2022!98:98,MATCH($R$2,[2]Rank2022!$1:$1,0)))),IF($T$2=2024,IF(INDEX([2]Rank2024!98:98,MATCH($R$2,[2]Rank2024!$1:$1,0))="","-",(INDEX([2]Rank2024!98:98,MATCH($R$2,[2]Rank2024!$1:$1,0)))),IF($T$2=2023,IF(INDEX([2]Rank2023!98:98,MATCH($R$2,[2]Rank2023!$1:$1,0))="","-",(INDEX([2]Rank2023!98:98,MATCH($R$2,[2]Rank2023!$1:$1,0)))))))</f>
        <v>10</v>
      </c>
      <c r="U110" s="302">
        <f>IF($T$2=2022,IF(INDEX([2]Value2022!98:98,MATCH($R$2,[2]Value2022!$1:$1,0))="","-",(INDEX([2]Value2022!98:98,MATCH($R$2,[2]Value2022!$1:$1,0)))),IF($T$2=2024,IF(INDEX([2]Value2024!98:98,MATCH($R$2,[2]Value2024!$1:$1,0))="","-",(INDEX([2]Value2024!98:98,MATCH($R$2,[2]Value2024!$1:$1,0)))),IF($T$2=2023,IF(INDEX([2]Value2023!98:98,MATCH($R$2,[2]Value2023!$1:$1,0))="","-",(INDEX([2]Value2023!98:98,MATCH($R$2,[2]Value2023!$1:$1,0)))))))</f>
        <v>11.9461857764779</v>
      </c>
      <c r="V110" s="302">
        <f>IF($T$2=2022,IF(INDEX([2]Score2022!98:98,MATCH($R$2,[2]Score2022!$1:$1,0))="","-",(INDEX([2]Score2022!98:98,MATCH($R$2,[2]Score2022!$1:$1,0)))),IF($T$2=2024,IF(INDEX([2]Score2024!98:98,MATCH($R$2,[2]Score2024!$1:$1,0))="","-",(INDEX([2]Score2024!98:98,MATCH($R$2,[2]Score2024!$1:$1,0)))),IF($T$2=2023,IF(INDEX([2]Score2023!98:98,MATCH($R$2,[2]Score2023!$1:$1,0))="","-",(INDEX([2]Score2023!98:98,MATCH($R$2,[2]Score2023!$1:$1,0)))))))</f>
        <v>86.968912637283523</v>
      </c>
      <c r="W110" s="78">
        <f t="shared" si="9"/>
        <v>91.968912637283523</v>
      </c>
    </row>
    <row r="111" spans="3:33" ht="12" customHeight="1">
      <c r="E111" s="249" t="s">
        <v>262</v>
      </c>
      <c r="F111" s="14" t="s">
        <v>215</v>
      </c>
      <c r="G111" s="15" t="s">
        <v>216</v>
      </c>
      <c r="H111" s="15"/>
      <c r="I111" s="15"/>
      <c r="J111" s="15"/>
      <c r="K111" s="15"/>
      <c r="L111" s="15"/>
      <c r="M111" s="13">
        <f>IF($M$2=2022,IF(INDEX([2]Rank2022!99:99,MATCH($K$2,[2]Rank2022!$1:$1,0))="","-",(INDEX([2]Rank2022!99:99,MATCH($K$2,[2]Rank2022!$1:$1,0)))),IF($M$2=2024,IF(INDEX([2]Rank2024!99:99,MATCH($K$2,[2]Rank2024!$1:$1,0))="","-",(INDEX([2]Rank2024!99:99,MATCH($K$2,[2]Rank2024!$1:$1,0)))),IF($M$2=2023,IF(INDEX([2]Rank2023!99:99,MATCH($K$2,[2]Rank2023!$1:$1,0))="","-",(INDEX([2]Rank2023!99:99,MATCH($K$2,[2]Rank2023!$1:$1,0)))))))</f>
        <v>30</v>
      </c>
      <c r="N111" s="302" t="str">
        <f>IF($M$2=2022,IF(INDEX([2]Value2022!99:99,MATCH($K$2,[2]Value2022!$1:$1,0))="","-",(INDEX([2]Value2022!99:99,MATCH($K$2,[2]Value2022!$1:$1,0)))),IF($M$2=2024,IF(INDEX([2]Value2024!99:99,MATCH($K$2,[2]Value2024!$1:$1,0))="","-",(INDEX([2]Value2024!99:99,MATCH($K$2,[2]Value2024!$1:$1,0)))),IF($M$2=2023,IF(INDEX([2]Value2023!99:99,MATCH($K$2,[2]Value2023!$1:$1,0))="","-",(INDEX([2]Value2023!99:99,MATCH($K$2,[2]Value2023!$1:$1,0)))))))</f>
        <v>-</v>
      </c>
      <c r="O111" s="302">
        <f>IF($M$2=2022,IF(INDEX([2]Score2022!99:99,MATCH($K$2,[2]Score2022!$1:$1,0))="","-",(INDEX([2]Score2022!99:99,MATCH($K$2,[2]Score2022!$1:$1,0)))),IF($M$2=2024,IF(INDEX([2]Score2024!99:99,MATCH($K$2,[2]Score2024!$1:$1,0))="","-",(INDEX([2]Score2024!99:99,MATCH($K$2,[2]Score2024!$1:$1,0)))),IF($M$2=2023,IF(INDEX([2]Score2023!99:99,MATCH($K$2,[2]Score2023!$1:$1,0))="","-",(INDEX([2]Score2023!99:99,MATCH($K$2,[2]Score2023!$1:$1,0)))))))</f>
        <v>0</v>
      </c>
      <c r="P111" s="78">
        <f t="shared" si="7"/>
        <v>5</v>
      </c>
      <c r="Q111" s="79"/>
      <c r="R111" s="82" t="str">
        <f t="shared" si="8"/>
        <v xml:space="preserve"> u</v>
      </c>
      <c r="T111" s="13">
        <f>IF($T$2=2022,IF(INDEX([2]Rank2022!99:99,MATCH($R$2,[2]Rank2022!$1:$1,0))="","-",(INDEX([2]Rank2022!99:99,MATCH($R$2,[2]Rank2022!$1:$1,0)))),IF($T$2=2024,IF(INDEX([2]Rank2024!99:99,MATCH($R$2,[2]Rank2024!$1:$1,0))="","-",(INDEX([2]Rank2024!99:99,MATCH($R$2,[2]Rank2024!$1:$1,0)))),IF($T$2=2023,IF(INDEX([2]Rank2023!99:99,MATCH($R$2,[2]Rank2023!$1:$1,0))="","-",(INDEX([2]Rank2023!99:99,MATCH($R$2,[2]Rank2023!$1:$1,0)))))))</f>
        <v>27</v>
      </c>
      <c r="U111" s="302" t="str">
        <f>IF($T$2=2022,IF(INDEX([2]Value2022!99:99,MATCH($R$2,[2]Value2022!$1:$1,0))="","-",(INDEX([2]Value2022!99:99,MATCH($R$2,[2]Value2022!$1:$1,0)))),IF($T$2=2024,IF(INDEX([2]Value2024!99:99,MATCH($R$2,[2]Value2024!$1:$1,0))="","-",(INDEX([2]Value2024!99:99,MATCH($R$2,[2]Value2024!$1:$1,0)))),IF($T$2=2023,IF(INDEX([2]Value2023!99:99,MATCH($R$2,[2]Value2023!$1:$1,0))="","-",(INDEX([2]Value2023!99:99,MATCH($R$2,[2]Value2023!$1:$1,0)))))))</f>
        <v>-</v>
      </c>
      <c r="V111" s="302">
        <f>IF($T$2=2022,IF(INDEX([2]Score2022!99:99,MATCH($R$2,[2]Score2022!$1:$1,0))="","-",(INDEX([2]Score2022!99:99,MATCH($R$2,[2]Score2022!$1:$1,0)))),IF($T$2=2024,IF(INDEX([2]Score2024!99:99,MATCH($R$2,[2]Score2024!$1:$1,0))="","-",(INDEX([2]Score2024!99:99,MATCH($R$2,[2]Score2024!$1:$1,0)))),IF($T$2=2023,IF(INDEX([2]Score2023!99:99,MATCH($R$2,[2]Score2023!$1:$1,0))="","-",(INDEX([2]Score2023!99:99,MATCH($R$2,[2]Score2023!$1:$1,0)))))))</f>
        <v>13.596610142613182</v>
      </c>
      <c r="W111" s="80">
        <f t="shared" si="9"/>
        <v>18.59661014261318</v>
      </c>
    </row>
    <row r="112" spans="3:33" ht="12" customHeight="1">
      <c r="E112" s="249" t="s">
        <v>262</v>
      </c>
      <c r="F112" s="8" t="s">
        <v>217</v>
      </c>
      <c r="G112" s="9" t="s">
        <v>218</v>
      </c>
      <c r="H112" s="9"/>
      <c r="I112" s="9"/>
      <c r="J112" s="9"/>
      <c r="K112" s="9"/>
      <c r="L112" s="9"/>
      <c r="M112" s="13">
        <f>IF($M$2=2022,IF(INDEX([2]Rank2022!100:100,MATCH($K$2,[2]Rank2022!$1:$1,0))="","-",(INDEX([2]Rank2022!100:100,MATCH($K$2,[2]Rank2022!$1:$1,0)))),IF($M$2=2024,IF(INDEX([2]Rank2024!100:100,MATCH($K$2,[2]Rank2024!$1:$1,0))="","-",(INDEX([2]Rank2024!100:100,MATCH($K$2,[2]Rank2024!$1:$1,0)))),IF($M$2=2023,IF(INDEX([2]Rank2023!100:100,MATCH($K$2,[2]Rank2023!$1:$1,0))="","-",(INDEX([2]Rank2023!100:100,MATCH($K$2,[2]Rank2023!$1:$1,0)))))))</f>
        <v>19</v>
      </c>
      <c r="N112" s="302">
        <f>IF($M$2=2022,IF(INDEX([2]Value2022!100:100,MATCH($K$2,[2]Value2022!$1:$1,0))="","-",(INDEX([2]Value2022!100:100,MATCH($K$2,[2]Value2022!$1:$1,0)))),IF($M$2=2024,IF(INDEX([2]Value2024!100:100,MATCH($K$2,[2]Value2024!$1:$1,0))="","-",(INDEX([2]Value2024!100:100,MATCH($K$2,[2]Value2024!$1:$1,0)))),IF($M$2=2023,IF(INDEX([2]Value2023!100:100,MATCH($K$2,[2]Value2023!$1:$1,0))="","-",(INDEX([2]Value2023!100:100,MATCH($K$2,[2]Value2023!$1:$1,0)))))))</f>
        <v>0</v>
      </c>
      <c r="O112" s="302">
        <f>IF($M$2=2022,IF(INDEX([2]Score2022!100:100,MATCH($K$2,[2]Score2022!$1:$1,0))="","-",(INDEX([2]Score2022!100:100,MATCH($K$2,[2]Score2022!$1:$1,0)))),IF($M$2=2024,IF(INDEX([2]Score2024!100:100,MATCH($K$2,[2]Score2024!$1:$1,0))="","-",(INDEX([2]Score2024!100:100,MATCH($K$2,[2]Score2024!$1:$1,0)))),IF($M$2=2023,IF(INDEX([2]Score2023!100:100,MATCH($K$2,[2]Score2023!$1:$1,0))="","-",(INDEX([2]Score2023!100:100,MATCH($K$2,[2]Score2023!$1:$1,0)))))))</f>
        <v>0</v>
      </c>
      <c r="P112" s="78">
        <f t="shared" si="7"/>
        <v>5</v>
      </c>
      <c r="Q112" s="79"/>
      <c r="R112" s="82" t="str">
        <f t="shared" si="8"/>
        <v xml:space="preserve"> u</v>
      </c>
      <c r="T112" s="13">
        <f>IF($T$2=2022,IF(INDEX([2]Rank2022!100:100,MATCH($R$2,[2]Rank2022!$1:$1,0))="","-",(INDEX([2]Rank2022!100:100,MATCH($R$2,[2]Rank2022!$1:$1,0)))),IF($T$2=2024,IF(INDEX([2]Rank2024!100:100,MATCH($R$2,[2]Rank2024!$1:$1,0))="","-",(INDEX([2]Rank2024!100:100,MATCH($R$2,[2]Rank2024!$1:$1,0)))),IF($T$2=2023,IF(INDEX([2]Rank2023!100:100,MATCH($R$2,[2]Rank2023!$1:$1,0))="","-",(INDEX([2]Rank2023!100:100,MATCH($R$2,[2]Rank2023!$1:$1,0)))))))</f>
        <v>13</v>
      </c>
      <c r="U112" s="302">
        <f>IF($T$2=2022,IF(INDEX([2]Value2022!100:100,MATCH($R$2,[2]Value2022!$1:$1,0))="","-",(INDEX([2]Value2022!100:100,MATCH($R$2,[2]Value2022!$1:$1,0)))),IF($T$2=2024,IF(INDEX([2]Value2024!100:100,MATCH($R$2,[2]Value2024!$1:$1,0))="","-",(INDEX([2]Value2024!100:100,MATCH($R$2,[2]Value2024!$1:$1,0)))),IF($T$2=2023,IF(INDEX([2]Value2023!100:100,MATCH($R$2,[2]Value2023!$1:$1,0))="","-",(INDEX([2]Value2023!100:100,MATCH($R$2,[2]Value2023!$1:$1,0)))))))</f>
        <v>0</v>
      </c>
      <c r="V112" s="302">
        <f>IF($T$2=2022,IF(INDEX([2]Score2022!100:100,MATCH($R$2,[2]Score2022!$1:$1,0))="","-",(INDEX([2]Score2022!100:100,MATCH($R$2,[2]Score2022!$1:$1,0)))),IF($T$2=2024,IF(INDEX([2]Score2024!100:100,MATCH($R$2,[2]Score2024!$1:$1,0))="","-",(INDEX([2]Score2024!100:100,MATCH($R$2,[2]Score2024!$1:$1,0)))),IF($T$2=2023,IF(INDEX([2]Score2023!100:100,MATCH($R$2,[2]Score2023!$1:$1,0))="","-",(INDEX([2]Score2023!100:100,MATCH($R$2,[2]Score2023!$1:$1,0)))))))</f>
        <v>0</v>
      </c>
      <c r="W112" s="79">
        <f t="shared" si="9"/>
        <v>5</v>
      </c>
      <c r="AG112" s="5">
        <f>IF(M2=2022,1,0)</f>
        <v>0</v>
      </c>
    </row>
    <row r="113" spans="5:23" ht="12" customHeight="1">
      <c r="E113" s="249" t="s">
        <v>262</v>
      </c>
      <c r="F113" s="17" t="s">
        <v>219</v>
      </c>
      <c r="G113" s="18" t="s">
        <v>220</v>
      </c>
      <c r="H113" s="18"/>
      <c r="I113" s="18"/>
      <c r="J113" s="18"/>
      <c r="K113" s="18"/>
      <c r="L113" s="18"/>
      <c r="M113" s="16">
        <f>IF($M$2=2022,IF(INDEX([2]Rank2022!101:101,MATCH($K$2,[2]Rank2022!$1:$1,0))="","-",(INDEX([2]Rank2022!101:101,MATCH($K$2,[2]Rank2022!$1:$1,0)))),IF($M$2=2024,IF(INDEX([2]Rank2024!101:101,MATCH($K$2,[2]Rank2024!$1:$1,0))="","-",(INDEX([2]Rank2024!101:101,MATCH($K$2,[2]Rank2024!$1:$1,0)))),IF($M$2=2023,IF(INDEX([2]Rank2023!101:101,MATCH($K$2,[2]Rank2023!$1:$1,0))="","-",(INDEX([2]Rank2023!101:101,MATCH($K$2,[2]Rank2023!$1:$1,0)))))))</f>
        <v>27</v>
      </c>
      <c r="N113" s="303">
        <f>IF($M$2=2022,IF(INDEX([2]Value2022!101:101,MATCH($K$2,[2]Value2022!$1:$1,0))="","-",(INDEX([2]Value2022!101:101,MATCH($K$2,[2]Value2022!$1:$1,0)))),IF($M$2=2024,IF(INDEX([2]Value2024!101:101,MATCH($K$2,[2]Value2024!$1:$1,0))="","-",(INDEX([2]Value2024!101:101,MATCH($K$2,[2]Value2024!$1:$1,0)))),IF($M$2=2023,IF(INDEX([2]Value2023!101:101,MATCH($K$2,[2]Value2023!$1:$1,0))="","-",(INDEX([2]Value2023!101:101,MATCH($K$2,[2]Value2023!$1:$1,0)))))))</f>
        <v>14.439328339999999</v>
      </c>
      <c r="O113" s="303">
        <f>IF($M$2=2022,IF(INDEX([2]Score2022!101:101,MATCH($K$2,[2]Score2022!$1:$1,0))="","-",(INDEX([2]Score2022!101:101,MATCH($K$2,[2]Score2022!$1:$1,0)))),IF($M$2=2024,IF(INDEX([2]Score2024!101:101,MATCH($K$2,[2]Score2024!$1:$1,0))="","-",(INDEX([2]Score2024!101:101,MATCH($K$2,[2]Score2024!$1:$1,0)))),IF($M$2=2023,IF(INDEX([2]Score2023!101:101,MATCH($K$2,[2]Score2023!$1:$1,0))="","-",(INDEX([2]Score2023!101:101,MATCH($K$2,[2]Score2023!$1:$1,0)))))))</f>
        <v>30.854645680770947</v>
      </c>
      <c r="P113" s="78">
        <f t="shared" si="7"/>
        <v>35.854645680770943</v>
      </c>
      <c r="Q113" s="79"/>
      <c r="R113" s="82" t="str">
        <f>IF(M113="-","",IF(M113&gt;T113," u",IF(M113=T113,"tu",IF(M113&lt;T113,"t ",""))))</f>
        <v xml:space="preserve"> u</v>
      </c>
      <c r="T113" s="13">
        <f>IF($T$2=2022,IF(INDEX([2]Rank2022!101:101,MATCH($R$2,[2]Rank2022!$1:$1,0))="","-",(INDEX([2]Rank2022!101:101,MATCH($R$2,[2]Rank2022!$1:$1,0)))),IF($T$2=2024,IF(INDEX([2]Rank2024!101:101,MATCH($R$2,[2]Rank2024!$1:$1,0))="","-",(INDEX([2]Rank2024!101:101,MATCH($R$2,[2]Rank2024!$1:$1,0)))),IF($T$2=2023,IF(INDEX([2]Rank2023!101:101,MATCH($R$2,[2]Rank2023!$1:$1,0))="","-",(INDEX([2]Rank2023!101:101,MATCH($R$2,[2]Rank2023!$1:$1,0)))))))</f>
        <v>24</v>
      </c>
      <c r="U113" s="302">
        <f>IF($T$2=2022,IF(INDEX([2]Value2022!101:101,MATCH($R$2,[2]Value2022!$1:$1,0))="","-",(INDEX([2]Value2022!101:101,MATCH($R$2,[2]Value2022!$1:$1,0)))),IF($T$2=2024,IF(INDEX([2]Value2024!101:101,MATCH($R$2,[2]Value2024!$1:$1,0))="","-",(INDEX([2]Value2024!101:101,MATCH($R$2,[2]Value2024!$1:$1,0)))),IF($T$2=2023,IF(INDEX([2]Value2023!101:101,MATCH($R$2,[2]Value2023!$1:$1,0))="","-",(INDEX([2]Value2023!101:101,MATCH($R$2,[2]Value2023!$1:$1,0)))))))</f>
        <v>12.070416076803999</v>
      </c>
      <c r="V113" s="302">
        <f>IF($T$2=2022,IF(INDEX([2]Score2022!101:101,MATCH($R$2,[2]Score2022!$1:$1,0))="","-",(INDEX([2]Score2022!101:101,MATCH($R$2,[2]Score2022!$1:$1,0)))),IF($T$2=2024,IF(INDEX([2]Score2024!101:101,MATCH($R$2,[2]Score2024!$1:$1,0))="","-",(INDEX([2]Score2024!101:101,MATCH($R$2,[2]Score2024!$1:$1,0)))),IF($T$2=2023,IF(INDEX([2]Score2023!101:101,MATCH($R$2,[2]Score2023!$1:$1,0))="","-",(INDEX([2]Score2023!101:101,MATCH($R$2,[2]Score2023!$1:$1,0)))))))</f>
        <v>25.810380550747439</v>
      </c>
      <c r="W113" s="81">
        <f t="shared" si="9"/>
        <v>30.810380550747439</v>
      </c>
    </row>
    <row r="119" spans="5:23" ht="12" customHeight="1">
      <c r="J119" s="7"/>
      <c r="Q119" s="7"/>
    </row>
  </sheetData>
  <sheetProtection autoFilter="0" pivotTables="0"/>
  <conditionalFormatting sqref="M5">
    <cfRule type="dataBar" priority="36">
      <dataBar showValue="0">
        <cfvo type="num" val="0"/>
        <cfvo type="num" val="100"/>
        <color rgb="FF001E62"/>
      </dataBar>
      <extLst>
        <ext xmlns:x14="http://schemas.microsoft.com/office/spreadsheetml/2009/9/main" uri="{B025F937-C7B1-47D3-B67F-A62EFF666E3E}">
          <x14:id>{11CB4C08-55C2-4DEA-9D6C-40FC2306E0C5}</x14:id>
        </ext>
      </extLst>
    </cfRule>
  </conditionalFormatting>
  <conditionalFormatting sqref="M7">
    <cfRule type="dataBar" priority="35">
      <dataBar showValue="0">
        <cfvo type="num" val="0"/>
        <cfvo type="num" val="100"/>
        <color rgb="FFE30613"/>
      </dataBar>
      <extLst>
        <ext xmlns:x14="http://schemas.microsoft.com/office/spreadsheetml/2009/9/main" uri="{B025F937-C7B1-47D3-B67F-A62EFF666E3E}">
          <x14:id>{507DFD43-E6DC-4505-BE53-4553CECFBBAC}</x14:id>
        </ext>
      </extLst>
    </cfRule>
  </conditionalFormatting>
  <conditionalFormatting sqref="M9">
    <cfRule type="dataBar" priority="34">
      <dataBar showValue="0">
        <cfvo type="num" val="0"/>
        <cfvo type="num" val="100"/>
        <color rgb="FF005DC4"/>
      </dataBar>
      <extLst>
        <ext xmlns:x14="http://schemas.microsoft.com/office/spreadsheetml/2009/9/main" uri="{B025F937-C7B1-47D3-B67F-A62EFF666E3E}">
          <x14:id>{DD392171-5D32-4D19-B295-92516A633E55}</x14:id>
        </ext>
      </extLst>
    </cfRule>
  </conditionalFormatting>
  <conditionalFormatting sqref="M11">
    <cfRule type="dataBar" priority="33">
      <dataBar showValue="0">
        <cfvo type="num" val="0"/>
        <cfvo type="num" val="100"/>
        <color rgb="FF19AC71"/>
      </dataBar>
      <extLst>
        <ext xmlns:x14="http://schemas.microsoft.com/office/spreadsheetml/2009/9/main" uri="{B025F937-C7B1-47D3-B67F-A62EFF666E3E}">
          <x14:id>{AF6C693D-DD89-44FC-A41A-4D2DA47F2DC3}</x14:id>
        </ext>
      </extLst>
    </cfRule>
  </conditionalFormatting>
  <conditionalFormatting sqref="O4:O15 R17:R66 R68:R91">
    <cfRule type="containsText" dxfId="36" priority="39" operator="containsText" text="tu">
      <formula>NOT(ISERROR(SEARCH("tu",O4)))</formula>
    </cfRule>
    <cfRule type="containsText" dxfId="35" priority="38" operator="containsText" text=" u">
      <formula>NOT(ISERROR(SEARCH(" u",O4)))</formula>
    </cfRule>
    <cfRule type="containsText" dxfId="34" priority="37" operator="containsText" text="t ">
      <formula>NOT(ISERROR(SEARCH("t ",O4)))</formula>
    </cfRule>
  </conditionalFormatting>
  <conditionalFormatting sqref="P19:P65">
    <cfRule type="dataBar" priority="1">
      <dataBar showValue="0">
        <cfvo type="num" val="0"/>
        <cfvo type="num" val="100"/>
        <color rgb="FFE30613"/>
      </dataBar>
      <extLst>
        <ext xmlns:x14="http://schemas.microsoft.com/office/spreadsheetml/2009/9/main" uri="{B025F937-C7B1-47D3-B67F-A62EFF666E3E}">
          <x14:id>{E083CFAC-B6D4-4079-9D06-1200F13DCCB0}</x14:id>
        </ext>
      </extLst>
    </cfRule>
  </conditionalFormatting>
  <conditionalFormatting sqref="P68:P69 P73 P76:P77 P82 P85:P86 P89:P93">
    <cfRule type="dataBar" priority="12">
      <dataBar showValue="0">
        <cfvo type="num" val="0"/>
        <cfvo type="num" val="100"/>
        <color rgb="FF005DC4"/>
      </dataBar>
      <extLst>
        <ext xmlns:x14="http://schemas.microsoft.com/office/spreadsheetml/2009/9/main" uri="{B025F937-C7B1-47D3-B67F-A62EFF666E3E}">
          <x14:id>{A5F28DAA-0B61-4BC8-BD55-CDC0D030812D}</x14:id>
        </ext>
      </extLst>
    </cfRule>
  </conditionalFormatting>
  <conditionalFormatting sqref="P70:P72 P74:P75 P78:P81 P83:P84 P87:P88">
    <cfRule type="dataBar" priority="13">
      <dataBar showValue="0">
        <cfvo type="num" val="0"/>
        <cfvo type="num" val="100"/>
        <color rgb="FF005DC4"/>
      </dataBar>
      <extLst>
        <ext xmlns:x14="http://schemas.microsoft.com/office/spreadsheetml/2009/9/main" uri="{B025F937-C7B1-47D3-B67F-A62EFF666E3E}">
          <x14:id>{4ECE0545-6A4B-4343-8BE9-D60258DCBE3F}</x14:id>
        </ext>
      </extLst>
    </cfRule>
  </conditionalFormatting>
  <conditionalFormatting sqref="P95:P113">
    <cfRule type="dataBar" priority="2">
      <dataBar showValue="0">
        <cfvo type="num" val="0"/>
        <cfvo type="num" val="100"/>
        <color rgb="FF19AC71"/>
      </dataBar>
      <extLst>
        <ext xmlns:x14="http://schemas.microsoft.com/office/spreadsheetml/2009/9/main" uri="{B025F937-C7B1-47D3-B67F-A62EFF666E3E}">
          <x14:id>{B9B8A43F-7A9E-4DF3-A353-858DAC924418}</x14:id>
        </ext>
      </extLst>
    </cfRule>
  </conditionalFormatting>
  <conditionalFormatting sqref="Q68">
    <cfRule type="dataBar" priority="20">
      <dataBar showValue="0">
        <cfvo type="num" val="0"/>
        <cfvo type="num" val="100"/>
        <color theme="8"/>
      </dataBar>
      <extLst>
        <ext xmlns:x14="http://schemas.microsoft.com/office/spreadsheetml/2009/9/main" uri="{B025F937-C7B1-47D3-B67F-A62EFF666E3E}">
          <x14:id>{2F427E86-B95B-40BC-971B-8CC8A33C9C48}</x14:id>
        </ext>
      </extLst>
    </cfRule>
  </conditionalFormatting>
  <conditionalFormatting sqref="Q69">
    <cfRule type="dataBar" priority="27">
      <dataBar showValue="0">
        <cfvo type="num" val="0"/>
        <cfvo type="num" val="100"/>
        <color theme="8"/>
      </dataBar>
      <extLst>
        <ext xmlns:x14="http://schemas.microsoft.com/office/spreadsheetml/2009/9/main" uri="{B025F937-C7B1-47D3-B67F-A62EFF666E3E}">
          <x14:id>{F19D4C7A-4306-4AC9-AC9A-6FB1CAF71B52}</x14:id>
        </ext>
      </extLst>
    </cfRule>
  </conditionalFormatting>
  <conditionalFormatting sqref="Q70">
    <cfRule type="dataBar" priority="26">
      <dataBar showValue="0">
        <cfvo type="num" val="0"/>
        <cfvo type="num" val="100"/>
        <color theme="8"/>
      </dataBar>
      <extLst>
        <ext xmlns:x14="http://schemas.microsoft.com/office/spreadsheetml/2009/9/main" uri="{B025F937-C7B1-47D3-B67F-A62EFF666E3E}">
          <x14:id>{E60487C2-931A-47BB-92F1-62A53F15FD69}</x14:id>
        </ext>
      </extLst>
    </cfRule>
  </conditionalFormatting>
  <conditionalFormatting sqref="Q71">
    <cfRule type="dataBar" priority="19">
      <dataBar showValue="0">
        <cfvo type="num" val="0"/>
        <cfvo type="num" val="100"/>
        <color theme="8" tint="0.59999389629810485"/>
      </dataBar>
      <extLst>
        <ext xmlns:x14="http://schemas.microsoft.com/office/spreadsheetml/2009/9/main" uri="{B025F937-C7B1-47D3-B67F-A62EFF666E3E}">
          <x14:id>{50EC3682-C930-498A-86C0-8FB1E5473FEB}</x14:id>
        </ext>
      </extLst>
    </cfRule>
  </conditionalFormatting>
  <conditionalFormatting sqref="Q72">
    <cfRule type="dataBar" priority="18">
      <dataBar showValue="0">
        <cfvo type="num" val="0"/>
        <cfvo type="num" val="100"/>
        <color theme="8" tint="0.59999389629810485"/>
      </dataBar>
      <extLst>
        <ext xmlns:x14="http://schemas.microsoft.com/office/spreadsheetml/2009/9/main" uri="{B025F937-C7B1-47D3-B67F-A62EFF666E3E}">
          <x14:id>{28DC2CFE-8223-4522-8A79-C22FECBDD457}</x14:id>
        </ext>
      </extLst>
    </cfRule>
  </conditionalFormatting>
  <conditionalFormatting sqref="Q73">
    <cfRule type="dataBar" priority="25">
      <dataBar showValue="0">
        <cfvo type="num" val="0"/>
        <cfvo type="num" val="100"/>
        <color theme="8"/>
      </dataBar>
      <extLst>
        <ext xmlns:x14="http://schemas.microsoft.com/office/spreadsheetml/2009/9/main" uri="{B025F937-C7B1-47D3-B67F-A62EFF666E3E}">
          <x14:id>{0D2622B0-4C05-4768-AB69-5F2B726EE1E8}</x14:id>
        </ext>
      </extLst>
    </cfRule>
  </conditionalFormatting>
  <conditionalFormatting sqref="Q74:Q75">
    <cfRule type="dataBar" priority="17">
      <dataBar showValue="0">
        <cfvo type="num" val="0"/>
        <cfvo type="num" val="100"/>
        <color theme="8" tint="0.59999389629810485"/>
      </dataBar>
      <extLst>
        <ext xmlns:x14="http://schemas.microsoft.com/office/spreadsheetml/2009/9/main" uri="{B025F937-C7B1-47D3-B67F-A62EFF666E3E}">
          <x14:id>{7A40B197-913B-4979-AFB5-FBEA0446E3DB}</x14:id>
        </ext>
      </extLst>
    </cfRule>
  </conditionalFormatting>
  <conditionalFormatting sqref="Q76:Q77">
    <cfRule type="dataBar" priority="24">
      <dataBar showValue="0">
        <cfvo type="num" val="0"/>
        <cfvo type="num" val="100"/>
        <color theme="8"/>
      </dataBar>
      <extLst>
        <ext xmlns:x14="http://schemas.microsoft.com/office/spreadsheetml/2009/9/main" uri="{B025F937-C7B1-47D3-B67F-A62EFF666E3E}">
          <x14:id>{6F4049F3-684D-4948-A6A6-F444F38BE1F5}</x14:id>
        </ext>
      </extLst>
    </cfRule>
  </conditionalFormatting>
  <conditionalFormatting sqref="Q78:Q81">
    <cfRule type="dataBar" priority="16">
      <dataBar showValue="0">
        <cfvo type="num" val="0"/>
        <cfvo type="num" val="100"/>
        <color theme="8" tint="0.59999389629810485"/>
      </dataBar>
      <extLst>
        <ext xmlns:x14="http://schemas.microsoft.com/office/spreadsheetml/2009/9/main" uri="{B025F937-C7B1-47D3-B67F-A62EFF666E3E}">
          <x14:id>{3ED339E5-AC8D-4AC2-BDC8-A80B979F3FF1}</x14:id>
        </ext>
      </extLst>
    </cfRule>
  </conditionalFormatting>
  <conditionalFormatting sqref="Q82">
    <cfRule type="dataBar" priority="23">
      <dataBar showValue="0">
        <cfvo type="num" val="0"/>
        <cfvo type="num" val="100"/>
        <color theme="8"/>
      </dataBar>
      <extLst>
        <ext xmlns:x14="http://schemas.microsoft.com/office/spreadsheetml/2009/9/main" uri="{B025F937-C7B1-47D3-B67F-A62EFF666E3E}">
          <x14:id>{AC09386C-401D-4BAF-8C03-535E14444520}</x14:id>
        </ext>
      </extLst>
    </cfRule>
  </conditionalFormatting>
  <conditionalFormatting sqref="Q83:Q85">
    <cfRule type="dataBar" priority="15">
      <dataBar showValue="0">
        <cfvo type="num" val="0"/>
        <cfvo type="num" val="100"/>
        <color theme="8" tint="0.59999389629810485"/>
      </dataBar>
      <extLst>
        <ext xmlns:x14="http://schemas.microsoft.com/office/spreadsheetml/2009/9/main" uri="{B025F937-C7B1-47D3-B67F-A62EFF666E3E}">
          <x14:id>{55D96EBA-D097-413B-A37A-C0E9C4C18CB0}</x14:id>
        </ext>
      </extLst>
    </cfRule>
  </conditionalFormatting>
  <conditionalFormatting sqref="Q86">
    <cfRule type="dataBar" priority="22">
      <dataBar showValue="0">
        <cfvo type="num" val="0"/>
        <cfvo type="num" val="100"/>
        <color theme="8"/>
      </dataBar>
      <extLst>
        <ext xmlns:x14="http://schemas.microsoft.com/office/spreadsheetml/2009/9/main" uri="{B025F937-C7B1-47D3-B67F-A62EFF666E3E}">
          <x14:id>{57EDA04A-C6C2-4F7C-9C40-54D86A09BE0F}</x14:id>
        </ext>
      </extLst>
    </cfRule>
  </conditionalFormatting>
  <conditionalFormatting sqref="Q87:Q88">
    <cfRule type="dataBar" priority="14">
      <dataBar showValue="0">
        <cfvo type="num" val="0"/>
        <cfvo type="num" val="100"/>
        <color theme="8" tint="0.59999389629810485"/>
      </dataBar>
      <extLst>
        <ext xmlns:x14="http://schemas.microsoft.com/office/spreadsheetml/2009/9/main" uri="{B025F937-C7B1-47D3-B67F-A62EFF666E3E}">
          <x14:id>{4C9FB99A-01EE-4EF4-90E2-F69F320E0732}</x14:id>
        </ext>
      </extLst>
    </cfRule>
  </conditionalFormatting>
  <conditionalFormatting sqref="Q89:Q90">
    <cfRule type="dataBar" priority="21">
      <dataBar showValue="0">
        <cfvo type="num" val="0"/>
        <cfvo type="num" val="100"/>
        <color theme="8"/>
      </dataBar>
      <extLst>
        <ext xmlns:x14="http://schemas.microsoft.com/office/spreadsheetml/2009/9/main" uri="{B025F937-C7B1-47D3-B67F-A62EFF666E3E}">
          <x14:id>{4F17AE2E-B2F8-4751-BD30-40DD40F8059A}</x14:id>
        </ext>
      </extLst>
    </cfRule>
  </conditionalFormatting>
  <conditionalFormatting sqref="R95:R113">
    <cfRule type="containsText" dxfId="33" priority="9" operator="containsText" text="t ">
      <formula>NOT(ISERROR(SEARCH("t ",R95)))</formula>
    </cfRule>
    <cfRule type="containsText" dxfId="32" priority="10" operator="containsText" text=" u">
      <formula>NOT(ISERROR(SEARCH(" u",R95)))</formula>
    </cfRule>
    <cfRule type="containsText" dxfId="31" priority="11" operator="containsText" text="tu">
      <formula>NOT(ISERROR(SEARCH("tu",R95)))</formula>
    </cfRule>
  </conditionalFormatting>
  <conditionalFormatting sqref="T5">
    <cfRule type="dataBar" priority="31">
      <dataBar showValue="0">
        <cfvo type="num" val="0"/>
        <cfvo type="num" val="100"/>
        <color rgb="FF001E62"/>
      </dataBar>
      <extLst>
        <ext xmlns:x14="http://schemas.microsoft.com/office/spreadsheetml/2009/9/main" uri="{B025F937-C7B1-47D3-B67F-A62EFF666E3E}">
          <x14:id>{D0357212-7742-47A8-933A-6524F6FF0A86}</x14:id>
        </ext>
      </extLst>
    </cfRule>
  </conditionalFormatting>
  <conditionalFormatting sqref="T7">
    <cfRule type="dataBar" priority="30">
      <dataBar showValue="0">
        <cfvo type="num" val="0"/>
        <cfvo type="num" val="100"/>
        <color rgb="FFE30613"/>
      </dataBar>
      <extLst>
        <ext xmlns:x14="http://schemas.microsoft.com/office/spreadsheetml/2009/9/main" uri="{B025F937-C7B1-47D3-B67F-A62EFF666E3E}">
          <x14:id>{4C7E43DC-1030-4DE7-9020-BD9A9C936458}</x14:id>
        </ext>
      </extLst>
    </cfRule>
  </conditionalFormatting>
  <conditionalFormatting sqref="T9">
    <cfRule type="dataBar" priority="29">
      <dataBar showValue="0">
        <cfvo type="num" val="0"/>
        <cfvo type="num" val="100"/>
        <color rgb="FF005DC4"/>
      </dataBar>
      <extLst>
        <ext xmlns:x14="http://schemas.microsoft.com/office/spreadsheetml/2009/9/main" uri="{B025F937-C7B1-47D3-B67F-A62EFF666E3E}">
          <x14:id>{C61D794C-BED4-4EA3-B9CC-B0E0F050905D}</x14:id>
        </ext>
      </extLst>
    </cfRule>
  </conditionalFormatting>
  <conditionalFormatting sqref="T11">
    <cfRule type="dataBar" priority="28">
      <dataBar showValue="0">
        <cfvo type="num" val="0"/>
        <cfvo type="num" val="100"/>
        <color rgb="FF19AC71"/>
      </dataBar>
      <extLst>
        <ext xmlns:x14="http://schemas.microsoft.com/office/spreadsheetml/2009/9/main" uri="{B025F937-C7B1-47D3-B67F-A62EFF666E3E}">
          <x14:id>{A3A60A55-41DC-40BC-BDA4-420A68660D04}</x14:id>
        </ext>
      </extLst>
    </cfRule>
  </conditionalFormatting>
  <conditionalFormatting sqref="T15">
    <cfRule type="dataBar" priority="32">
      <dataBar showValue="0">
        <cfvo type="num" val="0"/>
        <cfvo type="num" val="100"/>
        <color rgb="FF005DC4"/>
      </dataBar>
      <extLst>
        <ext xmlns:x14="http://schemas.microsoft.com/office/spreadsheetml/2009/9/main" uri="{B025F937-C7B1-47D3-B67F-A62EFF666E3E}">
          <x14:id>{B2551072-D272-4025-8072-9C6605FE1E09}</x14:id>
        </ext>
      </extLst>
    </cfRule>
  </conditionalFormatting>
  <conditionalFormatting sqref="W19:W24 W33 W37:W39 W42 W46 W49 W52 W55 W61">
    <cfRule type="dataBar" priority="3">
      <dataBar showValue="0">
        <cfvo type="num" val="0"/>
        <cfvo type="num" val="100"/>
        <color rgb="FFE30613"/>
      </dataBar>
      <extLst>
        <ext xmlns:x14="http://schemas.microsoft.com/office/spreadsheetml/2009/9/main" uri="{B025F937-C7B1-47D3-B67F-A62EFF666E3E}">
          <x14:id>{6033F8A8-3516-42D7-9D85-80637BFA790C}</x14:id>
        </ext>
      </extLst>
    </cfRule>
  </conditionalFormatting>
  <conditionalFormatting sqref="W25:W32 W34:W36 W40:W41 W43:W45 W47:W48 W50:W51 W53:W54 W56:W60 W62:W65">
    <cfRule type="dataBar" priority="4">
      <dataBar showValue="0">
        <cfvo type="num" val="0"/>
        <cfvo type="num" val="100"/>
        <color rgb="FFE30613"/>
      </dataBar>
      <extLst>
        <ext xmlns:x14="http://schemas.microsoft.com/office/spreadsheetml/2009/9/main" uri="{B025F937-C7B1-47D3-B67F-A62EFF666E3E}">
          <x14:id>{7FBAF942-EB65-4C80-B7FC-C1A136EF75EC}</x14:id>
        </ext>
      </extLst>
    </cfRule>
  </conditionalFormatting>
  <conditionalFormatting sqref="W68:W69 W73 W76:W77 W82 W85:W86 W89:W92">
    <cfRule type="dataBar" priority="5">
      <dataBar showValue="0">
        <cfvo type="num" val="0"/>
        <cfvo type="num" val="100"/>
        <color rgb="FF005DC4"/>
      </dataBar>
      <extLst>
        <ext xmlns:x14="http://schemas.microsoft.com/office/spreadsheetml/2009/9/main" uri="{B025F937-C7B1-47D3-B67F-A62EFF666E3E}">
          <x14:id>{CD45D6B6-961C-4870-91E2-F33E21E1598D}</x14:id>
        </ext>
      </extLst>
    </cfRule>
  </conditionalFormatting>
  <conditionalFormatting sqref="W70:W72 W74:W75 W78:W81 W83:W84 W87:W88">
    <cfRule type="dataBar" priority="6">
      <dataBar showValue="0">
        <cfvo type="num" val="0"/>
        <cfvo type="num" val="100"/>
        <color rgb="FF005DC4"/>
      </dataBar>
      <extLst>
        <ext xmlns:x14="http://schemas.microsoft.com/office/spreadsheetml/2009/9/main" uri="{B025F937-C7B1-47D3-B67F-A62EFF666E3E}">
          <x14:id>{D5893675-5957-4E32-80FA-DE21EDF679F6}</x14:id>
        </ext>
      </extLst>
    </cfRule>
  </conditionalFormatting>
  <conditionalFormatting sqref="W95:W101 W109:W111">
    <cfRule type="dataBar" priority="7">
      <dataBar showValue="0">
        <cfvo type="num" val="0"/>
        <cfvo type="num" val="100"/>
        <color rgb="FF19AC71"/>
      </dataBar>
      <extLst>
        <ext xmlns:x14="http://schemas.microsoft.com/office/spreadsheetml/2009/9/main" uri="{B025F937-C7B1-47D3-B67F-A62EFF666E3E}">
          <x14:id>{A1F8C654-496C-4DC5-9545-604D20BEEBF4}</x14:id>
        </ext>
      </extLst>
    </cfRule>
  </conditionalFormatting>
  <conditionalFormatting sqref="W102:W108 W112:W113">
    <cfRule type="dataBar" priority="8">
      <dataBar showValue="0">
        <cfvo type="num" val="0"/>
        <cfvo type="num" val="100"/>
        <color rgb="FF19AC71"/>
      </dataBar>
      <extLst>
        <ext xmlns:x14="http://schemas.microsoft.com/office/spreadsheetml/2009/9/main" uri="{B025F937-C7B1-47D3-B67F-A62EFF666E3E}">
          <x14:id>{0694BBF8-0753-4813-AE3E-3AFDFE3B26F0}</x14:id>
        </ext>
      </extLst>
    </cfRule>
  </conditionalFormatting>
  <pageMargins left="0.7" right="0.7" top="0.75" bottom="0.75" header="0.3" footer="0.3"/>
  <pageSetup paperSize="9" scale="68" fitToHeight="0" orientation="landscape" r:id="rId1"/>
  <rowBreaks count="2" manualBreakCount="2">
    <brk id="12" min="4" max="21" man="1"/>
    <brk id="63" min="4" max="21" man="1"/>
  </rowBreaks>
  <drawing r:id="rId2"/>
  <tableParts count="1">
    <tablePart r:id="rId3"/>
  </tableParts>
  <extLst>
    <ext xmlns:x14="http://schemas.microsoft.com/office/spreadsheetml/2009/9/main" uri="{78C0D931-6437-407d-A8EE-F0AAD7539E65}">
      <x14:conditionalFormattings>
        <x14:conditionalFormatting xmlns:xm="http://schemas.microsoft.com/office/excel/2006/main">
          <x14:cfRule type="dataBar" id="{11CB4C08-55C2-4DEA-9D6C-40FC2306E0C5}">
            <x14:dataBar minLength="0" maxLength="100" gradient="0">
              <x14:cfvo type="num">
                <xm:f>0</xm:f>
              </x14:cfvo>
              <x14:cfvo type="num">
                <xm:f>100</xm:f>
              </x14:cfvo>
              <x14:negativeFillColor rgb="FFFF0000"/>
              <x14:axisColor rgb="FF000000"/>
            </x14:dataBar>
          </x14:cfRule>
          <xm:sqref>M5</xm:sqref>
        </x14:conditionalFormatting>
        <x14:conditionalFormatting xmlns:xm="http://schemas.microsoft.com/office/excel/2006/main">
          <x14:cfRule type="dataBar" id="{507DFD43-E6DC-4505-BE53-4553CECFBBAC}">
            <x14:dataBar minLength="0" maxLength="100" gradient="0">
              <x14:cfvo type="num">
                <xm:f>0</xm:f>
              </x14:cfvo>
              <x14:cfvo type="num">
                <xm:f>100</xm:f>
              </x14:cfvo>
              <x14:negativeFillColor rgb="FFFF0000"/>
              <x14:axisColor rgb="FF000000"/>
            </x14:dataBar>
          </x14:cfRule>
          <xm:sqref>M7</xm:sqref>
        </x14:conditionalFormatting>
        <x14:conditionalFormatting xmlns:xm="http://schemas.microsoft.com/office/excel/2006/main">
          <x14:cfRule type="dataBar" id="{DD392171-5D32-4D19-B295-92516A633E55}">
            <x14:dataBar minLength="0" maxLength="100" gradient="0">
              <x14:cfvo type="num">
                <xm:f>0</xm:f>
              </x14:cfvo>
              <x14:cfvo type="num">
                <xm:f>100</xm:f>
              </x14:cfvo>
              <x14:negativeFillColor rgb="FFFF0000"/>
              <x14:axisColor rgb="FF000000"/>
            </x14:dataBar>
          </x14:cfRule>
          <xm:sqref>M9</xm:sqref>
        </x14:conditionalFormatting>
        <x14:conditionalFormatting xmlns:xm="http://schemas.microsoft.com/office/excel/2006/main">
          <x14:cfRule type="dataBar" id="{AF6C693D-DD89-44FC-A41A-4D2DA47F2DC3}">
            <x14:dataBar minLength="0" maxLength="100" gradient="0">
              <x14:cfvo type="num">
                <xm:f>0</xm:f>
              </x14:cfvo>
              <x14:cfvo type="num">
                <xm:f>100</xm:f>
              </x14:cfvo>
              <x14:negativeFillColor rgb="FFFF0000"/>
              <x14:axisColor rgb="FF000000"/>
            </x14:dataBar>
          </x14:cfRule>
          <xm:sqref>M11</xm:sqref>
        </x14:conditionalFormatting>
        <x14:conditionalFormatting xmlns:xm="http://schemas.microsoft.com/office/excel/2006/main">
          <x14:cfRule type="dataBar" id="{E083CFAC-B6D4-4079-9D06-1200F13DCCB0}">
            <x14:dataBar minLength="0" maxLength="100" gradient="0">
              <x14:cfvo type="num">
                <xm:f>0</xm:f>
              </x14:cfvo>
              <x14:cfvo type="num">
                <xm:f>100</xm:f>
              </x14:cfvo>
              <x14:negativeFillColor rgb="FFFF0000"/>
              <x14:axisColor rgb="FF000000"/>
            </x14:dataBar>
          </x14:cfRule>
          <xm:sqref>P19:P65</xm:sqref>
        </x14:conditionalFormatting>
        <x14:conditionalFormatting xmlns:xm="http://schemas.microsoft.com/office/excel/2006/main">
          <x14:cfRule type="dataBar" id="{A5F28DAA-0B61-4BC8-BD55-CDC0D030812D}">
            <x14:dataBar minLength="0" maxLength="100" gradient="0">
              <x14:cfvo type="num">
                <xm:f>0</xm:f>
              </x14:cfvo>
              <x14:cfvo type="num">
                <xm:f>100</xm:f>
              </x14:cfvo>
              <x14:negativeFillColor rgb="FFFF0000"/>
              <x14:axisColor rgb="FF000000"/>
            </x14:dataBar>
          </x14:cfRule>
          <xm:sqref>P68:P69 P73 P76:P77 P82 P85:P86 P89:P93</xm:sqref>
        </x14:conditionalFormatting>
        <x14:conditionalFormatting xmlns:xm="http://schemas.microsoft.com/office/excel/2006/main">
          <x14:cfRule type="dataBar" id="{4ECE0545-6A4B-4343-8BE9-D60258DCBE3F}">
            <x14:dataBar minLength="0" maxLength="100" gradient="0">
              <x14:cfvo type="num">
                <xm:f>0</xm:f>
              </x14:cfvo>
              <x14:cfvo type="num">
                <xm:f>100</xm:f>
              </x14:cfvo>
              <x14:negativeFillColor rgb="FFFF0000"/>
              <x14:axisColor rgb="FF000000"/>
            </x14:dataBar>
          </x14:cfRule>
          <xm:sqref>P70:P72 P74:P75 P78:P81 P83:P84 P87:P88</xm:sqref>
        </x14:conditionalFormatting>
        <x14:conditionalFormatting xmlns:xm="http://schemas.microsoft.com/office/excel/2006/main">
          <x14:cfRule type="dataBar" id="{B9B8A43F-7A9E-4DF3-A353-858DAC924418}">
            <x14:dataBar minLength="0" maxLength="100" gradient="0">
              <x14:cfvo type="num">
                <xm:f>0</xm:f>
              </x14:cfvo>
              <x14:cfvo type="num">
                <xm:f>100</xm:f>
              </x14:cfvo>
              <x14:negativeFillColor rgb="FFFF0000"/>
              <x14:axisColor rgb="FF000000"/>
            </x14:dataBar>
          </x14:cfRule>
          <xm:sqref>P95:P113</xm:sqref>
        </x14:conditionalFormatting>
        <x14:conditionalFormatting xmlns:xm="http://schemas.microsoft.com/office/excel/2006/main">
          <x14:cfRule type="dataBar" id="{2F427E86-B95B-40BC-971B-8CC8A33C9C48}">
            <x14:dataBar minLength="0" maxLength="100" gradient="0">
              <x14:cfvo type="num">
                <xm:f>0</xm:f>
              </x14:cfvo>
              <x14:cfvo type="num">
                <xm:f>100</xm:f>
              </x14:cfvo>
              <x14:negativeFillColor rgb="FFFF0000"/>
              <x14:axisColor rgb="FF000000"/>
            </x14:dataBar>
          </x14:cfRule>
          <xm:sqref>Q68</xm:sqref>
        </x14:conditionalFormatting>
        <x14:conditionalFormatting xmlns:xm="http://schemas.microsoft.com/office/excel/2006/main">
          <x14:cfRule type="dataBar" id="{F19D4C7A-4306-4AC9-AC9A-6FB1CAF71B52}">
            <x14:dataBar minLength="0" maxLength="100" gradient="0">
              <x14:cfvo type="num">
                <xm:f>0</xm:f>
              </x14:cfvo>
              <x14:cfvo type="num">
                <xm:f>100</xm:f>
              </x14:cfvo>
              <x14:negativeFillColor rgb="FFFF0000"/>
              <x14:axisColor rgb="FF000000"/>
            </x14:dataBar>
          </x14:cfRule>
          <xm:sqref>Q69</xm:sqref>
        </x14:conditionalFormatting>
        <x14:conditionalFormatting xmlns:xm="http://schemas.microsoft.com/office/excel/2006/main">
          <x14:cfRule type="dataBar" id="{E60487C2-931A-47BB-92F1-62A53F15FD69}">
            <x14:dataBar minLength="0" maxLength="100" gradient="0">
              <x14:cfvo type="num">
                <xm:f>0</xm:f>
              </x14:cfvo>
              <x14:cfvo type="num">
                <xm:f>100</xm:f>
              </x14:cfvo>
              <x14:negativeFillColor rgb="FFFF0000"/>
              <x14:axisColor rgb="FF000000"/>
            </x14:dataBar>
          </x14:cfRule>
          <xm:sqref>Q70</xm:sqref>
        </x14:conditionalFormatting>
        <x14:conditionalFormatting xmlns:xm="http://schemas.microsoft.com/office/excel/2006/main">
          <x14:cfRule type="dataBar" id="{50EC3682-C930-498A-86C0-8FB1E5473FEB}">
            <x14:dataBar minLength="0" maxLength="100" gradient="0">
              <x14:cfvo type="num">
                <xm:f>0</xm:f>
              </x14:cfvo>
              <x14:cfvo type="num">
                <xm:f>100</xm:f>
              </x14:cfvo>
              <x14:negativeFillColor rgb="FFFF0000"/>
              <x14:axisColor rgb="FF000000"/>
            </x14:dataBar>
          </x14:cfRule>
          <xm:sqref>Q71</xm:sqref>
        </x14:conditionalFormatting>
        <x14:conditionalFormatting xmlns:xm="http://schemas.microsoft.com/office/excel/2006/main">
          <x14:cfRule type="dataBar" id="{28DC2CFE-8223-4522-8A79-C22FECBDD457}">
            <x14:dataBar minLength="0" maxLength="100" gradient="0">
              <x14:cfvo type="num">
                <xm:f>0</xm:f>
              </x14:cfvo>
              <x14:cfvo type="num">
                <xm:f>100</xm:f>
              </x14:cfvo>
              <x14:negativeFillColor rgb="FFFF0000"/>
              <x14:axisColor rgb="FF000000"/>
            </x14:dataBar>
          </x14:cfRule>
          <xm:sqref>Q72</xm:sqref>
        </x14:conditionalFormatting>
        <x14:conditionalFormatting xmlns:xm="http://schemas.microsoft.com/office/excel/2006/main">
          <x14:cfRule type="dataBar" id="{0D2622B0-4C05-4768-AB69-5F2B726EE1E8}">
            <x14:dataBar minLength="0" maxLength="100" gradient="0">
              <x14:cfvo type="num">
                <xm:f>0</xm:f>
              </x14:cfvo>
              <x14:cfvo type="num">
                <xm:f>100</xm:f>
              </x14:cfvo>
              <x14:negativeFillColor rgb="FFFF0000"/>
              <x14:axisColor rgb="FF000000"/>
            </x14:dataBar>
          </x14:cfRule>
          <xm:sqref>Q73</xm:sqref>
        </x14:conditionalFormatting>
        <x14:conditionalFormatting xmlns:xm="http://schemas.microsoft.com/office/excel/2006/main">
          <x14:cfRule type="dataBar" id="{7A40B197-913B-4979-AFB5-FBEA0446E3DB}">
            <x14:dataBar minLength="0" maxLength="100" gradient="0">
              <x14:cfvo type="num">
                <xm:f>0</xm:f>
              </x14:cfvo>
              <x14:cfvo type="num">
                <xm:f>100</xm:f>
              </x14:cfvo>
              <x14:negativeFillColor rgb="FFFF0000"/>
              <x14:axisColor rgb="FF000000"/>
            </x14:dataBar>
          </x14:cfRule>
          <xm:sqref>Q74:Q75</xm:sqref>
        </x14:conditionalFormatting>
        <x14:conditionalFormatting xmlns:xm="http://schemas.microsoft.com/office/excel/2006/main">
          <x14:cfRule type="dataBar" id="{6F4049F3-684D-4948-A6A6-F444F38BE1F5}">
            <x14:dataBar minLength="0" maxLength="100" gradient="0">
              <x14:cfvo type="num">
                <xm:f>0</xm:f>
              </x14:cfvo>
              <x14:cfvo type="num">
                <xm:f>100</xm:f>
              </x14:cfvo>
              <x14:negativeFillColor rgb="FFFF0000"/>
              <x14:axisColor rgb="FF000000"/>
            </x14:dataBar>
          </x14:cfRule>
          <xm:sqref>Q76:Q77</xm:sqref>
        </x14:conditionalFormatting>
        <x14:conditionalFormatting xmlns:xm="http://schemas.microsoft.com/office/excel/2006/main">
          <x14:cfRule type="dataBar" id="{3ED339E5-AC8D-4AC2-BDC8-A80B979F3FF1}">
            <x14:dataBar minLength="0" maxLength="100" gradient="0">
              <x14:cfvo type="num">
                <xm:f>0</xm:f>
              </x14:cfvo>
              <x14:cfvo type="num">
                <xm:f>100</xm:f>
              </x14:cfvo>
              <x14:negativeFillColor rgb="FFFF0000"/>
              <x14:axisColor rgb="FF000000"/>
            </x14:dataBar>
          </x14:cfRule>
          <xm:sqref>Q78:Q81</xm:sqref>
        </x14:conditionalFormatting>
        <x14:conditionalFormatting xmlns:xm="http://schemas.microsoft.com/office/excel/2006/main">
          <x14:cfRule type="dataBar" id="{AC09386C-401D-4BAF-8C03-535E14444520}">
            <x14:dataBar minLength="0" maxLength="100" gradient="0">
              <x14:cfvo type="num">
                <xm:f>0</xm:f>
              </x14:cfvo>
              <x14:cfvo type="num">
                <xm:f>100</xm:f>
              </x14:cfvo>
              <x14:negativeFillColor rgb="FFFF0000"/>
              <x14:axisColor rgb="FF000000"/>
            </x14:dataBar>
          </x14:cfRule>
          <xm:sqref>Q82</xm:sqref>
        </x14:conditionalFormatting>
        <x14:conditionalFormatting xmlns:xm="http://schemas.microsoft.com/office/excel/2006/main">
          <x14:cfRule type="dataBar" id="{55D96EBA-D097-413B-A37A-C0E9C4C18CB0}">
            <x14:dataBar minLength="0" maxLength="100" gradient="0">
              <x14:cfvo type="num">
                <xm:f>0</xm:f>
              </x14:cfvo>
              <x14:cfvo type="num">
                <xm:f>100</xm:f>
              </x14:cfvo>
              <x14:negativeFillColor rgb="FFFF0000"/>
              <x14:axisColor rgb="FF000000"/>
            </x14:dataBar>
          </x14:cfRule>
          <xm:sqref>Q83:Q85</xm:sqref>
        </x14:conditionalFormatting>
        <x14:conditionalFormatting xmlns:xm="http://schemas.microsoft.com/office/excel/2006/main">
          <x14:cfRule type="dataBar" id="{57EDA04A-C6C2-4F7C-9C40-54D86A09BE0F}">
            <x14:dataBar minLength="0" maxLength="100" gradient="0">
              <x14:cfvo type="num">
                <xm:f>0</xm:f>
              </x14:cfvo>
              <x14:cfvo type="num">
                <xm:f>100</xm:f>
              </x14:cfvo>
              <x14:negativeFillColor rgb="FFFF0000"/>
              <x14:axisColor rgb="FF000000"/>
            </x14:dataBar>
          </x14:cfRule>
          <xm:sqref>Q86</xm:sqref>
        </x14:conditionalFormatting>
        <x14:conditionalFormatting xmlns:xm="http://schemas.microsoft.com/office/excel/2006/main">
          <x14:cfRule type="dataBar" id="{4C9FB99A-01EE-4EF4-90E2-F69F320E0732}">
            <x14:dataBar minLength="0" maxLength="100" gradient="0">
              <x14:cfvo type="num">
                <xm:f>0</xm:f>
              </x14:cfvo>
              <x14:cfvo type="num">
                <xm:f>100</xm:f>
              </x14:cfvo>
              <x14:negativeFillColor rgb="FFFF0000"/>
              <x14:axisColor rgb="FF000000"/>
            </x14:dataBar>
          </x14:cfRule>
          <xm:sqref>Q87:Q88</xm:sqref>
        </x14:conditionalFormatting>
        <x14:conditionalFormatting xmlns:xm="http://schemas.microsoft.com/office/excel/2006/main">
          <x14:cfRule type="dataBar" id="{4F17AE2E-B2F8-4751-BD30-40DD40F8059A}">
            <x14:dataBar minLength="0" maxLength="100" gradient="0">
              <x14:cfvo type="num">
                <xm:f>0</xm:f>
              </x14:cfvo>
              <x14:cfvo type="num">
                <xm:f>100</xm:f>
              </x14:cfvo>
              <x14:negativeFillColor rgb="FFFF0000"/>
              <x14:axisColor rgb="FF000000"/>
            </x14:dataBar>
          </x14:cfRule>
          <xm:sqref>Q89:Q90</xm:sqref>
        </x14:conditionalFormatting>
        <x14:conditionalFormatting xmlns:xm="http://schemas.microsoft.com/office/excel/2006/main">
          <x14:cfRule type="dataBar" id="{D0357212-7742-47A8-933A-6524F6FF0A86}">
            <x14:dataBar minLength="0" maxLength="100" gradient="0">
              <x14:cfvo type="num">
                <xm:f>0</xm:f>
              </x14:cfvo>
              <x14:cfvo type="num">
                <xm:f>100</xm:f>
              </x14:cfvo>
              <x14:negativeFillColor rgb="FFFF0000"/>
              <x14:axisColor rgb="FF000000"/>
            </x14:dataBar>
          </x14:cfRule>
          <xm:sqref>T5</xm:sqref>
        </x14:conditionalFormatting>
        <x14:conditionalFormatting xmlns:xm="http://schemas.microsoft.com/office/excel/2006/main">
          <x14:cfRule type="dataBar" id="{4C7E43DC-1030-4DE7-9020-BD9A9C936458}">
            <x14:dataBar minLength="0" maxLength="100" gradient="0">
              <x14:cfvo type="num">
                <xm:f>0</xm:f>
              </x14:cfvo>
              <x14:cfvo type="num">
                <xm:f>100</xm:f>
              </x14:cfvo>
              <x14:negativeFillColor rgb="FFFF0000"/>
              <x14:axisColor rgb="FF000000"/>
            </x14:dataBar>
          </x14:cfRule>
          <xm:sqref>T7</xm:sqref>
        </x14:conditionalFormatting>
        <x14:conditionalFormatting xmlns:xm="http://schemas.microsoft.com/office/excel/2006/main">
          <x14:cfRule type="dataBar" id="{C61D794C-BED4-4EA3-B9CC-B0E0F050905D}">
            <x14:dataBar minLength="0" maxLength="100" gradient="0">
              <x14:cfvo type="num">
                <xm:f>0</xm:f>
              </x14:cfvo>
              <x14:cfvo type="num">
                <xm:f>100</xm:f>
              </x14:cfvo>
              <x14:negativeFillColor rgb="FFFF0000"/>
              <x14:axisColor rgb="FF000000"/>
            </x14:dataBar>
          </x14:cfRule>
          <xm:sqref>T9</xm:sqref>
        </x14:conditionalFormatting>
        <x14:conditionalFormatting xmlns:xm="http://schemas.microsoft.com/office/excel/2006/main">
          <x14:cfRule type="dataBar" id="{A3A60A55-41DC-40BC-BDA4-420A68660D04}">
            <x14:dataBar minLength="0" maxLength="100" gradient="0">
              <x14:cfvo type="num">
                <xm:f>0</xm:f>
              </x14:cfvo>
              <x14:cfvo type="num">
                <xm:f>100</xm:f>
              </x14:cfvo>
              <x14:negativeFillColor rgb="FFFF0000"/>
              <x14:axisColor rgb="FF000000"/>
            </x14:dataBar>
          </x14:cfRule>
          <xm:sqref>T11</xm:sqref>
        </x14:conditionalFormatting>
        <x14:conditionalFormatting xmlns:xm="http://schemas.microsoft.com/office/excel/2006/main">
          <x14:cfRule type="dataBar" id="{B2551072-D272-4025-8072-9C6605FE1E09}">
            <x14:dataBar minLength="0" maxLength="100" gradient="0">
              <x14:cfvo type="num">
                <xm:f>0</xm:f>
              </x14:cfvo>
              <x14:cfvo type="num">
                <xm:f>100</xm:f>
              </x14:cfvo>
              <x14:negativeFillColor rgb="FFFF0000"/>
              <x14:axisColor rgb="FF000000"/>
            </x14:dataBar>
          </x14:cfRule>
          <xm:sqref>T15</xm:sqref>
        </x14:conditionalFormatting>
        <x14:conditionalFormatting xmlns:xm="http://schemas.microsoft.com/office/excel/2006/main">
          <x14:cfRule type="dataBar" id="{6033F8A8-3516-42D7-9D85-80637BFA790C}">
            <x14:dataBar minLength="0" maxLength="100" gradient="0">
              <x14:cfvo type="num">
                <xm:f>0</xm:f>
              </x14:cfvo>
              <x14:cfvo type="num">
                <xm:f>100</xm:f>
              </x14:cfvo>
              <x14:negativeFillColor rgb="FFFF0000"/>
              <x14:axisColor rgb="FF000000"/>
            </x14:dataBar>
          </x14:cfRule>
          <xm:sqref>W19:W24 W33 W37:W39 W42 W46 W49 W52 W55 W61</xm:sqref>
        </x14:conditionalFormatting>
        <x14:conditionalFormatting xmlns:xm="http://schemas.microsoft.com/office/excel/2006/main">
          <x14:cfRule type="dataBar" id="{7FBAF942-EB65-4C80-B7FC-C1A136EF75EC}">
            <x14:dataBar minLength="0" maxLength="100" gradient="0">
              <x14:cfvo type="num">
                <xm:f>0</xm:f>
              </x14:cfvo>
              <x14:cfvo type="num">
                <xm:f>100</xm:f>
              </x14:cfvo>
              <x14:negativeFillColor rgb="FFFF0000"/>
              <x14:axisColor rgb="FF000000"/>
            </x14:dataBar>
          </x14:cfRule>
          <xm:sqref>W25:W32 W34:W36 W40:W41 W43:W45 W47:W48 W50:W51 W53:W54 W56:W60 W62:W65</xm:sqref>
        </x14:conditionalFormatting>
        <x14:conditionalFormatting xmlns:xm="http://schemas.microsoft.com/office/excel/2006/main">
          <x14:cfRule type="dataBar" id="{CD45D6B6-961C-4870-91E2-F33E21E1598D}">
            <x14:dataBar minLength="0" maxLength="100" gradient="0">
              <x14:cfvo type="num">
                <xm:f>0</xm:f>
              </x14:cfvo>
              <x14:cfvo type="num">
                <xm:f>100</xm:f>
              </x14:cfvo>
              <x14:negativeFillColor rgb="FFFF0000"/>
              <x14:axisColor rgb="FF000000"/>
            </x14:dataBar>
          </x14:cfRule>
          <xm:sqref>W68:W69 W73 W76:W77 W82 W85:W86 W89:W92</xm:sqref>
        </x14:conditionalFormatting>
        <x14:conditionalFormatting xmlns:xm="http://schemas.microsoft.com/office/excel/2006/main">
          <x14:cfRule type="dataBar" id="{D5893675-5957-4E32-80FA-DE21EDF679F6}">
            <x14:dataBar minLength="0" maxLength="100" gradient="0">
              <x14:cfvo type="num">
                <xm:f>0</xm:f>
              </x14:cfvo>
              <x14:cfvo type="num">
                <xm:f>100</xm:f>
              </x14:cfvo>
              <x14:negativeFillColor rgb="FFFF0000"/>
              <x14:axisColor rgb="FF000000"/>
            </x14:dataBar>
          </x14:cfRule>
          <xm:sqref>W70:W72 W74:W75 W78:W81 W83:W84 W87:W88</xm:sqref>
        </x14:conditionalFormatting>
        <x14:conditionalFormatting xmlns:xm="http://schemas.microsoft.com/office/excel/2006/main">
          <x14:cfRule type="dataBar" id="{A1F8C654-496C-4DC5-9545-604D20BEEBF4}">
            <x14:dataBar minLength="0" maxLength="100" gradient="0">
              <x14:cfvo type="num">
                <xm:f>0</xm:f>
              </x14:cfvo>
              <x14:cfvo type="num">
                <xm:f>100</xm:f>
              </x14:cfvo>
              <x14:negativeFillColor rgb="FFFF0000"/>
              <x14:axisColor rgb="FF000000"/>
            </x14:dataBar>
          </x14:cfRule>
          <xm:sqref>W95:W101 W109:W111</xm:sqref>
        </x14:conditionalFormatting>
        <x14:conditionalFormatting xmlns:xm="http://schemas.microsoft.com/office/excel/2006/main">
          <x14:cfRule type="dataBar" id="{0694BBF8-0753-4813-AE3E-3AFDFE3B26F0}">
            <x14:dataBar minLength="0" maxLength="100" gradient="0">
              <x14:cfvo type="num">
                <xm:f>0</xm:f>
              </x14:cfvo>
              <x14:cfvo type="num">
                <xm:f>100</xm:f>
              </x14:cfvo>
              <x14:negativeFillColor rgb="FFFF0000"/>
              <x14:axisColor rgb="FF000000"/>
            </x14:dataBar>
          </x14:cfRule>
          <xm:sqref>W102:W108 W112:W113</xm:sqref>
        </x14:conditionalFormatting>
      </x14:conditionalFormattings>
    </ext>
    <ext xmlns:x14="http://schemas.microsoft.com/office/spreadsheetml/2009/9/main" uri="{A8765BA9-456A-4dab-B4F3-ACF838C121DE}">
      <x14:slicerList>
        <x14:slicer r:id="rId4"/>
      </x14:slicerList>
    </ext>
    <ext xmlns:x15="http://schemas.microsoft.com/office/spreadsheetml/2010/11/main" uri="{3A4CF648-6AED-40f4-86FF-DC5316D8AED3}">
      <x14:slicerList xmlns:x14="http://schemas.microsoft.com/office/spreadsheetml/2009/9/main">
        <x14:slicer r:id="rId5"/>
      </x14:slicerList>
    </ext>
  </extLst>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EA1F74-C404-42B7-A616-D84ACFF23765}">
  <sheetPr codeName="Sheet6"/>
  <dimension ref="A1:AM101"/>
  <sheetViews>
    <sheetView zoomScale="83" zoomScaleNormal="83" workbookViewId="0">
      <pane xSplit="3" ySplit="1" topLeftCell="P59" activePane="bottomRight" state="frozen"/>
      <selection pane="bottomRight" activeCell="Z6" sqref="Z6"/>
      <selection pane="bottomLeft" activeCell="W55" sqref="W55"/>
      <selection pane="topRight" activeCell="W55" sqref="W55"/>
    </sheetView>
  </sheetViews>
  <sheetFormatPr defaultRowHeight="15"/>
  <cols>
    <col min="2" max="2" width="21.42578125" bestFit="1" customWidth="1"/>
    <col min="3" max="3" width="42.140625" customWidth="1"/>
    <col min="5" max="5" width="0" hidden="1" customWidth="1"/>
    <col min="6" max="6" width="102.140625" hidden="1" customWidth="1"/>
    <col min="8" max="8" width="9.42578125" bestFit="1" customWidth="1"/>
    <col min="9" max="11" width="8.85546875" bestFit="1" customWidth="1"/>
    <col min="12" max="12" width="9.42578125" bestFit="1" customWidth="1"/>
    <col min="13" max="13" width="8.85546875" bestFit="1" customWidth="1"/>
    <col min="14" max="14" width="10.42578125" bestFit="1" customWidth="1"/>
    <col min="15" max="15" width="9.42578125" bestFit="1" customWidth="1"/>
    <col min="16" max="16" width="8.85546875" bestFit="1" customWidth="1"/>
    <col min="17" max="20" width="9.42578125" bestFit="1" customWidth="1"/>
    <col min="21" max="21" width="8.85546875" bestFit="1" customWidth="1"/>
    <col min="22" max="23" width="9.42578125" bestFit="1" customWidth="1"/>
    <col min="24" max="29" width="8.85546875" bestFit="1" customWidth="1"/>
    <col min="30" max="32" width="9.42578125" bestFit="1" customWidth="1"/>
    <col min="33" max="33" width="8.85546875" bestFit="1" customWidth="1"/>
    <col min="34" max="35" width="9.42578125" bestFit="1" customWidth="1"/>
    <col min="36" max="36" width="10.42578125" bestFit="1" customWidth="1"/>
    <col min="37" max="37" width="9.42578125" bestFit="1" customWidth="1"/>
  </cols>
  <sheetData>
    <row r="1" spans="1:39">
      <c r="B1" t="s">
        <v>0</v>
      </c>
      <c r="C1" t="s">
        <v>1</v>
      </c>
      <c r="E1" t="s">
        <v>282</v>
      </c>
      <c r="F1" t="s">
        <v>283</v>
      </c>
      <c r="G1" t="s">
        <v>284</v>
      </c>
      <c r="H1" t="s">
        <v>2</v>
      </c>
      <c r="I1" t="s">
        <v>3</v>
      </c>
      <c r="J1" t="s">
        <v>4</v>
      </c>
      <c r="K1" t="s">
        <v>5</v>
      </c>
      <c r="L1" t="s">
        <v>6</v>
      </c>
      <c r="M1" t="s">
        <v>7</v>
      </c>
      <c r="N1" t="s">
        <v>8</v>
      </c>
      <c r="O1" t="s">
        <v>9</v>
      </c>
      <c r="P1" t="s">
        <v>10</v>
      </c>
      <c r="Q1" t="s">
        <v>11</v>
      </c>
      <c r="R1" t="s">
        <v>12</v>
      </c>
      <c r="S1" t="s">
        <v>13</v>
      </c>
      <c r="T1" t="s">
        <v>14</v>
      </c>
      <c r="U1" t="s">
        <v>15</v>
      </c>
      <c r="V1" t="s">
        <v>16</v>
      </c>
      <c r="W1" t="s">
        <v>17</v>
      </c>
      <c r="X1" t="s">
        <v>18</v>
      </c>
      <c r="Y1" t="s">
        <v>19</v>
      </c>
      <c r="Z1" t="s">
        <v>20</v>
      </c>
      <c r="AA1" t="s">
        <v>21</v>
      </c>
      <c r="AB1" t="s">
        <v>22</v>
      </c>
      <c r="AC1" t="s">
        <v>23</v>
      </c>
      <c r="AD1" t="s">
        <v>24</v>
      </c>
      <c r="AE1" t="s">
        <v>25</v>
      </c>
      <c r="AF1" t="s">
        <v>26</v>
      </c>
      <c r="AG1" t="s">
        <v>27</v>
      </c>
      <c r="AH1" t="s">
        <v>28</v>
      </c>
      <c r="AI1" t="s">
        <v>29</v>
      </c>
      <c r="AJ1" t="s">
        <v>30</v>
      </c>
      <c r="AK1" t="s">
        <v>31</v>
      </c>
      <c r="AL1" t="s">
        <v>682</v>
      </c>
      <c r="AM1" t="s">
        <v>286</v>
      </c>
    </row>
    <row r="2" spans="1:39">
      <c r="B2" t="s">
        <v>32</v>
      </c>
      <c r="C2" t="s">
        <v>32</v>
      </c>
      <c r="D2" t="str">
        <f>B2</f>
        <v>0verall STI</v>
      </c>
      <c r="H2" s="237" t="s">
        <v>221</v>
      </c>
      <c r="I2" s="237" t="s">
        <v>221</v>
      </c>
      <c r="J2" s="237" t="s">
        <v>221</v>
      </c>
      <c r="K2" s="237" t="s">
        <v>221</v>
      </c>
      <c r="L2" s="237" t="s">
        <v>221</v>
      </c>
      <c r="M2" s="237" t="s">
        <v>221</v>
      </c>
      <c r="N2" s="237" t="s">
        <v>221</v>
      </c>
      <c r="O2" s="237" t="s">
        <v>221</v>
      </c>
      <c r="P2" s="237" t="s">
        <v>221</v>
      </c>
      <c r="Q2" s="237" t="s">
        <v>221</v>
      </c>
      <c r="R2" s="237" t="s">
        <v>221</v>
      </c>
      <c r="S2" s="237" t="s">
        <v>221</v>
      </c>
      <c r="T2" s="237" t="s">
        <v>221</v>
      </c>
      <c r="U2" s="237" t="s">
        <v>221</v>
      </c>
      <c r="V2" s="237" t="s">
        <v>221</v>
      </c>
      <c r="W2" s="237" t="s">
        <v>221</v>
      </c>
      <c r="X2" s="237" t="s">
        <v>221</v>
      </c>
      <c r="Y2" s="237" t="s">
        <v>221</v>
      </c>
      <c r="Z2" s="237" t="s">
        <v>221</v>
      </c>
      <c r="AA2" s="237" t="s">
        <v>221</v>
      </c>
      <c r="AB2" s="237" t="s">
        <v>221</v>
      </c>
      <c r="AC2" s="237" t="s">
        <v>221</v>
      </c>
      <c r="AD2" s="237" t="s">
        <v>221</v>
      </c>
      <c r="AE2" s="237" t="s">
        <v>221</v>
      </c>
      <c r="AF2" s="237" t="s">
        <v>221</v>
      </c>
      <c r="AG2" s="237" t="s">
        <v>221</v>
      </c>
      <c r="AH2" s="237" t="s">
        <v>221</v>
      </c>
      <c r="AI2" s="237" t="s">
        <v>221</v>
      </c>
      <c r="AJ2" s="237" t="s">
        <v>221</v>
      </c>
      <c r="AK2" s="237" t="s">
        <v>221</v>
      </c>
      <c r="AL2" s="238"/>
      <c r="AM2" s="238"/>
    </row>
    <row r="3" spans="1:39">
      <c r="D3" t="str">
        <f t="shared" ref="D3" si="0">_xlfn.CONCAT(B3,C3)</f>
        <v/>
      </c>
      <c r="H3" s="239"/>
      <c r="I3" s="239"/>
      <c r="J3" s="239"/>
      <c r="K3" s="239"/>
      <c r="L3" s="239"/>
      <c r="M3" s="239"/>
      <c r="N3" s="239"/>
      <c r="O3" s="239"/>
      <c r="P3" s="239"/>
      <c r="Q3" s="239"/>
      <c r="R3" s="239"/>
      <c r="S3" s="239"/>
      <c r="T3" s="239"/>
      <c r="U3" s="239"/>
      <c r="V3" s="239"/>
      <c r="W3" s="239"/>
      <c r="X3" s="239"/>
      <c r="Y3" s="239"/>
      <c r="Z3" s="239"/>
      <c r="AA3" s="239"/>
      <c r="AB3" s="239"/>
      <c r="AC3" s="239"/>
      <c r="AD3" s="239"/>
      <c r="AE3" s="239"/>
      <c r="AF3" s="239"/>
      <c r="AG3" s="239"/>
      <c r="AH3" s="239"/>
      <c r="AI3" s="239"/>
      <c r="AJ3" s="239"/>
      <c r="AK3" s="239"/>
      <c r="AL3" s="238"/>
      <c r="AM3" s="238"/>
    </row>
    <row r="4" spans="1:39">
      <c r="B4" t="s">
        <v>33</v>
      </c>
      <c r="C4" t="s">
        <v>34</v>
      </c>
      <c r="D4" t="str">
        <f>B4</f>
        <v>1. Economic Pillar</v>
      </c>
      <c r="H4" s="237" t="s">
        <v>221</v>
      </c>
      <c r="I4" s="237" t="s">
        <v>221</v>
      </c>
      <c r="J4" s="237" t="s">
        <v>221</v>
      </c>
      <c r="K4" s="237" t="s">
        <v>221</v>
      </c>
      <c r="L4" s="237" t="s">
        <v>221</v>
      </c>
      <c r="M4" s="237" t="s">
        <v>221</v>
      </c>
      <c r="N4" s="237" t="s">
        <v>221</v>
      </c>
      <c r="O4" s="237" t="s">
        <v>221</v>
      </c>
      <c r="P4" s="237" t="s">
        <v>221</v>
      </c>
      <c r="Q4" s="237" t="s">
        <v>221</v>
      </c>
      <c r="R4" s="237" t="s">
        <v>221</v>
      </c>
      <c r="S4" s="237" t="s">
        <v>221</v>
      </c>
      <c r="T4" s="237" t="s">
        <v>221</v>
      </c>
      <c r="U4" s="237" t="s">
        <v>221</v>
      </c>
      <c r="V4" s="237" t="s">
        <v>221</v>
      </c>
      <c r="W4" s="237" t="s">
        <v>221</v>
      </c>
      <c r="X4" s="237" t="s">
        <v>221</v>
      </c>
      <c r="Y4" s="237" t="s">
        <v>221</v>
      </c>
      <c r="Z4" s="237" t="s">
        <v>221</v>
      </c>
      <c r="AA4" s="237" t="s">
        <v>221</v>
      </c>
      <c r="AB4" s="237" t="s">
        <v>221</v>
      </c>
      <c r="AC4" s="237" t="s">
        <v>221</v>
      </c>
      <c r="AD4" s="237" t="s">
        <v>221</v>
      </c>
      <c r="AE4" s="237" t="s">
        <v>221</v>
      </c>
      <c r="AF4" s="237" t="s">
        <v>221</v>
      </c>
      <c r="AG4" s="237" t="s">
        <v>221</v>
      </c>
      <c r="AH4" s="237" t="s">
        <v>221</v>
      </c>
      <c r="AI4" s="237" t="s">
        <v>221</v>
      </c>
      <c r="AJ4" s="237" t="s">
        <v>221</v>
      </c>
      <c r="AK4" s="237" t="s">
        <v>221</v>
      </c>
      <c r="AL4" s="238"/>
      <c r="AM4" s="238"/>
    </row>
    <row r="5" spans="1:39">
      <c r="A5" s="1">
        <v>1</v>
      </c>
      <c r="B5" s="2" t="s">
        <v>35</v>
      </c>
      <c r="C5" t="s">
        <v>36</v>
      </c>
      <c r="D5" t="str">
        <f>_xlfn.CONCAT(B5,". ",C5)</f>
        <v>1.01. Consumer price inflation</v>
      </c>
      <c r="E5" t="s">
        <v>287</v>
      </c>
      <c r="F5" t="s">
        <v>288</v>
      </c>
      <c r="H5" s="238">
        <v>2.819</v>
      </c>
      <c r="I5" s="238">
        <v>5.5579999999999998</v>
      </c>
      <c r="J5" s="238">
        <v>1.5</v>
      </c>
      <c r="K5" s="238">
        <v>2.956</v>
      </c>
      <c r="L5" s="238">
        <v>3.395</v>
      </c>
      <c r="M5" s="238">
        <v>4.524</v>
      </c>
      <c r="N5" s="238">
        <v>0.85299999999999998</v>
      </c>
      <c r="O5" s="238">
        <v>1.8220000000000001</v>
      </c>
      <c r="P5" s="238">
        <v>0.13300000000000001</v>
      </c>
      <c r="Q5" s="238">
        <v>1.569</v>
      </c>
      <c r="R5" s="238">
        <v>5.5170000000000003</v>
      </c>
      <c r="S5" s="238">
        <v>1.56</v>
      </c>
      <c r="T5" s="238">
        <v>-0.25600000000000001</v>
      </c>
      <c r="U5" s="238">
        <v>3.754</v>
      </c>
      <c r="V5" s="238">
        <v>2.4769999999999999</v>
      </c>
      <c r="W5" s="238">
        <v>5.6929999999999996</v>
      </c>
      <c r="X5" s="238">
        <v>3.6419999999999999</v>
      </c>
      <c r="Y5" s="238">
        <v>3.9409999999999998</v>
      </c>
      <c r="Z5" s="238">
        <v>8.9009999999999998</v>
      </c>
      <c r="AA5" s="238">
        <v>4.4850000000000003</v>
      </c>
      <c r="AB5" s="238">
        <v>3.9780000000000002</v>
      </c>
      <c r="AC5" s="238">
        <v>3.927</v>
      </c>
      <c r="AD5" s="238">
        <v>6.694</v>
      </c>
      <c r="AE5" s="238">
        <v>2.3050000000000002</v>
      </c>
      <c r="AF5" s="238">
        <v>2.4980000000000002</v>
      </c>
      <c r="AG5" s="238">
        <v>5.9589999999999996</v>
      </c>
      <c r="AH5" s="238">
        <v>1.2310000000000001</v>
      </c>
      <c r="AI5" s="238">
        <v>2.5880000000000001</v>
      </c>
      <c r="AJ5" s="238">
        <v>4.6849999999999996</v>
      </c>
      <c r="AK5" s="238">
        <v>1.871</v>
      </c>
      <c r="AL5" s="238"/>
      <c r="AM5" s="238" t="s">
        <v>684</v>
      </c>
    </row>
    <row r="6" spans="1:39">
      <c r="A6" s="1">
        <v>2</v>
      </c>
      <c r="B6" s="2" t="s">
        <v>38</v>
      </c>
      <c r="C6" t="s">
        <v>39</v>
      </c>
      <c r="D6" t="str">
        <f t="shared" ref="D6:D69" si="1">_xlfn.CONCAT(B6,". ",C6)</f>
        <v>1.02. Real GDP Growth per capita, % GDP</v>
      </c>
      <c r="E6" t="s">
        <v>289</v>
      </c>
      <c r="F6" t="s">
        <v>290</v>
      </c>
      <c r="G6" t="s">
        <v>291</v>
      </c>
      <c r="H6" s="238">
        <v>4.5885090515205702</v>
      </c>
      <c r="I6" s="238">
        <v>3.9901812905299701</v>
      </c>
      <c r="J6" s="238">
        <v>-0.90380526975847897</v>
      </c>
      <c r="K6" s="238">
        <v>1.13931395185968</v>
      </c>
      <c r="L6" s="238">
        <v>3.9298163427692701</v>
      </c>
      <c r="M6" s="238">
        <v>10.218966120042699</v>
      </c>
      <c r="N6" s="238">
        <v>8.0428266614359796</v>
      </c>
      <c r="O6" s="238">
        <v>7.2935220434002401</v>
      </c>
      <c r="P6" s="238">
        <v>2.7907793876965901</v>
      </c>
      <c r="Q6" s="238">
        <v>6.7577174908424498</v>
      </c>
      <c r="R6" s="238">
        <v>7.8999024363340702</v>
      </c>
      <c r="S6" s="238">
        <v>2.91252013202921</v>
      </c>
      <c r="T6" s="238">
        <v>1.8975578631880401</v>
      </c>
      <c r="U6" s="238">
        <v>0.62573677813134099</v>
      </c>
      <c r="V6" s="238">
        <v>2.7659497344494102</v>
      </c>
      <c r="W6" s="238">
        <v>3.83825421559798</v>
      </c>
      <c r="X6" s="238">
        <v>-18.476288410465902</v>
      </c>
      <c r="Y6" s="238">
        <v>5.0324405601120796</v>
      </c>
      <c r="Z6" s="238">
        <v>3.5025950953959302</v>
      </c>
      <c r="AA6" s="238">
        <v>-0.33442287231426299</v>
      </c>
      <c r="AB6" s="238">
        <v>12.1757242385245</v>
      </c>
      <c r="AC6" s="238">
        <v>4.2277364658938099</v>
      </c>
      <c r="AD6" s="238">
        <v>5.1409209717359197</v>
      </c>
      <c r="AE6" s="238">
        <v>12.1967213664645</v>
      </c>
      <c r="AF6" s="238">
        <v>4.2222098470686404</v>
      </c>
      <c r="AG6" s="238">
        <v>3.0286572617510501</v>
      </c>
      <c r="AH6" s="238">
        <v>1.34724294468811</v>
      </c>
      <c r="AI6" s="238">
        <v>6.7257078724102799</v>
      </c>
      <c r="AJ6" s="238">
        <v>5.3750169808744097</v>
      </c>
      <c r="AK6" s="238">
        <v>1.6209108394784699</v>
      </c>
      <c r="AL6" s="238"/>
      <c r="AM6" s="238" t="s">
        <v>684</v>
      </c>
    </row>
    <row r="7" spans="1:39">
      <c r="A7" s="1">
        <v>3</v>
      </c>
      <c r="B7" s="2" t="s">
        <v>40</v>
      </c>
      <c r="C7" t="s">
        <v>41</v>
      </c>
      <c r="D7" t="str">
        <f t="shared" si="1"/>
        <v>1.03. Growth in labor force, %</v>
      </c>
      <c r="E7" t="s">
        <v>289</v>
      </c>
      <c r="F7" t="s">
        <v>292</v>
      </c>
      <c r="G7" t="s">
        <v>293</v>
      </c>
      <c r="H7" s="238">
        <v>2.1650012962658698</v>
      </c>
      <c r="I7" s="238">
        <v>2.0516285007875301</v>
      </c>
      <c r="J7" s="238">
        <v>0.85563519958671297</v>
      </c>
      <c r="K7" s="238">
        <v>1.8831524061420299</v>
      </c>
      <c r="L7" s="238">
        <v>2.7418782102454999</v>
      </c>
      <c r="M7" s="241">
        <v>-0.431368153181377</v>
      </c>
      <c r="N7" s="238">
        <v>0.17351880580662701</v>
      </c>
      <c r="O7" s="238">
        <v>-0.37612838515545399</v>
      </c>
      <c r="P7" s="238">
        <v>9.7420125827178694</v>
      </c>
      <c r="Q7" s="238">
        <v>-0.66237418590882102</v>
      </c>
      <c r="R7" s="238">
        <v>2.95239340960716</v>
      </c>
      <c r="S7" s="238">
        <v>1.9819721714674701</v>
      </c>
      <c r="T7" s="238">
        <v>-0.42742547280899501</v>
      </c>
      <c r="U7" s="238">
        <v>1.8357504249691301</v>
      </c>
      <c r="V7" s="238">
        <v>1.19050727421703</v>
      </c>
      <c r="W7" s="238">
        <v>7.9455693800860097</v>
      </c>
      <c r="X7" s="238">
        <v>-2.3353847725467198</v>
      </c>
      <c r="Y7" s="238">
        <v>0.64672929283031699</v>
      </c>
      <c r="Z7" s="238">
        <v>2.7446172725211802</v>
      </c>
      <c r="AA7" s="238">
        <v>2.3087389992534599</v>
      </c>
      <c r="AB7" s="238">
        <v>14.5970044990594</v>
      </c>
      <c r="AC7" s="238">
        <v>4.4293456778822504</v>
      </c>
      <c r="AD7" s="238">
        <v>-1.0373681743813401</v>
      </c>
      <c r="AE7" s="238">
        <v>-0.13919312095235201</v>
      </c>
      <c r="AF7" s="238">
        <v>0.46231007467283403</v>
      </c>
      <c r="AG7" s="238">
        <v>1.03132961650345</v>
      </c>
      <c r="AH7" s="238">
        <v>3.9263057489891097E-2</v>
      </c>
      <c r="AI7" s="238">
        <v>-1.6325455627119699E-2</v>
      </c>
      <c r="AJ7" s="238">
        <v>0.47944040050942299</v>
      </c>
      <c r="AK7" s="238">
        <v>0.47541013527370202</v>
      </c>
      <c r="AL7" s="238"/>
      <c r="AM7" s="238" t="s">
        <v>684</v>
      </c>
    </row>
    <row r="8" spans="1:39">
      <c r="A8" s="1">
        <v>4</v>
      </c>
      <c r="B8" s="2" t="s">
        <v>42</v>
      </c>
      <c r="C8" t="s">
        <v>43</v>
      </c>
      <c r="D8" t="str">
        <f t="shared" si="1"/>
        <v>1.04. Foreign direct investment, net inflows, % GDP</v>
      </c>
      <c r="E8" t="s">
        <v>289</v>
      </c>
      <c r="F8" t="s">
        <v>292</v>
      </c>
      <c r="G8" t="s">
        <v>294</v>
      </c>
      <c r="H8" s="238">
        <v>1.4790148795482101</v>
      </c>
      <c r="I8" s="238">
        <v>0.35386653392719403</v>
      </c>
      <c r="J8" s="238">
        <v>4.7105654062184197</v>
      </c>
      <c r="K8" s="238">
        <v>14.044351069226201</v>
      </c>
      <c r="L8" s="238">
        <v>1.61408526175543</v>
      </c>
      <c r="M8" s="238">
        <v>3.3715480905301298</v>
      </c>
      <c r="N8" s="238">
        <v>1.44318135726924</v>
      </c>
      <c r="O8" s="238">
        <v>0.90171316521253397</v>
      </c>
      <c r="P8" s="238">
        <v>1.16411807176767</v>
      </c>
      <c r="Q8" s="238">
        <v>33.888363900286301</v>
      </c>
      <c r="R8" s="238">
        <v>2.4194147145558098</v>
      </c>
      <c r="S8" s="238">
        <v>1.8066623327335101</v>
      </c>
      <c r="T8" s="238">
        <v>1.2401361451872801</v>
      </c>
      <c r="U8" s="238">
        <v>5.0578817303801502</v>
      </c>
      <c r="V8" s="238">
        <v>1.2798029993554201</v>
      </c>
      <c r="W8" s="238">
        <v>2.8911959600802102</v>
      </c>
      <c r="X8" s="238">
        <v>2.2970131359765</v>
      </c>
      <c r="Y8" s="238">
        <v>1.9257361173469201</v>
      </c>
      <c r="Z8" s="238">
        <v>0.80156885741054196</v>
      </c>
      <c r="AA8" s="238">
        <v>-3.7921981803200202</v>
      </c>
      <c r="AB8" s="238">
        <v>1.47511677634081</v>
      </c>
      <c r="AC8" s="238">
        <v>1.8217956677808</v>
      </c>
      <c r="AD8" s="238">
        <v>0.63895006090932305</v>
      </c>
      <c r="AE8" s="238">
        <v>25.719273277084</v>
      </c>
      <c r="AF8" s="238">
        <v>0.56313716564094995</v>
      </c>
      <c r="AG8" s="238">
        <v>0.53778787827490804</v>
      </c>
      <c r="AH8" s="238">
        <v>-0.96589650925715798</v>
      </c>
      <c r="AI8" s="238">
        <v>1.125402100881</v>
      </c>
      <c r="AJ8" s="238">
        <v>1.0084364886605901</v>
      </c>
      <c r="AK8" s="238">
        <v>5.8268515843826902</v>
      </c>
      <c r="AL8" s="238"/>
      <c r="AM8" s="238" t="s">
        <v>692</v>
      </c>
    </row>
    <row r="9" spans="1:39">
      <c r="A9" s="1">
        <v>5</v>
      </c>
      <c r="B9" s="2" t="s">
        <v>44</v>
      </c>
      <c r="C9" t="s">
        <v>45</v>
      </c>
      <c r="D9" t="str">
        <f t="shared" si="1"/>
        <v>1.05. Gross fixed capital formation, % GDP</v>
      </c>
      <c r="E9" t="s">
        <v>289</v>
      </c>
      <c r="F9" t="s">
        <v>292</v>
      </c>
      <c r="G9" t="s">
        <v>295</v>
      </c>
      <c r="H9" s="238">
        <v>22.654687394301298</v>
      </c>
      <c r="I9" s="238">
        <v>30.468416319246199</v>
      </c>
      <c r="J9" s="238">
        <v>40.377628964600703</v>
      </c>
      <c r="K9" s="238">
        <v>24.084110560094501</v>
      </c>
      <c r="L9" s="238">
        <v>23.2624784526121</v>
      </c>
      <c r="M9" s="238">
        <v>20.897188440843401</v>
      </c>
      <c r="N9" s="238">
        <v>42.882728131543502</v>
      </c>
      <c r="O9" s="238">
        <v>26.7257231052604</v>
      </c>
      <c r="P9" s="238">
        <v>23.533090080449998</v>
      </c>
      <c r="Q9" s="238">
        <v>17.121102339711999</v>
      </c>
      <c r="R9" s="238">
        <v>27.093915444843201</v>
      </c>
      <c r="S9" s="238">
        <v>31.7334294589477</v>
      </c>
      <c r="T9" s="238">
        <v>25.297288108790401</v>
      </c>
      <c r="U9" s="238">
        <v>0</v>
      </c>
      <c r="V9" s="238">
        <v>20.934417145216901</v>
      </c>
      <c r="W9" s="238">
        <v>18.776813181500199</v>
      </c>
      <c r="X9" s="238">
        <v>0</v>
      </c>
      <c r="Y9" s="238">
        <v>22.782714141939501</v>
      </c>
      <c r="Z9" s="238">
        <v>13.727621156884799</v>
      </c>
      <c r="AA9" s="238">
        <v>0</v>
      </c>
      <c r="AB9" s="238">
        <v>19.6872609841081</v>
      </c>
      <c r="AC9" s="238">
        <v>21.278442113432501</v>
      </c>
      <c r="AD9" s="238">
        <v>21.756616567717</v>
      </c>
      <c r="AE9" s="238">
        <v>21.4757579420328</v>
      </c>
      <c r="AF9" s="238">
        <v>31.113170384290399</v>
      </c>
      <c r="AG9" s="238">
        <v>25.4444366969743</v>
      </c>
      <c r="AH9" s="238">
        <v>23.065199602045698</v>
      </c>
      <c r="AI9" s="238">
        <v>17.106203249396302</v>
      </c>
      <c r="AJ9" s="238">
        <v>21.3761064628839</v>
      </c>
      <c r="AK9" s="238">
        <v>24.3633032450388</v>
      </c>
      <c r="AL9" s="238"/>
      <c r="AM9" s="238" t="s">
        <v>692</v>
      </c>
    </row>
    <row r="10" spans="1:39">
      <c r="A10" s="1">
        <v>6</v>
      </c>
      <c r="B10" s="2" t="s">
        <v>46</v>
      </c>
      <c r="C10" t="s">
        <v>47</v>
      </c>
      <c r="D10" t="str">
        <f t="shared" si="1"/>
        <v>1.06. Tariff &amp; non-tariff barriers</v>
      </c>
      <c r="E10" t="s">
        <v>685</v>
      </c>
      <c r="H10" s="237" t="s">
        <v>221</v>
      </c>
      <c r="I10" s="237" t="s">
        <v>221</v>
      </c>
      <c r="J10" s="237" t="s">
        <v>221</v>
      </c>
      <c r="K10" s="237" t="s">
        <v>221</v>
      </c>
      <c r="L10" s="237" t="s">
        <v>221</v>
      </c>
      <c r="M10" s="237" t="s">
        <v>221</v>
      </c>
      <c r="N10" s="237" t="s">
        <v>221</v>
      </c>
      <c r="O10" s="237" t="s">
        <v>221</v>
      </c>
      <c r="P10" s="237" t="s">
        <v>221</v>
      </c>
      <c r="Q10" s="237" t="s">
        <v>221</v>
      </c>
      <c r="R10" s="237" t="s">
        <v>221</v>
      </c>
      <c r="S10" s="237" t="s">
        <v>221</v>
      </c>
      <c r="T10" s="237" t="s">
        <v>221</v>
      </c>
      <c r="U10" s="237" t="s">
        <v>221</v>
      </c>
      <c r="V10" s="237" t="s">
        <v>221</v>
      </c>
      <c r="W10" s="237" t="s">
        <v>221</v>
      </c>
      <c r="X10" s="237" t="s">
        <v>221</v>
      </c>
      <c r="Y10" s="237" t="s">
        <v>221</v>
      </c>
      <c r="Z10" s="237" t="s">
        <v>221</v>
      </c>
      <c r="AA10" s="237" t="s">
        <v>221</v>
      </c>
      <c r="AB10" s="237" t="s">
        <v>221</v>
      </c>
      <c r="AC10" s="237" t="s">
        <v>221</v>
      </c>
      <c r="AD10" s="237" t="s">
        <v>221</v>
      </c>
      <c r="AE10" s="237" t="s">
        <v>221</v>
      </c>
      <c r="AF10" s="237" t="s">
        <v>221</v>
      </c>
      <c r="AG10" s="237" t="s">
        <v>221</v>
      </c>
      <c r="AH10" s="237" t="s">
        <v>221</v>
      </c>
      <c r="AI10" s="237" t="s">
        <v>221</v>
      </c>
      <c r="AJ10" s="237" t="s">
        <v>221</v>
      </c>
      <c r="AK10" s="237" t="s">
        <v>221</v>
      </c>
      <c r="AL10" s="238"/>
      <c r="AM10" s="238"/>
    </row>
    <row r="11" spans="1:39">
      <c r="A11" s="1">
        <v>7</v>
      </c>
      <c r="B11" s="3" t="s">
        <v>48</v>
      </c>
      <c r="C11" t="s">
        <v>49</v>
      </c>
      <c r="D11" t="str">
        <f t="shared" si="1"/>
        <v>1.06.01. Tariff barriers</v>
      </c>
      <c r="E11" t="s">
        <v>686</v>
      </c>
      <c r="H11" s="237" t="s">
        <v>221</v>
      </c>
      <c r="I11" s="237" t="s">
        <v>221</v>
      </c>
      <c r="J11" s="237" t="s">
        <v>221</v>
      </c>
      <c r="K11" s="237" t="s">
        <v>221</v>
      </c>
      <c r="L11" s="237" t="s">
        <v>221</v>
      </c>
      <c r="M11" s="237" t="s">
        <v>221</v>
      </c>
      <c r="N11" s="237" t="s">
        <v>221</v>
      </c>
      <c r="O11" s="237" t="s">
        <v>221</v>
      </c>
      <c r="P11" s="237" t="s">
        <v>221</v>
      </c>
      <c r="Q11" s="237" t="s">
        <v>221</v>
      </c>
      <c r="R11" s="237" t="s">
        <v>221</v>
      </c>
      <c r="S11" s="237" t="s">
        <v>221</v>
      </c>
      <c r="T11" s="237" t="s">
        <v>221</v>
      </c>
      <c r="U11" s="237" t="s">
        <v>221</v>
      </c>
      <c r="V11" s="237" t="s">
        <v>221</v>
      </c>
      <c r="W11" s="237" t="s">
        <v>221</v>
      </c>
      <c r="X11" s="237" t="s">
        <v>221</v>
      </c>
      <c r="Y11" s="237" t="s">
        <v>221</v>
      </c>
      <c r="Z11" s="237" t="s">
        <v>221</v>
      </c>
      <c r="AA11" s="237" t="s">
        <v>221</v>
      </c>
      <c r="AB11" s="237" t="s">
        <v>221</v>
      </c>
      <c r="AC11" s="237" t="s">
        <v>221</v>
      </c>
      <c r="AD11" s="237" t="s">
        <v>221</v>
      </c>
      <c r="AE11" s="237" t="s">
        <v>221</v>
      </c>
      <c r="AF11" s="237" t="s">
        <v>221</v>
      </c>
      <c r="AG11" s="237" t="s">
        <v>221</v>
      </c>
      <c r="AH11" s="237" t="s">
        <v>221</v>
      </c>
      <c r="AI11" s="237" t="s">
        <v>221</v>
      </c>
      <c r="AJ11" s="237" t="s">
        <v>221</v>
      </c>
      <c r="AK11" s="237" t="s">
        <v>221</v>
      </c>
      <c r="AL11" s="238"/>
      <c r="AM11" s="238"/>
    </row>
    <row r="12" spans="1:39">
      <c r="A12" s="1">
        <v>8</v>
      </c>
      <c r="B12" s="4" t="s">
        <v>50</v>
      </c>
      <c r="C12" t="s">
        <v>51</v>
      </c>
      <c r="D12" t="str">
        <f t="shared" si="1"/>
        <v>1.06.01.a. Tariff barriers in force</v>
      </c>
      <c r="E12" t="s">
        <v>287</v>
      </c>
      <c r="F12" t="s">
        <v>296</v>
      </c>
      <c r="G12" t="s">
        <v>297</v>
      </c>
      <c r="H12" s="238">
        <v>644</v>
      </c>
      <c r="I12" s="238">
        <v>80</v>
      </c>
      <c r="J12" s="238"/>
      <c r="K12" s="238">
        <v>14</v>
      </c>
      <c r="L12" s="238">
        <v>302</v>
      </c>
      <c r="M12" s="238">
        <v>30</v>
      </c>
      <c r="N12" s="238">
        <v>777</v>
      </c>
      <c r="O12" s="238">
        <v>3</v>
      </c>
      <c r="P12" s="238">
        <v>355</v>
      </c>
      <c r="Q12" s="238">
        <v>0</v>
      </c>
      <c r="R12" s="238">
        <v>2434</v>
      </c>
      <c r="S12" s="238">
        <v>573</v>
      </c>
      <c r="T12" s="238">
        <v>1597</v>
      </c>
      <c r="U12" s="238"/>
      <c r="V12" s="238">
        <v>64</v>
      </c>
      <c r="W12" s="238">
        <v>433</v>
      </c>
      <c r="X12" s="238">
        <v>5</v>
      </c>
      <c r="Y12" s="238">
        <v>271</v>
      </c>
      <c r="Z12" s="238">
        <v>933</v>
      </c>
      <c r="AA12" s="238">
        <v>1</v>
      </c>
      <c r="AB12" s="238">
        <v>14</v>
      </c>
      <c r="AC12" s="238">
        <v>319</v>
      </c>
      <c r="AD12" s="238">
        <v>2142</v>
      </c>
      <c r="AE12" s="238">
        <v>75</v>
      </c>
      <c r="AF12" s="238">
        <v>294</v>
      </c>
      <c r="AG12" s="238">
        <v>306</v>
      </c>
      <c r="AH12" s="238">
        <v>351</v>
      </c>
      <c r="AI12" s="238">
        <v>1118</v>
      </c>
      <c r="AJ12" s="238">
        <v>4957</v>
      </c>
      <c r="AK12" s="238">
        <v>462</v>
      </c>
      <c r="AL12" s="238"/>
      <c r="AM12" s="238" t="s">
        <v>684</v>
      </c>
    </row>
    <row r="13" spans="1:39">
      <c r="A13" s="1">
        <v>9</v>
      </c>
      <c r="B13" s="4" t="s">
        <v>52</v>
      </c>
      <c r="C13" t="s">
        <v>222</v>
      </c>
      <c r="D13" t="str">
        <f t="shared" si="1"/>
        <v>1.06.01.b. New tariff barriers 2021</v>
      </c>
      <c r="E13" t="s">
        <v>287</v>
      </c>
      <c r="F13" t="s">
        <v>296</v>
      </c>
      <c r="G13" t="s">
        <v>299</v>
      </c>
      <c r="H13" s="238">
        <v>0</v>
      </c>
      <c r="I13" s="238">
        <v>5</v>
      </c>
      <c r="J13" s="238"/>
      <c r="K13" s="238">
        <v>0</v>
      </c>
      <c r="L13" s="238">
        <v>0</v>
      </c>
      <c r="M13" s="238">
        <v>24</v>
      </c>
      <c r="N13" s="238">
        <v>113</v>
      </c>
      <c r="O13" s="238">
        <v>0</v>
      </c>
      <c r="P13" s="238">
        <v>8</v>
      </c>
      <c r="Q13" s="238">
        <v>0</v>
      </c>
      <c r="R13" s="238">
        <v>51</v>
      </c>
      <c r="S13" s="238">
        <v>0</v>
      </c>
      <c r="T13" s="238">
        <v>0</v>
      </c>
      <c r="U13" s="238"/>
      <c r="V13" s="238">
        <v>19</v>
      </c>
      <c r="W13" s="238">
        <v>39</v>
      </c>
      <c r="X13" s="238">
        <v>0</v>
      </c>
      <c r="Y13" s="238">
        <v>0</v>
      </c>
      <c r="Z13" s="238">
        <v>253</v>
      </c>
      <c r="AA13" s="238">
        <v>0</v>
      </c>
      <c r="AB13" s="238">
        <v>0</v>
      </c>
      <c r="AC13" s="238">
        <v>0</v>
      </c>
      <c r="AD13" s="238">
        <v>32</v>
      </c>
      <c r="AE13" s="238">
        <v>32</v>
      </c>
      <c r="AF13" s="238">
        <v>0</v>
      </c>
      <c r="AG13" s="238">
        <v>0</v>
      </c>
      <c r="AH13" s="238">
        <v>0</v>
      </c>
      <c r="AI13" s="238">
        <v>34</v>
      </c>
      <c r="AJ13" s="238">
        <v>462</v>
      </c>
      <c r="AK13" s="238">
        <v>0</v>
      </c>
      <c r="AL13" s="238"/>
      <c r="AM13" s="238" t="s">
        <v>684</v>
      </c>
    </row>
    <row r="14" spans="1:39">
      <c r="A14" s="1">
        <v>10</v>
      </c>
      <c r="B14" s="4" t="s">
        <v>54</v>
      </c>
      <c r="C14" t="s">
        <v>223</v>
      </c>
      <c r="D14" t="str">
        <f t="shared" si="1"/>
        <v>1.06.01.c. Percentage of trade affected by tariff barrier (up to 2018)</v>
      </c>
      <c r="E14" t="s">
        <v>287</v>
      </c>
      <c r="F14" t="s">
        <v>296</v>
      </c>
      <c r="G14" t="s">
        <v>688</v>
      </c>
      <c r="H14" s="238">
        <v>6.0552142699999996</v>
      </c>
      <c r="I14" s="238">
        <v>5.7579239800000002</v>
      </c>
      <c r="J14" s="238"/>
      <c r="K14" s="238">
        <v>3.97190661</v>
      </c>
      <c r="L14" s="238">
        <v>10.81890574</v>
      </c>
      <c r="M14" s="238">
        <v>0.10266609</v>
      </c>
      <c r="N14" s="238">
        <v>32.437785259999998</v>
      </c>
      <c r="O14" s="238"/>
      <c r="P14" s="238">
        <v>51.709219580000003</v>
      </c>
      <c r="Q14" s="238"/>
      <c r="R14" s="238">
        <v>49.229937200000002</v>
      </c>
      <c r="S14" s="238">
        <v>20.884746679999999</v>
      </c>
      <c r="T14" s="238">
        <v>3.0379595699999999</v>
      </c>
      <c r="U14" s="238"/>
      <c r="V14" s="238">
        <v>12.09006488</v>
      </c>
      <c r="W14" s="238">
        <v>8.4392472999999999</v>
      </c>
      <c r="X14" s="238"/>
      <c r="Y14" s="238">
        <v>3.10039489</v>
      </c>
      <c r="Z14" s="238">
        <v>50.537818999999999</v>
      </c>
      <c r="AA14" s="238"/>
      <c r="AB14" s="238">
        <v>0.61642618999999998</v>
      </c>
      <c r="AC14" s="238">
        <v>2.9533738500000002</v>
      </c>
      <c r="AD14" s="238">
        <v>14.15918286</v>
      </c>
      <c r="AE14" s="238">
        <v>0.15087229999999999</v>
      </c>
      <c r="AF14" s="238">
        <v>17.03769892</v>
      </c>
      <c r="AG14" s="238">
        <v>18.816491769999999</v>
      </c>
      <c r="AH14" s="238">
        <v>12.54072858</v>
      </c>
      <c r="AI14" s="238">
        <v>15.047903399999999</v>
      </c>
      <c r="AJ14" s="238">
        <v>12.183643930000001</v>
      </c>
      <c r="AK14" s="238">
        <v>22.991331120000002</v>
      </c>
      <c r="AL14" s="238"/>
      <c r="AM14" s="238" t="s">
        <v>810</v>
      </c>
    </row>
    <row r="15" spans="1:39">
      <c r="A15" s="1">
        <v>11</v>
      </c>
      <c r="B15" s="3" t="s">
        <v>56</v>
      </c>
      <c r="C15" t="s">
        <v>57</v>
      </c>
      <c r="D15" t="str">
        <f t="shared" si="1"/>
        <v>1.06.02. Non-tariff barriers</v>
      </c>
      <c r="E15" t="s">
        <v>686</v>
      </c>
      <c r="H15" s="238"/>
      <c r="I15" s="238"/>
      <c r="J15" s="238"/>
      <c r="K15" s="238"/>
      <c r="L15" s="238"/>
      <c r="M15" s="238"/>
      <c r="N15" s="238"/>
      <c r="O15" s="238"/>
      <c r="P15" s="238"/>
      <c r="Q15" s="238"/>
      <c r="R15" s="238"/>
      <c r="S15" s="238"/>
      <c r="T15" s="238"/>
      <c r="U15" s="238"/>
      <c r="V15" s="238"/>
      <c r="W15" s="238"/>
      <c r="X15" s="238"/>
      <c r="Y15" s="238"/>
      <c r="Z15" s="238"/>
      <c r="AA15" s="238"/>
      <c r="AB15" s="238"/>
      <c r="AC15" s="238"/>
      <c r="AD15" s="238"/>
      <c r="AE15" s="238"/>
      <c r="AF15" s="238"/>
      <c r="AG15" s="238"/>
      <c r="AH15" s="238"/>
      <c r="AI15" s="238"/>
      <c r="AJ15" s="238"/>
      <c r="AK15" s="238"/>
      <c r="AL15" s="238"/>
      <c r="AM15" s="238"/>
    </row>
    <row r="16" spans="1:39">
      <c r="A16" s="1">
        <v>12</v>
      </c>
      <c r="B16" s="4" t="s">
        <v>58</v>
      </c>
      <c r="C16" t="s">
        <v>59</v>
      </c>
      <c r="D16" t="str">
        <f t="shared" si="1"/>
        <v>1.06.02.a. Non-tariff barriers in force</v>
      </c>
      <c r="E16" t="s">
        <v>287</v>
      </c>
      <c r="F16" t="s">
        <v>296</v>
      </c>
      <c r="G16" t="s">
        <v>302</v>
      </c>
      <c r="H16" s="238">
        <v>3127</v>
      </c>
      <c r="I16" s="238">
        <v>127</v>
      </c>
      <c r="J16" s="238"/>
      <c r="K16" s="238">
        <v>6</v>
      </c>
      <c r="L16" s="238">
        <v>10150</v>
      </c>
      <c r="M16" s="238">
        <v>8</v>
      </c>
      <c r="N16" s="238">
        <v>10235</v>
      </c>
      <c r="O16" s="238">
        <v>15</v>
      </c>
      <c r="P16" s="238">
        <v>269</v>
      </c>
      <c r="Q16" s="238">
        <v>66</v>
      </c>
      <c r="R16" s="238">
        <v>8212</v>
      </c>
      <c r="S16" s="238">
        <v>3576</v>
      </c>
      <c r="T16" s="238">
        <v>4948</v>
      </c>
      <c r="U16" s="238"/>
      <c r="V16" s="238">
        <v>714</v>
      </c>
      <c r="W16" s="238">
        <v>867</v>
      </c>
      <c r="X16" s="238">
        <v>50</v>
      </c>
      <c r="Y16" s="238">
        <v>147</v>
      </c>
      <c r="Z16" s="238">
        <v>1437</v>
      </c>
      <c r="AA16" s="238">
        <v>0</v>
      </c>
      <c r="AB16" s="238">
        <v>26</v>
      </c>
      <c r="AC16" s="238">
        <v>113</v>
      </c>
      <c r="AD16" s="238">
        <v>14957</v>
      </c>
      <c r="AE16" s="238">
        <v>301</v>
      </c>
      <c r="AF16" s="238">
        <v>1253</v>
      </c>
      <c r="AG16" s="238">
        <v>232</v>
      </c>
      <c r="AH16" s="238">
        <v>331</v>
      </c>
      <c r="AI16" s="238">
        <v>8348</v>
      </c>
      <c r="AJ16" s="238">
        <v>84498</v>
      </c>
      <c r="AK16" s="238">
        <v>360</v>
      </c>
      <c r="AL16" s="238"/>
      <c r="AM16" s="238" t="s">
        <v>684</v>
      </c>
    </row>
    <row r="17" spans="1:39">
      <c r="A17" s="1">
        <v>13</v>
      </c>
      <c r="B17" s="4" t="s">
        <v>60</v>
      </c>
      <c r="C17" t="s">
        <v>224</v>
      </c>
      <c r="D17" t="str">
        <f t="shared" si="1"/>
        <v>1.06.02.b. New non-tariff barriers 2021</v>
      </c>
      <c r="E17" t="s">
        <v>287</v>
      </c>
      <c r="F17" t="s">
        <v>296</v>
      </c>
      <c r="G17" t="s">
        <v>304</v>
      </c>
      <c r="H17" s="238">
        <v>447</v>
      </c>
      <c r="I17" s="238">
        <v>5</v>
      </c>
      <c r="J17" s="238"/>
      <c r="K17" s="238">
        <v>0</v>
      </c>
      <c r="L17" s="238">
        <v>890</v>
      </c>
      <c r="M17" s="238">
        <v>0</v>
      </c>
      <c r="N17" s="238">
        <v>779</v>
      </c>
      <c r="O17" s="238">
        <v>0</v>
      </c>
      <c r="P17" s="238">
        <v>0</v>
      </c>
      <c r="Q17" s="238">
        <v>0</v>
      </c>
      <c r="R17" s="238">
        <v>1869</v>
      </c>
      <c r="S17" s="238">
        <v>238</v>
      </c>
      <c r="T17" s="238">
        <v>511</v>
      </c>
      <c r="U17" s="238"/>
      <c r="V17" s="238">
        <v>109</v>
      </c>
      <c r="W17" s="238">
        <v>53</v>
      </c>
      <c r="X17" s="238">
        <v>0</v>
      </c>
      <c r="Y17" s="238">
        <v>218</v>
      </c>
      <c r="Z17" s="238">
        <v>227</v>
      </c>
      <c r="AA17" s="238">
        <v>0</v>
      </c>
      <c r="AB17" s="238">
        <v>13</v>
      </c>
      <c r="AC17" s="238">
        <v>72</v>
      </c>
      <c r="AD17" s="238">
        <v>1176</v>
      </c>
      <c r="AE17" s="238">
        <v>0</v>
      </c>
      <c r="AF17" s="238">
        <v>15</v>
      </c>
      <c r="AG17" s="238">
        <v>15</v>
      </c>
      <c r="AH17" s="238">
        <v>22</v>
      </c>
      <c r="AI17" s="238">
        <v>705</v>
      </c>
      <c r="AJ17" s="238">
        <v>6329</v>
      </c>
      <c r="AK17" s="238">
        <v>79</v>
      </c>
      <c r="AL17" s="238"/>
      <c r="AM17" s="238" t="s">
        <v>684</v>
      </c>
    </row>
    <row r="18" spans="1:39">
      <c r="A18" s="1">
        <v>14</v>
      </c>
      <c r="B18" s="4" t="s">
        <v>62</v>
      </c>
      <c r="C18" t="s">
        <v>225</v>
      </c>
      <c r="D18" t="str">
        <f t="shared" si="1"/>
        <v>1.06.02.c. Percentage of trade affected by non-tariff barrier (up to 2018)</v>
      </c>
      <c r="E18" t="s">
        <v>287</v>
      </c>
      <c r="F18" t="s">
        <v>296</v>
      </c>
      <c r="G18" t="s">
        <v>690</v>
      </c>
      <c r="H18" s="238">
        <v>65.404024030000002</v>
      </c>
      <c r="I18" s="238">
        <v>28.059065579999999</v>
      </c>
      <c r="J18" s="238">
        <v>10.07251436</v>
      </c>
      <c r="K18" s="238">
        <v>36.398866730000002</v>
      </c>
      <c r="L18" s="238">
        <v>68.851257959999998</v>
      </c>
      <c r="M18" s="238">
        <v>57.351891850000001</v>
      </c>
      <c r="N18" s="238">
        <v>55.455868629999998</v>
      </c>
      <c r="O18" s="238"/>
      <c r="P18" s="238">
        <v>16.117160819999999</v>
      </c>
      <c r="Q18" s="238">
        <v>69.635695319999996</v>
      </c>
      <c r="R18" s="238">
        <v>44.750300090000003</v>
      </c>
      <c r="S18" s="238">
        <v>67.467850479999996</v>
      </c>
      <c r="T18" s="238">
        <v>55.077719199999997</v>
      </c>
      <c r="U18" s="238"/>
      <c r="V18" s="238">
        <v>67.261456179999996</v>
      </c>
      <c r="W18" s="238">
        <v>73.90927404</v>
      </c>
      <c r="X18" s="238"/>
      <c r="Y18" s="238">
        <v>42.669320390000003</v>
      </c>
      <c r="Z18" s="238">
        <v>20.438722309999999</v>
      </c>
      <c r="AA18" s="238"/>
      <c r="AB18" s="238">
        <v>48.554378960000001</v>
      </c>
      <c r="AC18" s="238">
        <v>35.252039809999999</v>
      </c>
      <c r="AD18" s="238">
        <v>66.665251389999995</v>
      </c>
      <c r="AE18" s="238">
        <v>77.347680740000001</v>
      </c>
      <c r="AF18" s="238">
        <v>50.79355134</v>
      </c>
      <c r="AG18" s="238">
        <v>38.080021930000001</v>
      </c>
      <c r="AH18" s="238">
        <v>47.781153000000003</v>
      </c>
      <c r="AI18" s="238">
        <v>64.422789480000006</v>
      </c>
      <c r="AJ18" s="238">
        <v>81.043670050000003</v>
      </c>
      <c r="AK18" s="238">
        <v>67.705870689999998</v>
      </c>
      <c r="AL18" s="238"/>
      <c r="AM18" s="238" t="s">
        <v>810</v>
      </c>
    </row>
    <row r="19" spans="1:39">
      <c r="A19" s="1">
        <v>15</v>
      </c>
      <c r="B19" s="2" t="s">
        <v>64</v>
      </c>
      <c r="C19" t="s">
        <v>65</v>
      </c>
      <c r="D19" t="str">
        <f t="shared" si="1"/>
        <v>1.07. Trade liberalization</v>
      </c>
      <c r="E19" t="s">
        <v>686</v>
      </c>
      <c r="H19" s="237" t="s">
        <v>221</v>
      </c>
      <c r="I19" s="237" t="s">
        <v>221</v>
      </c>
      <c r="J19" s="237" t="s">
        <v>221</v>
      </c>
      <c r="K19" s="237" t="s">
        <v>221</v>
      </c>
      <c r="L19" s="237" t="s">
        <v>221</v>
      </c>
      <c r="M19" s="237" t="s">
        <v>221</v>
      </c>
      <c r="N19" s="237" t="s">
        <v>221</v>
      </c>
      <c r="O19" s="237" t="s">
        <v>221</v>
      </c>
      <c r="P19" s="237" t="s">
        <v>221</v>
      </c>
      <c r="Q19" s="237" t="s">
        <v>221</v>
      </c>
      <c r="R19" s="237" t="s">
        <v>221</v>
      </c>
      <c r="S19" s="237" t="s">
        <v>221</v>
      </c>
      <c r="T19" s="237" t="s">
        <v>221</v>
      </c>
      <c r="U19" s="237" t="s">
        <v>221</v>
      </c>
      <c r="V19" s="237" t="s">
        <v>221</v>
      </c>
      <c r="W19" s="237" t="s">
        <v>221</v>
      </c>
      <c r="X19" s="237" t="s">
        <v>221</v>
      </c>
      <c r="Y19" s="237" t="s">
        <v>221</v>
      </c>
      <c r="Z19" s="237" t="s">
        <v>221</v>
      </c>
      <c r="AA19" s="237" t="s">
        <v>221</v>
      </c>
      <c r="AB19" s="237" t="s">
        <v>221</v>
      </c>
      <c r="AC19" s="237" t="s">
        <v>221</v>
      </c>
      <c r="AD19" s="237" t="s">
        <v>221</v>
      </c>
      <c r="AE19" s="237" t="s">
        <v>221</v>
      </c>
      <c r="AF19" s="237" t="s">
        <v>221</v>
      </c>
      <c r="AG19" s="237" t="s">
        <v>221</v>
      </c>
      <c r="AH19" s="237" t="s">
        <v>221</v>
      </c>
      <c r="AI19" s="237" t="s">
        <v>221</v>
      </c>
      <c r="AJ19" s="237" t="s">
        <v>221</v>
      </c>
      <c r="AK19" s="237" t="s">
        <v>221</v>
      </c>
      <c r="AL19" s="238"/>
      <c r="AM19" s="238"/>
    </row>
    <row r="20" spans="1:39">
      <c r="A20" s="1">
        <v>16</v>
      </c>
      <c r="B20" s="3" t="s">
        <v>66</v>
      </c>
      <c r="C20" t="s">
        <v>67</v>
      </c>
      <c r="D20" t="str">
        <f t="shared" si="1"/>
        <v>1.07.01. Regional Trade Agreements, number in force</v>
      </c>
      <c r="E20" t="s">
        <v>289</v>
      </c>
      <c r="F20" t="s">
        <v>306</v>
      </c>
      <c r="G20" t="s">
        <v>307</v>
      </c>
      <c r="H20" s="238">
        <v>17</v>
      </c>
      <c r="I20" s="238">
        <v>5</v>
      </c>
      <c r="J20" s="238">
        <v>10</v>
      </c>
      <c r="K20" s="238">
        <v>7</v>
      </c>
      <c r="L20" s="238">
        <v>15</v>
      </c>
      <c r="M20" s="238">
        <v>31</v>
      </c>
      <c r="N20" s="238">
        <v>16</v>
      </c>
      <c r="O20" s="238">
        <v>6</v>
      </c>
      <c r="P20" s="238">
        <v>8</v>
      </c>
      <c r="Q20" s="238">
        <v>8</v>
      </c>
      <c r="R20" s="238">
        <v>17</v>
      </c>
      <c r="S20" s="238">
        <v>13</v>
      </c>
      <c r="T20" s="238">
        <v>18</v>
      </c>
      <c r="U20" s="238">
        <v>9</v>
      </c>
      <c r="V20" s="238">
        <v>16</v>
      </c>
      <c r="W20" s="238">
        <v>23</v>
      </c>
      <c r="X20" s="238">
        <v>8</v>
      </c>
      <c r="Y20" s="238">
        <v>13</v>
      </c>
      <c r="Z20" s="238">
        <v>10</v>
      </c>
      <c r="AA20" s="238">
        <v>6</v>
      </c>
      <c r="AB20" s="238">
        <v>21</v>
      </c>
      <c r="AC20" s="238">
        <v>11</v>
      </c>
      <c r="AD20" s="238">
        <v>12</v>
      </c>
      <c r="AE20" s="238">
        <v>27</v>
      </c>
      <c r="AF20" s="238">
        <v>20</v>
      </c>
      <c r="AG20" s="238">
        <v>6</v>
      </c>
      <c r="AH20" s="238">
        <v>14</v>
      </c>
      <c r="AI20" s="238">
        <v>38</v>
      </c>
      <c r="AJ20" s="238">
        <v>14</v>
      </c>
      <c r="AK20" s="238">
        <v>15</v>
      </c>
      <c r="AL20" s="238"/>
      <c r="AM20" s="238" t="s">
        <v>683</v>
      </c>
    </row>
    <row r="21" spans="1:39">
      <c r="A21" s="1">
        <v>17</v>
      </c>
      <c r="B21" s="3" t="s">
        <v>68</v>
      </c>
      <c r="C21" t="s">
        <v>69</v>
      </c>
      <c r="D21" t="str">
        <f t="shared" si="1"/>
        <v>1.07.02. Capital account liberalization, Index</v>
      </c>
      <c r="E21" t="s">
        <v>289</v>
      </c>
      <c r="F21" t="s">
        <v>308</v>
      </c>
      <c r="G21" t="s">
        <v>309</v>
      </c>
      <c r="H21" s="238">
        <v>2.3219549655914302</v>
      </c>
      <c r="I21" s="238">
        <v>-1.2261545658111599</v>
      </c>
      <c r="J21" s="238"/>
      <c r="K21" s="238">
        <v>2.3219549655914302</v>
      </c>
      <c r="L21" s="238">
        <v>2.3219549655914302</v>
      </c>
      <c r="M21" s="238">
        <v>1.0488590002059901</v>
      </c>
      <c r="N21" s="238">
        <v>-1.2261545658111599</v>
      </c>
      <c r="O21" s="238"/>
      <c r="P21" s="238">
        <v>1.0488590002059901</v>
      </c>
      <c r="Q21" s="238">
        <v>2.3219549655914302</v>
      </c>
      <c r="R21" s="238">
        <v>-1.2261545658111599</v>
      </c>
      <c r="S21" s="238">
        <v>-0.153950721025467</v>
      </c>
      <c r="T21" s="238">
        <v>2.3219549655914302</v>
      </c>
      <c r="U21" s="238">
        <v>-1.2261545658111599</v>
      </c>
      <c r="V21" s="238">
        <v>-0.153950721025467</v>
      </c>
      <c r="W21" s="238">
        <v>1.0488590002059901</v>
      </c>
      <c r="X21" s="238">
        <v>-1.9239482879638701</v>
      </c>
      <c r="Y21" s="238">
        <v>2.3219549655914302</v>
      </c>
      <c r="Z21" s="238">
        <v>-1.2261545658111599</v>
      </c>
      <c r="AA21" s="238">
        <v>-0.65085220336914096</v>
      </c>
      <c r="AB21" s="238">
        <v>2.3219549655914302</v>
      </c>
      <c r="AC21" s="238">
        <v>-2.33449321240187E-2</v>
      </c>
      <c r="AD21" s="238">
        <v>0.100668482482433</v>
      </c>
      <c r="AE21" s="238">
        <v>2.3219549655914302</v>
      </c>
      <c r="AF21" s="238">
        <v>2.3219549655914302</v>
      </c>
      <c r="AG21" s="238">
        <v>-1.2261545658111599</v>
      </c>
      <c r="AH21" s="238">
        <v>-0.153950721025467</v>
      </c>
      <c r="AI21" s="238">
        <v>2.3219549655914302</v>
      </c>
      <c r="AJ21" s="238">
        <v>2.3219549655914302</v>
      </c>
      <c r="AK21" s="238">
        <v>-0.153950721025467</v>
      </c>
      <c r="AL21" s="238"/>
      <c r="AM21" s="238" t="s">
        <v>694</v>
      </c>
    </row>
    <row r="22" spans="1:39">
      <c r="A22" s="1">
        <v>18</v>
      </c>
      <c r="B22" s="3" t="s">
        <v>70</v>
      </c>
      <c r="C22" t="s">
        <v>71</v>
      </c>
      <c r="D22" t="str">
        <f t="shared" si="1"/>
        <v>1.07.03. Investment Freedom, Index</v>
      </c>
      <c r="E22" t="s">
        <v>289</v>
      </c>
      <c r="F22" t="s">
        <v>310</v>
      </c>
      <c r="G22" t="s">
        <v>311</v>
      </c>
      <c r="H22" s="238">
        <v>80</v>
      </c>
      <c r="I22" s="238">
        <v>50</v>
      </c>
      <c r="J22" s="238">
        <v>65</v>
      </c>
      <c r="K22" s="238">
        <v>50</v>
      </c>
      <c r="L22" s="238">
        <v>80</v>
      </c>
      <c r="M22" s="238">
        <v>70</v>
      </c>
      <c r="N22" s="238">
        <v>20</v>
      </c>
      <c r="O22" s="238">
        <v>70</v>
      </c>
      <c r="P22" s="238">
        <v>35</v>
      </c>
      <c r="Q22" s="238">
        <v>80</v>
      </c>
      <c r="R22" s="238">
        <v>40</v>
      </c>
      <c r="S22" s="238">
        <v>50</v>
      </c>
      <c r="T22" s="238">
        <v>60</v>
      </c>
      <c r="U22" s="238">
        <v>35</v>
      </c>
      <c r="V22" s="238">
        <v>60</v>
      </c>
      <c r="W22" s="238">
        <v>75</v>
      </c>
      <c r="X22" s="238">
        <v>30</v>
      </c>
      <c r="Y22" s="238">
        <v>70</v>
      </c>
      <c r="Z22" s="238">
        <v>60</v>
      </c>
      <c r="AA22" s="238">
        <v>25</v>
      </c>
      <c r="AB22" s="238">
        <v>75</v>
      </c>
      <c r="AC22" s="238">
        <v>60</v>
      </c>
      <c r="AD22" s="238">
        <v>30</v>
      </c>
      <c r="AE22" s="238">
        <v>85</v>
      </c>
      <c r="AF22" s="238">
        <v>60</v>
      </c>
      <c r="AG22" s="238">
        <v>40</v>
      </c>
      <c r="AH22" s="238">
        <v>55</v>
      </c>
      <c r="AI22" s="238">
        <v>80</v>
      </c>
      <c r="AJ22" s="238">
        <v>85</v>
      </c>
      <c r="AK22" s="238">
        <v>40</v>
      </c>
      <c r="AL22" s="238"/>
      <c r="AM22" s="238" t="s">
        <v>683</v>
      </c>
    </row>
    <row r="23" spans="1:39">
      <c r="A23" s="1">
        <v>19</v>
      </c>
      <c r="B23" s="2" t="s">
        <v>72</v>
      </c>
      <c r="C23" t="s">
        <v>695</v>
      </c>
      <c r="D23" t="str">
        <f t="shared" si="1"/>
        <v>1.08. Exchange rate stability, parity change from national currency to SDR, 2020/2018</v>
      </c>
      <c r="E23" t="s">
        <v>287</v>
      </c>
      <c r="F23" t="s">
        <v>313</v>
      </c>
      <c r="G23" t="s">
        <v>314</v>
      </c>
      <c r="H23" s="238">
        <v>4.58816182734074E-2</v>
      </c>
      <c r="I23" s="238">
        <v>3.8703998742769301E-2</v>
      </c>
      <c r="J23" s="238">
        <v>1.55839515041782E-2</v>
      </c>
      <c r="K23" s="238">
        <v>4.0548934521533297E-2</v>
      </c>
      <c r="L23" s="238">
        <v>2.5651112868983701E-2</v>
      </c>
      <c r="M23" s="238">
        <v>0.11323582473780899</v>
      </c>
      <c r="N23" s="238">
        <v>3.7552488726649298E-2</v>
      </c>
      <c r="O23" s="238">
        <v>6.5783652084072899E-2</v>
      </c>
      <c r="P23" s="238">
        <v>3.10100091707275E-2</v>
      </c>
      <c r="Q23" s="238">
        <v>2.2764648312119998E-2</v>
      </c>
      <c r="R23" s="238">
        <v>8.2218723890046697E-2</v>
      </c>
      <c r="S23" s="238">
        <v>4.2704428088506698E-2</v>
      </c>
      <c r="T23" s="238">
        <v>3.80529606531761E-2</v>
      </c>
      <c r="U23" s="238">
        <v>6.0686669723817303E-2</v>
      </c>
      <c r="V23" s="238">
        <v>3.1216054008095202E-2</v>
      </c>
      <c r="W23" s="238">
        <v>8.5000713001326195E-2</v>
      </c>
      <c r="X23" s="238">
        <v>4.9365941474501199E-2</v>
      </c>
      <c r="Y23" s="238">
        <v>3.9682483099348603E-2</v>
      </c>
      <c r="Z23" s="238">
        <v>0.119449292231452</v>
      </c>
      <c r="AA23" s="238">
        <v>6.79081148976102E-2</v>
      </c>
      <c r="AB23" s="238">
        <v>0.19885280172841299</v>
      </c>
      <c r="AC23" s="238">
        <v>1.95730104598816E-2</v>
      </c>
      <c r="AD23" s="238">
        <v>0.173016973798444</v>
      </c>
      <c r="AE23" s="238">
        <v>1.5384160309390001E-2</v>
      </c>
      <c r="AF23" s="238">
        <v>1.2071933583355499E-2</v>
      </c>
      <c r="AG23" s="238">
        <v>0.123838369224789</v>
      </c>
      <c r="AH23" s="238">
        <v>6.1875870097135403E-2</v>
      </c>
      <c r="AI23" s="238">
        <v>4.3186018125238403E-2</v>
      </c>
      <c r="AJ23" s="238">
        <v>3.10100091707275E-2</v>
      </c>
      <c r="AK23" s="238">
        <v>3.5909645047723197E-2</v>
      </c>
      <c r="AL23" s="238"/>
      <c r="AM23" s="238" t="s">
        <v>684</v>
      </c>
    </row>
    <row r="24" spans="1:39">
      <c r="A24" s="1">
        <v>20</v>
      </c>
      <c r="B24" s="2" t="s">
        <v>74</v>
      </c>
      <c r="C24" t="s">
        <v>75</v>
      </c>
      <c r="D24" t="str">
        <f t="shared" si="1"/>
        <v>1.09. Domestic credit to private sector, % of GDP</v>
      </c>
      <c r="E24" t="s">
        <v>289</v>
      </c>
      <c r="F24" t="s">
        <v>288</v>
      </c>
      <c r="G24" t="s">
        <v>315</v>
      </c>
      <c r="H24" s="238">
        <v>142.287058607082</v>
      </c>
      <c r="I24" s="238">
        <v>45.324525055812899</v>
      </c>
      <c r="J24" s="238">
        <v>39.689883138071799</v>
      </c>
      <c r="K24" s="238">
        <v>139.94484970085199</v>
      </c>
      <c r="L24" s="238"/>
      <c r="M24" s="238">
        <v>124.467959856774</v>
      </c>
      <c r="N24" s="238">
        <v>182.43262590265201</v>
      </c>
      <c r="O24" s="238"/>
      <c r="P24" s="238">
        <v>47.5948090588101</v>
      </c>
      <c r="Q24" s="238">
        <v>258.43011795267</v>
      </c>
      <c r="R24" s="238">
        <v>54.804584787079598</v>
      </c>
      <c r="S24" s="238">
        <v>38.702121000907503</v>
      </c>
      <c r="T24" s="238">
        <v>192.10216056178101</v>
      </c>
      <c r="U24" s="238"/>
      <c r="V24" s="238">
        <v>133.9951446476</v>
      </c>
      <c r="W24" s="238">
        <v>38.737855176037101</v>
      </c>
      <c r="X24" s="238">
        <v>27.414359248690001</v>
      </c>
      <c r="Y24" s="238">
        <v>161.28159052854099</v>
      </c>
      <c r="Z24" s="238">
        <v>17.1978793188912</v>
      </c>
      <c r="AA24" s="238">
        <v>18.189085573732701</v>
      </c>
      <c r="AB24" s="238">
        <v>55.147495850847797</v>
      </c>
      <c r="AC24" s="238">
        <v>52.073375718926698</v>
      </c>
      <c r="AD24" s="238">
        <v>59.968331063445703</v>
      </c>
      <c r="AE24" s="238">
        <v>132.67824340396101</v>
      </c>
      <c r="AF24" s="238">
        <v>164.77923432213601</v>
      </c>
      <c r="AG24" s="238">
        <v>49.8203761132579</v>
      </c>
      <c r="AH24" s="238">
        <v>160.31545143800099</v>
      </c>
      <c r="AI24" s="238">
        <v>143.68358754760399</v>
      </c>
      <c r="AJ24" s="238">
        <v>215.9451000482</v>
      </c>
      <c r="AK24" s="238">
        <v>147.673456831588</v>
      </c>
      <c r="AL24" s="238"/>
      <c r="AM24" s="238" t="s">
        <v>692</v>
      </c>
    </row>
    <row r="25" spans="1:39">
      <c r="A25" s="1">
        <v>21</v>
      </c>
      <c r="B25" s="2" t="s">
        <v>76</v>
      </c>
      <c r="C25" t="s">
        <v>77</v>
      </c>
      <c r="D25" t="str">
        <f t="shared" si="1"/>
        <v>1.10. Foreign trade and payments risk</v>
      </c>
      <c r="E25" t="s">
        <v>686</v>
      </c>
      <c r="H25" s="238"/>
      <c r="I25" s="238"/>
      <c r="J25" s="238"/>
      <c r="K25" s="238"/>
      <c r="L25" s="238"/>
      <c r="M25" s="238"/>
      <c r="N25" s="238"/>
      <c r="O25" s="238"/>
      <c r="P25" s="238"/>
      <c r="Q25" s="238"/>
      <c r="R25" s="238"/>
      <c r="S25" s="238"/>
      <c r="T25" s="238"/>
      <c r="U25" s="238"/>
      <c r="V25" s="238"/>
      <c r="W25" s="238"/>
      <c r="X25" s="238"/>
      <c r="Y25" s="238"/>
      <c r="Z25" s="238"/>
      <c r="AA25" s="238"/>
      <c r="AB25" s="238"/>
      <c r="AC25" s="238"/>
      <c r="AD25" s="238"/>
      <c r="AE25" s="238"/>
      <c r="AF25" s="238"/>
      <c r="AG25" s="238"/>
      <c r="AH25" s="238"/>
      <c r="AI25" s="238"/>
      <c r="AJ25" s="238"/>
      <c r="AK25" s="238"/>
      <c r="AL25" s="238"/>
      <c r="AM25" s="238"/>
    </row>
    <row r="26" spans="1:39">
      <c r="A26" s="1">
        <v>22</v>
      </c>
      <c r="B26" s="3" t="s">
        <v>78</v>
      </c>
      <c r="C26" t="s">
        <v>79</v>
      </c>
      <c r="D26" t="str">
        <f t="shared" si="1"/>
        <v>1.10.01. Country credit rating</v>
      </c>
      <c r="E26" t="s">
        <v>289</v>
      </c>
      <c r="F26" t="s">
        <v>316</v>
      </c>
      <c r="G26" t="s">
        <v>317</v>
      </c>
      <c r="H26" s="238">
        <v>77</v>
      </c>
      <c r="I26" s="238">
        <v>34</v>
      </c>
      <c r="J26" s="238">
        <v>68</v>
      </c>
      <c r="K26" s="238">
        <v>32</v>
      </c>
      <c r="L26" s="238">
        <v>73</v>
      </c>
      <c r="M26" s="238">
        <v>61</v>
      </c>
      <c r="N26" s="238">
        <v>61</v>
      </c>
      <c r="O26" s="238">
        <v>73</v>
      </c>
      <c r="P26" s="238">
        <v>23</v>
      </c>
      <c r="Q26" s="238">
        <v>73</v>
      </c>
      <c r="R26" s="238">
        <v>43</v>
      </c>
      <c r="S26" s="238">
        <v>49</v>
      </c>
      <c r="T26" s="238">
        <v>57</v>
      </c>
      <c r="U26" s="238">
        <v>20</v>
      </c>
      <c r="V26" s="238">
        <v>57</v>
      </c>
      <c r="W26" s="238">
        <v>48</v>
      </c>
      <c r="X26" s="238">
        <v>40</v>
      </c>
      <c r="Y26" s="238">
        <v>76</v>
      </c>
      <c r="Z26" s="238">
        <v>22</v>
      </c>
      <c r="AA26" s="238">
        <v>28</v>
      </c>
      <c r="AB26" s="238">
        <v>51</v>
      </c>
      <c r="AC26" s="238">
        <v>49</v>
      </c>
      <c r="AD26" s="238">
        <v>20</v>
      </c>
      <c r="AE26" s="238">
        <v>77</v>
      </c>
      <c r="AF26" s="238">
        <v>70</v>
      </c>
      <c r="AG26" s="238">
        <v>11</v>
      </c>
      <c r="AH26" s="238">
        <v>53</v>
      </c>
      <c r="AI26" s="238">
        <v>67</v>
      </c>
      <c r="AJ26" s="238">
        <v>71</v>
      </c>
      <c r="AK26" s="238">
        <v>40</v>
      </c>
      <c r="AL26" s="238"/>
      <c r="AM26" s="238" t="s">
        <v>683</v>
      </c>
    </row>
    <row r="27" spans="1:39">
      <c r="A27" s="1">
        <v>23</v>
      </c>
      <c r="B27" s="3" t="s">
        <v>80</v>
      </c>
      <c r="C27" t="s">
        <v>81</v>
      </c>
      <c r="D27" t="str">
        <f t="shared" si="1"/>
        <v>1.10.02. Gross debt, % GDP</v>
      </c>
      <c r="E27" t="s">
        <v>287</v>
      </c>
      <c r="F27" t="s">
        <v>318</v>
      </c>
      <c r="G27" t="s">
        <v>319</v>
      </c>
      <c r="H27" s="238">
        <v>59.805999999999997</v>
      </c>
      <c r="I27" s="238">
        <v>41.387999999999998</v>
      </c>
      <c r="J27" s="238">
        <v>1.7689999999999999</v>
      </c>
      <c r="K27" s="238">
        <v>38.728999999999999</v>
      </c>
      <c r="L27" s="238">
        <v>112.057</v>
      </c>
      <c r="M27" s="238">
        <v>36.280999999999999</v>
      </c>
      <c r="N27" s="238">
        <v>73.254000000000005</v>
      </c>
      <c r="O27" s="238">
        <v>28.466000000000001</v>
      </c>
      <c r="P27" s="238">
        <v>62.237000000000002</v>
      </c>
      <c r="Q27" s="238">
        <v>2.1360000000000001</v>
      </c>
      <c r="R27" s="238">
        <v>86.757999999999996</v>
      </c>
      <c r="S27" s="238">
        <v>42.828000000000003</v>
      </c>
      <c r="T27" s="238">
        <v>263.14100000000002</v>
      </c>
      <c r="U27" s="238">
        <v>95.234999999999999</v>
      </c>
      <c r="V27" s="238">
        <v>68.971999999999994</v>
      </c>
      <c r="W27" s="238">
        <v>57.627000000000002</v>
      </c>
      <c r="X27" s="238">
        <v>62.343000000000004</v>
      </c>
      <c r="Y27" s="238">
        <v>49.075000000000003</v>
      </c>
      <c r="Z27" s="238">
        <v>73.959999999999994</v>
      </c>
      <c r="AA27" s="238">
        <v>49.298000000000002</v>
      </c>
      <c r="AB27" s="238">
        <v>35.932000000000002</v>
      </c>
      <c r="AC27" s="238">
        <v>57.524999999999999</v>
      </c>
      <c r="AD27" s="238">
        <v>17.021000000000001</v>
      </c>
      <c r="AE27" s="238">
        <v>132.80699999999999</v>
      </c>
      <c r="AF27" s="238">
        <v>49.77</v>
      </c>
      <c r="AG27" s="238">
        <v>107.157</v>
      </c>
      <c r="AH27" s="238">
        <v>58.04</v>
      </c>
      <c r="AI27" s="238">
        <v>95.347999999999999</v>
      </c>
      <c r="AJ27" s="238">
        <v>132.62799999999999</v>
      </c>
      <c r="AK27" s="238">
        <v>40.182000000000002</v>
      </c>
      <c r="AL27" s="238"/>
      <c r="AM27" s="238" t="s">
        <v>684</v>
      </c>
    </row>
    <row r="28" spans="1:39">
      <c r="A28" s="1">
        <v>24</v>
      </c>
      <c r="B28" s="2" t="s">
        <v>82</v>
      </c>
      <c r="C28" t="s">
        <v>83</v>
      </c>
      <c r="D28" t="str">
        <f t="shared" si="1"/>
        <v>1.11. Trade costs</v>
      </c>
      <c r="E28" t="s">
        <v>686</v>
      </c>
      <c r="H28" s="238"/>
      <c r="I28" s="238"/>
      <c r="J28" s="238"/>
      <c r="K28" s="238"/>
      <c r="L28" s="238"/>
      <c r="M28" s="238"/>
      <c r="N28" s="238"/>
      <c r="O28" s="238"/>
      <c r="P28" s="238"/>
      <c r="Q28" s="238"/>
      <c r="R28" s="238"/>
      <c r="S28" s="238"/>
      <c r="T28" s="238"/>
      <c r="U28" s="238"/>
      <c r="V28" s="238"/>
      <c r="W28" s="238"/>
      <c r="X28" s="238"/>
      <c r="Y28" s="238"/>
      <c r="Z28" s="238"/>
      <c r="AA28" s="238"/>
      <c r="AB28" s="238"/>
      <c r="AC28" s="238"/>
      <c r="AD28" s="238"/>
      <c r="AE28" s="238"/>
      <c r="AF28" s="238"/>
      <c r="AG28" s="238"/>
      <c r="AH28" s="238"/>
      <c r="AI28" s="238"/>
      <c r="AJ28" s="238"/>
      <c r="AK28" s="238"/>
      <c r="AL28" s="238"/>
      <c r="AM28" s="238"/>
    </row>
    <row r="29" spans="1:39">
      <c r="A29" s="1">
        <v>25</v>
      </c>
      <c r="B29" s="3" t="s">
        <v>84</v>
      </c>
      <c r="C29" t="s">
        <v>85</v>
      </c>
      <c r="D29" t="str">
        <f t="shared" si="1"/>
        <v>1.11.01. Logistics performance, index</v>
      </c>
      <c r="E29" t="s">
        <v>289</v>
      </c>
      <c r="F29" t="s">
        <v>338</v>
      </c>
      <c r="G29" t="s">
        <v>552</v>
      </c>
      <c r="H29" s="238">
        <v>3.75</v>
      </c>
      <c r="I29" s="238">
        <v>2.58</v>
      </c>
      <c r="J29" s="238">
        <v>2.71</v>
      </c>
      <c r="K29" s="238">
        <v>2.58</v>
      </c>
      <c r="L29" s="238">
        <v>3.73</v>
      </c>
      <c r="M29" s="238">
        <v>3.32</v>
      </c>
      <c r="N29" s="238">
        <v>3.61</v>
      </c>
      <c r="O29" s="238"/>
      <c r="P29" s="238">
        <v>2.88</v>
      </c>
      <c r="Q29" s="238">
        <v>3.92</v>
      </c>
      <c r="R29" s="238">
        <v>3.18</v>
      </c>
      <c r="S29" s="238">
        <v>3.15</v>
      </c>
      <c r="T29" s="238">
        <v>4.03</v>
      </c>
      <c r="U29" s="238">
        <v>2.7</v>
      </c>
      <c r="V29" s="238">
        <v>3.22</v>
      </c>
      <c r="W29" s="238">
        <v>3.05</v>
      </c>
      <c r="X29" s="238">
        <v>2.2999999999999998</v>
      </c>
      <c r="Y29" s="238">
        <v>3.88</v>
      </c>
      <c r="Z29" s="238">
        <v>2.42</v>
      </c>
      <c r="AA29" s="238">
        <v>2.17</v>
      </c>
      <c r="AB29" s="238">
        <v>2.69</v>
      </c>
      <c r="AC29" s="238">
        <v>2.9</v>
      </c>
      <c r="AD29" s="238">
        <v>2.76</v>
      </c>
      <c r="AE29" s="238">
        <v>4</v>
      </c>
      <c r="AF29" s="238">
        <v>3.61</v>
      </c>
      <c r="AG29" s="238">
        <v>2.6</v>
      </c>
      <c r="AH29" s="238">
        <v>3.41</v>
      </c>
      <c r="AI29" s="238">
        <v>3.99</v>
      </c>
      <c r="AJ29" s="238">
        <v>3.89</v>
      </c>
      <c r="AK29" s="238">
        <v>3.27</v>
      </c>
      <c r="AL29" s="238"/>
      <c r="AM29" s="238" t="s">
        <v>810</v>
      </c>
    </row>
    <row r="30" spans="1:39">
      <c r="A30" s="1">
        <v>26</v>
      </c>
      <c r="B30" s="3" t="s">
        <v>86</v>
      </c>
      <c r="C30" t="s">
        <v>87</v>
      </c>
      <c r="D30" t="str">
        <f t="shared" si="1"/>
        <v>1.11.02. Corruption perceptions, index</v>
      </c>
      <c r="E30" t="s">
        <v>289</v>
      </c>
      <c r="F30" t="s">
        <v>292</v>
      </c>
      <c r="G30" t="s">
        <v>339</v>
      </c>
      <c r="H30" s="238">
        <v>73</v>
      </c>
      <c r="I30" s="238">
        <v>26</v>
      </c>
      <c r="J30" s="238">
        <v>60</v>
      </c>
      <c r="K30" s="238">
        <v>23</v>
      </c>
      <c r="L30" s="238">
        <v>74</v>
      </c>
      <c r="M30" s="238">
        <v>67</v>
      </c>
      <c r="N30" s="238">
        <v>45</v>
      </c>
      <c r="O30" s="238">
        <v>68</v>
      </c>
      <c r="P30" s="238">
        <v>36</v>
      </c>
      <c r="Q30" s="238">
        <v>76</v>
      </c>
      <c r="R30" s="238">
        <v>40</v>
      </c>
      <c r="S30" s="238">
        <v>38</v>
      </c>
      <c r="T30" s="238">
        <v>73</v>
      </c>
      <c r="U30" s="238">
        <v>30</v>
      </c>
      <c r="V30" s="238">
        <v>48</v>
      </c>
      <c r="W30" s="238">
        <v>31</v>
      </c>
      <c r="X30" s="238">
        <v>28</v>
      </c>
      <c r="Y30" s="238">
        <v>88</v>
      </c>
      <c r="Z30" s="238">
        <v>28</v>
      </c>
      <c r="AA30" s="238">
        <v>31</v>
      </c>
      <c r="AB30" s="238">
        <v>36</v>
      </c>
      <c r="AC30" s="238">
        <v>33</v>
      </c>
      <c r="AD30" s="238">
        <v>29</v>
      </c>
      <c r="AE30" s="238">
        <v>85</v>
      </c>
      <c r="AF30" s="238">
        <v>62</v>
      </c>
      <c r="AG30" s="238">
        <v>37</v>
      </c>
      <c r="AH30" s="238">
        <v>35</v>
      </c>
      <c r="AI30" s="238">
        <v>78</v>
      </c>
      <c r="AJ30" s="238">
        <v>67</v>
      </c>
      <c r="AK30" s="238">
        <v>39</v>
      </c>
      <c r="AL30" s="238"/>
      <c r="AM30" s="238" t="s">
        <v>684</v>
      </c>
    </row>
    <row r="31" spans="1:39">
      <c r="A31" s="1">
        <v>27</v>
      </c>
      <c r="B31" s="3" t="s">
        <v>88</v>
      </c>
      <c r="C31" t="s">
        <v>89</v>
      </c>
      <c r="D31" t="str">
        <f t="shared" si="1"/>
        <v>1.11.03. Rule of law, index</v>
      </c>
      <c r="E31" t="s">
        <v>289</v>
      </c>
      <c r="F31" t="s">
        <v>292</v>
      </c>
      <c r="G31" t="s">
        <v>341</v>
      </c>
      <c r="H31" s="238">
        <v>92.307689999999994</v>
      </c>
      <c r="I31" s="238">
        <v>30.76923</v>
      </c>
      <c r="J31" s="238">
        <v>80.288460000000001</v>
      </c>
      <c r="K31" s="238">
        <v>17.788460000000001</v>
      </c>
      <c r="L31" s="238">
        <v>92.788460000000001</v>
      </c>
      <c r="M31" s="238">
        <v>84.134609999999995</v>
      </c>
      <c r="N31" s="238">
        <v>52.884619999999998</v>
      </c>
      <c r="O31" s="238">
        <v>87.019229999999993</v>
      </c>
      <c r="P31" s="238">
        <v>32.211539999999999</v>
      </c>
      <c r="Q31" s="238">
        <v>91.826920000000001</v>
      </c>
      <c r="R31" s="238">
        <v>54.326920000000001</v>
      </c>
      <c r="S31" s="238">
        <v>41.826920000000001</v>
      </c>
      <c r="T31" s="238">
        <v>90.865390000000005</v>
      </c>
      <c r="U31" s="238">
        <v>20.673079999999999</v>
      </c>
      <c r="V31" s="238">
        <v>73.076920000000001</v>
      </c>
      <c r="W31" s="238">
        <v>26.923079999999999</v>
      </c>
      <c r="X31" s="238">
        <v>10.576919999999999</v>
      </c>
      <c r="Y31" s="238">
        <v>99.038460000000001</v>
      </c>
      <c r="Z31" s="238">
        <v>25.48077</v>
      </c>
      <c r="AA31" s="238">
        <v>25</v>
      </c>
      <c r="AB31" s="238">
        <v>41.346150000000002</v>
      </c>
      <c r="AC31" s="238">
        <v>31.73077</v>
      </c>
      <c r="AD31" s="238">
        <v>22.596150000000002</v>
      </c>
      <c r="AE31" s="238">
        <v>98.557689999999994</v>
      </c>
      <c r="AF31" s="238">
        <v>84.615390000000005</v>
      </c>
      <c r="AG31" s="238">
        <v>53.365380000000002</v>
      </c>
      <c r="AH31" s="238">
        <v>57.692309999999999</v>
      </c>
      <c r="AI31" s="238">
        <v>89.903850000000006</v>
      </c>
      <c r="AJ31" s="238">
        <v>88.461539999999999</v>
      </c>
      <c r="AK31" s="238">
        <v>48.557690000000001</v>
      </c>
      <c r="AL31" s="238"/>
      <c r="AM31" s="238" t="s">
        <v>692</v>
      </c>
    </row>
    <row r="32" spans="1:39">
      <c r="A32" s="1">
        <v>28</v>
      </c>
      <c r="B32" s="2" t="s">
        <v>90</v>
      </c>
      <c r="C32" t="s">
        <v>91</v>
      </c>
      <c r="D32" t="str">
        <f t="shared" si="1"/>
        <v xml:space="preserve">1.12. Monetary policy intervention </v>
      </c>
      <c r="E32" t="s">
        <v>686</v>
      </c>
      <c r="H32" s="237" t="s">
        <v>221</v>
      </c>
      <c r="I32" s="237" t="s">
        <v>221</v>
      </c>
      <c r="J32" s="237" t="s">
        <v>221</v>
      </c>
      <c r="K32" s="237" t="s">
        <v>221</v>
      </c>
      <c r="L32" s="237" t="s">
        <v>221</v>
      </c>
      <c r="M32" s="237" t="s">
        <v>221</v>
      </c>
      <c r="N32" s="237" t="s">
        <v>221</v>
      </c>
      <c r="O32" s="237" t="s">
        <v>221</v>
      </c>
      <c r="P32" s="237" t="s">
        <v>221</v>
      </c>
      <c r="Q32" s="237" t="s">
        <v>221</v>
      </c>
      <c r="R32" s="237" t="s">
        <v>221</v>
      </c>
      <c r="S32" s="237" t="s">
        <v>221</v>
      </c>
      <c r="T32" s="237" t="s">
        <v>221</v>
      </c>
      <c r="U32" s="237" t="s">
        <v>221</v>
      </c>
      <c r="V32" s="237" t="s">
        <v>221</v>
      </c>
      <c r="W32" s="237" t="s">
        <v>221</v>
      </c>
      <c r="X32" s="237" t="s">
        <v>221</v>
      </c>
      <c r="Y32" s="237" t="s">
        <v>221</v>
      </c>
      <c r="Z32" s="237" t="s">
        <v>221</v>
      </c>
      <c r="AA32" s="237" t="s">
        <v>221</v>
      </c>
      <c r="AB32" s="237" t="s">
        <v>221</v>
      </c>
      <c r="AC32" s="237" t="s">
        <v>221</v>
      </c>
      <c r="AD32" s="237" t="s">
        <v>221</v>
      </c>
      <c r="AE32" s="237" t="s">
        <v>221</v>
      </c>
      <c r="AF32" s="237" t="s">
        <v>221</v>
      </c>
      <c r="AG32" s="237" t="s">
        <v>221</v>
      </c>
      <c r="AH32" s="237" t="s">
        <v>221</v>
      </c>
      <c r="AI32" s="237" t="s">
        <v>221</v>
      </c>
      <c r="AJ32" s="237" t="s">
        <v>221</v>
      </c>
      <c r="AK32" s="237" t="s">
        <v>221</v>
      </c>
      <c r="AL32" s="238"/>
      <c r="AM32" s="238"/>
    </row>
    <row r="33" spans="1:39">
      <c r="A33" s="1">
        <v>29</v>
      </c>
      <c r="B33" s="3" t="s">
        <v>92</v>
      </c>
      <c r="C33" t="s">
        <v>93</v>
      </c>
      <c r="D33" t="str">
        <f t="shared" si="1"/>
        <v>1.12.01. Current account balance, % GDP</v>
      </c>
      <c r="E33" t="s">
        <v>287</v>
      </c>
      <c r="F33" t="s">
        <v>288</v>
      </c>
      <c r="G33" t="s">
        <v>342</v>
      </c>
      <c r="H33" s="238">
        <v>3.5369999999999999</v>
      </c>
      <c r="I33" s="238">
        <v>-1.2809999999999999</v>
      </c>
      <c r="J33" s="238">
        <v>5.5810000000000004</v>
      </c>
      <c r="K33" s="238">
        <v>-26.693000000000001</v>
      </c>
      <c r="L33" s="238">
        <v>6.2E-2</v>
      </c>
      <c r="M33" s="238">
        <v>-6.6820000000000004</v>
      </c>
      <c r="N33" s="238">
        <v>1.8180000000000001</v>
      </c>
      <c r="O33" s="238">
        <v>14.708</v>
      </c>
      <c r="P33" s="238">
        <v>2.5129999999999999</v>
      </c>
      <c r="Q33" s="238">
        <v>11.201000000000001</v>
      </c>
      <c r="R33" s="238">
        <v>-1.6220000000000001</v>
      </c>
      <c r="S33" s="238">
        <v>0.28000000000000003</v>
      </c>
      <c r="T33" s="238">
        <v>2.87</v>
      </c>
      <c r="U33" s="238">
        <v>-4.9649999999999999</v>
      </c>
      <c r="V33" s="238">
        <v>3.4630000000000001</v>
      </c>
      <c r="W33" s="238">
        <v>-0.376</v>
      </c>
      <c r="X33" s="238">
        <v>-1.2829999999999999</v>
      </c>
      <c r="Y33" s="238">
        <v>-5.78</v>
      </c>
      <c r="Z33" s="238">
        <v>-0.55100000000000005</v>
      </c>
      <c r="AA33" s="238">
        <v>22.044</v>
      </c>
      <c r="AB33" s="238">
        <v>-2.7549999999999999</v>
      </c>
      <c r="AC33" s="238">
        <v>-1.7589999999999999</v>
      </c>
      <c r="AD33" s="238">
        <v>6.8730000000000002</v>
      </c>
      <c r="AE33" s="238">
        <v>18.117999999999999</v>
      </c>
      <c r="AF33" s="238">
        <v>4.91</v>
      </c>
      <c r="AG33" s="238">
        <v>-4.282</v>
      </c>
      <c r="AH33" s="238">
        <v>-2.1240000000000001</v>
      </c>
      <c r="AI33" s="238">
        <v>-2.5870000000000002</v>
      </c>
      <c r="AJ33" s="238">
        <v>-3.5070000000000001</v>
      </c>
      <c r="AK33" s="238">
        <v>-0.48099999999999998</v>
      </c>
      <c r="AL33" s="238"/>
      <c r="AM33" s="238" t="s">
        <v>684</v>
      </c>
    </row>
    <row r="34" spans="1:39">
      <c r="A34" s="1">
        <v>30</v>
      </c>
      <c r="B34" s="3" t="s">
        <v>94</v>
      </c>
      <c r="C34" t="s">
        <v>696</v>
      </c>
      <c r="D34" t="str">
        <f t="shared" si="1"/>
        <v>1.12.02. Total reserves (includes gold)1 year change, % GDP</v>
      </c>
      <c r="E34" t="s">
        <v>287</v>
      </c>
      <c r="F34" t="s">
        <v>288</v>
      </c>
      <c r="G34" t="s">
        <v>343</v>
      </c>
      <c r="H34" s="238">
        <v>0.40914934597571401</v>
      </c>
      <c r="I34" s="238">
        <v>-0.43556742901857998</v>
      </c>
      <c r="J34" s="238">
        <v>1.5828822688038</v>
      </c>
      <c r="K34" s="238">
        <v>-7.2599291385243303</v>
      </c>
      <c r="L34" s="238">
        <v>-0.140244959675976</v>
      </c>
      <c r="M34" s="238">
        <v>0.66354315664744201</v>
      </c>
      <c r="N34" s="238">
        <v>-2.95330772440819</v>
      </c>
      <c r="O34" s="238">
        <v>-10.4262621582557</v>
      </c>
      <c r="P34" s="238">
        <v>0.32198719386220997</v>
      </c>
      <c r="Q34" s="238">
        <v>-7.6257019354452797</v>
      </c>
      <c r="R34" s="238">
        <v>-1.13598491949813</v>
      </c>
      <c r="S34" s="238">
        <v>-0.60592360297172299</v>
      </c>
      <c r="T34" s="238">
        <v>0.87649127898698997</v>
      </c>
      <c r="U34" s="238">
        <v>0.43708932285433599</v>
      </c>
      <c r="V34" s="238">
        <v>-0.54985995774483198</v>
      </c>
      <c r="W34" s="238">
        <v>-2.2632500195473999</v>
      </c>
      <c r="X34" s="238">
        <v>0.97402412429281604</v>
      </c>
      <c r="Y34" s="238">
        <v>-1.22534222626358E-2</v>
      </c>
      <c r="Z34" s="238">
        <v>0.37144616722396701</v>
      </c>
      <c r="AA34" s="238">
        <v>0.161669340361772</v>
      </c>
      <c r="AB34" s="238">
        <v>7.1122234161308997</v>
      </c>
      <c r="AC34" s="238">
        <v>-2.7970396286856301</v>
      </c>
      <c r="AD34" s="238">
        <v>-4.6221732764112504</v>
      </c>
      <c r="AE34" s="238">
        <v>-2.9823220599141099E-2</v>
      </c>
      <c r="AF34" s="238">
        <v>-1.3104895359948201</v>
      </c>
      <c r="AG34" s="238">
        <v>-2.0855196668705398</v>
      </c>
      <c r="AH34" s="238">
        <v>-3.6479370381108001</v>
      </c>
      <c r="AI34" s="238">
        <v>-0.43464675088865201</v>
      </c>
      <c r="AJ34" s="238">
        <v>0.10659094566779399</v>
      </c>
      <c r="AK34" s="238">
        <v>2.21344013274937</v>
      </c>
      <c r="AL34" s="238"/>
      <c r="AM34" s="238" t="s">
        <v>684</v>
      </c>
    </row>
    <row r="35" spans="1:39">
      <c r="A35" s="1">
        <v>31</v>
      </c>
      <c r="B35" s="2" t="s">
        <v>96</v>
      </c>
      <c r="C35" t="s">
        <v>97</v>
      </c>
      <c r="D35" t="str">
        <f t="shared" si="1"/>
        <v>1.13. Export concentration</v>
      </c>
      <c r="E35" t="s">
        <v>686</v>
      </c>
      <c r="H35" s="238"/>
      <c r="I35" s="238"/>
      <c r="J35" s="238"/>
      <c r="K35" s="238"/>
      <c r="L35" s="238"/>
      <c r="M35" s="238"/>
      <c r="N35" s="238"/>
      <c r="O35" s="238"/>
      <c r="P35" s="238"/>
      <c r="Q35" s="238"/>
      <c r="R35" s="238"/>
      <c r="S35" s="238"/>
      <c r="T35" s="238"/>
      <c r="U35" s="238"/>
      <c r="V35" s="238"/>
      <c r="W35" s="238"/>
      <c r="X35" s="238"/>
      <c r="Y35" s="238"/>
      <c r="Z35" s="238"/>
      <c r="AA35" s="238"/>
      <c r="AB35" s="238"/>
      <c r="AC35" s="238"/>
      <c r="AD35" s="238"/>
      <c r="AE35" s="238"/>
      <c r="AF35" s="238"/>
      <c r="AG35" s="238"/>
      <c r="AH35" s="238"/>
      <c r="AI35" s="238"/>
      <c r="AJ35" s="238"/>
      <c r="AK35" s="238"/>
      <c r="AL35" s="238"/>
      <c r="AM35" s="238"/>
    </row>
    <row r="36" spans="1:39">
      <c r="A36" s="1">
        <v>32</v>
      </c>
      <c r="B36" s="3" t="s">
        <v>98</v>
      </c>
      <c r="C36" t="s">
        <v>99</v>
      </c>
      <c r="D36" t="str">
        <f t="shared" si="1"/>
        <v>1.13.01. Export market concentration, Top 5 as % total</v>
      </c>
      <c r="E36" t="s">
        <v>287</v>
      </c>
      <c r="F36" t="s">
        <v>344</v>
      </c>
      <c r="G36" t="s">
        <v>345</v>
      </c>
      <c r="H36" s="238">
        <v>69.482739743343501</v>
      </c>
      <c r="I36" s="238">
        <v>51.161994150119099</v>
      </c>
      <c r="J36" s="238">
        <v>77.5548289843681</v>
      </c>
      <c r="K36" s="238">
        <v>57.934393244397697</v>
      </c>
      <c r="L36" s="238">
        <v>85.6397140175972</v>
      </c>
      <c r="M36" s="238">
        <v>70.739133836204701</v>
      </c>
      <c r="N36" s="238">
        <v>42.237093681901598</v>
      </c>
      <c r="O36" s="238">
        <v>71.017868166435505</v>
      </c>
      <c r="P36" s="238">
        <v>60.534255446374701</v>
      </c>
      <c r="Q36" s="238">
        <v>71.103657828589206</v>
      </c>
      <c r="R36" s="238">
        <v>37.885529738544903</v>
      </c>
      <c r="S36" s="238">
        <v>52.191275231898103</v>
      </c>
      <c r="T36" s="238">
        <v>59.464377282258901</v>
      </c>
      <c r="U36" s="238">
        <v>87.1659984464698</v>
      </c>
      <c r="V36" s="238">
        <v>54.9981520937176</v>
      </c>
      <c r="W36" s="238">
        <v>89.553685733886397</v>
      </c>
      <c r="X36" s="238">
        <v>66.148799892123904</v>
      </c>
      <c r="Y36" s="238">
        <v>62.312233497694699</v>
      </c>
      <c r="Z36" s="238">
        <v>45.990438947389897</v>
      </c>
      <c r="AA36" s="238">
        <v>73.495564081783897</v>
      </c>
      <c r="AB36" s="238">
        <v>60.097772787721198</v>
      </c>
      <c r="AC36" s="238">
        <v>65.928181232405905</v>
      </c>
      <c r="AD36" s="238">
        <v>38.374922866514801</v>
      </c>
      <c r="AE36" s="238">
        <v>51.619987446961197</v>
      </c>
      <c r="AF36" s="238">
        <v>60.708351517290303</v>
      </c>
      <c r="AG36" s="238">
        <v>50.259831794611898</v>
      </c>
      <c r="AH36" s="238">
        <v>47.3822524509701</v>
      </c>
      <c r="AI36" s="238">
        <v>44.835374169969398</v>
      </c>
      <c r="AJ36" s="238">
        <v>50.019663616989398</v>
      </c>
      <c r="AK36" s="238">
        <v>62.711843964795598</v>
      </c>
      <c r="AL36" s="238"/>
      <c r="AM36" s="238" t="s">
        <v>684</v>
      </c>
    </row>
    <row r="37" spans="1:39">
      <c r="A37" s="1">
        <v>33</v>
      </c>
      <c r="B37" s="3" t="s">
        <v>100</v>
      </c>
      <c r="C37" t="s">
        <v>101</v>
      </c>
      <c r="D37" t="str">
        <f t="shared" si="1"/>
        <v>1.13.02. Export product concentration, Top 5 as % total</v>
      </c>
      <c r="E37" t="s">
        <v>287</v>
      </c>
      <c r="F37" t="s">
        <v>344</v>
      </c>
      <c r="G37" t="s">
        <v>346</v>
      </c>
      <c r="H37" s="238">
        <v>71.408338552871399</v>
      </c>
      <c r="I37" s="238">
        <v>93.821729025685002</v>
      </c>
      <c r="J37" s="238">
        <v>89.513996918439801</v>
      </c>
      <c r="K37" s="238">
        <v>76.517028304430895</v>
      </c>
      <c r="L37" s="238">
        <v>43.320933885063802</v>
      </c>
      <c r="M37" s="238">
        <v>73.872789512568204</v>
      </c>
      <c r="N37" s="238">
        <v>57.887269386343597</v>
      </c>
      <c r="O37" s="238">
        <v>70.521014827286507</v>
      </c>
      <c r="P37" s="238">
        <v>77.696560543526303</v>
      </c>
      <c r="Q37" s="238">
        <v>73.990196099430307</v>
      </c>
      <c r="R37" s="238">
        <v>44.2053179666839</v>
      </c>
      <c r="S37" s="238">
        <v>37.842245141387998</v>
      </c>
      <c r="T37" s="238">
        <v>58.733269213885102</v>
      </c>
      <c r="U37" s="238">
        <v>50.509977854675</v>
      </c>
      <c r="V37" s="238">
        <v>56.947223027040003</v>
      </c>
      <c r="W37" s="238">
        <v>59.857262653846597</v>
      </c>
      <c r="X37" s="238">
        <v>64.378045991408001</v>
      </c>
      <c r="Y37" s="238">
        <v>48.415301696576499</v>
      </c>
      <c r="Z37" s="238">
        <v>77.018946681769904</v>
      </c>
      <c r="AA37" s="238">
        <v>61.013331298410797</v>
      </c>
      <c r="AB37" s="238">
        <v>66.610087056589705</v>
      </c>
      <c r="AC37" s="238">
        <v>71.992186997090101</v>
      </c>
      <c r="AD37" s="238">
        <v>64.344340125341105</v>
      </c>
      <c r="AE37" s="238">
        <v>58.721804745189402</v>
      </c>
      <c r="AF37" s="238">
        <v>61.337217599996997</v>
      </c>
      <c r="AG37" s="238">
        <v>70.081086290731903</v>
      </c>
      <c r="AH37" s="238">
        <v>45.599925765723199</v>
      </c>
      <c r="AI37" s="238">
        <v>44.218916014307197</v>
      </c>
      <c r="AJ37" s="238">
        <v>42.334723924544299</v>
      </c>
      <c r="AK37" s="238">
        <v>61.446156368885802</v>
      </c>
      <c r="AL37" s="238"/>
      <c r="AM37" s="238" t="s">
        <v>684</v>
      </c>
    </row>
    <row r="38" spans="1:39">
      <c r="A38" s="1">
        <v>34</v>
      </c>
      <c r="B38" s="2" t="s">
        <v>102</v>
      </c>
      <c r="C38" t="s">
        <v>103</v>
      </c>
      <c r="D38" t="str">
        <f t="shared" si="1"/>
        <v>1.14. Exports of goods and services</v>
      </c>
      <c r="E38" t="s">
        <v>686</v>
      </c>
      <c r="H38" s="237" t="s">
        <v>221</v>
      </c>
      <c r="I38" s="237" t="s">
        <v>221</v>
      </c>
      <c r="J38" s="237" t="s">
        <v>221</v>
      </c>
      <c r="K38" s="237" t="s">
        <v>221</v>
      </c>
      <c r="L38" s="237" t="s">
        <v>221</v>
      </c>
      <c r="M38" s="237" t="s">
        <v>221</v>
      </c>
      <c r="N38" s="237" t="s">
        <v>221</v>
      </c>
      <c r="O38" s="237" t="s">
        <v>221</v>
      </c>
      <c r="P38" s="237" t="s">
        <v>221</v>
      </c>
      <c r="Q38" s="237" t="s">
        <v>221</v>
      </c>
      <c r="R38" s="237" t="s">
        <v>221</v>
      </c>
      <c r="S38" s="237" t="s">
        <v>221</v>
      </c>
      <c r="T38" s="237" t="s">
        <v>221</v>
      </c>
      <c r="U38" s="237" t="s">
        <v>221</v>
      </c>
      <c r="V38" s="237" t="s">
        <v>221</v>
      </c>
      <c r="W38" s="237" t="s">
        <v>221</v>
      </c>
      <c r="X38" s="237" t="s">
        <v>221</v>
      </c>
      <c r="Y38" s="237" t="s">
        <v>221</v>
      </c>
      <c r="Z38" s="237" t="s">
        <v>221</v>
      </c>
      <c r="AA38" s="237" t="s">
        <v>221</v>
      </c>
      <c r="AB38" s="237" t="s">
        <v>221</v>
      </c>
      <c r="AC38" s="237" t="s">
        <v>221</v>
      </c>
      <c r="AD38" s="237" t="s">
        <v>221</v>
      </c>
      <c r="AE38" s="237" t="s">
        <v>221</v>
      </c>
      <c r="AF38" s="237" t="s">
        <v>221</v>
      </c>
      <c r="AG38" s="237" t="s">
        <v>221</v>
      </c>
      <c r="AH38" s="237" t="s">
        <v>221</v>
      </c>
      <c r="AI38" s="237" t="s">
        <v>221</v>
      </c>
      <c r="AJ38" s="237" t="s">
        <v>221</v>
      </c>
      <c r="AK38" s="237" t="s">
        <v>221</v>
      </c>
      <c r="AL38" s="238"/>
      <c r="AM38" s="238"/>
    </row>
    <row r="39" spans="1:39">
      <c r="A39" s="1">
        <v>35</v>
      </c>
      <c r="B39" s="3" t="s">
        <v>104</v>
      </c>
      <c r="C39" t="s">
        <v>105</v>
      </c>
      <c r="D39" t="str">
        <f t="shared" si="1"/>
        <v>1.14.01. Merchandise exports, US$</v>
      </c>
      <c r="E39" t="s">
        <v>289</v>
      </c>
      <c r="F39" t="s">
        <v>306</v>
      </c>
      <c r="G39" t="s">
        <v>347</v>
      </c>
      <c r="H39" s="238">
        <v>343594</v>
      </c>
      <c r="I39" s="238">
        <v>44223</v>
      </c>
      <c r="J39" s="238">
        <v>11065</v>
      </c>
      <c r="K39" s="238">
        <v>17971</v>
      </c>
      <c r="L39" s="238">
        <v>503373</v>
      </c>
      <c r="M39" s="238">
        <v>94705</v>
      </c>
      <c r="N39" s="238">
        <v>3363959</v>
      </c>
      <c r="O39" s="238">
        <v>447693</v>
      </c>
      <c r="P39" s="238">
        <v>26699</v>
      </c>
      <c r="Q39" s="238">
        <v>669903</v>
      </c>
      <c r="R39" s="238">
        <v>395408</v>
      </c>
      <c r="S39" s="238">
        <v>229850</v>
      </c>
      <c r="T39" s="238">
        <v>756032</v>
      </c>
      <c r="U39" s="238">
        <v>7620</v>
      </c>
      <c r="V39" s="238">
        <v>299028</v>
      </c>
      <c r="W39" s="238">
        <v>494225</v>
      </c>
      <c r="X39" s="238">
        <v>15449</v>
      </c>
      <c r="Y39" s="238">
        <v>44867</v>
      </c>
      <c r="Z39" s="238">
        <v>28320</v>
      </c>
      <c r="AA39" s="238">
        <v>10969</v>
      </c>
      <c r="AB39" s="238">
        <v>63106</v>
      </c>
      <c r="AC39" s="238">
        <v>74609</v>
      </c>
      <c r="AD39" s="238">
        <v>494025</v>
      </c>
      <c r="AE39" s="238">
        <v>457357</v>
      </c>
      <c r="AF39" s="238">
        <v>644400</v>
      </c>
      <c r="AG39" s="238">
        <v>12502</v>
      </c>
      <c r="AH39" s="238">
        <v>271174</v>
      </c>
      <c r="AI39" s="238">
        <v>468055</v>
      </c>
      <c r="AJ39" s="238">
        <v>1754578</v>
      </c>
      <c r="AK39" s="238">
        <v>335929</v>
      </c>
      <c r="AL39" s="238"/>
      <c r="AM39" s="238" t="s">
        <v>684</v>
      </c>
    </row>
    <row r="40" spans="1:39">
      <c r="A40" s="1">
        <v>36</v>
      </c>
      <c r="B40" s="3" t="s">
        <v>106</v>
      </c>
      <c r="C40" t="s">
        <v>107</v>
      </c>
      <c r="D40" t="str">
        <f t="shared" si="1"/>
        <v>1.14.02. Commercial services exports, US$</v>
      </c>
      <c r="E40" t="s">
        <v>289</v>
      </c>
      <c r="F40" t="s">
        <v>306</v>
      </c>
      <c r="G40" t="s">
        <v>348</v>
      </c>
      <c r="H40" s="238">
        <v>44572</v>
      </c>
      <c r="I40" s="238">
        <v>4870</v>
      </c>
      <c r="J40" s="238">
        <v>181</v>
      </c>
      <c r="K40" s="238">
        <v>682</v>
      </c>
      <c r="L40" s="238">
        <v>102749</v>
      </c>
      <c r="M40" s="238">
        <v>6559</v>
      </c>
      <c r="N40" s="238">
        <v>392688</v>
      </c>
      <c r="O40" s="238">
        <v>51842</v>
      </c>
      <c r="P40" s="238">
        <v>1965</v>
      </c>
      <c r="Q40" s="238">
        <v>76333</v>
      </c>
      <c r="R40" s="238">
        <v>236300</v>
      </c>
      <c r="S40" s="238">
        <v>13547</v>
      </c>
      <c r="T40" s="238">
        <v>163877</v>
      </c>
      <c r="U40" s="238">
        <v>98</v>
      </c>
      <c r="V40" s="238">
        <v>20793</v>
      </c>
      <c r="W40" s="238">
        <v>27030</v>
      </c>
      <c r="X40" s="238">
        <v>3884</v>
      </c>
      <c r="Y40" s="238">
        <v>9699</v>
      </c>
      <c r="Z40" s="238">
        <v>5432</v>
      </c>
      <c r="AA40" s="238">
        <v>352</v>
      </c>
      <c r="AB40" s="238">
        <v>2815</v>
      </c>
      <c r="AC40" s="238">
        <v>33605</v>
      </c>
      <c r="AD40" s="238">
        <v>55017</v>
      </c>
      <c r="AE40" s="238">
        <v>229520</v>
      </c>
      <c r="AF40" s="238">
        <v>120420</v>
      </c>
      <c r="AG40" s="238">
        <v>2456</v>
      </c>
      <c r="AH40" s="238">
        <v>24472</v>
      </c>
      <c r="AI40" s="238">
        <v>414877</v>
      </c>
      <c r="AJ40" s="238">
        <v>747882</v>
      </c>
      <c r="AK40" s="238">
        <v>3688</v>
      </c>
      <c r="AL40" s="238"/>
      <c r="AM40" s="238" t="s">
        <v>684</v>
      </c>
    </row>
    <row r="41" spans="1:39">
      <c r="A41" s="1">
        <v>37</v>
      </c>
      <c r="B41" s="2" t="s">
        <v>108</v>
      </c>
      <c r="C41" t="s">
        <v>109</v>
      </c>
      <c r="D41" t="str">
        <f t="shared" si="1"/>
        <v>1.15. Technological innovation</v>
      </c>
      <c r="E41" t="s">
        <v>686</v>
      </c>
      <c r="H41" s="238"/>
      <c r="I41" s="238"/>
      <c r="J41" s="238"/>
      <c r="K41" s="238"/>
      <c r="L41" s="238"/>
      <c r="M41" s="238"/>
      <c r="N41" s="238"/>
      <c r="O41" s="238"/>
      <c r="P41" s="238"/>
      <c r="Q41" s="238"/>
      <c r="R41" s="238"/>
      <c r="S41" s="238"/>
      <c r="T41" s="238"/>
      <c r="U41" s="238"/>
      <c r="V41" s="238"/>
      <c r="W41" s="238"/>
      <c r="X41" s="238"/>
      <c r="Y41" s="238"/>
      <c r="Z41" s="238"/>
      <c r="AA41" s="238"/>
      <c r="AB41" s="238"/>
      <c r="AC41" s="238"/>
      <c r="AD41" s="238"/>
      <c r="AE41" s="238"/>
      <c r="AF41" s="238"/>
      <c r="AG41" s="238"/>
      <c r="AH41" s="238"/>
      <c r="AI41" s="238"/>
      <c r="AJ41" s="238"/>
      <c r="AK41" s="238"/>
      <c r="AL41" s="238"/>
      <c r="AM41" s="238"/>
    </row>
    <row r="42" spans="1:39">
      <c r="A42" s="1">
        <v>38</v>
      </c>
      <c r="B42" s="3" t="s">
        <v>110</v>
      </c>
      <c r="C42" t="s">
        <v>111</v>
      </c>
      <c r="D42" t="str">
        <f t="shared" si="1"/>
        <v>1.15.01. R&amp;D expenditure, % GDP</v>
      </c>
      <c r="E42" t="s">
        <v>289</v>
      </c>
      <c r="F42" t="s">
        <v>349</v>
      </c>
      <c r="G42" t="s">
        <v>350</v>
      </c>
      <c r="H42" s="238">
        <v>1.82928</v>
      </c>
      <c r="I42" s="238"/>
      <c r="J42" s="238">
        <v>0.27762999999999999</v>
      </c>
      <c r="K42" s="238"/>
      <c r="L42" s="238">
        <v>1.69781</v>
      </c>
      <c r="M42" s="238">
        <v>0.34094999999999998</v>
      </c>
      <c r="N42" s="238">
        <v>2.4009299999999998</v>
      </c>
      <c r="O42" s="238">
        <v>3.63</v>
      </c>
      <c r="P42" s="238"/>
      <c r="Q42" s="238">
        <v>0.98765999999999998</v>
      </c>
      <c r="R42" s="238">
        <v>0.65573000000000004</v>
      </c>
      <c r="S42" s="238">
        <v>0.28083999999999998</v>
      </c>
      <c r="T42" s="238">
        <v>3.2631700000000001</v>
      </c>
      <c r="U42" s="238"/>
      <c r="V42" s="238">
        <v>1.04026</v>
      </c>
      <c r="W42" s="238">
        <v>0.30096000000000001</v>
      </c>
      <c r="X42" s="238">
        <v>0.14724999999999999</v>
      </c>
      <c r="Y42" s="238">
        <v>1.40774</v>
      </c>
      <c r="Z42" s="238">
        <v>0.20096</v>
      </c>
      <c r="AA42" s="238">
        <v>3.1579999999999997E-2</v>
      </c>
      <c r="AB42" s="238">
        <v>0.17166999999999999</v>
      </c>
      <c r="AC42" s="238">
        <v>0.32222000000000001</v>
      </c>
      <c r="AD42" s="238">
        <v>1.0980300000000001</v>
      </c>
      <c r="AE42" s="238">
        <v>1.8906400000000001</v>
      </c>
      <c r="AF42" s="238">
        <v>4.8144999999999998</v>
      </c>
      <c r="AG42" s="238">
        <v>0.12836</v>
      </c>
      <c r="AH42" s="238">
        <v>1.1425700000000001</v>
      </c>
      <c r="AI42" s="238">
        <v>1.7079899999999999</v>
      </c>
      <c r="AJ42" s="238">
        <v>3.45018</v>
      </c>
      <c r="AK42" s="238">
        <v>0.53171999999999997</v>
      </c>
      <c r="AL42" s="238"/>
      <c r="AM42" s="238" t="s">
        <v>692</v>
      </c>
    </row>
    <row r="43" spans="1:39">
      <c r="A43" s="1">
        <v>39</v>
      </c>
      <c r="B43" s="3" t="s">
        <v>112</v>
      </c>
      <c r="C43" t="s">
        <v>113</v>
      </c>
      <c r="D43" t="str">
        <f t="shared" si="1"/>
        <v>1.15.02. Researchers in R&amp;D, per capita</v>
      </c>
      <c r="E43" t="s">
        <v>289</v>
      </c>
      <c r="F43" t="s">
        <v>349</v>
      </c>
      <c r="G43" t="s">
        <v>352</v>
      </c>
      <c r="H43" s="238"/>
      <c r="I43" s="238"/>
      <c r="J43" s="238"/>
      <c r="K43" s="238"/>
      <c r="L43" s="238">
        <v>4.5163042000000004</v>
      </c>
      <c r="M43" s="238">
        <v>0.51030933999999994</v>
      </c>
      <c r="N43" s="238">
        <v>1.5848650900000001</v>
      </c>
      <c r="O43" s="238">
        <v>6.9</v>
      </c>
      <c r="P43" s="238"/>
      <c r="Q43" s="238">
        <v>4.35215189</v>
      </c>
      <c r="R43" s="238">
        <v>0.25270392000000003</v>
      </c>
      <c r="S43" s="238">
        <v>0.39566627999999998</v>
      </c>
      <c r="T43" s="238">
        <v>5.4546829900000002</v>
      </c>
      <c r="U43" s="238"/>
      <c r="V43" s="238">
        <v>2.1847224000000001</v>
      </c>
      <c r="W43" s="238">
        <v>0.34875462000000002</v>
      </c>
      <c r="X43" s="238">
        <v>3.1850879999999998E-2</v>
      </c>
      <c r="Y43" s="238">
        <v>5.8539893799999998</v>
      </c>
      <c r="Z43" s="238">
        <v>0.38289233</v>
      </c>
      <c r="AA43" s="238">
        <v>3.5488209999999999E-2</v>
      </c>
      <c r="AB43" s="238"/>
      <c r="AC43" s="238">
        <v>0.17364049000000001</v>
      </c>
      <c r="AD43" s="238">
        <v>2.7216806400000002</v>
      </c>
      <c r="AE43" s="238">
        <v>7.2868667</v>
      </c>
      <c r="AF43" s="238">
        <v>8.7135938300000007</v>
      </c>
      <c r="AG43" s="238">
        <v>0.10561143000000001</v>
      </c>
      <c r="AH43" s="238">
        <v>1.79014662</v>
      </c>
      <c r="AI43" s="238">
        <v>4.6837656499999998</v>
      </c>
      <c r="AJ43" s="238">
        <v>4.8212274800000001</v>
      </c>
      <c r="AK43" s="238">
        <v>0.75669092000000004</v>
      </c>
      <c r="AL43" s="238"/>
      <c r="AM43" s="238" t="s">
        <v>692</v>
      </c>
    </row>
    <row r="44" spans="1:39">
      <c r="A44" s="1">
        <v>40</v>
      </c>
      <c r="B44" s="3" t="s">
        <v>114</v>
      </c>
      <c r="C44" t="s">
        <v>115</v>
      </c>
      <c r="D44" t="str">
        <f t="shared" si="1"/>
        <v>1.15.03. Patent applications, per million inhabitants</v>
      </c>
      <c r="E44" t="s">
        <v>289</v>
      </c>
      <c r="F44" t="s">
        <v>353</v>
      </c>
      <c r="G44" t="s">
        <v>354</v>
      </c>
      <c r="H44" s="238">
        <v>463.59601308207402</v>
      </c>
      <c r="I44" s="238">
        <v>0.34003485357249102</v>
      </c>
      <c r="J44" s="238">
        <v>22.573363431151201</v>
      </c>
      <c r="K44" s="238">
        <v>0.70162010460517898</v>
      </c>
      <c r="L44" s="238">
        <v>627.845769180155</v>
      </c>
      <c r="M44" s="238">
        <v>44.3005447630795</v>
      </c>
      <c r="N44" s="238">
        <v>1020.5124210407</v>
      </c>
      <c r="O44" s="238">
        <v>2299.8000000000002</v>
      </c>
      <c r="P44" s="238">
        <v>2.7411341442521802</v>
      </c>
      <c r="Q44" s="238">
        <v>286.92608051703201</v>
      </c>
      <c r="R44" s="238">
        <v>27.487612621598</v>
      </c>
      <c r="S44" s="238">
        <v>5.02583233408832</v>
      </c>
      <c r="T44" s="238">
        <v>3363.2686791313399</v>
      </c>
      <c r="U44" s="238">
        <v>1.0995052226498101</v>
      </c>
      <c r="V44" s="238">
        <v>59.016695310581902</v>
      </c>
      <c r="W44" s="238">
        <v>16.448603981469901</v>
      </c>
      <c r="X44" s="238">
        <v>0</v>
      </c>
      <c r="Y44" s="238">
        <v>467.36138419189899</v>
      </c>
      <c r="Z44" s="238">
        <v>1.72287390029326</v>
      </c>
      <c r="AA44" s="238"/>
      <c r="AB44" s="238">
        <v>6.5086284110586998</v>
      </c>
      <c r="AC44" s="238">
        <v>5.7920382458398496</v>
      </c>
      <c r="AD44" s="238">
        <v>207.175157863051</v>
      </c>
      <c r="AE44" s="238">
        <v>1397.46746394654</v>
      </c>
      <c r="AF44" s="238">
        <v>5033.0043838473603</v>
      </c>
      <c r="AG44" s="238">
        <v>18.796477941511899</v>
      </c>
      <c r="AH44" s="238">
        <v>21.6618911174785</v>
      </c>
      <c r="AI44" s="238">
        <v>791.26727389275698</v>
      </c>
      <c r="AJ44" s="238">
        <v>1497.8021579910301</v>
      </c>
      <c r="AK44" s="238">
        <v>11.6317269983369</v>
      </c>
      <c r="AL44" s="238"/>
      <c r="AM44" s="238" t="s">
        <v>692</v>
      </c>
    </row>
    <row r="45" spans="1:39">
      <c r="A45" s="1">
        <v>41</v>
      </c>
      <c r="B45" s="3" t="s">
        <v>116</v>
      </c>
      <c r="C45" t="s">
        <v>117</v>
      </c>
      <c r="D45" t="str">
        <f t="shared" si="1"/>
        <v>1.15.04. High-technology exports, % of manufactured exports</v>
      </c>
      <c r="E45" t="s">
        <v>289</v>
      </c>
      <c r="F45" t="s">
        <v>355</v>
      </c>
      <c r="G45" t="s">
        <v>356</v>
      </c>
      <c r="H45" s="238">
        <v>21.487221010115199</v>
      </c>
      <c r="I45" s="238"/>
      <c r="J45" s="238">
        <v>1.3389573846342899</v>
      </c>
      <c r="K45" s="238">
        <v>2.28307474617477</v>
      </c>
      <c r="L45" s="238">
        <v>15.302196377592001</v>
      </c>
      <c r="M45" s="238">
        <v>15.801807119912899</v>
      </c>
      <c r="N45" s="238">
        <v>31.284825640835901</v>
      </c>
      <c r="O45" s="238"/>
      <c r="P45" s="238">
        <v>4.2819271907048098</v>
      </c>
      <c r="Q45" s="238">
        <v>69.646893242012595</v>
      </c>
      <c r="R45" s="238">
        <v>11.0322568544088</v>
      </c>
      <c r="S45" s="238">
        <v>8.4289044004426898</v>
      </c>
      <c r="T45" s="238">
        <v>18.601033848796401</v>
      </c>
      <c r="U45" s="238">
        <v>20.609464359574002</v>
      </c>
      <c r="V45" s="238">
        <v>53.816406389929497</v>
      </c>
      <c r="W45" s="238">
        <v>21.505249282124201</v>
      </c>
      <c r="X45" s="238">
        <v>2.93932796490318</v>
      </c>
      <c r="Y45" s="238">
        <v>10.141054226845799</v>
      </c>
      <c r="Z45" s="238">
        <v>1.88781256925373</v>
      </c>
      <c r="AA45" s="238"/>
      <c r="AB45" s="238">
        <v>4.79483390340119</v>
      </c>
      <c r="AC45" s="238">
        <v>63.053489079795</v>
      </c>
      <c r="AD45" s="238">
        <v>9.2040366500891295</v>
      </c>
      <c r="AE45" s="238">
        <v>55.452060883867198</v>
      </c>
      <c r="AF45" s="238">
        <v>35.708518576280603</v>
      </c>
      <c r="AG45" s="238">
        <v>1.2563712146142401</v>
      </c>
      <c r="AH45" s="238">
        <v>27.667224554416201</v>
      </c>
      <c r="AI45" s="238">
        <v>22.997162726629501</v>
      </c>
      <c r="AJ45" s="238">
        <v>19.483848948536199</v>
      </c>
      <c r="AK45" s="238">
        <v>41.740077353139597</v>
      </c>
      <c r="AL45" s="238"/>
      <c r="AM45" s="238" t="s">
        <v>692</v>
      </c>
    </row>
    <row r="46" spans="1:39">
      <c r="A46" s="1">
        <v>42</v>
      </c>
      <c r="B46" s="3" t="s">
        <v>118</v>
      </c>
      <c r="C46" t="s">
        <v>119</v>
      </c>
      <c r="D46" t="str">
        <f t="shared" si="1"/>
        <v>1.15.05. Scientific articles, per million people</v>
      </c>
      <c r="E46" t="s">
        <v>289</v>
      </c>
      <c r="F46" t="s">
        <v>357</v>
      </c>
      <c r="G46" t="s">
        <v>358</v>
      </c>
      <c r="H46" s="238">
        <v>2370.7666251362698</v>
      </c>
      <c r="I46" s="238">
        <v>29.918938119728701</v>
      </c>
      <c r="J46" s="238">
        <v>647.494356659142</v>
      </c>
      <c r="K46" s="238">
        <v>10.597652761831901</v>
      </c>
      <c r="L46" s="238">
        <v>1732.3745229635499</v>
      </c>
      <c r="M46" s="238">
        <v>461.496042758763</v>
      </c>
      <c r="N46" s="238">
        <v>474.282851315752</v>
      </c>
      <c r="O46" s="238">
        <v>1194.9025932685399</v>
      </c>
      <c r="P46" s="238">
        <v>162.63091770886899</v>
      </c>
      <c r="Q46" s="238">
        <v>2298.1015214756999</v>
      </c>
      <c r="R46" s="238">
        <v>108.23324176840499</v>
      </c>
      <c r="S46" s="238">
        <v>120.478564343977</v>
      </c>
      <c r="T46" s="238">
        <v>802.66247645988403</v>
      </c>
      <c r="U46" s="238">
        <v>5.52501374381528</v>
      </c>
      <c r="V46" s="238">
        <v>671.64375153449498</v>
      </c>
      <c r="W46" s="238">
        <v>157.08526355327399</v>
      </c>
      <c r="X46" s="238">
        <v>7.8666892234816403</v>
      </c>
      <c r="Y46" s="238">
        <v>1766.3153755407</v>
      </c>
      <c r="Z46" s="238">
        <v>78.070839442815199</v>
      </c>
      <c r="AA46" s="238">
        <v>6.7885206696275997</v>
      </c>
      <c r="AB46" s="238">
        <v>80.656236937958994</v>
      </c>
      <c r="AC46" s="238">
        <v>156.91826790475301</v>
      </c>
      <c r="AD46" s="238">
        <v>615.49171860355295</v>
      </c>
      <c r="AE46" s="238">
        <v>2149.3475202251102</v>
      </c>
      <c r="AF46" s="238">
        <v>1399.9428361754301</v>
      </c>
      <c r="AG46" s="238">
        <v>81.183904375199603</v>
      </c>
      <c r="AH46" s="238">
        <v>200.04426934097401</v>
      </c>
      <c r="AI46" s="238">
        <v>1573.6865878564699</v>
      </c>
      <c r="AJ46" s="238">
        <v>1376.2342332006999</v>
      </c>
      <c r="AK46" s="238">
        <v>84.318830462189197</v>
      </c>
      <c r="AL46" s="238"/>
      <c r="AM46" s="238" t="s">
        <v>692</v>
      </c>
    </row>
    <row r="47" spans="1:39">
      <c r="A47" s="1">
        <v>43</v>
      </c>
      <c r="B47" s="2" t="s">
        <v>120</v>
      </c>
      <c r="C47" t="s">
        <v>121</v>
      </c>
      <c r="D47" t="str">
        <f t="shared" si="1"/>
        <v>1.16. Technological infrastructure</v>
      </c>
      <c r="E47" t="s">
        <v>686</v>
      </c>
      <c r="H47" s="237" t="s">
        <v>221</v>
      </c>
      <c r="I47" s="237" t="s">
        <v>221</v>
      </c>
      <c r="J47" s="237" t="s">
        <v>221</v>
      </c>
      <c r="K47" s="237" t="s">
        <v>221</v>
      </c>
      <c r="L47" s="237" t="s">
        <v>221</v>
      </c>
      <c r="M47" s="237" t="s">
        <v>221</v>
      </c>
      <c r="N47" s="237" t="s">
        <v>221</v>
      </c>
      <c r="O47" s="237" t="s">
        <v>221</v>
      </c>
      <c r="P47" s="237" t="s">
        <v>221</v>
      </c>
      <c r="Q47" s="237" t="s">
        <v>221</v>
      </c>
      <c r="R47" s="237" t="s">
        <v>221</v>
      </c>
      <c r="S47" s="237" t="s">
        <v>221</v>
      </c>
      <c r="T47" s="237" t="s">
        <v>221</v>
      </c>
      <c r="U47" s="237" t="s">
        <v>221</v>
      </c>
      <c r="V47" s="237" t="s">
        <v>221</v>
      </c>
      <c r="W47" s="237" t="s">
        <v>221</v>
      </c>
      <c r="X47" s="237" t="s">
        <v>221</v>
      </c>
      <c r="Y47" s="237" t="s">
        <v>221</v>
      </c>
      <c r="Z47" s="237" t="s">
        <v>221</v>
      </c>
      <c r="AA47" s="237" t="s">
        <v>221</v>
      </c>
      <c r="AB47" s="237" t="s">
        <v>221</v>
      </c>
      <c r="AC47" s="237" t="s">
        <v>221</v>
      </c>
      <c r="AD47" s="237" t="s">
        <v>221</v>
      </c>
      <c r="AE47" s="237" t="s">
        <v>221</v>
      </c>
      <c r="AF47" s="237" t="s">
        <v>221</v>
      </c>
      <c r="AG47" s="237" t="s">
        <v>221</v>
      </c>
      <c r="AH47" s="237" t="s">
        <v>221</v>
      </c>
      <c r="AI47" s="237" t="s">
        <v>221</v>
      </c>
      <c r="AJ47" s="237" t="s">
        <v>221</v>
      </c>
      <c r="AK47" s="237" t="s">
        <v>221</v>
      </c>
      <c r="AL47" s="238"/>
      <c r="AM47" s="238"/>
    </row>
    <row r="48" spans="1:39">
      <c r="A48" s="1">
        <v>44</v>
      </c>
      <c r="B48" s="3" t="s">
        <v>122</v>
      </c>
      <c r="C48" t="s">
        <v>123</v>
      </c>
      <c r="D48" t="str">
        <f t="shared" si="1"/>
        <v>1.16.01. Fixed internet speed, Mbps</v>
      </c>
      <c r="E48" t="s">
        <v>289</v>
      </c>
      <c r="F48" t="s">
        <v>359</v>
      </c>
      <c r="G48" t="s">
        <v>360</v>
      </c>
      <c r="H48" s="238">
        <v>57.72</v>
      </c>
      <c r="I48" s="238">
        <v>21.62</v>
      </c>
      <c r="J48" s="238">
        <v>24.3</v>
      </c>
      <c r="K48" s="238">
        <v>13.36</v>
      </c>
      <c r="L48" s="238">
        <v>130.49</v>
      </c>
      <c r="M48" s="238">
        <v>103.84</v>
      </c>
      <c r="N48" s="238">
        <v>93.85</v>
      </c>
      <c r="O48" s="238">
        <v>126.9</v>
      </c>
      <c r="P48" s="238">
        <v>29.82</v>
      </c>
      <c r="Q48" s="238">
        <v>157.69999999999999</v>
      </c>
      <c r="R48" s="238">
        <v>40.46</v>
      </c>
      <c r="S48" s="238">
        <v>16</v>
      </c>
      <c r="T48" s="238">
        <v>128.93</v>
      </c>
      <c r="U48" s="238">
        <v>22.59</v>
      </c>
      <c r="V48" s="238">
        <v>89.68</v>
      </c>
      <c r="W48" s="238">
        <v>37.69</v>
      </c>
      <c r="X48" s="238">
        <v>14.14</v>
      </c>
      <c r="Y48" s="238">
        <v>133.84</v>
      </c>
      <c r="Z48" s="238">
        <v>5.97</v>
      </c>
      <c r="AA48" s="238">
        <v>6.82</v>
      </c>
      <c r="AB48" s="238">
        <v>33.590000000000003</v>
      </c>
      <c r="AC48" s="238">
        <v>29.84</v>
      </c>
      <c r="AD48" s="238">
        <v>65.489999999999995</v>
      </c>
      <c r="AE48" s="238">
        <v>191.66</v>
      </c>
      <c r="AF48" s="238">
        <v>145.11000000000001</v>
      </c>
      <c r="AG48" s="238">
        <v>30.94</v>
      </c>
      <c r="AH48" s="238">
        <v>141.1</v>
      </c>
      <c r="AI48" s="238">
        <v>77.36</v>
      </c>
      <c r="AJ48" s="238">
        <v>154.93</v>
      </c>
      <c r="AK48" s="238">
        <v>46.04</v>
      </c>
      <c r="AL48" s="238"/>
      <c r="AM48" s="238" t="s">
        <v>684</v>
      </c>
    </row>
    <row r="49" spans="1:39">
      <c r="A49" s="1">
        <v>45</v>
      </c>
      <c r="B49" s="3" t="s">
        <v>124</v>
      </c>
      <c r="C49" t="s">
        <v>125</v>
      </c>
      <c r="D49" t="str">
        <f t="shared" si="1"/>
        <v>1.16.02. Internet users, % population</v>
      </c>
      <c r="E49" t="s">
        <v>289</v>
      </c>
      <c r="F49" t="s">
        <v>361</v>
      </c>
      <c r="G49" t="s">
        <v>362</v>
      </c>
      <c r="H49" s="238">
        <v>89.6</v>
      </c>
      <c r="I49" s="238">
        <v>24.8</v>
      </c>
      <c r="J49" s="238">
        <v>95</v>
      </c>
      <c r="K49" s="238">
        <v>32.900278540000002</v>
      </c>
      <c r="L49" s="238">
        <v>96.97</v>
      </c>
      <c r="M49" s="238">
        <v>88.3</v>
      </c>
      <c r="N49" s="238">
        <v>70.404775419999993</v>
      </c>
      <c r="O49" s="238">
        <v>89</v>
      </c>
      <c r="P49" s="238">
        <v>64.599999999999994</v>
      </c>
      <c r="Q49" s="238">
        <v>92.413136019999996</v>
      </c>
      <c r="R49" s="238">
        <v>43</v>
      </c>
      <c r="S49" s="238">
        <v>53.72649449</v>
      </c>
      <c r="T49" s="238">
        <v>90.219458119999999</v>
      </c>
      <c r="U49" s="238">
        <v>33.799999999999997</v>
      </c>
      <c r="V49" s="238">
        <v>89.555011919999998</v>
      </c>
      <c r="W49" s="238">
        <v>71.968194049999994</v>
      </c>
      <c r="X49" s="238">
        <v>35.1</v>
      </c>
      <c r="Y49" s="238">
        <v>91.5</v>
      </c>
      <c r="Z49" s="238">
        <v>25</v>
      </c>
      <c r="AA49" s="238">
        <v>11.209196589999999</v>
      </c>
      <c r="AB49" s="238">
        <v>65.25</v>
      </c>
      <c r="AC49" s="238">
        <v>49.8</v>
      </c>
      <c r="AD49" s="238">
        <v>84.994670260000007</v>
      </c>
      <c r="AE49" s="238">
        <v>92.004346530000007</v>
      </c>
      <c r="AF49" s="238">
        <v>96.505059680000002</v>
      </c>
      <c r="AG49" s="238">
        <v>35</v>
      </c>
      <c r="AH49" s="238">
        <v>77.843740659999995</v>
      </c>
      <c r="AI49" s="238">
        <v>94.81820132</v>
      </c>
      <c r="AJ49" s="238">
        <v>90.9</v>
      </c>
      <c r="AK49" s="238">
        <v>70.3</v>
      </c>
      <c r="AL49" s="238"/>
      <c r="AM49" s="238" t="s">
        <v>692</v>
      </c>
    </row>
    <row r="50" spans="1:39">
      <c r="A50" s="1">
        <v>46</v>
      </c>
      <c r="B50" s="3" t="s">
        <v>126</v>
      </c>
      <c r="C50" t="s">
        <v>127</v>
      </c>
      <c r="D50" t="str">
        <f t="shared" si="1"/>
        <v>1.16.03. Fixed broadband subscriptions</v>
      </c>
      <c r="E50" t="s">
        <v>289</v>
      </c>
      <c r="F50" t="s">
        <v>363</v>
      </c>
      <c r="G50" t="s">
        <v>364</v>
      </c>
      <c r="H50" s="238">
        <v>35.684942720000002</v>
      </c>
      <c r="I50" s="238">
        <v>6.1041087269999998</v>
      </c>
      <c r="J50" s="238">
        <v>16.247179859999999</v>
      </c>
      <c r="K50" s="238">
        <v>1.3982444489999999</v>
      </c>
      <c r="L50" s="238">
        <v>41.931398510000001</v>
      </c>
      <c r="M50" s="238">
        <v>19.689194520000001</v>
      </c>
      <c r="N50" s="238">
        <v>33.595602880000001</v>
      </c>
      <c r="O50" s="238">
        <v>25.26</v>
      </c>
      <c r="P50" s="238">
        <v>13.44039983</v>
      </c>
      <c r="Q50" s="238">
        <v>38.489973499999998</v>
      </c>
      <c r="R50" s="238">
        <v>1.6630381940000001</v>
      </c>
      <c r="S50" s="238">
        <v>4.2856328880000003</v>
      </c>
      <c r="T50" s="238">
        <v>34.789707630000002</v>
      </c>
      <c r="U50" s="238">
        <v>1.7593147469999999</v>
      </c>
      <c r="V50" s="238">
        <v>10.377557019999999</v>
      </c>
      <c r="W50" s="238">
        <v>17.013621820000001</v>
      </c>
      <c r="X50" s="238">
        <v>1.2659759820000001</v>
      </c>
      <c r="Y50" s="238">
        <v>36.600968889999997</v>
      </c>
      <c r="Z50" s="238">
        <v>1.142197597</v>
      </c>
      <c r="AA50" s="238">
        <v>0.234714917</v>
      </c>
      <c r="AB50" s="238">
        <v>9.2321165799999996</v>
      </c>
      <c r="AC50" s="238">
        <v>7.2426500489999999</v>
      </c>
      <c r="AD50" s="238">
        <v>23.225017950000002</v>
      </c>
      <c r="AE50" s="238">
        <v>25.80532899</v>
      </c>
      <c r="AF50" s="238">
        <v>43.548931000000003</v>
      </c>
      <c r="AG50" s="238">
        <v>8.3197556800000001</v>
      </c>
      <c r="AH50" s="238">
        <v>16.444510910000002</v>
      </c>
      <c r="AI50" s="238">
        <v>40.259099919999997</v>
      </c>
      <c r="AJ50" s="238">
        <v>36.608770239999998</v>
      </c>
      <c r="AK50" s="238">
        <v>17.155838079999999</v>
      </c>
      <c r="AL50" s="238"/>
      <c r="AM50" s="238" t="s">
        <v>692</v>
      </c>
    </row>
    <row r="51" spans="1:39">
      <c r="A51" s="1">
        <v>47</v>
      </c>
      <c r="B51" s="3" t="s">
        <v>128</v>
      </c>
      <c r="C51" t="s">
        <v>129</v>
      </c>
      <c r="D51" t="str">
        <f t="shared" si="1"/>
        <v>1.16.04. Mobile subscriptions (per 100 people)</v>
      </c>
      <c r="E51" t="s">
        <v>289</v>
      </c>
      <c r="F51" t="s">
        <v>363</v>
      </c>
      <c r="G51" t="s">
        <v>365</v>
      </c>
      <c r="H51" s="238">
        <v>107.65931329999999</v>
      </c>
      <c r="I51" s="238">
        <v>107.03754050000001</v>
      </c>
      <c r="J51" s="238">
        <v>122.65480169999999</v>
      </c>
      <c r="K51" s="238">
        <v>116.0128584</v>
      </c>
      <c r="L51" s="238">
        <v>85.739674530000002</v>
      </c>
      <c r="M51" s="238">
        <v>131.13614469999999</v>
      </c>
      <c r="N51" s="238">
        <v>119.3901628</v>
      </c>
      <c r="O51" s="238">
        <v>124.57</v>
      </c>
      <c r="P51" s="238">
        <v>87.770325929999998</v>
      </c>
      <c r="Q51" s="238">
        <v>291.65360029999999</v>
      </c>
      <c r="R51" s="238">
        <v>83.601896089999997</v>
      </c>
      <c r="S51" s="238">
        <v>130.0145101</v>
      </c>
      <c r="T51" s="238">
        <v>154.2222888</v>
      </c>
      <c r="U51" s="238">
        <v>56.353050490000001</v>
      </c>
      <c r="V51" s="238">
        <v>135.09114919999999</v>
      </c>
      <c r="W51" s="238">
        <v>95.319760990000006</v>
      </c>
      <c r="X51" s="238">
        <v>144.36430390000001</v>
      </c>
      <c r="Y51" s="238">
        <v>127.4928026</v>
      </c>
      <c r="Z51" s="238">
        <v>79.506769680000005</v>
      </c>
      <c r="AA51" s="238">
        <v>47.617715779999997</v>
      </c>
      <c r="AB51" s="238">
        <v>133.44715160000001</v>
      </c>
      <c r="AC51" s="238">
        <v>136.50112659999999</v>
      </c>
      <c r="AD51" s="238">
        <v>163.58933569999999</v>
      </c>
      <c r="AE51" s="238">
        <v>144.34711680000001</v>
      </c>
      <c r="AF51" s="238">
        <v>137.53617499999999</v>
      </c>
      <c r="AG51" s="238">
        <v>138.84144810000001</v>
      </c>
      <c r="AH51" s="238">
        <v>166.61036770000001</v>
      </c>
      <c r="AI51" s="238">
        <v>116.38185660000001</v>
      </c>
      <c r="AJ51" s="238">
        <v>106.1855544</v>
      </c>
      <c r="AK51" s="238">
        <v>142.73336169999999</v>
      </c>
      <c r="AL51" s="238"/>
      <c r="AM51" s="238" t="s">
        <v>692</v>
      </c>
    </row>
    <row r="52" spans="1:39">
      <c r="H52" s="239"/>
      <c r="I52" s="239"/>
      <c r="J52" s="239"/>
      <c r="K52" s="239"/>
      <c r="L52" s="239"/>
      <c r="M52" s="239"/>
      <c r="N52" s="239"/>
      <c r="O52" s="239"/>
      <c r="P52" s="239"/>
      <c r="Q52" s="239"/>
      <c r="R52" s="239"/>
      <c r="S52" s="239"/>
      <c r="T52" s="239"/>
      <c r="U52" s="239"/>
      <c r="V52" s="239"/>
      <c r="W52" s="239"/>
      <c r="X52" s="239"/>
      <c r="Y52" s="239"/>
      <c r="Z52" s="239"/>
      <c r="AA52" s="239"/>
      <c r="AB52" s="239"/>
      <c r="AC52" s="239"/>
      <c r="AD52" s="239"/>
      <c r="AE52" s="239"/>
      <c r="AF52" s="239"/>
      <c r="AG52" s="239"/>
      <c r="AH52" s="239"/>
      <c r="AI52" s="239"/>
      <c r="AJ52" s="239"/>
      <c r="AK52" s="239"/>
      <c r="AL52" s="238"/>
      <c r="AM52" s="238"/>
    </row>
    <row r="53" spans="1:39">
      <c r="A53" s="1"/>
      <c r="H53" s="239"/>
      <c r="I53" s="239"/>
      <c r="J53" s="239"/>
      <c r="K53" s="239"/>
      <c r="L53" s="239"/>
      <c r="M53" s="239"/>
      <c r="N53" s="239"/>
      <c r="O53" s="239"/>
      <c r="P53" s="239"/>
      <c r="Q53" s="239"/>
      <c r="R53" s="239"/>
      <c r="S53" s="239"/>
      <c r="T53" s="239"/>
      <c r="U53" s="239"/>
      <c r="V53" s="239"/>
      <c r="W53" s="239"/>
      <c r="X53" s="239"/>
      <c r="Y53" s="239"/>
      <c r="Z53" s="239"/>
      <c r="AA53" s="239"/>
      <c r="AB53" s="239"/>
      <c r="AC53" s="239"/>
      <c r="AD53" s="239"/>
      <c r="AE53" s="239"/>
      <c r="AF53" s="239"/>
      <c r="AG53" s="239"/>
      <c r="AH53" s="239"/>
      <c r="AI53" s="239"/>
      <c r="AJ53" s="239"/>
      <c r="AK53" s="239"/>
      <c r="AL53" s="238"/>
      <c r="AM53" s="238"/>
    </row>
    <row r="54" spans="1:39">
      <c r="A54" s="1"/>
      <c r="B54" t="s">
        <v>130</v>
      </c>
      <c r="C54" t="s">
        <v>131</v>
      </c>
      <c r="D54" t="str">
        <f>B54</f>
        <v>2. Societal Pillar</v>
      </c>
      <c r="H54" s="237" t="s">
        <v>221</v>
      </c>
      <c r="I54" s="237" t="s">
        <v>221</v>
      </c>
      <c r="J54" s="237" t="s">
        <v>221</v>
      </c>
      <c r="K54" s="237" t="s">
        <v>221</v>
      </c>
      <c r="L54" s="237" t="s">
        <v>221</v>
      </c>
      <c r="M54" s="237" t="s">
        <v>221</v>
      </c>
      <c r="N54" s="237" t="s">
        <v>221</v>
      </c>
      <c r="O54" s="237" t="s">
        <v>221</v>
      </c>
      <c r="P54" s="237" t="s">
        <v>221</v>
      </c>
      <c r="Q54" s="237" t="s">
        <v>221</v>
      </c>
      <c r="R54" s="237" t="s">
        <v>221</v>
      </c>
      <c r="S54" s="237" t="s">
        <v>221</v>
      </c>
      <c r="T54" s="237" t="s">
        <v>221</v>
      </c>
      <c r="U54" s="237" t="s">
        <v>221</v>
      </c>
      <c r="V54" s="237" t="s">
        <v>221</v>
      </c>
      <c r="W54" s="237" t="s">
        <v>221</v>
      </c>
      <c r="X54" s="237" t="s">
        <v>221</v>
      </c>
      <c r="Y54" s="237" t="s">
        <v>221</v>
      </c>
      <c r="Z54" s="237" t="s">
        <v>221</v>
      </c>
      <c r="AA54" s="237" t="s">
        <v>221</v>
      </c>
      <c r="AB54" s="237" t="s">
        <v>221</v>
      </c>
      <c r="AC54" s="237" t="s">
        <v>221</v>
      </c>
      <c r="AD54" s="237" t="s">
        <v>221</v>
      </c>
      <c r="AE54" s="237" t="s">
        <v>221</v>
      </c>
      <c r="AF54" s="237" t="s">
        <v>221</v>
      </c>
      <c r="AG54" s="237" t="s">
        <v>221</v>
      </c>
      <c r="AH54" s="237" t="s">
        <v>221</v>
      </c>
      <c r="AI54" s="237" t="s">
        <v>221</v>
      </c>
      <c r="AJ54" s="237" t="s">
        <v>221</v>
      </c>
      <c r="AK54" s="237" t="s">
        <v>221</v>
      </c>
      <c r="AL54" s="238"/>
      <c r="AM54" s="238"/>
    </row>
    <row r="55" spans="1:39">
      <c r="A55" s="1">
        <v>48</v>
      </c>
      <c r="B55" s="2" t="s">
        <v>132</v>
      </c>
      <c r="C55" t="s">
        <v>133</v>
      </c>
      <c r="D55" t="str">
        <f t="shared" si="1"/>
        <v>2.01. Inequality (Gini coefficient)</v>
      </c>
      <c r="E55" t="s">
        <v>287</v>
      </c>
      <c r="F55" t="s">
        <v>292</v>
      </c>
      <c r="G55" t="s">
        <v>367</v>
      </c>
      <c r="H55" s="238">
        <v>34.299999999999997</v>
      </c>
      <c r="I55" s="238">
        <v>32.4</v>
      </c>
      <c r="J55" s="238"/>
      <c r="K55" s="238"/>
      <c r="L55" s="238">
        <v>33.299999999999997</v>
      </c>
      <c r="M55" s="238">
        <v>44.4</v>
      </c>
      <c r="N55" s="238">
        <v>38.200000000000003</v>
      </c>
      <c r="O55" s="238">
        <v>27.6</v>
      </c>
      <c r="P55" s="238">
        <v>45.7</v>
      </c>
      <c r="Q55" s="238">
        <v>40.1</v>
      </c>
      <c r="R55" s="238"/>
      <c r="S55" s="238">
        <v>37</v>
      </c>
      <c r="T55" s="238"/>
      <c r="U55" s="238">
        <v>38.799999999999997</v>
      </c>
      <c r="V55" s="238">
        <v>41.1</v>
      </c>
      <c r="W55" s="238">
        <v>46.7</v>
      </c>
      <c r="X55" s="238">
        <v>30.7</v>
      </c>
      <c r="Y55" s="238">
        <v>34.9</v>
      </c>
      <c r="Z55" s="238">
        <v>29.6</v>
      </c>
      <c r="AA55" s="238"/>
      <c r="AB55" s="238">
        <v>41.6</v>
      </c>
      <c r="AC55" s="238">
        <v>42.3</v>
      </c>
      <c r="AD55" s="238">
        <v>37.700000000000003</v>
      </c>
      <c r="AE55" s="238">
        <v>39.799999999999997</v>
      </c>
      <c r="AF55" s="238"/>
      <c r="AG55" s="238"/>
      <c r="AH55" s="238">
        <v>34.9</v>
      </c>
      <c r="AI55" s="238">
        <v>35.1</v>
      </c>
      <c r="AJ55" s="238">
        <v>41.5</v>
      </c>
      <c r="AK55" s="238">
        <v>35.700000000000003</v>
      </c>
      <c r="AL55" s="238"/>
      <c r="AM55" s="238" t="s">
        <v>694</v>
      </c>
    </row>
    <row r="56" spans="1:39">
      <c r="A56" s="1">
        <v>49</v>
      </c>
      <c r="B56" s="2" t="s">
        <v>134</v>
      </c>
      <c r="C56" t="s">
        <v>135</v>
      </c>
      <c r="D56" t="str">
        <f t="shared" si="1"/>
        <v>2.02. Educational attainment</v>
      </c>
      <c r="E56" t="s">
        <v>686</v>
      </c>
      <c r="H56" s="237" t="s">
        <v>221</v>
      </c>
      <c r="I56" s="237" t="s">
        <v>221</v>
      </c>
      <c r="J56" s="237" t="s">
        <v>221</v>
      </c>
      <c r="K56" s="237" t="s">
        <v>221</v>
      </c>
      <c r="L56" s="237" t="s">
        <v>221</v>
      </c>
      <c r="M56" s="237" t="s">
        <v>221</v>
      </c>
      <c r="N56" s="237" t="s">
        <v>221</v>
      </c>
      <c r="O56" s="237" t="s">
        <v>221</v>
      </c>
      <c r="P56" s="237" t="s">
        <v>221</v>
      </c>
      <c r="Q56" s="237" t="s">
        <v>221</v>
      </c>
      <c r="R56" s="237" t="s">
        <v>221</v>
      </c>
      <c r="S56" s="237" t="s">
        <v>221</v>
      </c>
      <c r="T56" s="237" t="s">
        <v>221</v>
      </c>
      <c r="U56" s="237" t="s">
        <v>221</v>
      </c>
      <c r="V56" s="237" t="s">
        <v>221</v>
      </c>
      <c r="W56" s="237" t="s">
        <v>221</v>
      </c>
      <c r="X56" s="237" t="s">
        <v>221</v>
      </c>
      <c r="Y56" s="237" t="s">
        <v>221</v>
      </c>
      <c r="Z56" s="237" t="s">
        <v>221</v>
      </c>
      <c r="AA56" s="237" t="s">
        <v>221</v>
      </c>
      <c r="AB56" s="237" t="s">
        <v>221</v>
      </c>
      <c r="AC56" s="237" t="s">
        <v>221</v>
      </c>
      <c r="AD56" s="237" t="s">
        <v>221</v>
      </c>
      <c r="AE56" s="237" t="s">
        <v>221</v>
      </c>
      <c r="AF56" s="237" t="s">
        <v>221</v>
      </c>
      <c r="AG56" s="237" t="s">
        <v>221</v>
      </c>
      <c r="AH56" s="237" t="s">
        <v>221</v>
      </c>
      <c r="AI56" s="237" t="s">
        <v>221</v>
      </c>
      <c r="AJ56" s="237" t="s">
        <v>221</v>
      </c>
      <c r="AK56" s="237" t="s">
        <v>221</v>
      </c>
      <c r="AL56" s="238"/>
      <c r="AM56" s="238"/>
    </row>
    <row r="57" spans="1:39">
      <c r="A57" s="1">
        <v>50</v>
      </c>
      <c r="B57" s="3" t="s">
        <v>136</v>
      </c>
      <c r="C57" t="s">
        <v>137</v>
      </c>
      <c r="D57" t="str">
        <f t="shared" si="1"/>
        <v>2.02.01. Mean years of schooling</v>
      </c>
      <c r="E57" t="s">
        <v>289</v>
      </c>
      <c r="F57" t="s">
        <v>368</v>
      </c>
      <c r="G57" t="s">
        <v>369</v>
      </c>
      <c r="H57" s="238">
        <v>12.72469119</v>
      </c>
      <c r="I57" s="238">
        <v>6.2193390239999999</v>
      </c>
      <c r="J57" s="238">
        <v>9.14</v>
      </c>
      <c r="K57" s="238">
        <v>4.9660000000000002</v>
      </c>
      <c r="L57" s="238">
        <v>13.36610479</v>
      </c>
      <c r="M57" s="238">
        <v>10.58295</v>
      </c>
      <c r="N57" s="238">
        <v>8.06</v>
      </c>
      <c r="O57" s="238">
        <v>12.3</v>
      </c>
      <c r="P57" s="238">
        <v>8.9071694860000008</v>
      </c>
      <c r="Q57" s="238">
        <v>12.279960000000001</v>
      </c>
      <c r="R57" s="238">
        <v>6.5</v>
      </c>
      <c r="S57" s="238">
        <v>8.1666799999999995</v>
      </c>
      <c r="T57" s="238">
        <v>12.85</v>
      </c>
      <c r="U57" s="238">
        <v>5.2880000000000003</v>
      </c>
      <c r="V57" s="238">
        <v>10.37283</v>
      </c>
      <c r="W57" s="238">
        <v>8.7546099999999996</v>
      </c>
      <c r="X57" s="238">
        <v>5.0344905830000002</v>
      </c>
      <c r="Y57" s="238">
        <v>12.782077320000001</v>
      </c>
      <c r="Z57" s="238">
        <v>5.158944258</v>
      </c>
      <c r="AA57" s="238">
        <v>4.66</v>
      </c>
      <c r="AB57" s="238">
        <v>9.6963299999999997</v>
      </c>
      <c r="AC57" s="238">
        <v>9.3930913979999993</v>
      </c>
      <c r="AD57" s="238">
        <v>12.17244258</v>
      </c>
      <c r="AE57" s="238">
        <v>11.624610000000001</v>
      </c>
      <c r="AF57" s="238">
        <v>12.213764619999999</v>
      </c>
      <c r="AG57" s="238">
        <v>10.632569999999999</v>
      </c>
      <c r="AH57" s="238">
        <v>7.9390999999999998</v>
      </c>
      <c r="AI57" s="238">
        <v>13.24287</v>
      </c>
      <c r="AJ57" s="238">
        <v>13.41344</v>
      </c>
      <c r="AK57" s="238">
        <v>8.32</v>
      </c>
      <c r="AL57" s="238"/>
      <c r="AM57" s="238" t="s">
        <v>694</v>
      </c>
    </row>
    <row r="58" spans="1:39">
      <c r="A58" s="1">
        <v>51</v>
      </c>
      <c r="B58" s="3" t="s">
        <v>138</v>
      </c>
      <c r="C58" t="s">
        <v>139</v>
      </c>
      <c r="D58" t="str">
        <f t="shared" si="1"/>
        <v>2.02.02. University education Index</v>
      </c>
      <c r="E58" t="s">
        <v>289</v>
      </c>
      <c r="F58" t="s">
        <v>370</v>
      </c>
      <c r="G58" t="s">
        <v>371</v>
      </c>
      <c r="H58" s="238">
        <v>46.936095809273901</v>
      </c>
      <c r="I58" s="238">
        <v>0.61180439267452302</v>
      </c>
      <c r="J58" s="238">
        <v>29.399833893826798</v>
      </c>
      <c r="K58" s="238">
        <v>0</v>
      </c>
      <c r="L58" s="238">
        <v>31.979421753040899</v>
      </c>
      <c r="M58" s="238">
        <v>5.7939555435356001</v>
      </c>
      <c r="N58" s="238">
        <v>46.504132734083001</v>
      </c>
      <c r="O58" s="238">
        <v>12.6544266399614</v>
      </c>
      <c r="P58" s="238">
        <v>0.98621820234300395</v>
      </c>
      <c r="Q58" s="238">
        <v>19.321251469895799</v>
      </c>
      <c r="R58" s="238">
        <v>20.683233318675999</v>
      </c>
      <c r="S58" s="238">
        <v>0.57574451889108302</v>
      </c>
      <c r="T58" s="238">
        <v>19.297795612291299</v>
      </c>
      <c r="U58" s="238">
        <v>0</v>
      </c>
      <c r="V58" s="238">
        <v>8.1852846683332103</v>
      </c>
      <c r="W58" s="238">
        <v>1.8715986637433299</v>
      </c>
      <c r="X58" s="238">
        <v>0</v>
      </c>
      <c r="Y58" s="238">
        <v>24.890470522715201</v>
      </c>
      <c r="Z58" s="238">
        <v>6.8805378632030001</v>
      </c>
      <c r="AA58" s="238">
        <v>0</v>
      </c>
      <c r="AB58" s="238">
        <v>0.91780612410393903</v>
      </c>
      <c r="AC58" s="238">
        <v>0.716789748636112</v>
      </c>
      <c r="AD58" s="238">
        <v>12.5556041639305</v>
      </c>
      <c r="AE58" s="238">
        <v>9.9950881868058197</v>
      </c>
      <c r="AF58" s="238">
        <v>17.585679827486899</v>
      </c>
      <c r="AG58" s="238">
        <v>2.1321879310225</v>
      </c>
      <c r="AH58" s="238">
        <v>2.7996187035086599</v>
      </c>
      <c r="AI58" s="238">
        <v>82.058130582692002</v>
      </c>
      <c r="AJ58" s="238">
        <v>128.164776907087</v>
      </c>
      <c r="AK58" s="238">
        <v>1.56015237188435</v>
      </c>
      <c r="AL58" s="238"/>
      <c r="AM58" s="238" t="s">
        <v>684</v>
      </c>
    </row>
    <row r="59" spans="1:39">
      <c r="A59" s="1">
        <v>52</v>
      </c>
      <c r="B59" s="3" t="s">
        <v>140</v>
      </c>
      <c r="C59" t="s">
        <v>141</v>
      </c>
      <c r="D59" t="str">
        <f t="shared" si="1"/>
        <v>2.02.03. Tertiary enrollment</v>
      </c>
      <c r="E59" t="s">
        <v>289</v>
      </c>
      <c r="F59" t="s">
        <v>292</v>
      </c>
      <c r="G59" t="s">
        <v>372</v>
      </c>
      <c r="H59" s="238">
        <v>114.189888000488</v>
      </c>
      <c r="I59" s="238">
        <v>22.830390930175799</v>
      </c>
      <c r="J59" s="238">
        <v>31.993299484252901</v>
      </c>
      <c r="K59" s="238">
        <v>14.738960266113301</v>
      </c>
      <c r="L59" s="238">
        <v>75.698822021484403</v>
      </c>
      <c r="M59" s="238">
        <v>93.101127624511705</v>
      </c>
      <c r="N59" s="238">
        <v>58.420101165771499</v>
      </c>
      <c r="O59" s="238">
        <v>89.81</v>
      </c>
      <c r="P59" s="238">
        <v>47.945228576660199</v>
      </c>
      <c r="Q59" s="238">
        <v>84.392417907714801</v>
      </c>
      <c r="R59" s="238">
        <v>29.441329956054702</v>
      </c>
      <c r="S59" s="238">
        <v>36.311038970947301</v>
      </c>
      <c r="T59" s="238"/>
      <c r="U59" s="238">
        <v>13.4808197021484</v>
      </c>
      <c r="V59" s="238">
        <v>42.567218780517599</v>
      </c>
      <c r="W59" s="238">
        <v>42.830699920654297</v>
      </c>
      <c r="X59" s="238">
        <v>18.815940856933601</v>
      </c>
      <c r="Y59" s="238">
        <v>80.302551269531307</v>
      </c>
      <c r="Z59" s="238">
        <v>12.220640182495099</v>
      </c>
      <c r="AA59" s="238"/>
      <c r="AB59" s="238">
        <v>70.737861633300795</v>
      </c>
      <c r="AC59" s="238">
        <v>35.522190093994098</v>
      </c>
      <c r="AD59" s="238">
        <v>86.400146484375</v>
      </c>
      <c r="AE59" s="238">
        <v>91.0889892578125</v>
      </c>
      <c r="AF59" s="238">
        <v>98.446189880371094</v>
      </c>
      <c r="AG59" s="238">
        <v>21.612369537353501</v>
      </c>
      <c r="AH59" s="238"/>
      <c r="AI59" s="238">
        <v>65.773361206054702</v>
      </c>
      <c r="AJ59" s="238">
        <v>87.888710021972699</v>
      </c>
      <c r="AK59" s="238">
        <v>28.639980316162099</v>
      </c>
      <c r="AL59" s="238"/>
      <c r="AM59" s="238" t="s">
        <v>684</v>
      </c>
    </row>
    <row r="60" spans="1:39">
      <c r="A60" s="1">
        <v>53</v>
      </c>
      <c r="B60" s="2" t="s">
        <v>142</v>
      </c>
      <c r="C60" t="s">
        <v>143</v>
      </c>
      <c r="D60" t="str">
        <f t="shared" si="1"/>
        <v>2.03. Labor standards</v>
      </c>
      <c r="E60" t="s">
        <v>686</v>
      </c>
      <c r="H60" s="238"/>
      <c r="I60" s="238"/>
      <c r="J60" s="238"/>
      <c r="K60" s="238"/>
      <c r="L60" s="238"/>
      <c r="M60" s="238"/>
      <c r="N60" s="238"/>
      <c r="O60" s="238"/>
      <c r="P60" s="238"/>
      <c r="Q60" s="238"/>
      <c r="R60" s="238"/>
      <c r="S60" s="238"/>
      <c r="T60" s="238"/>
      <c r="U60" s="238"/>
      <c r="V60" s="238"/>
      <c r="W60" s="238"/>
      <c r="X60" s="238"/>
      <c r="Y60" s="238"/>
      <c r="Z60" s="238"/>
      <c r="AA60" s="238"/>
      <c r="AB60" s="238"/>
      <c r="AC60" s="238"/>
      <c r="AD60" s="238"/>
      <c r="AE60" s="238"/>
      <c r="AF60" s="238"/>
      <c r="AG60" s="238"/>
      <c r="AH60" s="238"/>
      <c r="AI60" s="238"/>
      <c r="AJ60" s="238"/>
      <c r="AK60" s="238"/>
      <c r="AL60" s="238"/>
      <c r="AM60" s="238"/>
    </row>
    <row r="61" spans="1:39">
      <c r="A61" s="1">
        <v>54</v>
      </c>
      <c r="B61" s="3" t="s">
        <v>144</v>
      </c>
      <c r="C61" t="s">
        <v>145</v>
      </c>
      <c r="D61" t="str">
        <f t="shared" si="1"/>
        <v>2.03.01. Gender non-discrimination in hiring</v>
      </c>
      <c r="E61" t="s">
        <v>289</v>
      </c>
      <c r="F61" t="s">
        <v>373</v>
      </c>
      <c r="G61" t="s">
        <v>374</v>
      </c>
      <c r="H61" s="238">
        <v>100</v>
      </c>
      <c r="I61" s="238">
        <v>50</v>
      </c>
      <c r="J61" s="238">
        <v>25</v>
      </c>
      <c r="K61" s="238">
        <v>100</v>
      </c>
      <c r="L61" s="238">
        <v>100</v>
      </c>
      <c r="M61" s="238">
        <v>75</v>
      </c>
      <c r="N61" s="238">
        <v>100</v>
      </c>
      <c r="O61" s="238">
        <v>100</v>
      </c>
      <c r="P61" s="238">
        <v>100</v>
      </c>
      <c r="Q61" s="238">
        <v>100</v>
      </c>
      <c r="R61" s="238">
        <v>100</v>
      </c>
      <c r="S61" s="238">
        <v>50</v>
      </c>
      <c r="T61" s="238">
        <v>50</v>
      </c>
      <c r="U61" s="238">
        <v>100</v>
      </c>
      <c r="V61" s="238">
        <v>50</v>
      </c>
      <c r="W61" s="238">
        <v>100</v>
      </c>
      <c r="X61" s="238">
        <v>25</v>
      </c>
      <c r="Y61" s="238">
        <v>100</v>
      </c>
      <c r="Z61" s="238">
        <v>100</v>
      </c>
      <c r="AA61" s="238">
        <v>50</v>
      </c>
      <c r="AB61" s="238">
        <v>100</v>
      </c>
      <c r="AC61" s="238">
        <v>100</v>
      </c>
      <c r="AD61" s="238">
        <v>50</v>
      </c>
      <c r="AE61" s="238">
        <v>75</v>
      </c>
      <c r="AF61" s="238">
        <v>100</v>
      </c>
      <c r="AG61" s="238">
        <v>75</v>
      </c>
      <c r="AH61" s="238">
        <v>100</v>
      </c>
      <c r="AI61" s="238">
        <v>100</v>
      </c>
      <c r="AJ61" s="238">
        <v>100</v>
      </c>
      <c r="AK61" s="238">
        <v>100</v>
      </c>
      <c r="AL61" s="238"/>
      <c r="AM61" s="238" t="s">
        <v>683</v>
      </c>
    </row>
    <row r="62" spans="1:39">
      <c r="A62" s="1">
        <v>55</v>
      </c>
      <c r="B62" s="3" t="s">
        <v>146</v>
      </c>
      <c r="C62" t="s">
        <v>147</v>
      </c>
      <c r="D62" t="str">
        <f t="shared" si="1"/>
        <v>2.03.02. Freedom of association and assembly</v>
      </c>
      <c r="E62" t="s">
        <v>289</v>
      </c>
      <c r="F62" t="s">
        <v>292</v>
      </c>
      <c r="H62" s="238">
        <v>0.73457427634663797</v>
      </c>
      <c r="I62" s="238">
        <v>0.47045588901581398</v>
      </c>
      <c r="J62" s="238"/>
      <c r="K62" s="238">
        <v>0.41585598465566098</v>
      </c>
      <c r="L62" s="238">
        <v>0.83903589766913</v>
      </c>
      <c r="M62" s="238">
        <v>0.73487616897932095</v>
      </c>
      <c r="N62" s="238">
        <v>0.25270372756731702</v>
      </c>
      <c r="O62" s="238">
        <v>0.76510034520492698</v>
      </c>
      <c r="P62" s="238">
        <v>0.63326297340069704</v>
      </c>
      <c r="Q62" s="238"/>
      <c r="R62" s="238">
        <v>0.49598713134671801</v>
      </c>
      <c r="S62" s="238">
        <v>0.57916261951070802</v>
      </c>
      <c r="T62" s="238">
        <v>0.81432534990804994</v>
      </c>
      <c r="U62" s="238">
        <v>0.30818188988364598</v>
      </c>
      <c r="V62" s="238">
        <v>0.49693200237700202</v>
      </c>
      <c r="W62" s="238">
        <v>0.69070335041403597</v>
      </c>
      <c r="X62" s="238">
        <v>0.25885654662139101</v>
      </c>
      <c r="Y62" s="238">
        <v>0.79286237929769598</v>
      </c>
      <c r="Z62" s="238">
        <v>0.56884741610450096</v>
      </c>
      <c r="AA62" s="238">
        <v>0.72090320113572104</v>
      </c>
      <c r="AB62" s="238">
        <v>0.74439236288458299</v>
      </c>
      <c r="AC62" s="238">
        <v>0.59236711027717504</v>
      </c>
      <c r="AD62" s="238">
        <v>0.44382654147910799</v>
      </c>
      <c r="AE62" s="238">
        <v>0.42339596233761301</v>
      </c>
      <c r="AF62" s="238">
        <v>0.73618826010200999</v>
      </c>
      <c r="AG62" s="238">
        <v>0.49598713134671801</v>
      </c>
      <c r="AH62" s="238">
        <v>0.41128760302382</v>
      </c>
      <c r="AI62" s="238">
        <v>0.73276308016695701</v>
      </c>
      <c r="AJ62" s="238">
        <v>0.76052247611733903</v>
      </c>
      <c r="AK62" s="238">
        <v>0.41244225114260402</v>
      </c>
      <c r="AL62" s="238"/>
      <c r="AM62" s="238" t="s">
        <v>684</v>
      </c>
    </row>
    <row r="63" spans="1:39">
      <c r="A63" s="1">
        <v>56</v>
      </c>
      <c r="B63" s="2" t="s">
        <v>148</v>
      </c>
      <c r="C63" t="s">
        <v>149</v>
      </c>
      <c r="D63" t="str">
        <f t="shared" si="1"/>
        <v>2.04. Political stability and absence of violence</v>
      </c>
      <c r="E63" t="s">
        <v>289</v>
      </c>
      <c r="F63" t="s">
        <v>375</v>
      </c>
      <c r="G63" t="s">
        <v>376</v>
      </c>
      <c r="H63" s="238">
        <v>73.113200000000006</v>
      </c>
      <c r="I63" s="238">
        <v>16.03773</v>
      </c>
      <c r="J63" s="238">
        <v>90.566040000000001</v>
      </c>
      <c r="K63" s="238">
        <v>41.037730000000003</v>
      </c>
      <c r="L63" s="238">
        <v>90.094340000000003</v>
      </c>
      <c r="M63" s="238">
        <v>49.056600000000003</v>
      </c>
      <c r="N63" s="238">
        <v>37.735849999999999</v>
      </c>
      <c r="O63" s="238">
        <v>72.169820000000001</v>
      </c>
      <c r="P63" s="238">
        <v>34.433959999999999</v>
      </c>
      <c r="Q63" s="238">
        <v>50</v>
      </c>
      <c r="R63" s="238">
        <v>16.98113</v>
      </c>
      <c r="S63" s="238">
        <v>28.30189</v>
      </c>
      <c r="T63" s="238">
        <v>87.264150000000001</v>
      </c>
      <c r="U63" s="238">
        <v>69.339619999999996</v>
      </c>
      <c r="V63" s="238">
        <v>50.943399999999997</v>
      </c>
      <c r="W63" s="238">
        <v>17.924530000000001</v>
      </c>
      <c r="X63" s="238">
        <v>9.9056610000000003</v>
      </c>
      <c r="Y63" s="238">
        <v>97.641509999999997</v>
      </c>
      <c r="Z63" s="238">
        <v>5.1886789999999996</v>
      </c>
      <c r="AA63" s="238">
        <v>20.28302</v>
      </c>
      <c r="AB63" s="238">
        <v>38.67924</v>
      </c>
      <c r="AC63" s="238">
        <v>18.867920000000002</v>
      </c>
      <c r="AD63" s="238">
        <v>20.754719999999999</v>
      </c>
      <c r="AE63" s="238">
        <v>97.169820000000001</v>
      </c>
      <c r="AF63" s="238">
        <v>62.735849999999999</v>
      </c>
      <c r="AG63" s="238">
        <v>45.28302</v>
      </c>
      <c r="AH63" s="238">
        <v>24.528300000000002</v>
      </c>
      <c r="AI63" s="238">
        <v>61.32076</v>
      </c>
      <c r="AJ63" s="238">
        <v>46.226410000000001</v>
      </c>
      <c r="AK63" s="238">
        <v>44.811320000000002</v>
      </c>
      <c r="AL63" s="238"/>
      <c r="AM63" s="238" t="s">
        <v>692</v>
      </c>
    </row>
    <row r="64" spans="1:39">
      <c r="A64" s="1">
        <v>57</v>
      </c>
      <c r="B64" s="2" t="s">
        <v>150</v>
      </c>
      <c r="C64" t="s">
        <v>151</v>
      </c>
      <c r="D64" t="str">
        <f t="shared" si="1"/>
        <v>2.05. Goods produced by forced labor or child labor</v>
      </c>
      <c r="E64" t="s">
        <v>685</v>
      </c>
      <c r="AL64" s="238"/>
      <c r="AM64" s="238"/>
    </row>
    <row r="65" spans="1:39">
      <c r="A65" s="1">
        <v>58</v>
      </c>
      <c r="B65" s="3" t="s">
        <v>152</v>
      </c>
      <c r="C65" t="s">
        <v>153</v>
      </c>
      <c r="D65" t="str">
        <f t="shared" si="1"/>
        <v>2.05.01. Goods produced by forced labor</v>
      </c>
      <c r="E65" t="s">
        <v>686</v>
      </c>
      <c r="H65" s="237" t="s">
        <v>221</v>
      </c>
      <c r="I65" s="237" t="s">
        <v>221</v>
      </c>
      <c r="J65" s="237" t="s">
        <v>221</v>
      </c>
      <c r="K65" s="237" t="s">
        <v>221</v>
      </c>
      <c r="L65" s="237" t="s">
        <v>221</v>
      </c>
      <c r="M65" s="237" t="s">
        <v>221</v>
      </c>
      <c r="N65" s="237" t="s">
        <v>221</v>
      </c>
      <c r="O65" s="237" t="s">
        <v>221</v>
      </c>
      <c r="P65" s="237" t="s">
        <v>221</v>
      </c>
      <c r="Q65" s="237" t="s">
        <v>221</v>
      </c>
      <c r="R65" s="237" t="s">
        <v>221</v>
      </c>
      <c r="S65" s="237" t="s">
        <v>221</v>
      </c>
      <c r="T65" s="237" t="s">
        <v>221</v>
      </c>
      <c r="U65" s="237" t="s">
        <v>221</v>
      </c>
      <c r="V65" s="237" t="s">
        <v>221</v>
      </c>
      <c r="W65" s="237" t="s">
        <v>221</v>
      </c>
      <c r="X65" s="237" t="s">
        <v>221</v>
      </c>
      <c r="Y65" s="237" t="s">
        <v>221</v>
      </c>
      <c r="Z65" s="237" t="s">
        <v>221</v>
      </c>
      <c r="AA65" s="237" t="s">
        <v>221</v>
      </c>
      <c r="AB65" s="237" t="s">
        <v>221</v>
      </c>
      <c r="AC65" s="237" t="s">
        <v>221</v>
      </c>
      <c r="AD65" s="237" t="s">
        <v>221</v>
      </c>
      <c r="AE65" s="237" t="s">
        <v>221</v>
      </c>
      <c r="AF65" s="237" t="s">
        <v>221</v>
      </c>
      <c r="AG65" s="237" t="s">
        <v>221</v>
      </c>
      <c r="AH65" s="237" t="s">
        <v>221</v>
      </c>
      <c r="AI65" s="237" t="s">
        <v>221</v>
      </c>
      <c r="AJ65" s="237" t="s">
        <v>221</v>
      </c>
      <c r="AK65" s="237" t="s">
        <v>221</v>
      </c>
      <c r="AL65" s="238"/>
      <c r="AM65" s="238"/>
    </row>
    <row r="66" spans="1:39">
      <c r="A66" s="1">
        <v>59</v>
      </c>
      <c r="B66" s="4" t="s">
        <v>154</v>
      </c>
      <c r="C66" t="s">
        <v>155</v>
      </c>
      <c r="D66" t="str">
        <f t="shared" si="1"/>
        <v>2.05.01.a. Goods produced by forced labor, number of goods categories</v>
      </c>
      <c r="E66" t="s">
        <v>287</v>
      </c>
      <c r="F66" t="s">
        <v>377</v>
      </c>
      <c r="G66" t="s">
        <v>378</v>
      </c>
      <c r="H66" s="239">
        <v>0</v>
      </c>
      <c r="I66" s="239">
        <v>1</v>
      </c>
      <c r="J66" s="239">
        <v>0</v>
      </c>
      <c r="K66" s="239">
        <v>1</v>
      </c>
      <c r="L66" s="239">
        <v>0</v>
      </c>
      <c r="M66" s="239">
        <v>0</v>
      </c>
      <c r="N66" s="239">
        <v>17</v>
      </c>
      <c r="O66" s="239">
        <v>1</v>
      </c>
      <c r="P66" s="239">
        <v>0</v>
      </c>
      <c r="Q66" s="239">
        <v>0</v>
      </c>
      <c r="R66" s="239">
        <v>8</v>
      </c>
      <c r="S66" s="239">
        <v>2</v>
      </c>
      <c r="T66" s="239">
        <v>0</v>
      </c>
      <c r="U66" s="239">
        <v>0</v>
      </c>
      <c r="V66" s="239">
        <v>4</v>
      </c>
      <c r="W66" s="239">
        <v>2</v>
      </c>
      <c r="X66" s="239">
        <v>13</v>
      </c>
      <c r="Y66" s="239">
        <v>0</v>
      </c>
      <c r="Z66" s="239">
        <v>6</v>
      </c>
      <c r="AA66" s="239">
        <v>0</v>
      </c>
      <c r="AB66" s="239">
        <v>3</v>
      </c>
      <c r="AC66" s="239">
        <v>0</v>
      </c>
      <c r="AD66" s="239">
        <v>3</v>
      </c>
      <c r="AE66" s="239">
        <v>0</v>
      </c>
      <c r="AF66" s="239">
        <v>0</v>
      </c>
      <c r="AG66" s="239">
        <v>0</v>
      </c>
      <c r="AH66" s="239">
        <v>3</v>
      </c>
      <c r="AI66" s="239">
        <v>0</v>
      </c>
      <c r="AJ66" s="239">
        <v>0</v>
      </c>
      <c r="AK66" s="239">
        <v>1</v>
      </c>
      <c r="AL66" s="238"/>
      <c r="AM66" s="238" t="s">
        <v>684</v>
      </c>
    </row>
    <row r="67" spans="1:39">
      <c r="A67" s="1">
        <v>60</v>
      </c>
      <c r="B67" s="4" t="s">
        <v>156</v>
      </c>
      <c r="C67" t="s">
        <v>157</v>
      </c>
      <c r="D67" t="str">
        <f t="shared" si="1"/>
        <v>2.05.01.b. % population in forced labor</v>
      </c>
      <c r="E67" t="s">
        <v>287</v>
      </c>
      <c r="F67" t="s">
        <v>379</v>
      </c>
      <c r="G67" t="s">
        <v>157</v>
      </c>
      <c r="H67" s="239">
        <v>0.64814728107388397</v>
      </c>
      <c r="I67" s="239">
        <v>3.6727889172778299</v>
      </c>
      <c r="J67" s="239">
        <v>10.928052527983301</v>
      </c>
      <c r="K67" s="239">
        <v>16.8102445547852</v>
      </c>
      <c r="L67" s="239">
        <v>0.48165808958128298</v>
      </c>
      <c r="M67" s="239">
        <v>0.77768050611649997</v>
      </c>
      <c r="N67" s="239">
        <v>2.76605279935767</v>
      </c>
      <c r="O67" s="239">
        <v>0.49204569042789198</v>
      </c>
      <c r="P67" s="239">
        <v>2.4308392229457101</v>
      </c>
      <c r="Q67" s="239">
        <v>1.3957778077769301</v>
      </c>
      <c r="R67" s="239">
        <v>6.10305666773227</v>
      </c>
      <c r="S67" s="239">
        <v>4.7262873264000698</v>
      </c>
      <c r="T67" s="239">
        <v>0.28578703574151998</v>
      </c>
      <c r="U67" s="239">
        <v>9.3632276193366604</v>
      </c>
      <c r="V67" s="239">
        <v>6.9144231259973497</v>
      </c>
      <c r="W67" s="239">
        <v>2.7082655866563301</v>
      </c>
      <c r="X67" s="239">
        <v>10.973378507956999</v>
      </c>
      <c r="Y67" s="239">
        <v>0.64182281573789801</v>
      </c>
      <c r="Z67" s="239">
        <v>16.8221449040457</v>
      </c>
      <c r="AA67" s="239">
        <v>10.2752399307626</v>
      </c>
      <c r="AB67" s="239">
        <v>2.5620964853383699</v>
      </c>
      <c r="AC67" s="239">
        <v>7.7040156272612696</v>
      </c>
      <c r="AD67" s="239">
        <v>5.5153165150828203</v>
      </c>
      <c r="AE67" s="239">
        <v>3.4282922085871901</v>
      </c>
      <c r="AF67" s="239">
        <v>1.9492385311853599</v>
      </c>
      <c r="AG67" s="239">
        <v>2.1240326866269799</v>
      </c>
      <c r="AH67" s="239">
        <v>8.8845309478604797</v>
      </c>
      <c r="AI67" s="239">
        <v>2.0787906207017999</v>
      </c>
      <c r="AJ67" s="239">
        <v>1.25983302868185</v>
      </c>
      <c r="AK67" s="239">
        <v>4.5042517518540999</v>
      </c>
      <c r="AL67" s="238"/>
      <c r="AM67" s="238" t="s">
        <v>810</v>
      </c>
    </row>
    <row r="68" spans="1:39">
      <c r="A68" s="1">
        <v>61</v>
      </c>
      <c r="B68" s="3" t="s">
        <v>158</v>
      </c>
      <c r="C68" t="s">
        <v>159</v>
      </c>
      <c r="D68" t="str">
        <f t="shared" si="1"/>
        <v>2.05.02. Goods produced by child labor, number of goods categories</v>
      </c>
      <c r="E68" t="s">
        <v>287</v>
      </c>
      <c r="F68" t="s">
        <v>380</v>
      </c>
      <c r="G68" t="s">
        <v>378</v>
      </c>
      <c r="H68" s="239">
        <v>0</v>
      </c>
      <c r="I68" s="239">
        <v>15</v>
      </c>
      <c r="J68" s="239">
        <v>0</v>
      </c>
      <c r="K68" s="239">
        <v>13</v>
      </c>
      <c r="L68" s="239">
        <v>0</v>
      </c>
      <c r="M68" s="239">
        <v>0</v>
      </c>
      <c r="N68" s="239">
        <v>6</v>
      </c>
      <c r="O68" s="239">
        <v>0</v>
      </c>
      <c r="P68" s="239">
        <v>4</v>
      </c>
      <c r="Q68" s="239">
        <v>0</v>
      </c>
      <c r="R68" s="239">
        <v>24</v>
      </c>
      <c r="S68" s="239">
        <v>7</v>
      </c>
      <c r="T68" s="239">
        <v>0</v>
      </c>
      <c r="U68" s="239">
        <v>0</v>
      </c>
      <c r="V68" s="239">
        <v>1</v>
      </c>
      <c r="W68" s="239">
        <v>15</v>
      </c>
      <c r="X68" s="239">
        <v>10</v>
      </c>
      <c r="Y68" s="239">
        <v>0</v>
      </c>
      <c r="Z68" s="239">
        <v>6</v>
      </c>
      <c r="AA68" s="239">
        <v>0</v>
      </c>
      <c r="AB68" s="239">
        <v>5</v>
      </c>
      <c r="AC68" s="239">
        <v>13</v>
      </c>
      <c r="AD68" s="239">
        <v>1</v>
      </c>
      <c r="AE68" s="239">
        <v>0</v>
      </c>
      <c r="AF68" s="239">
        <v>0</v>
      </c>
      <c r="AG68" s="239">
        <v>0</v>
      </c>
      <c r="AH68" s="239">
        <v>4</v>
      </c>
      <c r="AI68" s="239">
        <v>0</v>
      </c>
      <c r="AJ68" s="239">
        <v>0</v>
      </c>
      <c r="AK68" s="239">
        <v>16</v>
      </c>
      <c r="AL68" s="238"/>
      <c r="AM68" s="238" t="s">
        <v>684</v>
      </c>
    </row>
    <row r="69" spans="1:39">
      <c r="A69" s="1">
        <v>62</v>
      </c>
      <c r="B69" s="2" t="s">
        <v>160</v>
      </c>
      <c r="C69" t="s">
        <v>161</v>
      </c>
      <c r="D69" t="str">
        <f t="shared" si="1"/>
        <v>2.06. Government response to human trafficking</v>
      </c>
      <c r="E69" t="s">
        <v>686</v>
      </c>
      <c r="H69" s="237" t="s">
        <v>221</v>
      </c>
      <c r="I69" s="237" t="s">
        <v>221</v>
      </c>
      <c r="J69" s="237" t="s">
        <v>221</v>
      </c>
      <c r="K69" s="237" t="s">
        <v>221</v>
      </c>
      <c r="L69" s="237" t="s">
        <v>221</v>
      </c>
      <c r="M69" s="237" t="s">
        <v>221</v>
      </c>
      <c r="N69" s="237" t="s">
        <v>221</v>
      </c>
      <c r="O69" s="237" t="s">
        <v>221</v>
      </c>
      <c r="P69" s="237" t="s">
        <v>221</v>
      </c>
      <c r="Q69" s="237" t="s">
        <v>221</v>
      </c>
      <c r="R69" s="237" t="s">
        <v>221</v>
      </c>
      <c r="S69" s="237" t="s">
        <v>221</v>
      </c>
      <c r="T69" s="237" t="s">
        <v>221</v>
      </c>
      <c r="U69" s="237" t="s">
        <v>221</v>
      </c>
      <c r="V69" s="237" t="s">
        <v>221</v>
      </c>
      <c r="W69" s="237" t="s">
        <v>221</v>
      </c>
      <c r="X69" s="237" t="s">
        <v>221</v>
      </c>
      <c r="Y69" s="237" t="s">
        <v>221</v>
      </c>
      <c r="Z69" s="237" t="s">
        <v>221</v>
      </c>
      <c r="AA69" s="237" t="s">
        <v>221</v>
      </c>
      <c r="AB69" s="237" t="s">
        <v>221</v>
      </c>
      <c r="AC69" s="237" t="s">
        <v>221</v>
      </c>
      <c r="AD69" s="237" t="s">
        <v>221</v>
      </c>
      <c r="AE69" s="237" t="s">
        <v>221</v>
      </c>
      <c r="AF69" s="237" t="s">
        <v>221</v>
      </c>
      <c r="AG69" s="237" t="s">
        <v>221</v>
      </c>
      <c r="AH69" s="237" t="s">
        <v>221</v>
      </c>
      <c r="AI69" s="237" t="s">
        <v>221</v>
      </c>
      <c r="AJ69" s="237" t="s">
        <v>221</v>
      </c>
      <c r="AK69" s="237" t="s">
        <v>221</v>
      </c>
      <c r="AL69" s="238"/>
      <c r="AM69" s="238"/>
    </row>
    <row r="70" spans="1:39">
      <c r="A70" s="1">
        <v>63</v>
      </c>
      <c r="B70" s="3" t="s">
        <v>162</v>
      </c>
      <c r="C70" t="s">
        <v>163</v>
      </c>
      <c r="D70" t="str">
        <f t="shared" ref="D70:D100" si="2">_xlfn.CONCAT(B70,". ",C70)</f>
        <v>2.06.01. Government response to human trafficking, Criminalization</v>
      </c>
      <c r="E70" t="s">
        <v>289</v>
      </c>
      <c r="F70" t="s">
        <v>381</v>
      </c>
      <c r="G70" t="s">
        <v>382</v>
      </c>
      <c r="H70" s="238">
        <v>6</v>
      </c>
      <c r="I70" s="238">
        <v>5</v>
      </c>
      <c r="J70" s="238">
        <v>2</v>
      </c>
      <c r="K70" s="238">
        <v>6</v>
      </c>
      <c r="L70" s="238">
        <v>6</v>
      </c>
      <c r="M70" s="238">
        <v>7</v>
      </c>
      <c r="N70" s="238">
        <v>4</v>
      </c>
      <c r="O70" s="238"/>
      <c r="P70" s="238">
        <v>7</v>
      </c>
      <c r="Q70" s="238">
        <v>4</v>
      </c>
      <c r="R70" s="238">
        <v>5</v>
      </c>
      <c r="S70" s="238">
        <v>6</v>
      </c>
      <c r="T70" s="238">
        <v>4</v>
      </c>
      <c r="U70" s="238">
        <v>5</v>
      </c>
      <c r="V70" s="238">
        <v>5</v>
      </c>
      <c r="W70" s="238">
        <v>6</v>
      </c>
      <c r="X70" s="238">
        <v>4</v>
      </c>
      <c r="Y70" s="238">
        <v>6</v>
      </c>
      <c r="Z70" s="238">
        <v>4</v>
      </c>
      <c r="AA70" s="238">
        <v>3</v>
      </c>
      <c r="AB70" s="238">
        <v>6</v>
      </c>
      <c r="AC70" s="238">
        <v>7</v>
      </c>
      <c r="AD70" s="238">
        <v>6</v>
      </c>
      <c r="AE70" s="238">
        <v>3</v>
      </c>
      <c r="AF70" s="238">
        <v>3</v>
      </c>
      <c r="AG70" s="238">
        <v>6</v>
      </c>
      <c r="AH70" s="238">
        <v>6</v>
      </c>
      <c r="AI70" s="238">
        <v>6</v>
      </c>
      <c r="AJ70" s="238">
        <v>5</v>
      </c>
      <c r="AK70" s="238">
        <v>5</v>
      </c>
      <c r="AL70" s="238"/>
      <c r="AM70" s="238" t="s">
        <v>684</v>
      </c>
    </row>
    <row r="71" spans="1:39">
      <c r="A71" s="1">
        <v>64</v>
      </c>
      <c r="B71" s="3" t="s">
        <v>164</v>
      </c>
      <c r="C71" t="s">
        <v>165</v>
      </c>
      <c r="D71" t="str">
        <f t="shared" si="2"/>
        <v>2.06.02. Government response to human trafficking, Strategy</v>
      </c>
      <c r="E71" t="s">
        <v>289</v>
      </c>
      <c r="F71" t="s">
        <v>379</v>
      </c>
      <c r="G71" t="s">
        <v>383</v>
      </c>
      <c r="H71" s="238">
        <v>63.75</v>
      </c>
      <c r="I71" s="238">
        <v>44.404761904761898</v>
      </c>
      <c r="J71" s="238">
        <v>20.595238095238098</v>
      </c>
      <c r="K71" s="238">
        <v>37.559523809523803</v>
      </c>
      <c r="L71" s="238">
        <v>58.630952380952401</v>
      </c>
      <c r="M71" s="238">
        <v>62.321428571428598</v>
      </c>
      <c r="N71" s="238">
        <v>27.380952380952401</v>
      </c>
      <c r="O71" s="238">
        <v>38.209876543209901</v>
      </c>
      <c r="P71" s="238">
        <v>46.428571428571402</v>
      </c>
      <c r="Q71" s="238">
        <v>21.369047619047599</v>
      </c>
      <c r="R71" s="238">
        <v>45.654761904761898</v>
      </c>
      <c r="S71" s="238">
        <v>50.8333333333333</v>
      </c>
      <c r="T71" s="238">
        <v>36.607142857142797</v>
      </c>
      <c r="U71" s="238">
        <v>34.047619047619001</v>
      </c>
      <c r="V71" s="238">
        <v>38.392857142857103</v>
      </c>
      <c r="W71" s="238">
        <v>52.440476190476197</v>
      </c>
      <c r="X71" s="238">
        <v>32.380952380952401</v>
      </c>
      <c r="Y71" s="238">
        <v>57.559523809523803</v>
      </c>
      <c r="Z71" s="238">
        <v>18.571428571428601</v>
      </c>
      <c r="AA71" s="238">
        <v>18.928571428571399</v>
      </c>
      <c r="AB71" s="238">
        <v>52.5</v>
      </c>
      <c r="AC71" s="238">
        <v>55.8333333333333</v>
      </c>
      <c r="AD71" s="238">
        <v>20.714285714285701</v>
      </c>
      <c r="AE71" s="238">
        <v>32.797619047619101</v>
      </c>
      <c r="AF71" s="238">
        <v>27.619047619047599</v>
      </c>
      <c r="AG71" s="238">
        <v>37.380952380952401</v>
      </c>
      <c r="AH71" s="238">
        <v>48.869047619047599</v>
      </c>
      <c r="AI71" s="238">
        <v>71.5</v>
      </c>
      <c r="AJ71" s="238">
        <v>71.726190476190496</v>
      </c>
      <c r="AK71" s="238">
        <v>48.095238095238102</v>
      </c>
      <c r="AL71" s="238"/>
      <c r="AM71" s="238" t="s">
        <v>810</v>
      </c>
    </row>
    <row r="72" spans="1:39">
      <c r="A72" s="1">
        <v>65</v>
      </c>
      <c r="B72" s="3" t="s">
        <v>166</v>
      </c>
      <c r="C72" t="s">
        <v>167</v>
      </c>
      <c r="D72" t="str">
        <f t="shared" si="2"/>
        <v>2.06.03. Government response to human trafficking, Action</v>
      </c>
      <c r="E72" t="s">
        <v>287</v>
      </c>
      <c r="F72" t="s">
        <v>381</v>
      </c>
      <c r="G72" t="s">
        <v>384</v>
      </c>
      <c r="H72" s="238">
        <v>1</v>
      </c>
      <c r="I72" s="238">
        <v>2</v>
      </c>
      <c r="J72" s="238">
        <v>4</v>
      </c>
      <c r="K72" s="238">
        <v>4</v>
      </c>
      <c r="L72" s="238">
        <v>1</v>
      </c>
      <c r="M72" s="238">
        <v>1</v>
      </c>
      <c r="N72" s="238">
        <v>4</v>
      </c>
      <c r="O72" s="238">
        <v>1</v>
      </c>
      <c r="P72" s="238">
        <v>2</v>
      </c>
      <c r="Q72" s="238">
        <v>3</v>
      </c>
      <c r="R72" s="238">
        <v>2</v>
      </c>
      <c r="S72" s="238">
        <v>3</v>
      </c>
      <c r="T72" s="238">
        <v>2</v>
      </c>
      <c r="U72" s="238">
        <v>2</v>
      </c>
      <c r="V72" s="238">
        <v>4</v>
      </c>
      <c r="W72" s="238">
        <v>2</v>
      </c>
      <c r="X72" s="238">
        <v>4</v>
      </c>
      <c r="Y72" s="238">
        <v>2</v>
      </c>
      <c r="Z72" s="238">
        <v>2</v>
      </c>
      <c r="AA72" s="238">
        <v>3</v>
      </c>
      <c r="AB72" s="238">
        <v>2</v>
      </c>
      <c r="AC72" s="238">
        <v>1</v>
      </c>
      <c r="AD72" s="238">
        <v>4</v>
      </c>
      <c r="AE72" s="238">
        <v>1</v>
      </c>
      <c r="AF72" s="238">
        <v>2</v>
      </c>
      <c r="AG72" s="238">
        <v>2</v>
      </c>
      <c r="AH72" s="238">
        <v>2</v>
      </c>
      <c r="AI72" s="238">
        <v>1</v>
      </c>
      <c r="AJ72" s="238">
        <v>1</v>
      </c>
      <c r="AK72" s="238">
        <v>4</v>
      </c>
      <c r="AL72" s="238"/>
      <c r="AM72" s="238" t="s">
        <v>684</v>
      </c>
    </row>
    <row r="73" spans="1:39">
      <c r="A73" s="1">
        <v>66</v>
      </c>
      <c r="B73" s="2" t="s">
        <v>168</v>
      </c>
      <c r="C73" t="s">
        <v>169</v>
      </c>
      <c r="D73" t="str">
        <f t="shared" si="2"/>
        <v>2.07. Trade in goods at risk of modern slavery</v>
      </c>
      <c r="E73" t="s">
        <v>686</v>
      </c>
      <c r="H73" s="237" t="s">
        <v>221</v>
      </c>
      <c r="I73" s="237" t="s">
        <v>221</v>
      </c>
      <c r="J73" s="237" t="s">
        <v>221</v>
      </c>
      <c r="K73" s="237" t="s">
        <v>221</v>
      </c>
      <c r="L73" s="237" t="s">
        <v>221</v>
      </c>
      <c r="M73" s="237" t="s">
        <v>221</v>
      </c>
      <c r="N73" s="237" t="s">
        <v>221</v>
      </c>
      <c r="O73" s="237" t="s">
        <v>221</v>
      </c>
      <c r="P73" s="237" t="s">
        <v>221</v>
      </c>
      <c r="Q73" s="237" t="s">
        <v>221</v>
      </c>
      <c r="R73" s="237" t="s">
        <v>221</v>
      </c>
      <c r="S73" s="237" t="s">
        <v>221</v>
      </c>
      <c r="T73" s="237" t="s">
        <v>221</v>
      </c>
      <c r="U73" s="237" t="s">
        <v>221</v>
      </c>
      <c r="V73" s="237" t="s">
        <v>221</v>
      </c>
      <c r="W73" s="237" t="s">
        <v>221</v>
      </c>
      <c r="X73" s="237" t="s">
        <v>221</v>
      </c>
      <c r="Y73" s="237" t="s">
        <v>221</v>
      </c>
      <c r="Z73" s="237" t="s">
        <v>221</v>
      </c>
      <c r="AA73" s="237" t="s">
        <v>221</v>
      </c>
      <c r="AB73" s="237" t="s">
        <v>221</v>
      </c>
      <c r="AC73" s="237" t="s">
        <v>221</v>
      </c>
      <c r="AD73" s="237" t="s">
        <v>221</v>
      </c>
      <c r="AE73" s="237" t="s">
        <v>221</v>
      </c>
      <c r="AF73" s="237" t="s">
        <v>221</v>
      </c>
      <c r="AG73" s="237" t="s">
        <v>221</v>
      </c>
      <c r="AH73" s="237" t="s">
        <v>221</v>
      </c>
      <c r="AI73" s="237" t="s">
        <v>221</v>
      </c>
      <c r="AJ73" s="237" t="s">
        <v>221</v>
      </c>
      <c r="AK73" s="237" t="s">
        <v>221</v>
      </c>
      <c r="AL73" s="238"/>
      <c r="AM73" s="238"/>
    </row>
    <row r="74" spans="1:39">
      <c r="A74" s="1">
        <v>67</v>
      </c>
      <c r="B74" s="3" t="s">
        <v>170</v>
      </c>
      <c r="C74" t="s">
        <v>171</v>
      </c>
      <c r="D74" t="str">
        <f t="shared" si="2"/>
        <v>2.07.01. Imports of goods at risk of modern slavery, US$ millions</v>
      </c>
      <c r="E74" t="s">
        <v>287</v>
      </c>
      <c r="F74" t="s">
        <v>385</v>
      </c>
      <c r="G74" t="s">
        <v>386</v>
      </c>
      <c r="H74" s="238">
        <v>14097.819877</v>
      </c>
      <c r="I74" s="238">
        <v>0</v>
      </c>
      <c r="J74" s="238">
        <v>107.458983</v>
      </c>
      <c r="K74" s="238">
        <v>106.71104</v>
      </c>
      <c r="L74" s="238">
        <v>17285.752850000001</v>
      </c>
      <c r="M74" s="238">
        <v>4638.3783990000002</v>
      </c>
      <c r="N74" s="238">
        <v>21030.917109999999</v>
      </c>
      <c r="O74" s="238">
        <v>6573.4634999999998</v>
      </c>
      <c r="P74" s="238">
        <v>497.61121900000001</v>
      </c>
      <c r="Q74" s="238">
        <v>54584.561225999998</v>
      </c>
      <c r="R74" s="238">
        <v>7705.0295829999995</v>
      </c>
      <c r="S74" s="238">
        <v>3198.6456109999999</v>
      </c>
      <c r="T74" s="238">
        <v>49848.337718000002</v>
      </c>
      <c r="U74" s="238">
        <v>14.219685999999999</v>
      </c>
      <c r="V74" s="238">
        <v>4328.3355359999996</v>
      </c>
      <c r="W74" s="238">
        <v>9357.9766510000009</v>
      </c>
      <c r="X74" s="238">
        <v>385.898594</v>
      </c>
      <c r="Y74" s="238">
        <v>2074.4493929999999</v>
      </c>
      <c r="Z74" s="238">
        <v>1347.162634</v>
      </c>
      <c r="AA74" s="238">
        <v>0</v>
      </c>
      <c r="AB74" s="238">
        <v>2204.0055779999998</v>
      </c>
      <c r="AC74" s="238">
        <v>1567.072253</v>
      </c>
      <c r="AD74" s="238">
        <v>12898.289348</v>
      </c>
      <c r="AE74" s="238">
        <v>10542.313066000001</v>
      </c>
      <c r="AF74" s="238">
        <v>15327.531155000001</v>
      </c>
      <c r="AG74" s="238">
        <v>539.29526299999998</v>
      </c>
      <c r="AH74" s="238">
        <v>7066.0920020000003</v>
      </c>
      <c r="AI74" s="238">
        <v>23427.344432999998</v>
      </c>
      <c r="AJ74" s="238">
        <v>138778.991989</v>
      </c>
      <c r="AK74" s="238">
        <v>3871.1496350000002</v>
      </c>
      <c r="AL74" s="238"/>
      <c r="AM74" s="238" t="s">
        <v>692</v>
      </c>
    </row>
    <row r="75" spans="1:39">
      <c r="A75" s="1">
        <v>68</v>
      </c>
      <c r="B75" s="3" t="s">
        <v>172</v>
      </c>
      <c r="C75" t="s">
        <v>173</v>
      </c>
      <c r="D75" t="str">
        <f t="shared" si="2"/>
        <v>2.07.02. Exports of goods at risk of modern slavery, US$ millions</v>
      </c>
      <c r="E75" t="s">
        <v>287</v>
      </c>
      <c r="F75" t="s">
        <v>385</v>
      </c>
      <c r="G75" t="s">
        <v>387</v>
      </c>
      <c r="H75" s="238">
        <v>0</v>
      </c>
      <c r="I75" s="238">
        <v>0</v>
      </c>
      <c r="J75" s="238">
        <v>0</v>
      </c>
      <c r="K75" s="238">
        <v>3020.9690489404402</v>
      </c>
      <c r="L75" s="238">
        <v>0</v>
      </c>
      <c r="M75" s="238">
        <v>0</v>
      </c>
      <c r="N75" s="238">
        <v>493475.13684300001</v>
      </c>
      <c r="O75" s="238">
        <v>1242.73272</v>
      </c>
      <c r="P75" s="238">
        <v>0</v>
      </c>
      <c r="Q75" s="238">
        <v>0</v>
      </c>
      <c r="R75" s="238">
        <v>18606.233183</v>
      </c>
      <c r="S75" s="238">
        <v>1918.5665039999999</v>
      </c>
      <c r="T75" s="238">
        <v>1159.9688349999999</v>
      </c>
      <c r="U75" s="238">
        <v>713.477944593453</v>
      </c>
      <c r="V75" s="238">
        <v>8240.91957</v>
      </c>
      <c r="W75" s="238">
        <v>0</v>
      </c>
      <c r="X75" s="238">
        <v>646.405664</v>
      </c>
      <c r="Y75" s="238">
        <v>0</v>
      </c>
      <c r="Z75" s="238">
        <v>87.405569</v>
      </c>
      <c r="AA75" s="238">
        <v>1127.0910680053501</v>
      </c>
      <c r="AB75" s="238">
        <v>6663.2081079999998</v>
      </c>
      <c r="AC75" s="238">
        <v>0</v>
      </c>
      <c r="AD75" s="238">
        <v>3779.7443640000001</v>
      </c>
      <c r="AE75" s="238">
        <v>0</v>
      </c>
      <c r="AF75" s="238">
        <v>941.85715600000003</v>
      </c>
      <c r="AG75" s="238">
        <v>0</v>
      </c>
      <c r="AH75" s="238">
        <v>5681.9934629999998</v>
      </c>
      <c r="AI75" s="238">
        <v>0</v>
      </c>
      <c r="AJ75" s="238">
        <v>0</v>
      </c>
      <c r="AK75" s="238">
        <v>30370.935276</v>
      </c>
      <c r="AL75" s="238"/>
      <c r="AM75" s="238" t="s">
        <v>692</v>
      </c>
    </row>
    <row r="76" spans="1:39">
      <c r="A76" s="1">
        <v>69</v>
      </c>
      <c r="B76" s="2" t="s">
        <v>174</v>
      </c>
      <c r="C76" t="s">
        <v>175</v>
      </c>
      <c r="D76" t="str">
        <f t="shared" si="2"/>
        <v>2.08. Social mobility, Index</v>
      </c>
      <c r="E76" t="s">
        <v>289</v>
      </c>
      <c r="F76" t="s">
        <v>564</v>
      </c>
      <c r="H76" s="238">
        <v>75.099999999999994</v>
      </c>
      <c r="I76" s="238">
        <v>40.200000000000003</v>
      </c>
      <c r="J76" s="238"/>
      <c r="K76" s="238"/>
      <c r="L76" s="238">
        <v>76.099999999999994</v>
      </c>
      <c r="M76" s="238">
        <v>60.3</v>
      </c>
      <c r="N76" s="238">
        <v>61.5</v>
      </c>
      <c r="O76" s="238"/>
      <c r="P76" s="238">
        <v>53.9</v>
      </c>
      <c r="Q76" s="238"/>
      <c r="R76" s="238">
        <v>42.7</v>
      </c>
      <c r="S76" s="238">
        <v>49.3</v>
      </c>
      <c r="T76" s="238">
        <v>76.099999999999994</v>
      </c>
      <c r="U76" s="238">
        <v>43.8</v>
      </c>
      <c r="V76" s="238">
        <v>62</v>
      </c>
      <c r="W76" s="238">
        <v>52.6</v>
      </c>
      <c r="X76" s="238"/>
      <c r="Y76" s="238">
        <v>74.3</v>
      </c>
      <c r="Z76" s="238">
        <v>36.700000000000003</v>
      </c>
      <c r="AA76" s="238"/>
      <c r="AB76" s="238">
        <v>49.9</v>
      </c>
      <c r="AC76" s="238">
        <v>51.7</v>
      </c>
      <c r="AD76" s="238">
        <v>64.7</v>
      </c>
      <c r="AE76" s="238">
        <v>74.599999999999994</v>
      </c>
      <c r="AF76" s="238">
        <v>71.400000000000006</v>
      </c>
      <c r="AG76" s="238">
        <v>52.3</v>
      </c>
      <c r="AH76" s="238">
        <v>55.4</v>
      </c>
      <c r="AI76" s="238">
        <v>74.400000000000006</v>
      </c>
      <c r="AJ76" s="238">
        <v>70.400000000000006</v>
      </c>
      <c r="AK76" s="238">
        <v>57.8</v>
      </c>
      <c r="AL76" s="238"/>
      <c r="AM76" s="238" t="s">
        <v>692</v>
      </c>
    </row>
    <row r="77" spans="1:39">
      <c r="A77" s="1">
        <v>70</v>
      </c>
      <c r="B77" s="2" t="s">
        <v>176</v>
      </c>
      <c r="C77" t="s">
        <v>177</v>
      </c>
      <c r="D77" t="str">
        <f t="shared" si="2"/>
        <v>2.09. Life expectancy at birth</v>
      </c>
      <c r="E77" t="s">
        <v>289</v>
      </c>
      <c r="F77" t="s">
        <v>390</v>
      </c>
      <c r="H77" s="238">
        <v>84.5</v>
      </c>
      <c r="I77" s="238">
        <v>72.400000000000006</v>
      </c>
      <c r="J77" s="238">
        <v>74.599999999999994</v>
      </c>
      <c r="K77" s="238">
        <v>69.599999999999994</v>
      </c>
      <c r="L77" s="238">
        <v>82.7</v>
      </c>
      <c r="M77" s="238">
        <v>78.900000000000006</v>
      </c>
      <c r="N77" s="238">
        <v>78.2</v>
      </c>
      <c r="O77" s="238">
        <v>81.3</v>
      </c>
      <c r="P77" s="238">
        <v>73.7</v>
      </c>
      <c r="Q77" s="238">
        <v>85.5</v>
      </c>
      <c r="R77" s="238">
        <v>67.2</v>
      </c>
      <c r="S77" s="238">
        <v>67.599999999999994</v>
      </c>
      <c r="T77" s="238">
        <v>84.8</v>
      </c>
      <c r="U77" s="238">
        <v>68.099999999999994</v>
      </c>
      <c r="V77" s="238">
        <v>74.900000000000006</v>
      </c>
      <c r="W77" s="238">
        <v>70.2</v>
      </c>
      <c r="X77" s="238">
        <v>65.7</v>
      </c>
      <c r="Y77" s="238">
        <v>82.5</v>
      </c>
      <c r="Z77" s="238">
        <v>66.099999999999994</v>
      </c>
      <c r="AA77" s="238">
        <v>65.400000000000006</v>
      </c>
      <c r="AB77" s="238">
        <v>72.400000000000006</v>
      </c>
      <c r="AC77" s="238">
        <v>69.3</v>
      </c>
      <c r="AD77" s="238">
        <v>69.400000000000006</v>
      </c>
      <c r="AE77" s="238">
        <v>82.8</v>
      </c>
      <c r="AF77" s="238">
        <v>83.7</v>
      </c>
      <c r="AG77" s="238">
        <v>76.400000000000006</v>
      </c>
      <c r="AH77" s="238">
        <v>78.7</v>
      </c>
      <c r="AI77" s="238">
        <v>80.7</v>
      </c>
      <c r="AJ77" s="238">
        <v>77.2</v>
      </c>
      <c r="AK77" s="238">
        <v>73.599999999999994</v>
      </c>
      <c r="AL77" s="238"/>
      <c r="AM77" s="238" t="s">
        <v>684</v>
      </c>
    </row>
    <row r="78" spans="1:39">
      <c r="A78" s="1">
        <v>71</v>
      </c>
      <c r="B78" s="2" t="s">
        <v>178</v>
      </c>
      <c r="C78" t="s">
        <v>179</v>
      </c>
      <c r="D78" t="str">
        <f t="shared" si="2"/>
        <v>2.10. Uneven Economic Development</v>
      </c>
      <c r="H78" s="239" t="s">
        <v>697</v>
      </c>
      <c r="I78" s="239" t="s">
        <v>697</v>
      </c>
      <c r="J78" s="239" t="s">
        <v>697</v>
      </c>
      <c r="K78" s="239" t="s">
        <v>697</v>
      </c>
      <c r="L78" s="239" t="s">
        <v>697</v>
      </c>
      <c r="M78" s="239" t="s">
        <v>697</v>
      </c>
      <c r="N78" s="239" t="s">
        <v>697</v>
      </c>
      <c r="O78" s="239" t="s">
        <v>697</v>
      </c>
      <c r="P78" s="239" t="s">
        <v>697</v>
      </c>
      <c r="Q78" s="239" t="s">
        <v>697</v>
      </c>
      <c r="R78" s="239" t="s">
        <v>697</v>
      </c>
      <c r="S78" s="239" t="s">
        <v>697</v>
      </c>
      <c r="T78" s="239" t="s">
        <v>697</v>
      </c>
      <c r="U78" s="239" t="s">
        <v>697</v>
      </c>
      <c r="V78" s="239" t="s">
        <v>697</v>
      </c>
      <c r="W78" s="239" t="s">
        <v>697</v>
      </c>
      <c r="X78" s="239" t="s">
        <v>697</v>
      </c>
      <c r="Y78" s="239" t="s">
        <v>697</v>
      </c>
      <c r="Z78" s="239" t="s">
        <v>697</v>
      </c>
      <c r="AA78" s="239" t="s">
        <v>697</v>
      </c>
      <c r="AB78" s="239" t="s">
        <v>697</v>
      </c>
      <c r="AC78" s="239" t="s">
        <v>697</v>
      </c>
      <c r="AD78" s="239" t="s">
        <v>697</v>
      </c>
      <c r="AE78" s="239" t="s">
        <v>697</v>
      </c>
      <c r="AF78" s="239" t="s">
        <v>697</v>
      </c>
      <c r="AG78" s="239" t="s">
        <v>697</v>
      </c>
      <c r="AH78" s="239" t="s">
        <v>697</v>
      </c>
      <c r="AI78" s="239" t="s">
        <v>697</v>
      </c>
      <c r="AJ78" s="239" t="s">
        <v>697</v>
      </c>
      <c r="AK78" s="239" t="s">
        <v>697</v>
      </c>
      <c r="AL78" s="238"/>
      <c r="AM78" s="238"/>
    </row>
    <row r="79" spans="1:39">
      <c r="A79" s="1"/>
      <c r="B79" s="2"/>
      <c r="H79" s="239"/>
      <c r="I79" s="239"/>
      <c r="J79" s="239"/>
      <c r="K79" s="239"/>
      <c r="L79" s="239"/>
      <c r="M79" s="239"/>
      <c r="N79" s="239"/>
      <c r="O79" s="239"/>
      <c r="P79" s="239"/>
      <c r="Q79" s="239"/>
      <c r="R79" s="239"/>
      <c r="S79" s="239"/>
      <c r="T79" s="239"/>
      <c r="U79" s="239"/>
      <c r="V79" s="239"/>
      <c r="W79" s="239"/>
      <c r="X79" s="239"/>
      <c r="Y79" s="239"/>
      <c r="Z79" s="239"/>
      <c r="AA79" s="239"/>
      <c r="AB79" s="239"/>
      <c r="AC79" s="239"/>
      <c r="AD79" s="239"/>
      <c r="AE79" s="239"/>
      <c r="AF79" s="239"/>
      <c r="AG79" s="239"/>
      <c r="AH79" s="239"/>
      <c r="AI79" s="239"/>
      <c r="AJ79" s="239"/>
      <c r="AK79" s="239"/>
      <c r="AL79" s="238"/>
      <c r="AM79" s="238"/>
    </row>
    <row r="80" spans="1:39">
      <c r="A80" s="1"/>
      <c r="H80" s="239"/>
      <c r="I80" s="239"/>
      <c r="J80" s="239"/>
      <c r="K80" s="239"/>
      <c r="L80" s="239"/>
      <c r="M80" s="239"/>
      <c r="N80" s="239"/>
      <c r="O80" s="239"/>
      <c r="P80" s="239"/>
      <c r="Q80" s="239"/>
      <c r="R80" s="239"/>
      <c r="S80" s="239"/>
      <c r="T80" s="239"/>
      <c r="U80" s="239"/>
      <c r="V80" s="239"/>
      <c r="W80" s="239"/>
      <c r="X80" s="239"/>
      <c r="Y80" s="239"/>
      <c r="Z80" s="239"/>
      <c r="AA80" s="239"/>
      <c r="AB80" s="239"/>
      <c r="AC80" s="239"/>
      <c r="AD80" s="239"/>
      <c r="AE80" s="239"/>
      <c r="AF80" s="239"/>
      <c r="AG80" s="239"/>
      <c r="AH80" s="239"/>
      <c r="AI80" s="239"/>
      <c r="AJ80" s="239"/>
      <c r="AK80" s="239"/>
      <c r="AL80" s="238"/>
      <c r="AM80" s="238"/>
    </row>
    <row r="81" spans="1:39">
      <c r="A81" s="1"/>
      <c r="B81" t="s">
        <v>181</v>
      </c>
      <c r="C81" t="s">
        <v>182</v>
      </c>
      <c r="D81" t="str">
        <f>B81</f>
        <v>3. Environmental Pillar</v>
      </c>
      <c r="H81" s="237" t="s">
        <v>221</v>
      </c>
      <c r="I81" s="237" t="s">
        <v>221</v>
      </c>
      <c r="J81" s="237" t="s">
        <v>221</v>
      </c>
      <c r="K81" s="237" t="s">
        <v>221</v>
      </c>
      <c r="L81" s="237" t="s">
        <v>221</v>
      </c>
      <c r="M81" s="237" t="s">
        <v>221</v>
      </c>
      <c r="N81" s="237" t="s">
        <v>221</v>
      </c>
      <c r="O81" s="237" t="s">
        <v>221</v>
      </c>
      <c r="P81" s="237" t="s">
        <v>221</v>
      </c>
      <c r="Q81" s="237" t="s">
        <v>221</v>
      </c>
      <c r="R81" s="237" t="s">
        <v>221</v>
      </c>
      <c r="S81" s="237" t="s">
        <v>221</v>
      </c>
      <c r="T81" s="237" t="s">
        <v>221</v>
      </c>
      <c r="U81" s="237" t="s">
        <v>221</v>
      </c>
      <c r="V81" s="237" t="s">
        <v>221</v>
      </c>
      <c r="W81" s="237" t="s">
        <v>221</v>
      </c>
      <c r="X81" s="237" t="s">
        <v>221</v>
      </c>
      <c r="Y81" s="237" t="s">
        <v>221</v>
      </c>
      <c r="Z81" s="237" t="s">
        <v>221</v>
      </c>
      <c r="AA81" s="237" t="s">
        <v>221</v>
      </c>
      <c r="AB81" s="237" t="s">
        <v>221</v>
      </c>
      <c r="AC81" s="237" t="s">
        <v>221</v>
      </c>
      <c r="AD81" s="237" t="s">
        <v>221</v>
      </c>
      <c r="AE81" s="237" t="s">
        <v>221</v>
      </c>
      <c r="AF81" s="237" t="s">
        <v>221</v>
      </c>
      <c r="AG81" s="237" t="s">
        <v>221</v>
      </c>
      <c r="AH81" s="237" t="s">
        <v>221</v>
      </c>
      <c r="AI81" s="237" t="s">
        <v>221</v>
      </c>
      <c r="AJ81" s="237" t="s">
        <v>221</v>
      </c>
      <c r="AK81" s="237" t="s">
        <v>221</v>
      </c>
      <c r="AL81" s="238"/>
      <c r="AM81" s="238" t="s">
        <v>694</v>
      </c>
    </row>
    <row r="82" spans="1:39">
      <c r="A82" s="1">
        <v>72</v>
      </c>
      <c r="B82" s="2" t="s">
        <v>183</v>
      </c>
      <c r="C82" t="s">
        <v>184</v>
      </c>
      <c r="D82" t="str">
        <f t="shared" si="2"/>
        <v>3.01. Air pollution</v>
      </c>
      <c r="E82" t="s">
        <v>287</v>
      </c>
      <c r="F82" t="s">
        <v>566</v>
      </c>
      <c r="G82" t="s">
        <v>393</v>
      </c>
      <c r="H82" s="238">
        <v>6.7487000000000004</v>
      </c>
      <c r="I82" s="238">
        <v>63.54533</v>
      </c>
      <c r="J82" s="238">
        <v>7.7202900000000003</v>
      </c>
      <c r="K82" s="238">
        <v>22.13588</v>
      </c>
      <c r="L82" s="238">
        <v>7.0902599999999998</v>
      </c>
      <c r="M82" s="238">
        <v>23.68317</v>
      </c>
      <c r="N82" s="238">
        <v>47.729019999999998</v>
      </c>
      <c r="O82" s="238">
        <v>16.2</v>
      </c>
      <c r="P82" s="238">
        <v>20.606010000000001</v>
      </c>
      <c r="Q82" s="238">
        <v>19</v>
      </c>
      <c r="R82" s="238">
        <v>83.30377</v>
      </c>
      <c r="S82" s="238">
        <v>19.673760000000001</v>
      </c>
      <c r="T82" s="238">
        <v>13.64744</v>
      </c>
      <c r="U82" s="238">
        <v>20.76857</v>
      </c>
      <c r="V82" s="238">
        <v>16.550229999999999</v>
      </c>
      <c r="W82" s="238">
        <v>20.10763</v>
      </c>
      <c r="X82" s="238">
        <v>29.91018</v>
      </c>
      <c r="Y82" s="238">
        <v>6.0502700000000003</v>
      </c>
      <c r="Z82" s="238">
        <v>63.861980000000003</v>
      </c>
      <c r="AA82" s="238">
        <v>16.04683</v>
      </c>
      <c r="AB82" s="238">
        <v>31.0593</v>
      </c>
      <c r="AC82" s="238">
        <v>18.793579999999999</v>
      </c>
      <c r="AD82" s="238">
        <v>11.77739</v>
      </c>
      <c r="AE82" s="238">
        <v>19.000599999999999</v>
      </c>
      <c r="AF82" s="238">
        <v>27.447489999999998</v>
      </c>
      <c r="AG82" s="238">
        <v>19.962769999999999</v>
      </c>
      <c r="AH82" s="238">
        <v>27.32291</v>
      </c>
      <c r="AI82" s="238">
        <v>10.02183</v>
      </c>
      <c r="AJ82" s="238">
        <v>7.6761100000000004</v>
      </c>
      <c r="AK82" s="238">
        <v>20.194710000000001</v>
      </c>
      <c r="AL82" s="238"/>
      <c r="AM82" s="238" t="s">
        <v>694</v>
      </c>
    </row>
    <row r="83" spans="1:39">
      <c r="A83" s="1">
        <v>73</v>
      </c>
      <c r="B83" s="2" t="s">
        <v>185</v>
      </c>
      <c r="C83" t="s">
        <v>186</v>
      </c>
      <c r="D83" t="str">
        <f t="shared" si="2"/>
        <v>3.02. Deforestation</v>
      </c>
      <c r="E83" t="s">
        <v>289</v>
      </c>
      <c r="F83" t="s">
        <v>394</v>
      </c>
      <c r="G83" t="s">
        <v>395</v>
      </c>
      <c r="H83" s="238">
        <v>2.2115224874525899E-2</v>
      </c>
      <c r="I83" s="238">
        <v>1.09231048191267E-2</v>
      </c>
      <c r="J83" s="238">
        <v>2.53901582086126E-3</v>
      </c>
      <c r="K83" s="238">
        <v>1.5758448530540699E-2</v>
      </c>
      <c r="L83" s="238">
        <v>4.7273374166304496E-3</v>
      </c>
      <c r="M83" s="238">
        <v>5.70672123608884E-3</v>
      </c>
      <c r="N83" s="238">
        <v>3.50400933969886E-3</v>
      </c>
      <c r="O83" s="238">
        <v>9.20191725491661E-4</v>
      </c>
      <c r="P83" s="238">
        <v>2.4774363681019699E-3</v>
      </c>
      <c r="Q83" s="238">
        <v>1.36100194210389E-3</v>
      </c>
      <c r="R83" s="238">
        <v>3.6105846254554401E-3</v>
      </c>
      <c r="S83" s="238">
        <v>8.7823846258804402E-3</v>
      </c>
      <c r="T83" s="238">
        <v>1.8961432596022001E-3</v>
      </c>
      <c r="U83" s="238">
        <v>1.8254193760241101E-2</v>
      </c>
      <c r="V83" s="238">
        <v>1.4620864550087801E-2</v>
      </c>
      <c r="W83" s="238">
        <v>5.2149410300754203E-3</v>
      </c>
      <c r="X83" s="238">
        <v>7.4976934420273303E-3</v>
      </c>
      <c r="Y83" s="238">
        <v>6.4677106648854702E-3</v>
      </c>
      <c r="Z83" s="238">
        <v>7.37551769674521E-5</v>
      </c>
      <c r="AA83" s="238">
        <v>2.7212147376649599E-3</v>
      </c>
      <c r="AB83" s="238">
        <v>3.2095629354039002E-3</v>
      </c>
      <c r="AC83" s="238">
        <v>4.7141992998635399E-3</v>
      </c>
      <c r="AD83" s="238">
        <v>6.52793288589736E-3</v>
      </c>
      <c r="AE83" s="238">
        <v>1.21212121212121E-2</v>
      </c>
      <c r="AF83" s="238">
        <v>3.9120429374326204E-3</v>
      </c>
      <c r="AG83" s="238">
        <v>3.2598258376022298E-3</v>
      </c>
      <c r="AH83" s="238">
        <v>7.4909126732116702E-3</v>
      </c>
      <c r="AI83" s="238">
        <v>6.6083597422262799E-3</v>
      </c>
      <c r="AJ83" s="238">
        <v>7.5310930625279099E-3</v>
      </c>
      <c r="AK83" s="238">
        <v>1.56520642560516E-2</v>
      </c>
      <c r="AL83" s="238"/>
      <c r="AM83" s="238" t="s">
        <v>692</v>
      </c>
    </row>
    <row r="84" spans="1:39">
      <c r="A84" s="1">
        <v>74</v>
      </c>
      <c r="B84" s="2" t="s">
        <v>187</v>
      </c>
      <c r="C84" t="s">
        <v>188</v>
      </c>
      <c r="D84" t="str">
        <f t="shared" si="2"/>
        <v>3.03. % of wastewater treated</v>
      </c>
      <c r="E84" t="s">
        <v>289</v>
      </c>
      <c r="F84" t="s">
        <v>396</v>
      </c>
      <c r="G84" t="s">
        <v>188</v>
      </c>
      <c r="H84" s="238">
        <v>76.171800000000005</v>
      </c>
      <c r="I84" s="238">
        <v>16.011089999999999</v>
      </c>
      <c r="J84" s="238">
        <v>21.2</v>
      </c>
      <c r="K84" s="238">
        <v>30.6</v>
      </c>
      <c r="L84" s="238">
        <v>77.062309999999997</v>
      </c>
      <c r="M84" s="238">
        <v>90.532749999999993</v>
      </c>
      <c r="N84" s="238">
        <v>64.779859999999999</v>
      </c>
      <c r="O84" s="238">
        <v>64.5</v>
      </c>
      <c r="P84" s="238">
        <v>31.111709999999999</v>
      </c>
      <c r="Q84" s="238">
        <v>85.660690000000002</v>
      </c>
      <c r="R84" s="238">
        <v>26.55772</v>
      </c>
      <c r="S84" s="238">
        <v>24.5</v>
      </c>
      <c r="T84" s="238">
        <v>97.817220000000006</v>
      </c>
      <c r="U84" s="238">
        <v>10.09606</v>
      </c>
      <c r="V84" s="238">
        <v>87.824600000000004</v>
      </c>
      <c r="W84" s="238">
        <v>60.093130000000002</v>
      </c>
      <c r="X84" s="238">
        <v>8.5</v>
      </c>
      <c r="Y84" s="238">
        <v>85.142960000000002</v>
      </c>
      <c r="Z84" s="238">
        <v>27.9</v>
      </c>
      <c r="AA84" s="238">
        <v>10.8</v>
      </c>
      <c r="AB84" s="238">
        <v>28.3</v>
      </c>
      <c r="AC84" s="238">
        <v>42.946759999999998</v>
      </c>
      <c r="AD84" s="238">
        <v>12.92399</v>
      </c>
      <c r="AE84" s="238">
        <v>100</v>
      </c>
      <c r="AF84" s="238">
        <v>99.525090000000006</v>
      </c>
      <c r="AG84" s="238">
        <v>1.6</v>
      </c>
      <c r="AH84" s="238">
        <v>24.402290000000001</v>
      </c>
      <c r="AI84" s="238">
        <v>98.801680000000005</v>
      </c>
      <c r="AJ84" s="238">
        <v>91.064760000000007</v>
      </c>
      <c r="AK84" s="238">
        <v>18.5</v>
      </c>
      <c r="AL84" s="238"/>
      <c r="AM84" s="238" t="s">
        <v>692</v>
      </c>
    </row>
    <row r="85" spans="1:39">
      <c r="A85" s="1">
        <v>75</v>
      </c>
      <c r="B85" s="2" t="s">
        <v>189</v>
      </c>
      <c r="C85" t="s">
        <v>190</v>
      </c>
      <c r="D85" t="str">
        <f t="shared" si="2"/>
        <v xml:space="preserve">3.04. Energy intensity </v>
      </c>
      <c r="E85" t="s">
        <v>287</v>
      </c>
      <c r="F85" t="s">
        <v>568</v>
      </c>
      <c r="G85" t="s">
        <v>397</v>
      </c>
      <c r="H85" s="238">
        <v>59.381696127548501</v>
      </c>
      <c r="I85" s="238">
        <v>109.98140105958601</v>
      </c>
      <c r="J85" s="238">
        <v>115.369992576095</v>
      </c>
      <c r="K85" s="238">
        <v>251.03344654459499</v>
      </c>
      <c r="L85" s="238">
        <v>117.987273645749</v>
      </c>
      <c r="M85" s="238">
        <v>101.680711835797</v>
      </c>
      <c r="N85" s="238">
        <v>145.954988954437</v>
      </c>
      <c r="O85" s="238">
        <v>114.14956247669301</v>
      </c>
      <c r="P85" s="238">
        <v>117.317808117808</v>
      </c>
      <c r="Q85" s="238">
        <v>22.424841069598799</v>
      </c>
      <c r="R85" s="238">
        <v>222.425586912906</v>
      </c>
      <c r="S85" s="238">
        <v>143.33044515869801</v>
      </c>
      <c r="T85" s="238">
        <v>54.477675795256097</v>
      </c>
      <c r="U85" s="238">
        <v>158.58257676547299</v>
      </c>
      <c r="V85" s="238">
        <v>178.01725166605101</v>
      </c>
      <c r="W85" s="238">
        <v>91.199240587300196</v>
      </c>
      <c r="X85" s="238">
        <v>295.66242551088601</v>
      </c>
      <c r="Y85" s="238">
        <v>71.247384806383707</v>
      </c>
      <c r="Z85" s="238">
        <v>289.83694101319401</v>
      </c>
      <c r="AA85" s="238"/>
      <c r="AB85" s="238">
        <v>89.710501151974</v>
      </c>
      <c r="AC85" s="238">
        <v>96.439944217842296</v>
      </c>
      <c r="AD85" s="238">
        <v>307.50183703244198</v>
      </c>
      <c r="AE85" s="238">
        <v>51.004103770067402</v>
      </c>
      <c r="AF85" s="238">
        <v>110.165086413354</v>
      </c>
      <c r="AG85" s="238">
        <v>122.56315795739999</v>
      </c>
      <c r="AH85" s="238">
        <v>188.269513094019</v>
      </c>
      <c r="AI85" s="238">
        <v>44.198021946585101</v>
      </c>
      <c r="AJ85" s="238">
        <v>74.322990136904295</v>
      </c>
      <c r="AK85" s="238">
        <v>187.880533316254</v>
      </c>
      <c r="AL85" s="238"/>
      <c r="AM85" s="238" t="s">
        <v>694</v>
      </c>
    </row>
    <row r="86" spans="1:39">
      <c r="A86" s="1">
        <v>76</v>
      </c>
      <c r="B86" s="2" t="s">
        <v>191</v>
      </c>
      <c r="C86" t="s">
        <v>192</v>
      </c>
      <c r="D86" t="str">
        <f t="shared" si="2"/>
        <v>3.05. Ecological footprint</v>
      </c>
      <c r="E86" t="s">
        <v>287</v>
      </c>
      <c r="F86" t="s">
        <v>399</v>
      </c>
      <c r="G86" t="s">
        <v>400</v>
      </c>
      <c r="H86" s="238">
        <v>7.0860389506563903</v>
      </c>
      <c r="I86" s="238">
        <v>0.90389422733705405</v>
      </c>
      <c r="J86" s="238">
        <v>5.4153689477270301</v>
      </c>
      <c r="K86" s="238">
        <v>1.50140806941894</v>
      </c>
      <c r="L86" s="238">
        <v>8.0650497063545199</v>
      </c>
      <c r="M86" s="238">
        <v>4.2932063437119004</v>
      </c>
      <c r="N86" s="238">
        <v>3.79673334803674</v>
      </c>
      <c r="O86" s="238"/>
      <c r="P86" s="238">
        <v>1.70246786871039</v>
      </c>
      <c r="Q86" s="238"/>
      <c r="R86" s="238">
        <v>1.20955650138726</v>
      </c>
      <c r="S86" s="238">
        <v>1.7171810508657701</v>
      </c>
      <c r="T86" s="238">
        <v>4.6076923859993197</v>
      </c>
      <c r="U86" s="238">
        <v>1.8398868343122701</v>
      </c>
      <c r="V86" s="238">
        <v>4.2594544380563004</v>
      </c>
      <c r="W86" s="238">
        <v>2.3824619730771799</v>
      </c>
      <c r="X86" s="238">
        <v>1.6581714779225201</v>
      </c>
      <c r="Y86" s="238">
        <v>5.3002445427201899</v>
      </c>
      <c r="Z86" s="238">
        <v>0.77103446890001104</v>
      </c>
      <c r="AA86" s="238">
        <v>1.72218038757873</v>
      </c>
      <c r="AB86" s="238">
        <v>2.3574470991699501</v>
      </c>
      <c r="AC86" s="238">
        <v>1.46785605512825</v>
      </c>
      <c r="AD86" s="238">
        <v>5.3106346939750804</v>
      </c>
      <c r="AE86" s="238">
        <v>5.9314859538035698</v>
      </c>
      <c r="AF86" s="238">
        <v>6.3168198317343798</v>
      </c>
      <c r="AG86" s="238">
        <v>1.5131859549703299</v>
      </c>
      <c r="AH86" s="238">
        <v>2.3523667430519</v>
      </c>
      <c r="AI86" s="238">
        <v>4.17932377823987</v>
      </c>
      <c r="AJ86" s="238">
        <v>8.1223831248632798</v>
      </c>
      <c r="AK86" s="238">
        <v>2.2721456694867599</v>
      </c>
      <c r="AL86" s="238"/>
      <c r="AM86" s="238" t="s">
        <v>810</v>
      </c>
    </row>
    <row r="87" spans="1:39">
      <c r="A87" s="1">
        <v>77</v>
      </c>
      <c r="B87" s="2" t="s">
        <v>193</v>
      </c>
      <c r="C87" t="s">
        <v>194</v>
      </c>
      <c r="D87" t="str">
        <f t="shared" si="2"/>
        <v>3.06. Renewable energy</v>
      </c>
      <c r="E87" t="s">
        <v>289</v>
      </c>
      <c r="F87" t="s">
        <v>568</v>
      </c>
      <c r="G87" t="s">
        <v>401</v>
      </c>
      <c r="H87" s="238">
        <v>7.3129585771488399</v>
      </c>
      <c r="I87" s="238">
        <v>18.322311517854999</v>
      </c>
      <c r="J87" s="238">
        <v>3.2537523016377399E-3</v>
      </c>
      <c r="K87" s="238">
        <v>47.850844625244903</v>
      </c>
      <c r="L87" s="238">
        <v>16.153866065114698</v>
      </c>
      <c r="M87" s="238">
        <v>27.397868643200901</v>
      </c>
      <c r="N87" s="238">
        <v>9.6734758979214792</v>
      </c>
      <c r="O87" s="238">
        <v>1.7519501328971301</v>
      </c>
      <c r="P87" s="238">
        <v>17.524074474214999</v>
      </c>
      <c r="Q87" s="238">
        <v>0.74510219728848703</v>
      </c>
      <c r="R87" s="238">
        <v>23.134853930645999</v>
      </c>
      <c r="S87" s="238">
        <v>23.879540256938999</v>
      </c>
      <c r="T87" s="238">
        <v>6.2705789117195296</v>
      </c>
      <c r="U87" s="238">
        <v>58.439596122825201</v>
      </c>
      <c r="V87" s="238">
        <v>3.4964475213940198</v>
      </c>
      <c r="W87" s="238">
        <v>8.6094338567095594</v>
      </c>
      <c r="X87" s="238">
        <v>49.757066054521196</v>
      </c>
      <c r="Y87" s="238">
        <v>40.386004549710101</v>
      </c>
      <c r="Z87" s="238">
        <v>35.682523411286702</v>
      </c>
      <c r="AA87" s="238"/>
      <c r="AB87" s="238">
        <v>24.458620971692</v>
      </c>
      <c r="AC87" s="238">
        <v>34.009135074228702</v>
      </c>
      <c r="AD87" s="238">
        <v>2.5801875936541601</v>
      </c>
      <c r="AE87" s="238">
        <v>1.19047089627102</v>
      </c>
      <c r="AF87" s="238">
        <v>2.00043608766868</v>
      </c>
      <c r="AG87" s="238">
        <v>43.113380503226701</v>
      </c>
      <c r="AH87" s="238">
        <v>20.659346340329101</v>
      </c>
      <c r="AI87" s="238">
        <v>12.2248072259934</v>
      </c>
      <c r="AJ87" s="238">
        <v>7.9034937839379404</v>
      </c>
      <c r="AK87" s="238">
        <v>15.8166101810427</v>
      </c>
      <c r="AL87" s="238"/>
      <c r="AM87" s="238" t="s">
        <v>694</v>
      </c>
    </row>
    <row r="88" spans="1:39">
      <c r="A88" s="1">
        <v>78</v>
      </c>
      <c r="B88" s="2" t="s">
        <v>195</v>
      </c>
      <c r="C88" t="s">
        <v>196</v>
      </c>
      <c r="D88" t="str">
        <f t="shared" si="2"/>
        <v>3.07. Environmental standards in trade</v>
      </c>
      <c r="E88" t="s">
        <v>686</v>
      </c>
      <c r="H88" s="238"/>
      <c r="I88" s="238"/>
      <c r="J88" s="238"/>
      <c r="K88" s="238"/>
      <c r="L88" s="238"/>
      <c r="M88" s="238"/>
      <c r="N88" s="238"/>
      <c r="O88" s="238"/>
      <c r="P88" s="238"/>
      <c r="Q88" s="238"/>
      <c r="R88" s="238"/>
      <c r="S88" s="238"/>
      <c r="T88" s="238"/>
      <c r="U88" s="238"/>
      <c r="V88" s="238"/>
      <c r="W88" s="238"/>
      <c r="X88" s="238"/>
      <c r="Y88" s="238"/>
      <c r="Z88" s="238"/>
      <c r="AA88" s="238"/>
      <c r="AB88" s="238"/>
      <c r="AC88" s="238"/>
      <c r="AD88" s="238"/>
      <c r="AE88" s="238"/>
      <c r="AF88" s="238"/>
      <c r="AG88" s="238"/>
      <c r="AH88" s="238"/>
      <c r="AI88" s="238"/>
      <c r="AJ88" s="238"/>
      <c r="AK88" s="238"/>
      <c r="AL88" s="238"/>
      <c r="AM88" s="238"/>
    </row>
    <row r="89" spans="1:39">
      <c r="A89" s="1">
        <v>79</v>
      </c>
      <c r="B89" s="3" t="s">
        <v>197</v>
      </c>
      <c r="C89" t="s">
        <v>198</v>
      </c>
      <c r="D89" t="str">
        <f t="shared" si="2"/>
        <v>3.07.01. Convention: Hazardous Wastes</v>
      </c>
      <c r="E89" t="s">
        <v>289</v>
      </c>
      <c r="F89" t="s">
        <v>402</v>
      </c>
      <c r="G89" t="s">
        <v>403</v>
      </c>
      <c r="H89" s="238">
        <v>2</v>
      </c>
      <c r="I89" s="238">
        <v>2</v>
      </c>
      <c r="J89" s="238">
        <v>2</v>
      </c>
      <c r="K89" s="238">
        <v>2</v>
      </c>
      <c r="L89" s="238">
        <v>2</v>
      </c>
      <c r="M89" s="238">
        <v>2</v>
      </c>
      <c r="N89" s="238">
        <v>2</v>
      </c>
      <c r="O89" s="238">
        <v>2</v>
      </c>
      <c r="P89" s="238">
        <v>2</v>
      </c>
      <c r="Q89" s="238">
        <v>2</v>
      </c>
      <c r="R89" s="238">
        <v>2</v>
      </c>
      <c r="S89" s="238">
        <v>2</v>
      </c>
      <c r="T89" s="238">
        <v>2</v>
      </c>
      <c r="U89" s="238">
        <v>2</v>
      </c>
      <c r="V89" s="238">
        <v>2</v>
      </c>
      <c r="W89" s="238">
        <v>2</v>
      </c>
      <c r="X89" s="238">
        <v>2</v>
      </c>
      <c r="Y89" s="238">
        <v>2</v>
      </c>
      <c r="Z89" s="238">
        <v>2</v>
      </c>
      <c r="AA89" s="238">
        <v>2</v>
      </c>
      <c r="AB89" s="238">
        <v>2</v>
      </c>
      <c r="AC89" s="238">
        <v>2</v>
      </c>
      <c r="AD89" s="238">
        <v>2</v>
      </c>
      <c r="AE89" s="238">
        <v>2</v>
      </c>
      <c r="AF89" s="238">
        <v>2</v>
      </c>
      <c r="AG89" s="238">
        <v>2</v>
      </c>
      <c r="AH89" s="238">
        <v>2</v>
      </c>
      <c r="AI89" s="238">
        <v>2</v>
      </c>
      <c r="AJ89" s="238">
        <v>1</v>
      </c>
      <c r="AK89" s="238">
        <v>2</v>
      </c>
      <c r="AL89" s="238"/>
      <c r="AM89" s="238" t="s">
        <v>684</v>
      </c>
    </row>
    <row r="90" spans="1:39">
      <c r="A90" s="1">
        <v>80</v>
      </c>
      <c r="B90" s="3" t="s">
        <v>199</v>
      </c>
      <c r="C90" t="s">
        <v>200</v>
      </c>
      <c r="D90" t="str">
        <f t="shared" si="2"/>
        <v>3.07.02. Convention: Prevention of Marine Pollution</v>
      </c>
      <c r="E90" t="s">
        <v>289</v>
      </c>
      <c r="F90" t="s">
        <v>404</v>
      </c>
      <c r="G90" t="s">
        <v>403</v>
      </c>
      <c r="H90" s="238">
        <v>2</v>
      </c>
      <c r="I90" s="238">
        <v>0</v>
      </c>
      <c r="J90" s="238">
        <v>0</v>
      </c>
      <c r="K90" s="238">
        <v>0</v>
      </c>
      <c r="L90" s="238">
        <v>2</v>
      </c>
      <c r="M90" s="238">
        <v>2</v>
      </c>
      <c r="N90" s="238">
        <v>2</v>
      </c>
      <c r="O90" s="238">
        <v>2</v>
      </c>
      <c r="P90" s="238">
        <v>0</v>
      </c>
      <c r="Q90" s="238">
        <v>2</v>
      </c>
      <c r="R90" s="238">
        <v>0</v>
      </c>
      <c r="S90" s="238">
        <v>0</v>
      </c>
      <c r="T90" s="238">
        <v>2</v>
      </c>
      <c r="U90" s="238">
        <v>0</v>
      </c>
      <c r="V90" s="238">
        <v>0</v>
      </c>
      <c r="W90" s="238">
        <v>2</v>
      </c>
      <c r="X90" s="238">
        <v>0</v>
      </c>
      <c r="Y90" s="238">
        <v>2</v>
      </c>
      <c r="Z90" s="238">
        <v>0</v>
      </c>
      <c r="AA90" s="238">
        <v>2</v>
      </c>
      <c r="AB90" s="238">
        <v>0</v>
      </c>
      <c r="AC90" s="238">
        <v>2</v>
      </c>
      <c r="AD90" s="238">
        <v>0</v>
      </c>
      <c r="AE90" s="238">
        <v>0</v>
      </c>
      <c r="AF90" s="238">
        <v>2</v>
      </c>
      <c r="AG90" s="238">
        <v>0</v>
      </c>
      <c r="AH90" s="238">
        <v>0</v>
      </c>
      <c r="AI90" s="238">
        <v>2</v>
      </c>
      <c r="AJ90" s="238">
        <v>2</v>
      </c>
      <c r="AK90" s="238">
        <v>0</v>
      </c>
      <c r="AL90" s="238"/>
      <c r="AM90" s="238" t="s">
        <v>684</v>
      </c>
    </row>
    <row r="91" spans="1:39">
      <c r="A91" s="1">
        <v>81</v>
      </c>
      <c r="B91" s="3" t="s">
        <v>201</v>
      </c>
      <c r="C91" t="s">
        <v>202</v>
      </c>
      <c r="D91" t="str">
        <f t="shared" si="2"/>
        <v>3.07.03. Convention: Protection of the Ozone Layer (Vienna)</v>
      </c>
      <c r="E91" t="s">
        <v>289</v>
      </c>
      <c r="F91" t="s">
        <v>402</v>
      </c>
      <c r="G91" t="s">
        <v>403</v>
      </c>
      <c r="H91" s="238">
        <v>2</v>
      </c>
      <c r="I91" s="238">
        <v>2</v>
      </c>
      <c r="J91" s="238">
        <v>2</v>
      </c>
      <c r="K91" s="238">
        <v>2</v>
      </c>
      <c r="L91" s="238">
        <v>2</v>
      </c>
      <c r="M91" s="238">
        <v>2</v>
      </c>
      <c r="N91" s="238">
        <v>2</v>
      </c>
      <c r="O91" s="238">
        <v>0</v>
      </c>
      <c r="P91" s="238">
        <v>2</v>
      </c>
      <c r="Q91" s="238">
        <v>2</v>
      </c>
      <c r="R91" s="238">
        <v>2</v>
      </c>
      <c r="S91" s="238">
        <v>2</v>
      </c>
      <c r="T91" s="238">
        <v>2</v>
      </c>
      <c r="U91" s="238">
        <v>2</v>
      </c>
      <c r="V91" s="238">
        <v>2</v>
      </c>
      <c r="W91" s="238">
        <v>2</v>
      </c>
      <c r="X91" s="238">
        <v>2</v>
      </c>
      <c r="Y91" s="238">
        <v>2</v>
      </c>
      <c r="Z91" s="238">
        <v>2</v>
      </c>
      <c r="AA91" s="238">
        <v>2</v>
      </c>
      <c r="AB91" s="238">
        <v>2</v>
      </c>
      <c r="AC91" s="238">
        <v>2</v>
      </c>
      <c r="AD91" s="238">
        <v>0</v>
      </c>
      <c r="AE91" s="238">
        <v>2</v>
      </c>
      <c r="AF91" s="238">
        <v>2</v>
      </c>
      <c r="AG91" s="238">
        <v>2</v>
      </c>
      <c r="AH91" s="238">
        <v>2</v>
      </c>
      <c r="AI91" s="238">
        <v>2</v>
      </c>
      <c r="AJ91" s="238">
        <v>2</v>
      </c>
      <c r="AK91" s="238">
        <v>2</v>
      </c>
      <c r="AL91" s="238"/>
      <c r="AM91" s="238" t="s">
        <v>684</v>
      </c>
    </row>
    <row r="92" spans="1:39">
      <c r="A92" s="1">
        <v>82</v>
      </c>
      <c r="B92" s="3" t="s">
        <v>203</v>
      </c>
      <c r="C92" t="s">
        <v>204</v>
      </c>
      <c r="D92" t="str">
        <f t="shared" si="2"/>
        <v>3.07.04. Convention on Climate Change (Kyoto)</v>
      </c>
      <c r="E92" t="s">
        <v>289</v>
      </c>
      <c r="F92" t="s">
        <v>402</v>
      </c>
      <c r="G92" t="s">
        <v>403</v>
      </c>
      <c r="H92" s="238">
        <v>2</v>
      </c>
      <c r="I92" s="238">
        <v>2</v>
      </c>
      <c r="J92" s="238">
        <v>2</v>
      </c>
      <c r="K92" s="238">
        <v>2</v>
      </c>
      <c r="L92" s="238">
        <v>0</v>
      </c>
      <c r="M92" s="238">
        <v>2</v>
      </c>
      <c r="N92" s="238">
        <v>2</v>
      </c>
      <c r="O92" s="238">
        <v>0</v>
      </c>
      <c r="P92" s="238">
        <v>2</v>
      </c>
      <c r="Q92" s="238">
        <v>2</v>
      </c>
      <c r="R92" s="238">
        <v>2</v>
      </c>
      <c r="S92" s="238">
        <v>2</v>
      </c>
      <c r="T92" s="238">
        <v>2</v>
      </c>
      <c r="U92" s="238">
        <v>2</v>
      </c>
      <c r="V92" s="238">
        <v>2</v>
      </c>
      <c r="W92" s="238">
        <v>2</v>
      </c>
      <c r="X92" s="238">
        <v>2</v>
      </c>
      <c r="Y92" s="238">
        <v>2</v>
      </c>
      <c r="Z92" s="238">
        <v>2</v>
      </c>
      <c r="AA92" s="238">
        <v>2</v>
      </c>
      <c r="AB92" s="238">
        <v>2</v>
      </c>
      <c r="AC92" s="238">
        <v>2</v>
      </c>
      <c r="AD92" s="238">
        <v>2</v>
      </c>
      <c r="AE92" s="238">
        <v>2</v>
      </c>
      <c r="AF92" s="238">
        <v>2</v>
      </c>
      <c r="AG92" s="238">
        <v>2</v>
      </c>
      <c r="AH92" s="238">
        <v>2</v>
      </c>
      <c r="AI92" s="238">
        <v>2</v>
      </c>
      <c r="AJ92" s="238">
        <v>1</v>
      </c>
      <c r="AK92" s="238">
        <v>0</v>
      </c>
      <c r="AL92" s="238"/>
      <c r="AM92" s="238" t="s">
        <v>684</v>
      </c>
    </row>
    <row r="93" spans="1:39">
      <c r="A93" s="1">
        <v>83</v>
      </c>
      <c r="B93" s="3" t="s">
        <v>205</v>
      </c>
      <c r="C93" t="s">
        <v>206</v>
      </c>
      <c r="D93" t="str">
        <f t="shared" si="2"/>
        <v>3.07.05. The International Timber Agreement</v>
      </c>
      <c r="E93" t="s">
        <v>289</v>
      </c>
      <c r="F93" t="s">
        <v>402</v>
      </c>
      <c r="G93" t="s">
        <v>403</v>
      </c>
      <c r="H93" s="238">
        <v>2</v>
      </c>
      <c r="I93" s="238">
        <v>0</v>
      </c>
      <c r="J93" s="238">
        <v>0</v>
      </c>
      <c r="K93" s="238">
        <v>2</v>
      </c>
      <c r="L93" s="238">
        <v>0</v>
      </c>
      <c r="M93" s="238">
        <v>0</v>
      </c>
      <c r="N93" s="238">
        <v>2</v>
      </c>
      <c r="O93" s="238">
        <v>2</v>
      </c>
      <c r="P93" s="238">
        <v>2</v>
      </c>
      <c r="Q93" s="238">
        <v>2</v>
      </c>
      <c r="R93" s="238">
        <v>2</v>
      </c>
      <c r="S93" s="238">
        <v>2</v>
      </c>
      <c r="T93" s="238">
        <v>2</v>
      </c>
      <c r="U93" s="238">
        <v>0</v>
      </c>
      <c r="V93" s="238">
        <v>2</v>
      </c>
      <c r="W93" s="238">
        <v>2</v>
      </c>
      <c r="X93" s="238">
        <v>2</v>
      </c>
      <c r="Y93" s="238">
        <v>2</v>
      </c>
      <c r="Z93" s="238">
        <v>0</v>
      </c>
      <c r="AA93" s="238">
        <v>2</v>
      </c>
      <c r="AB93" s="238">
        <v>2</v>
      </c>
      <c r="AC93" s="238">
        <v>2</v>
      </c>
      <c r="AD93" s="238">
        <v>0</v>
      </c>
      <c r="AE93" s="238">
        <v>0</v>
      </c>
      <c r="AF93" s="238">
        <v>0</v>
      </c>
      <c r="AG93" s="238">
        <v>0</v>
      </c>
      <c r="AH93" s="238">
        <v>2</v>
      </c>
      <c r="AI93" s="238">
        <v>2</v>
      </c>
      <c r="AJ93" s="238">
        <v>0</v>
      </c>
      <c r="AK93" s="238">
        <v>2</v>
      </c>
      <c r="AL93" s="238"/>
      <c r="AM93" s="238" t="s">
        <v>684</v>
      </c>
    </row>
    <row r="94" spans="1:39">
      <c r="A94" s="1">
        <v>84</v>
      </c>
      <c r="B94" s="3" t="s">
        <v>207</v>
      </c>
      <c r="C94" t="s">
        <v>208</v>
      </c>
      <c r="D94" t="str">
        <f t="shared" si="2"/>
        <v>3.07.06. Convention: International Trade in Endangered Species</v>
      </c>
      <c r="E94" t="s">
        <v>289</v>
      </c>
      <c r="F94" t="s">
        <v>405</v>
      </c>
      <c r="G94" t="s">
        <v>403</v>
      </c>
      <c r="H94" s="238">
        <v>2</v>
      </c>
      <c r="I94" s="238">
        <v>2</v>
      </c>
      <c r="J94" s="238">
        <v>2</v>
      </c>
      <c r="K94" s="238">
        <v>2</v>
      </c>
      <c r="L94" s="238">
        <v>2</v>
      </c>
      <c r="M94" s="238">
        <v>2</v>
      </c>
      <c r="N94" s="238">
        <v>2</v>
      </c>
      <c r="O94" s="238">
        <v>2</v>
      </c>
      <c r="P94" s="238">
        <v>2</v>
      </c>
      <c r="Q94" s="238">
        <v>2</v>
      </c>
      <c r="R94" s="238">
        <v>2</v>
      </c>
      <c r="S94" s="238">
        <v>2</v>
      </c>
      <c r="T94" s="238">
        <v>1</v>
      </c>
      <c r="U94" s="238">
        <v>2</v>
      </c>
      <c r="V94" s="238">
        <v>2</v>
      </c>
      <c r="W94" s="238">
        <v>2</v>
      </c>
      <c r="X94" s="238">
        <v>2</v>
      </c>
      <c r="Y94" s="238">
        <v>2</v>
      </c>
      <c r="Z94" s="238">
        <v>2</v>
      </c>
      <c r="AA94" s="238">
        <v>2</v>
      </c>
      <c r="AB94" s="238">
        <v>2</v>
      </c>
      <c r="AC94" s="238">
        <v>2</v>
      </c>
      <c r="AD94" s="238">
        <v>0</v>
      </c>
      <c r="AE94" s="238">
        <v>0</v>
      </c>
      <c r="AF94" s="238">
        <v>0</v>
      </c>
      <c r="AG94" s="238">
        <v>0</v>
      </c>
      <c r="AH94" s="238">
        <v>0</v>
      </c>
      <c r="AI94" s="238">
        <v>0</v>
      </c>
      <c r="AJ94" s="238">
        <v>0</v>
      </c>
      <c r="AK94" s="238">
        <v>0</v>
      </c>
      <c r="AL94" s="238"/>
      <c r="AM94" s="238" t="s">
        <v>684</v>
      </c>
    </row>
    <row r="95" spans="1:39">
      <c r="A95" s="1">
        <v>85</v>
      </c>
      <c r="B95" s="3" t="s">
        <v>209</v>
      </c>
      <c r="C95" t="s">
        <v>210</v>
      </c>
      <c r="D95" t="str">
        <f t="shared" si="2"/>
        <v>3.07.07. Convention: Prior Informed Consent - Hazardous Chemicals (Rotterdam)</v>
      </c>
      <c r="E95" t="s">
        <v>289</v>
      </c>
      <c r="F95" t="s">
        <v>402</v>
      </c>
      <c r="G95" t="s">
        <v>403</v>
      </c>
      <c r="H95" s="238">
        <v>2</v>
      </c>
      <c r="I95" s="238">
        <v>0</v>
      </c>
      <c r="J95" s="238">
        <v>0</v>
      </c>
      <c r="K95" s="238">
        <v>2</v>
      </c>
      <c r="L95" s="238">
        <v>2</v>
      </c>
      <c r="M95" s="238">
        <v>2</v>
      </c>
      <c r="N95" s="238">
        <v>2</v>
      </c>
      <c r="O95" s="238">
        <v>0</v>
      </c>
      <c r="P95" s="238">
        <v>2</v>
      </c>
      <c r="Q95" s="238">
        <v>2</v>
      </c>
      <c r="R95" s="238">
        <v>2</v>
      </c>
      <c r="S95" s="238">
        <v>2</v>
      </c>
      <c r="T95" s="238">
        <v>2</v>
      </c>
      <c r="U95" s="238">
        <v>2</v>
      </c>
      <c r="V95" s="238">
        <v>2</v>
      </c>
      <c r="W95" s="238">
        <v>2</v>
      </c>
      <c r="X95" s="238">
        <v>0</v>
      </c>
      <c r="Y95" s="238">
        <v>2</v>
      </c>
      <c r="Z95" s="238">
        <v>2</v>
      </c>
      <c r="AA95" s="238">
        <v>0</v>
      </c>
      <c r="AB95" s="238">
        <v>2</v>
      </c>
      <c r="AC95" s="238">
        <v>2</v>
      </c>
      <c r="AD95" s="238">
        <v>2</v>
      </c>
      <c r="AE95" s="238">
        <v>2</v>
      </c>
      <c r="AF95" s="238">
        <v>2</v>
      </c>
      <c r="AG95" s="238">
        <v>2</v>
      </c>
      <c r="AH95" s="238">
        <v>2</v>
      </c>
      <c r="AI95" s="238">
        <v>2</v>
      </c>
      <c r="AJ95" s="238">
        <v>1</v>
      </c>
      <c r="AK95" s="238">
        <v>2</v>
      </c>
      <c r="AL95" s="238"/>
      <c r="AM95" s="238" t="s">
        <v>684</v>
      </c>
    </row>
    <row r="96" spans="1:39">
      <c r="A96" s="1">
        <v>86</v>
      </c>
      <c r="B96" s="2" t="s">
        <v>211</v>
      </c>
      <c r="C96" t="s">
        <v>212</v>
      </c>
      <c r="D96" t="str">
        <f t="shared" si="2"/>
        <v>3.08. Transfer emissions</v>
      </c>
      <c r="E96" t="s">
        <v>287</v>
      </c>
      <c r="F96" t="s">
        <v>406</v>
      </c>
      <c r="G96" t="s">
        <v>407</v>
      </c>
      <c r="H96" s="238">
        <v>10.6603783704007</v>
      </c>
      <c r="I96" s="238">
        <v>-5.8547588612625701</v>
      </c>
      <c r="J96" s="238">
        <v>-2.4856351558084598E-3</v>
      </c>
      <c r="K96" s="238">
        <v>-1.2374223592097999</v>
      </c>
      <c r="L96" s="238">
        <v>1.90591478761115</v>
      </c>
      <c r="M96" s="238">
        <v>-2.0521384927735</v>
      </c>
      <c r="N96" s="238">
        <v>285.79522465253098</v>
      </c>
      <c r="O96" s="238">
        <v>0.15136311657201401</v>
      </c>
      <c r="P96" s="238">
        <v>-2.0788952029207102</v>
      </c>
      <c r="Q96" s="238">
        <v>-18.1326119217272</v>
      </c>
      <c r="R96" s="238">
        <v>58.814263814191499</v>
      </c>
      <c r="S96" s="238">
        <v>-3.4836777544220201</v>
      </c>
      <c r="T96" s="238">
        <v>-49.709000692663402</v>
      </c>
      <c r="U96" s="238">
        <v>1.0830165876019</v>
      </c>
      <c r="V96" s="238">
        <v>3.4325773286028198</v>
      </c>
      <c r="W96" s="238">
        <v>-5.4124119254619396</v>
      </c>
      <c r="X96" s="238"/>
      <c r="Y96" s="238">
        <v>-0.70814242921653803</v>
      </c>
      <c r="Z96" s="238">
        <v>-1.44811538250022</v>
      </c>
      <c r="AA96" s="238"/>
      <c r="AB96" s="238">
        <v>-2.2241207483200198</v>
      </c>
      <c r="AC96" s="238">
        <v>-4.81416977080998</v>
      </c>
      <c r="AD96" s="238">
        <v>67.343496172081601</v>
      </c>
      <c r="AE96" s="238">
        <v>-17.799291754310101</v>
      </c>
      <c r="AF96" s="238">
        <v>-13.4773271188362</v>
      </c>
      <c r="AG96" s="238">
        <v>-2.6008711723431999</v>
      </c>
      <c r="AH96" s="238">
        <v>-2.59166731640964</v>
      </c>
      <c r="AI96" s="238">
        <v>-41.399213206981898</v>
      </c>
      <c r="AJ96" s="238">
        <v>-100.973620412088</v>
      </c>
      <c r="AK96" s="238">
        <v>7.3786976454311999</v>
      </c>
      <c r="AL96" s="238"/>
      <c r="AM96" s="238" t="s">
        <v>694</v>
      </c>
    </row>
    <row r="97" spans="1:39">
      <c r="A97" s="1">
        <v>87</v>
      </c>
      <c r="B97" s="2" t="s">
        <v>213</v>
      </c>
      <c r="C97" t="s">
        <v>214</v>
      </c>
      <c r="D97" t="str">
        <f t="shared" si="2"/>
        <v>3.09. Share of natural resources in trade</v>
      </c>
      <c r="E97" t="s">
        <v>287</v>
      </c>
      <c r="F97" t="s">
        <v>344</v>
      </c>
      <c r="G97" t="s">
        <v>408</v>
      </c>
      <c r="H97" s="238">
        <v>35.272305751425101</v>
      </c>
      <c r="I97" s="238">
        <v>0.33994065366888898</v>
      </c>
      <c r="J97" s="238">
        <v>41.926948495234001</v>
      </c>
      <c r="K97" s="238">
        <v>5.5634228307431997</v>
      </c>
      <c r="L97" s="238">
        <v>17.7937903129029</v>
      </c>
      <c r="M97" s="238">
        <v>32.592503711452302</v>
      </c>
      <c r="N97" s="238">
        <v>5.1472578508125801</v>
      </c>
      <c r="O97" s="238">
        <v>5.4737297219116599</v>
      </c>
      <c r="P97" s="238">
        <v>23.198309149443102</v>
      </c>
      <c r="Q97" s="238">
        <v>6.6243251719313703</v>
      </c>
      <c r="R97" s="238">
        <v>15.077541997067801</v>
      </c>
      <c r="S97" s="238">
        <v>17.1486837034834</v>
      </c>
      <c r="T97" s="238">
        <v>6.18498805221276</v>
      </c>
      <c r="U97" s="238">
        <v>13.567212985476599</v>
      </c>
      <c r="V97" s="238">
        <v>9.7193133395881706</v>
      </c>
      <c r="W97" s="238">
        <v>5.5920869426507398</v>
      </c>
      <c r="X97" s="238">
        <v>16.446696855615698</v>
      </c>
      <c r="Y97" s="238">
        <v>3.6753202117281298</v>
      </c>
      <c r="Z97" s="238">
        <v>3.3506618452578798</v>
      </c>
      <c r="AA97" s="238">
        <v>37.675042199025903</v>
      </c>
      <c r="AB97" s="238">
        <v>37.958388817358802</v>
      </c>
      <c r="AC97" s="238">
        <v>5.7585283190077599</v>
      </c>
      <c r="AD97" s="238">
        <v>36.085550153863501</v>
      </c>
      <c r="AE97" s="238">
        <v>8.5599196420266708</v>
      </c>
      <c r="AF97" s="238">
        <v>7.4457025069764402</v>
      </c>
      <c r="AG97" s="238">
        <v>3.3925154929281902</v>
      </c>
      <c r="AH97" s="238">
        <v>7.9704787909430301</v>
      </c>
      <c r="AI97" s="238">
        <v>11.4504507351198</v>
      </c>
      <c r="AJ97" s="238">
        <v>10.6156089907278</v>
      </c>
      <c r="AK97" s="238">
        <v>3.54237875916755</v>
      </c>
      <c r="AL97" s="238"/>
      <c r="AM97" s="238" t="s">
        <v>692</v>
      </c>
    </row>
    <row r="98" spans="1:39">
      <c r="A98" s="1">
        <v>88</v>
      </c>
      <c r="B98" s="2" t="s">
        <v>215</v>
      </c>
      <c r="C98" t="s">
        <v>216</v>
      </c>
      <c r="D98" t="str">
        <f t="shared" si="2"/>
        <v>3.10. Carbon</v>
      </c>
      <c r="E98" t="s">
        <v>686</v>
      </c>
      <c r="H98" s="238"/>
      <c r="I98" s="238"/>
      <c r="J98" s="238"/>
      <c r="K98" s="238"/>
      <c r="L98" s="238"/>
      <c r="M98" s="238"/>
      <c r="N98" s="238"/>
      <c r="O98" s="238"/>
      <c r="P98" s="238"/>
      <c r="Q98" s="238"/>
      <c r="R98" s="238"/>
      <c r="S98" s="238"/>
      <c r="T98" s="238"/>
      <c r="U98" s="238"/>
      <c r="V98" s="238"/>
      <c r="W98" s="238"/>
      <c r="X98" s="238"/>
      <c r="Y98" s="238"/>
      <c r="Z98" s="238"/>
      <c r="AA98" s="238"/>
      <c r="AB98" s="238"/>
      <c r="AC98" s="238"/>
      <c r="AD98" s="238"/>
      <c r="AE98" s="238"/>
      <c r="AF98" s="238"/>
      <c r="AG98" s="238"/>
      <c r="AH98" s="238"/>
      <c r="AI98" s="238"/>
      <c r="AJ98" s="238"/>
      <c r="AK98" s="238"/>
      <c r="AL98" s="238"/>
      <c r="AM98" s="238"/>
    </row>
    <row r="99" spans="1:39">
      <c r="A99" s="1">
        <v>89</v>
      </c>
      <c r="B99" s="3" t="s">
        <v>217</v>
      </c>
      <c r="C99" t="s">
        <v>218</v>
      </c>
      <c r="D99" t="str">
        <f t="shared" si="2"/>
        <v>3.10.1. Carbon pricing</v>
      </c>
      <c r="E99" t="s">
        <v>289</v>
      </c>
      <c r="F99" t="s">
        <v>409</v>
      </c>
      <c r="G99" t="s">
        <v>410</v>
      </c>
      <c r="H99" s="238">
        <v>0</v>
      </c>
      <c r="I99" s="238">
        <v>0</v>
      </c>
      <c r="J99" s="238">
        <v>0</v>
      </c>
      <c r="K99" s="238">
        <v>0</v>
      </c>
      <c r="L99" s="238">
        <v>2</v>
      </c>
      <c r="M99" s="238">
        <v>2</v>
      </c>
      <c r="N99" s="238">
        <v>2</v>
      </c>
      <c r="O99" s="238">
        <v>0</v>
      </c>
      <c r="P99" s="238">
        <v>0</v>
      </c>
      <c r="Q99" s="238">
        <v>0</v>
      </c>
      <c r="R99" s="238">
        <v>0</v>
      </c>
      <c r="S99" s="238">
        <v>1</v>
      </c>
      <c r="T99" s="238">
        <v>2</v>
      </c>
      <c r="U99" s="238">
        <v>0</v>
      </c>
      <c r="V99" s="238">
        <v>0</v>
      </c>
      <c r="W99" s="238">
        <v>2</v>
      </c>
      <c r="X99" s="238">
        <v>0</v>
      </c>
      <c r="Y99" s="238">
        <v>2</v>
      </c>
      <c r="Z99" s="238">
        <v>0</v>
      </c>
      <c r="AA99" s="238">
        <v>0</v>
      </c>
      <c r="AB99" s="238">
        <v>0</v>
      </c>
      <c r="AC99" s="238">
        <v>0</v>
      </c>
      <c r="AD99" s="238">
        <v>0</v>
      </c>
      <c r="AE99" s="238">
        <v>2</v>
      </c>
      <c r="AF99" s="238">
        <v>2</v>
      </c>
      <c r="AG99" s="238">
        <v>0</v>
      </c>
      <c r="AH99" s="238">
        <v>0</v>
      </c>
      <c r="AI99" s="238">
        <v>2</v>
      </c>
      <c r="AJ99" s="238">
        <v>0</v>
      </c>
      <c r="AK99" s="238">
        <v>0</v>
      </c>
      <c r="AL99" s="238"/>
      <c r="AM99" s="238" t="s">
        <v>683</v>
      </c>
    </row>
    <row r="100" spans="1:39">
      <c r="A100" s="1">
        <v>90</v>
      </c>
      <c r="B100" s="3" t="s">
        <v>219</v>
      </c>
      <c r="C100" t="s">
        <v>220</v>
      </c>
      <c r="D100" t="str">
        <f t="shared" si="2"/>
        <v>3.10.2. CO2 emissions per capita</v>
      </c>
      <c r="E100" t="s">
        <v>287</v>
      </c>
      <c r="F100" t="s">
        <v>411</v>
      </c>
      <c r="G100" t="s">
        <v>412</v>
      </c>
      <c r="H100" s="238">
        <v>17.2739127895235</v>
      </c>
      <c r="I100" s="238">
        <v>0.65548011059337297</v>
      </c>
      <c r="J100" s="238">
        <v>15.9796586824367</v>
      </c>
      <c r="K100" s="238">
        <v>1.0003166830738199</v>
      </c>
      <c r="L100" s="238">
        <v>15.688000840154301</v>
      </c>
      <c r="M100" s="238">
        <v>4.9021351817820804</v>
      </c>
      <c r="N100" s="238">
        <v>8.1230253729745101</v>
      </c>
      <c r="O100" s="238">
        <v>11.650053228720999</v>
      </c>
      <c r="P100" s="238">
        <v>2.3800437214413899</v>
      </c>
      <c r="Q100" s="238">
        <v>5.8760530578674404</v>
      </c>
      <c r="R100" s="238">
        <v>1.89763183587159</v>
      </c>
      <c r="S100" s="238">
        <v>2.3212553675416698</v>
      </c>
      <c r="T100" s="238">
        <v>9.0947877747000394</v>
      </c>
      <c r="U100" s="238">
        <v>0.96024005071594598</v>
      </c>
      <c r="V100" s="238">
        <v>7.6671341408783498</v>
      </c>
      <c r="W100" s="238">
        <v>3.6651613857388599</v>
      </c>
      <c r="X100" s="238">
        <v>0.88910739307654096</v>
      </c>
      <c r="Y100" s="238">
        <v>8.0687538844764699</v>
      </c>
      <c r="Z100" s="238">
        <v>1.0930099659803501</v>
      </c>
      <c r="AA100" s="238">
        <v>0.47455518469429903</v>
      </c>
      <c r="AB100" s="238">
        <v>1.70906478960407</v>
      </c>
      <c r="AC100" s="238">
        <v>1.39344397397025</v>
      </c>
      <c r="AD100" s="238">
        <v>12.4535834537747</v>
      </c>
      <c r="AE100" s="238">
        <v>9.0941476909407193</v>
      </c>
      <c r="AF100" s="238">
        <v>12.6973103254953</v>
      </c>
      <c r="AG100" s="238">
        <v>1.3115024751839299</v>
      </c>
      <c r="AH100" s="238">
        <v>3.9688341473138902</v>
      </c>
      <c r="AI100" s="238">
        <v>5.44969918180775</v>
      </c>
      <c r="AJ100" s="238">
        <v>15.519197826566</v>
      </c>
      <c r="AK100" s="238">
        <v>3.13304143221908</v>
      </c>
      <c r="AL100" s="238"/>
      <c r="AM100" s="238" t="s">
        <v>694</v>
      </c>
    </row>
    <row r="101" spans="1:39">
      <c r="B101" s="89" t="s">
        <v>413</v>
      </c>
      <c r="C101" s="89" t="s">
        <v>414</v>
      </c>
      <c r="D101" t="s">
        <v>413</v>
      </c>
      <c r="H101" s="239">
        <v>1E-3</v>
      </c>
      <c r="I101" s="239">
        <v>1E-3</v>
      </c>
      <c r="J101" s="239">
        <v>1E-3</v>
      </c>
      <c r="K101" s="239">
        <v>1E-3</v>
      </c>
      <c r="L101" s="239">
        <v>1E-3</v>
      </c>
      <c r="M101" s="239">
        <v>1E-3</v>
      </c>
      <c r="N101" s="239">
        <v>1E-3</v>
      </c>
      <c r="O101" s="239">
        <v>1E-3</v>
      </c>
      <c r="P101" s="239">
        <v>1E-3</v>
      </c>
      <c r="Q101" s="239">
        <v>1E-3</v>
      </c>
      <c r="R101" s="239">
        <v>1E-3</v>
      </c>
      <c r="S101" s="239">
        <v>1E-3</v>
      </c>
      <c r="T101" s="239">
        <v>1E-3</v>
      </c>
      <c r="U101" s="239">
        <v>1E-3</v>
      </c>
      <c r="V101" s="239">
        <v>1E-3</v>
      </c>
      <c r="W101" s="239">
        <v>1E-3</v>
      </c>
      <c r="X101" s="239">
        <v>1E-3</v>
      </c>
      <c r="Y101" s="239">
        <v>1E-3</v>
      </c>
      <c r="Z101" s="239">
        <v>1E-3</v>
      </c>
      <c r="AA101" s="239">
        <v>1E-3</v>
      </c>
      <c r="AB101" s="239">
        <v>1E-3</v>
      </c>
      <c r="AC101" s="239">
        <v>1E-3</v>
      </c>
      <c r="AD101" s="239">
        <v>1E-3</v>
      </c>
      <c r="AE101" s="239">
        <v>1E-3</v>
      </c>
      <c r="AF101" s="239">
        <v>1E-3</v>
      </c>
      <c r="AG101" s="239">
        <v>1E-3</v>
      </c>
      <c r="AH101" s="239">
        <v>1E-3</v>
      </c>
      <c r="AI101" s="239">
        <v>1E-3</v>
      </c>
      <c r="AJ101" s="239">
        <v>1E-3</v>
      </c>
      <c r="AK101" s="239">
        <v>1E-3</v>
      </c>
      <c r="AL101" s="238"/>
      <c r="AM101" s="238"/>
    </row>
  </sheetData>
  <pageMargins left="0.7" right="0.7" top="0.75" bottom="0.75" header="0.3" footer="0.3"/>
  <pageSetup paperSize="9" orientation="portrait"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B80426-1023-4206-9D4C-61574C55372A}">
  <sheetPr codeName="Sheet29">
    <pageSetUpPr fitToPage="1"/>
  </sheetPr>
  <dimension ref="C1:T27"/>
  <sheetViews>
    <sheetView showGridLines="0" zoomScale="58" zoomScaleNormal="58" workbookViewId="0"/>
  </sheetViews>
  <sheetFormatPr defaultColWidth="9.140625" defaultRowHeight="12" customHeight="1"/>
  <cols>
    <col min="1" max="1" width="9.140625" style="5"/>
    <col min="2" max="2" width="12.28515625" style="5" customWidth="1"/>
    <col min="3" max="3" width="18.85546875" style="5" customWidth="1"/>
    <col min="4" max="4" width="5.140625" style="5" hidden="1" customWidth="1"/>
    <col min="5" max="8" width="10.28515625" style="5" customWidth="1"/>
    <col min="9" max="9" width="11.28515625" style="5" customWidth="1"/>
    <col min="10" max="10" width="13.85546875" style="5" customWidth="1"/>
    <col min="11" max="11" width="12.7109375" style="5" customWidth="1"/>
    <col min="12" max="12" width="14.85546875" style="5" customWidth="1"/>
    <col min="13" max="14" width="8" style="5" customWidth="1"/>
    <col min="15" max="15" width="8.7109375" style="5" customWidth="1"/>
    <col min="16" max="16" width="10.28515625" style="5" customWidth="1"/>
    <col min="17" max="17" width="15.140625" style="5" customWidth="1"/>
    <col min="18" max="18" width="13.5703125" style="5" customWidth="1"/>
    <col min="19" max="19" width="15.5703125" style="5" customWidth="1"/>
    <col min="20" max="21" width="9.140625" style="5"/>
    <col min="22" max="22" width="10.42578125" style="5" customWidth="1"/>
    <col min="23" max="16384" width="9.140625" style="5"/>
  </cols>
  <sheetData>
    <row r="1" spans="3:20" ht="12" customHeight="1">
      <c r="E1" s="348"/>
      <c r="F1" s="348"/>
      <c r="G1" s="348"/>
      <c r="H1" s="348"/>
      <c r="I1" s="348"/>
      <c r="J1" s="348"/>
      <c r="K1" s="348"/>
      <c r="L1" s="348"/>
      <c r="M1" s="348"/>
      <c r="N1" s="348"/>
      <c r="O1" s="348"/>
      <c r="P1" s="348"/>
      <c r="Q1" s="348"/>
      <c r="R1" s="348"/>
      <c r="S1" s="348"/>
      <c r="T1" s="348"/>
    </row>
    <row r="2" spans="3:20" ht="30" customHeight="1">
      <c r="E2" s="348"/>
      <c r="F2" s="348"/>
      <c r="G2" s="348"/>
      <c r="H2" s="348"/>
      <c r="I2" s="348"/>
      <c r="J2" s="446" t="str">
        <f>PowerPivot!$B$3</f>
        <v>United Kingdom</v>
      </c>
      <c r="K2" s="348"/>
      <c r="L2" s="447">
        <f>PowerPivot!L17</f>
        <v>2024</v>
      </c>
      <c r="M2" s="348"/>
      <c r="N2" s="348"/>
      <c r="O2" s="348"/>
      <c r="P2" s="348"/>
      <c r="Q2" s="446" t="str">
        <f>PowerPivot!E3</f>
        <v>Mexico</v>
      </c>
      <c r="R2" s="348"/>
      <c r="S2" s="447">
        <f>PowerPivot!O12</f>
        <v>2025</v>
      </c>
      <c r="T2" s="348"/>
    </row>
    <row r="3" spans="3:20" ht="18" customHeight="1">
      <c r="E3" s="348"/>
      <c r="F3" s="348"/>
      <c r="G3" s="348"/>
      <c r="H3" s="354"/>
      <c r="I3" s="448" t="s">
        <v>243</v>
      </c>
      <c r="J3" s="354"/>
      <c r="K3" s="448" t="s">
        <v>273</v>
      </c>
      <c r="L3" s="354"/>
      <c r="M3" s="355"/>
      <c r="N3" s="355"/>
      <c r="O3" s="354"/>
      <c r="P3" s="448" t="s">
        <v>243</v>
      </c>
      <c r="Q3" s="354"/>
      <c r="R3" s="448" t="s">
        <v>273</v>
      </c>
      <c r="S3" s="354"/>
      <c r="T3" s="348"/>
    </row>
    <row r="4" spans="3:20" ht="18" customHeight="1">
      <c r="E4" s="348"/>
      <c r="F4" s="348"/>
      <c r="G4" s="356"/>
      <c r="H4" s="348"/>
      <c r="I4" s="357" t="s">
        <v>275</v>
      </c>
      <c r="J4" s="355"/>
      <c r="K4" s="357" t="s">
        <v>276</v>
      </c>
      <c r="L4" s="355"/>
      <c r="M4" s="355"/>
      <c r="N4" s="358"/>
      <c r="O4" s="359"/>
      <c r="P4" s="357" t="s">
        <v>275</v>
      </c>
      <c r="Q4" s="355"/>
      <c r="R4" s="357" t="s">
        <v>276</v>
      </c>
      <c r="S4" s="359"/>
      <c r="T4" s="348"/>
    </row>
    <row r="5" spans="3:20" ht="18" customHeight="1">
      <c r="E5" s="348"/>
      <c r="F5" s="348"/>
      <c r="G5" s="356" t="s">
        <v>274</v>
      </c>
      <c r="H5" s="348"/>
      <c r="I5" s="449">
        <f>VLOOKUP(J2,'Previous year ranks'!T10:Z40,L15,0)</f>
        <v>2</v>
      </c>
      <c r="J5" s="355"/>
      <c r="K5" s="361">
        <f>VLOOKUP(J2,'Previous year ranks'!$J$10:$P$40,L15,0)</f>
        <v>97.69429916297787</v>
      </c>
      <c r="L5" s="362">
        <f>K5</f>
        <v>97.69429916297787</v>
      </c>
      <c r="M5" s="348"/>
      <c r="N5" s="363" t="str">
        <f t="shared" ref="N5:N11" si="0">IF(I5="-","",IF(I5&gt;P5," u",IF(I5=P5,"tu",IF(I5&lt;P5,"t ",""))))</f>
        <v xml:space="preserve">t </v>
      </c>
      <c r="O5" s="359"/>
      <c r="P5" s="449">
        <f>VLOOKUP(Q2,'Previous year ranks'!T10:Z40,S15,0)</f>
        <v>18</v>
      </c>
      <c r="Q5" s="364"/>
      <c r="R5" s="361">
        <f>VLOOKUP(Q2,'Previous year ranks'!$J$10:$P$40,S15,0)</f>
        <v>52.900769524199099</v>
      </c>
      <c r="S5" s="362">
        <f>R5</f>
        <v>52.900769524199099</v>
      </c>
      <c r="T5" s="348"/>
    </row>
    <row r="6" spans="3:20" ht="18" customHeight="1">
      <c r="E6" s="348"/>
      <c r="F6" s="348"/>
      <c r="G6" s="356"/>
      <c r="H6" s="348"/>
      <c r="I6" s="364"/>
      <c r="J6" s="355"/>
      <c r="K6" s="361"/>
      <c r="L6" s="348"/>
      <c r="M6" s="348"/>
      <c r="N6" s="363"/>
      <c r="O6" s="359"/>
      <c r="P6" s="449"/>
      <c r="Q6" s="364"/>
      <c r="R6" s="361"/>
      <c r="S6" s="348"/>
      <c r="T6" s="348"/>
    </row>
    <row r="7" spans="3:20" ht="18" customHeight="1">
      <c r="E7" s="348"/>
      <c r="F7" s="348"/>
      <c r="G7" s="356" t="s">
        <v>34</v>
      </c>
      <c r="H7" s="348"/>
      <c r="I7" s="449">
        <f>VLOOKUP(J2,'Previous year ranks'!T41:Z70,L15,0)</f>
        <v>6</v>
      </c>
      <c r="J7" s="355"/>
      <c r="K7" s="361">
        <f>VLOOKUP(J2,'Previous year ranks'!J41:P70,L15,0)</f>
        <v>87.810061820344899</v>
      </c>
      <c r="L7" s="362">
        <f>K7</f>
        <v>87.810061820344899</v>
      </c>
      <c r="M7" s="348"/>
      <c r="N7" s="363" t="str">
        <f t="shared" si="0"/>
        <v xml:space="preserve">t </v>
      </c>
      <c r="O7" s="359"/>
      <c r="P7" s="449">
        <f>VLOOKUP(Q2,'Previous year ranks'!T41:Z70,S15,0)</f>
        <v>22</v>
      </c>
      <c r="Q7" s="364"/>
      <c r="R7" s="361">
        <f>VLOOKUP(Q2,'Previous year ranks'!J41:P70,S15,0)</f>
        <v>40.621199735053885</v>
      </c>
      <c r="S7" s="362">
        <f>R7</f>
        <v>40.621199735053885</v>
      </c>
      <c r="T7" s="348"/>
    </row>
    <row r="8" spans="3:20" ht="18" customHeight="1">
      <c r="E8" s="348"/>
      <c r="F8" s="348"/>
      <c r="G8" s="356"/>
      <c r="H8" s="348"/>
      <c r="I8" s="364"/>
      <c r="J8" s="355"/>
      <c r="K8" s="361"/>
      <c r="L8" s="348"/>
      <c r="M8" s="348"/>
      <c r="N8" s="363"/>
      <c r="O8" s="359"/>
      <c r="P8" s="449"/>
      <c r="Q8" s="364"/>
      <c r="R8" s="361"/>
      <c r="S8" s="348"/>
      <c r="T8" s="348"/>
    </row>
    <row r="9" spans="3:20" ht="18" customHeight="1">
      <c r="E9" s="348"/>
      <c r="F9" s="348"/>
      <c r="G9" s="356" t="s">
        <v>131</v>
      </c>
      <c r="H9" s="348"/>
      <c r="I9" s="449">
        <f>VLOOKUP(J2,'Previous year ranks'!T71:Z100,L15,0)</f>
        <v>4</v>
      </c>
      <c r="J9" s="355"/>
      <c r="K9" s="361">
        <f>VLOOKUP(J2,'Previous year ranks'!J71:P100,L15,0)</f>
        <v>93.726527629045904</v>
      </c>
      <c r="L9" s="362">
        <f>K9</f>
        <v>93.726527629045904</v>
      </c>
      <c r="M9" s="348"/>
      <c r="N9" s="363" t="str">
        <f t="shared" si="0"/>
        <v xml:space="preserve">t </v>
      </c>
      <c r="O9" s="359"/>
      <c r="P9" s="449">
        <f>VLOOKUP(Q2,'Previous year ranks'!T71:Z100,S15,0)</f>
        <v>20</v>
      </c>
      <c r="Q9" s="364"/>
      <c r="R9" s="361">
        <f>VLOOKUP(Q2,'Previous year ranks'!J71:P100,S15,0)</f>
        <v>38.130677232833911</v>
      </c>
      <c r="S9" s="362">
        <f>R9</f>
        <v>38.130677232833911</v>
      </c>
      <c r="T9" s="348"/>
    </row>
    <row r="10" spans="3:20" ht="18" customHeight="1">
      <c r="E10" s="348"/>
      <c r="F10" s="348"/>
      <c r="G10" s="356"/>
      <c r="H10" s="348"/>
      <c r="I10" s="364"/>
      <c r="J10" s="355"/>
      <c r="K10" s="365"/>
      <c r="L10" s="348"/>
      <c r="M10" s="348"/>
      <c r="N10" s="363"/>
      <c r="O10" s="359"/>
      <c r="P10" s="449"/>
      <c r="Q10" s="364"/>
      <c r="R10" s="365"/>
      <c r="S10" s="348"/>
      <c r="T10" s="348"/>
    </row>
    <row r="11" spans="3:20" ht="18" customHeight="1">
      <c r="E11" s="348"/>
      <c r="F11" s="348"/>
      <c r="G11" s="356" t="s">
        <v>182</v>
      </c>
      <c r="H11" s="348"/>
      <c r="I11" s="449">
        <f>VLOOKUP(J2,'Previous year ranks'!T101:Z130,L15,0)</f>
        <v>2</v>
      </c>
      <c r="J11" s="355"/>
      <c r="K11" s="361">
        <f>VLOOKUP(J2,'Previous year ranks'!J101:P130,L15,0)</f>
        <v>99.379667941033262</v>
      </c>
      <c r="L11" s="362">
        <f>K11</f>
        <v>99.379667941033262</v>
      </c>
      <c r="M11" s="348"/>
      <c r="N11" s="363" t="str">
        <f t="shared" si="0"/>
        <v xml:space="preserve">t </v>
      </c>
      <c r="O11" s="359"/>
      <c r="P11" s="449">
        <f>VLOOKUP(Q2,'Previous year ranks'!T101:Z130,S15,0)</f>
        <v>4</v>
      </c>
      <c r="Q11" s="364"/>
      <c r="R11" s="361">
        <f>VLOOKUP(Q2,'Previous year ranks'!J101:P130,S15,0)</f>
        <v>87.901942126042073</v>
      </c>
      <c r="S11" s="362">
        <f>R11</f>
        <v>87.901942126042073</v>
      </c>
      <c r="T11" s="348"/>
    </row>
    <row r="12" spans="3:20" s="47" customFormat="1" ht="63.75" customHeight="1">
      <c r="C12" s="244"/>
      <c r="D12" s="5"/>
      <c r="E12" s="348"/>
      <c r="F12" s="348"/>
      <c r="G12" s="348"/>
      <c r="H12" s="348"/>
      <c r="I12" s="348"/>
      <c r="J12" s="348"/>
      <c r="K12" s="367"/>
      <c r="L12" s="367"/>
      <c r="M12" s="367"/>
      <c r="N12" s="358"/>
      <c r="O12" s="366"/>
      <c r="P12" s="348"/>
      <c r="Q12" s="348"/>
      <c r="R12" s="367"/>
      <c r="S12" s="367"/>
      <c r="T12" s="366"/>
    </row>
    <row r="13" spans="3:20" s="47" customFormat="1" ht="12" customHeight="1">
      <c r="C13" s="244"/>
      <c r="D13" s="245"/>
      <c r="E13" s="450"/>
      <c r="F13" s="450"/>
      <c r="G13" s="450"/>
      <c r="H13" s="450"/>
      <c r="I13" s="451"/>
      <c r="J13" s="452"/>
      <c r="K13" s="451"/>
      <c r="L13" s="452"/>
      <c r="M13" s="369"/>
      <c r="N13" s="358"/>
      <c r="O13" s="366"/>
      <c r="P13" s="368"/>
      <c r="Q13" s="369"/>
      <c r="R13" s="368"/>
      <c r="S13" s="369"/>
      <c r="T13" s="366"/>
    </row>
    <row r="14" spans="3:20" s="47" customFormat="1" ht="12" customHeight="1">
      <c r="C14" s="244"/>
      <c r="D14" s="247"/>
      <c r="E14" s="453"/>
      <c r="F14" s="453"/>
      <c r="G14" s="453"/>
      <c r="H14" s="453"/>
      <c r="I14" s="451"/>
      <c r="J14" s="452"/>
      <c r="K14" s="451"/>
      <c r="L14" s="454"/>
      <c r="M14" s="371"/>
      <c r="N14" s="358"/>
      <c r="O14" s="366"/>
      <c r="P14" s="368"/>
      <c r="Q14" s="369"/>
      <c r="R14" s="368"/>
      <c r="S14" s="371"/>
      <c r="T14" s="366"/>
    </row>
    <row r="15" spans="3:20" s="47" customFormat="1" ht="12" customHeight="1">
      <c r="C15" s="244"/>
      <c r="D15" s="249"/>
      <c r="E15" s="450"/>
      <c r="F15" s="450"/>
      <c r="G15" s="450"/>
      <c r="H15" s="450"/>
      <c r="I15" s="455"/>
      <c r="J15" s="456"/>
      <c r="K15" s="457"/>
      <c r="L15" s="629">
        <f>IF(L2=2022,3,IF(L2=2023,4, IF(L2=2024,5,IF(L2=2025,6,IF(L2=2026,7,0)))))</f>
        <v>5</v>
      </c>
      <c r="M15" s="378"/>
      <c r="N15" s="358"/>
      <c r="O15" s="366"/>
      <c r="P15" s="346"/>
      <c r="Q15" s="459"/>
      <c r="R15" s="459"/>
      <c r="S15" s="629">
        <f>IF(S2=2022,3,IF(S2=2023,4, IF(S2=2024,5,IF(S2=2025,6,IF(S2=2026,7,0)))))</f>
        <v>6</v>
      </c>
      <c r="T15" s="366"/>
    </row>
    <row r="16" spans="3:20" s="47" customFormat="1" ht="12" customHeight="1">
      <c r="C16" s="244"/>
      <c r="D16" s="249"/>
      <c r="E16" s="450"/>
      <c r="F16" s="450"/>
      <c r="G16" s="450"/>
      <c r="H16" s="450"/>
      <c r="I16" s="455"/>
      <c r="J16" s="456"/>
      <c r="K16" s="457"/>
      <c r="L16" s="458"/>
      <c r="M16" s="378"/>
      <c r="N16" s="358"/>
      <c r="O16" s="366"/>
      <c r="P16" s="346"/>
      <c r="Q16" s="459"/>
      <c r="R16" s="459"/>
      <c r="S16" s="378"/>
      <c r="T16" s="366"/>
    </row>
    <row r="17" spans="3:20" s="47" customFormat="1" ht="12" customHeight="1">
      <c r="C17" s="244"/>
      <c r="D17" s="249"/>
      <c r="E17" s="450"/>
      <c r="F17" s="450"/>
      <c r="G17" s="450"/>
      <c r="H17" s="450"/>
      <c r="I17" s="455"/>
      <c r="J17" s="456"/>
      <c r="K17" s="457"/>
      <c r="L17" s="458"/>
      <c r="M17" s="378"/>
      <c r="N17" s="358"/>
      <c r="O17" s="366"/>
      <c r="P17" s="346"/>
      <c r="Q17" s="459"/>
      <c r="R17" s="459"/>
      <c r="S17" s="378"/>
      <c r="T17" s="366"/>
    </row>
    <row r="18" spans="3:20" s="47" customFormat="1" ht="12" customHeight="1">
      <c r="C18" s="244"/>
      <c r="D18" s="249"/>
      <c r="E18" s="450"/>
      <c r="F18" s="450"/>
      <c r="G18" s="450"/>
      <c r="H18" s="450"/>
      <c r="I18" s="455"/>
      <c r="J18" s="456"/>
      <c r="K18" s="457"/>
      <c r="L18" s="458"/>
      <c r="M18" s="378"/>
      <c r="N18" s="358"/>
      <c r="O18" s="366"/>
      <c r="P18" s="346"/>
      <c r="Q18" s="459"/>
      <c r="R18" s="459"/>
      <c r="S18" s="378"/>
      <c r="T18" s="366"/>
    </row>
    <row r="19" spans="3:20" s="47" customFormat="1" ht="12" customHeight="1">
      <c r="C19" s="244"/>
      <c r="D19" s="249"/>
      <c r="E19" s="450"/>
      <c r="F19" s="450"/>
      <c r="G19" s="450"/>
      <c r="H19" s="450"/>
      <c r="I19" s="455"/>
      <c r="J19" s="456"/>
      <c r="K19" s="457"/>
      <c r="L19" s="458"/>
      <c r="M19" s="378"/>
      <c r="N19" s="358"/>
      <c r="O19" s="366"/>
      <c r="P19" s="346"/>
      <c r="Q19" s="459"/>
      <c r="R19" s="459"/>
      <c r="S19" s="378"/>
      <c r="T19" s="366"/>
    </row>
    <row r="20" spans="3:20" s="47" customFormat="1" ht="12" customHeight="1">
      <c r="C20" s="244"/>
      <c r="D20" s="249"/>
      <c r="E20" s="450"/>
      <c r="F20" s="450"/>
      <c r="G20" s="450"/>
      <c r="H20" s="450"/>
      <c r="I20" s="460"/>
      <c r="J20" s="456"/>
      <c r="K20" s="457"/>
      <c r="L20" s="458"/>
      <c r="M20" s="378"/>
      <c r="N20" s="358"/>
      <c r="O20" s="366"/>
      <c r="P20" s="346"/>
      <c r="Q20" s="459"/>
      <c r="R20" s="459"/>
      <c r="S20" s="378"/>
      <c r="T20" s="366"/>
    </row>
    <row r="21" spans="3:20" ht="12" customHeight="1">
      <c r="C21" s="244"/>
      <c r="D21" s="254"/>
      <c r="E21" s="461"/>
      <c r="F21" s="461"/>
      <c r="G21" s="461"/>
      <c r="H21" s="461"/>
      <c r="I21" s="455"/>
      <c r="J21" s="456"/>
      <c r="K21" s="457"/>
      <c r="L21" s="458"/>
      <c r="M21" s="378"/>
      <c r="N21" s="358"/>
      <c r="O21" s="348"/>
      <c r="P21" s="346"/>
      <c r="Q21" s="459"/>
      <c r="R21" s="459"/>
      <c r="S21" s="378"/>
      <c r="T21" s="348"/>
    </row>
    <row r="22" spans="3:20" ht="12" customHeight="1">
      <c r="C22" s="244"/>
      <c r="D22" s="256"/>
      <c r="E22" s="461"/>
      <c r="F22" s="461"/>
      <c r="G22" s="461"/>
      <c r="H22" s="461"/>
      <c r="I22" s="455"/>
      <c r="J22" s="456"/>
      <c r="K22" s="457"/>
      <c r="L22" s="458"/>
      <c r="M22" s="378"/>
      <c r="N22" s="358"/>
      <c r="O22" s="348"/>
      <c r="P22" s="346"/>
      <c r="Q22" s="459"/>
      <c r="R22" s="459"/>
      <c r="S22" s="378"/>
      <c r="T22" s="348"/>
    </row>
    <row r="23" spans="3:20" ht="12" customHeight="1">
      <c r="C23" s="244"/>
      <c r="D23" s="256"/>
      <c r="E23" s="461"/>
      <c r="F23" s="461"/>
      <c r="G23" s="461"/>
      <c r="H23" s="461"/>
      <c r="I23" s="455"/>
      <c r="J23" s="456"/>
      <c r="K23" s="639"/>
      <c r="L23" s="640"/>
      <c r="M23" s="640"/>
      <c r="N23" s="640"/>
      <c r="O23" s="641"/>
      <c r="P23" s="642"/>
      <c r="Q23" s="643"/>
      <c r="R23" s="459"/>
      <c r="S23" s="378"/>
      <c r="T23" s="348"/>
    </row>
    <row r="24" spans="3:20" ht="12" customHeight="1">
      <c r="C24" s="244"/>
      <c r="D24" s="256"/>
      <c r="E24" s="461"/>
      <c r="F24" s="461"/>
      <c r="G24" s="461"/>
      <c r="H24" s="461"/>
      <c r="I24" s="455"/>
      <c r="J24" s="456"/>
      <c r="K24" s="457"/>
      <c r="L24" s="458"/>
      <c r="M24" s="378"/>
      <c r="N24" s="358"/>
      <c r="O24" s="348"/>
      <c r="P24" s="346"/>
      <c r="Q24" s="459"/>
      <c r="R24" s="459"/>
      <c r="S24" s="378"/>
      <c r="T24" s="348"/>
    </row>
    <row r="25" spans="3:20" ht="12" customHeight="1">
      <c r="C25" s="244"/>
      <c r="D25" s="254"/>
      <c r="E25" s="461"/>
      <c r="F25" s="461"/>
      <c r="G25" s="461"/>
      <c r="H25" s="461"/>
      <c r="I25" s="455"/>
      <c r="J25" s="456"/>
      <c r="K25" s="457"/>
      <c r="L25" s="458"/>
      <c r="M25" s="378"/>
      <c r="N25" s="358"/>
      <c r="O25" s="348"/>
      <c r="P25" s="346"/>
      <c r="Q25" s="459"/>
      <c r="R25" s="459"/>
      <c r="S25" s="378"/>
      <c r="T25" s="348"/>
    </row>
    <row r="26" spans="3:20" ht="12" customHeight="1">
      <c r="C26" s="244"/>
      <c r="D26" s="256"/>
      <c r="E26" s="461"/>
      <c r="F26" s="461"/>
      <c r="G26" s="461"/>
      <c r="H26" s="461"/>
      <c r="I26" s="455"/>
      <c r="J26" s="456"/>
      <c r="K26" s="457"/>
      <c r="L26" s="458"/>
      <c r="M26" s="378"/>
      <c r="N26" s="358"/>
      <c r="O26" s="348"/>
      <c r="P26" s="346"/>
      <c r="Q26" s="459"/>
      <c r="R26" s="459"/>
      <c r="S26" s="378"/>
      <c r="T26" s="348"/>
    </row>
    <row r="27" spans="3:20" ht="12" customHeight="1">
      <c r="C27" s="244"/>
      <c r="D27" s="256"/>
      <c r="E27" s="461"/>
      <c r="F27" s="461"/>
      <c r="G27" s="461"/>
      <c r="H27" s="461"/>
      <c r="I27" s="455"/>
      <c r="J27" s="456"/>
      <c r="K27" s="457"/>
      <c r="L27" s="458"/>
      <c r="M27" s="378"/>
      <c r="N27" s="358"/>
      <c r="O27" s="348"/>
      <c r="P27" s="346"/>
      <c r="Q27" s="459"/>
      <c r="R27" s="459"/>
      <c r="S27" s="378"/>
      <c r="T27" s="348"/>
    </row>
  </sheetData>
  <sheetProtection sheet="1" autoFilter="0" pivotTables="0"/>
  <phoneticPr fontId="11" type="noConversion"/>
  <conditionalFormatting sqref="L5">
    <cfRule type="dataBar" priority="47">
      <dataBar showValue="0">
        <cfvo type="num" val="0"/>
        <cfvo type="num" val="100"/>
        <color rgb="FF001E62"/>
      </dataBar>
      <extLst>
        <ext xmlns:x14="http://schemas.microsoft.com/office/spreadsheetml/2009/9/main" uri="{B025F937-C7B1-47D3-B67F-A62EFF666E3E}">
          <x14:id>{495786BB-786E-46B9-97DD-DE6EB1E3DF77}</x14:id>
        </ext>
      </extLst>
    </cfRule>
  </conditionalFormatting>
  <conditionalFormatting sqref="L7">
    <cfRule type="dataBar" priority="46">
      <dataBar showValue="0">
        <cfvo type="num" val="0"/>
        <cfvo type="num" val="100"/>
        <color rgb="FFE30613"/>
      </dataBar>
      <extLst>
        <ext xmlns:x14="http://schemas.microsoft.com/office/spreadsheetml/2009/9/main" uri="{B025F937-C7B1-47D3-B67F-A62EFF666E3E}">
          <x14:id>{B80EF4D8-3C84-484E-AD47-3A4C5BDBBA90}</x14:id>
        </ext>
      </extLst>
    </cfRule>
  </conditionalFormatting>
  <conditionalFormatting sqref="L9">
    <cfRule type="dataBar" priority="45">
      <dataBar showValue="0">
        <cfvo type="num" val="0"/>
        <cfvo type="num" val="100"/>
        <color rgb="FF005DC4"/>
      </dataBar>
      <extLst>
        <ext xmlns:x14="http://schemas.microsoft.com/office/spreadsheetml/2009/9/main" uri="{B025F937-C7B1-47D3-B67F-A62EFF666E3E}">
          <x14:id>{21C6BDCC-9DDB-491D-BE1E-7613192BE83E}</x14:id>
        </ext>
      </extLst>
    </cfRule>
  </conditionalFormatting>
  <conditionalFormatting sqref="L11">
    <cfRule type="dataBar" priority="44">
      <dataBar showValue="0">
        <cfvo type="num" val="0"/>
        <cfvo type="num" val="100"/>
        <color rgb="FF19AC71"/>
      </dataBar>
      <extLst>
        <ext xmlns:x14="http://schemas.microsoft.com/office/spreadsheetml/2009/9/main" uri="{B025F937-C7B1-47D3-B67F-A62EFF666E3E}">
          <x14:id>{E92C3B73-58B1-4D5B-873B-634AB9C67AC4}</x14:id>
        </ext>
      </extLst>
    </cfRule>
  </conditionalFormatting>
  <conditionalFormatting sqref="L21:L22 L24:L27">
    <cfRule type="dataBar" priority="49">
      <dataBar showValue="0">
        <cfvo type="num" val="0"/>
        <cfvo type="num" val="100"/>
        <color rgb="FF8BC2FF"/>
      </dataBar>
      <extLst>
        <ext xmlns:x14="http://schemas.microsoft.com/office/spreadsheetml/2009/9/main" uri="{B025F937-C7B1-47D3-B67F-A62EFF666E3E}">
          <x14:id>{4A6C5EDA-0B63-4DE3-8112-05BA73165286}</x14:id>
        </ext>
      </extLst>
    </cfRule>
  </conditionalFormatting>
  <conditionalFormatting sqref="L23">
    <cfRule type="dataBar" priority="1">
      <dataBar showValue="0">
        <cfvo type="num" val="0"/>
        <cfvo type="num" val="100"/>
        <color rgb="FF8BC2FF"/>
      </dataBar>
      <extLst>
        <ext xmlns:x14="http://schemas.microsoft.com/office/spreadsheetml/2009/9/main" uri="{B025F937-C7B1-47D3-B67F-A62EFF666E3E}">
          <x14:id>{83192B88-64C8-4EC1-8649-0487C813D546}</x14:id>
        </ext>
      </extLst>
    </cfRule>
  </conditionalFormatting>
  <conditionalFormatting sqref="N4:N22 N24:N27">
    <cfRule type="containsText" dxfId="17" priority="50" operator="containsText" text="t ">
      <formula>NOT(ISERROR(SEARCH("t ",N4)))</formula>
    </cfRule>
    <cfRule type="containsText" dxfId="16" priority="51" operator="containsText" text=" u">
      <formula>NOT(ISERROR(SEARCH(" u",N4)))</formula>
    </cfRule>
    <cfRule type="containsText" dxfId="15" priority="52" operator="containsText" text="tu">
      <formula>NOT(ISERROR(SEARCH("tu",N4)))</formula>
    </cfRule>
  </conditionalFormatting>
  <conditionalFormatting sqref="S5">
    <cfRule type="dataBar" priority="37">
      <dataBar showValue="0">
        <cfvo type="num" val="0"/>
        <cfvo type="num" val="100"/>
        <color rgb="FF001E62"/>
      </dataBar>
      <extLst>
        <ext xmlns:x14="http://schemas.microsoft.com/office/spreadsheetml/2009/9/main" uri="{B025F937-C7B1-47D3-B67F-A62EFF666E3E}">
          <x14:id>{24E2F5B1-9D2C-4188-A2BF-F13B06E6D3D7}</x14:id>
        </ext>
      </extLst>
    </cfRule>
  </conditionalFormatting>
  <conditionalFormatting sqref="S7">
    <cfRule type="dataBar" priority="36">
      <dataBar showValue="0">
        <cfvo type="num" val="0"/>
        <cfvo type="num" val="100"/>
        <color rgb="FFE30613"/>
      </dataBar>
      <extLst>
        <ext xmlns:x14="http://schemas.microsoft.com/office/spreadsheetml/2009/9/main" uri="{B025F937-C7B1-47D3-B67F-A62EFF666E3E}">
          <x14:id>{5F12C270-992B-4D43-9916-0C4167F984FC}</x14:id>
        </ext>
      </extLst>
    </cfRule>
  </conditionalFormatting>
  <conditionalFormatting sqref="S9">
    <cfRule type="dataBar" priority="35">
      <dataBar showValue="0">
        <cfvo type="num" val="0"/>
        <cfvo type="num" val="100"/>
        <color rgb="FF005DC4"/>
      </dataBar>
      <extLst>
        <ext xmlns:x14="http://schemas.microsoft.com/office/spreadsheetml/2009/9/main" uri="{B025F937-C7B1-47D3-B67F-A62EFF666E3E}">
          <x14:id>{AB24FCCE-E79E-4B29-A79D-93EB3FD49330}</x14:id>
        </ext>
      </extLst>
    </cfRule>
  </conditionalFormatting>
  <conditionalFormatting sqref="S11">
    <cfRule type="dataBar" priority="34">
      <dataBar showValue="0">
        <cfvo type="num" val="0"/>
        <cfvo type="num" val="100"/>
        <color rgb="FF19AC71"/>
      </dataBar>
      <extLst>
        <ext xmlns:x14="http://schemas.microsoft.com/office/spreadsheetml/2009/9/main" uri="{B025F937-C7B1-47D3-B67F-A62EFF666E3E}">
          <x14:id>{D4B46E7D-F148-4000-A17F-F36D6415FC4D}</x14:id>
        </ext>
      </extLst>
    </cfRule>
  </conditionalFormatting>
  <conditionalFormatting sqref="S16:S20">
    <cfRule type="dataBar" priority="38">
      <dataBar showValue="0">
        <cfvo type="num" val="0"/>
        <cfvo type="num" val="100"/>
        <color rgb="FF005DC4"/>
      </dataBar>
      <extLst>
        <ext xmlns:x14="http://schemas.microsoft.com/office/spreadsheetml/2009/9/main" uri="{B025F937-C7B1-47D3-B67F-A62EFF666E3E}">
          <x14:id>{17F89547-9CBC-43F1-9FFD-B9E4B5B3A033}</x14:id>
        </ext>
      </extLst>
    </cfRule>
  </conditionalFormatting>
  <conditionalFormatting sqref="S21:S27">
    <cfRule type="dataBar" priority="39">
      <dataBar showValue="0">
        <cfvo type="num" val="0"/>
        <cfvo type="num" val="100"/>
        <color rgb="FF8BC2FF"/>
      </dataBar>
      <extLst>
        <ext xmlns:x14="http://schemas.microsoft.com/office/spreadsheetml/2009/9/main" uri="{B025F937-C7B1-47D3-B67F-A62EFF666E3E}">
          <x14:id>{F25C76A5-1D81-4002-97F6-4EF82D7ACD8E}</x14:id>
        </ext>
      </extLst>
    </cfRule>
  </conditionalFormatting>
  <pageMargins left="0.7" right="0.7" top="0.75" bottom="0.75" header="0.3" footer="0.3"/>
  <pageSetup paperSize="9" scale="76" fitToHeight="0" orientation="landscape" r:id="rId1"/>
  <rowBreaks count="1" manualBreakCount="1">
    <brk id="12" min="3" max="20" man="1"/>
  </rowBreaks>
  <drawing r:id="rId2"/>
  <extLst>
    <ext xmlns:x14="http://schemas.microsoft.com/office/spreadsheetml/2009/9/main" uri="{78C0D931-6437-407d-A8EE-F0AAD7539E65}">
      <x14:conditionalFormattings>
        <x14:conditionalFormatting xmlns:xm="http://schemas.microsoft.com/office/excel/2006/main">
          <x14:cfRule type="dataBar" id="{495786BB-786E-46B9-97DD-DE6EB1E3DF77}">
            <x14:dataBar minLength="0" maxLength="100" gradient="0">
              <x14:cfvo type="num">
                <xm:f>0</xm:f>
              </x14:cfvo>
              <x14:cfvo type="num">
                <xm:f>100</xm:f>
              </x14:cfvo>
              <x14:negativeFillColor rgb="FFFF0000"/>
              <x14:axisColor rgb="FF000000"/>
            </x14:dataBar>
          </x14:cfRule>
          <xm:sqref>L5</xm:sqref>
        </x14:conditionalFormatting>
        <x14:conditionalFormatting xmlns:xm="http://schemas.microsoft.com/office/excel/2006/main">
          <x14:cfRule type="dataBar" id="{B80EF4D8-3C84-484E-AD47-3A4C5BDBBA90}">
            <x14:dataBar minLength="0" maxLength="100" gradient="0">
              <x14:cfvo type="num">
                <xm:f>0</xm:f>
              </x14:cfvo>
              <x14:cfvo type="num">
                <xm:f>100</xm:f>
              </x14:cfvo>
              <x14:negativeFillColor rgb="FFFF0000"/>
              <x14:axisColor rgb="FF000000"/>
            </x14:dataBar>
          </x14:cfRule>
          <xm:sqref>L7</xm:sqref>
        </x14:conditionalFormatting>
        <x14:conditionalFormatting xmlns:xm="http://schemas.microsoft.com/office/excel/2006/main">
          <x14:cfRule type="dataBar" id="{21C6BDCC-9DDB-491D-BE1E-7613192BE83E}">
            <x14:dataBar minLength="0" maxLength="100" gradient="0">
              <x14:cfvo type="num">
                <xm:f>0</xm:f>
              </x14:cfvo>
              <x14:cfvo type="num">
                <xm:f>100</xm:f>
              </x14:cfvo>
              <x14:negativeFillColor rgb="FFFF0000"/>
              <x14:axisColor rgb="FF000000"/>
            </x14:dataBar>
          </x14:cfRule>
          <xm:sqref>L9</xm:sqref>
        </x14:conditionalFormatting>
        <x14:conditionalFormatting xmlns:xm="http://schemas.microsoft.com/office/excel/2006/main">
          <x14:cfRule type="dataBar" id="{E92C3B73-58B1-4D5B-873B-634AB9C67AC4}">
            <x14:dataBar minLength="0" maxLength="100" gradient="0">
              <x14:cfvo type="num">
                <xm:f>0</xm:f>
              </x14:cfvo>
              <x14:cfvo type="num">
                <xm:f>100</xm:f>
              </x14:cfvo>
              <x14:negativeFillColor rgb="FFFF0000"/>
              <x14:axisColor rgb="FF000000"/>
            </x14:dataBar>
          </x14:cfRule>
          <xm:sqref>L11</xm:sqref>
        </x14:conditionalFormatting>
        <x14:conditionalFormatting xmlns:xm="http://schemas.microsoft.com/office/excel/2006/main">
          <x14:cfRule type="dataBar" id="{4A6C5EDA-0B63-4DE3-8112-05BA73165286}">
            <x14:dataBar minLength="0" maxLength="100" gradient="0">
              <x14:cfvo type="num">
                <xm:f>0</xm:f>
              </x14:cfvo>
              <x14:cfvo type="num">
                <xm:f>100</xm:f>
              </x14:cfvo>
              <x14:negativeFillColor rgb="FFFF0000"/>
              <x14:axisColor rgb="FF000000"/>
            </x14:dataBar>
          </x14:cfRule>
          <xm:sqref>L21:L22 L24:L27</xm:sqref>
        </x14:conditionalFormatting>
        <x14:conditionalFormatting xmlns:xm="http://schemas.microsoft.com/office/excel/2006/main">
          <x14:cfRule type="dataBar" id="{83192B88-64C8-4EC1-8649-0487C813D546}">
            <x14:dataBar minLength="0" maxLength="100" gradient="0">
              <x14:cfvo type="num">
                <xm:f>0</xm:f>
              </x14:cfvo>
              <x14:cfvo type="num">
                <xm:f>100</xm:f>
              </x14:cfvo>
              <x14:negativeFillColor rgb="FFFF0000"/>
              <x14:axisColor rgb="FF000000"/>
            </x14:dataBar>
          </x14:cfRule>
          <xm:sqref>L23</xm:sqref>
        </x14:conditionalFormatting>
        <x14:conditionalFormatting xmlns:xm="http://schemas.microsoft.com/office/excel/2006/main">
          <x14:cfRule type="dataBar" id="{24E2F5B1-9D2C-4188-A2BF-F13B06E6D3D7}">
            <x14:dataBar minLength="0" maxLength="100" gradient="0">
              <x14:cfvo type="num">
                <xm:f>0</xm:f>
              </x14:cfvo>
              <x14:cfvo type="num">
                <xm:f>100</xm:f>
              </x14:cfvo>
              <x14:negativeFillColor rgb="FFFF0000"/>
              <x14:axisColor rgb="FF000000"/>
            </x14:dataBar>
          </x14:cfRule>
          <xm:sqref>S5</xm:sqref>
        </x14:conditionalFormatting>
        <x14:conditionalFormatting xmlns:xm="http://schemas.microsoft.com/office/excel/2006/main">
          <x14:cfRule type="dataBar" id="{5F12C270-992B-4D43-9916-0C4167F984FC}">
            <x14:dataBar minLength="0" maxLength="100" gradient="0">
              <x14:cfvo type="num">
                <xm:f>0</xm:f>
              </x14:cfvo>
              <x14:cfvo type="num">
                <xm:f>100</xm:f>
              </x14:cfvo>
              <x14:negativeFillColor rgb="FFFF0000"/>
              <x14:axisColor rgb="FF000000"/>
            </x14:dataBar>
          </x14:cfRule>
          <xm:sqref>S7</xm:sqref>
        </x14:conditionalFormatting>
        <x14:conditionalFormatting xmlns:xm="http://schemas.microsoft.com/office/excel/2006/main">
          <x14:cfRule type="dataBar" id="{AB24FCCE-E79E-4B29-A79D-93EB3FD49330}">
            <x14:dataBar minLength="0" maxLength="100" gradient="0">
              <x14:cfvo type="num">
                <xm:f>0</xm:f>
              </x14:cfvo>
              <x14:cfvo type="num">
                <xm:f>100</xm:f>
              </x14:cfvo>
              <x14:negativeFillColor rgb="FFFF0000"/>
              <x14:axisColor rgb="FF000000"/>
            </x14:dataBar>
          </x14:cfRule>
          <xm:sqref>S9</xm:sqref>
        </x14:conditionalFormatting>
        <x14:conditionalFormatting xmlns:xm="http://schemas.microsoft.com/office/excel/2006/main">
          <x14:cfRule type="dataBar" id="{D4B46E7D-F148-4000-A17F-F36D6415FC4D}">
            <x14:dataBar minLength="0" maxLength="100" gradient="0">
              <x14:cfvo type="num">
                <xm:f>0</xm:f>
              </x14:cfvo>
              <x14:cfvo type="num">
                <xm:f>100</xm:f>
              </x14:cfvo>
              <x14:negativeFillColor rgb="FFFF0000"/>
              <x14:axisColor rgb="FF000000"/>
            </x14:dataBar>
          </x14:cfRule>
          <xm:sqref>S11</xm:sqref>
        </x14:conditionalFormatting>
        <x14:conditionalFormatting xmlns:xm="http://schemas.microsoft.com/office/excel/2006/main">
          <x14:cfRule type="dataBar" id="{17F89547-9CBC-43F1-9FFD-B9E4B5B3A033}">
            <x14:dataBar minLength="0" maxLength="100" gradient="0">
              <x14:cfvo type="num">
                <xm:f>0</xm:f>
              </x14:cfvo>
              <x14:cfvo type="num">
                <xm:f>100</xm:f>
              </x14:cfvo>
              <x14:negativeFillColor rgb="FFFF0000"/>
              <x14:axisColor rgb="FF000000"/>
            </x14:dataBar>
          </x14:cfRule>
          <xm:sqref>S16:S20</xm:sqref>
        </x14:conditionalFormatting>
        <x14:conditionalFormatting xmlns:xm="http://schemas.microsoft.com/office/excel/2006/main">
          <x14:cfRule type="dataBar" id="{F25C76A5-1D81-4002-97F6-4EF82D7ACD8E}">
            <x14:dataBar minLength="0" maxLength="100" gradient="0">
              <x14:cfvo type="num">
                <xm:f>0</xm:f>
              </x14:cfvo>
              <x14:cfvo type="num">
                <xm:f>100</xm:f>
              </x14:cfvo>
              <x14:negativeFillColor rgb="FFFF0000"/>
              <x14:axisColor rgb="FF000000"/>
            </x14:dataBar>
          </x14:cfRule>
          <xm:sqref>S21:S27</xm:sqref>
        </x14:conditionalFormatting>
      </x14:conditionalFormattings>
    </ext>
    <ext xmlns:x14="http://schemas.microsoft.com/office/spreadsheetml/2009/9/main" uri="{A8765BA9-456A-4dab-B4F3-ACF838C121DE}">
      <x14:slicerList>
        <x14:slicer r:id="rId3"/>
      </x14:slicerList>
    </ext>
  </extLst>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329A9D-DE15-4606-8883-C5FE4079AC06}">
  <sheetPr codeName="Sheet52">
    <pageSetUpPr fitToPage="1"/>
  </sheetPr>
  <dimension ref="C1:AF140"/>
  <sheetViews>
    <sheetView showGridLines="0" topLeftCell="C10" zoomScale="80" zoomScaleNormal="80" workbookViewId="0">
      <selection activeCell="L120" sqref="L120"/>
    </sheetView>
  </sheetViews>
  <sheetFormatPr defaultColWidth="9.140625" defaultRowHeight="12" customHeight="1"/>
  <cols>
    <col min="1" max="1" width="9.140625" style="5"/>
    <col min="2" max="2" width="12.28515625" style="5" customWidth="1"/>
    <col min="3" max="3" width="18.85546875" style="5" customWidth="1"/>
    <col min="4" max="4" width="5.140625" style="5" hidden="1" customWidth="1"/>
    <col min="5" max="8" width="10.28515625" style="5" customWidth="1"/>
    <col min="9" max="9" width="11.28515625" style="5" customWidth="1"/>
    <col min="10" max="10" width="13.85546875" style="5" customWidth="1"/>
    <col min="11" max="11" width="12.7109375" style="5" customWidth="1"/>
    <col min="12" max="12" width="14.85546875" style="5" customWidth="1"/>
    <col min="13" max="14" width="8" style="5" customWidth="1"/>
    <col min="15" max="15" width="8.7109375" style="5" customWidth="1"/>
    <col min="16" max="16" width="10.28515625" style="5" customWidth="1"/>
    <col min="17" max="17" width="15.140625" style="5" customWidth="1"/>
    <col min="18" max="18" width="13.5703125" style="5" customWidth="1"/>
    <col min="19" max="19" width="15.5703125" style="5" customWidth="1"/>
    <col min="20" max="21" width="9.140625" style="5"/>
    <col min="22" max="22" width="10.42578125" style="5" customWidth="1"/>
    <col min="23" max="16384" width="9.140625" style="5"/>
  </cols>
  <sheetData>
    <row r="1" spans="3:20" ht="12" customHeight="1">
      <c r="E1" s="348"/>
      <c r="F1" s="348"/>
      <c r="G1" s="348"/>
      <c r="H1" s="348"/>
      <c r="I1" s="348"/>
      <c r="J1" s="348"/>
      <c r="K1" s="348"/>
      <c r="L1" s="348"/>
      <c r="M1" s="348"/>
      <c r="N1" s="348"/>
      <c r="O1" s="348"/>
      <c r="P1" s="348"/>
      <c r="Q1" s="348"/>
      <c r="R1" s="348"/>
      <c r="S1" s="348"/>
      <c r="T1" s="348"/>
    </row>
    <row r="2" spans="3:20" ht="30" customHeight="1">
      <c r="E2" s="348"/>
      <c r="F2" s="348"/>
      <c r="G2" s="348"/>
      <c r="H2" s="348"/>
      <c r="I2" s="348"/>
      <c r="J2" s="446" t="str">
        <f>PowerPivot!$B$3</f>
        <v>United Kingdom</v>
      </c>
      <c r="K2" s="348"/>
      <c r="L2" s="447">
        <f>PowerPivot!L17</f>
        <v>2024</v>
      </c>
      <c r="M2" s="348"/>
      <c r="N2" s="348"/>
      <c r="O2" s="348"/>
      <c r="P2" s="348"/>
      <c r="Q2" s="446" t="str">
        <f>PowerPivot!E3</f>
        <v>Mexico</v>
      </c>
      <c r="R2" s="348"/>
      <c r="S2" s="447">
        <f>PowerPivot!O12</f>
        <v>2025</v>
      </c>
      <c r="T2" s="348"/>
    </row>
    <row r="3" spans="3:20" ht="18" customHeight="1">
      <c r="E3" s="348"/>
      <c r="F3" s="348"/>
      <c r="G3" s="348"/>
      <c r="H3" s="354"/>
      <c r="I3" s="448" t="s">
        <v>243</v>
      </c>
      <c r="J3" s="354"/>
      <c r="K3" s="448" t="s">
        <v>273</v>
      </c>
      <c r="L3" s="354"/>
      <c r="M3" s="355"/>
      <c r="N3" s="355"/>
      <c r="O3" s="354"/>
      <c r="P3" s="448" t="s">
        <v>243</v>
      </c>
      <c r="Q3" s="354"/>
      <c r="R3" s="448" t="s">
        <v>273</v>
      </c>
      <c r="S3" s="354"/>
      <c r="T3" s="348"/>
    </row>
    <row r="4" spans="3:20" ht="18" customHeight="1">
      <c r="E4" s="348"/>
      <c r="F4" s="348"/>
      <c r="G4" s="356"/>
      <c r="H4" s="348"/>
      <c r="I4" s="357" t="s">
        <v>275</v>
      </c>
      <c r="J4" s="355"/>
      <c r="K4" s="357" t="s">
        <v>276</v>
      </c>
      <c r="L4" s="355"/>
      <c r="M4" s="355"/>
      <c r="N4" s="358"/>
      <c r="O4" s="359"/>
      <c r="P4" s="357" t="s">
        <v>275</v>
      </c>
      <c r="Q4" s="355"/>
      <c r="R4" s="357" t="s">
        <v>276</v>
      </c>
      <c r="S4" s="359"/>
      <c r="T4" s="348"/>
    </row>
    <row r="5" spans="3:20" ht="18" customHeight="1">
      <c r="E5" s="348"/>
      <c r="F5" s="348"/>
      <c r="G5" s="356" t="s">
        <v>274</v>
      </c>
      <c r="H5" s="348"/>
      <c r="I5" s="449">
        <f>VLOOKUP(J2,'Previous year ranks'!T10:Z40,L15,0)</f>
        <v>2</v>
      </c>
      <c r="J5" s="355"/>
      <c r="K5" s="361">
        <f>VLOOKUP(J2,'Previous year ranks'!$J$10:$P$40,L15,0)</f>
        <v>97.69429916297787</v>
      </c>
      <c r="L5" s="362">
        <f>K5</f>
        <v>97.69429916297787</v>
      </c>
      <c r="M5" s="348"/>
      <c r="N5" s="363" t="str">
        <f t="shared" ref="N5:N11" si="0">IF(I5="-","",IF(I5&gt;P5," u",IF(I5=P5,"tu",IF(I5&lt;P5,"t ",""))))</f>
        <v xml:space="preserve">t </v>
      </c>
      <c r="O5" s="359"/>
      <c r="P5" s="449">
        <f>VLOOKUP(Q2,'Previous year ranks'!T10:Z40,S15,0)</f>
        <v>18</v>
      </c>
      <c r="Q5" s="364"/>
      <c r="R5" s="361">
        <f>VLOOKUP(Q2,'Previous year ranks'!$J$10:$P$40,S15,0)</f>
        <v>52.900769524199099</v>
      </c>
      <c r="S5" s="362">
        <f>R5</f>
        <v>52.900769524199099</v>
      </c>
      <c r="T5" s="348"/>
    </row>
    <row r="6" spans="3:20" ht="18" customHeight="1">
      <c r="E6" s="348"/>
      <c r="F6" s="348"/>
      <c r="G6" s="356"/>
      <c r="H6" s="348"/>
      <c r="I6" s="364"/>
      <c r="J6" s="355"/>
      <c r="K6" s="361"/>
      <c r="L6" s="348"/>
      <c r="M6" s="348"/>
      <c r="N6" s="363"/>
      <c r="O6" s="359"/>
      <c r="P6" s="449"/>
      <c r="Q6" s="364"/>
      <c r="R6" s="361"/>
      <c r="S6" s="348"/>
      <c r="T6" s="348"/>
    </row>
    <row r="7" spans="3:20" ht="18" customHeight="1">
      <c r="E7" s="348"/>
      <c r="F7" s="348"/>
      <c r="G7" s="356" t="s">
        <v>34</v>
      </c>
      <c r="H7" s="348"/>
      <c r="I7" s="449">
        <f>VLOOKUP(J2,'Previous year ranks'!T41:Z70,L15,0)</f>
        <v>6</v>
      </c>
      <c r="J7" s="355"/>
      <c r="K7" s="361">
        <f>VLOOKUP(J2,'Previous year ranks'!J41:P70,L15,0)</f>
        <v>87.810061820344899</v>
      </c>
      <c r="L7" s="362">
        <f>K7</f>
        <v>87.810061820344899</v>
      </c>
      <c r="M7" s="348"/>
      <c r="N7" s="363" t="str">
        <f t="shared" si="0"/>
        <v xml:space="preserve">t </v>
      </c>
      <c r="O7" s="359"/>
      <c r="P7" s="449">
        <f>VLOOKUP(Q2,'Previous year ranks'!T41:Z70,S15,0)</f>
        <v>22</v>
      </c>
      <c r="Q7" s="364"/>
      <c r="R7" s="361">
        <f>VLOOKUP(Q2,'Previous year ranks'!J41:P70,S15,0)</f>
        <v>40.621199735053885</v>
      </c>
      <c r="S7" s="362">
        <f>R7</f>
        <v>40.621199735053885</v>
      </c>
      <c r="T7" s="348"/>
    </row>
    <row r="8" spans="3:20" ht="18" customHeight="1">
      <c r="E8" s="348"/>
      <c r="F8" s="348"/>
      <c r="G8" s="356"/>
      <c r="H8" s="348"/>
      <c r="I8" s="364"/>
      <c r="J8" s="355"/>
      <c r="K8" s="361"/>
      <c r="L8" s="348"/>
      <c r="M8" s="348"/>
      <c r="N8" s="363"/>
      <c r="O8" s="359"/>
      <c r="P8" s="449"/>
      <c r="Q8" s="364"/>
      <c r="R8" s="361"/>
      <c r="S8" s="348"/>
      <c r="T8" s="348"/>
    </row>
    <row r="9" spans="3:20" ht="18" customHeight="1">
      <c r="E9" s="348"/>
      <c r="F9" s="348"/>
      <c r="G9" s="356" t="s">
        <v>131</v>
      </c>
      <c r="H9" s="348"/>
      <c r="I9" s="449">
        <f>VLOOKUP(J2,'Previous year ranks'!T71:Z100,L15,0)</f>
        <v>4</v>
      </c>
      <c r="J9" s="355"/>
      <c r="K9" s="361">
        <f>VLOOKUP(J2,'Previous year ranks'!J71:P100,L15,0)</f>
        <v>93.726527629045904</v>
      </c>
      <c r="L9" s="362">
        <f>K9</f>
        <v>93.726527629045904</v>
      </c>
      <c r="M9" s="348"/>
      <c r="N9" s="363" t="str">
        <f t="shared" si="0"/>
        <v xml:space="preserve">t </v>
      </c>
      <c r="O9" s="359"/>
      <c r="P9" s="449">
        <f>VLOOKUP(Q2,'Previous year ranks'!T71:Z100,S15,0)</f>
        <v>20</v>
      </c>
      <c r="Q9" s="364"/>
      <c r="R9" s="361">
        <f>VLOOKUP(Q2,'Previous year ranks'!J71:P100,S15,0)</f>
        <v>38.130677232833911</v>
      </c>
      <c r="S9" s="362">
        <f>R9</f>
        <v>38.130677232833911</v>
      </c>
      <c r="T9" s="348"/>
    </row>
    <row r="10" spans="3:20" ht="18" customHeight="1">
      <c r="E10" s="348"/>
      <c r="F10" s="348"/>
      <c r="G10" s="356"/>
      <c r="H10" s="348"/>
      <c r="I10" s="364"/>
      <c r="J10" s="355"/>
      <c r="K10" s="365"/>
      <c r="L10" s="348"/>
      <c r="M10" s="348"/>
      <c r="N10" s="363"/>
      <c r="O10" s="359"/>
      <c r="P10" s="449"/>
      <c r="Q10" s="364"/>
      <c r="R10" s="365"/>
      <c r="S10" s="348"/>
      <c r="T10" s="348"/>
    </row>
    <row r="11" spans="3:20" ht="18" customHeight="1">
      <c r="E11" s="348"/>
      <c r="F11" s="348"/>
      <c r="G11" s="356" t="s">
        <v>182</v>
      </c>
      <c r="H11" s="348"/>
      <c r="I11" s="449">
        <f>VLOOKUP(J2,'Previous year ranks'!T101:Z130,L15,0)</f>
        <v>2</v>
      </c>
      <c r="J11" s="355"/>
      <c r="K11" s="361">
        <f>VLOOKUP(J2,'Previous year ranks'!J101:P130,L15,0)</f>
        <v>99.379667941033262</v>
      </c>
      <c r="L11" s="362">
        <f>K11</f>
        <v>99.379667941033262</v>
      </c>
      <c r="M11" s="348"/>
      <c r="N11" s="363" t="str">
        <f t="shared" si="0"/>
        <v xml:space="preserve">t </v>
      </c>
      <c r="O11" s="359"/>
      <c r="P11" s="449">
        <f>VLOOKUP(Q2,'Previous year ranks'!T101:Z130,S15,0)</f>
        <v>4</v>
      </c>
      <c r="Q11" s="364"/>
      <c r="R11" s="361">
        <f>VLOOKUP(Q2,'Previous year ranks'!J101:P130,S15,0)</f>
        <v>87.901942126042073</v>
      </c>
      <c r="S11" s="362">
        <f>R11</f>
        <v>87.901942126042073</v>
      </c>
      <c r="T11" s="348"/>
    </row>
    <row r="12" spans="3:20" s="47" customFormat="1" ht="63.75" customHeight="1">
      <c r="C12" s="244"/>
      <c r="D12" s="5"/>
      <c r="E12" s="348"/>
      <c r="F12" s="348"/>
      <c r="G12" s="348"/>
      <c r="H12" s="348"/>
      <c r="I12" s="348"/>
      <c r="J12" s="348"/>
      <c r="K12" s="367"/>
      <c r="L12" s="367"/>
      <c r="M12" s="367"/>
      <c r="N12" s="358"/>
      <c r="O12" s="366"/>
      <c r="P12" s="348"/>
      <c r="Q12" s="348"/>
      <c r="R12" s="367"/>
      <c r="S12" s="367"/>
      <c r="T12" s="366"/>
    </row>
    <row r="13" spans="3:20" s="47" customFormat="1" ht="12" customHeight="1">
      <c r="C13" s="244"/>
      <c r="D13" s="245"/>
      <c r="E13" s="450"/>
      <c r="F13" s="450"/>
      <c r="G13" s="450"/>
      <c r="H13" s="450"/>
      <c r="I13" s="451"/>
      <c r="J13" s="452"/>
      <c r="K13" s="451"/>
      <c r="L13" s="452"/>
      <c r="M13" s="369"/>
      <c r="N13" s="358"/>
      <c r="O13" s="366"/>
      <c r="P13" s="368"/>
      <c r="Q13" s="369"/>
      <c r="R13" s="368"/>
      <c r="S13" s="369"/>
      <c r="T13" s="366"/>
    </row>
    <row r="14" spans="3:20" s="47" customFormat="1" ht="12" customHeight="1">
      <c r="C14" s="244"/>
      <c r="D14" s="247"/>
      <c r="E14" s="453"/>
      <c r="F14" s="453"/>
      <c r="G14" s="453"/>
      <c r="H14" s="453"/>
      <c r="I14" s="451"/>
      <c r="J14" s="452"/>
      <c r="K14" s="451"/>
      <c r="L14" s="454"/>
      <c r="M14" s="371"/>
      <c r="N14" s="358"/>
      <c r="O14" s="366"/>
      <c r="P14" s="368"/>
      <c r="Q14" s="369"/>
      <c r="R14" s="368"/>
      <c r="S14" s="371"/>
      <c r="T14" s="366"/>
    </row>
    <row r="15" spans="3:20" s="47" customFormat="1" ht="12" customHeight="1">
      <c r="C15" s="244"/>
      <c r="D15" s="249"/>
      <c r="E15" s="450"/>
      <c r="F15" s="450"/>
      <c r="G15" s="450"/>
      <c r="H15" s="450"/>
      <c r="I15" s="455"/>
      <c r="J15" s="456"/>
      <c r="K15" s="457"/>
      <c r="L15" s="629">
        <f>IF(L2=2022,3,IF(L2=2023,4, IF(L2=2024,5,IF(L2=2025,6,IF(L2=2026,7,0)))))</f>
        <v>5</v>
      </c>
      <c r="M15" s="378"/>
      <c r="N15" s="358"/>
      <c r="O15" s="366"/>
      <c r="P15" s="346"/>
      <c r="Q15" s="459"/>
      <c r="R15" s="459"/>
      <c r="S15" s="629">
        <f>IF(S2=2022,3,IF(S2=2023,4, IF(S2=2024,5,IF(S2=2025,6,IF(S2=2026,7,0)))))</f>
        <v>6</v>
      </c>
      <c r="T15" s="366"/>
    </row>
    <row r="16" spans="3:20" s="47" customFormat="1" ht="12" customHeight="1">
      <c r="C16" s="244"/>
      <c r="D16" s="249"/>
      <c r="E16" s="450"/>
      <c r="F16" s="450"/>
      <c r="G16" s="450"/>
      <c r="H16" s="450"/>
      <c r="I16" s="455"/>
      <c r="J16" s="456"/>
      <c r="K16" s="457"/>
      <c r="L16" s="458"/>
      <c r="M16" s="378"/>
      <c r="N16" s="358"/>
      <c r="O16" s="366"/>
      <c r="P16" s="346"/>
      <c r="Q16" s="459"/>
      <c r="R16" s="459"/>
      <c r="S16" s="378"/>
      <c r="T16" s="366"/>
    </row>
    <row r="17" spans="3:21" s="47" customFormat="1" ht="12" customHeight="1">
      <c r="C17" s="244"/>
      <c r="D17" s="249"/>
      <c r="E17" s="450"/>
      <c r="F17" s="450"/>
      <c r="G17" s="450"/>
      <c r="H17" s="450"/>
      <c r="I17" s="455"/>
      <c r="J17" s="456"/>
      <c r="K17" s="457"/>
      <c r="L17" s="458"/>
      <c r="M17" s="378"/>
      <c r="N17" s="358"/>
      <c r="O17" s="366"/>
      <c r="P17" s="346"/>
      <c r="Q17" s="459"/>
      <c r="R17" s="459"/>
      <c r="S17" s="378"/>
      <c r="T17" s="366"/>
    </row>
    <row r="18" spans="3:21" s="47" customFormat="1" ht="12" customHeight="1">
      <c r="C18" s="244"/>
      <c r="D18" s="249"/>
      <c r="E18" s="450"/>
      <c r="F18" s="450"/>
      <c r="G18" s="450"/>
      <c r="H18" s="450"/>
      <c r="I18" s="455"/>
      <c r="J18" s="456"/>
      <c r="K18" s="457"/>
      <c r="L18" s="458"/>
      <c r="M18" s="378"/>
      <c r="N18" s="358"/>
      <c r="O18" s="366"/>
      <c r="P18" s="346"/>
      <c r="Q18" s="459"/>
      <c r="R18" s="459"/>
      <c r="S18" s="378"/>
      <c r="T18" s="366"/>
    </row>
    <row r="19" spans="3:21" s="47" customFormat="1" ht="12" customHeight="1">
      <c r="C19" s="244"/>
      <c r="D19" s="249"/>
      <c r="E19" s="450"/>
      <c r="F19" s="450"/>
      <c r="G19" s="450"/>
      <c r="H19" s="450"/>
      <c r="I19" s="455"/>
      <c r="J19" s="456"/>
      <c r="K19" s="457"/>
      <c r="L19" s="458"/>
      <c r="M19" s="378"/>
      <c r="N19" s="358"/>
      <c r="O19" s="366"/>
      <c r="P19" s="346"/>
      <c r="Q19" s="459"/>
      <c r="R19" s="459"/>
      <c r="S19" s="378"/>
      <c r="T19" s="366"/>
    </row>
    <row r="20" spans="3:21" s="47" customFormat="1" ht="12" customHeight="1">
      <c r="C20" s="244"/>
      <c r="D20" s="249"/>
      <c r="E20" s="450"/>
      <c r="F20" s="450"/>
      <c r="G20" s="450"/>
      <c r="H20" s="450"/>
      <c r="I20" s="460"/>
      <c r="J20" s="456"/>
      <c r="K20" s="457"/>
      <c r="L20" s="458"/>
      <c r="M20" s="378"/>
      <c r="N20" s="358"/>
      <c r="O20" s="366"/>
      <c r="P20" s="346"/>
      <c r="Q20" s="459"/>
      <c r="R20" s="459"/>
      <c r="S20" s="378"/>
      <c r="T20" s="366"/>
    </row>
    <row r="21" spans="3:21" ht="12" customHeight="1">
      <c r="C21" s="244"/>
      <c r="D21" s="254"/>
      <c r="E21" s="461"/>
      <c r="F21" s="461"/>
      <c r="G21" s="461"/>
      <c r="H21" s="461"/>
      <c r="I21" s="455"/>
      <c r="J21" s="456"/>
      <c r="K21" s="457"/>
      <c r="L21" s="458"/>
      <c r="M21" s="378"/>
      <c r="N21" s="358"/>
      <c r="O21" s="348"/>
      <c r="P21" s="346"/>
      <c r="Q21" s="459"/>
      <c r="R21" s="459"/>
      <c r="S21" s="378"/>
      <c r="T21" s="348"/>
    </row>
    <row r="22" spans="3:21" ht="12" customHeight="1">
      <c r="C22" s="244"/>
      <c r="D22" s="256"/>
      <c r="E22" s="461"/>
      <c r="F22" s="461"/>
      <c r="G22" s="461"/>
      <c r="H22" s="461"/>
      <c r="I22" s="455"/>
      <c r="J22" s="456"/>
      <c r="K22" s="457"/>
      <c r="L22" s="458"/>
      <c r="M22" s="378"/>
      <c r="N22" s="358"/>
      <c r="O22" s="348"/>
      <c r="P22" s="346"/>
      <c r="Q22" s="459"/>
      <c r="R22" s="459"/>
      <c r="S22" s="378"/>
      <c r="T22" s="348"/>
    </row>
    <row r="23" spans="3:21" ht="12" customHeight="1">
      <c r="C23" s="244"/>
      <c r="D23" s="256"/>
      <c r="E23" s="461"/>
      <c r="F23" s="461"/>
      <c r="G23" s="461"/>
      <c r="H23" s="461"/>
      <c r="I23" s="455"/>
      <c r="J23" s="456"/>
      <c r="K23" s="457"/>
      <c r="L23" s="458"/>
      <c r="M23" s="378"/>
      <c r="N23" s="358"/>
      <c r="O23" s="348"/>
      <c r="P23" s="346"/>
      <c r="Q23" s="459"/>
      <c r="R23" s="459"/>
      <c r="S23" s="378"/>
      <c r="T23" s="348"/>
    </row>
    <row r="24" spans="3:21" ht="12" customHeight="1">
      <c r="C24" s="244"/>
      <c r="D24" s="256"/>
      <c r="E24" s="461"/>
      <c r="F24" s="461"/>
      <c r="G24" s="461"/>
      <c r="H24" s="461"/>
      <c r="I24" s="455"/>
      <c r="J24" s="456"/>
      <c r="K24" s="457"/>
      <c r="L24" s="458"/>
      <c r="M24" s="378"/>
      <c r="N24" s="358"/>
      <c r="O24" s="348"/>
      <c r="P24" s="346"/>
      <c r="Q24" s="459"/>
      <c r="R24" s="459"/>
      <c r="S24" s="378"/>
      <c r="T24" s="348"/>
    </row>
    <row r="25" spans="3:21" ht="12" customHeight="1">
      <c r="C25" s="244"/>
      <c r="D25" s="254"/>
      <c r="E25" s="461"/>
      <c r="F25" s="461"/>
      <c r="G25" s="461"/>
      <c r="H25" s="461"/>
      <c r="I25" s="455"/>
      <c r="J25" s="456"/>
      <c r="K25" s="457"/>
      <c r="L25" s="458"/>
      <c r="M25" s="378"/>
      <c r="N25" s="358"/>
      <c r="O25" s="348"/>
      <c r="P25" s="346"/>
      <c r="Q25" s="459"/>
      <c r="R25" s="459"/>
      <c r="S25" s="378"/>
      <c r="T25" s="348"/>
    </row>
    <row r="26" spans="3:21" ht="12" customHeight="1">
      <c r="C26" s="244"/>
      <c r="D26" s="256"/>
      <c r="E26" s="461"/>
      <c r="F26" s="461"/>
      <c r="G26" s="461"/>
      <c r="H26" s="461"/>
      <c r="I26" s="455"/>
      <c r="J26" s="456"/>
      <c r="K26" s="457"/>
      <c r="L26" s="458"/>
      <c r="M26" s="378"/>
      <c r="N26" s="358"/>
      <c r="O26" s="348"/>
      <c r="P26" s="346"/>
      <c r="Q26" s="459"/>
      <c r="R26" s="459"/>
      <c r="S26" s="378"/>
      <c r="T26" s="348"/>
    </row>
    <row r="27" spans="3:21" ht="12" customHeight="1">
      <c r="C27" s="244"/>
      <c r="D27" s="256"/>
      <c r="E27" s="461"/>
      <c r="F27" s="461"/>
      <c r="G27" s="461"/>
      <c r="H27" s="461"/>
      <c r="I27" s="455"/>
      <c r="J27" s="456"/>
      <c r="K27" s="457"/>
      <c r="L27" s="458"/>
      <c r="M27" s="378"/>
      <c r="N27" s="358"/>
      <c r="O27" s="348"/>
      <c r="P27" s="346"/>
      <c r="Q27" s="459"/>
      <c r="R27" s="459"/>
      <c r="S27" s="378"/>
      <c r="T27" s="348"/>
    </row>
    <row r="28" spans="3:21" ht="12" customHeight="1">
      <c r="C28" s="244"/>
      <c r="D28" s="256"/>
      <c r="E28" s="461"/>
      <c r="F28" s="461"/>
      <c r="G28" s="461"/>
      <c r="H28" s="461"/>
      <c r="I28" s="455"/>
      <c r="J28" s="456"/>
      <c r="K28" s="457"/>
      <c r="L28" s="458"/>
      <c r="M28" s="378"/>
      <c r="N28" s="358"/>
      <c r="O28" s="348"/>
      <c r="P28" s="346"/>
      <c r="Q28" s="459"/>
      <c r="R28" s="459"/>
      <c r="S28" s="378"/>
      <c r="T28" s="348"/>
    </row>
    <row r="29" spans="3:21" ht="12" customHeight="1">
      <c r="C29" s="244"/>
      <c r="D29" s="249"/>
      <c r="E29" s="450"/>
      <c r="F29" s="450"/>
      <c r="G29" s="450"/>
      <c r="H29" s="450"/>
      <c r="I29" s="455"/>
      <c r="J29" s="456"/>
      <c r="K29" s="457"/>
      <c r="L29" s="458"/>
      <c r="M29" s="378"/>
      <c r="N29" s="358"/>
      <c r="O29" s="348"/>
      <c r="P29" s="346"/>
      <c r="Q29" s="459"/>
      <c r="R29" s="459"/>
      <c r="S29" s="378"/>
      <c r="T29" s="348"/>
    </row>
    <row r="30" spans="3:21" ht="12" customHeight="1">
      <c r="C30" s="244"/>
      <c r="D30" s="254"/>
      <c r="E30" s="255"/>
      <c r="F30" s="255"/>
      <c r="G30" s="255"/>
      <c r="H30" s="255"/>
      <c r="I30" s="250"/>
      <c r="J30" s="251"/>
      <c r="K30" s="252"/>
      <c r="L30" s="253"/>
      <c r="M30" s="79"/>
      <c r="N30" s="82"/>
      <c r="P30" s="7"/>
      <c r="Q30" s="243"/>
      <c r="R30" s="243"/>
      <c r="S30" s="79"/>
    </row>
    <row r="31" spans="3:21" ht="12" customHeight="1">
      <c r="C31" s="244"/>
      <c r="D31" s="254"/>
      <c r="E31" s="255"/>
      <c r="F31" s="255"/>
      <c r="G31" s="255"/>
      <c r="H31" s="255"/>
      <c r="I31" s="250"/>
      <c r="J31" s="251"/>
      <c r="K31" s="252"/>
      <c r="L31" s="253"/>
      <c r="M31" s="79"/>
      <c r="N31" s="82"/>
      <c r="P31" s="7"/>
      <c r="Q31" s="243"/>
      <c r="R31" s="243"/>
      <c r="S31" s="79"/>
    </row>
    <row r="32" spans="3:21" ht="12" customHeight="1">
      <c r="C32" s="244"/>
      <c r="D32" s="254"/>
      <c r="E32" s="255"/>
      <c r="F32" s="255"/>
      <c r="G32" s="255"/>
      <c r="H32" s="255"/>
      <c r="I32" s="250"/>
      <c r="J32" s="251"/>
      <c r="K32" s="252"/>
      <c r="L32" s="814" t="str">
        <f>_xlfn.CONCAT(J2,L2)</f>
        <v>United Kingdom2024</v>
      </c>
      <c r="M32" s="814"/>
      <c r="N32" s="814"/>
      <c r="P32" s="7"/>
      <c r="Q32" s="243"/>
      <c r="R32" s="243"/>
      <c r="S32" s="814" t="str">
        <f>_xlfn.CONCAT(Q2,S2)</f>
        <v>Mexico2025</v>
      </c>
      <c r="T32" s="814"/>
      <c r="U32" s="814"/>
    </row>
    <row r="33" spans="3:23" ht="12" customHeight="1">
      <c r="C33" s="244"/>
      <c r="D33" s="249"/>
      <c r="E33" s="348"/>
      <c r="F33" s="348"/>
      <c r="G33" s="348"/>
      <c r="H33" s="348"/>
      <c r="I33" s="348"/>
      <c r="J33" s="348"/>
      <c r="K33" s="348"/>
      <c r="L33" s="348"/>
      <c r="M33" s="348"/>
      <c r="N33" s="367"/>
      <c r="O33" s="367"/>
      <c r="P33" s="367"/>
      <c r="Q33" s="358"/>
      <c r="R33" s="366"/>
      <c r="S33" s="348"/>
      <c r="T33" s="348"/>
      <c r="U33" s="367"/>
      <c r="V33" s="367"/>
      <c r="W33" s="366"/>
    </row>
    <row r="34" spans="3:23" ht="12" hidden="1" customHeight="1">
      <c r="C34" s="244"/>
      <c r="D34" s="249" t="s">
        <v>1066</v>
      </c>
      <c r="E34" s="368" t="s">
        <v>228</v>
      </c>
      <c r="F34" s="368" t="s">
        <v>229</v>
      </c>
      <c r="G34" s="368" t="s">
        <v>230</v>
      </c>
      <c r="H34" s="348" t="s">
        <v>231</v>
      </c>
      <c r="I34" s="348" t="s">
        <v>232</v>
      </c>
      <c r="J34" s="348" t="s">
        <v>233</v>
      </c>
      <c r="K34" s="348" t="s">
        <v>234</v>
      </c>
      <c r="L34" s="368" t="s">
        <v>235</v>
      </c>
      <c r="M34" s="369" t="s">
        <v>237</v>
      </c>
      <c r="N34" s="368" t="s">
        <v>240</v>
      </c>
      <c r="O34" s="369" t="s">
        <v>236</v>
      </c>
      <c r="P34" s="369" t="s">
        <v>1067</v>
      </c>
      <c r="Q34" s="358" t="s">
        <v>1068</v>
      </c>
      <c r="R34" s="366" t="s">
        <v>1069</v>
      </c>
      <c r="S34" s="368" t="s">
        <v>1079</v>
      </c>
      <c r="T34" s="369" t="s">
        <v>1080</v>
      </c>
      <c r="U34" s="368" t="s">
        <v>1081</v>
      </c>
      <c r="V34" s="369" t="s">
        <v>1082</v>
      </c>
      <c r="W34" s="366"/>
    </row>
    <row r="35" spans="3:23" ht="12" hidden="1" customHeight="1">
      <c r="C35" s="244"/>
      <c r="D35" s="348" t="s">
        <v>242</v>
      </c>
      <c r="E35" s="370" t="s">
        <v>242</v>
      </c>
      <c r="F35" s="370"/>
      <c r="G35" s="370"/>
      <c r="H35" s="370"/>
      <c r="I35" s="370"/>
      <c r="J35" s="370"/>
      <c r="K35" s="370"/>
      <c r="L35" s="368" t="s">
        <v>243</v>
      </c>
      <c r="M35" s="369" t="s">
        <v>273</v>
      </c>
      <c r="N35" s="368" t="s">
        <v>237</v>
      </c>
      <c r="O35" s="371"/>
      <c r="P35" s="371"/>
      <c r="Q35" s="358"/>
      <c r="R35" s="366"/>
      <c r="S35" s="368" t="s">
        <v>243</v>
      </c>
      <c r="T35" s="369" t="s">
        <v>273</v>
      </c>
      <c r="U35" s="368" t="s">
        <v>237</v>
      </c>
      <c r="V35" s="371"/>
      <c r="W35" s="366"/>
    </row>
    <row r="36" spans="3:23" ht="12" hidden="1" customHeight="1">
      <c r="C36" s="244"/>
      <c r="D36" s="348" t="s">
        <v>242</v>
      </c>
      <c r="E36" s="372" t="s">
        <v>35</v>
      </c>
      <c r="F36" s="373" t="s">
        <v>36</v>
      </c>
      <c r="G36" s="373"/>
      <c r="H36" s="373"/>
      <c r="I36" s="373"/>
      <c r="J36" s="373"/>
      <c r="K36" s="373"/>
      <c r="L36" s="374">
        <f>IF($L$2=2026,IF(INDEX(Rank2026!5:5,MATCH($J$2,Rank2026!$1:$1,0))="","-",(INDEX(Rank2026!5:5,MATCH($J$2,Rank2026!$1:$1,0)))),IF($L$2=2025,IF(INDEX(Rank2025!5:5,MATCH($J$2,Rank2025!$1:$1,0))="","-",(INDEX(Rank2025!5:5,MATCH($J$2,Rank2025!$1:$1,0)))),IF($L$2=2024,IF(INDEX(Rank2024!5:5,MATCH($J$2,Rank2024!$1:$1,0))="","-",(INDEX(Rank2024!5:5,MATCH($J$2,Rank2024!$1:$1,0)))),IF($L$2=2023,IF(INDEX(Rank2023!5:5,MATCH($J$2,Rank2023!$1:$1,0))="","-",(INDEX(Rank2023!5:5,MATCH($J$2,Rank2023!$1:$1,0)))),IF($L$2=2022,IF(INDEX(Rank2022!5:5,MATCH($J$2,Rank2022!$1:$1,0))="","-",(INDEX(Rank2022!5:5,MATCH($J$2,Rank2022!$1:$1,0)))))))))</f>
        <v>24</v>
      </c>
      <c r="M36" s="375">
        <f>IF($L$2=2026,IF(INDEX(Score2026!5:5,MATCH($J$2,Score2026!$1:$1,0))="","-",(INDEX(Score2026!5:5,MATCH($J$2,Score2026!$1:$1,0)))),IF($L$2=2025,IF(INDEX(Score2025!5:5,MATCH($J$2,Score2025!$1:$1,0))="","-",(INDEX(Score2025!5:5,MATCH($J$2,Score2025!$1:$1,0)))),IF($L$2=2024,IF(INDEX(Score2024!5:5,MATCH($J$2,Score2024!$1:$1,0))="","-",(INDEX(Score2024!5:5,MATCH($J$2,Score2024!$1:$1,0)))),IF($L$2=2023,IF(INDEX(Score2023!5:5,MATCH($J$2,Score2023!$1:$1,0))="","-",(INDEX(Score2023!5:5,MATCH($J$2,Score2023!$1:$1,0)))),IF($L$2=2022,IF(INDEX(Score2022!5:5,MATCH($J$2,Score2022!$1:$1,0))="","-",(INDEX(Score2022!5:5,MATCH($J$2,Score2022!$1:$1,0)))))))))</f>
        <v>74.867077448034749</v>
      </c>
      <c r="N36" s="376">
        <f>IF($L$2=2026,IF(INDEX(Value2026!5:5,MATCH($J$2,Value2026!$1:$1,0))="","-",(INDEX(Value2026!5:5,MATCH($J$2,Value2026!$1:$1,0)))),IF($L$2=2025,IF(INDEX(Value2025!5:5,MATCH($J$2,Value2025!$1:$1,0))="","-",(INDEX(Value2025!5:5,MATCH($J$2,Value2025!$1:$1,0)))),IF($L$2=2024,IF(INDEX(Value2024!5:5,MATCH($J$2,Value2024!$1:$1,0))="","-",(INDEX(Value2024!5:5,MATCH($J$2,Value2024!$1:$1,0)))),IF($L$2=2023,IF(INDEX(Value2023!5:5,MATCH($J$2,Value2023!$1:$1,0))="","-",(INDEX(Value2023!5:5,MATCH($J$2,Value2023!$1:$1,0)))),IF($L$2=2022,IF(INDEX(Value2022!5:5,MATCH($J$2,Value2022!$1:$1,0))="","-",(INDEX(Value2022!5:5,MATCH($J$2,Value2022!$1:$1,0)))))))))</f>
        <v>7.306</v>
      </c>
      <c r="O36" s="377">
        <f>IF(Table1329[[#This Row],[Value]]="-","",Table1329[[#This Row],[Value]]+5)</f>
        <v>107.3</v>
      </c>
      <c r="P36" s="378"/>
      <c r="Q36" s="358" t="str">
        <f t="shared" ref="Q36:Q89" si="1">IF(L36="-","",IF(L36&gt;S36," u",IF(L36=S36,"tu",IF(L36&lt;S36,"t ",""))))</f>
        <v xml:space="preserve">t </v>
      </c>
      <c r="R36" s="366"/>
      <c r="S36" s="374">
        <f>IF($S$2=2026,IF(INDEX(Rank2026!5:5,MATCH($Q$2,Rank2026!$1:$1,0))="","-",(INDEX(Rank2026!5:5,MATCH($Q$2,Rank2026!$1:$1,0)))),IF($S$2=2025,IF(INDEX(Rank2025!5:5,MATCH($Q$2,Rank2025!$1:$1,0))="","-",(INDEX(Rank2025!5:5,MATCH($Q$2,Rank2025!$1:$1,0)))),IF($S$2=2024,IF(INDEX(Rank2024!5:5,MATCH($Q$2,Rank2024!$1:$1,0))="","-",(INDEX(Rank2024!5:5,MATCH($Q$2,Rank2024!$1:$1,0)))),IF($S$2=2023,IF(INDEX(Rank2023!5:5,MATCH($Q$2,Rank2023!$1:$1,0))="","-",(INDEX(Rank2023!5:5,MATCH($Q$2,Rank2023!$1:$1,0)))),IF($S$2=2022,IF(INDEX(Rank2022!5:5,MATCH($Q$2,Rank2022!$1:$1,0))="","-",(INDEX(Rank2022!5:5,MATCH($Q$2,Rank2022!$1:$1,0)))))))))</f>
        <v>25</v>
      </c>
      <c r="T36" s="375">
        <f>IF($S$2=2026,IF(INDEX(Score2026!5:5,MATCH($Q$2,Score2026!$1:$1,0))="","-",(INDEX(Score2026!5:5,MATCH($Q$2,Score2026!$1:$1,0)))),IF($S$2=2025,IF(INDEX(Score2025!5:5,MATCH($Q$2,Score2025!$1:$1,0))="","-",(INDEX(Score2025!5:5,MATCH($Q$2,Score2025!$1:$1,0)))),IF($S$2=2024,IF(INDEX(Score2024!5:5,MATCH($Q$2,Score2024!$1:$1,0))="","-",(INDEX(Score2024!5:5,MATCH($Q$2,Score2024!$1:$1,0)))),IF($S$2=2023,IF(INDEX(Score2023!5:5,MATCH($Q$2,Score2023!$1:$1,0))="","-",(INDEX(Score2023!5:5,MATCH($Q$2,Score2023!$1:$1,0)))),IF($S$2=2022,IF(INDEX(Score2022!5:5,MATCH($Q$2,Score2022!$1:$1,0))="","-",(INDEX(Score2022!5:5,MATCH($Q$2,Score2022!$1:$1,0)))))))))</f>
        <v>69.543983712465632</v>
      </c>
      <c r="U36" s="376">
        <f>IF($S$2=2026,IF(INDEX(Value2026!5:5,MATCH($Q$2,Value2026!$1:$1,0))="","-",(INDEX(Value2026!5:5,MATCH($Q$2,Value2026!$1:$1,0)))),IF($S$2=2025,IF(INDEX(Value2025!5:5,MATCH($Q$2,Value2025!$1:$1,0))="","-",(INDEX(Value2025!5:5,MATCH($Q$2,Value2025!$1:$1,0)))),IF($S$2=2024,IF(INDEX(Value2024!5:5,MATCH($Q$2,Value2024!$1:$1,0))="","-",(INDEX(Value2024!5:5,MATCH($Q$2,Value2024!$1:$1,0)))),IF($S$2=2023,IF(INDEX(Value2023!5:5,MATCH($Q$2,Value2023!$1:$1,0))="","-",(INDEX(Value2023!5:5,MATCH($Q$2,Value2023!$1:$1,0)))),IF($S$2=2022,IF(INDEX(Value2022!5:5,MATCH($Q$2,Value2022!$1:$1,0))="","-",(INDEX(Value2022!5:5,MATCH($Q$2,Value2022!$1:$1,0)))))))))</f>
        <v>4.7229999999999999</v>
      </c>
      <c r="V36" s="377">
        <f>IF(T36="-","",T36+5)</f>
        <v>74.543983712465632</v>
      </c>
      <c r="W36" s="366"/>
    </row>
    <row r="37" spans="3:23" ht="12" hidden="1" customHeight="1">
      <c r="C37" s="244"/>
      <c r="D37" s="348" t="s">
        <v>242</v>
      </c>
      <c r="E37" s="379" t="s">
        <v>38</v>
      </c>
      <c r="F37" s="348" t="s">
        <v>39</v>
      </c>
      <c r="G37" s="348"/>
      <c r="H37" s="348"/>
      <c r="I37" s="348"/>
      <c r="J37" s="348"/>
      <c r="K37" s="348"/>
      <c r="L37" s="374">
        <f>IF($L$2=2026,IF(INDEX(Rank2026!6:6,MATCH($J$2,Rank2026!$1:$1,0))="","-",(INDEX(Rank2026!6:6,MATCH($J$2,Rank2026!$1:$1,0)))),IF($L$2=2025,IF(INDEX(Rank2025!6:6,MATCH($J$2,Rank2025!$1:$1,0))="","-",(INDEX(Rank2025!6:6,MATCH($J$2,Rank2025!$1:$1,0)))),IF($L$2=2024,IF(INDEX(Rank2024!6:6,MATCH($J$2,Rank2024!$1:$1,0))="","-",(INDEX(Rank2024!6:6,MATCH($J$2,Rank2024!$1:$1,0)))),IF($L$2=2023,IF(INDEX(Rank2023!6:6,MATCH($J$2,Rank2023!$1:$1,0))="","-",(INDEX(Rank2023!6:6,MATCH($J$2,Rank2023!$1:$1,0)))),IF($L$2=2022,IF(INDEX(Rank2022!6:6,MATCH($J$2,Rank2022!$1:$1,0))="","-",(INDEX(Rank2022!6:6,MATCH($J$2,Rank2022!$1:$1,0)))))))))</f>
        <v>27</v>
      </c>
      <c r="M37" s="375">
        <f>IF($L$2=2026,IF(INDEX(Score2026!6:6,MATCH($J$2,Score2026!$1:$1,0))="","-",(INDEX(Score2026!6:6,MATCH($J$2,Score2026!$1:$1,0)))),IF($L$2=2025,IF(INDEX(Score2025!6:6,MATCH($J$2,Score2025!$1:$1,0))="","-",(INDEX(Score2025!6:6,MATCH($J$2,Score2025!$1:$1,0)))),IF($L$2=2024,IF(INDEX(Score2024!6:6,MATCH($J$2,Score2024!$1:$1,0))="","-",(INDEX(Score2024!6:6,MATCH($J$2,Score2024!$1:$1,0)))),IF($L$2=2023,IF(INDEX(Score2023!6:6,MATCH($J$2,Score2023!$1:$1,0))="","-",(INDEX(Score2023!6:6,MATCH($J$2,Score2023!$1:$1,0)))),IF($L$2=2022,IF(INDEX(Score2022!6:6,MATCH($J$2,Score2022!$1:$1,0))="","-",(INDEX(Score2022!6:6,MATCH($J$2,Score2022!$1:$1,0)))))))))</f>
        <v>50.916874321129647</v>
      </c>
      <c r="N37" s="376">
        <f>IF($L$2=2026,IF(INDEX(Value2026!6:6,MATCH($J$2,Value2026!$1:$1,0))="","-",(INDEX(Value2026!6:6,MATCH($J$2,Value2026!$1:$1,0)))),IF($L$2=2025,IF(INDEX(Value2025!6:6,MATCH($J$2,Value2025!$1:$1,0))="","-",(INDEX(Value2025!6:6,MATCH($J$2,Value2025!$1:$1,0)))),IF($L$2=2024,IF(INDEX(Value2024!6:6,MATCH($J$2,Value2024!$1:$1,0))="","-",(INDEX(Value2024!6:6,MATCH($J$2,Value2024!$1:$1,0)))),IF($L$2=2023,IF(INDEX(Value2023!6:6,MATCH($J$2,Value2023!$1:$1,0))="","-",(INDEX(Value2023!6:6,MATCH($J$2,Value2023!$1:$1,0)))),IF($L$2=2022,IF(INDEX(Value2022!6:6,MATCH($J$2,Value2022!$1:$1,0))="","-",(INDEX(Value2022!6:6,MATCH($J$2,Value2022!$1:$1,0)))))))))</f>
        <v>0.14499999999999999</v>
      </c>
      <c r="O37" s="378">
        <f>IF(Table1329[[#This Row],[Score
(0-100)]]="-","",Table1329[[#This Row],[Score
(0-100)]]+5)</f>
        <v>99.469237181435773</v>
      </c>
      <c r="P37" s="378"/>
      <c r="Q37" s="358" t="str">
        <f t="shared" si="1"/>
        <v xml:space="preserve"> u</v>
      </c>
      <c r="R37" s="366"/>
      <c r="S37" s="374">
        <f>IF($S$2=2026,IF(INDEX(Rank2026!6:6,MATCH($Q$2,Rank2026!$1:$1,0))="","-",(INDEX(Rank2026!6:6,MATCH($Q$2,Rank2026!$1:$1,0)))),IF($S$2=2025,IF(INDEX(Rank2025!6:6,MATCH($Q$2,Rank2025!$1:$1,0))="","-",(INDEX(Rank2025!6:6,MATCH($Q$2,Rank2025!$1:$1,0)))),IF($S$2=2024,IF(INDEX(Rank2024!6:6,MATCH($Q$2,Rank2024!$1:$1,0))="","-",(INDEX(Rank2024!6:6,MATCH($Q$2,Rank2024!$1:$1,0)))),IF($S$2=2023,IF(INDEX(Rank2023!6:6,MATCH($Q$2,Rank2023!$1:$1,0))="","-",(INDEX(Rank2023!6:6,MATCH($Q$2,Rank2023!$1:$1,0)))),IF($S$2=2022,IF(INDEX(Rank2022!6:6,MATCH($Q$2,Rank2022!$1:$1,0))="","-",(INDEX(Rank2022!6:6,MATCH($Q$2,Rank2022!$1:$1,0)))))))))</f>
        <v>22</v>
      </c>
      <c r="T37" s="375">
        <f>IF($S$2=2026,IF(INDEX(Score2026!6:6,MATCH($Q$2,Score2026!$1:$1,0))="","-",(INDEX(Score2026!6:6,MATCH($Q$2,Score2026!$1:$1,0)))),IF($S$2=2025,IF(INDEX(Score2025!6:6,MATCH($Q$2,Score2025!$1:$1,0))="","-",(INDEX(Score2025!6:6,MATCH($Q$2,Score2025!$1:$1,0)))),IF($S$2=2024,IF(INDEX(Score2024!6:6,MATCH($Q$2,Score2024!$1:$1,0))="","-",(INDEX(Score2024!6:6,MATCH($Q$2,Score2024!$1:$1,0)))),IF($S$2=2023,IF(INDEX(Score2023!6:6,MATCH($Q$2,Score2023!$1:$1,0))="","-",(INDEX(Score2023!6:6,MATCH($Q$2,Score2023!$1:$1,0)))),IF($S$2=2022,IF(INDEX(Score2022!6:6,MATCH($Q$2,Score2022!$1:$1,0))="","-",(INDEX(Score2022!6:6,MATCH($Q$2,Score2022!$1:$1,0)))))))))</f>
        <v>37.361205299972639</v>
      </c>
      <c r="U37" s="376">
        <f>IF($S$2=2026,IF(INDEX(Value2026!6:6,MATCH($Q$2,Value2026!$1:$1,0))="","-",(INDEX(Value2026!6:6,MATCH($Q$2,Value2026!$1:$1,0)))),IF($S$2=2025,IF(INDEX(Value2025!6:6,MATCH($Q$2,Value2025!$1:$1,0))="","-",(INDEX(Value2025!6:6,MATCH($Q$2,Value2025!$1:$1,0)))),IF($S$2=2024,IF(INDEX(Value2024!6:6,MATCH($Q$2,Value2024!$1:$1,0))="","-",(INDEX(Value2024!6:6,MATCH($Q$2,Value2024!$1:$1,0)))),IF($S$2=2023,IF(INDEX(Value2023!6:6,MATCH($Q$2,Value2023!$1:$1,0))="","-",(INDEX(Value2023!6:6,MATCH($Q$2,Value2023!$1:$1,0)))),IF($S$2=2022,IF(INDEX(Value2022!6:6,MATCH($Q$2,Value2022!$1:$1,0))="","-",(INDEX(Value2022!6:6,MATCH($Q$2,Value2022!$1:$1,0)))))))))</f>
        <v>0.58039214611544931</v>
      </c>
      <c r="V37" s="377">
        <f t="shared" ref="V37:V89" si="2">IF(T37="-","",T37+5)</f>
        <v>42.361205299972639</v>
      </c>
      <c r="W37" s="366"/>
    </row>
    <row r="38" spans="3:23" ht="12" hidden="1" customHeight="1">
      <c r="C38" s="244"/>
      <c r="D38" s="348" t="s">
        <v>242</v>
      </c>
      <c r="E38" s="372" t="s">
        <v>40</v>
      </c>
      <c r="F38" s="373" t="s">
        <v>41</v>
      </c>
      <c r="G38" s="373"/>
      <c r="H38" s="373"/>
      <c r="I38" s="373"/>
      <c r="J38" s="373"/>
      <c r="K38" s="373"/>
      <c r="L38" s="374">
        <f>IF($L$2=2026,IF(INDEX(Rank2026!7:7,MATCH($J$2,Rank2026!$1:$1,0))="","-",(INDEX(Rank2026!7:7,MATCH($J$2,Rank2026!$1:$1,0)))),IF($L$2=2025,IF(INDEX(Rank2025!7:7,MATCH($J$2,Rank2025!$1:$1,0))="","-",(INDEX(Rank2025!7:7,MATCH($J$2,Rank2025!$1:$1,0)))),IF($L$2=2024,IF(INDEX(Rank2024!7:7,MATCH($J$2,Rank2024!$1:$1,0))="","-",(INDEX(Rank2024!7:7,MATCH($J$2,Rank2024!$1:$1,0)))),IF($L$2=2023,IF(INDEX(Rank2023!7:7,MATCH($J$2,Rank2023!$1:$1,0))="","-",(INDEX(Rank2023!7:7,MATCH($J$2,Rank2023!$1:$1,0)))),IF($L$2=2022,IF(INDEX(Rank2022!7:7,MATCH($J$2,Rank2022!$1:$1,0))="","-",(INDEX(Rank2022!7:7,MATCH($J$2,Rank2022!$1:$1,0)))))))))</f>
        <v>18</v>
      </c>
      <c r="M38" s="375">
        <f>IF($L$2=2026,IF(INDEX(Score2026!7:7,MATCH($J$2,Score2026!$1:$1,0))="","-",(INDEX(Score2026!7:7,MATCH($J$2,Score2026!$1:$1,0)))),IF($L$2=2025,IF(INDEX(Score2025!7:7,MATCH($J$2,Score2025!$1:$1,0))="","-",(INDEX(Score2025!7:7,MATCH($J$2,Score2025!$1:$1,0)))),IF($L$2=2024,IF(INDEX(Score2024!7:7,MATCH($J$2,Score2024!$1:$1,0))="","-",(INDEX(Score2024!7:7,MATCH($J$2,Score2024!$1:$1,0)))),IF($L$2=2023,IF(INDEX(Score2023!7:7,MATCH($J$2,Score2023!$1:$1,0))="","-",(INDEX(Score2023!7:7,MATCH($J$2,Score2023!$1:$1,0)))),IF($L$2=2022,IF(INDEX(Score2022!7:7,MATCH($J$2,Score2022!$1:$1,0))="","-",(INDEX(Score2022!7:7,MATCH($J$2,Score2022!$1:$1,0)))))))))</f>
        <v>36.095927750399539</v>
      </c>
      <c r="N38" s="376">
        <f>IF($L$2=2026,IF(INDEX(Value2026!7:7,MATCH($J$2,Value2026!$1:$1,0))="","-",(INDEX(Value2026!7:7,MATCH($J$2,Value2026!$1:$1,0)))),IF($L$2=2025,IF(INDEX(Value2025!7:7,MATCH($J$2,Value2025!$1:$1,0))="","-",(INDEX(Value2025!7:7,MATCH($J$2,Value2025!$1:$1,0)))),IF($L$2=2024,IF(INDEX(Value2024!7:7,MATCH($J$2,Value2024!$1:$1,0))="","-",(INDEX(Value2024!7:7,MATCH($J$2,Value2024!$1:$1,0)))),IF($L$2=2023,IF(INDEX(Value2023!7:7,MATCH($J$2,Value2023!$1:$1,0))="","-",(INDEX(Value2023!7:7,MATCH($J$2,Value2023!$1:$1,0)))),IF($L$2=2022,IF(INDEX(Value2022!7:7,MATCH($J$2,Value2022!$1:$1,0))="","-",(INDEX(Value2022!7:7,MATCH($J$2,Value2022!$1:$1,0)))))))))</f>
        <v>1.3739721224205477</v>
      </c>
      <c r="O38" s="377">
        <f>IF(Table1329[[#This Row],[Score
(0-100)]]="-","",Table1329[[#This Row],[Score
(0-100)]]+5)</f>
        <v>102.59116800563532</v>
      </c>
      <c r="P38" s="378"/>
      <c r="Q38" s="358" t="str">
        <f t="shared" si="1"/>
        <v xml:space="preserve"> u</v>
      </c>
      <c r="R38" s="366"/>
      <c r="S38" s="374">
        <f>IF($S$2=2026,IF(INDEX(Rank2026!7:7,MATCH($Q$2,Rank2026!$1:$1,0))="","-",(INDEX(Rank2026!7:7,MATCH($Q$2,Rank2026!$1:$1,0)))),IF($S$2=2025,IF(INDEX(Rank2025!7:7,MATCH($Q$2,Rank2025!$1:$1,0))="","-",(INDEX(Rank2025!7:7,MATCH($Q$2,Rank2025!$1:$1,0)))),IF($S$2=2024,IF(INDEX(Rank2024!7:7,MATCH($Q$2,Rank2024!$1:$1,0))="","-",(INDEX(Rank2024!7:7,MATCH($Q$2,Rank2024!$1:$1,0)))),IF($S$2=2023,IF(INDEX(Rank2023!7:7,MATCH($Q$2,Rank2023!$1:$1,0))="","-",(INDEX(Rank2023!7:7,MATCH($Q$2,Rank2023!$1:$1,0)))),IF($S$2=2022,IF(INDEX(Rank2022!7:7,MATCH($Q$2,Rank2022!$1:$1,0))="","-",(INDEX(Rank2022!7:7,MATCH($Q$2,Rank2022!$1:$1,0)))))))))</f>
        <v>11</v>
      </c>
      <c r="T38" s="375">
        <f>IF($S$2=2026,IF(INDEX(Score2026!7:7,MATCH($Q$2,Score2026!$1:$1,0))="","-",(INDEX(Score2026!7:7,MATCH($Q$2,Score2026!$1:$1,0)))),IF($S$2=2025,IF(INDEX(Score2025!7:7,MATCH($Q$2,Score2025!$1:$1,0))="","-",(INDEX(Score2025!7:7,MATCH($Q$2,Score2025!$1:$1,0)))),IF($S$2=2024,IF(INDEX(Score2024!7:7,MATCH($Q$2,Score2024!$1:$1,0))="","-",(INDEX(Score2024!7:7,MATCH($Q$2,Score2024!$1:$1,0)))),IF($S$2=2023,IF(INDEX(Score2023!7:7,MATCH($Q$2,Score2023!$1:$1,0))="","-",(INDEX(Score2023!7:7,MATCH($Q$2,Score2023!$1:$1,0)))),IF($S$2=2022,IF(INDEX(Score2022!7:7,MATCH($Q$2,Score2022!$1:$1,0))="","-",(INDEX(Score2022!7:7,MATCH($Q$2,Score2022!$1:$1,0)))))))))</f>
        <v>58.123569794050333</v>
      </c>
      <c r="U38" s="376">
        <f>IF($S$2=2026,IF(INDEX(Value2026!7:7,MATCH($Q$2,Value2026!$1:$1,0))="","-",(INDEX(Value2026!7:7,MATCH($Q$2,Value2026!$1:$1,0)))),IF($S$2=2025,IF(INDEX(Value2025!7:7,MATCH($Q$2,Value2025!$1:$1,0))="","-",(INDEX(Value2025!7:7,MATCH($Q$2,Value2025!$1:$1,0)))),IF($S$2=2024,IF(INDEX(Value2024!7:7,MATCH($Q$2,Value2024!$1:$1,0))="","-",(INDEX(Value2024!7:7,MATCH($Q$2,Value2024!$1:$1,0)))),IF($S$2=2023,IF(INDEX(Value2023!7:7,MATCH($Q$2,Value2023!$1:$1,0))="","-",(INDEX(Value2023!7:7,MATCH($Q$2,Value2023!$1:$1,0)))),IF($S$2=2022,IF(INDEX(Value2022!7:7,MATCH($Q$2,Value2022!$1:$1,0))="","-",(INDEX(Value2022!7:7,MATCH($Q$2,Value2022!$1:$1,0)))))))))</f>
        <v>1.35</v>
      </c>
      <c r="V38" s="377">
        <f t="shared" si="2"/>
        <v>63.123569794050333</v>
      </c>
      <c r="W38" s="366"/>
    </row>
    <row r="39" spans="3:23" ht="12" hidden="1" customHeight="1">
      <c r="C39" s="244"/>
      <c r="D39" s="348" t="s">
        <v>242</v>
      </c>
      <c r="E39" s="379" t="s">
        <v>42</v>
      </c>
      <c r="F39" s="348" t="s">
        <v>43</v>
      </c>
      <c r="G39" s="348"/>
      <c r="H39" s="348"/>
      <c r="I39" s="348"/>
      <c r="J39" s="348"/>
      <c r="K39" s="348"/>
      <c r="L39" s="374">
        <f>IF($L$2=2026,IF(INDEX(Rank2026!8:8,MATCH($J$2,Rank2026!$1:$1,0))="","-",(INDEX(Rank2026!8:8,MATCH($J$2,Rank2026!$1:$1,0)))),IF($L$2=2025,IF(INDEX(Rank2025!8:8,MATCH($J$2,Rank2025!$1:$1,0))="","-",(INDEX(Rank2025!8:8,MATCH($J$2,Rank2025!$1:$1,0)))),IF($L$2=2024,IF(INDEX(Rank2024!8:8,MATCH($J$2,Rank2024!$1:$1,0))="","-",(INDEX(Rank2024!8:8,MATCH($J$2,Rank2024!$1:$1,0)))),IF($L$2=2023,IF(INDEX(Rank2023!8:8,MATCH($J$2,Rank2023!$1:$1,0))="","-",(INDEX(Rank2023!8:8,MATCH($J$2,Rank2023!$1:$1,0)))),IF($L$2=2022,IF(INDEX(Rank2022!8:8,MATCH($J$2,Rank2022!$1:$1,0))="","-",(INDEX(Rank2022!8:8,MATCH($J$2,Rank2022!$1:$1,0)))))))))</f>
        <v>20</v>
      </c>
      <c r="M39" s="375">
        <f>IF($L$2=2026,IF(INDEX(Score2026!8:8,MATCH($J$2,Score2026!$1:$1,0))="","-",(INDEX(Score2026!8:8,MATCH($J$2,Score2026!$1:$1,0)))),IF($L$2=2025,IF(INDEX(Score2025!8:8,MATCH($J$2,Score2025!$1:$1,0))="","-",(INDEX(Score2025!8:8,MATCH($J$2,Score2025!$1:$1,0)))),IF($L$2=2024,IF(INDEX(Score2024!8:8,MATCH($J$2,Score2024!$1:$1,0))="","-",(INDEX(Score2024!8:8,MATCH($J$2,Score2024!$1:$1,0)))),IF($L$2=2023,IF(INDEX(Score2023!8:8,MATCH($J$2,Score2023!$1:$1,0))="","-",(INDEX(Score2023!8:8,MATCH($J$2,Score2023!$1:$1,0)))),IF($L$2=2022,IF(INDEX(Score2022!8:8,MATCH($J$2,Score2022!$1:$1,0))="","-",(INDEX(Score2022!8:8,MATCH($J$2,Score2022!$1:$1,0)))))))))</f>
        <v>12.947320080710993</v>
      </c>
      <c r="N39" s="376">
        <f>IF($L$2=2026,IF(INDEX(Value2026!8:8,MATCH($J$2,Value2026!$1:$1,0))="","-",(INDEX(Value2026!8:8,MATCH($J$2,Value2026!$1:$1,0)))),IF($L$2=2025,IF(INDEX(Value2025!8:8,MATCH($J$2,Value2025!$1:$1,0))="","-",(INDEX(Value2025!8:8,MATCH($J$2,Value2025!$1:$1,0)))),IF($L$2=2024,IF(INDEX(Value2024!8:8,MATCH($J$2,Value2024!$1:$1,0))="","-",(INDEX(Value2024!8:8,MATCH($J$2,Value2024!$1:$1,0)))),IF($L$2=2023,IF(INDEX(Value2023!8:8,MATCH($J$2,Value2023!$1:$1,0))="","-",(INDEX(Value2023!8:8,MATCH($J$2,Value2023!$1:$1,0)))),IF($L$2=2022,IF(INDEX(Value2022!8:8,MATCH($J$2,Value2022!$1:$1,0))="","-",(INDEX(Value2022!8:8,MATCH($J$2,Value2022!$1:$1,0)))))))))</f>
        <v>1.4534432639999999</v>
      </c>
      <c r="O39" s="378">
        <f>IF(Table1329[[#This Row],[Score
(0-100)]]="-","",Table1329[[#This Row],[Score
(0-100)]]+5)</f>
        <v>102.65775475434448</v>
      </c>
      <c r="P39" s="378"/>
      <c r="Q39" s="358" t="str">
        <f t="shared" si="1"/>
        <v xml:space="preserve"> u</v>
      </c>
      <c r="R39" s="366"/>
      <c r="S39" s="374">
        <f>IF($S$2=2026,IF(INDEX(Rank2026!8:8,MATCH($Q$2,Rank2026!$1:$1,0))="","-",(INDEX(Rank2026!8:8,MATCH($Q$2,Rank2026!$1:$1,0)))),IF($S$2=2025,IF(INDEX(Rank2025!8:8,MATCH($Q$2,Rank2025!$1:$1,0))="","-",(INDEX(Rank2025!8:8,MATCH($Q$2,Rank2025!$1:$1,0)))),IF($S$2=2024,IF(INDEX(Rank2024!8:8,MATCH($Q$2,Rank2024!$1:$1,0))="","-",(INDEX(Rank2024!8:8,MATCH($Q$2,Rank2024!$1:$1,0)))),IF($S$2=2023,IF(INDEX(Rank2023!8:8,MATCH($Q$2,Rank2023!$1:$1,0))="","-",(INDEX(Rank2023!8:8,MATCH($Q$2,Rank2023!$1:$1,0)))),IF($S$2=2022,IF(INDEX(Rank2022!8:8,MATCH($Q$2,Rank2022!$1:$1,0))="","-",(INDEX(Rank2022!8:8,MATCH($Q$2,Rank2022!$1:$1,0)))))))))</f>
        <v>10</v>
      </c>
      <c r="T39" s="375">
        <f>IF($S$2=2026,IF(INDEX(Score2026!8:8,MATCH($Q$2,Score2026!$1:$1,0))="","-",(INDEX(Score2026!8:8,MATCH($Q$2,Score2026!$1:$1,0)))),IF($S$2=2025,IF(INDEX(Score2025!8:8,MATCH($Q$2,Score2025!$1:$1,0))="","-",(INDEX(Score2025!8:8,MATCH($Q$2,Score2025!$1:$1,0)))),IF($S$2=2024,IF(INDEX(Score2024!8:8,MATCH($Q$2,Score2024!$1:$1,0))="","-",(INDEX(Score2024!8:8,MATCH($Q$2,Score2024!$1:$1,0)))),IF($S$2=2023,IF(INDEX(Score2023!8:8,MATCH($Q$2,Score2023!$1:$1,0))="","-",(INDEX(Score2023!8:8,MATCH($Q$2,Score2023!$1:$1,0)))),IF($S$2=2022,IF(INDEX(Score2022!8:8,MATCH($Q$2,Score2022!$1:$1,0))="","-",(INDEX(Score2022!8:8,MATCH($Q$2,Score2022!$1:$1,0)))))))))</f>
        <v>13.603639334473211</v>
      </c>
      <c r="U39" s="376">
        <f>IF($S$2=2026,IF(INDEX(Value2026!8:8,MATCH($Q$2,Value2026!$1:$1,0))="","-",(INDEX(Value2026!8:8,MATCH($Q$2,Value2026!$1:$1,0)))),IF($S$2=2025,IF(INDEX(Value2025!8:8,MATCH($Q$2,Value2025!$1:$1,0))="","-",(INDEX(Value2025!8:8,MATCH($Q$2,Value2025!$1:$1,0)))),IF($S$2=2024,IF(INDEX(Value2024!8:8,MATCH($Q$2,Value2024!$1:$1,0))="","-",(INDEX(Value2024!8:8,MATCH($Q$2,Value2024!$1:$1,0)))),IF($S$2=2023,IF(INDEX(Value2023!8:8,MATCH($Q$2,Value2023!$1:$1,0))="","-",(INDEX(Value2023!8:8,MATCH($Q$2,Value2023!$1:$1,0)))),IF($S$2=2022,IF(INDEX(Value2022!8:8,MATCH($Q$2,Value2022!$1:$1,0))="","-",(INDEX(Value2022!8:8,MATCH($Q$2,Value2022!$1:$1,0)))))))))</f>
        <v>2.3671567379999998</v>
      </c>
      <c r="V39" s="377">
        <f t="shared" si="2"/>
        <v>18.603639334473211</v>
      </c>
      <c r="W39" s="366"/>
    </row>
    <row r="40" spans="3:23" ht="12" hidden="1" customHeight="1">
      <c r="C40" s="244"/>
      <c r="D40" s="348" t="s">
        <v>242</v>
      </c>
      <c r="E40" s="372" t="s">
        <v>44</v>
      </c>
      <c r="F40" s="373" t="s">
        <v>45</v>
      </c>
      <c r="G40" s="373"/>
      <c r="H40" s="373"/>
      <c r="I40" s="373"/>
      <c r="J40" s="373"/>
      <c r="K40" s="373"/>
      <c r="L40" s="374">
        <f>IF($L$2=2026,IF(INDEX(Rank2026!9:9,MATCH($J$2,Rank2026!$1:$1,0))="","-",(INDEX(Rank2026!9:9,MATCH($J$2,Rank2026!$1:$1,0)))),IF($L$2=2025,IF(INDEX(Rank2025!9:9,MATCH($J$2,Rank2025!$1:$1,0))="","-",(INDEX(Rank2025!9:9,MATCH($J$2,Rank2025!$1:$1,0)))),IF($L$2=2024,IF(INDEX(Rank2024!9:9,MATCH($J$2,Rank2024!$1:$1,0))="","-",(INDEX(Rank2024!9:9,MATCH($J$2,Rank2024!$1:$1,0)))),IF($L$2=2023,IF(INDEX(Rank2023!9:9,MATCH($J$2,Rank2023!$1:$1,0))="","-",(INDEX(Rank2023!9:9,MATCH($J$2,Rank2023!$1:$1,0)))),IF($L$2=2022,IF(INDEX(Rank2022!9:9,MATCH($J$2,Rank2022!$1:$1,0))="","-",(INDEX(Rank2022!9:9,MATCH($J$2,Rank2022!$1:$1,0)))))))))</f>
        <v>24</v>
      </c>
      <c r="M40" s="375">
        <f>IF($L$2=2026,IF(INDEX(Score2026!9:9,MATCH($J$2,Score2026!$1:$1,0))="","-",(INDEX(Score2026!9:9,MATCH($J$2,Score2026!$1:$1,0)))),IF($L$2=2025,IF(INDEX(Score2025!9:9,MATCH($J$2,Score2025!$1:$1,0))="","-",(INDEX(Score2025!9:9,MATCH($J$2,Score2025!$1:$1,0)))),IF($L$2=2024,IF(INDEX(Score2024!9:9,MATCH($J$2,Score2024!$1:$1,0))="","-",(INDEX(Score2024!9:9,MATCH($J$2,Score2024!$1:$1,0)))),IF($L$2=2023,IF(INDEX(Score2023!9:9,MATCH($J$2,Score2023!$1:$1,0))="","-",(INDEX(Score2023!9:9,MATCH($J$2,Score2023!$1:$1,0)))),IF($L$2=2022,IF(INDEX(Score2022!9:9,MATCH($J$2,Score2022!$1:$1,0))="","-",(INDEX(Score2022!9:9,MATCH($J$2,Score2022!$1:$1,0)))))))))</f>
        <v>20.962397536873347</v>
      </c>
      <c r="N40" s="376">
        <f>IF($L$2=2026,IF(INDEX(Value2026!9:9,MATCH($J$2,Value2026!$1:$1,0))="","-",(INDEX(Value2026!9:9,MATCH($J$2,Value2026!$1:$1,0)))),IF($L$2=2025,IF(INDEX(Value2025!9:9,MATCH($J$2,Value2025!$1:$1,0))="","-",(INDEX(Value2025!9:9,MATCH($J$2,Value2025!$1:$1,0)))),IF($L$2=2024,IF(INDEX(Value2024!9:9,MATCH($J$2,Value2024!$1:$1,0))="","-",(INDEX(Value2024!9:9,MATCH($J$2,Value2024!$1:$1,0)))),IF($L$2=2023,IF(INDEX(Value2023!9:9,MATCH($J$2,Value2023!$1:$1,0))="","-",(INDEX(Value2023!9:9,MATCH($J$2,Value2023!$1:$1,0)))),IF($L$2=2022,IF(INDEX(Value2022!9:9,MATCH($J$2,Value2022!$1:$1,0))="","-",(INDEX(Value2022!9:9,MATCH($J$2,Value2022!$1:$1,0)))))))))</f>
        <v>18.268553051407679</v>
      </c>
      <c r="O40" s="377">
        <f>IF(Table1329[[#This Row],[Score
(0-100)]]="-","",Table1329[[#This Row],[Score
(0-100)]]+5)</f>
        <v>101.04526338178846</v>
      </c>
      <c r="P40" s="378"/>
      <c r="Q40" s="358" t="str">
        <f t="shared" si="1"/>
        <v xml:space="preserve"> u</v>
      </c>
      <c r="R40" s="366"/>
      <c r="S40" s="374">
        <f>IF($S$2=2026,IF(INDEX(Rank2026!9:9,MATCH($Q$2,Rank2026!$1:$1,0))="","-",(INDEX(Rank2026!9:9,MATCH($Q$2,Rank2026!$1:$1,0)))),IF($S$2=2025,IF(INDEX(Rank2025!9:9,MATCH($Q$2,Rank2025!$1:$1,0))="","-",(INDEX(Rank2025!9:9,MATCH($Q$2,Rank2025!$1:$1,0)))),IF($S$2=2024,IF(INDEX(Rank2024!9:9,MATCH($Q$2,Rank2024!$1:$1,0))="","-",(INDEX(Rank2024!9:9,MATCH($Q$2,Rank2024!$1:$1,0)))),IF($S$2=2023,IF(INDEX(Rank2023!9:9,MATCH($Q$2,Rank2023!$1:$1,0))="","-",(INDEX(Rank2023!9:9,MATCH($Q$2,Rank2023!$1:$1,0)))),IF($S$2=2022,IF(INDEX(Rank2022!9:9,MATCH($Q$2,Rank2022!$1:$1,0))="","-",(INDEX(Rank2022!9:9,MATCH($Q$2,Rank2022!$1:$1,0)))))))))</f>
        <v>13</v>
      </c>
      <c r="T40" s="375">
        <f>IF($S$2=2026,IF(INDEX(Score2026!9:9,MATCH($Q$2,Score2026!$1:$1,0))="","-",(INDEX(Score2026!9:9,MATCH($Q$2,Score2026!$1:$1,0)))),IF($S$2=2025,IF(INDEX(Score2025!9:9,MATCH($Q$2,Score2025!$1:$1,0))="","-",(INDEX(Score2025!9:9,MATCH($Q$2,Score2025!$1:$1,0)))),IF($S$2=2024,IF(INDEX(Score2024!9:9,MATCH($Q$2,Score2024!$1:$1,0))="","-",(INDEX(Score2024!9:9,MATCH($Q$2,Score2024!$1:$1,0)))),IF($S$2=2023,IF(INDEX(Score2023!9:9,MATCH($Q$2,Score2023!$1:$1,0))="","-",(INDEX(Score2023!9:9,MATCH($Q$2,Score2023!$1:$1,0)))),IF($S$2=2022,IF(INDEX(Score2022!9:9,MATCH($Q$2,Score2022!$1:$1,0))="","-",(INDEX(Score2022!9:9,MATCH($Q$2,Score2022!$1:$1,0)))))))))</f>
        <v>44.250513347022576</v>
      </c>
      <c r="U40" s="376">
        <f>IF($S$2=2026,IF(INDEX(Value2026!9:9,MATCH($Q$2,Value2026!$1:$1,0))="","-",(INDEX(Value2026!9:9,MATCH($Q$2,Value2026!$1:$1,0)))),IF($S$2=2025,IF(INDEX(Value2025!9:9,MATCH($Q$2,Value2025!$1:$1,0))="","-",(INDEX(Value2025!9:9,MATCH($Q$2,Value2025!$1:$1,0)))),IF($S$2=2024,IF(INDEX(Value2024!9:9,MATCH($Q$2,Value2024!$1:$1,0))="","-",(INDEX(Value2024!9:9,MATCH($Q$2,Value2024!$1:$1,0)))),IF($S$2=2023,IF(INDEX(Value2023!9:9,MATCH($Q$2,Value2023!$1:$1,0))="","-",(INDEX(Value2023!9:9,MATCH($Q$2,Value2023!$1:$1,0)))),IF($S$2=2022,IF(INDEX(Value2022!9:9,MATCH($Q$2,Value2022!$1:$1,0))="","-",(INDEX(Value2022!9:9,MATCH($Q$2,Value2022!$1:$1,0)))))))))</f>
        <v>24.16</v>
      </c>
      <c r="V40" s="377">
        <f t="shared" si="2"/>
        <v>49.250513347022576</v>
      </c>
      <c r="W40" s="366"/>
    </row>
    <row r="41" spans="3:23" ht="12" hidden="1" customHeight="1">
      <c r="C41" s="244"/>
      <c r="D41" s="348" t="s">
        <v>242</v>
      </c>
      <c r="E41" s="379" t="s">
        <v>46</v>
      </c>
      <c r="F41" s="348" t="s">
        <v>47</v>
      </c>
      <c r="G41" s="348"/>
      <c r="H41" s="348"/>
      <c r="I41" s="348"/>
      <c r="J41" s="348"/>
      <c r="K41" s="348"/>
      <c r="L41" s="374">
        <f>IF($L$2=2026,IF(INDEX(Rank2026!10:10,MATCH($J$2,Rank2026!$1:$1,0))="","-",(INDEX(Rank2026!10:10,MATCH($J$2,Rank2026!$1:$1,0)))),IF($L$2=2025,IF(INDEX(Rank2025!10:10,MATCH($J$2,Rank2025!$1:$1,0))="","-",(INDEX(Rank2025!10:10,MATCH($J$2,Rank2025!$1:$1,0)))),IF($L$2=2024,IF(INDEX(Rank2024!10:10,MATCH($J$2,Rank2024!$1:$1,0))="","-",(INDEX(Rank2024!10:10,MATCH($J$2,Rank2024!$1:$1,0)))),IF($L$2=2023,IF(INDEX(Rank2023!10:10,MATCH($J$2,Rank2023!$1:$1,0))="","-",(INDEX(Rank2023!10:10,MATCH($J$2,Rank2023!$1:$1,0)))),IF($L$2=2022,IF(INDEX(Rank2022!10:10,MATCH($J$2,Rank2022!$1:$1,0))="","-",(INDEX(Rank2022!10:10,MATCH($J$2,Rank2022!$1:$1,0)))))))))</f>
        <v>25</v>
      </c>
      <c r="M41" s="375">
        <f>IF($L$2=2026,IF(INDEX(Score2026!10:10,MATCH($J$2,Score2026!$1:$1,0))="","-",(INDEX(Score2026!10:10,MATCH($J$2,Score2026!$1:$1,0)))),IF($L$2=2025,IF(INDEX(Score2025!10:10,MATCH($J$2,Score2025!$1:$1,0))="","-",(INDEX(Score2025!10:10,MATCH($J$2,Score2025!$1:$1,0)))),IF($L$2=2024,IF(INDEX(Score2024!10:10,MATCH($J$2,Score2024!$1:$1,0))="","-",(INDEX(Score2024!10:10,MATCH($J$2,Score2024!$1:$1,0)))),IF($L$2=2023,IF(INDEX(Score2023!10:10,MATCH($J$2,Score2023!$1:$1,0))="","-",(INDEX(Score2023!10:10,MATCH($J$2,Score2023!$1:$1,0)))),IF($L$2=2022,IF(INDEX(Score2022!10:10,MATCH($J$2,Score2022!$1:$1,0))="","-",(INDEX(Score2022!10:10,MATCH($J$2,Score2022!$1:$1,0)))))))))</f>
        <v>53.72788634181935</v>
      </c>
      <c r="N41" s="376" t="str">
        <f>IF($L$2=2026,IF(INDEX(Value2026!10:10,MATCH($J$2,Value2026!$1:$1,0))="","-",(INDEX(Value2026!10:10,MATCH($J$2,Value2026!$1:$1,0)))),IF($L$2=2025,IF(INDEX(Value2025!10:10,MATCH($J$2,Value2025!$1:$1,0))="","-",(INDEX(Value2025!10:10,MATCH($J$2,Value2025!$1:$1,0)))),IF($L$2=2024,IF(INDEX(Value2024!10:10,MATCH($J$2,Value2024!$1:$1,0))="","-",(INDEX(Value2024!10:10,MATCH($J$2,Value2024!$1:$1,0)))),IF($L$2=2023,IF(INDEX(Value2023!10:10,MATCH($J$2,Value2023!$1:$1,0))="","-",(INDEX(Value2023!10:10,MATCH($J$2,Value2023!$1:$1,0)))),IF($L$2=2022,IF(INDEX(Value2022!10:10,MATCH($J$2,Value2022!$1:$1,0))="","-",(INDEX(Value2022!10:10,MATCH($J$2,Value2022!$1:$1,0)))))))))</f>
        <v>-</v>
      </c>
      <c r="O41" s="378">
        <f>IF(Table1329[[#This Row],[Score
(0-100)]]="-","",Table1329[[#This Row],[Score
(0-100)]]+5)</f>
        <v>80.195272739258485</v>
      </c>
      <c r="P41" s="378"/>
      <c r="Q41" s="358" t="str">
        <f t="shared" si="1"/>
        <v xml:space="preserve"> u</v>
      </c>
      <c r="R41" s="366"/>
      <c r="S41" s="374">
        <f>IF($S$2=2026,IF(INDEX(Rank2026!10:10,MATCH($Q$2,Rank2026!$1:$1,0))="","-",(INDEX(Rank2026!10:10,MATCH($Q$2,Rank2026!$1:$1,0)))),IF($S$2=2025,IF(INDEX(Rank2025!10:10,MATCH($Q$2,Rank2025!$1:$1,0))="","-",(INDEX(Rank2025!10:10,MATCH($Q$2,Rank2025!$1:$1,0)))),IF($S$2=2024,IF(INDEX(Rank2024!10:10,MATCH($Q$2,Rank2024!$1:$1,0))="","-",(INDEX(Rank2024!10:10,MATCH($Q$2,Rank2024!$1:$1,0)))),IF($S$2=2023,IF(INDEX(Rank2023!10:10,MATCH($Q$2,Rank2023!$1:$1,0))="","-",(INDEX(Rank2023!10:10,MATCH($Q$2,Rank2023!$1:$1,0)))),IF($S$2=2022,IF(INDEX(Rank2022!10:10,MATCH($Q$2,Rank2022!$1:$1,0))="","-",(INDEX(Rank2022!10:10,MATCH($Q$2,Rank2022!$1:$1,0)))))))))</f>
        <v>23</v>
      </c>
      <c r="T41" s="375">
        <f>IF($S$2=2026,IF(INDEX(Score2026!10:10,MATCH($Q$2,Score2026!$1:$1,0))="","-",(INDEX(Score2026!10:10,MATCH($Q$2,Score2026!$1:$1,0)))),IF($S$2=2025,IF(INDEX(Score2025!10:10,MATCH($Q$2,Score2025!$1:$1,0))="","-",(INDEX(Score2025!10:10,MATCH($Q$2,Score2025!$1:$1,0)))),IF($S$2=2024,IF(INDEX(Score2024!10:10,MATCH($Q$2,Score2024!$1:$1,0))="","-",(INDEX(Score2024!10:10,MATCH($Q$2,Score2024!$1:$1,0)))),IF($S$2=2023,IF(INDEX(Score2023!10:10,MATCH($Q$2,Score2023!$1:$1,0))="","-",(INDEX(Score2023!10:10,MATCH($Q$2,Score2023!$1:$1,0)))),IF($S$2=2022,IF(INDEX(Score2022!10:10,MATCH($Q$2,Score2022!$1:$1,0))="","-",(INDEX(Score2022!10:10,MATCH($Q$2,Score2022!$1:$1,0)))))))))</f>
        <v>70.172638291888333</v>
      </c>
      <c r="U41" s="376" t="str">
        <f>IF($S$2=2026,IF(INDEX(Value2026!10:10,MATCH($Q$2,Value2026!$1:$1,0))="","-",(INDEX(Value2026!10:10,MATCH($Q$2,Value2026!$1:$1,0)))),IF($S$2=2025,IF(INDEX(Value2025!10:10,MATCH($Q$2,Value2025!$1:$1,0))="","-",(INDEX(Value2025!10:10,MATCH($Q$2,Value2025!$1:$1,0)))),IF($S$2=2024,IF(INDEX(Value2024!10:10,MATCH($Q$2,Value2024!$1:$1,0))="","-",(INDEX(Value2024!10:10,MATCH($Q$2,Value2024!$1:$1,0)))),IF($S$2=2023,IF(INDEX(Value2023!10:10,MATCH($Q$2,Value2023!$1:$1,0))="","-",(INDEX(Value2023!10:10,MATCH($Q$2,Value2023!$1:$1,0)))),IF($S$2=2022,IF(INDEX(Value2022!10:10,MATCH($Q$2,Value2022!$1:$1,0))="","-",(INDEX(Value2022!10:10,MATCH($Q$2,Value2022!$1:$1,0)))))))))</f>
        <v>-</v>
      </c>
      <c r="V41" s="377">
        <f t="shared" si="2"/>
        <v>75.172638291888333</v>
      </c>
      <c r="W41" s="366"/>
    </row>
    <row r="42" spans="3:23" ht="12" hidden="1" customHeight="1">
      <c r="C42" s="244"/>
      <c r="D42" s="348" t="s">
        <v>242</v>
      </c>
      <c r="E42" s="380" t="s">
        <v>48</v>
      </c>
      <c r="F42" s="381" t="s">
        <v>49</v>
      </c>
      <c r="G42" s="381"/>
      <c r="H42" s="381"/>
      <c r="I42" s="381"/>
      <c r="J42" s="381"/>
      <c r="K42" s="381"/>
      <c r="L42" s="374">
        <f>IF($L$2=2026,IF(INDEX(Rank2026!11:11,MATCH($J$2,Rank2026!$1:$1,0))="","-",(INDEX(Rank2026!11:11,MATCH($J$2,Rank2026!$1:$1,0)))),IF($L$2=2025,IF(INDEX(Rank2025!11:11,MATCH($J$2,Rank2025!$1:$1,0))="","-",(INDEX(Rank2025!11:11,MATCH($J$2,Rank2025!$1:$1,0)))),IF($L$2=2024,IF(INDEX(Rank2024!11:11,MATCH($J$2,Rank2024!$1:$1,0))="","-",(INDEX(Rank2024!11:11,MATCH($J$2,Rank2024!$1:$1,0)))),IF($L$2=2023,IF(INDEX(Rank2023!11:11,MATCH($J$2,Rank2023!$1:$1,0))="","-",(INDEX(Rank2023!11:11,MATCH($J$2,Rank2023!$1:$1,0)))),IF($L$2=2022,IF(INDEX(Rank2022!11:11,MATCH($J$2,Rank2022!$1:$1,0))="","-",(INDEX(Rank2022!11:11,MATCH($J$2,Rank2022!$1:$1,0)))))))))</f>
        <v>23</v>
      </c>
      <c r="M42" s="375">
        <f>IF($L$2=2026,IF(INDEX(Score2026!11:11,MATCH($J$2,Score2026!$1:$1,0))="","-",(INDEX(Score2026!11:11,MATCH($J$2,Score2026!$1:$1,0)))),IF($L$2=2025,IF(INDEX(Score2025!11:11,MATCH($J$2,Score2025!$1:$1,0))="","-",(INDEX(Score2025!11:11,MATCH($J$2,Score2025!$1:$1,0)))),IF($L$2=2024,IF(INDEX(Score2024!11:11,MATCH($J$2,Score2024!$1:$1,0))="","-",(INDEX(Score2024!11:11,MATCH($J$2,Score2024!$1:$1,0)))),IF($L$2=2023,IF(INDEX(Score2023!11:11,MATCH($J$2,Score2023!$1:$1,0))="","-",(INDEX(Score2023!11:11,MATCH($J$2,Score2023!$1:$1,0)))),IF($L$2=2022,IF(INDEX(Score2022!11:11,MATCH($J$2,Score2022!$1:$1,0))="","-",(INDEX(Score2022!11:11,MATCH($J$2,Score2022!$1:$1,0)))))))))</f>
        <v>62.40307985137219</v>
      </c>
      <c r="N42" s="376" t="str">
        <f>IF($L$2=2026,IF(INDEX(Value2026!11:11,MATCH($J$2,Value2026!$1:$1,0))="","-",(INDEX(Value2026!11:11,MATCH($J$2,Value2026!$1:$1,0)))),IF($L$2=2025,IF(INDEX(Value2025!11:11,MATCH($J$2,Value2025!$1:$1,0))="","-",(INDEX(Value2025!11:11,MATCH($J$2,Value2025!$1:$1,0)))),IF($L$2=2024,IF(INDEX(Value2024!11:11,MATCH($J$2,Value2024!$1:$1,0))="","-",(INDEX(Value2024!11:11,MATCH($J$2,Value2024!$1:$1,0)))),IF($L$2=2023,IF(INDEX(Value2023!11:11,MATCH($J$2,Value2023!$1:$1,0))="","-",(INDEX(Value2023!11:11,MATCH($J$2,Value2023!$1:$1,0)))),IF($L$2=2022,IF(INDEX(Value2022!11:11,MATCH($J$2,Value2022!$1:$1,0))="","-",(INDEX(Value2022!11:11,MATCH($J$2,Value2022!$1:$1,0)))))))))</f>
        <v>-</v>
      </c>
      <c r="O42" s="378">
        <f>IF(Table1329[[#This Row],[Score
(0-100)]]="-","",Table1329[[#This Row],[Score
(0-100)]]+5)</f>
        <v>103.9779419878727</v>
      </c>
      <c r="P42" s="378"/>
      <c r="Q42" s="358" t="str">
        <f t="shared" si="1"/>
        <v xml:space="preserve">t </v>
      </c>
      <c r="R42" s="348"/>
      <c r="S42" s="374">
        <f>IF($S$2=2026,IF(INDEX(Rank2026!11:11,MATCH($Q$2,Rank2026!$1:$1,0))="","-",(INDEX(Rank2026!11:11,MATCH($Q$2,Rank2026!$1:$1,0)))),IF($S$2=2025,IF(INDEX(Rank2025!11:11,MATCH($Q$2,Rank2025!$1:$1,0))="","-",(INDEX(Rank2025!11:11,MATCH($Q$2,Rank2025!$1:$1,0)))),IF($S$2=2024,IF(INDEX(Rank2024!11:11,MATCH($Q$2,Rank2024!$1:$1,0))="","-",(INDEX(Rank2024!11:11,MATCH($Q$2,Rank2024!$1:$1,0)))),IF($S$2=2023,IF(INDEX(Rank2023!11:11,MATCH($Q$2,Rank2023!$1:$1,0))="","-",(INDEX(Rank2023!11:11,MATCH($Q$2,Rank2023!$1:$1,0)))),IF($S$2=2022,IF(INDEX(Rank2022!11:11,MATCH($Q$2,Rank2022!$1:$1,0))="","-",(INDEX(Rank2022!11:11,MATCH($Q$2,Rank2022!$1:$1,0)))))))))</f>
        <v>28</v>
      </c>
      <c r="T42" s="375">
        <f>IF($S$2=2026,IF(INDEX(Score2026!11:11,MATCH($Q$2,Score2026!$1:$1,0))="","-",(INDEX(Score2026!11:11,MATCH($Q$2,Score2026!$1:$1,0)))),IF($S$2=2025,IF(INDEX(Score2025!11:11,MATCH($Q$2,Score2025!$1:$1,0))="","-",(INDEX(Score2025!11:11,MATCH($Q$2,Score2025!$1:$1,0)))),IF($S$2=2024,IF(INDEX(Score2024!11:11,MATCH($Q$2,Score2024!$1:$1,0))="","-",(INDEX(Score2024!11:11,MATCH($Q$2,Score2024!$1:$1,0)))),IF($S$2=2023,IF(INDEX(Score2023!11:11,MATCH($Q$2,Score2023!$1:$1,0))="","-",(INDEX(Score2023!11:11,MATCH($Q$2,Score2023!$1:$1,0)))),IF($S$2=2022,IF(INDEX(Score2022!11:11,MATCH($Q$2,Score2022!$1:$1,0))="","-",(INDEX(Score2022!11:11,MATCH($Q$2,Score2022!$1:$1,0)))))))))</f>
        <v>48.677911721470309</v>
      </c>
      <c r="U42" s="376" t="str">
        <f>IF($S$2=2026,IF(INDEX(Value2026!11:11,MATCH($Q$2,Value2026!$1:$1,0))="","-",(INDEX(Value2026!11:11,MATCH($Q$2,Value2026!$1:$1,0)))),IF($S$2=2025,IF(INDEX(Value2025!11:11,MATCH($Q$2,Value2025!$1:$1,0))="","-",(INDEX(Value2025!11:11,MATCH($Q$2,Value2025!$1:$1,0)))),IF($S$2=2024,IF(INDEX(Value2024!11:11,MATCH($Q$2,Value2024!$1:$1,0))="","-",(INDEX(Value2024!11:11,MATCH($Q$2,Value2024!$1:$1,0)))),IF($S$2=2023,IF(INDEX(Value2023!11:11,MATCH($Q$2,Value2023!$1:$1,0))="","-",(INDEX(Value2023!11:11,MATCH($Q$2,Value2023!$1:$1,0)))),IF($S$2=2022,IF(INDEX(Value2022!11:11,MATCH($Q$2,Value2022!$1:$1,0))="","-",(INDEX(Value2022!11:11,MATCH($Q$2,Value2022!$1:$1,0)))))))))</f>
        <v>-</v>
      </c>
      <c r="V42" s="377">
        <f t="shared" si="2"/>
        <v>53.677911721470309</v>
      </c>
      <c r="W42" s="348"/>
    </row>
    <row r="43" spans="3:23" ht="12" hidden="1" customHeight="1">
      <c r="C43" s="244"/>
      <c r="D43" s="348" t="s">
        <v>242</v>
      </c>
      <c r="E43" s="382" t="s">
        <v>50</v>
      </c>
      <c r="F43" s="381" t="s">
        <v>51</v>
      </c>
      <c r="G43" s="381"/>
      <c r="H43" s="381"/>
      <c r="I43" s="381"/>
      <c r="J43" s="381"/>
      <c r="K43" s="381"/>
      <c r="L43" s="374">
        <f>IF($L$2=2026,IF(INDEX(Rank2026!12:12,MATCH($J$2,Rank2026!$1:$1,0))="","-",(INDEX(Rank2026!12:12,MATCH($J$2,Rank2026!$1:$1,0)))),IF($L$2=2025,IF(INDEX(Rank2025!12:12,MATCH($J$2,Rank2025!$1:$1,0))="","-",(INDEX(Rank2025!12:12,MATCH($J$2,Rank2025!$1:$1,0)))),IF($L$2=2024,IF(INDEX(Rank2024!12:12,MATCH($J$2,Rank2024!$1:$1,0))="","-",(INDEX(Rank2024!12:12,MATCH($J$2,Rank2024!$1:$1,0)))),IF($L$2=2023,IF(INDEX(Rank2023!12:12,MATCH($J$2,Rank2023!$1:$1,0))="","-",(INDEX(Rank2023!12:12,MATCH($J$2,Rank2023!$1:$1,0)))),IF($L$2=2022,IF(INDEX(Rank2022!12:12,MATCH($J$2,Rank2022!$1:$1,0))="","-",(INDEX(Rank2022!12:12,MATCH($J$2,Rank2022!$1:$1,0)))))))))</f>
        <v>26</v>
      </c>
      <c r="M43" s="375">
        <f>IF($L$2=2026,IF(INDEX(Score2026!12:12,MATCH($J$2,Score2026!$1:$1,0))="","-",(INDEX(Score2026!12:12,MATCH($J$2,Score2026!$1:$1,0)))),IF($L$2=2025,IF(INDEX(Score2025!12:12,MATCH($J$2,Score2025!$1:$1,0))="","-",(INDEX(Score2025!12:12,MATCH($J$2,Score2025!$1:$1,0)))),IF($L$2=2024,IF(INDEX(Score2024!12:12,MATCH($J$2,Score2024!$1:$1,0))="","-",(INDEX(Score2024!12:12,MATCH($J$2,Score2024!$1:$1,0)))),IF($L$2=2023,IF(INDEX(Score2023!12:12,MATCH($J$2,Score2023!$1:$1,0))="","-",(INDEX(Score2023!12:12,MATCH($J$2,Score2023!$1:$1,0)))),IF($L$2=2022,IF(INDEX(Score2022!12:12,MATCH($J$2,Score2022!$1:$1,0))="","-",(INDEX(Score2022!12:12,MATCH($J$2,Score2022!$1:$1,0)))))))))</f>
        <v>76.015228426395936</v>
      </c>
      <c r="N43" s="376">
        <f>IF($L$2=2026,IF(INDEX(Value2026!12:12,MATCH($J$2,Value2026!$1:$1,0))="","-",(INDEX(Value2026!12:12,MATCH($J$2,Value2026!$1:$1,0)))),IF($L$2=2025,IF(INDEX(Value2025!12:12,MATCH($J$2,Value2025!$1:$1,0))="","-",(INDEX(Value2025!12:12,MATCH($J$2,Value2025!$1:$1,0)))),IF($L$2=2024,IF(INDEX(Value2024!12:12,MATCH($J$2,Value2024!$1:$1,0))="","-",(INDEX(Value2024!12:12,MATCH($J$2,Value2024!$1:$1,0)))),IF($L$2=2023,IF(INDEX(Value2023!12:12,MATCH($J$2,Value2023!$1:$1,0))="","-",(INDEX(Value2023!12:12,MATCH($J$2,Value2023!$1:$1,0)))),IF($L$2=2022,IF(INDEX(Value2022!12:12,MATCH($J$2,Value2022!$1:$1,0))="","-",(INDEX(Value2022!12:12,MATCH($J$2,Value2022!$1:$1,0)))))))))</f>
        <v>1323</v>
      </c>
      <c r="O43" s="378">
        <f>IF(Table1329[[#This Row],[Score
(0-100)]]="-","",Table1329[[#This Row],[Score
(0-100)]]+5)</f>
        <v>100.94282873517716</v>
      </c>
      <c r="P43" s="378"/>
      <c r="Q43" s="358" t="str">
        <f t="shared" si="1"/>
        <v xml:space="preserve"> u</v>
      </c>
      <c r="R43" s="348"/>
      <c r="S43" s="374">
        <f>IF($S$2=2026,IF(INDEX(Rank2026!12:12,MATCH($Q$2,Rank2026!$1:$1,0))="","-",(INDEX(Rank2026!12:12,MATCH($Q$2,Rank2026!$1:$1,0)))),IF($S$2=2025,IF(INDEX(Rank2025!12:12,MATCH($Q$2,Rank2025!$1:$1,0))="","-",(INDEX(Rank2025!12:12,MATCH($Q$2,Rank2025!$1:$1,0)))),IF($S$2=2024,IF(INDEX(Rank2024!12:12,MATCH($Q$2,Rank2024!$1:$1,0))="","-",(INDEX(Rank2024!12:12,MATCH($Q$2,Rank2024!$1:$1,0)))),IF($S$2=2023,IF(INDEX(Rank2023!12:12,MATCH($Q$2,Rank2023!$1:$1,0))="","-",(INDEX(Rank2023!12:12,MATCH($Q$2,Rank2023!$1:$1,0)))),IF($S$2=2022,IF(INDEX(Rank2022!12:12,MATCH($Q$2,Rank2022!$1:$1,0))="","-",(INDEX(Rank2022!12:12,MATCH($Q$2,Rank2022!$1:$1,0)))))))))</f>
        <v>22</v>
      </c>
      <c r="T43" s="375">
        <f>IF($S$2=2026,IF(INDEX(Score2026!12:12,MATCH($Q$2,Score2026!$1:$1,0))="","-",(INDEX(Score2026!12:12,MATCH($Q$2,Score2026!$1:$1,0)))),IF($S$2=2025,IF(INDEX(Score2025!12:12,MATCH($Q$2,Score2025!$1:$1,0))="","-",(INDEX(Score2025!12:12,MATCH($Q$2,Score2025!$1:$1,0)))),IF($S$2=2024,IF(INDEX(Score2024!12:12,MATCH($Q$2,Score2024!$1:$1,0))="","-",(INDEX(Score2024!12:12,MATCH($Q$2,Score2024!$1:$1,0)))),IF($S$2=2023,IF(INDEX(Score2023!12:12,MATCH($Q$2,Score2023!$1:$1,0))="","-",(INDEX(Score2023!12:12,MATCH($Q$2,Score2023!$1:$1,0)))),IF($S$2=2022,IF(INDEX(Score2022!12:12,MATCH($Q$2,Score2022!$1:$1,0))="","-",(INDEX(Score2022!12:12,MATCH($Q$2,Score2022!$1:$1,0)))))))))</f>
        <v>88.846815834767639</v>
      </c>
      <c r="U43" s="376">
        <f>IF($S$2=2026,IF(INDEX(Value2026!12:12,MATCH($Q$2,Value2026!$1:$1,0))="","-",(INDEX(Value2026!12:12,MATCH($Q$2,Value2026!$1:$1,0)))),IF($S$2=2025,IF(INDEX(Value2025!12:12,MATCH($Q$2,Value2025!$1:$1,0))="","-",(INDEX(Value2025!12:12,MATCH($Q$2,Value2025!$1:$1,0)))),IF($S$2=2024,IF(INDEX(Value2024!12:12,MATCH($Q$2,Value2024!$1:$1,0))="","-",(INDEX(Value2024!12:12,MATCH($Q$2,Value2024!$1:$1,0)))),IF($S$2=2023,IF(INDEX(Value2023!12:12,MATCH($Q$2,Value2023!$1:$1,0))="","-",(INDEX(Value2023!12:12,MATCH($Q$2,Value2023!$1:$1,0)))),IF($S$2=2022,IF(INDEX(Value2022!12:12,MATCH($Q$2,Value2022!$1:$1,0))="","-",(INDEX(Value2022!12:12,MATCH($Q$2,Value2022!$1:$1,0)))))))))</f>
        <v>648</v>
      </c>
      <c r="V43" s="377">
        <f t="shared" si="2"/>
        <v>93.846815834767639</v>
      </c>
      <c r="W43" s="348"/>
    </row>
    <row r="44" spans="3:23" ht="12" hidden="1" customHeight="1">
      <c r="C44" s="244"/>
      <c r="D44" s="348" t="s">
        <v>242</v>
      </c>
      <c r="E44" s="382" t="s">
        <v>52</v>
      </c>
      <c r="F44" s="381" t="s">
        <v>818</v>
      </c>
      <c r="G44" s="381"/>
      <c r="H44" s="381"/>
      <c r="I44" s="381"/>
      <c r="J44" s="381"/>
      <c r="K44" s="381"/>
      <c r="L44" s="374">
        <f>IF($L$2=2026,IF(INDEX(Rank2026!13:13,MATCH($J$2,Rank2026!$1:$1,0))="","-",(INDEX(Rank2026!13:13,MATCH($J$2,Rank2026!$1:$1,0)))),IF($L$2=2025,IF(INDEX(Rank2025!13:13,MATCH($J$2,Rank2025!$1:$1,0))="","-",(INDEX(Rank2025!13:13,MATCH($J$2,Rank2025!$1:$1,0)))),IF($L$2=2024,IF(INDEX(Rank2024!13:13,MATCH($J$2,Rank2024!$1:$1,0))="","-",(INDEX(Rank2024!13:13,MATCH($J$2,Rank2024!$1:$1,0)))),IF($L$2=2023,IF(INDEX(Rank2023!13:13,MATCH($J$2,Rank2023!$1:$1,0))="","-",(INDEX(Rank2023!13:13,MATCH($J$2,Rank2023!$1:$1,0)))),IF($L$2=2022,IF(INDEX(Rank2022!13:13,MATCH($J$2,Rank2022!$1:$1,0))="","-",(INDEX(Rank2022!13:13,MATCH($J$2,Rank2022!$1:$1,0)))))))))</f>
        <v>22</v>
      </c>
      <c r="M44" s="375">
        <f>IF($L$2=2026,IF(INDEX(Score2026!13:13,MATCH($J$2,Score2026!$1:$1,0))="","-",(INDEX(Score2026!13:13,MATCH($J$2,Score2026!$1:$1,0)))),IF($L$2=2025,IF(INDEX(Score2025!13:13,MATCH($J$2,Score2025!$1:$1,0))="","-",(INDEX(Score2025!13:13,MATCH($J$2,Score2025!$1:$1,0)))),IF($L$2=2024,IF(INDEX(Score2024!13:13,MATCH($J$2,Score2024!$1:$1,0))="","-",(INDEX(Score2024!13:13,MATCH($J$2,Score2024!$1:$1,0)))),IF($L$2=2023,IF(INDEX(Score2023!13:13,MATCH($J$2,Score2023!$1:$1,0))="","-",(INDEX(Score2023!13:13,MATCH($J$2,Score2023!$1:$1,0)))),IF($L$2=2022,IF(INDEX(Score2022!13:13,MATCH($J$2,Score2022!$1:$1,0))="","-",(INDEX(Score2022!13:13,MATCH($J$2,Score2022!$1:$1,0)))))))))</f>
        <v>97.045391232409486</v>
      </c>
      <c r="N44" s="376">
        <f>IF($L$2=2026,IF(INDEX(Value2026!13:13,MATCH($J$2,Value2026!$1:$1,0))="","-",(INDEX(Value2026!13:13,MATCH($J$2,Value2026!$1:$1,0)))),IF($L$2=2025,IF(INDEX(Value2025!13:13,MATCH($J$2,Value2025!$1:$1,0))="","-",(INDEX(Value2025!13:13,MATCH($J$2,Value2025!$1:$1,0)))),IF($L$2=2024,IF(INDEX(Value2024!13:13,MATCH($J$2,Value2024!$1:$1,0))="","-",(INDEX(Value2024!13:13,MATCH($J$2,Value2024!$1:$1,0)))),IF($L$2=2023,IF(INDEX(Value2023!13:13,MATCH($J$2,Value2023!$1:$1,0))="","-",(INDEX(Value2023!13:13,MATCH($J$2,Value2023!$1:$1,0)))),IF($L$2=2022,IF(INDEX(Value2022!13:13,MATCH($J$2,Value2022!$1:$1,0))="","-",(INDEX(Value2022!13:13,MATCH($J$2,Value2022!$1:$1,0)))))))))</f>
        <v>7</v>
      </c>
      <c r="O44" s="378">
        <f>IF(Table1329[[#This Row],[Score
(0-100)]]="-","",Table1329[[#This Row],[Score
(0-100)]]+5)</f>
        <v>103.13037619999962</v>
      </c>
      <c r="P44" s="378"/>
      <c r="Q44" s="358" t="str">
        <f t="shared" si="1"/>
        <v xml:space="preserve">t </v>
      </c>
      <c r="R44" s="348"/>
      <c r="S44" s="374">
        <f>IF($S$2=2026,IF(INDEX(Rank2026!13:13,MATCH($Q$2,Rank2026!$1:$1,0))="","-",(INDEX(Rank2026!13:13,MATCH($Q$2,Rank2026!$1:$1,0)))),IF($S$2=2025,IF(INDEX(Rank2025!13:13,MATCH($Q$2,Rank2025!$1:$1,0))="","-",(INDEX(Rank2025!13:13,MATCH($Q$2,Rank2025!$1:$1,0)))),IF($S$2=2024,IF(INDEX(Rank2024!13:13,MATCH($Q$2,Rank2024!$1:$1,0))="","-",(INDEX(Rank2024!13:13,MATCH($Q$2,Rank2024!$1:$1,0)))),IF($S$2=2023,IF(INDEX(Rank2023!13:13,MATCH($Q$2,Rank2023!$1:$1,0))="","-",(INDEX(Rank2023!13:13,MATCH($Q$2,Rank2023!$1:$1,0)))),IF($S$2=2022,IF(INDEX(Rank2022!13:13,MATCH($Q$2,Rank2022!$1:$1,0))="","-",(INDEX(Rank2022!13:13,MATCH($Q$2,Rank2022!$1:$1,0)))))))))</f>
        <v>28</v>
      </c>
      <c r="T44" s="375">
        <f>IF($S$2=2026,IF(INDEX(Score2026!13:13,MATCH($Q$2,Score2026!$1:$1,0))="","-",(INDEX(Score2026!13:13,MATCH($Q$2,Score2026!$1:$1,0)))),IF($S$2=2025,IF(INDEX(Score2025!13:13,MATCH($Q$2,Score2025!$1:$1,0))="","-",(INDEX(Score2025!13:13,MATCH($Q$2,Score2025!$1:$1,0)))),IF($S$2=2024,IF(INDEX(Score2024!13:13,MATCH($Q$2,Score2024!$1:$1,0))="","-",(INDEX(Score2024!13:13,MATCH($Q$2,Score2024!$1:$1,0)))),IF($S$2=2023,IF(INDEX(Score2023!13:13,MATCH($Q$2,Score2023!$1:$1,0))="","-",(INDEX(Score2023!13:13,MATCH($Q$2,Score2023!$1:$1,0)))),IF($S$2=2022,IF(INDEX(Score2022!13:13,MATCH($Q$2,Score2022!$1:$1,0))="","-",(INDEX(Score2022!13:13,MATCH($Q$2,Score2022!$1:$1,0)))))))))</f>
        <v>6.8975395486518876</v>
      </c>
      <c r="U44" s="376">
        <f>IF($S$2=2026,IF(INDEX(Value2026!13:13,MATCH($Q$2,Value2026!$1:$1,0))="","-",(INDEX(Value2026!13:13,MATCH($Q$2,Value2026!$1:$1,0)))),IF($S$2=2025,IF(INDEX(Value2025!13:13,MATCH($Q$2,Value2025!$1:$1,0))="","-",(INDEX(Value2025!13:13,MATCH($Q$2,Value2025!$1:$1,0)))),IF($S$2=2024,IF(INDEX(Value2024!13:13,MATCH($Q$2,Value2024!$1:$1,0))="","-",(INDEX(Value2024!13:13,MATCH($Q$2,Value2024!$1:$1,0)))),IF($S$2=2023,IF(INDEX(Value2023!13:13,MATCH($Q$2,Value2023!$1:$1,0))="","-",(INDEX(Value2023!13:13,MATCH($Q$2,Value2023!$1:$1,0)))),IF($S$2=2022,IF(INDEX(Value2022!13:13,MATCH($Q$2,Value2022!$1:$1,0))="","-",(INDEX(Value2022!13:13,MATCH($Q$2,Value2022!$1:$1,0)))))))))</f>
        <v>117</v>
      </c>
      <c r="V44" s="377">
        <f t="shared" si="2"/>
        <v>11.897539548651888</v>
      </c>
      <c r="W44" s="348"/>
    </row>
    <row r="45" spans="3:23" ht="12" hidden="1" customHeight="1">
      <c r="C45" s="244"/>
      <c r="D45" s="348" t="s">
        <v>242</v>
      </c>
      <c r="E45" s="382" t="s">
        <v>54</v>
      </c>
      <c r="F45" s="381" t="s">
        <v>55</v>
      </c>
      <c r="G45" s="381"/>
      <c r="H45" s="381"/>
      <c r="I45" s="381"/>
      <c r="J45" s="381"/>
      <c r="K45" s="381"/>
      <c r="L45" s="374">
        <f>IF($L$2=2026,IF(INDEX(Rank2026!14:14,MATCH($J$2,Rank2026!$1:$1,0))="","-",(INDEX(Rank2026!14:14,MATCH($J$2,Rank2026!$1:$1,0)))),IF($L$2=2025,IF(INDEX(Rank2025!14:14,MATCH($J$2,Rank2025!$1:$1,0))="","-",(INDEX(Rank2025!14:14,MATCH($J$2,Rank2025!$1:$1,0)))),IF($L$2=2024,IF(INDEX(Rank2024!14:14,MATCH($J$2,Rank2024!$1:$1,0))="","-",(INDEX(Rank2024!14:14,MATCH($J$2,Rank2024!$1:$1,0)))),IF($L$2=2023,IF(INDEX(Rank2023!14:14,MATCH($J$2,Rank2023!$1:$1,0))="","-",(INDEX(Rank2023!14:14,MATCH($J$2,Rank2023!$1:$1,0)))),IF($L$2=2022,IF(INDEX(Rank2022!14:14,MATCH($J$2,Rank2022!$1:$1,0))="","-",(INDEX(Rank2022!14:14,MATCH($J$2,Rank2022!$1:$1,0)))))))))</f>
        <v>22</v>
      </c>
      <c r="M45" s="375">
        <f>IF($L$2=2026,IF(INDEX(Score2026!14:14,MATCH($J$2,Score2026!$1:$1,0))="","-",(INDEX(Score2026!14:14,MATCH($J$2,Score2026!$1:$1,0)))),IF($L$2=2025,IF(INDEX(Score2025!14:14,MATCH($J$2,Score2025!$1:$1,0))="","-",(INDEX(Score2025!14:14,MATCH($J$2,Score2025!$1:$1,0)))),IF($L$2=2024,IF(INDEX(Score2024!14:14,MATCH($J$2,Score2024!$1:$1,0))="","-",(INDEX(Score2024!14:14,MATCH($J$2,Score2024!$1:$1,0)))),IF($L$2=2023,IF(INDEX(Score2023!14:14,MATCH($J$2,Score2023!$1:$1,0))="","-",(INDEX(Score2023!14:14,MATCH($J$2,Score2023!$1:$1,0)))),IF($L$2=2022,IF(INDEX(Score2022!14:14,MATCH($J$2,Score2022!$1:$1,0))="","-",(INDEX(Score2022!14:14,MATCH($J$2,Score2022!$1:$1,0)))))))))</f>
        <v>37.922674570105869</v>
      </c>
      <c r="N45" s="376">
        <f>IF($L$2=2026,IF(INDEX(Value2026!14:14,MATCH($J$2,Value2026!$1:$1,0))="","-",(INDEX(Value2026!14:14,MATCH($J$2,Value2026!$1:$1,0)))),IF($L$2=2025,IF(INDEX(Value2025!14:14,MATCH($J$2,Value2025!$1:$1,0))="","-",(INDEX(Value2025!14:14,MATCH($J$2,Value2025!$1:$1,0)))),IF($L$2=2024,IF(INDEX(Value2024!14:14,MATCH($J$2,Value2024!$1:$1,0))="","-",(INDEX(Value2024!14:14,MATCH($J$2,Value2024!$1:$1,0)))),IF($L$2=2023,IF(INDEX(Value2023!14:14,MATCH($J$2,Value2023!$1:$1,0))="","-",(INDEX(Value2023!14:14,MATCH($J$2,Value2023!$1:$1,0)))),IF($L$2=2022,IF(INDEX(Value2022!14:14,MATCH($J$2,Value2022!$1:$1,0))="","-",(INDEX(Value2022!14:14,MATCH($J$2,Value2022!$1:$1,0)))))))))</f>
        <v>2.0728648311774012E-2</v>
      </c>
      <c r="O45" s="378">
        <f>IF(Table1329[[#This Row],[Score
(0-100)]]="-","",Table1329[[#This Row],[Score
(0-100)]]+5)</f>
        <v>84.411764705882348</v>
      </c>
      <c r="P45" s="378"/>
      <c r="Q45" s="358" t="str">
        <f t="shared" si="1"/>
        <v xml:space="preserve"> u</v>
      </c>
      <c r="R45" s="348"/>
      <c r="S45" s="374">
        <f>IF($S$2=2026,IF(INDEX(Rank2026!14:14,MATCH($Q$2,Rank2026!$1:$1,0))="","-",(INDEX(Rank2026!14:14,MATCH($Q$2,Rank2026!$1:$1,0)))),IF($S$2=2025,IF(INDEX(Rank2025!14:14,MATCH($Q$2,Rank2025!$1:$1,0))="","-",(INDEX(Rank2025!14:14,MATCH($Q$2,Rank2025!$1:$1,0)))),IF($S$2=2024,IF(INDEX(Rank2024!14:14,MATCH($Q$2,Rank2024!$1:$1,0))="","-",(INDEX(Rank2024!14:14,MATCH($Q$2,Rank2024!$1:$1,0)))),IF($S$2=2023,IF(INDEX(Rank2023!14:14,MATCH($Q$2,Rank2023!$1:$1,0))="","-",(INDEX(Rank2023!14:14,MATCH($Q$2,Rank2023!$1:$1,0)))),IF($S$2=2022,IF(INDEX(Rank2022!14:14,MATCH($Q$2,Rank2022!$1:$1,0))="","-",(INDEX(Rank2022!14:14,MATCH($Q$2,Rank2022!$1:$1,0)))))))))</f>
        <v>5</v>
      </c>
      <c r="T45" s="375">
        <f>IF($S$2=2026,IF(INDEX(Score2026!14:14,MATCH($Q$2,Score2026!$1:$1,0))="","-",(INDEX(Score2026!14:14,MATCH($Q$2,Score2026!$1:$1,0)))),IF($S$2=2025,IF(INDEX(Score2025!14:14,MATCH($Q$2,Score2025!$1:$1,0))="","-",(INDEX(Score2025!14:14,MATCH($Q$2,Score2025!$1:$1,0)))),IF($S$2=2024,IF(INDEX(Score2024!14:14,MATCH($Q$2,Score2024!$1:$1,0))="","-",(INDEX(Score2024!14:14,MATCH($Q$2,Score2024!$1:$1,0)))),IF($S$2=2023,IF(INDEX(Score2023!14:14,MATCH($Q$2,Score2023!$1:$1,0))="","-",(INDEX(Score2023!14:14,MATCH($Q$2,Score2023!$1:$1,0)))),IF($S$2=2022,IF(INDEX(Score2022!14:14,MATCH($Q$2,Score2022!$1:$1,0))="","-",(INDEX(Score2022!14:14,MATCH($Q$2,Score2022!$1:$1,0)))))))))</f>
        <v>59.977718119805473</v>
      </c>
      <c r="U45" s="376">
        <f>IF($S$2=2026,IF(INDEX(Value2026!14:14,MATCH($Q$2,Value2026!$1:$1,0))="","-",(INDEX(Value2026!14:14,MATCH($Q$2,Value2026!$1:$1,0)))),IF($S$2=2025,IF(INDEX(Value2025!14:14,MATCH($Q$2,Value2025!$1:$1,0))="","-",(INDEX(Value2025!14:14,MATCH($Q$2,Value2025!$1:$1,0)))),IF($S$2=2024,IF(INDEX(Value2024!14:14,MATCH($Q$2,Value2024!$1:$1,0))="","-",(INDEX(Value2024!14:14,MATCH($Q$2,Value2024!$1:$1,0)))),IF($S$2=2023,IF(INDEX(Value2023!14:14,MATCH($Q$2,Value2023!$1:$1,0))="","-",(INDEX(Value2023!14:14,MATCH($Q$2,Value2023!$1:$1,0)))),IF($S$2=2022,IF(INDEX(Value2022!14:14,MATCH($Q$2,Value2022!$1:$1,0))="","-",(INDEX(Value2022!14:14,MATCH($Q$2,Value2022!$1:$1,0)))))))))</f>
        <v>-0.1844880588422913</v>
      </c>
      <c r="V45" s="377">
        <f t="shared" si="2"/>
        <v>64.977718119805473</v>
      </c>
      <c r="W45" s="348"/>
    </row>
    <row r="46" spans="3:23" ht="12" hidden="1" customHeight="1">
      <c r="C46" s="244"/>
      <c r="D46" s="348" t="s">
        <v>242</v>
      </c>
      <c r="E46" s="380" t="s">
        <v>56</v>
      </c>
      <c r="F46" s="381" t="s">
        <v>57</v>
      </c>
      <c r="G46" s="381"/>
      <c r="H46" s="381"/>
      <c r="I46" s="381"/>
      <c r="J46" s="381"/>
      <c r="K46" s="381"/>
      <c r="L46" s="374">
        <f>IF($L$2=2026,IF(INDEX(Rank2026!15:15,MATCH($J$2,Rank2026!$1:$1,0))="","-",(INDEX(Rank2026!15:15,MATCH($J$2,Rank2026!$1:$1,0)))),IF($L$2=2025,IF(INDEX(Rank2025!15:15,MATCH($J$2,Rank2025!$1:$1,0))="","-",(INDEX(Rank2025!15:15,MATCH($J$2,Rank2025!$1:$1,0)))),IF($L$2=2024,IF(INDEX(Rank2024!15:15,MATCH($J$2,Rank2024!$1:$1,0))="","-",(INDEX(Rank2024!15:15,MATCH($J$2,Rank2024!$1:$1,0)))),IF($L$2=2023,IF(INDEX(Rank2023!15:15,MATCH($J$2,Rank2023!$1:$1,0))="","-",(INDEX(Rank2023!15:15,MATCH($J$2,Rank2023!$1:$1,0)))),IF($L$2=2022,IF(INDEX(Rank2022!15:15,MATCH($J$2,Rank2022!$1:$1,0))="","-",(INDEX(Rank2022!15:15,MATCH($J$2,Rank2022!$1:$1,0)))))))))</f>
        <v>26</v>
      </c>
      <c r="M46" s="375">
        <f>IF($L$2=2026,IF(INDEX(Score2026!15:15,MATCH($J$2,Score2026!$1:$1,0))="","-",(INDEX(Score2026!15:15,MATCH($J$2,Score2026!$1:$1,0)))),IF($L$2=2025,IF(INDEX(Score2025!15:15,MATCH($J$2,Score2025!$1:$1,0))="","-",(INDEX(Score2025!15:15,MATCH($J$2,Score2025!$1:$1,0)))),IF($L$2=2024,IF(INDEX(Score2024!15:15,MATCH($J$2,Score2024!$1:$1,0))="","-",(INDEX(Score2024!15:15,MATCH($J$2,Score2024!$1:$1,0)))),IF($L$2=2023,IF(INDEX(Score2023!15:15,MATCH($J$2,Score2023!$1:$1,0))="","-",(INDEX(Score2023!15:15,MATCH($J$2,Score2023!$1:$1,0)))),IF($L$2=2022,IF(INDEX(Score2022!15:15,MATCH($J$2,Score2022!$1:$1,0))="","-",(INDEX(Score2022!15:15,MATCH($J$2,Score2022!$1:$1,0)))))))))</f>
        <v>52.175161229116839</v>
      </c>
      <c r="N46" s="376" t="str">
        <f>IF($L$2=2026,IF(INDEX(Value2026!15:15,MATCH($J$2,Value2026!$1:$1,0))="","-",(INDEX(Value2026!15:15,MATCH($J$2,Value2026!$1:$1,0)))),IF($L$2=2025,IF(INDEX(Value2025!15:15,MATCH($J$2,Value2025!$1:$1,0))="","-",(INDEX(Value2025!15:15,MATCH($J$2,Value2025!$1:$1,0)))),IF($L$2=2024,IF(INDEX(Value2024!15:15,MATCH($J$2,Value2024!$1:$1,0))="","-",(INDEX(Value2024!15:15,MATCH($J$2,Value2024!$1:$1,0)))),IF($L$2=2023,IF(INDEX(Value2023!15:15,MATCH($J$2,Value2023!$1:$1,0))="","-",(INDEX(Value2023!15:15,MATCH($J$2,Value2023!$1:$1,0)))),IF($L$2=2022,IF(INDEX(Value2022!15:15,MATCH($J$2,Value2022!$1:$1,0))="","-",(INDEX(Value2022!15:15,MATCH($J$2,Value2022!$1:$1,0)))))))))</f>
        <v>-</v>
      </c>
      <c r="O46" s="378">
        <f>IF(Table1329[[#This Row],[Score
(0-100)]]="-","",Table1329[[#This Row],[Score
(0-100)]]+5)</f>
        <v>93.573347347975925</v>
      </c>
      <c r="P46" s="378"/>
      <c r="Q46" s="358" t="str">
        <f t="shared" si="1"/>
        <v xml:space="preserve"> u</v>
      </c>
      <c r="R46" s="348"/>
      <c r="S46" s="374">
        <f>IF($S$2=2026,IF(INDEX(Rank2026!15:15,MATCH($Q$2,Rank2026!$1:$1,0))="","-",(INDEX(Rank2026!15:15,MATCH($Q$2,Rank2026!$1:$1,0)))),IF($S$2=2025,IF(INDEX(Rank2025!15:15,MATCH($Q$2,Rank2025!$1:$1,0))="","-",(INDEX(Rank2025!15:15,MATCH($Q$2,Rank2025!$1:$1,0)))),IF($S$2=2024,IF(INDEX(Rank2024!15:15,MATCH($Q$2,Rank2024!$1:$1,0))="","-",(INDEX(Rank2024!15:15,MATCH($Q$2,Rank2024!$1:$1,0)))),IF($S$2=2023,IF(INDEX(Rank2023!15:15,MATCH($Q$2,Rank2023!$1:$1,0))="","-",(INDEX(Rank2023!15:15,MATCH($Q$2,Rank2023!$1:$1,0)))),IF($S$2=2022,IF(INDEX(Rank2022!15:15,MATCH($Q$2,Rank2022!$1:$1,0))="","-",(INDEX(Rank2022!15:15,MATCH($Q$2,Rank2022!$1:$1,0)))))))))</f>
        <v>8</v>
      </c>
      <c r="T46" s="375">
        <f>IF($S$2=2026,IF(INDEX(Score2026!15:15,MATCH($Q$2,Score2026!$1:$1,0))="","-",(INDEX(Score2026!15:15,MATCH($Q$2,Score2026!$1:$1,0)))),IF($S$2=2025,IF(INDEX(Score2025!15:15,MATCH($Q$2,Score2025!$1:$1,0))="","-",(INDEX(Score2025!15:15,MATCH($Q$2,Score2025!$1:$1,0)))),IF($S$2=2024,IF(INDEX(Score2024!15:15,MATCH($Q$2,Score2024!$1:$1,0))="","-",(INDEX(Score2024!15:15,MATCH($Q$2,Score2024!$1:$1,0)))),IF($S$2=2023,IF(INDEX(Score2023!15:15,MATCH($Q$2,Score2023!$1:$1,0))="","-",(INDEX(Score2023!15:15,MATCH($Q$2,Score2023!$1:$1,0)))),IF($S$2=2022,IF(INDEX(Score2022!15:15,MATCH($Q$2,Score2022!$1:$1,0))="","-",(INDEX(Score2022!15:15,MATCH($Q$2,Score2022!$1:$1,0)))))))))</f>
        <v>83.137236902756015</v>
      </c>
      <c r="U46" s="376" t="str">
        <f>IF($S$2=2026,IF(INDEX(Value2026!15:15,MATCH($Q$2,Value2026!$1:$1,0))="","-",(INDEX(Value2026!15:15,MATCH($Q$2,Value2026!$1:$1,0)))),IF($S$2=2025,IF(INDEX(Value2025!15:15,MATCH($Q$2,Value2025!$1:$1,0))="","-",(INDEX(Value2025!15:15,MATCH($Q$2,Value2025!$1:$1,0)))),IF($S$2=2024,IF(INDEX(Value2024!15:15,MATCH($Q$2,Value2024!$1:$1,0))="","-",(INDEX(Value2024!15:15,MATCH($Q$2,Value2024!$1:$1,0)))),IF($S$2=2023,IF(INDEX(Value2023!15:15,MATCH($Q$2,Value2023!$1:$1,0))="","-",(INDEX(Value2023!15:15,MATCH($Q$2,Value2023!$1:$1,0)))),IF($S$2=2022,IF(INDEX(Value2022!15:15,MATCH($Q$2,Value2022!$1:$1,0))="","-",(INDEX(Value2022!15:15,MATCH($Q$2,Value2022!$1:$1,0)))))))))</f>
        <v>-</v>
      </c>
      <c r="V46" s="377">
        <f t="shared" si="2"/>
        <v>88.137236902756015</v>
      </c>
      <c r="W46" s="348"/>
    </row>
    <row r="47" spans="3:23" ht="12" hidden="1" customHeight="1">
      <c r="C47" s="244"/>
      <c r="D47" s="348" t="s">
        <v>242</v>
      </c>
      <c r="E47" s="382" t="s">
        <v>58</v>
      </c>
      <c r="F47" s="381" t="s">
        <v>59</v>
      </c>
      <c r="G47" s="381"/>
      <c r="H47" s="381"/>
      <c r="I47" s="381"/>
      <c r="J47" s="381"/>
      <c r="K47" s="381"/>
      <c r="L47" s="374">
        <f>IF($L$2=2026,IF(INDEX(Rank2026!16:16,MATCH($J$2,Rank2026!$1:$1,0))="","-",(INDEX(Rank2026!16:16,MATCH($J$2,Rank2026!$1:$1,0)))),IF($L$2=2025,IF(INDEX(Rank2025!16:16,MATCH($J$2,Rank2025!$1:$1,0))="","-",(INDEX(Rank2025!16:16,MATCH($J$2,Rank2025!$1:$1,0)))),IF($L$2=2024,IF(INDEX(Rank2024!16:16,MATCH($J$2,Rank2024!$1:$1,0))="","-",(INDEX(Rank2024!16:16,MATCH($J$2,Rank2024!$1:$1,0)))),IF($L$2=2023,IF(INDEX(Rank2023!16:16,MATCH($J$2,Rank2023!$1:$1,0))="","-",(INDEX(Rank2023!16:16,MATCH($J$2,Rank2023!$1:$1,0)))),IF($L$2=2022,IF(INDEX(Rank2022!16:16,MATCH($J$2,Rank2022!$1:$1,0))="","-",(INDEX(Rank2022!16:16,MATCH($J$2,Rank2022!$1:$1,0)))))))))</f>
        <v>25</v>
      </c>
      <c r="M47" s="375">
        <f>IF($L$2=2026,IF(INDEX(Score2026!16:16,MATCH($J$2,Score2026!$1:$1,0))="","-",(INDEX(Score2026!16:16,MATCH($J$2,Score2026!$1:$1,0)))),IF($L$2=2025,IF(INDEX(Score2025!16:16,MATCH($J$2,Score2025!$1:$1,0))="","-",(INDEX(Score2025!16:16,MATCH($J$2,Score2025!$1:$1,0)))),IF($L$2=2024,IF(INDEX(Score2024!16:16,MATCH($J$2,Score2024!$1:$1,0))="","-",(INDEX(Score2024!16:16,MATCH($J$2,Score2024!$1:$1,0)))),IF($L$2=2023,IF(INDEX(Score2023!16:16,MATCH($J$2,Score2023!$1:$1,0))="","-",(INDEX(Score2023!16:16,MATCH($J$2,Score2023!$1:$1,0)))),IF($L$2=2022,IF(INDEX(Score2022!16:16,MATCH($J$2,Score2022!$1:$1,0))="","-",(INDEX(Score2022!16:16,MATCH($J$2,Score2022!$1:$1,0)))))))))</f>
        <v>61.484720595440535</v>
      </c>
      <c r="N47" s="376">
        <f>IF($L$2=2026,IF(INDEX(Value2026!16:16,MATCH($J$2,Value2026!$1:$1,0))="","-",(INDEX(Value2026!16:16,MATCH($J$2,Value2026!$1:$1,0)))),IF($L$2=2025,IF(INDEX(Value2025!16:16,MATCH($J$2,Value2025!$1:$1,0))="","-",(INDEX(Value2025!16:16,MATCH($J$2,Value2025!$1:$1,0)))),IF($L$2=2024,IF(INDEX(Value2024!16:16,MATCH($J$2,Value2024!$1:$1,0))="","-",(INDEX(Value2024!16:16,MATCH($J$2,Value2024!$1:$1,0)))),IF($L$2=2023,IF(INDEX(Value2023!16:16,MATCH($J$2,Value2023!$1:$1,0))="","-",(INDEX(Value2023!16:16,MATCH($J$2,Value2023!$1:$1,0)))),IF($L$2=2022,IF(INDEX(Value2022!16:16,MATCH($J$2,Value2022!$1:$1,0))="","-",(INDEX(Value2022!16:16,MATCH($J$2,Value2022!$1:$1,0)))))))))</f>
        <v>13703</v>
      </c>
      <c r="O47" s="378">
        <f>IF(Table1329[[#This Row],[Score
(0-100)]]="-","",Table1329[[#This Row],[Score
(0-100)]]+5)</f>
        <v>75.975283342113883</v>
      </c>
      <c r="P47" s="378"/>
      <c r="Q47" s="358" t="str">
        <f t="shared" si="1"/>
        <v xml:space="preserve"> u</v>
      </c>
      <c r="R47" s="348"/>
      <c r="S47" s="374">
        <f>IF($S$2=2026,IF(INDEX(Rank2026!16:16,MATCH($Q$2,Rank2026!$1:$1,0))="","-",(INDEX(Rank2026!16:16,MATCH($Q$2,Rank2026!$1:$1,0)))),IF($S$2=2025,IF(INDEX(Rank2025!16:16,MATCH($Q$2,Rank2025!$1:$1,0))="","-",(INDEX(Rank2025!16:16,MATCH($Q$2,Rank2025!$1:$1,0)))),IF($S$2=2024,IF(INDEX(Rank2024!16:16,MATCH($Q$2,Rank2024!$1:$1,0))="","-",(INDEX(Rank2024!16:16,MATCH($Q$2,Rank2024!$1:$1,0)))),IF($S$2=2023,IF(INDEX(Rank2023!16:16,MATCH($Q$2,Rank2023!$1:$1,0))="","-",(INDEX(Rank2023!16:16,MATCH($Q$2,Rank2023!$1:$1,0)))),IF($S$2=2022,IF(INDEX(Rank2022!16:16,MATCH($Q$2,Rank2022!$1:$1,0))="","-",(INDEX(Rank2022!16:16,MATCH($Q$2,Rank2022!$1:$1,0)))))))))</f>
        <v>18</v>
      </c>
      <c r="T47" s="375">
        <f>IF($S$2=2026,IF(INDEX(Score2026!16:16,MATCH($Q$2,Score2026!$1:$1,0))="","-",(INDEX(Score2026!16:16,MATCH($Q$2,Score2026!$1:$1,0)))),IF($S$2=2025,IF(INDEX(Score2025!16:16,MATCH($Q$2,Score2025!$1:$1,0))="","-",(INDEX(Score2025!16:16,MATCH($Q$2,Score2025!$1:$1,0)))),IF($S$2=2024,IF(INDEX(Score2024!16:16,MATCH($Q$2,Score2024!$1:$1,0))="","-",(INDEX(Score2024!16:16,MATCH($Q$2,Score2024!$1:$1,0)))),IF($S$2=2023,IF(INDEX(Score2023!16:16,MATCH($Q$2,Score2023!$1:$1,0))="","-",(INDEX(Score2023!16:16,MATCH($Q$2,Score2023!$1:$1,0)))),IF($S$2=2022,IF(INDEX(Score2022!16:16,MATCH($Q$2,Score2022!$1:$1,0))="","-",(INDEX(Score2022!16:16,MATCH($Q$2,Score2022!$1:$1,0)))))))))</f>
        <v>96.538810717814684</v>
      </c>
      <c r="U47" s="376">
        <f>IF($S$2=2026,IF(INDEX(Value2026!16:16,MATCH($Q$2,Value2026!$1:$1,0))="","-",(INDEX(Value2026!16:16,MATCH($Q$2,Value2026!$1:$1,0)))),IF($S$2=2025,IF(INDEX(Value2025!16:16,MATCH($Q$2,Value2025!$1:$1,0))="","-",(INDEX(Value2025!16:16,MATCH($Q$2,Value2025!$1:$1,0)))),IF($S$2=2024,IF(INDEX(Value2024!16:16,MATCH($Q$2,Value2024!$1:$1,0))="","-",(INDEX(Value2024!16:16,MATCH($Q$2,Value2024!$1:$1,0)))),IF($S$2=2023,IF(INDEX(Value2023!16:16,MATCH($Q$2,Value2023!$1:$1,0))="","-",(INDEX(Value2023!16:16,MATCH($Q$2,Value2023!$1:$1,0)))),IF($S$2=2022,IF(INDEX(Value2022!16:16,MATCH($Q$2,Value2022!$1:$1,0))="","-",(INDEX(Value2022!16:16,MATCH($Q$2,Value2022!$1:$1,0)))))))))</f>
        <v>1144</v>
      </c>
      <c r="V47" s="377">
        <f t="shared" si="2"/>
        <v>101.53881071781468</v>
      </c>
      <c r="W47" s="348"/>
    </row>
    <row r="48" spans="3:23" ht="12" hidden="1" customHeight="1">
      <c r="C48" s="244"/>
      <c r="D48" s="348" t="s">
        <v>242</v>
      </c>
      <c r="E48" s="382" t="s">
        <v>60</v>
      </c>
      <c r="F48" s="381" t="s">
        <v>819</v>
      </c>
      <c r="G48" s="381"/>
      <c r="H48" s="381"/>
      <c r="I48" s="381"/>
      <c r="J48" s="381"/>
      <c r="K48" s="381"/>
      <c r="L48" s="374">
        <f>IF($L$2=2026,IF(INDEX(Rank2026!17:17,MATCH($J$2,Rank2026!$1:$1,0))="","-",(INDEX(Rank2026!17:17,MATCH($J$2,Rank2026!$1:$1,0)))),IF($L$2=2025,IF(INDEX(Rank2025!17:17,MATCH($J$2,Rank2025!$1:$1,0))="","-",(INDEX(Rank2025!17:17,MATCH($J$2,Rank2025!$1:$1,0)))),IF($L$2=2024,IF(INDEX(Rank2024!17:17,MATCH($J$2,Rank2024!$1:$1,0))="","-",(INDEX(Rank2024!17:17,MATCH($J$2,Rank2024!$1:$1,0)))),IF($L$2=2023,IF(INDEX(Rank2023!17:17,MATCH($J$2,Rank2023!$1:$1,0))="","-",(INDEX(Rank2023!17:17,MATCH($J$2,Rank2023!$1:$1,0)))),IF($L$2=2022,IF(INDEX(Rank2022!17:17,MATCH($J$2,Rank2022!$1:$1,0))="","-",(INDEX(Rank2022!17:17,MATCH($J$2,Rank2022!$1:$1,0)))))))))</f>
        <v>25</v>
      </c>
      <c r="M48" s="375">
        <f>IF($L$2=2026,IF(INDEX(Score2026!17:17,MATCH($J$2,Score2026!$1:$1,0))="","-",(INDEX(Score2026!17:17,MATCH($J$2,Score2026!$1:$1,0)))),IF($L$2=2025,IF(INDEX(Score2025!17:17,MATCH($J$2,Score2025!$1:$1,0))="","-",(INDEX(Score2025!17:17,MATCH($J$2,Score2025!$1:$1,0)))),IF($L$2=2024,IF(INDEX(Score2024!17:17,MATCH($J$2,Score2024!$1:$1,0))="","-",(INDEX(Score2024!17:17,MATCH($J$2,Score2024!$1:$1,0)))),IF($L$2=2023,IF(INDEX(Score2023!17:17,MATCH($J$2,Score2023!$1:$1,0))="","-",(INDEX(Score2023!17:17,MATCH($J$2,Score2023!$1:$1,0)))),IF($L$2=2022,IF(INDEX(Score2022!17:17,MATCH($J$2,Score2022!$1:$1,0))="","-",(INDEX(Score2022!17:17,MATCH($J$2,Score2022!$1:$1,0)))))))))</f>
        <v>81.477461098213567</v>
      </c>
      <c r="N48" s="376">
        <f>IF($L$2=2026,IF(INDEX(Value2026!17:17,MATCH($J$2,Value2026!$1:$1,0))="","-",(INDEX(Value2026!17:17,MATCH($J$2,Value2026!$1:$1,0)))),IF($L$2=2025,IF(INDEX(Value2025!17:17,MATCH($J$2,Value2025!$1:$1,0))="","-",(INDEX(Value2025!17:17,MATCH($J$2,Value2025!$1:$1,0)))),IF($L$2=2024,IF(INDEX(Value2024!17:17,MATCH($J$2,Value2024!$1:$1,0))="","-",(INDEX(Value2024!17:17,MATCH($J$2,Value2024!$1:$1,0)))),IF($L$2=2023,IF(INDEX(Value2023!17:17,MATCH($J$2,Value2023!$1:$1,0))="","-",(INDEX(Value2023!17:17,MATCH($J$2,Value2023!$1:$1,0)))),IF($L$2=2022,IF(INDEX(Value2022!17:17,MATCH($J$2,Value2022!$1:$1,0))="","-",(INDEX(Value2022!17:17,MATCH($J$2,Value2022!$1:$1,0)))))))))</f>
        <v>745</v>
      </c>
      <c r="O48" s="378">
        <f>IF(Table1329[[#This Row],[Score
(0-100)]]="-","",Table1329[[#This Row],[Score
(0-100)]]+5)</f>
        <v>102.15639810426541</v>
      </c>
      <c r="P48" s="378"/>
      <c r="Q48" s="358" t="str">
        <f t="shared" si="1"/>
        <v xml:space="preserve"> u</v>
      </c>
      <c r="R48" s="348"/>
      <c r="S48" s="374">
        <f>IF($S$2=2026,IF(INDEX(Rank2026!17:17,MATCH($Q$2,Rank2026!$1:$1,0))="","-",(INDEX(Rank2026!17:17,MATCH($Q$2,Rank2026!$1:$1,0)))),IF($S$2=2025,IF(INDEX(Rank2025!17:17,MATCH($Q$2,Rank2025!$1:$1,0))="","-",(INDEX(Rank2025!17:17,MATCH($Q$2,Rank2025!$1:$1,0)))),IF($S$2=2024,IF(INDEX(Rank2024!17:17,MATCH($Q$2,Rank2024!$1:$1,0))="","-",(INDEX(Rank2024!17:17,MATCH($Q$2,Rank2024!$1:$1,0)))),IF($S$2=2023,IF(INDEX(Rank2023!17:17,MATCH($Q$2,Rank2023!$1:$1,0))="","-",(INDEX(Rank2023!17:17,MATCH($Q$2,Rank2023!$1:$1,0)))),IF($S$2=2022,IF(INDEX(Rank2022!17:17,MATCH($Q$2,Rank2022!$1:$1,0))="","-",(INDEX(Rank2022!17:17,MATCH($Q$2,Rank2022!$1:$1,0)))))))))</f>
        <v>16</v>
      </c>
      <c r="T48" s="375">
        <f>IF($S$2=2026,IF(INDEX(Score2026!17:17,MATCH($Q$2,Score2026!$1:$1,0))="","-",(INDEX(Score2026!17:17,MATCH($Q$2,Score2026!$1:$1,0)))),IF($S$2=2025,IF(INDEX(Score2025!17:17,MATCH($Q$2,Score2025!$1:$1,0))="","-",(INDEX(Score2025!17:17,MATCH($Q$2,Score2025!$1:$1,0)))),IF($S$2=2024,IF(INDEX(Score2024!17:17,MATCH($Q$2,Score2024!$1:$1,0))="","-",(INDEX(Score2024!17:17,MATCH($Q$2,Score2024!$1:$1,0)))),IF($S$2=2023,IF(INDEX(Score2023!17:17,MATCH($Q$2,Score2023!$1:$1,0))="","-",(INDEX(Score2023!17:17,MATCH($Q$2,Score2023!$1:$1,0)))),IF($S$2=2022,IF(INDEX(Score2022!17:17,MATCH($Q$2,Score2022!$1:$1,0))="","-",(INDEX(Score2022!17:17,MATCH($Q$2,Score2022!$1:$1,0)))))))))</f>
        <v>99.385011116592509</v>
      </c>
      <c r="U48" s="376">
        <f>IF($S$2=2026,IF(INDEX(Value2026!17:17,MATCH($Q$2,Value2026!$1:$1,0))="","-",(INDEX(Value2026!17:17,MATCH($Q$2,Value2026!$1:$1,0)))),IF($S$2=2025,IF(INDEX(Value2025!17:17,MATCH($Q$2,Value2025!$1:$1,0))="","-",(INDEX(Value2025!17:17,MATCH($Q$2,Value2025!$1:$1,0)))),IF($S$2=2024,IF(INDEX(Value2024!17:17,MATCH($Q$2,Value2024!$1:$1,0))="","-",(INDEX(Value2024!17:17,MATCH($Q$2,Value2024!$1:$1,0)))),IF($S$2=2023,IF(INDEX(Value2023!17:17,MATCH($Q$2,Value2023!$1:$1,0))="","-",(INDEX(Value2023!17:17,MATCH($Q$2,Value2023!$1:$1,0)))),IF($S$2=2022,IF(INDEX(Value2022!17:17,MATCH($Q$2,Value2022!$1:$1,0))="","-",(INDEX(Value2022!17:17,MATCH($Q$2,Value2022!$1:$1,0)))))))))</f>
        <v>23</v>
      </c>
      <c r="V48" s="377">
        <f t="shared" si="2"/>
        <v>104.38501111659251</v>
      </c>
      <c r="W48" s="348"/>
    </row>
    <row r="49" spans="3:23" ht="12" hidden="1" customHeight="1">
      <c r="C49" s="244"/>
      <c r="D49" s="348" t="s">
        <v>242</v>
      </c>
      <c r="E49" s="382" t="s">
        <v>62</v>
      </c>
      <c r="F49" s="381" t="s">
        <v>63</v>
      </c>
      <c r="G49" s="381"/>
      <c r="H49" s="381"/>
      <c r="I49" s="381"/>
      <c r="J49" s="381"/>
      <c r="K49" s="381"/>
      <c r="L49" s="374">
        <f>IF($L$2=2026,IF(INDEX(Rank2026!18:18,MATCH($J$2,Rank2026!$1:$1,0))="","-",(INDEX(Rank2026!18:18,MATCH($J$2,Rank2026!$1:$1,0)))),IF($L$2=2025,IF(INDEX(Rank2025!18:18,MATCH($J$2,Rank2025!$1:$1,0))="","-",(INDEX(Rank2025!18:18,MATCH($J$2,Rank2025!$1:$1,0)))),IF($L$2=2024,IF(INDEX(Rank2024!18:18,MATCH($J$2,Rank2024!$1:$1,0))="","-",(INDEX(Rank2024!18:18,MATCH($J$2,Rank2024!$1:$1,0)))),IF($L$2=2023,IF(INDEX(Rank2023!18:18,MATCH($J$2,Rank2023!$1:$1,0))="","-",(INDEX(Rank2023!18:18,MATCH($J$2,Rank2023!$1:$1,0)))),IF($L$2=2022,IF(INDEX(Rank2022!18:18,MATCH($J$2,Rank2022!$1:$1,0))="","-",(INDEX(Rank2022!18:18,MATCH($J$2,Rank2022!$1:$1,0)))))))))</f>
        <v>21</v>
      </c>
      <c r="M49" s="375">
        <f>IF($L$2=2026,IF(INDEX(Score2026!18:18,MATCH($J$2,Score2026!$1:$1,0))="","-",(INDEX(Score2026!18:18,MATCH($J$2,Score2026!$1:$1,0)))),IF($L$2=2025,IF(INDEX(Score2025!18:18,MATCH($J$2,Score2025!$1:$1,0))="","-",(INDEX(Score2025!18:18,MATCH($J$2,Score2025!$1:$1,0)))),IF($L$2=2024,IF(INDEX(Score2024!18:18,MATCH($J$2,Score2024!$1:$1,0))="","-",(INDEX(Score2024!18:18,MATCH($J$2,Score2024!$1:$1,0)))),IF($L$2=2023,IF(INDEX(Score2023!18:18,MATCH($J$2,Score2023!$1:$1,0))="","-",(INDEX(Score2023!18:18,MATCH($J$2,Score2023!$1:$1,0)))),IF($L$2=2022,IF(INDEX(Score2022!18:18,MATCH($J$2,Score2022!$1:$1,0))="","-",(INDEX(Score2022!18:18,MATCH($J$2,Score2022!$1:$1,0)))))))))</f>
        <v>43.908523742307501</v>
      </c>
      <c r="N49" s="376">
        <f>IF($L$2=2026,IF(INDEX(Value2026!18:18,MATCH($J$2,Value2026!$1:$1,0))="","-",(INDEX(Value2026!18:18,MATCH($J$2,Value2026!$1:$1,0)))),IF($L$2=2025,IF(INDEX(Value2025!18:18,MATCH($J$2,Value2025!$1:$1,0))="","-",(INDEX(Value2025!18:18,MATCH($J$2,Value2025!$1:$1,0)))),IF($L$2=2024,IF(INDEX(Value2024!18:18,MATCH($J$2,Value2024!$1:$1,0))="","-",(INDEX(Value2024!18:18,MATCH($J$2,Value2024!$1:$1,0)))),IF($L$2=2023,IF(INDEX(Value2023!18:18,MATCH($J$2,Value2023!$1:$1,0))="","-",(INDEX(Value2023!18:18,MATCH($J$2,Value2023!$1:$1,0)))),IF($L$2=2022,IF(INDEX(Value2022!18:18,MATCH($J$2,Value2022!$1:$1,0))="","-",(INDEX(Value2022!18:18,MATCH($J$2,Value2022!$1:$1,0)))))))))</f>
        <v>2.18014605115407E-2</v>
      </c>
      <c r="O49" s="378">
        <f>IF(Table1329[[#This Row],[Score
(0-100)]]="-","",Table1329[[#This Row],[Score
(0-100)]]+5)</f>
        <v>36.48288780481289</v>
      </c>
      <c r="P49" s="378"/>
      <c r="Q49" s="358" t="str">
        <f t="shared" si="1"/>
        <v xml:space="preserve"> u</v>
      </c>
      <c r="R49" s="348"/>
      <c r="S49" s="374">
        <f>IF($S$2=2026,IF(INDEX(Rank2026!18:18,MATCH($Q$2,Rank2026!$1:$1,0))="","-",(INDEX(Rank2026!18:18,MATCH($Q$2,Rank2026!$1:$1,0)))),IF($S$2=2025,IF(INDEX(Rank2025!18:18,MATCH($Q$2,Rank2025!$1:$1,0))="","-",(INDEX(Rank2025!18:18,MATCH($Q$2,Rank2025!$1:$1,0)))),IF($S$2=2024,IF(INDEX(Rank2024!18:18,MATCH($Q$2,Rank2024!$1:$1,0))="","-",(INDEX(Rank2024!18:18,MATCH($Q$2,Rank2024!$1:$1,0)))),IF($S$2=2023,IF(INDEX(Rank2023!18:18,MATCH($Q$2,Rank2023!$1:$1,0))="","-",(INDEX(Rank2023!18:18,MATCH($Q$2,Rank2023!$1:$1,0)))),IF($S$2=2022,IF(INDEX(Rank2022!18:18,MATCH($Q$2,Rank2022!$1:$1,0))="","-",(INDEX(Rank2022!18:18,MATCH($Q$2,Rank2022!$1:$1,0)))))))))</f>
        <v>8</v>
      </c>
      <c r="T49" s="375">
        <f>IF($S$2=2026,IF(INDEX(Score2026!18:18,MATCH($Q$2,Score2026!$1:$1,0))="","-",(INDEX(Score2026!18:18,MATCH($Q$2,Score2026!$1:$1,0)))),IF($S$2=2025,IF(INDEX(Score2025!18:18,MATCH($Q$2,Score2025!$1:$1,0))="","-",(INDEX(Score2025!18:18,MATCH($Q$2,Score2025!$1:$1,0)))),IF($S$2=2024,IF(INDEX(Score2024!18:18,MATCH($Q$2,Score2024!$1:$1,0))="","-",(INDEX(Score2024!18:18,MATCH($Q$2,Score2024!$1:$1,0)))),IF($S$2=2023,IF(INDEX(Score2023!18:18,MATCH($Q$2,Score2023!$1:$1,0))="","-",(INDEX(Score2023!18:18,MATCH($Q$2,Score2023!$1:$1,0)))),IF($S$2=2022,IF(INDEX(Score2022!18:18,MATCH($Q$2,Score2022!$1:$1,0))="","-",(INDEX(Score2022!18:18,MATCH($Q$2,Score2022!$1:$1,0)))))))))</f>
        <v>50.505686348382063</v>
      </c>
      <c r="U49" s="376">
        <f>IF($S$2=2026,IF(INDEX(Value2026!18:18,MATCH($Q$2,Value2026!$1:$1,0))="","-",(INDEX(Value2026!18:18,MATCH($Q$2,Value2026!$1:$1,0)))),IF($S$2=2025,IF(INDEX(Value2025!18:18,MATCH($Q$2,Value2025!$1:$1,0))="","-",(INDEX(Value2025!18:18,MATCH($Q$2,Value2025!$1:$1,0)))),IF($S$2=2024,IF(INDEX(Value2024!18:18,MATCH($Q$2,Value2024!$1:$1,0))="","-",(INDEX(Value2024!18:18,MATCH($Q$2,Value2024!$1:$1,0)))),IF($S$2=2023,IF(INDEX(Value2023!18:18,MATCH($Q$2,Value2023!$1:$1,0))="","-",(INDEX(Value2023!18:18,MATCH($Q$2,Value2023!$1:$1,0)))),IF($S$2=2022,IF(INDEX(Value2022!18:18,MATCH($Q$2,Value2022!$1:$1,0))="","-",(INDEX(Value2022!18:18,MATCH($Q$2,Value2022!$1:$1,0)))))))))</f>
        <v>-3.2354532656094004E-2</v>
      </c>
      <c r="V49" s="377">
        <f t="shared" si="2"/>
        <v>55.505686348382063</v>
      </c>
      <c r="W49" s="348"/>
    </row>
    <row r="50" spans="3:23" ht="12" hidden="1" customHeight="1">
      <c r="C50" s="244"/>
      <c r="D50" s="348" t="s">
        <v>242</v>
      </c>
      <c r="E50" s="383" t="s">
        <v>64</v>
      </c>
      <c r="F50" s="384" t="s">
        <v>65</v>
      </c>
      <c r="G50" s="384"/>
      <c r="H50" s="384"/>
      <c r="I50" s="384"/>
      <c r="J50" s="384"/>
      <c r="K50" s="384"/>
      <c r="L50" s="374">
        <f>IF($L$2=2026,IF(INDEX(Rank2026!19:19,MATCH($J$2,Rank2026!$1:$1,0))="","-",(INDEX(Rank2026!19:19,MATCH($J$2,Rank2026!$1:$1,0)))),IF($L$2=2025,IF(INDEX(Rank2025!19:19,MATCH($J$2,Rank2025!$1:$1,0))="","-",(INDEX(Rank2025!19:19,MATCH($J$2,Rank2025!$1:$1,0)))),IF($L$2=2024,IF(INDEX(Rank2024!19:19,MATCH($J$2,Rank2024!$1:$1,0))="","-",(INDEX(Rank2024!19:19,MATCH($J$2,Rank2024!$1:$1,0)))),IF($L$2=2023,IF(INDEX(Rank2023!19:19,MATCH($J$2,Rank2023!$1:$1,0))="","-",(INDEX(Rank2023!19:19,MATCH($J$2,Rank2023!$1:$1,0)))),IF($L$2=2022,IF(INDEX(Rank2022!19:19,MATCH($J$2,Rank2022!$1:$1,0))="","-",(INDEX(Rank2022!19:19,MATCH($J$2,Rank2022!$1:$1,0)))))))))</f>
        <v>1</v>
      </c>
      <c r="M50" s="375">
        <f>IF($L$2=2026,IF(INDEX(Score2026!19:19,MATCH($J$2,Score2026!$1:$1,0))="","-",(INDEX(Score2026!19:19,MATCH($J$2,Score2026!$1:$1,0)))),IF($L$2=2025,IF(INDEX(Score2025!19:19,MATCH($J$2,Score2025!$1:$1,0))="","-",(INDEX(Score2025!19:19,MATCH($J$2,Score2025!$1:$1,0)))),IF($L$2=2024,IF(INDEX(Score2024!19:19,MATCH($J$2,Score2024!$1:$1,0))="","-",(INDEX(Score2024!19:19,MATCH($J$2,Score2024!$1:$1,0)))),IF($L$2=2023,IF(INDEX(Score2023!19:19,MATCH($J$2,Score2023!$1:$1,0))="","-",(INDEX(Score2023!19:19,MATCH($J$2,Score2023!$1:$1,0)))),IF($L$2=2022,IF(INDEX(Score2022!19:19,MATCH($J$2,Score2022!$1:$1,0))="","-",(INDEX(Score2022!19:19,MATCH($J$2,Score2022!$1:$1,0)))))))))</f>
        <v>100</v>
      </c>
      <c r="N50" s="376" t="str">
        <f>IF($L$2=2026,IF(INDEX(Value2026!19:19,MATCH($J$2,Value2026!$1:$1,0))="","-",(INDEX(Value2026!19:19,MATCH($J$2,Value2026!$1:$1,0)))),IF($L$2=2025,IF(INDEX(Value2025!19:19,MATCH($J$2,Value2025!$1:$1,0))="","-",(INDEX(Value2025!19:19,MATCH($J$2,Value2025!$1:$1,0)))),IF($L$2=2024,IF(INDEX(Value2024!19:19,MATCH($J$2,Value2024!$1:$1,0))="","-",(INDEX(Value2024!19:19,MATCH($J$2,Value2024!$1:$1,0)))),IF($L$2=2023,IF(INDEX(Value2023!19:19,MATCH($J$2,Value2023!$1:$1,0))="","-",(INDEX(Value2023!19:19,MATCH($J$2,Value2023!$1:$1,0)))),IF($L$2=2022,IF(INDEX(Value2022!19:19,MATCH($J$2,Value2022!$1:$1,0))="","-",(INDEX(Value2022!19:19,MATCH($J$2,Value2022!$1:$1,0)))))))))</f>
        <v>-</v>
      </c>
      <c r="O50" s="385">
        <f>IF(Table1329[[#This Row],[Score
(0-100)]]="-","",Table1329[[#This Row],[Score
(0-100)]]+5)</f>
        <v>94.685649752788549</v>
      </c>
      <c r="P50" s="378"/>
      <c r="Q50" s="358" t="str">
        <f t="shared" si="1"/>
        <v xml:space="preserve">t </v>
      </c>
      <c r="R50" s="348"/>
      <c r="S50" s="374">
        <f>IF($S$2=2026,IF(INDEX(Rank2026!19:19,MATCH($Q$2,Rank2026!$1:$1,0))="","-",(INDEX(Rank2026!19:19,MATCH($Q$2,Rank2026!$1:$1,0)))),IF($S$2=2025,IF(INDEX(Rank2025!19:19,MATCH($Q$2,Rank2025!$1:$1,0))="","-",(INDEX(Rank2025!19:19,MATCH($Q$2,Rank2025!$1:$1,0)))),IF($S$2=2024,IF(INDEX(Rank2024!19:19,MATCH($Q$2,Rank2024!$1:$1,0))="","-",(INDEX(Rank2024!19:19,MATCH($Q$2,Rank2024!$1:$1,0)))),IF($S$2=2023,IF(INDEX(Rank2023!19:19,MATCH($Q$2,Rank2023!$1:$1,0))="","-",(INDEX(Rank2023!19:19,MATCH($Q$2,Rank2023!$1:$1,0)))),IF($S$2=2022,IF(INDEX(Rank2022!19:19,MATCH($Q$2,Rank2022!$1:$1,0))="","-",(INDEX(Rank2022!19:19,MATCH($Q$2,Rank2022!$1:$1,0)))))))))</f>
        <v>9</v>
      </c>
      <c r="T50" s="375">
        <f>IF($S$2=2026,IF(INDEX(Score2026!19:19,MATCH($Q$2,Score2026!$1:$1,0))="","-",(INDEX(Score2026!19:19,MATCH($Q$2,Score2026!$1:$1,0)))),IF($S$2=2025,IF(INDEX(Score2025!19:19,MATCH($Q$2,Score2025!$1:$1,0))="","-",(INDEX(Score2025!19:19,MATCH($Q$2,Score2025!$1:$1,0)))),IF($S$2=2024,IF(INDEX(Score2024!19:19,MATCH($Q$2,Score2024!$1:$1,0))="","-",(INDEX(Score2024!19:19,MATCH($Q$2,Score2024!$1:$1,0)))),IF($S$2=2023,IF(INDEX(Score2023!19:19,MATCH($Q$2,Score2023!$1:$1,0))="","-",(INDEX(Score2023!19:19,MATCH($Q$2,Score2023!$1:$1,0)))),IF($S$2=2022,IF(INDEX(Score2022!19:19,MATCH($Q$2,Score2022!$1:$1,0))="","-",(INDEX(Score2022!19:19,MATCH($Q$2,Score2022!$1:$1,0)))))))))</f>
        <v>70.502696456086284</v>
      </c>
      <c r="U50" s="376" t="str">
        <f>IF($S$2=2026,IF(INDEX(Value2026!19:19,MATCH($Q$2,Value2026!$1:$1,0))="","-",(INDEX(Value2026!19:19,MATCH($Q$2,Value2026!$1:$1,0)))),IF($S$2=2025,IF(INDEX(Value2025!19:19,MATCH($Q$2,Value2025!$1:$1,0))="","-",(INDEX(Value2025!19:19,MATCH($Q$2,Value2025!$1:$1,0)))),IF($S$2=2024,IF(INDEX(Value2024!19:19,MATCH($Q$2,Value2024!$1:$1,0))="","-",(INDEX(Value2024!19:19,MATCH($Q$2,Value2024!$1:$1,0)))),IF($S$2=2023,IF(INDEX(Value2023!19:19,MATCH($Q$2,Value2023!$1:$1,0))="","-",(INDEX(Value2023!19:19,MATCH($Q$2,Value2023!$1:$1,0)))),IF($S$2=2022,IF(INDEX(Value2022!19:19,MATCH($Q$2,Value2022!$1:$1,0))="","-",(INDEX(Value2022!19:19,MATCH($Q$2,Value2022!$1:$1,0)))))))))</f>
        <v>-</v>
      </c>
      <c r="V50" s="377">
        <f t="shared" si="2"/>
        <v>75.502696456086284</v>
      </c>
      <c r="W50" s="348"/>
    </row>
    <row r="51" spans="3:23" ht="12" hidden="1" customHeight="1">
      <c r="C51" s="244"/>
      <c r="D51" s="348" t="s">
        <v>242</v>
      </c>
      <c r="E51" s="380" t="s">
        <v>66</v>
      </c>
      <c r="F51" s="381" t="s">
        <v>67</v>
      </c>
      <c r="G51" s="381"/>
      <c r="H51" s="381"/>
      <c r="I51" s="381"/>
      <c r="J51" s="381"/>
      <c r="K51" s="381"/>
      <c r="L51" s="374">
        <f>IF($L$2=2026,IF(INDEX(Rank2026!20:20,MATCH($J$2,Rank2026!$1:$1,0))="","-",(INDEX(Rank2026!20:20,MATCH($J$2,Rank2026!$1:$1,0)))),IF($L$2=2025,IF(INDEX(Rank2025!20:20,MATCH($J$2,Rank2025!$1:$1,0))="","-",(INDEX(Rank2025!20:20,MATCH($J$2,Rank2025!$1:$1,0)))),IF($L$2=2024,IF(INDEX(Rank2024!20:20,MATCH($J$2,Rank2024!$1:$1,0))="","-",(INDEX(Rank2024!20:20,MATCH($J$2,Rank2024!$1:$1,0)))),IF($L$2=2023,IF(INDEX(Rank2023!20:20,MATCH($J$2,Rank2023!$1:$1,0))="","-",(INDEX(Rank2023!20:20,MATCH($J$2,Rank2023!$1:$1,0)))),IF($L$2=2022,IF(INDEX(Rank2022!20:20,MATCH($J$2,Rank2022!$1:$1,0))="","-",(INDEX(Rank2022!20:20,MATCH($J$2,Rank2022!$1:$1,0)))))))))</f>
        <v>1</v>
      </c>
      <c r="M51" s="375">
        <f>IF($L$2=2026,IF(INDEX(Score2026!20:20,MATCH($J$2,Score2026!$1:$1,0))="","-",(INDEX(Score2026!20:20,MATCH($J$2,Score2026!$1:$1,0)))),IF($L$2=2025,IF(INDEX(Score2025!20:20,MATCH($J$2,Score2025!$1:$1,0))="","-",(INDEX(Score2025!20:20,MATCH($J$2,Score2025!$1:$1,0)))),IF($L$2=2024,IF(INDEX(Score2024!20:20,MATCH($J$2,Score2024!$1:$1,0))="","-",(INDEX(Score2024!20:20,MATCH($J$2,Score2024!$1:$1,0)))),IF($L$2=2023,IF(INDEX(Score2023!20:20,MATCH($J$2,Score2023!$1:$1,0))="","-",(INDEX(Score2023!20:20,MATCH($J$2,Score2023!$1:$1,0)))),IF($L$2=2022,IF(INDEX(Score2022!20:20,MATCH($J$2,Score2022!$1:$1,0))="","-",(INDEX(Score2022!20:20,MATCH($J$2,Score2022!$1:$1,0)))))))))</f>
        <v>100</v>
      </c>
      <c r="N51" s="376">
        <f>IF($L$2=2026,IF(INDEX(Value2026!20:20,MATCH($J$2,Value2026!$1:$1,0))="","-",(INDEX(Value2026!20:20,MATCH($J$2,Value2026!$1:$1,0)))),IF($L$2=2025,IF(INDEX(Value2025!20:20,MATCH($J$2,Value2025!$1:$1,0))="","-",(INDEX(Value2025!20:20,MATCH($J$2,Value2025!$1:$1,0)))),IF($L$2=2024,IF(INDEX(Value2024!20:20,MATCH($J$2,Value2024!$1:$1,0))="","-",(INDEX(Value2024!20:20,MATCH($J$2,Value2024!$1:$1,0)))),IF($L$2=2023,IF(INDEX(Value2023!20:20,MATCH($J$2,Value2023!$1:$1,0))="","-",(INDEX(Value2023!20:20,MATCH($J$2,Value2023!$1:$1,0)))),IF($L$2=2022,IF(INDEX(Value2022!20:20,MATCH($J$2,Value2022!$1:$1,0))="","-",(INDEX(Value2022!20:20,MATCH($J$2,Value2022!$1:$1,0)))))))))</f>
        <v>38</v>
      </c>
      <c r="O51" s="378">
        <f>IF(Table1329[[#This Row],[Score
(0-100)]]="-","",Table1329[[#This Row],[Score
(0-100)]]+5)</f>
        <v>97.920439835885702</v>
      </c>
      <c r="P51" s="378"/>
      <c r="Q51" s="358" t="str">
        <f t="shared" si="1"/>
        <v xml:space="preserve">t </v>
      </c>
      <c r="R51" s="348"/>
      <c r="S51" s="374">
        <f>IF($S$2=2026,IF(INDEX(Rank2026!20:20,MATCH($Q$2,Rank2026!$1:$1,0))="","-",(INDEX(Rank2026!20:20,MATCH($Q$2,Rank2026!$1:$1,0)))),IF($S$2=2025,IF(INDEX(Rank2025!20:20,MATCH($Q$2,Rank2025!$1:$1,0))="","-",(INDEX(Rank2025!20:20,MATCH($Q$2,Rank2025!$1:$1,0)))),IF($S$2=2024,IF(INDEX(Rank2024!20:20,MATCH($Q$2,Rank2024!$1:$1,0))="","-",(INDEX(Rank2024!20:20,MATCH($Q$2,Rank2024!$1:$1,0)))),IF($S$2=2023,IF(INDEX(Rank2023!20:20,MATCH($Q$2,Rank2023!$1:$1,0))="","-",(INDEX(Rank2023!20:20,MATCH($Q$2,Rank2023!$1:$1,0)))),IF($S$2=2022,IF(INDEX(Rank2022!20:20,MATCH($Q$2,Rank2022!$1:$1,0))="","-",(INDEX(Rank2022!20:20,MATCH($Q$2,Rank2022!$1:$1,0)))))))))</f>
        <v>4</v>
      </c>
      <c r="T51" s="375">
        <f>IF($S$2=2026,IF(INDEX(Score2026!20:20,MATCH($Q$2,Score2026!$1:$1,0))="","-",(INDEX(Score2026!20:20,MATCH($Q$2,Score2026!$1:$1,0)))),IF($S$2=2025,IF(INDEX(Score2025!20:20,MATCH($Q$2,Score2025!$1:$1,0))="","-",(INDEX(Score2025!20:20,MATCH($Q$2,Score2025!$1:$1,0)))),IF($S$2=2024,IF(INDEX(Score2024!20:20,MATCH($Q$2,Score2024!$1:$1,0))="","-",(INDEX(Score2024!20:20,MATCH($Q$2,Score2024!$1:$1,0)))),IF($S$2=2023,IF(INDEX(Score2023!20:20,MATCH($Q$2,Score2023!$1:$1,0))="","-",(INDEX(Score2023!20:20,MATCH($Q$2,Score2023!$1:$1,0)))),IF($S$2=2022,IF(INDEX(Score2022!20:20,MATCH($Q$2,Score2022!$1:$1,0))="","-",(INDEX(Score2022!20:20,MATCH($Q$2,Score2022!$1:$1,0)))))))))</f>
        <v>54.285714285714285</v>
      </c>
      <c r="U51" s="376">
        <f>IF($S$2=2026,IF(INDEX(Value2026!20:20,MATCH($Q$2,Value2026!$1:$1,0))="","-",(INDEX(Value2026!20:20,MATCH($Q$2,Value2026!$1:$1,0)))),IF($S$2=2025,IF(INDEX(Value2025!20:20,MATCH($Q$2,Value2025!$1:$1,0))="","-",(INDEX(Value2025!20:20,MATCH($Q$2,Value2025!$1:$1,0)))),IF($S$2=2024,IF(INDEX(Value2024!20:20,MATCH($Q$2,Value2024!$1:$1,0))="","-",(INDEX(Value2024!20:20,MATCH($Q$2,Value2024!$1:$1,0)))),IF($S$2=2023,IF(INDEX(Value2023!20:20,MATCH($Q$2,Value2023!$1:$1,0))="","-",(INDEX(Value2023!20:20,MATCH($Q$2,Value2023!$1:$1,0)))),IF($S$2=2022,IF(INDEX(Value2022!20:20,MATCH($Q$2,Value2022!$1:$1,0))="","-",(INDEX(Value2022!20:20,MATCH($Q$2,Value2022!$1:$1,0)))))))))</f>
        <v>23</v>
      </c>
      <c r="V51" s="377">
        <f t="shared" si="2"/>
        <v>59.285714285714285</v>
      </c>
      <c r="W51" s="348"/>
    </row>
    <row r="52" spans="3:23" ht="12" hidden="1" customHeight="1">
      <c r="C52" s="244"/>
      <c r="D52" s="348" t="s">
        <v>242</v>
      </c>
      <c r="E52" s="380" t="s">
        <v>68</v>
      </c>
      <c r="F52" s="381" t="s">
        <v>69</v>
      </c>
      <c r="G52" s="381"/>
      <c r="H52" s="381"/>
      <c r="I52" s="381"/>
      <c r="J52" s="381"/>
      <c r="K52" s="381"/>
      <c r="L52" s="374">
        <f>IF($L$2=2026,IF(INDEX(Rank2026!21:21,MATCH($J$2,Rank2026!$1:$1,0))="","-",(INDEX(Rank2026!21:21,MATCH($J$2,Rank2026!$1:$1,0)))),IF($L$2=2025,IF(INDEX(Rank2025!21:21,MATCH($J$2,Rank2025!$1:$1,0))="","-",(INDEX(Rank2025!21:21,MATCH($J$2,Rank2025!$1:$1,0)))),IF($L$2=2024,IF(INDEX(Rank2024!21:21,MATCH($J$2,Rank2024!$1:$1,0))="","-",(INDEX(Rank2024!21:21,MATCH($J$2,Rank2024!$1:$1,0)))),IF($L$2=2023,IF(INDEX(Rank2023!21:21,MATCH($J$2,Rank2023!$1:$1,0))="","-",(INDEX(Rank2023!21:21,MATCH($J$2,Rank2023!$1:$1,0)))),IF($L$2=2022,IF(INDEX(Rank2022!21:21,MATCH($J$2,Rank2022!$1:$1,0))="","-",(INDEX(Rank2022!21:21,MATCH($J$2,Rank2022!$1:$1,0)))))))))</f>
        <v>1</v>
      </c>
      <c r="M52" s="375">
        <f>IF($L$2=2026,IF(INDEX(Score2026!21:21,MATCH($J$2,Score2026!$1:$1,0))="","-",(INDEX(Score2026!21:21,MATCH($J$2,Score2026!$1:$1,0)))),IF($L$2=2025,IF(INDEX(Score2025!21:21,MATCH($J$2,Score2025!$1:$1,0))="","-",(INDEX(Score2025!21:21,MATCH($J$2,Score2025!$1:$1,0)))),IF($L$2=2024,IF(INDEX(Score2024!21:21,MATCH($J$2,Score2024!$1:$1,0))="","-",(INDEX(Score2024!21:21,MATCH($J$2,Score2024!$1:$1,0)))),IF($L$2=2023,IF(INDEX(Score2023!21:21,MATCH($J$2,Score2023!$1:$1,0))="","-",(INDEX(Score2023!21:21,MATCH($J$2,Score2023!$1:$1,0)))),IF($L$2=2022,IF(INDEX(Score2022!21:21,MATCH($J$2,Score2022!$1:$1,0))="","-",(INDEX(Score2022!21:21,MATCH($J$2,Score2022!$1:$1,0)))))))))</f>
        <v>100</v>
      </c>
      <c r="N52" s="376">
        <f>IF($L$2=2026,IF(INDEX(Value2026!21:21,MATCH($J$2,Value2026!$1:$1,0))="","-",(INDEX(Value2026!21:21,MATCH($J$2,Value2026!$1:$1,0)))),IF($L$2=2025,IF(INDEX(Value2025!21:21,MATCH($J$2,Value2025!$1:$1,0))="","-",(INDEX(Value2025!21:21,MATCH($J$2,Value2025!$1:$1,0)))),IF($L$2=2024,IF(INDEX(Value2024!21:21,MATCH($J$2,Value2024!$1:$1,0))="","-",(INDEX(Value2024!21:21,MATCH($J$2,Value2024!$1:$1,0)))),IF($L$2=2023,IF(INDEX(Value2023!21:21,MATCH($J$2,Value2023!$1:$1,0))="","-",(INDEX(Value2023!21:21,MATCH($J$2,Value2023!$1:$1,0)))),IF($L$2=2022,IF(INDEX(Value2022!21:21,MATCH($J$2,Value2022!$1:$1,0))="","-",(INDEX(Value2022!21:21,MATCH($J$2,Value2022!$1:$1,0)))))))))</f>
        <v>2.2993614673614502</v>
      </c>
      <c r="O52" s="378">
        <f>IF(Table1329[[#This Row],[Score
(0-100)]]="-","",Table1329[[#This Row],[Score
(0-100)]]+5)</f>
        <v>87.492399659786983</v>
      </c>
      <c r="P52" s="378"/>
      <c r="Q52" s="358" t="str">
        <f t="shared" si="1"/>
        <v xml:space="preserve">t </v>
      </c>
      <c r="R52" s="348"/>
      <c r="S52" s="374">
        <f>IF($S$2=2026,IF(INDEX(Rank2026!21:21,MATCH($Q$2,Rank2026!$1:$1,0))="","-",(INDEX(Rank2026!21:21,MATCH($Q$2,Rank2026!$1:$1,0)))),IF($S$2=2025,IF(INDEX(Rank2025!21:21,MATCH($Q$2,Rank2025!$1:$1,0))="","-",(INDEX(Rank2025!21:21,MATCH($Q$2,Rank2025!$1:$1,0)))),IF($S$2=2024,IF(INDEX(Rank2024!21:21,MATCH($Q$2,Rank2024!$1:$1,0))="","-",(INDEX(Rank2024!21:21,MATCH($Q$2,Rank2024!$1:$1,0)))),IF($S$2=2023,IF(INDEX(Rank2023!21:21,MATCH($Q$2,Rank2023!$1:$1,0))="","-",(INDEX(Rank2023!21:21,MATCH($Q$2,Rank2023!$1:$1,0)))),IF($S$2=2022,IF(INDEX(Rank2022!21:21,MATCH($Q$2,Rank2022!$1:$1,0))="","-",(INDEX(Rank2022!21:21,MATCH($Q$2,Rank2022!$1:$1,0)))))))))</f>
        <v>12</v>
      </c>
      <c r="T52" s="375">
        <f>IF($S$2=2026,IF(INDEX(Score2026!21:21,MATCH($Q$2,Score2026!$1:$1,0))="","-",(INDEX(Score2026!21:21,MATCH($Q$2,Score2026!$1:$1,0)))),IF($S$2=2025,IF(INDEX(Score2025!21:21,MATCH($Q$2,Score2025!$1:$1,0))="","-",(INDEX(Score2025!21:21,MATCH($Q$2,Score2025!$1:$1,0)))),IF($S$2=2024,IF(INDEX(Score2024!21:21,MATCH($Q$2,Score2024!$1:$1,0))="","-",(INDEX(Score2024!21:21,MATCH($Q$2,Score2024!$1:$1,0)))),IF($S$2=2023,IF(INDEX(Score2023!21:21,MATCH($Q$2,Score2023!$1:$1,0))="","-",(INDEX(Score2023!21:21,MATCH($Q$2,Score2023!$1:$1,0)))),IF($S$2=2022,IF(INDEX(Score2022!21:21,MATCH($Q$2,Score2022!$1:$1,0))="","-",(INDEX(Score2022!21:21,MATCH($Q$2,Score2022!$1:$1,0)))))))))</f>
        <v>64.406779661016955</v>
      </c>
      <c r="U52" s="376">
        <f>IF($S$2=2026,IF(INDEX(Value2026!21:21,MATCH($Q$2,Value2026!$1:$1,0))="","-",(INDEX(Value2026!21:21,MATCH($Q$2,Value2026!$1:$1,0)))),IF($S$2=2025,IF(INDEX(Value2025!21:21,MATCH($Q$2,Value2025!$1:$1,0))="","-",(INDEX(Value2025!21:21,MATCH($Q$2,Value2025!$1:$1,0)))),IF($S$2=2024,IF(INDEX(Value2024!21:21,MATCH($Q$2,Value2024!$1:$1,0))="","-",(INDEX(Value2024!21:21,MATCH($Q$2,Value2024!$1:$1,0)))),IF($S$2=2023,IF(INDEX(Value2023!21:21,MATCH($Q$2,Value2023!$1:$1,0))="","-",(INDEX(Value2023!21:21,MATCH($Q$2,Value2023!$1:$1,0)))),IF($S$2=2022,IF(INDEX(Value2022!21:21,MATCH($Q$2,Value2022!$1:$1,0))="","-",(INDEX(Value2022!21:21,MATCH($Q$2,Value2022!$1:$1,0)))))))))</f>
        <v>1.03</v>
      </c>
      <c r="V52" s="377">
        <f t="shared" si="2"/>
        <v>69.406779661016955</v>
      </c>
      <c r="W52" s="348"/>
    </row>
    <row r="53" spans="3:23" ht="12" hidden="1" customHeight="1">
      <c r="C53" s="244"/>
      <c r="D53" s="348" t="s">
        <v>242</v>
      </c>
      <c r="E53" s="386" t="s">
        <v>70</v>
      </c>
      <c r="F53" s="387" t="s">
        <v>71</v>
      </c>
      <c r="G53" s="387"/>
      <c r="H53" s="387"/>
      <c r="I53" s="387"/>
      <c r="J53" s="387"/>
      <c r="K53" s="387"/>
      <c r="L53" s="374">
        <f>IF($L$2=2026,IF(INDEX(Rank2026!22:22,MATCH($J$2,Rank2026!$1:$1,0))="","-",(INDEX(Rank2026!22:22,MATCH($J$2,Rank2026!$1:$1,0)))),IF($L$2=2025,IF(INDEX(Rank2025!22:22,MATCH($J$2,Rank2025!$1:$1,0))="","-",(INDEX(Rank2025!22:22,MATCH($J$2,Rank2025!$1:$1,0)))),IF($L$2=2024,IF(INDEX(Rank2024!22:22,MATCH($J$2,Rank2024!$1:$1,0))="","-",(INDEX(Rank2024!22:22,MATCH($J$2,Rank2024!$1:$1,0)))),IF($L$2=2023,IF(INDEX(Rank2023!22:22,MATCH($J$2,Rank2023!$1:$1,0))="","-",(INDEX(Rank2023!22:22,MATCH($J$2,Rank2023!$1:$1,0)))),IF($L$2=2022,IF(INDEX(Rank2022!22:22,MATCH($J$2,Rank2022!$1:$1,0))="","-",(INDEX(Rank2022!22:22,MATCH($J$2,Rank2022!$1:$1,0)))))))))</f>
        <v>2</v>
      </c>
      <c r="M53" s="375">
        <f>IF($L$2=2026,IF(INDEX(Score2026!22:22,MATCH($J$2,Score2026!$1:$1,0))="","-",(INDEX(Score2026!22:22,MATCH($J$2,Score2026!$1:$1,0)))),IF($L$2=2025,IF(INDEX(Score2025!22:22,MATCH($J$2,Score2025!$1:$1,0))="","-",(INDEX(Score2025!22:22,MATCH($J$2,Score2025!$1:$1,0)))),IF($L$2=2024,IF(INDEX(Score2024!22:22,MATCH($J$2,Score2024!$1:$1,0))="","-",(INDEX(Score2024!22:22,MATCH($J$2,Score2024!$1:$1,0)))),IF($L$2=2023,IF(INDEX(Score2023!22:22,MATCH($J$2,Score2023!$1:$1,0))="","-",(INDEX(Score2023!22:22,MATCH($J$2,Score2023!$1:$1,0)))),IF($L$2=2022,IF(INDEX(Score2022!22:22,MATCH($J$2,Score2022!$1:$1,0))="","-",(INDEX(Score2022!22:22,MATCH($J$2,Score2022!$1:$1,0)))))))))</f>
        <v>85.714285714285708</v>
      </c>
      <c r="N53" s="376">
        <f>IF($L$2=2026,IF(INDEX(Value2026!22:22,MATCH($J$2,Value2026!$1:$1,0))="","-",(INDEX(Value2026!22:22,MATCH($J$2,Value2026!$1:$1,0)))),IF($L$2=2025,IF(INDEX(Value2025!22:22,MATCH($J$2,Value2025!$1:$1,0))="","-",(INDEX(Value2025!22:22,MATCH($J$2,Value2025!$1:$1,0)))),IF($L$2=2024,IF(INDEX(Value2024!22:22,MATCH($J$2,Value2024!$1:$1,0))="","-",(INDEX(Value2024!22:22,MATCH($J$2,Value2024!$1:$1,0)))),IF($L$2=2023,IF(INDEX(Value2023!22:22,MATCH($J$2,Value2023!$1:$1,0))="","-",(INDEX(Value2023!22:22,MATCH($J$2,Value2023!$1:$1,0)))),IF($L$2=2022,IF(INDEX(Value2022!22:22,MATCH($J$2,Value2022!$1:$1,0))="","-",(INDEX(Value2022!22:22,MATCH($J$2,Value2022!$1:$1,0)))))))))</f>
        <v>80</v>
      </c>
      <c r="O53" s="388">
        <f>IF(Table1329[[#This Row],[Score
(0-100)]]="-","",Table1329[[#This Row],[Score
(0-100)]]+5)</f>
        <v>65.776524348107586</v>
      </c>
      <c r="P53" s="378"/>
      <c r="Q53" s="358" t="str">
        <f t="shared" si="1"/>
        <v xml:space="preserve">t </v>
      </c>
      <c r="R53" s="348"/>
      <c r="S53" s="374">
        <f>IF($S$2=2026,IF(INDEX(Rank2026!22:22,MATCH($Q$2,Rank2026!$1:$1,0))="","-",(INDEX(Rank2026!22:22,MATCH($Q$2,Rank2026!$1:$1,0)))),IF($S$2=2025,IF(INDEX(Rank2025!22:22,MATCH($Q$2,Rank2025!$1:$1,0))="","-",(INDEX(Rank2025!22:22,MATCH($Q$2,Rank2025!$1:$1,0)))),IF($S$2=2024,IF(INDEX(Rank2024!22:22,MATCH($Q$2,Rank2024!$1:$1,0))="","-",(INDEX(Rank2024!22:22,MATCH($Q$2,Rank2024!$1:$1,0)))),IF($S$2=2023,IF(INDEX(Rank2023!22:22,MATCH($Q$2,Rank2023!$1:$1,0))="","-",(INDEX(Rank2023!22:22,MATCH($Q$2,Rank2023!$1:$1,0)))),IF($S$2=2022,IF(INDEX(Rank2022!22:22,MATCH($Q$2,Rank2022!$1:$1,0))="","-",(INDEX(Rank2022!22:22,MATCH($Q$2,Rank2022!$1:$1,0)))))))))</f>
        <v>3</v>
      </c>
      <c r="T53" s="375">
        <f>IF($S$2=2026,IF(INDEX(Score2026!22:22,MATCH($Q$2,Score2026!$1:$1,0))="","-",(INDEX(Score2026!22:22,MATCH($Q$2,Score2026!$1:$1,0)))),IF($S$2=2025,IF(INDEX(Score2025!22:22,MATCH($Q$2,Score2025!$1:$1,0))="","-",(INDEX(Score2025!22:22,MATCH($Q$2,Score2025!$1:$1,0)))),IF($S$2=2024,IF(INDEX(Score2024!22:22,MATCH($Q$2,Score2024!$1:$1,0))="","-",(INDEX(Score2024!22:22,MATCH($Q$2,Score2024!$1:$1,0)))),IF($S$2=2023,IF(INDEX(Score2023!22:22,MATCH($Q$2,Score2023!$1:$1,0))="","-",(INDEX(Score2023!22:22,MATCH($Q$2,Score2023!$1:$1,0)))),IF($S$2=2022,IF(INDEX(Score2022!22:22,MATCH($Q$2,Score2022!$1:$1,0))="","-",(INDEX(Score2022!22:22,MATCH($Q$2,Score2022!$1:$1,0)))))))))</f>
        <v>78.571428571428569</v>
      </c>
      <c r="U53" s="376">
        <f>IF($S$2=2026,IF(INDEX(Value2026!22:22,MATCH($Q$2,Value2026!$1:$1,0))="","-",(INDEX(Value2026!22:22,MATCH($Q$2,Value2026!$1:$1,0)))),IF($S$2=2025,IF(INDEX(Value2025!22:22,MATCH($Q$2,Value2025!$1:$1,0))="","-",(INDEX(Value2025!22:22,MATCH($Q$2,Value2025!$1:$1,0)))),IF($S$2=2024,IF(INDEX(Value2024!22:22,MATCH($Q$2,Value2024!$1:$1,0))="","-",(INDEX(Value2024!22:22,MATCH($Q$2,Value2024!$1:$1,0)))),IF($S$2=2023,IF(INDEX(Value2023!22:22,MATCH($Q$2,Value2023!$1:$1,0))="","-",(INDEX(Value2023!22:22,MATCH($Q$2,Value2023!$1:$1,0)))),IF($S$2=2022,IF(INDEX(Value2022!22:22,MATCH($Q$2,Value2022!$1:$1,0))="","-",(INDEX(Value2022!22:22,MATCH($Q$2,Value2022!$1:$1,0)))))))))</f>
        <v>75</v>
      </c>
      <c r="V53" s="377">
        <f t="shared" si="2"/>
        <v>83.571428571428569</v>
      </c>
      <c r="W53" s="348"/>
    </row>
    <row r="54" spans="3:23" ht="12" hidden="1" customHeight="1">
      <c r="C54" s="244"/>
      <c r="D54" s="348" t="s">
        <v>242</v>
      </c>
      <c r="E54" s="379" t="s">
        <v>72</v>
      </c>
      <c r="F54" s="348" t="s">
        <v>681</v>
      </c>
      <c r="G54" s="348"/>
      <c r="H54" s="348"/>
      <c r="I54" s="348"/>
      <c r="J54" s="348"/>
      <c r="K54" s="348"/>
      <c r="L54" s="374">
        <f>IF($L$2=2026,IF(INDEX(Rank2026!23:23,MATCH($J$2,Rank2026!$1:$1,0))="","-",(INDEX(Rank2026!23:23,MATCH($J$2,Rank2026!$1:$1,0)))),IF($L$2=2025,IF(INDEX(Rank2025!23:23,MATCH($J$2,Rank2025!$1:$1,0))="","-",(INDEX(Rank2025!23:23,MATCH($J$2,Rank2025!$1:$1,0)))),IF($L$2=2024,IF(INDEX(Rank2024!23:23,MATCH($J$2,Rank2024!$1:$1,0))="","-",(INDEX(Rank2024!23:23,MATCH($J$2,Rank2024!$1:$1,0)))),IF($L$2=2023,IF(INDEX(Rank2023!23:23,MATCH($J$2,Rank2023!$1:$1,0))="","-",(INDEX(Rank2023!23:23,MATCH($J$2,Rank2023!$1:$1,0)))),IF($L$2=2022,IF(INDEX(Rank2022!23:23,MATCH($J$2,Rank2022!$1:$1,0))="","-",(INDEX(Rank2022!23:23,MATCH($J$2,Rank2022!$1:$1,0)))))))))</f>
        <v>6</v>
      </c>
      <c r="M54" s="375">
        <f>IF($L$2=2026,IF(INDEX(Score2026!23:23,MATCH($J$2,Score2026!$1:$1,0))="","-",(INDEX(Score2026!23:23,MATCH($J$2,Score2026!$1:$1,0)))),IF($L$2=2025,IF(INDEX(Score2025!23:23,MATCH($J$2,Score2025!$1:$1,0))="","-",(INDEX(Score2025!23:23,MATCH($J$2,Score2025!$1:$1,0)))),IF($L$2=2024,IF(INDEX(Score2024!23:23,MATCH($J$2,Score2024!$1:$1,0))="","-",(INDEX(Score2024!23:23,MATCH($J$2,Score2024!$1:$1,0)))),IF($L$2=2023,IF(INDEX(Score2023!23:23,MATCH($J$2,Score2023!$1:$1,0))="","-",(INDEX(Score2023!23:23,MATCH($J$2,Score2023!$1:$1,0)))),IF($L$2=2022,IF(INDEX(Score2022!23:23,MATCH($J$2,Score2022!$1:$1,0))="","-",(INDEX(Score2022!23:23,MATCH($J$2,Score2022!$1:$1,0)))))))))</f>
        <v>90.000123208433394</v>
      </c>
      <c r="N54" s="376">
        <f>IF($L$2=2026,IF(INDEX(Value2026!23:23,MATCH($J$2,Value2026!$1:$1,0))="","-",(INDEX(Value2026!23:23,MATCH($J$2,Value2026!$1:$1,0)))),IF($L$2=2025,IF(INDEX(Value2025!23:23,MATCH($J$2,Value2025!$1:$1,0))="","-",(INDEX(Value2025!23:23,MATCH($J$2,Value2025!$1:$1,0)))),IF($L$2=2024,IF(INDEX(Value2024!23:23,MATCH($J$2,Value2024!$1:$1,0))="","-",(INDEX(Value2024!23:23,MATCH($J$2,Value2024!$1:$1,0)))),IF($L$2=2023,IF(INDEX(Value2023!23:23,MATCH($J$2,Value2023!$1:$1,0))="","-",(INDEX(Value2023!23:23,MATCH($J$2,Value2023!$1:$1,0)))),IF($L$2=2022,IF(INDEX(Value2022!23:23,MATCH($J$2,Value2022!$1:$1,0))="","-",(INDEX(Value2022!23:23,MATCH($J$2,Value2022!$1:$1,0)))))))))</f>
        <v>3.6272825883360893E-2</v>
      </c>
      <c r="O54" s="378">
        <f>IF(Table1329[[#This Row],[Score
(0-100)]]="-","",Table1329[[#This Row],[Score
(0-100)]]+5)</f>
        <v>39.956377503401221</v>
      </c>
      <c r="P54" s="378"/>
      <c r="Q54" s="358" t="str">
        <f t="shared" si="1"/>
        <v xml:space="preserve">t </v>
      </c>
      <c r="R54" s="348"/>
      <c r="S54" s="374">
        <f>IF($S$2=2026,IF(INDEX(Rank2026!23:23,MATCH($Q$2,Rank2026!$1:$1,0))="","-",(INDEX(Rank2026!23:23,MATCH($Q$2,Rank2026!$1:$1,0)))),IF($S$2=2025,IF(INDEX(Rank2025!23:23,MATCH($Q$2,Rank2025!$1:$1,0))="","-",(INDEX(Rank2025!23:23,MATCH($Q$2,Rank2025!$1:$1,0)))),IF($S$2=2024,IF(INDEX(Rank2024!23:23,MATCH($Q$2,Rank2024!$1:$1,0))="","-",(INDEX(Rank2024!23:23,MATCH($Q$2,Rank2024!$1:$1,0)))),IF($S$2=2023,IF(INDEX(Rank2023!23:23,MATCH($Q$2,Rank2023!$1:$1,0))="","-",(INDEX(Rank2023!23:23,MATCH($Q$2,Rank2023!$1:$1,0)))),IF($S$2=2022,IF(INDEX(Rank2022!23:23,MATCH($Q$2,Rank2022!$1:$1,0))="","-",(INDEX(Rank2022!23:23,MATCH($Q$2,Rank2022!$1:$1,0)))))))))</f>
        <v>21</v>
      </c>
      <c r="T54" s="375">
        <f>IF($S$2=2026,IF(INDEX(Score2026!23:23,MATCH($Q$2,Score2026!$1:$1,0))="","-",(INDEX(Score2026!23:23,MATCH($Q$2,Score2026!$1:$1,0)))),IF($S$2=2025,IF(INDEX(Score2025!23:23,MATCH($Q$2,Score2025!$1:$1,0))="","-",(INDEX(Score2025!23:23,MATCH($Q$2,Score2025!$1:$1,0)))),IF($S$2=2024,IF(INDEX(Score2024!23:23,MATCH($Q$2,Score2024!$1:$1,0))="","-",(INDEX(Score2024!23:23,MATCH($Q$2,Score2024!$1:$1,0)))),IF($S$2=2023,IF(INDEX(Score2023!23:23,MATCH($Q$2,Score2023!$1:$1,0))="","-",(INDEX(Score2023!23:23,MATCH($Q$2,Score2023!$1:$1,0)))),IF($S$2=2022,IF(INDEX(Score2022!23:23,MATCH($Q$2,Score2022!$1:$1,0))="","-",(INDEX(Score2022!23:23,MATCH($Q$2,Score2022!$1:$1,0)))))))))</f>
        <v>61.112191328018689</v>
      </c>
      <c r="U54" s="376">
        <f>IF($S$2=2026,IF(INDEX(Value2026!23:23,MATCH($Q$2,Value2026!$1:$1,0))="","-",(INDEX(Value2026!23:23,MATCH($Q$2,Value2026!$1:$1,0)))),IF($S$2=2025,IF(INDEX(Value2025!23:23,MATCH($Q$2,Value2025!$1:$1,0))="","-",(INDEX(Value2025!23:23,MATCH($Q$2,Value2025!$1:$1,0)))),IF($S$2=2024,IF(INDEX(Value2024!23:23,MATCH($Q$2,Value2024!$1:$1,0))="","-",(INDEX(Value2024!23:23,MATCH($Q$2,Value2024!$1:$1,0)))),IF($S$2=2023,IF(INDEX(Value2023!23:23,MATCH($Q$2,Value2023!$1:$1,0))="","-",(INDEX(Value2023!23:23,MATCH($Q$2,Value2023!$1:$1,0)))),IF($S$2=2022,IF(INDEX(Value2022!23:23,MATCH($Q$2,Value2022!$1:$1,0))="","-",(INDEX(Value2022!23:23,MATCH($Q$2,Value2022!$1:$1,0)))))))))</f>
        <v>0.1</v>
      </c>
      <c r="V54" s="377">
        <f t="shared" si="2"/>
        <v>66.112191328018696</v>
      </c>
      <c r="W54" s="348"/>
    </row>
    <row r="55" spans="3:23" ht="12" hidden="1" customHeight="1">
      <c r="C55" s="244"/>
      <c r="D55" s="348" t="s">
        <v>242</v>
      </c>
      <c r="E55" s="372" t="s">
        <v>74</v>
      </c>
      <c r="F55" s="373" t="s">
        <v>75</v>
      </c>
      <c r="G55" s="373"/>
      <c r="H55" s="373"/>
      <c r="I55" s="373"/>
      <c r="J55" s="373"/>
      <c r="K55" s="373"/>
      <c r="L55" s="374">
        <f>IF($L$2=2026,IF(INDEX(Rank2026!24:24,MATCH($J$2,Rank2026!$1:$1,0))="","-",(INDEX(Rank2026!24:24,MATCH($J$2,Rank2026!$1:$1,0)))),IF($L$2=2025,IF(INDEX(Rank2025!24:24,MATCH($J$2,Rank2025!$1:$1,0))="","-",(INDEX(Rank2025!24:24,MATCH($J$2,Rank2025!$1:$1,0)))),IF($L$2=2024,IF(INDEX(Rank2024!24:24,MATCH($J$2,Rank2024!$1:$1,0))="","-",(INDEX(Rank2024!24:24,MATCH($J$2,Rank2024!$1:$1,0)))),IF($L$2=2023,IF(INDEX(Rank2023!24:24,MATCH($J$2,Rank2023!$1:$1,0))="","-",(INDEX(Rank2023!24:24,MATCH($J$2,Rank2023!$1:$1,0)))),IF($L$2=2022,IF(INDEX(Rank2022!24:24,MATCH($J$2,Rank2022!$1:$1,0))="","-",(INDEX(Rank2022!24:24,MATCH($J$2,Rank2022!$1:$1,0)))))))))</f>
        <v>12</v>
      </c>
      <c r="M55" s="375">
        <f>IF($L$2=2026,IF(INDEX(Score2026!24:24,MATCH($J$2,Score2026!$1:$1,0))="","-",(INDEX(Score2026!24:24,MATCH($J$2,Score2026!$1:$1,0)))),IF($L$2=2025,IF(INDEX(Score2025!24:24,MATCH($J$2,Score2025!$1:$1,0))="","-",(INDEX(Score2025!24:24,MATCH($J$2,Score2025!$1:$1,0)))),IF($L$2=2024,IF(INDEX(Score2024!24:24,MATCH($J$2,Score2024!$1:$1,0))="","-",(INDEX(Score2024!24:24,MATCH($J$2,Score2024!$1:$1,0)))),IF($L$2=2023,IF(INDEX(Score2023!24:24,MATCH($J$2,Score2023!$1:$1,0))="","-",(INDEX(Score2023!24:24,MATCH($J$2,Score2023!$1:$1,0)))),IF($L$2=2022,IF(INDEX(Score2022!24:24,MATCH($J$2,Score2022!$1:$1,0))="","-",(INDEX(Score2022!24:24,MATCH($J$2,Score2022!$1:$1,0)))))))))</f>
        <v>46.131488154149203</v>
      </c>
      <c r="N55" s="376">
        <f>IF($L$2=2026,IF(INDEX(Value2026!24:24,MATCH($J$2,Value2026!$1:$1,0))="","-",(INDEX(Value2026!24:24,MATCH($J$2,Value2026!$1:$1,0)))),IF($L$2=2025,IF(INDEX(Value2025!24:24,MATCH($J$2,Value2025!$1:$1,0))="","-",(INDEX(Value2025!24:24,MATCH($J$2,Value2025!$1:$1,0)))),IF($L$2=2024,IF(INDEX(Value2024!24:24,MATCH($J$2,Value2024!$1:$1,0))="","-",(INDEX(Value2024!24:24,MATCH($J$2,Value2024!$1:$1,0)))),IF($L$2=2023,IF(INDEX(Value2023!24:24,MATCH($J$2,Value2023!$1:$1,0))="","-",(INDEX(Value2023!24:24,MATCH($J$2,Value2023!$1:$1,0)))),IF($L$2=2022,IF(INDEX(Value2022!24:24,MATCH($J$2,Value2022!$1:$1,0))="","-",(INDEX(Value2022!24:24,MATCH($J$2,Value2022!$1:$1,0)))))))))</f>
        <v>120.825912311243</v>
      </c>
      <c r="O55" s="377">
        <f>IF(Table1329[[#This Row],[Score
(0-100)]]="-","",Table1329[[#This Row],[Score
(0-100)]]+5)</f>
        <v>76.286980290766422</v>
      </c>
      <c r="P55" s="378"/>
      <c r="Q55" s="358" t="str">
        <f t="shared" si="1"/>
        <v xml:space="preserve">t </v>
      </c>
      <c r="R55" s="348"/>
      <c r="S55" s="374">
        <f>IF($S$2=2026,IF(INDEX(Rank2026!24:24,MATCH($Q$2,Rank2026!$1:$1,0))="","-",(INDEX(Rank2026!24:24,MATCH($Q$2,Rank2026!$1:$1,0)))),IF($S$2=2025,IF(INDEX(Rank2025!24:24,MATCH($Q$2,Rank2025!$1:$1,0))="","-",(INDEX(Rank2025!24:24,MATCH($Q$2,Rank2025!$1:$1,0)))),IF($S$2=2024,IF(INDEX(Rank2024!24:24,MATCH($Q$2,Rank2024!$1:$1,0))="","-",(INDEX(Rank2024!24:24,MATCH($Q$2,Rank2024!$1:$1,0)))),IF($S$2=2023,IF(INDEX(Rank2023!24:24,MATCH($Q$2,Rank2023!$1:$1,0))="","-",(INDEX(Rank2023!24:24,MATCH($Q$2,Rank2023!$1:$1,0)))),IF($S$2=2022,IF(INDEX(Rank2022!24:24,MATCH($Q$2,Rank2022!$1:$1,0))="","-",(INDEX(Rank2022!24:24,MATCH($Q$2,Rank2022!$1:$1,0)))))))))</f>
        <v>23</v>
      </c>
      <c r="T55" s="375">
        <f>IF($S$2=2026,IF(INDEX(Score2026!24:24,MATCH($Q$2,Score2026!$1:$1,0))="","-",(INDEX(Score2026!24:24,MATCH($Q$2,Score2026!$1:$1,0)))),IF($S$2=2025,IF(INDEX(Score2025!24:24,MATCH($Q$2,Score2025!$1:$1,0))="","-",(INDEX(Score2025!24:24,MATCH($Q$2,Score2025!$1:$1,0)))),IF($S$2=2024,IF(INDEX(Score2024!24:24,MATCH($Q$2,Score2024!$1:$1,0))="","-",(INDEX(Score2024!24:24,MATCH($Q$2,Score2024!$1:$1,0)))),IF($S$2=2023,IF(INDEX(Score2023!24:24,MATCH($Q$2,Score2023!$1:$1,0))="","-",(INDEX(Score2023!24:24,MATCH($Q$2,Score2023!$1:$1,0)))),IF($S$2=2022,IF(INDEX(Score2022!24:24,MATCH($Q$2,Score2022!$1:$1,0))="","-",(INDEX(Score2022!24:24,MATCH($Q$2,Score2022!$1:$1,0)))))))))</f>
        <v>10.584107891379624</v>
      </c>
      <c r="U55" s="376">
        <f>IF($S$2=2026,IF(INDEX(Value2026!24:24,MATCH($Q$2,Value2026!$1:$1,0))="","-",(INDEX(Value2026!24:24,MATCH($Q$2,Value2026!$1:$1,0)))),IF($S$2=2025,IF(INDEX(Value2025!24:24,MATCH($Q$2,Value2025!$1:$1,0))="","-",(INDEX(Value2025!24:24,MATCH($Q$2,Value2025!$1:$1,0)))),IF($S$2=2024,IF(INDEX(Value2024!24:24,MATCH($Q$2,Value2024!$1:$1,0))="","-",(INDEX(Value2024!24:24,MATCH($Q$2,Value2024!$1:$1,0)))),IF($S$2=2023,IF(INDEX(Value2023!24:24,MATCH($Q$2,Value2023!$1:$1,0))="","-",(INDEX(Value2023!24:24,MATCH($Q$2,Value2023!$1:$1,0)))),IF($S$2=2022,IF(INDEX(Value2022!24:24,MATCH($Q$2,Value2022!$1:$1,0))="","-",(INDEX(Value2022!24:24,MATCH($Q$2,Value2022!$1:$1,0)))))))))</f>
        <v>34.65</v>
      </c>
      <c r="V55" s="377">
        <f t="shared" si="2"/>
        <v>15.584107891379624</v>
      </c>
      <c r="W55" s="348"/>
    </row>
    <row r="56" spans="3:23" ht="12" hidden="1" customHeight="1">
      <c r="C56" s="244"/>
      <c r="D56" s="348" t="s">
        <v>242</v>
      </c>
      <c r="E56" s="379" t="s">
        <v>76</v>
      </c>
      <c r="F56" s="348" t="s">
        <v>77</v>
      </c>
      <c r="G56" s="348"/>
      <c r="H56" s="348"/>
      <c r="I56" s="348"/>
      <c r="J56" s="348"/>
      <c r="K56" s="348"/>
      <c r="L56" s="374">
        <f>IF($L$2=2026,IF(INDEX(Rank2026!25:25,MATCH($J$2,Rank2026!$1:$1,0))="","-",(INDEX(Rank2026!25:25,MATCH($J$2,Rank2026!$1:$1,0)))),IF($L$2=2025,IF(INDEX(Rank2025!25:25,MATCH($J$2,Rank2025!$1:$1,0))="","-",(INDEX(Rank2025!25:25,MATCH($J$2,Rank2025!$1:$1,0)))),IF($L$2=2024,IF(INDEX(Rank2024!25:25,MATCH($J$2,Rank2024!$1:$1,0))="","-",(INDEX(Rank2024!25:25,MATCH($J$2,Rank2024!$1:$1,0)))),IF($L$2=2023,IF(INDEX(Rank2023!25:25,MATCH($J$2,Rank2023!$1:$1,0))="","-",(INDEX(Rank2023!25:25,MATCH($J$2,Rank2023!$1:$1,0)))),IF($L$2=2022,IF(INDEX(Rank2022!25:25,MATCH($J$2,Rank2022!$1:$1,0))="","-",(INDEX(Rank2022!25:25,MATCH($J$2,Rank2022!$1:$1,0)))))))))</f>
        <v>13</v>
      </c>
      <c r="M56" s="375">
        <f>IF($L$2=2026,IF(INDEX(Score2026!25:25,MATCH($J$2,Score2026!$1:$1,0))="","-",(INDEX(Score2026!25:25,MATCH($J$2,Score2026!$1:$1,0)))),IF($L$2=2025,IF(INDEX(Score2025!25:25,MATCH($J$2,Score2025!$1:$1,0))="","-",(INDEX(Score2025!25:25,MATCH($J$2,Score2025!$1:$1,0)))),IF($L$2=2024,IF(INDEX(Score2024!25:25,MATCH($J$2,Score2024!$1:$1,0))="","-",(INDEX(Score2024!25:25,MATCH($J$2,Score2024!$1:$1,0)))),IF($L$2=2023,IF(INDEX(Score2023!25:25,MATCH($J$2,Score2023!$1:$1,0))="","-",(INDEX(Score2023!25:25,MATCH($J$2,Score2023!$1:$1,0)))),IF($L$2=2022,IF(INDEX(Score2022!25:25,MATCH($J$2,Score2022!$1:$1,0))="","-",(INDEX(Score2022!25:25,MATCH($J$2,Score2022!$1:$1,0)))))))))</f>
        <v>63.479366246035731</v>
      </c>
      <c r="N56" s="376" t="str">
        <f>IF($L$2=2026,IF(INDEX(Value2026!25:25,MATCH($J$2,Value2026!$1:$1,0))="","-",(INDEX(Value2026!25:25,MATCH($J$2,Value2026!$1:$1,0)))),IF($L$2=2025,IF(INDEX(Value2025!25:25,MATCH($J$2,Value2025!$1:$1,0))="","-",(INDEX(Value2025!25:25,MATCH($J$2,Value2025!$1:$1,0)))),IF($L$2=2024,IF(INDEX(Value2024!25:25,MATCH($J$2,Value2024!$1:$1,0))="","-",(INDEX(Value2024!25:25,MATCH($J$2,Value2024!$1:$1,0)))),IF($L$2=2023,IF(INDEX(Value2023!25:25,MATCH($J$2,Value2023!$1:$1,0))="","-",(INDEX(Value2023!25:25,MATCH($J$2,Value2023!$1:$1,0)))),IF($L$2=2022,IF(INDEX(Value2022!25:25,MATCH($J$2,Value2022!$1:$1,0))="","-",(INDEX(Value2022!25:25,MATCH($J$2,Value2022!$1:$1,0)))))))))</f>
        <v>-</v>
      </c>
      <c r="O56" s="378">
        <f>IF(Table1329[[#This Row],[Score
(0-100)]]="-","",Table1329[[#This Row],[Score
(0-100)]]+5)</f>
        <v>53.479688748327199</v>
      </c>
      <c r="P56" s="378"/>
      <c r="Q56" s="358" t="str">
        <f t="shared" si="1"/>
        <v xml:space="preserve">t </v>
      </c>
      <c r="R56" s="348"/>
      <c r="S56" s="374">
        <f>IF($S$2=2026,IF(INDEX(Rank2026!25:25,MATCH($Q$2,Rank2026!$1:$1,0))="","-",(INDEX(Rank2026!25:25,MATCH($Q$2,Rank2026!$1:$1,0)))),IF($S$2=2025,IF(INDEX(Rank2025!25:25,MATCH($Q$2,Rank2025!$1:$1,0))="","-",(INDEX(Rank2025!25:25,MATCH($Q$2,Rank2025!$1:$1,0)))),IF($S$2=2024,IF(INDEX(Rank2024!25:25,MATCH($Q$2,Rank2024!$1:$1,0))="","-",(INDEX(Rank2024!25:25,MATCH($Q$2,Rank2024!$1:$1,0)))),IF($S$2=2023,IF(INDEX(Rank2023!25:25,MATCH($Q$2,Rank2023!$1:$1,0))="","-",(INDEX(Rank2023!25:25,MATCH($Q$2,Rank2023!$1:$1,0)))),IF($S$2=2022,IF(INDEX(Rank2022!25:25,MATCH($Q$2,Rank2022!$1:$1,0))="","-",(INDEX(Rank2022!25:25,MATCH($Q$2,Rank2022!$1:$1,0)))))))))</f>
        <v>19</v>
      </c>
      <c r="T56" s="375">
        <f>IF($S$2=2026,IF(INDEX(Score2026!25:25,MATCH($Q$2,Score2026!$1:$1,0))="","-",(INDEX(Score2026!25:25,MATCH($Q$2,Score2026!$1:$1,0)))),IF($S$2=2025,IF(INDEX(Score2025!25:25,MATCH($Q$2,Score2025!$1:$1,0))="","-",(INDEX(Score2025!25:25,MATCH($Q$2,Score2025!$1:$1,0)))),IF($S$2=2024,IF(INDEX(Score2024!25:25,MATCH($Q$2,Score2024!$1:$1,0))="","-",(INDEX(Score2024!25:25,MATCH($Q$2,Score2024!$1:$1,0)))),IF($S$2=2023,IF(INDEX(Score2023!25:25,MATCH($Q$2,Score2023!$1:$1,0))="","-",(INDEX(Score2023!25:25,MATCH($Q$2,Score2023!$1:$1,0)))),IF($S$2=2022,IF(INDEX(Score2022!25:25,MATCH($Q$2,Score2022!$1:$1,0))="","-",(INDEX(Score2022!25:25,MATCH($Q$2,Score2022!$1:$1,0)))))))))</f>
        <v>50.248533496862734</v>
      </c>
      <c r="U56" s="376" t="str">
        <f>IF($S$2=2026,IF(INDEX(Value2026!25:25,MATCH($Q$2,Value2026!$1:$1,0))="","-",(INDEX(Value2026!25:25,MATCH($Q$2,Value2026!$1:$1,0)))),IF($S$2=2025,IF(INDEX(Value2025!25:25,MATCH($Q$2,Value2025!$1:$1,0))="","-",(INDEX(Value2025!25:25,MATCH($Q$2,Value2025!$1:$1,0)))),IF($S$2=2024,IF(INDEX(Value2024!25:25,MATCH($Q$2,Value2024!$1:$1,0))="","-",(INDEX(Value2024!25:25,MATCH($Q$2,Value2024!$1:$1,0)))),IF($S$2=2023,IF(INDEX(Value2023!25:25,MATCH($Q$2,Value2023!$1:$1,0))="","-",(INDEX(Value2023!25:25,MATCH($Q$2,Value2023!$1:$1,0)))),IF($S$2=2022,IF(INDEX(Value2022!25:25,MATCH($Q$2,Value2022!$1:$1,0))="","-",(INDEX(Value2022!25:25,MATCH($Q$2,Value2022!$1:$1,0)))))))))</f>
        <v>-</v>
      </c>
      <c r="V56" s="377">
        <f t="shared" si="2"/>
        <v>55.248533496862734</v>
      </c>
      <c r="W56" s="348"/>
    </row>
    <row r="57" spans="3:23" ht="12" hidden="1" customHeight="1">
      <c r="C57" s="244"/>
      <c r="D57" s="348" t="s">
        <v>242</v>
      </c>
      <c r="E57" s="380" t="s">
        <v>78</v>
      </c>
      <c r="F57" s="381" t="s">
        <v>79</v>
      </c>
      <c r="G57" s="381"/>
      <c r="H57" s="381"/>
      <c r="I57" s="381"/>
      <c r="J57" s="381"/>
      <c r="K57" s="381"/>
      <c r="L57" s="374">
        <f>IF($L$2=2026,IF(INDEX(Rank2026!26:26,MATCH($J$2,Rank2026!$1:$1,0))="","-",(INDEX(Rank2026!26:26,MATCH($J$2,Rank2026!$1:$1,0)))),IF($L$2=2025,IF(INDEX(Rank2025!26:26,MATCH($J$2,Rank2025!$1:$1,0))="","-",(INDEX(Rank2025!26:26,MATCH($J$2,Rank2025!$1:$1,0)))),IF($L$2=2024,IF(INDEX(Rank2024!26:26,MATCH($J$2,Rank2024!$1:$1,0))="","-",(INDEX(Rank2024!26:26,MATCH($J$2,Rank2024!$1:$1,0)))),IF($L$2=2023,IF(INDEX(Rank2023!26:26,MATCH($J$2,Rank2023!$1:$1,0))="","-",(INDEX(Rank2023!26:26,MATCH($J$2,Rank2023!$1:$1,0)))),IF($L$2=2022,IF(INDEX(Rank2022!26:26,MATCH($J$2,Rank2022!$1:$1,0))="","-",(INDEX(Rank2022!26:26,MATCH($J$2,Rank2022!$1:$1,0)))))))))</f>
        <v>9</v>
      </c>
      <c r="M57" s="375">
        <f>IF($L$2=2026,IF(INDEX(Score2026!26:26,MATCH($J$2,Score2026!$1:$1,0))="","-",(INDEX(Score2026!26:26,MATCH($J$2,Score2026!$1:$1,0)))),IF($L$2=2025,IF(INDEX(Score2025!26:26,MATCH($J$2,Score2025!$1:$1,0))="","-",(INDEX(Score2025!26:26,MATCH($J$2,Score2025!$1:$1,0)))),IF($L$2=2024,IF(INDEX(Score2024!26:26,MATCH($J$2,Score2024!$1:$1,0))="","-",(INDEX(Score2024!26:26,MATCH($J$2,Score2024!$1:$1,0)))),IF($L$2=2023,IF(INDEX(Score2023!26:26,MATCH($J$2,Score2023!$1:$1,0))="","-",(INDEX(Score2023!26:26,MATCH($J$2,Score2023!$1:$1,0)))),IF($L$2=2022,IF(INDEX(Score2022!26:26,MATCH($J$2,Score2022!$1:$1,0))="","-",(INDEX(Score2022!26:26,MATCH($J$2,Score2022!$1:$1,0)))))))))</f>
        <v>86.440677966101688</v>
      </c>
      <c r="N57" s="376">
        <f>IF($L$2=2026,IF(INDEX(Value2026!26:26,MATCH($J$2,Value2026!$1:$1,0))="","-",(INDEX(Value2026!26:26,MATCH($J$2,Value2026!$1:$1,0)))),IF($L$2=2025,IF(INDEX(Value2025!26:26,MATCH($J$2,Value2025!$1:$1,0))="","-",(INDEX(Value2025!26:26,MATCH($J$2,Value2025!$1:$1,0)))),IF($L$2=2024,IF(INDEX(Value2024!26:26,MATCH($J$2,Value2024!$1:$1,0))="","-",(INDEX(Value2024!26:26,MATCH($J$2,Value2024!$1:$1,0)))),IF($L$2=2023,IF(INDEX(Value2023!26:26,MATCH($J$2,Value2023!$1:$1,0))="","-",(INDEX(Value2023!26:26,MATCH($J$2,Value2023!$1:$1,0)))),IF($L$2=2022,IF(INDEX(Value2022!26:26,MATCH($J$2,Value2022!$1:$1,0))="","-",(INDEX(Value2022!26:26,MATCH($J$2,Value2022!$1:$1,0)))))))))</f>
        <v>52</v>
      </c>
      <c r="O57" s="378">
        <f>IF(Table1329[[#This Row],[Score
(0-100)]]="-","",Table1329[[#This Row],[Score
(0-100)]]+5)</f>
        <v>59.065040650406488</v>
      </c>
      <c r="P57" s="378"/>
      <c r="Q57" s="358" t="str">
        <f t="shared" si="1"/>
        <v xml:space="preserve">t </v>
      </c>
      <c r="R57" s="348"/>
      <c r="S57" s="374">
        <f>IF($S$2=2026,IF(INDEX(Rank2026!26:26,MATCH($Q$2,Rank2026!$1:$1,0))="","-",(INDEX(Rank2026!26:26,MATCH($Q$2,Rank2026!$1:$1,0)))),IF($S$2=2025,IF(INDEX(Rank2025!26:26,MATCH($Q$2,Rank2025!$1:$1,0))="","-",(INDEX(Rank2025!26:26,MATCH($Q$2,Rank2025!$1:$1,0)))),IF($S$2=2024,IF(INDEX(Rank2024!26:26,MATCH($Q$2,Rank2024!$1:$1,0))="","-",(INDEX(Rank2024!26:26,MATCH($Q$2,Rank2024!$1:$1,0)))),IF($S$2=2023,IF(INDEX(Rank2023!26:26,MATCH($Q$2,Rank2023!$1:$1,0))="","-",(INDEX(Rank2023!26:26,MATCH($Q$2,Rank2023!$1:$1,0)))),IF($S$2=2022,IF(INDEX(Rank2022!26:26,MATCH($Q$2,Rank2022!$1:$1,0))="","-",(INDEX(Rank2022!26:26,MATCH($Q$2,Rank2022!$1:$1,0)))))))))</f>
        <v>18</v>
      </c>
      <c r="T57" s="375">
        <f>IF($S$2=2026,IF(INDEX(Score2026!26:26,MATCH($Q$2,Score2026!$1:$1,0))="","-",(INDEX(Score2026!26:26,MATCH($Q$2,Score2026!$1:$1,0)))),IF($S$2=2025,IF(INDEX(Score2025!26:26,MATCH($Q$2,Score2025!$1:$1,0))="","-",(INDEX(Score2025!26:26,MATCH($Q$2,Score2025!$1:$1,0)))),IF($S$2=2024,IF(INDEX(Score2024!26:26,MATCH($Q$2,Score2024!$1:$1,0))="","-",(INDEX(Score2024!26:26,MATCH($Q$2,Score2024!$1:$1,0)))),IF($S$2=2023,IF(INDEX(Score2023!26:26,MATCH($Q$2,Score2023!$1:$1,0))="","-",(INDEX(Score2023!26:26,MATCH($Q$2,Score2023!$1:$1,0)))),IF($S$2=2022,IF(INDEX(Score2022!26:26,MATCH($Q$2,Score2022!$1:$1,0))="","-",(INDEX(Score2022!26:26,MATCH($Q$2,Score2022!$1:$1,0)))))))))</f>
        <v>57.976130442091105</v>
      </c>
      <c r="U57" s="376">
        <f>IF($S$2=2026,IF(INDEX(Value2026!26:26,MATCH($Q$2,Value2026!$1:$1,0))="","-",(INDEX(Value2026!26:26,MATCH($Q$2,Value2026!$1:$1,0)))),IF($S$2=2025,IF(INDEX(Value2025!26:26,MATCH($Q$2,Value2025!$1:$1,0))="","-",(INDEX(Value2025!26:26,MATCH($Q$2,Value2025!$1:$1,0)))),IF($S$2=2024,IF(INDEX(Value2024!26:26,MATCH($Q$2,Value2024!$1:$1,0))="","-",(INDEX(Value2024!26:26,MATCH($Q$2,Value2024!$1:$1,0)))),IF($S$2=2023,IF(INDEX(Value2023!26:26,MATCH($Q$2,Value2023!$1:$1,0))="","-",(INDEX(Value2023!26:26,MATCH($Q$2,Value2023!$1:$1,0)))),IF($S$2=2022,IF(INDEX(Value2022!26:26,MATCH($Q$2,Value2022!$1:$1,0))="","-",(INDEX(Value2022!26:26,MATCH($Q$2,Value2022!$1:$1,0)))))))))</f>
        <v>35</v>
      </c>
      <c r="V57" s="377">
        <f t="shared" si="2"/>
        <v>62.976130442091105</v>
      </c>
      <c r="W57" s="348"/>
    </row>
    <row r="58" spans="3:23" ht="12" hidden="1" customHeight="1">
      <c r="C58" s="244"/>
      <c r="D58" s="348" t="s">
        <v>242</v>
      </c>
      <c r="E58" s="380" t="s">
        <v>80</v>
      </c>
      <c r="F58" s="381" t="s">
        <v>81</v>
      </c>
      <c r="G58" s="381"/>
      <c r="H58" s="381"/>
      <c r="I58" s="381"/>
      <c r="J58" s="381"/>
      <c r="K58" s="381"/>
      <c r="L58" s="374">
        <f>IF($L$2=2026,IF(INDEX(Rank2026!27:27,MATCH($J$2,Rank2026!$1:$1,0))="","-",(INDEX(Rank2026!27:27,MATCH($J$2,Rank2026!$1:$1,0)))),IF($L$2=2025,IF(INDEX(Rank2025!27:27,MATCH($J$2,Rank2025!$1:$1,0))="","-",(INDEX(Rank2025!27:27,MATCH($J$2,Rank2025!$1:$1,0)))),IF($L$2=2024,IF(INDEX(Rank2024!27:27,MATCH($J$2,Rank2024!$1:$1,0))="","-",(INDEX(Rank2024!27:27,MATCH($J$2,Rank2024!$1:$1,0)))),IF($L$2=2023,IF(INDEX(Rank2023!27:27,MATCH($J$2,Rank2023!$1:$1,0))="","-",(INDEX(Rank2023!27:27,MATCH($J$2,Rank2023!$1:$1,0)))),IF($L$2=2022,IF(INDEX(Rank2022!27:27,MATCH($J$2,Rank2022!$1:$1,0))="","-",(INDEX(Rank2022!27:27,MATCH($J$2,Rank2022!$1:$1,0)))))))))</f>
        <v>24</v>
      </c>
      <c r="M58" s="375">
        <f>IF($L$2=2026,IF(INDEX(Score2026!27:27,MATCH($J$2,Score2026!$1:$1,0))="","-",(INDEX(Score2026!27:27,MATCH($J$2,Score2026!$1:$1,0)))),IF($L$2=2025,IF(INDEX(Score2025!27:27,MATCH($J$2,Score2025!$1:$1,0))="","-",(INDEX(Score2025!27:27,MATCH($J$2,Score2025!$1:$1,0)))),IF($L$2=2024,IF(INDEX(Score2024!27:27,MATCH($J$2,Score2024!$1:$1,0))="","-",(INDEX(Score2024!27:27,MATCH($J$2,Score2024!$1:$1,0)))),IF($L$2=2023,IF(INDEX(Score2023!27:27,MATCH($J$2,Score2023!$1:$1,0))="","-",(INDEX(Score2023!27:27,MATCH($J$2,Score2023!$1:$1,0)))),IF($L$2=2022,IF(INDEX(Score2022!27:27,MATCH($J$2,Score2022!$1:$1,0))="","-",(INDEX(Score2022!27:27,MATCH($J$2,Score2022!$1:$1,0)))))))))</f>
        <v>60.503371541470351</v>
      </c>
      <c r="N58" s="376">
        <f>IF($L$2=2026,IF(INDEX(Value2026!27:27,MATCH($J$2,Value2026!$1:$1,0))="","-",(INDEX(Value2026!27:27,MATCH($J$2,Value2026!$1:$1,0)))),IF($L$2=2025,IF(INDEX(Value2025!27:27,MATCH($J$2,Value2025!$1:$1,0))="","-",(INDEX(Value2025!27:27,MATCH($J$2,Value2025!$1:$1,0)))),IF($L$2=2024,IF(INDEX(Value2024!27:27,MATCH($J$2,Value2024!$1:$1,0))="","-",(INDEX(Value2024!27:27,MATCH($J$2,Value2024!$1:$1,0)))),IF($L$2=2023,IF(INDEX(Value2023!27:27,MATCH($J$2,Value2023!$1:$1,0))="","-",(INDEX(Value2023!27:27,MATCH($J$2,Value2023!$1:$1,0)))),IF($L$2=2022,IF(INDEX(Value2022!27:27,MATCH($J$2,Value2022!$1:$1,0))="","-",(INDEX(Value2022!27:27,MATCH($J$2,Value2022!$1:$1,0)))))))))</f>
        <v>101.084</v>
      </c>
      <c r="O58" s="378" t="str">
        <f>IF(Table1329[[#This Row],[Score
(0-100)]]="-","",Table1329[[#This Row],[Score
(0-100)]]+5)</f>
        <v/>
      </c>
      <c r="P58" s="378"/>
      <c r="Q58" s="358" t="str">
        <f t="shared" si="1"/>
        <v xml:space="preserve"> u</v>
      </c>
      <c r="R58" s="348"/>
      <c r="S58" s="374">
        <f>IF($S$2=2026,IF(INDEX(Rank2026!27:27,MATCH($Q$2,Rank2026!$1:$1,0))="","-",(INDEX(Rank2026!27:27,MATCH($Q$2,Rank2026!$1:$1,0)))),IF($S$2=2025,IF(INDEX(Rank2025!27:27,MATCH($Q$2,Rank2025!$1:$1,0))="","-",(INDEX(Rank2025!27:27,MATCH($Q$2,Rank2025!$1:$1,0)))),IF($S$2=2024,IF(INDEX(Rank2024!27:27,MATCH($Q$2,Rank2024!$1:$1,0))="","-",(INDEX(Rank2024!27:27,MATCH($Q$2,Rank2024!$1:$1,0)))),IF($S$2=2023,IF(INDEX(Rank2023!27:27,MATCH($Q$2,Rank2023!$1:$1,0))="","-",(INDEX(Rank2023!27:27,MATCH($Q$2,Rank2023!$1:$1,0)))),IF($S$2=2022,IF(INDEX(Rank2022!27:27,MATCH($Q$2,Rank2022!$1:$1,0))="","-",(INDEX(Rank2022!27:27,MATCH($Q$2,Rank2022!$1:$1,0)))))))))</f>
        <v>17</v>
      </c>
      <c r="T58" s="375">
        <f>IF($S$2=2026,IF(INDEX(Score2026!27:27,MATCH($Q$2,Score2026!$1:$1,0))="","-",(INDEX(Score2026!27:27,MATCH($Q$2,Score2026!$1:$1,0)))),IF($S$2=2025,IF(INDEX(Score2025!27:27,MATCH($Q$2,Score2025!$1:$1,0))="","-",(INDEX(Score2025!27:27,MATCH($Q$2,Score2025!$1:$1,0)))),IF($S$2=2024,IF(INDEX(Score2024!27:27,MATCH($Q$2,Score2024!$1:$1,0))="","-",(INDEX(Score2024!27:27,MATCH($Q$2,Score2024!$1:$1,0)))),IF($S$2=2023,IF(INDEX(Score2023!27:27,MATCH($Q$2,Score2023!$1:$1,0))="","-",(INDEX(Score2023!27:27,MATCH($Q$2,Score2023!$1:$1,0)))),IF($S$2=2022,IF(INDEX(Score2022!27:27,MATCH($Q$2,Score2022!$1:$1,0))="","-",(INDEX(Score2022!27:27,MATCH($Q$2,Score2022!$1:$1,0)))))))))</f>
        <v>76.048555702521654</v>
      </c>
      <c r="U58" s="376">
        <f>IF($S$2=2026,IF(INDEX(Value2026!27:27,MATCH($Q$2,Value2026!$1:$1,0))="","-",(INDEX(Value2026!27:27,MATCH($Q$2,Value2026!$1:$1,0)))),IF($S$2=2025,IF(INDEX(Value2025!27:27,MATCH($Q$2,Value2025!$1:$1,0))="","-",(INDEX(Value2025!27:27,MATCH($Q$2,Value2025!$1:$1,0)))),IF($S$2=2024,IF(INDEX(Value2024!27:27,MATCH($Q$2,Value2024!$1:$1,0))="","-",(INDEX(Value2024!27:27,MATCH($Q$2,Value2024!$1:$1,0)))),IF($S$2=2023,IF(INDEX(Value2023!27:27,MATCH($Q$2,Value2023!$1:$1,0))="","-",(INDEX(Value2023!27:27,MATCH($Q$2,Value2023!$1:$1,0)))),IF($S$2=2022,IF(INDEX(Value2022!27:27,MATCH($Q$2,Value2022!$1:$1,0))="","-",(INDEX(Value2022!27:27,MATCH($Q$2,Value2022!$1:$1,0)))))))))</f>
        <v>58.424999999999997</v>
      </c>
      <c r="V58" s="377">
        <f t="shared" si="2"/>
        <v>81.048555702521654</v>
      </c>
      <c r="W58" s="348"/>
    </row>
    <row r="59" spans="3:23" ht="12" hidden="1" customHeight="1">
      <c r="C59" s="244"/>
      <c r="D59" s="348" t="s">
        <v>242</v>
      </c>
      <c r="E59" s="383" t="s">
        <v>82</v>
      </c>
      <c r="F59" s="384" t="s">
        <v>83</v>
      </c>
      <c r="G59" s="384"/>
      <c r="H59" s="384"/>
      <c r="I59" s="384"/>
      <c r="J59" s="384"/>
      <c r="K59" s="384"/>
      <c r="L59" s="374">
        <f>IF($L$2=2026,IF(INDEX(Rank2026!28:28,MATCH($J$2,Rank2026!$1:$1,0))="","-",(INDEX(Rank2026!28:28,MATCH($J$2,Rank2026!$1:$1,0)))),IF($L$2=2025,IF(INDEX(Rank2025!28:28,MATCH($J$2,Rank2025!$1:$1,0))="","-",(INDEX(Rank2025!28:28,MATCH($J$2,Rank2025!$1:$1,0)))),IF($L$2=2024,IF(INDEX(Rank2024!28:28,MATCH($J$2,Rank2024!$1:$1,0))="","-",(INDEX(Rank2024!28:28,MATCH($J$2,Rank2024!$1:$1,0)))),IF($L$2=2023,IF(INDEX(Rank2023!28:28,MATCH($J$2,Rank2023!$1:$1,0))="","-",(INDEX(Rank2023!28:28,MATCH($J$2,Rank2023!$1:$1,0)))),IF($L$2=2022,IF(INDEX(Rank2022!28:28,MATCH($J$2,Rank2022!$1:$1,0))="","-",(INDEX(Rank2022!28:28,MATCH($J$2,Rank2022!$1:$1,0)))))))))</f>
        <v>9</v>
      </c>
      <c r="M59" s="375">
        <f>IF($L$2=2026,IF(INDEX(Score2026!28:28,MATCH($J$2,Score2026!$1:$1,0))="","-",(INDEX(Score2026!28:28,MATCH($J$2,Score2026!$1:$1,0)))),IF($L$2=2025,IF(INDEX(Score2025!28:28,MATCH($J$2,Score2025!$1:$1,0))="","-",(INDEX(Score2025!28:28,MATCH($J$2,Score2025!$1:$1,0)))),IF($L$2=2024,IF(INDEX(Score2024!28:28,MATCH($J$2,Score2024!$1:$1,0))="","-",(INDEX(Score2024!28:28,MATCH($J$2,Score2024!$1:$1,0)))),IF($L$2=2023,IF(INDEX(Score2023!28:28,MATCH($J$2,Score2023!$1:$1,0))="","-",(INDEX(Score2023!28:28,MATCH($J$2,Score2023!$1:$1,0)))),IF($L$2=2022,IF(INDEX(Score2022!28:28,MATCH($J$2,Score2022!$1:$1,0))="","-",(INDEX(Score2022!28:28,MATCH($J$2,Score2022!$1:$1,0)))))))))</f>
        <v>79.056523207353905</v>
      </c>
      <c r="N59" s="376" t="str">
        <f>IF($L$2=2026,IF(INDEX(Value2026!28:28,MATCH($J$2,Value2026!$1:$1,0))="","-",(INDEX(Value2026!28:28,MATCH($J$2,Value2026!$1:$1,0)))),IF($L$2=2025,IF(INDEX(Value2025!28:28,MATCH($J$2,Value2025!$1:$1,0))="","-",(INDEX(Value2025!28:28,MATCH($J$2,Value2025!$1:$1,0)))),IF($L$2=2024,IF(INDEX(Value2024!28:28,MATCH($J$2,Value2024!$1:$1,0))="","-",(INDEX(Value2024!28:28,MATCH($J$2,Value2024!$1:$1,0)))),IF($L$2=2023,IF(INDEX(Value2023!28:28,MATCH($J$2,Value2023!$1:$1,0))="","-",(INDEX(Value2023!28:28,MATCH($J$2,Value2023!$1:$1,0)))),IF($L$2=2022,IF(INDEX(Value2022!28:28,MATCH($J$2,Value2022!$1:$1,0))="","-",(INDEX(Value2022!28:28,MATCH($J$2,Value2022!$1:$1,0)))))))))</f>
        <v>-</v>
      </c>
      <c r="O59" s="385">
        <f>IF(Table1329[[#This Row],[Score
(0-100)]]="-","",Table1329[[#This Row],[Score
(0-100)]]+5)</f>
        <v>20.777787872069364</v>
      </c>
      <c r="P59" s="378"/>
      <c r="Q59" s="358" t="str">
        <f t="shared" si="1"/>
        <v xml:space="preserve">t </v>
      </c>
      <c r="R59" s="348"/>
      <c r="S59" s="374">
        <f>IF($S$2=2026,IF(INDEX(Rank2026!28:28,MATCH($Q$2,Rank2026!$1:$1,0))="","-",(INDEX(Rank2026!28:28,MATCH($Q$2,Rank2026!$1:$1,0)))),IF($S$2=2025,IF(INDEX(Rank2025!28:28,MATCH($Q$2,Rank2025!$1:$1,0))="","-",(INDEX(Rank2025!28:28,MATCH($Q$2,Rank2025!$1:$1,0)))),IF($S$2=2024,IF(INDEX(Rank2024!28:28,MATCH($Q$2,Rank2024!$1:$1,0))="","-",(INDEX(Rank2024!28:28,MATCH($Q$2,Rank2024!$1:$1,0)))),IF($S$2=2023,IF(INDEX(Rank2023!28:28,MATCH($Q$2,Rank2023!$1:$1,0))="","-",(INDEX(Rank2023!28:28,MATCH($Q$2,Rank2023!$1:$1,0)))),IF($S$2=2022,IF(INDEX(Rank2022!28:28,MATCH($Q$2,Rank2022!$1:$1,0))="","-",(INDEX(Rank2022!28:28,MATCH($Q$2,Rank2022!$1:$1,0)))))))))</f>
        <v>23</v>
      </c>
      <c r="T59" s="375">
        <f>IF($S$2=2026,IF(INDEX(Score2026!28:28,MATCH($Q$2,Score2026!$1:$1,0))="","-",(INDEX(Score2026!28:28,MATCH($Q$2,Score2026!$1:$1,0)))),IF($S$2=2025,IF(INDEX(Score2025!28:28,MATCH($Q$2,Score2025!$1:$1,0))="","-",(INDEX(Score2025!28:28,MATCH($Q$2,Score2025!$1:$1,0)))),IF($S$2=2024,IF(INDEX(Score2024!28:28,MATCH($Q$2,Score2024!$1:$1,0))="","-",(INDEX(Score2024!28:28,MATCH($Q$2,Score2024!$1:$1,0)))),IF($S$2=2023,IF(INDEX(Score2023!28:28,MATCH($Q$2,Score2023!$1:$1,0))="","-",(INDEX(Score2023!28:28,MATCH($Q$2,Score2023!$1:$1,0)))),IF($S$2=2022,IF(INDEX(Score2022!28:28,MATCH($Q$2,Score2022!$1:$1,0))="","-",(INDEX(Score2022!28:28,MATCH($Q$2,Score2022!$1:$1,0)))))))))</f>
        <v>20.171679983376833</v>
      </c>
      <c r="U59" s="376" t="str">
        <f>IF($S$2=2026,IF(INDEX(Value2026!28:28,MATCH($Q$2,Value2026!$1:$1,0))="","-",(INDEX(Value2026!28:28,MATCH($Q$2,Value2026!$1:$1,0)))),IF($S$2=2025,IF(INDEX(Value2025!28:28,MATCH($Q$2,Value2025!$1:$1,0))="","-",(INDEX(Value2025!28:28,MATCH($Q$2,Value2025!$1:$1,0)))),IF($S$2=2024,IF(INDEX(Value2024!28:28,MATCH($Q$2,Value2024!$1:$1,0))="","-",(INDEX(Value2024!28:28,MATCH($Q$2,Value2024!$1:$1,0)))),IF($S$2=2023,IF(INDEX(Value2023!28:28,MATCH($Q$2,Value2023!$1:$1,0))="","-",(INDEX(Value2023!28:28,MATCH($Q$2,Value2023!$1:$1,0)))),IF($S$2=2022,IF(INDEX(Value2022!28:28,MATCH($Q$2,Value2022!$1:$1,0))="","-",(INDEX(Value2022!28:28,MATCH($Q$2,Value2022!$1:$1,0)))))))))</f>
        <v>-</v>
      </c>
      <c r="V59" s="377">
        <f t="shared" si="2"/>
        <v>25.171679983376833</v>
      </c>
      <c r="W59" s="348"/>
    </row>
    <row r="60" spans="3:23" ht="12" hidden="1" customHeight="1">
      <c r="C60" s="244"/>
      <c r="D60" s="348" t="s">
        <v>242</v>
      </c>
      <c r="E60" s="380" t="s">
        <v>84</v>
      </c>
      <c r="F60" s="381" t="s">
        <v>551</v>
      </c>
      <c r="G60" s="381"/>
      <c r="H60" s="381"/>
      <c r="I60" s="381"/>
      <c r="J60" s="381"/>
      <c r="K60" s="381"/>
      <c r="L60" s="374">
        <f>IF($L$2=2026,IF(INDEX(Rank2026!29:29,MATCH($J$2,Rank2026!$1:$1,0))="","-",(INDEX(Rank2026!29:29,MATCH($J$2,Rank2026!$1:$1,0)))),IF($L$2=2025,IF(INDEX(Rank2025!29:29,MATCH($J$2,Rank2025!$1:$1,0))="","-",(INDEX(Rank2025!29:29,MATCH($J$2,Rank2025!$1:$1,0)))),IF($L$2=2024,IF(INDEX(Rank2024!29:29,MATCH($J$2,Rank2024!$1:$1,0))="","-",(INDEX(Rank2024!29:29,MATCH($J$2,Rank2024!$1:$1,0)))),IF($L$2=2023,IF(INDEX(Rank2023!29:29,MATCH($J$2,Rank2023!$1:$1,0))="","-",(INDEX(Rank2023!29:29,MATCH($J$2,Rank2023!$1:$1,0)))),IF($L$2=2022,IF(INDEX(Rank2022!29:29,MATCH($J$2,Rank2022!$1:$1,0))="","-",(INDEX(Rank2022!29:29,MATCH($J$2,Rank2022!$1:$1,0)))))))))</f>
        <v>8</v>
      </c>
      <c r="M60" s="375">
        <f>IF($L$2=2026,IF(INDEX(Score2026!29:29,MATCH($J$2,Score2026!$1:$1,0))="","-",(INDEX(Score2026!29:29,MATCH($J$2,Score2026!$1:$1,0)))),IF($L$2=2025,IF(INDEX(Score2025!29:29,MATCH($J$2,Score2025!$1:$1,0))="","-",(INDEX(Score2025!29:29,MATCH($J$2,Score2025!$1:$1,0)))),IF($L$2=2024,IF(INDEX(Score2024!29:29,MATCH($J$2,Score2024!$1:$1,0))="","-",(INDEX(Score2024!29:29,MATCH($J$2,Score2024!$1:$1,0)))),IF($L$2=2023,IF(INDEX(Score2023!29:29,MATCH($J$2,Score2023!$1:$1,0))="","-",(INDEX(Score2023!29:29,MATCH($J$2,Score2023!$1:$1,0)))),IF($L$2=2022,IF(INDEX(Score2022!29:29,MATCH($J$2,Score2022!$1:$1,0))="","-",(INDEX(Score2022!29:29,MATCH($J$2,Score2022!$1:$1,0)))))))))</f>
        <v>68.421052631578959</v>
      </c>
      <c r="N60" s="376">
        <f>IF($L$2=2026,IF(INDEX(Value2026!29:29,MATCH($J$2,Value2026!$1:$1,0))="","-",(INDEX(Value2026!29:29,MATCH($J$2,Value2026!$1:$1,0)))),IF($L$2=2025,IF(INDEX(Value2025!29:29,MATCH($J$2,Value2025!$1:$1,0))="","-",(INDEX(Value2025!29:29,MATCH($J$2,Value2025!$1:$1,0)))),IF($L$2=2024,IF(INDEX(Value2024!29:29,MATCH($J$2,Value2024!$1:$1,0))="","-",(INDEX(Value2024!29:29,MATCH($J$2,Value2024!$1:$1,0)))),IF($L$2=2023,IF(INDEX(Value2023!29:29,MATCH($J$2,Value2023!$1:$1,0))="","-",(INDEX(Value2023!29:29,MATCH($J$2,Value2023!$1:$1,0)))),IF($L$2=2022,IF(INDEX(Value2022!29:29,MATCH($J$2,Value2022!$1:$1,0))="","-",(INDEX(Value2022!29:29,MATCH($J$2,Value2022!$1:$1,0)))))))))</f>
        <v>3.7</v>
      </c>
      <c r="O60" s="378">
        <f>IF(Table1329[[#This Row],[Score
(0-100)]]="-","",Table1329[[#This Row],[Score
(0-100)]]+5)</f>
        <v>42.80741246240563</v>
      </c>
      <c r="P60" s="378"/>
      <c r="Q60" s="358" t="str">
        <f t="shared" si="1"/>
        <v xml:space="preserve">t </v>
      </c>
      <c r="R60" s="348"/>
      <c r="S60" s="374">
        <f>IF($S$2=2026,IF(INDEX(Rank2026!29:29,MATCH($Q$2,Rank2026!$1:$1,0))="","-",(INDEX(Rank2026!29:29,MATCH($Q$2,Rank2026!$1:$1,0)))),IF($S$2=2025,IF(INDEX(Rank2025!29:29,MATCH($Q$2,Rank2025!$1:$1,0))="","-",(INDEX(Rank2025!29:29,MATCH($Q$2,Rank2025!$1:$1,0)))),IF($S$2=2024,IF(INDEX(Rank2024!29:29,MATCH($Q$2,Rank2024!$1:$1,0))="","-",(INDEX(Rank2024!29:29,MATCH($Q$2,Rank2024!$1:$1,0)))),IF($S$2=2023,IF(INDEX(Rank2023!29:29,MATCH($Q$2,Rank2023!$1:$1,0))="","-",(INDEX(Rank2023!29:29,MATCH($Q$2,Rank2023!$1:$1,0)))),IF($S$2=2022,IF(INDEX(Rank2022!29:29,MATCH($Q$2,Rank2022!$1:$1,0))="","-",(INDEX(Rank2022!29:29,MATCH($Q$2,Rank2022!$1:$1,0)))))))))</f>
        <v>21</v>
      </c>
      <c r="T60" s="375">
        <f>IF($S$2=2026,IF(INDEX(Score2026!29:29,MATCH($Q$2,Score2026!$1:$1,0))="","-",(INDEX(Score2026!29:29,MATCH($Q$2,Score2026!$1:$1,0)))),IF($S$2=2025,IF(INDEX(Score2025!29:29,MATCH($Q$2,Score2025!$1:$1,0))="","-",(INDEX(Score2025!29:29,MATCH($Q$2,Score2025!$1:$1,0)))),IF($S$2=2024,IF(INDEX(Score2024!29:29,MATCH($Q$2,Score2024!$1:$1,0))="","-",(INDEX(Score2024!29:29,MATCH($Q$2,Score2024!$1:$1,0)))),IF($S$2=2023,IF(INDEX(Score2023!29:29,MATCH($Q$2,Score2023!$1:$1,0))="","-",(INDEX(Score2023!29:29,MATCH($Q$2,Score2023!$1:$1,0)))),IF($S$2=2022,IF(INDEX(Score2022!29:29,MATCH($Q$2,Score2022!$1:$1,0))="","-",(INDEX(Score2022!29:29,MATCH($Q$2,Score2022!$1:$1,0)))))))))</f>
        <v>26.315789473684212</v>
      </c>
      <c r="U60" s="376">
        <f>IF($S$2=2026,IF(INDEX(Value2026!29:29,MATCH($Q$2,Value2026!$1:$1,0))="","-",(INDEX(Value2026!29:29,MATCH($Q$2,Value2026!$1:$1,0)))),IF($S$2=2025,IF(INDEX(Value2025!29:29,MATCH($Q$2,Value2025!$1:$1,0))="","-",(INDEX(Value2025!29:29,MATCH($Q$2,Value2025!$1:$1,0)))),IF($S$2=2024,IF(INDEX(Value2024!29:29,MATCH($Q$2,Value2024!$1:$1,0))="","-",(INDEX(Value2024!29:29,MATCH($Q$2,Value2024!$1:$1,0)))),IF($S$2=2023,IF(INDEX(Value2023!29:29,MATCH($Q$2,Value2023!$1:$1,0))="","-",(INDEX(Value2023!29:29,MATCH($Q$2,Value2023!$1:$1,0)))),IF($S$2=2022,IF(INDEX(Value2022!29:29,MATCH($Q$2,Value2022!$1:$1,0))="","-",(INDEX(Value2022!29:29,MATCH($Q$2,Value2022!$1:$1,0)))))))))</f>
        <v>2.9</v>
      </c>
      <c r="V60" s="377">
        <f t="shared" si="2"/>
        <v>31.315789473684212</v>
      </c>
      <c r="W60" s="348"/>
    </row>
    <row r="61" spans="3:23" ht="12" hidden="1" customHeight="1">
      <c r="C61" s="244"/>
      <c r="D61" s="348" t="s">
        <v>242</v>
      </c>
      <c r="E61" s="382" t="s">
        <v>320</v>
      </c>
      <c r="F61" s="381" t="s">
        <v>553</v>
      </c>
      <c r="G61" s="381"/>
      <c r="H61" s="381"/>
      <c r="I61" s="381"/>
      <c r="J61" s="381"/>
      <c r="K61" s="381"/>
      <c r="L61" s="374"/>
      <c r="M61" s="375"/>
      <c r="N61" s="376"/>
      <c r="O61" s="378"/>
      <c r="P61" s="378"/>
      <c r="Q61" s="358" t="str">
        <f t="shared" si="1"/>
        <v>tu</v>
      </c>
      <c r="R61" s="348"/>
      <c r="S61" s="374"/>
      <c r="T61" s="375"/>
      <c r="U61" s="376"/>
      <c r="V61" s="377">
        <f t="shared" si="2"/>
        <v>5</v>
      </c>
      <c r="W61" s="348"/>
    </row>
    <row r="62" spans="3:23" ht="12" hidden="1" customHeight="1">
      <c r="C62" s="244"/>
      <c r="D62" s="348" t="s">
        <v>242</v>
      </c>
      <c r="E62" s="382" t="s">
        <v>323</v>
      </c>
      <c r="F62" s="381" t="s">
        <v>324</v>
      </c>
      <c r="G62" s="381"/>
      <c r="H62" s="381"/>
      <c r="I62" s="381"/>
      <c r="J62" s="381"/>
      <c r="K62" s="381"/>
      <c r="L62" s="374"/>
      <c r="M62" s="375"/>
      <c r="N62" s="376"/>
      <c r="O62" s="378"/>
      <c r="P62" s="378"/>
      <c r="Q62" s="358" t="str">
        <f t="shared" si="1"/>
        <v>tu</v>
      </c>
      <c r="R62" s="348"/>
      <c r="S62" s="374"/>
      <c r="T62" s="375"/>
      <c r="U62" s="376"/>
      <c r="V62" s="377">
        <f t="shared" si="2"/>
        <v>5</v>
      </c>
      <c r="W62" s="348"/>
    </row>
    <row r="63" spans="3:23" ht="12" hidden="1" customHeight="1">
      <c r="C63" s="244"/>
      <c r="D63" s="348" t="s">
        <v>242</v>
      </c>
      <c r="E63" s="382" t="s">
        <v>326</v>
      </c>
      <c r="F63" s="381" t="s">
        <v>327</v>
      </c>
      <c r="G63" s="381"/>
      <c r="H63" s="381"/>
      <c r="I63" s="381"/>
      <c r="J63" s="381"/>
      <c r="K63" s="381"/>
      <c r="L63" s="374"/>
      <c r="M63" s="375"/>
      <c r="N63" s="376"/>
      <c r="O63" s="378"/>
      <c r="P63" s="378"/>
      <c r="Q63" s="358" t="str">
        <f t="shared" si="1"/>
        <v>tu</v>
      </c>
      <c r="R63" s="348"/>
      <c r="S63" s="374"/>
      <c r="T63" s="375"/>
      <c r="U63" s="376"/>
      <c r="V63" s="377">
        <f t="shared" si="2"/>
        <v>5</v>
      </c>
      <c r="W63" s="348"/>
    </row>
    <row r="64" spans="3:23" ht="12" hidden="1" customHeight="1">
      <c r="C64" s="244"/>
      <c r="D64" s="348" t="s">
        <v>242</v>
      </c>
      <c r="E64" s="382" t="s">
        <v>329</v>
      </c>
      <c r="F64" s="381" t="s">
        <v>330</v>
      </c>
      <c r="G64" s="381"/>
      <c r="H64" s="381"/>
      <c r="I64" s="381"/>
      <c r="J64" s="381"/>
      <c r="K64" s="381"/>
      <c r="L64" s="374"/>
      <c r="M64" s="375"/>
      <c r="N64" s="376"/>
      <c r="O64" s="378"/>
      <c r="P64" s="378"/>
      <c r="Q64" s="358" t="str">
        <f t="shared" si="1"/>
        <v>tu</v>
      </c>
      <c r="R64" s="348"/>
      <c r="S64" s="374"/>
      <c r="T64" s="375"/>
      <c r="U64" s="376"/>
      <c r="V64" s="377">
        <f t="shared" si="2"/>
        <v>5</v>
      </c>
      <c r="W64" s="348"/>
    </row>
    <row r="65" spans="3:23" ht="12" hidden="1" customHeight="1">
      <c r="C65" s="244"/>
      <c r="D65" s="348" t="s">
        <v>242</v>
      </c>
      <c r="E65" s="382" t="s">
        <v>332</v>
      </c>
      <c r="F65" s="381" t="s">
        <v>333</v>
      </c>
      <c r="G65" s="381"/>
      <c r="H65" s="381"/>
      <c r="I65" s="381"/>
      <c r="J65" s="381"/>
      <c r="K65" s="381"/>
      <c r="L65" s="374"/>
      <c r="M65" s="375"/>
      <c r="N65" s="376"/>
      <c r="O65" s="378"/>
      <c r="P65" s="378"/>
      <c r="Q65" s="358" t="str">
        <f t="shared" si="1"/>
        <v>tu</v>
      </c>
      <c r="R65" s="348"/>
      <c r="S65" s="374"/>
      <c r="T65" s="375"/>
      <c r="U65" s="376"/>
      <c r="V65" s="377">
        <f t="shared" si="2"/>
        <v>5</v>
      </c>
      <c r="W65" s="348"/>
    </row>
    <row r="66" spans="3:23" ht="12" hidden="1" customHeight="1">
      <c r="C66" s="244"/>
      <c r="D66" s="348" t="s">
        <v>242</v>
      </c>
      <c r="E66" s="382" t="s">
        <v>335</v>
      </c>
      <c r="F66" s="381" t="s">
        <v>336</v>
      </c>
      <c r="G66" s="381"/>
      <c r="H66" s="381"/>
      <c r="I66" s="381"/>
      <c r="J66" s="381"/>
      <c r="K66" s="381"/>
      <c r="L66" s="374"/>
      <c r="M66" s="375"/>
      <c r="N66" s="376"/>
      <c r="O66" s="378"/>
      <c r="P66" s="378"/>
      <c r="Q66" s="358" t="str">
        <f t="shared" si="1"/>
        <v>tu</v>
      </c>
      <c r="R66" s="348"/>
      <c r="S66" s="374"/>
      <c r="T66" s="375"/>
      <c r="U66" s="376"/>
      <c r="V66" s="377">
        <f t="shared" si="2"/>
        <v>5</v>
      </c>
      <c r="W66" s="348"/>
    </row>
    <row r="67" spans="3:23" ht="12" hidden="1" customHeight="1">
      <c r="C67" s="244"/>
      <c r="D67" s="348" t="s">
        <v>242</v>
      </c>
      <c r="E67" s="380" t="s">
        <v>86</v>
      </c>
      <c r="F67" s="381" t="s">
        <v>87</v>
      </c>
      <c r="G67" s="381"/>
      <c r="H67" s="381"/>
      <c r="I67" s="381"/>
      <c r="J67" s="381"/>
      <c r="K67" s="381"/>
      <c r="L67" s="374">
        <f>IF($L$2=2026,IF(INDEX(Rank2026!36:36,MATCH($J$2,Rank2026!$1:$1,0))="","-",(INDEX(Rank2026!36:36,MATCH($J$2,Rank2026!$1:$1,0)))),IF($L$2=2025,IF(INDEX(Rank2025!30:30,MATCH($J$2,Rank2025!$1:$1,0))="","-",(INDEX(Rank2025!30:30,MATCH($J$2,Rank2025!$1:$1,0)))),IF($L$2=2024,IF(INDEX(Rank2024!30:30,MATCH($J$2,Rank2024!$1:$1,0))="","-",(INDEX(Rank2024!30:30,MATCH($J$2,Rank2024!$1:$1,0)))),IF($L$2=2023,IF(INDEX(Rank2023!30:30,MATCH($J$2,Rank2023!$1:$1,0))="","-",(INDEX(Rank2023!30:30,MATCH($J$2,Rank2023!$1:$1,0)))),IF($L$2=2022,IF(INDEX(Rank2022!30:30,MATCH($J$2,Rank2022!$1:$1,0))="","-",(INDEX(Rank2022!30:30,MATCH($J$2,Rank2022!$1:$1,0)))))))))</f>
        <v>7</v>
      </c>
      <c r="M67" s="375">
        <f>IF($L$2=2026,IF(INDEX(Score2026!36:36,MATCH($J$2,Score2026!$1:$1,0))="","-",(INDEX(Score2026!36:36,MATCH($J$2,Score2026!$1:$1,0)))),IF($L$2=2025,IF(INDEX(Score2025!30:30,MATCH($J$2,Score2025!$1:$1,0))="","-",(INDEX(Score2025!30:30,MATCH($J$2,Score2025!$1:$1,0)))),IF($L$2=2024,IF(INDEX(Score2024!30:30,MATCH($J$2,Score2024!$1:$1,0))="","-",(INDEX(Score2024!30:30,MATCH($J$2,Score2024!$1:$1,0)))),IF($L$2=2023,IF(INDEX(Score2023!30:30,MATCH($J$2,Score2023!$1:$1,0))="","-",(INDEX(Score2023!30:30,MATCH($J$2,Score2023!$1:$1,0)))),IF($L$2=2022,IF(INDEX(Score2022!30:30,MATCH($J$2,Score2022!$1:$1,0))="","-",(INDEX(Score2022!30:30,MATCH($J$2,Score2022!$1:$1,0)))))))))</f>
        <v>78.461538461538467</v>
      </c>
      <c r="N67" s="376">
        <f>IF($L$2=2026,IF(INDEX(Value2026!36:36,MATCH($J$2,Value2026!$1:$1,0))="","-",(INDEX(Value2026!36:36,MATCH($J$2,Value2026!$1:$1,0)))),IF($L$2=2025,IF(INDEX(Value2025!30:30,MATCH($J$2,Value2025!$1:$1,0))="","-",(INDEX(Value2025!30:30,MATCH($J$2,Value2025!$1:$1,0)))),IF($L$2=2024,IF(INDEX(Value2024!30:30,MATCH($J$2,Value2024!$1:$1,0))="","-",(INDEX(Value2024!30:30,MATCH($J$2,Value2024!$1:$1,0)))),IF($L$2=2023,IF(INDEX(Value2023!30:30,MATCH($J$2,Value2023!$1:$1,0))="","-",(INDEX(Value2023!30:30,MATCH($J$2,Value2023!$1:$1,0)))),IF($L$2=2022,IF(INDEX(Value2022!30:30,MATCH($J$2,Value2022!$1:$1,0))="","-",(INDEX(Value2022!30:30,MATCH($J$2,Value2022!$1:$1,0)))))))))</f>
        <v>71</v>
      </c>
      <c r="O67" s="378">
        <f>IF(Table1329[[#This Row],[Score
(0-100)]]="-","",Table1329[[#This Row],[Score
(0-100)]]+5)</f>
        <v>105</v>
      </c>
      <c r="P67" s="378"/>
      <c r="Q67" s="358" t="str">
        <f t="shared" si="1"/>
        <v xml:space="preserve">t </v>
      </c>
      <c r="R67" s="348"/>
      <c r="S67" s="374">
        <f>IF($S$2=2026,IF(INDEX(Rank2026!36:36,MATCH($Q$2,Rank2026!$1:$1,0))="","-",(INDEX(Rank2026!36:36,MATCH($Q$2,Rank2026!$1:$1,0)))),IF($S$2=2025,IF(INDEX(Rank2025!30:30,MATCH($Q$2,Rank2025!$1:$1,0))="","-",(INDEX(Rank2025!30:30,MATCH($Q$2,Rank2025!$1:$1,0)))),IF($S$2=2024,IF(INDEX(Rank2024!30:30,MATCH($Q$2,Rank2024!$1:$1,0))="","-",(INDEX(Rank2024!30:30,MATCH($Q$2,Rank2024!$1:$1,0)))),IF($S$2=2023,IF(INDEX(Rank2023!30:30,MATCH($Q$2,Rank2023!$1:$1,0))="","-",(INDEX(Rank2023!30:30,MATCH($Q$2,Rank2023!$1:$1,0)))),IF($S$2=2022,IF(INDEX(Rank2022!30:30,MATCH($Q$2,Rank2022!$1:$1,0))="","-",(INDEX(Rank2022!30:30,MATCH($Q$2,Rank2022!$1:$1,0)))))))))</f>
        <v>25</v>
      </c>
      <c r="T67" s="375">
        <f>IF($S$2=2026,IF(INDEX(Score2026!36:36,MATCH($Q$2,Score2026!$1:$1,0))="","-",(INDEX(Score2026!36:36,MATCH($Q$2,Score2026!$1:$1,0)))),IF($S$2=2025,IF(INDEX(Score2025!30:30,MATCH($Q$2,Score2025!$1:$1,0))="","-",(INDEX(Score2025!30:30,MATCH($Q$2,Score2025!$1:$1,0)))),IF($S$2=2024,IF(INDEX(Score2024!30:30,MATCH($Q$2,Score2024!$1:$1,0))="","-",(INDEX(Score2024!30:30,MATCH($Q$2,Score2024!$1:$1,0)))),IF($S$2=2023,IF(INDEX(Score2023!30:30,MATCH($Q$2,Score2023!$1:$1,0))="","-",(INDEX(Score2023!30:30,MATCH($Q$2,Score2023!$1:$1,0)))),IF($S$2=2022,IF(INDEX(Score2022!30:30,MATCH($Q$2,Score2022!$1:$1,0))="","-",(INDEX(Score2022!30:30,MATCH($Q$2,Score2022!$1:$1,0)))))))))</f>
        <v>14.705882352941176</v>
      </c>
      <c r="U67" s="376">
        <f>IF($S$2=2026,IF(INDEX(Value2026!36:36,MATCH($Q$2,Value2026!$1:$1,0))="","-",(INDEX(Value2026!36:36,MATCH($Q$2,Value2026!$1:$1,0)))),IF($S$2=2025,IF(INDEX(Value2025!30:30,MATCH($Q$2,Value2025!$1:$1,0))="","-",(INDEX(Value2025!30:30,MATCH($Q$2,Value2025!$1:$1,0)))),IF($S$2=2024,IF(INDEX(Value2024!30:30,MATCH($Q$2,Value2024!$1:$1,0))="","-",(INDEX(Value2024!30:30,MATCH($Q$2,Value2024!$1:$1,0)))),IF($S$2=2023,IF(INDEX(Value2023!30:30,MATCH($Q$2,Value2023!$1:$1,0))="","-",(INDEX(Value2023!30:30,MATCH($Q$2,Value2023!$1:$1,0)))),IF($S$2=2022,IF(INDEX(Value2022!30:30,MATCH($Q$2,Value2022!$1:$1,0))="","-",(INDEX(Value2022!30:30,MATCH($Q$2,Value2022!$1:$1,0)))))))))</f>
        <v>26</v>
      </c>
      <c r="V67" s="377">
        <f t="shared" si="2"/>
        <v>19.705882352941174</v>
      </c>
      <c r="W67" s="348"/>
    </row>
    <row r="68" spans="3:23" ht="12" hidden="1" customHeight="1">
      <c r="C68" s="244"/>
      <c r="D68" s="348" t="s">
        <v>242</v>
      </c>
      <c r="E68" s="386" t="s">
        <v>88</v>
      </c>
      <c r="F68" s="387" t="s">
        <v>89</v>
      </c>
      <c r="G68" s="387"/>
      <c r="H68" s="387"/>
      <c r="I68" s="387"/>
      <c r="J68" s="387"/>
      <c r="K68" s="387"/>
      <c r="L68" s="374">
        <f>IF($L$2=2026,IF(INDEX(Rank2026!37:37,MATCH($J$2,Rank2026!$1:$1,0))="","-",(INDEX(Rank2026!37:37,MATCH($J$2,Rank2026!$1:$1,0)))),IF($L$2=2025,IF(INDEX(Rank2025!31:31,MATCH($J$2,Rank2025!$1:$1,0))="","-",(INDEX(Rank2025!31:31,MATCH($J$2,Rank2025!$1:$1,0)))),IF($L$2=2024,IF(INDEX(Rank2024!31:31,MATCH($J$2,Rank2024!$1:$1,0))="","-",(INDEX(Rank2024!31:31,MATCH($J$2,Rank2024!$1:$1,0)))),IF($L$2=2023,IF(INDEX(Rank2023!31:31,MATCH($J$2,Rank2023!$1:$1,0))="","-",(INDEX(Rank2023!31:31,MATCH($J$2,Rank2023!$1:$1,0)))),IF($L$2=2022,IF(INDEX(Rank2022!31:31,MATCH($J$2,Rank2022!$1:$1,0))="","-",(INDEX(Rank2022!31:31,MATCH($J$2,Rank2022!$1:$1,0)))))))))</f>
        <v>6</v>
      </c>
      <c r="M68" s="375">
        <f>IF($L$2=2026,IF(INDEX(Score2026!37:37,MATCH($J$2,Score2026!$1:$1,0))="","-",(INDEX(Score2026!37:37,MATCH($J$2,Score2026!$1:$1,0)))),IF($L$2=2025,IF(INDEX(Score2025!31:31,MATCH($J$2,Score2025!$1:$1,0))="","-",(INDEX(Score2025!31:31,MATCH($J$2,Score2025!$1:$1,0)))),IF($L$2=2024,IF(INDEX(Score2024!31:31,MATCH($J$2,Score2024!$1:$1,0))="","-",(INDEX(Score2024!31:31,MATCH($J$2,Score2024!$1:$1,0)))),IF($L$2=2023,IF(INDEX(Score2023!31:31,MATCH($J$2,Score2023!$1:$1,0))="","-",(INDEX(Score2023!31:31,MATCH($J$2,Score2023!$1:$1,0)))),IF($L$2=2022,IF(INDEX(Score2022!31:31,MATCH($J$2,Score2022!$1:$1,0))="","-",(INDEX(Score2022!31:31,MATCH($J$2,Score2022!$1:$1,0)))))))))</f>
        <v>89.393936918531367</v>
      </c>
      <c r="N68" s="376">
        <f>IF($L$2=2026,IF(INDEX(Value2026!37:37,MATCH($J$2,Value2026!$1:$1,0))="","-",(INDEX(Value2026!37:37,MATCH($J$2,Value2026!$1:$1,0)))),IF($L$2=2025,IF(INDEX(Value2025!31:31,MATCH($J$2,Value2025!$1:$1,0))="","-",(INDEX(Value2025!31:31,MATCH($J$2,Value2025!$1:$1,0)))),IF($L$2=2024,IF(INDEX(Value2024!31:31,MATCH($J$2,Value2024!$1:$1,0))="","-",(INDEX(Value2024!31:31,MATCH($J$2,Value2024!$1:$1,0)))),IF($L$2=2023,IF(INDEX(Value2023!31:31,MATCH($J$2,Value2023!$1:$1,0))="","-",(INDEX(Value2023!31:31,MATCH($J$2,Value2023!$1:$1,0)))),IF($L$2=2022,IF(INDEX(Value2022!31:31,MATCH($J$2,Value2022!$1:$1,0))="","-",(INDEX(Value2022!31:31,MATCH($J$2,Value2022!$1:$1,0)))))))))</f>
        <v>89.150939940000001</v>
      </c>
      <c r="O68" s="388">
        <f>IF(Table1329[[#This Row],[Score
(0-100)]]="-","",Table1329[[#This Row],[Score
(0-100)]]+5)</f>
        <v>5</v>
      </c>
      <c r="P68" s="378"/>
      <c r="Q68" s="358" t="str">
        <f t="shared" si="1"/>
        <v xml:space="preserve">t </v>
      </c>
      <c r="R68" s="348"/>
      <c r="S68" s="374">
        <f>IF($S$2=2026,IF(INDEX(Rank2026!37:37,MATCH($Q$2,Rank2026!$1:$1,0))="","-",(INDEX(Rank2026!37:37,MATCH($Q$2,Rank2026!$1:$1,0)))),IF($S$2=2025,IF(INDEX(Rank2025!31:31,MATCH($Q$2,Rank2025!$1:$1,0))="","-",(INDEX(Rank2025!31:31,MATCH($Q$2,Rank2025!$1:$1,0)))),IF($S$2=2024,IF(INDEX(Rank2024!31:31,MATCH($Q$2,Rank2024!$1:$1,0))="","-",(INDEX(Rank2024!31:31,MATCH($Q$2,Rank2024!$1:$1,0)))),IF($S$2=2023,IF(INDEX(Rank2023!31:31,MATCH($Q$2,Rank2023!$1:$1,0))="","-",(INDEX(Rank2023!31:31,MATCH($Q$2,Rank2023!$1:$1,0)))),IF($S$2=2022,IF(INDEX(Rank2022!31:31,MATCH($Q$2,Rank2022!$1:$1,0))="","-",(INDEX(Rank2022!31:31,MATCH($Q$2,Rank2022!$1:$1,0)))))))))</f>
        <v>24</v>
      </c>
      <c r="T68" s="375">
        <f>IF($S$2=2026,IF(INDEX(Score2026!37:37,MATCH($Q$2,Score2026!$1:$1,0))="","-",(INDEX(Score2026!37:37,MATCH($Q$2,Score2026!$1:$1,0)))),IF($S$2=2025,IF(INDEX(Score2025!31:31,MATCH($Q$2,Score2025!$1:$1,0))="","-",(INDEX(Score2025!31:31,MATCH($Q$2,Score2025!$1:$1,0)))),IF($S$2=2024,IF(INDEX(Score2024!31:31,MATCH($Q$2,Score2024!$1:$1,0))="","-",(INDEX(Score2024!31:31,MATCH($Q$2,Score2024!$1:$1,0)))),IF($S$2=2023,IF(INDEX(Score2023!31:31,MATCH($Q$2,Score2023!$1:$1,0))="","-",(INDEX(Score2023!31:31,MATCH($Q$2,Score2023!$1:$1,0)))),IF($S$2=2022,IF(INDEX(Score2022!31:31,MATCH($Q$2,Score2022!$1:$1,0))="","-",(INDEX(Score2022!31:31,MATCH($Q$2,Score2022!$1:$1,0)))))))))</f>
        <v>19.49336812350511</v>
      </c>
      <c r="U68" s="376">
        <f>IF($S$2=2026,IF(INDEX(Value2026!37:37,MATCH($Q$2,Value2026!$1:$1,0))="","-",(INDEX(Value2026!37:37,MATCH($Q$2,Value2026!$1:$1,0)))),IF($S$2=2025,IF(INDEX(Value2025!31:31,MATCH($Q$2,Value2025!$1:$1,0))="","-",(INDEX(Value2025!31:31,MATCH($Q$2,Value2025!$1:$1,0)))),IF($S$2=2024,IF(INDEX(Value2024!31:31,MATCH($Q$2,Value2024!$1:$1,0))="","-",(INDEX(Value2024!31:31,MATCH($Q$2,Value2024!$1:$1,0)))),IF($S$2=2023,IF(INDEX(Value2023!31:31,MATCH($Q$2,Value2023!$1:$1,0))="","-",(INDEX(Value2023!31:31,MATCH($Q$2,Value2023!$1:$1,0)))),IF($S$2=2022,IF(INDEX(Value2022!31:31,MATCH($Q$2,Value2022!$1:$1,0))="","-",(INDEX(Value2022!31:31,MATCH($Q$2,Value2022!$1:$1,0)))))))))</f>
        <v>24.06</v>
      </c>
      <c r="V68" s="377">
        <f t="shared" si="2"/>
        <v>24.49336812350511</v>
      </c>
      <c r="W68" s="348"/>
    </row>
    <row r="69" spans="3:23" ht="12" hidden="1" customHeight="1">
      <c r="C69" s="244"/>
      <c r="D69" s="348" t="s">
        <v>242</v>
      </c>
      <c r="E69" s="379" t="s">
        <v>90</v>
      </c>
      <c r="F69" s="348" t="s">
        <v>91</v>
      </c>
      <c r="G69" s="348"/>
      <c r="H69" s="348"/>
      <c r="I69" s="348"/>
      <c r="J69" s="348"/>
      <c r="K69" s="348"/>
      <c r="L69" s="374">
        <f>IF($L$2=2026,IF(INDEX(Rank2026!38:38,MATCH($J$2,Rank2026!$1:$1,0))="","-",(INDEX(Rank2026!38:38,MATCH($J$2,Rank2026!$1:$1,0)))),IF($L$2=2025,IF(INDEX(Rank2025!32:32,MATCH($J$2,Rank2025!$1:$1,0))="","-",(INDEX(Rank2025!32:32,MATCH($J$2,Rank2025!$1:$1,0)))),IF($L$2=2024,IF(INDEX(Rank2024!32:32,MATCH($J$2,Rank2024!$1:$1,0))="","-",(INDEX(Rank2024!32:32,MATCH($J$2,Rank2024!$1:$1,0)))),IF($L$2=2023,IF(INDEX(Rank2023!32:32,MATCH($J$2,Rank2023!$1:$1,0))="","-",(INDEX(Rank2023!32:32,MATCH($J$2,Rank2023!$1:$1,0)))),IF($L$2=2022,IF(INDEX(Rank2022!32:32,MATCH($J$2,Rank2022!$1:$1,0))="","-",(INDEX(Rank2022!32:32,MATCH($J$2,Rank2022!$1:$1,0)))))))))</f>
        <v>10</v>
      </c>
      <c r="M69" s="375">
        <f>IF($L$2=2026,IF(INDEX(Score2026!38:38,MATCH($J$2,Score2026!$1:$1,0))="","-",(INDEX(Score2026!38:38,MATCH($J$2,Score2026!$1:$1,0)))),IF($L$2=2025,IF(INDEX(Score2025!32:32,MATCH($J$2,Score2025!$1:$1,0))="","-",(INDEX(Score2025!32:32,MATCH($J$2,Score2025!$1:$1,0)))),IF($L$2=2024,IF(INDEX(Score2024!32:32,MATCH($J$2,Score2024!$1:$1,0))="","-",(INDEX(Score2024!32:32,MATCH($J$2,Score2024!$1:$1,0)))),IF($L$2=2023,IF(INDEX(Score2023!32:32,MATCH($J$2,Score2023!$1:$1,0))="","-",(INDEX(Score2023!32:32,MATCH($J$2,Score2023!$1:$1,0)))),IF($L$2=2022,IF(INDEX(Score2022!32:32,MATCH($J$2,Score2022!$1:$1,0))="","-",(INDEX(Score2022!32:32,MATCH($J$2,Score2022!$1:$1,0)))))))))</f>
        <v>81.841414556909157</v>
      </c>
      <c r="N69" s="376" t="str">
        <f>IF($L$2=2026,IF(INDEX(Value2026!38:38,MATCH($J$2,Value2026!$1:$1,0))="","-",(INDEX(Value2026!38:38,MATCH($J$2,Value2026!$1:$1,0)))),IF($L$2=2025,IF(INDEX(Value2025!32:32,MATCH($J$2,Value2025!$1:$1,0))="","-",(INDEX(Value2025!32:32,MATCH($J$2,Value2025!$1:$1,0)))),IF($L$2=2024,IF(INDEX(Value2024!32:32,MATCH($J$2,Value2024!$1:$1,0))="","-",(INDEX(Value2024!32:32,MATCH($J$2,Value2024!$1:$1,0)))),IF($L$2=2023,IF(INDEX(Value2023!32:32,MATCH($J$2,Value2023!$1:$1,0))="","-",(INDEX(Value2023!32:32,MATCH($J$2,Value2023!$1:$1,0)))),IF($L$2=2022,IF(INDEX(Value2022!32:32,MATCH($J$2,Value2022!$1:$1,0))="","-",(INDEX(Value2022!32:32,MATCH($J$2,Value2022!$1:$1,0)))))))))</f>
        <v>-</v>
      </c>
      <c r="O69" s="388" t="e">
        <f>IF(Table1329[[#This Row],[Score
(0-100)]]="-","",Table1329[[#This Row],[Score
(0-100)]]+5)</f>
        <v>#VALUE!</v>
      </c>
      <c r="P69" s="378"/>
      <c r="Q69" s="358" t="str">
        <f t="shared" si="1"/>
        <v xml:space="preserve">t </v>
      </c>
      <c r="R69" s="348"/>
      <c r="S69" s="374">
        <f>IF($S$2=2026,IF(INDEX(Rank2026!38:38,MATCH($Q$2,Rank2026!$1:$1,0))="","-",(INDEX(Rank2026!38:38,MATCH($Q$2,Rank2026!$1:$1,0)))),IF($S$2=2025,IF(INDEX(Rank2025!32:32,MATCH($Q$2,Rank2025!$1:$1,0))="","-",(INDEX(Rank2025!32:32,MATCH($Q$2,Rank2025!$1:$1,0)))),IF($S$2=2024,IF(INDEX(Rank2024!32:32,MATCH($Q$2,Rank2024!$1:$1,0))="","-",(INDEX(Rank2024!32:32,MATCH($Q$2,Rank2024!$1:$1,0)))),IF($S$2=2023,IF(INDEX(Rank2023!32:32,MATCH($Q$2,Rank2023!$1:$1,0))="","-",(INDEX(Rank2023!32:32,MATCH($Q$2,Rank2023!$1:$1,0)))),IF($S$2=2022,IF(INDEX(Rank2022!32:32,MATCH($Q$2,Rank2022!$1:$1,0))="","-",(INDEX(Rank2022!32:32,MATCH($Q$2,Rank2022!$1:$1,0)))))))))</f>
        <v>14</v>
      </c>
      <c r="T69" s="375">
        <f>IF($S$2=2026,IF(INDEX(Score2026!38:38,MATCH($Q$2,Score2026!$1:$1,0))="","-",(INDEX(Score2026!38:38,MATCH($Q$2,Score2026!$1:$1,0)))),IF($S$2=2025,IF(INDEX(Score2025!32:32,MATCH($Q$2,Score2025!$1:$1,0))="","-",(INDEX(Score2025!32:32,MATCH($Q$2,Score2025!$1:$1,0)))),IF($S$2=2024,IF(INDEX(Score2024!32:32,MATCH($Q$2,Score2024!$1:$1,0))="","-",(INDEX(Score2024!32:32,MATCH($Q$2,Score2024!$1:$1,0)))),IF($S$2=2023,IF(INDEX(Score2023!32:32,MATCH($Q$2,Score2023!$1:$1,0))="","-",(INDEX(Score2023!32:32,MATCH($Q$2,Score2023!$1:$1,0)))),IF($S$2=2022,IF(INDEX(Score2022!32:32,MATCH($Q$2,Score2022!$1:$1,0))="","-",(INDEX(Score2022!32:32,MATCH($Q$2,Score2022!$1:$1,0)))))))))</f>
        <v>67.605591997613388</v>
      </c>
      <c r="U69" s="376" t="str">
        <f>IF($S$2=2026,IF(INDEX(Value2026!38:38,MATCH($Q$2,Value2026!$1:$1,0))="","-",(INDEX(Value2026!38:38,MATCH($Q$2,Value2026!$1:$1,0)))),IF($S$2=2025,IF(INDEX(Value2025!32:32,MATCH($Q$2,Value2025!$1:$1,0))="","-",(INDEX(Value2025!32:32,MATCH($Q$2,Value2025!$1:$1,0)))),IF($S$2=2024,IF(INDEX(Value2024!32:32,MATCH($Q$2,Value2024!$1:$1,0))="","-",(INDEX(Value2024!32:32,MATCH($Q$2,Value2024!$1:$1,0)))),IF($S$2=2023,IF(INDEX(Value2023!32:32,MATCH($Q$2,Value2023!$1:$1,0))="","-",(INDEX(Value2023!32:32,MATCH($Q$2,Value2023!$1:$1,0)))),IF($S$2=2022,IF(INDEX(Value2022!32:32,MATCH($Q$2,Value2022!$1:$1,0))="","-",(INDEX(Value2022!32:32,MATCH($Q$2,Value2022!$1:$1,0)))))))))</f>
        <v>-</v>
      </c>
      <c r="V69" s="377">
        <f t="shared" si="2"/>
        <v>72.605591997613388</v>
      </c>
      <c r="W69" s="348"/>
    </row>
    <row r="70" spans="3:23" ht="12" hidden="1" customHeight="1">
      <c r="C70" s="244"/>
      <c r="D70" s="348" t="s">
        <v>242</v>
      </c>
      <c r="E70" s="380" t="s">
        <v>92</v>
      </c>
      <c r="F70" s="381" t="s">
        <v>93</v>
      </c>
      <c r="G70" s="381"/>
      <c r="H70" s="381"/>
      <c r="I70" s="381"/>
      <c r="J70" s="381"/>
      <c r="K70" s="381"/>
      <c r="L70" s="374">
        <f>IF($L$2=2026,IF(INDEX(Rank2026!39:39,MATCH($J$2,Rank2026!$1:$1,0))="","-",(INDEX(Rank2026!39:39,MATCH($J$2,Rank2026!$1:$1,0)))),IF($L$2=2025,IF(INDEX(Rank2025!33:33,MATCH($J$2,Rank2025!$1:$1,0))="","-",(INDEX(Rank2025!33:33,MATCH($J$2,Rank2025!$1:$1,0)))),IF($L$2=2024,IF(INDEX(Rank2024!33:33,MATCH($J$2,Rank2024!$1:$1,0))="","-",(INDEX(Rank2024!33:33,MATCH($J$2,Rank2024!$1:$1,0)))),IF($L$2=2023,IF(INDEX(Rank2023!33:33,MATCH($J$2,Rank2023!$1:$1,0))="","-",(INDEX(Rank2023!33:33,MATCH($J$2,Rank2023!$1:$1,0)))),IF($L$2=2022,IF(INDEX(Rank2022!33:33,MATCH($J$2,Rank2022!$1:$1,0))="","-",(INDEX(Rank2022!33:33,MATCH($J$2,Rank2022!$1:$1,0)))))))))</f>
        <v>6</v>
      </c>
      <c r="M70" s="375">
        <f>IF($L$2=2026,IF(INDEX(Score2026!39:39,MATCH($J$2,Score2026!$1:$1,0))="","-",(INDEX(Score2026!39:39,MATCH($J$2,Score2026!$1:$1,0)))),IF($L$2=2025,IF(INDEX(Score2025!33:33,MATCH($J$2,Score2025!$1:$1,0))="","-",(INDEX(Score2025!33:33,MATCH($J$2,Score2025!$1:$1,0)))),IF($L$2=2024,IF(INDEX(Score2024!33:33,MATCH($J$2,Score2024!$1:$1,0))="","-",(INDEX(Score2024!33:33,MATCH($J$2,Score2024!$1:$1,0)))),IF($L$2=2023,IF(INDEX(Score2023!33:33,MATCH($J$2,Score2023!$1:$1,0))="","-",(INDEX(Score2023!33:33,MATCH($J$2,Score2023!$1:$1,0)))),IF($L$2=2022,IF(INDEX(Score2022!33:33,MATCH($J$2,Score2022!$1:$1,0))="","-",(INDEX(Score2022!33:33,MATCH($J$2,Score2022!$1:$1,0)))))))))</f>
        <v>82.489015734725314</v>
      </c>
      <c r="N70" s="376">
        <f>IF($L$2=2026,IF(INDEX(Value2026!39:39,MATCH($J$2,Value2026!$1:$1,0))="","-",(INDEX(Value2026!39:39,MATCH($J$2,Value2026!$1:$1,0)))),IF($L$2=2025,IF(INDEX(Value2025!33:33,MATCH($J$2,Value2025!$1:$1,0))="","-",(INDEX(Value2025!33:33,MATCH($J$2,Value2025!$1:$1,0)))),IF($L$2=2024,IF(INDEX(Value2024!33:33,MATCH($J$2,Value2024!$1:$1,0))="","-",(INDEX(Value2024!33:33,MATCH($J$2,Value2024!$1:$1,0)))),IF($L$2=2023,IF(INDEX(Value2023!33:33,MATCH($J$2,Value2023!$1:$1,0))="","-",(INDEX(Value2023!33:33,MATCH($J$2,Value2023!$1:$1,0)))),IF($L$2=2022,IF(INDEX(Value2022!33:33,MATCH($J$2,Value2022!$1:$1,0))="","-",(INDEX(Value2022!33:33,MATCH($J$2,Value2022!$1:$1,0)))))))))</f>
        <v>-2.1970000000000001</v>
      </c>
      <c r="O70" s="378">
        <f>IF(Table1329[[#This Row],[Score
(0-100)]]="-","",Table1329[[#This Row],[Score
(0-100)]]+5)</f>
        <v>71.176470588235304</v>
      </c>
      <c r="P70" s="378"/>
      <c r="Q70" s="358" t="str">
        <f t="shared" si="1"/>
        <v xml:space="preserve">t </v>
      </c>
      <c r="R70" s="348"/>
      <c r="S70" s="374">
        <f>IF($S$2=2026,IF(INDEX(Rank2026!39:39,MATCH($Q$2,Rank2026!$1:$1,0))="","-",(INDEX(Rank2026!39:39,MATCH($Q$2,Rank2026!$1:$1,0)))),IF($S$2=2025,IF(INDEX(Rank2025!33:33,MATCH($Q$2,Rank2025!$1:$1,0))="","-",(INDEX(Rank2025!33:33,MATCH($Q$2,Rank2025!$1:$1,0)))),IF($S$2=2024,IF(INDEX(Rank2024!33:33,MATCH($Q$2,Rank2024!$1:$1,0))="","-",(INDEX(Rank2024!33:33,MATCH($Q$2,Rank2024!$1:$1,0)))),IF($S$2=2023,IF(INDEX(Rank2023!33:33,MATCH($Q$2,Rank2023!$1:$1,0))="","-",(INDEX(Rank2023!33:33,MATCH($Q$2,Rank2023!$1:$1,0)))),IF($S$2=2022,IF(INDEX(Rank2022!33:33,MATCH($Q$2,Rank2022!$1:$1,0))="","-",(INDEX(Rank2022!33:33,MATCH($Q$2,Rank2022!$1:$1,0)))))))))</f>
        <v>14</v>
      </c>
      <c r="T70" s="375">
        <f>IF($S$2=2026,IF(INDEX(Score2026!39:39,MATCH($Q$2,Score2026!$1:$1,0))="","-",(INDEX(Score2026!39:39,MATCH($Q$2,Score2026!$1:$1,0)))),IF($S$2=2025,IF(INDEX(Score2025!33:33,MATCH($Q$2,Score2025!$1:$1,0))="","-",(INDEX(Score2025!33:33,MATCH($Q$2,Score2025!$1:$1,0)))),IF($S$2=2024,IF(INDEX(Score2024!33:33,MATCH($Q$2,Score2024!$1:$1,0))="","-",(INDEX(Score2024!33:33,MATCH($Q$2,Score2024!$1:$1,0)))),IF($S$2=2023,IF(INDEX(Score2023!33:33,MATCH($Q$2,Score2023!$1:$1,0))="","-",(INDEX(Score2023!33:33,MATCH($Q$2,Score2023!$1:$1,0)))),IF($S$2=2022,IF(INDEX(Score2022!33:33,MATCH($Q$2,Score2022!$1:$1,0))="","-",(INDEX(Score2022!33:33,MATCH($Q$2,Score2022!$1:$1,0)))))))))</f>
        <v>75.788044631114502</v>
      </c>
      <c r="U70" s="376">
        <f>IF($S$2=2026,IF(INDEX(Value2026!39:39,MATCH($Q$2,Value2026!$1:$1,0))="","-",(INDEX(Value2026!39:39,MATCH($Q$2,Value2026!$1:$1,0)))),IF($S$2=2025,IF(INDEX(Value2025!33:33,MATCH($Q$2,Value2025!$1:$1,0))="","-",(INDEX(Value2025!33:33,MATCH($Q$2,Value2025!$1:$1,0)))),IF($S$2=2024,IF(INDEX(Value2024!33:33,MATCH($Q$2,Value2024!$1:$1,0))="","-",(INDEX(Value2024!33:33,MATCH($Q$2,Value2024!$1:$1,0)))),IF($S$2=2023,IF(INDEX(Value2023!33:33,MATCH($Q$2,Value2023!$1:$1,0))="","-",(INDEX(Value2023!33:33,MATCH($Q$2,Value2023!$1:$1,0)))),IF($S$2=2022,IF(INDEX(Value2022!33:33,MATCH($Q$2,Value2022!$1:$1,0))="","-",(INDEX(Value2022!33:33,MATCH($Q$2,Value2022!$1:$1,0)))))))))</f>
        <v>-0.32300000000000001</v>
      </c>
      <c r="V70" s="377">
        <f t="shared" si="2"/>
        <v>80.788044631114502</v>
      </c>
      <c r="W70" s="348"/>
    </row>
    <row r="71" spans="3:23" ht="12" hidden="1" customHeight="1">
      <c r="C71" s="244"/>
      <c r="D71" s="348" t="s">
        <v>242</v>
      </c>
      <c r="E71" s="380" t="s">
        <v>94</v>
      </c>
      <c r="F71" s="381" t="s">
        <v>95</v>
      </c>
      <c r="G71" s="381"/>
      <c r="H71" s="381"/>
      <c r="I71" s="381"/>
      <c r="J71" s="381"/>
      <c r="K71" s="381"/>
      <c r="L71" s="374">
        <f>IF($L$2=2026,IF(INDEX(Rank2026!40:40,MATCH($J$2,Rank2026!$1:$1,0))="","-",(INDEX(Rank2026!40:40,MATCH($J$2,Rank2026!$1:$1,0)))),IF($L$2=2025,IF(INDEX(Rank2025!34:34,MATCH($J$2,Rank2025!$1:$1,0))="","-",(INDEX(Rank2025!34:34,MATCH($J$2,Rank2025!$1:$1,0)))),IF($L$2=2024,IF(INDEX(Rank2024!34:34,MATCH($J$2,Rank2024!$1:$1,0))="","-",(INDEX(Rank2024!34:34,MATCH($J$2,Rank2024!$1:$1,0)))),IF($L$2=2023,IF(INDEX(Rank2023!34:34,MATCH($J$2,Rank2023!$1:$1,0))="","-",(INDEX(Rank2023!34:34,MATCH($J$2,Rank2023!$1:$1,0)))),IF($L$2=2022,IF(INDEX(Rank2022!34:34,MATCH($J$2,Rank2022!$1:$1,0))="","-",(INDEX(Rank2022!34:34,MATCH($J$2,Rank2022!$1:$1,0)))))))))</f>
        <v>12</v>
      </c>
      <c r="M71" s="375">
        <f>IF($L$2=2026,IF(INDEX(Score2026!40:40,MATCH($J$2,Score2026!$1:$1,0))="","-",(INDEX(Score2026!40:40,MATCH($J$2,Score2026!$1:$1,0)))),IF($L$2=2025,IF(INDEX(Score2025!34:34,MATCH($J$2,Score2025!$1:$1,0))="","-",(INDEX(Score2025!34:34,MATCH($J$2,Score2025!$1:$1,0)))),IF($L$2=2024,IF(INDEX(Score2024!34:34,MATCH($J$2,Score2024!$1:$1,0))="","-",(INDEX(Score2024!34:34,MATCH($J$2,Score2024!$1:$1,0)))),IF($L$2=2023,IF(INDEX(Score2023!34:34,MATCH($J$2,Score2023!$1:$1,0))="","-",(INDEX(Score2023!34:34,MATCH($J$2,Score2023!$1:$1,0)))),IF($L$2=2022,IF(INDEX(Score2022!34:34,MATCH($J$2,Score2022!$1:$1,0))="","-",(INDEX(Score2022!34:34,MATCH($J$2,Score2022!$1:$1,0)))))))))</f>
        <v>56.053448698650001</v>
      </c>
      <c r="N71" s="376">
        <f>IF($L$2=2026,IF(INDEX(Value2026!40:40,MATCH($J$2,Value2026!$1:$1,0))="","-",(INDEX(Value2026!40:40,MATCH($J$2,Value2026!$1:$1,0)))),IF($L$2=2025,IF(INDEX(Value2025!34:34,MATCH($J$2,Value2025!$1:$1,0))="","-",(INDEX(Value2025!34:34,MATCH($J$2,Value2025!$1:$1,0)))),IF($L$2=2024,IF(INDEX(Value2024!34:34,MATCH($J$2,Value2024!$1:$1,0))="","-",(INDEX(Value2024!34:34,MATCH($J$2,Value2024!$1:$1,0)))),IF($L$2=2023,IF(INDEX(Value2023!34:34,MATCH($J$2,Value2023!$1:$1,0))="","-",(INDEX(Value2023!34:34,MATCH($J$2,Value2023!$1:$1,0)))),IF($L$2=2022,IF(INDEX(Value2022!34:34,MATCH($J$2,Value2022!$1:$1,0))="","-",(INDEX(Value2022!34:34,MATCH($J$2,Value2022!$1:$1,0)))))))))</f>
        <v>-0.37119217799999998</v>
      </c>
      <c r="O71" s="378">
        <f>IF(Table1329[[#This Row],[Score
(0-100)]]="-","",Table1329[[#This Row],[Score
(0-100)]]+5)</f>
        <v>91.587415681360454</v>
      </c>
      <c r="P71" s="378"/>
      <c r="Q71" s="358" t="str">
        <f t="shared" si="1"/>
        <v xml:space="preserve">t </v>
      </c>
      <c r="R71" s="348"/>
      <c r="S71" s="374">
        <f>IF($S$2=2026,IF(INDEX(Rank2026!40:40,MATCH($Q$2,Rank2026!$1:$1,0))="","-",(INDEX(Rank2026!40:40,MATCH($Q$2,Rank2026!$1:$1,0)))),IF($S$2=2025,IF(INDEX(Rank2025!34:34,MATCH($Q$2,Rank2025!$1:$1,0))="","-",(INDEX(Rank2025!34:34,MATCH($Q$2,Rank2025!$1:$1,0)))),IF($S$2=2024,IF(INDEX(Rank2024!34:34,MATCH($Q$2,Rank2024!$1:$1,0))="","-",(INDEX(Rank2024!34:34,MATCH($Q$2,Rank2024!$1:$1,0)))),IF($S$2=2023,IF(INDEX(Rank2023!34:34,MATCH($Q$2,Rank2023!$1:$1,0))="","-",(INDEX(Rank2023!34:34,MATCH($Q$2,Rank2023!$1:$1,0)))),IF($S$2=2022,IF(INDEX(Rank2022!34:34,MATCH($Q$2,Rank2022!$1:$1,0))="","-",(INDEX(Rank2022!34:34,MATCH($Q$2,Rank2022!$1:$1,0)))))))))</f>
        <v>20</v>
      </c>
      <c r="T71" s="375">
        <f>IF($S$2=2026,IF(INDEX(Score2026!40:40,MATCH($Q$2,Score2026!$1:$1,0))="","-",(INDEX(Score2026!40:40,MATCH($Q$2,Score2026!$1:$1,0)))),IF($S$2=2025,IF(INDEX(Score2025!34:34,MATCH($Q$2,Score2025!$1:$1,0))="","-",(INDEX(Score2025!34:34,MATCH($Q$2,Score2025!$1:$1,0)))),IF($S$2=2024,IF(INDEX(Score2024!34:34,MATCH($Q$2,Score2024!$1:$1,0))="","-",(INDEX(Score2024!34:34,MATCH($Q$2,Score2024!$1:$1,0)))),IF($S$2=2023,IF(INDEX(Score2023!34:34,MATCH($Q$2,Score2023!$1:$1,0))="","-",(INDEX(Score2023!34:34,MATCH($Q$2,Score2023!$1:$1,0)))),IF($S$2=2022,IF(INDEX(Score2022!34:34,MATCH($Q$2,Score2022!$1:$1,0))="","-",(INDEX(Score2022!34:34,MATCH($Q$2,Score2022!$1:$1,0)))))))))</f>
        <v>38.717829236515037</v>
      </c>
      <c r="U71" s="376">
        <f>IF($S$2=2026,IF(INDEX(Value2026!40:40,MATCH($Q$2,Value2026!$1:$1,0))="","-",(INDEX(Value2026!40:40,MATCH($Q$2,Value2026!$1:$1,0)))),IF($S$2=2025,IF(INDEX(Value2025!34:34,MATCH($Q$2,Value2025!$1:$1,0))="","-",(INDEX(Value2025!34:34,MATCH($Q$2,Value2025!$1:$1,0)))),IF($S$2=2024,IF(INDEX(Value2024!34:34,MATCH($Q$2,Value2024!$1:$1,0))="","-",(INDEX(Value2024!34:34,MATCH($Q$2,Value2024!$1:$1,0)))),IF($S$2=2023,IF(INDEX(Value2023!34:34,MATCH($Q$2,Value2023!$1:$1,0))="","-",(INDEX(Value2023!34:34,MATCH($Q$2,Value2023!$1:$1,0)))),IF($S$2=2022,IF(INDEX(Value2022!34:34,MATCH($Q$2,Value2022!$1:$1,0))="","-",(INDEX(Value2022!34:34,MATCH($Q$2,Value2022!$1:$1,0)))))))))</f>
        <v>0.57636959575156155</v>
      </c>
      <c r="V71" s="377">
        <f t="shared" si="2"/>
        <v>43.717829236515037</v>
      </c>
      <c r="W71" s="348"/>
    </row>
    <row r="72" spans="3:23" ht="12" hidden="1" customHeight="1">
      <c r="C72" s="244"/>
      <c r="D72" s="348" t="s">
        <v>242</v>
      </c>
      <c r="E72" s="383" t="s">
        <v>96</v>
      </c>
      <c r="F72" s="384" t="s">
        <v>97</v>
      </c>
      <c r="G72" s="384"/>
      <c r="H72" s="384"/>
      <c r="I72" s="384"/>
      <c r="J72" s="384"/>
      <c r="K72" s="384"/>
      <c r="L72" s="374">
        <f>IF($L$2=2026,IF(INDEX(Rank2026!41:41,MATCH($J$2,Rank2026!$1:$1,0))="","-",(INDEX(Rank2026!41:41,MATCH($J$2,Rank2026!$1:$1,0)))),IF($L$2=2025,IF(INDEX(Rank2025!35:35,MATCH($J$2,Rank2025!$1:$1,0))="","-",(INDEX(Rank2025!35:35,MATCH($J$2,Rank2025!$1:$1,0)))),IF($L$2=2024,IF(INDEX(Rank2024!35:35,MATCH($J$2,Rank2024!$1:$1,0))="","-",(INDEX(Rank2024!35:35,MATCH($J$2,Rank2024!$1:$1,0)))),IF($L$2=2023,IF(INDEX(Rank2023!35:35,MATCH($J$2,Rank2023!$1:$1,0))="","-",(INDEX(Rank2023!35:35,MATCH($J$2,Rank2023!$1:$1,0)))),IF($L$2=2022,IF(INDEX(Rank2022!35:35,MATCH($J$2,Rank2022!$1:$1,0))="","-",(INDEX(Rank2022!35:35,MATCH($J$2,Rank2022!$1:$1,0)))))))))</f>
        <v>5</v>
      </c>
      <c r="M72" s="375">
        <f>IF($L$2=2026,IF(INDEX(Score2026!41:41,MATCH($J$2,Score2026!$1:$1,0))="","-",(INDEX(Score2026!41:41,MATCH($J$2,Score2026!$1:$1,0)))),IF($L$2=2025,IF(INDEX(Score2025!35:35,MATCH($J$2,Score2025!$1:$1,0))="","-",(INDEX(Score2025!35:35,MATCH($J$2,Score2025!$1:$1,0)))),IF($L$2=2024,IF(INDEX(Score2024!35:35,MATCH($J$2,Score2024!$1:$1,0))="","-",(INDEX(Score2024!35:35,MATCH($J$2,Score2024!$1:$1,0)))),IF($L$2=2023,IF(INDEX(Score2023!35:35,MATCH($J$2,Score2023!$1:$1,0))="","-",(INDEX(Score2023!35:35,MATCH($J$2,Score2023!$1:$1,0)))),IF($L$2=2022,IF(INDEX(Score2022!35:35,MATCH($J$2,Score2022!$1:$1,0))="","-",(INDEX(Score2022!35:35,MATCH($J$2,Score2022!$1:$1,0)))))))))</f>
        <v>89.250551264379439</v>
      </c>
      <c r="N72" s="376" t="str">
        <f>IF($L$2=2026,IF(INDEX(Value2026!41:41,MATCH($J$2,Value2026!$1:$1,0))="","-",(INDEX(Value2026!41:41,MATCH($J$2,Value2026!$1:$1,0)))),IF($L$2=2025,IF(INDEX(Value2025!35:35,MATCH($J$2,Value2025!$1:$1,0))="","-",(INDEX(Value2025!35:35,MATCH($J$2,Value2025!$1:$1,0)))),IF($L$2=2024,IF(INDEX(Value2024!35:35,MATCH($J$2,Value2024!$1:$1,0))="","-",(INDEX(Value2024!35:35,MATCH($J$2,Value2024!$1:$1,0)))),IF($L$2=2023,IF(INDEX(Value2023!35:35,MATCH($J$2,Value2023!$1:$1,0))="","-",(INDEX(Value2023!35:35,MATCH($J$2,Value2023!$1:$1,0)))),IF($L$2=2022,IF(INDEX(Value2022!35:35,MATCH($J$2,Value2022!$1:$1,0))="","-",(INDEX(Value2022!35:35,MATCH($J$2,Value2022!$1:$1,0)))))))))</f>
        <v>-</v>
      </c>
      <c r="O72" s="385">
        <f>IF(Table1329[[#This Row],[Score
(0-100)]]="-","",Table1329[[#This Row],[Score
(0-100)]]+5)</f>
        <v>100.62180756801834</v>
      </c>
      <c r="P72" s="378"/>
      <c r="Q72" s="358" t="str">
        <f t="shared" si="1"/>
        <v xml:space="preserve">t </v>
      </c>
      <c r="R72" s="348"/>
      <c r="S72" s="374">
        <f>IF($S$2=2026,IF(INDEX(Rank2026!41:41,MATCH($Q$2,Rank2026!$1:$1,0))="","-",(INDEX(Rank2026!41:41,MATCH($Q$2,Rank2026!$1:$1,0)))),IF($S$2=2025,IF(INDEX(Rank2025!35:35,MATCH($Q$2,Rank2025!$1:$1,0))="","-",(INDEX(Rank2025!35:35,MATCH($Q$2,Rank2025!$1:$1,0)))),IF($S$2=2024,IF(INDEX(Rank2024!35:35,MATCH($Q$2,Rank2024!$1:$1,0))="","-",(INDEX(Rank2024!35:35,MATCH($Q$2,Rank2024!$1:$1,0)))),IF($S$2=2023,IF(INDEX(Rank2023!35:35,MATCH($Q$2,Rank2023!$1:$1,0))="","-",(INDEX(Rank2023!35:35,MATCH($Q$2,Rank2023!$1:$1,0)))),IF($S$2=2022,IF(INDEX(Rank2022!35:35,MATCH($Q$2,Rank2022!$1:$1,0))="","-",(INDEX(Rank2022!35:35,MATCH($Q$2,Rank2022!$1:$1,0)))))))))</f>
        <v>27</v>
      </c>
      <c r="T72" s="375">
        <f>IF($S$2=2026,IF(INDEX(Score2026!41:41,MATCH($Q$2,Score2026!$1:$1,0))="","-",(INDEX(Score2026!41:41,MATCH($Q$2,Score2026!$1:$1,0)))),IF($S$2=2025,IF(INDEX(Score2025!35:35,MATCH($Q$2,Score2025!$1:$1,0))="","-",(INDEX(Score2025!35:35,MATCH($Q$2,Score2025!$1:$1,0)))),IF($S$2=2024,IF(INDEX(Score2024!35:35,MATCH($Q$2,Score2024!$1:$1,0))="","-",(INDEX(Score2024!35:35,MATCH($Q$2,Score2024!$1:$1,0)))),IF($S$2=2023,IF(INDEX(Score2023!35:35,MATCH($Q$2,Score2023!$1:$1,0))="","-",(INDEX(Score2023!35:35,MATCH($Q$2,Score2023!$1:$1,0)))),IF($S$2=2022,IF(INDEX(Score2022!35:35,MATCH($Q$2,Score2022!$1:$1,0))="","-",(INDEX(Score2022!35:35,MATCH($Q$2,Score2022!$1:$1,0)))))))))</f>
        <v>23.575194414383155</v>
      </c>
      <c r="U72" s="376" t="str">
        <f>IF($S$2=2026,IF(INDEX(Value2026!41:41,MATCH($Q$2,Value2026!$1:$1,0))="","-",(INDEX(Value2026!41:41,MATCH($Q$2,Value2026!$1:$1,0)))),IF($S$2=2025,IF(INDEX(Value2025!35:35,MATCH($Q$2,Value2025!$1:$1,0))="","-",(INDEX(Value2025!35:35,MATCH($Q$2,Value2025!$1:$1,0)))),IF($S$2=2024,IF(INDEX(Value2024!35:35,MATCH($Q$2,Value2024!$1:$1,0))="","-",(INDEX(Value2024!35:35,MATCH($Q$2,Value2024!$1:$1,0)))),IF($S$2=2023,IF(INDEX(Value2023!35:35,MATCH($Q$2,Value2023!$1:$1,0))="","-",(INDEX(Value2023!35:35,MATCH($Q$2,Value2023!$1:$1,0)))),IF($S$2=2022,IF(INDEX(Value2022!35:35,MATCH($Q$2,Value2022!$1:$1,0))="","-",(INDEX(Value2022!35:35,MATCH($Q$2,Value2022!$1:$1,0)))))))))</f>
        <v>-</v>
      </c>
      <c r="V72" s="377">
        <f t="shared" si="2"/>
        <v>28.575194414383155</v>
      </c>
      <c r="W72" s="348"/>
    </row>
    <row r="73" spans="3:23" ht="12" hidden="1" customHeight="1">
      <c r="C73" s="244"/>
      <c r="D73" s="348" t="s">
        <v>242</v>
      </c>
      <c r="E73" s="380" t="s">
        <v>98</v>
      </c>
      <c r="F73" s="381" t="s">
        <v>99</v>
      </c>
      <c r="G73" s="381"/>
      <c r="H73" s="381"/>
      <c r="I73" s="381"/>
      <c r="J73" s="381"/>
      <c r="K73" s="381"/>
      <c r="L73" s="374">
        <f>IF($L$2=2026,IF(INDEX(Rank2026!42:42,MATCH($J$2,Rank2026!$1:$1,0))="","-",(INDEX(Rank2026!42:42,MATCH($J$2,Rank2026!$1:$1,0)))),IF($L$2=2025,IF(INDEX(Rank2025!36:36,MATCH($J$2,Rank2025!$1:$1,0))="","-",(INDEX(Rank2025!36:36,MATCH($J$2,Rank2025!$1:$1,0)))),IF($L$2=2024,IF(INDEX(Rank2024!36:36,MATCH($J$2,Rank2024!$1:$1,0))="","-",(INDEX(Rank2024!36:36,MATCH($J$2,Rank2024!$1:$1,0)))),IF($L$2=2023,IF(INDEX(Rank2023!36:36,MATCH($J$2,Rank2023!$1:$1,0))="","-",(INDEX(Rank2023!36:36,MATCH($J$2,Rank2023!$1:$1,0)))),IF($L$2=2022,IF(INDEX(Rank2022!36:36,MATCH($J$2,Rank2022!$1:$1,0))="","-",(INDEX(Rank2022!36:36,MATCH($J$2,Rank2022!$1:$1,0)))))))))</f>
        <v>4</v>
      </c>
      <c r="M73" s="375">
        <f>IF($L$2=2026,IF(INDEX(Score2026!42:42,MATCH($J$2,Score2026!$1:$1,0))="","-",(INDEX(Score2026!42:42,MATCH($J$2,Score2026!$1:$1,0)))),IF($L$2=2025,IF(INDEX(Score2025!36:36,MATCH($J$2,Score2025!$1:$1,0))="","-",(INDEX(Score2025!36:36,MATCH($J$2,Score2025!$1:$1,0)))),IF($L$2=2024,IF(INDEX(Score2024!36:36,MATCH($J$2,Score2024!$1:$1,0))="","-",(INDEX(Score2024!36:36,MATCH($J$2,Score2024!$1:$1,0)))),IF($L$2=2023,IF(INDEX(Score2023!36:36,MATCH($J$2,Score2023!$1:$1,0))="","-",(INDEX(Score2023!36:36,MATCH($J$2,Score2023!$1:$1,0)))),IF($L$2=2022,IF(INDEX(Score2022!36:36,MATCH($J$2,Score2022!$1:$1,0))="","-",(INDEX(Score2022!36:36,MATCH($J$2,Score2022!$1:$1,0)))))))))</f>
        <v>84.016511632086178</v>
      </c>
      <c r="N73" s="376">
        <f>IF($L$2=2026,IF(INDEX(Value2026!42:42,MATCH($J$2,Value2026!$1:$1,0))="","-",(INDEX(Value2026!42:42,MATCH($J$2,Value2026!$1:$1,0)))),IF($L$2=2025,IF(INDEX(Value2025!36:36,MATCH($J$2,Value2025!$1:$1,0))="","-",(INDEX(Value2025!36:36,MATCH($J$2,Value2025!$1:$1,0)))),IF($L$2=2024,IF(INDEX(Value2024!36:36,MATCH($J$2,Value2024!$1:$1,0))="","-",(INDEX(Value2024!36:36,MATCH($J$2,Value2024!$1:$1,0)))),IF($L$2=2023,IF(INDEX(Value2023!36:36,MATCH($J$2,Value2023!$1:$1,0))="","-",(INDEX(Value2023!36:36,MATCH($J$2,Value2023!$1:$1,0)))),IF($L$2=2022,IF(INDEX(Value2022!36:36,MATCH($J$2,Value2022!$1:$1,0))="","-",(INDEX(Value2022!36:36,MATCH($J$2,Value2022!$1:$1,0)))))))))</f>
        <v>43.172653859999997</v>
      </c>
      <c r="O73" s="378">
        <f>IF(Table1329[[#This Row],[Score
(0-100)]]="-","",Table1329[[#This Row],[Score
(0-100)]]+5)</f>
        <v>74.53138312458988</v>
      </c>
      <c r="P73" s="378"/>
      <c r="Q73" s="358" t="str">
        <f t="shared" si="1"/>
        <v xml:space="preserve">t </v>
      </c>
      <c r="R73" s="348"/>
      <c r="S73" s="374">
        <f>IF($S$2=2026,IF(INDEX(Rank2026!42:42,MATCH($Q$2,Rank2026!$1:$1,0))="","-",(INDEX(Rank2026!42:42,MATCH($Q$2,Rank2026!$1:$1,0)))),IF($S$2=2025,IF(INDEX(Rank2025!36:36,MATCH($Q$2,Rank2025!$1:$1,0))="","-",(INDEX(Rank2025!36:36,MATCH($Q$2,Rank2025!$1:$1,0)))),IF($S$2=2024,IF(INDEX(Rank2024!36:36,MATCH($Q$2,Rank2024!$1:$1,0))="","-",(INDEX(Rank2024!36:36,MATCH($Q$2,Rank2024!$1:$1,0)))),IF($S$2=2023,IF(INDEX(Rank2023!36:36,MATCH($Q$2,Rank2023!$1:$1,0))="","-",(INDEX(Rank2023!36:36,MATCH($Q$2,Rank2023!$1:$1,0)))),IF($S$2=2022,IF(INDEX(Rank2022!36:36,MATCH($Q$2,Rank2022!$1:$1,0))="","-",(INDEX(Rank2022!36:36,MATCH($Q$2,Rank2022!$1:$1,0)))))))))</f>
        <v>30</v>
      </c>
      <c r="T73" s="375">
        <f>IF($S$2=2026,IF(INDEX(Score2026!42:42,MATCH($Q$2,Score2026!$1:$1,0))="","-",(INDEX(Score2026!42:42,MATCH($Q$2,Score2026!$1:$1,0)))),IF($S$2=2025,IF(INDEX(Score2025!36:36,MATCH($Q$2,Score2025!$1:$1,0))="","-",(INDEX(Score2025!36:36,MATCH($Q$2,Score2025!$1:$1,0)))),IF($S$2=2024,IF(INDEX(Score2024!36:36,MATCH($Q$2,Score2024!$1:$1,0))="","-",(INDEX(Score2024!36:36,MATCH($Q$2,Score2024!$1:$1,0)))),IF($S$2=2023,IF(INDEX(Score2023!36:36,MATCH($Q$2,Score2023!$1:$1,0))="","-",(INDEX(Score2023!36:36,MATCH($Q$2,Score2023!$1:$1,0)))),IF($S$2=2022,IF(INDEX(Score2022!36:36,MATCH($Q$2,Score2022!$1:$1,0))="","-",(INDEX(Score2022!36:36,MATCH($Q$2,Score2022!$1:$1,0)))))))))</f>
        <v>0</v>
      </c>
      <c r="U73" s="376">
        <f>IF($S$2=2026,IF(INDEX(Value2026!42:42,MATCH($Q$2,Value2026!$1:$1,0))="","-",(INDEX(Value2026!42:42,MATCH($Q$2,Value2026!$1:$1,0)))),IF($S$2=2025,IF(INDEX(Value2025!36:36,MATCH($Q$2,Value2025!$1:$1,0))="","-",(INDEX(Value2025!36:36,MATCH($Q$2,Value2025!$1:$1,0)))),IF($S$2=2024,IF(INDEX(Value2024!36:36,MATCH($Q$2,Value2024!$1:$1,0))="","-",(INDEX(Value2024!36:36,MATCH($Q$2,Value2024!$1:$1,0)))),IF($S$2=2023,IF(INDEX(Value2023!36:36,MATCH($Q$2,Value2023!$1:$1,0))="","-",(INDEX(Value2023!36:36,MATCH($Q$2,Value2023!$1:$1,0)))),IF($S$2=2022,IF(INDEX(Value2022!36:36,MATCH($Q$2,Value2022!$1:$1,0))="","-",(INDEX(Value2022!36:36,MATCH($Q$2,Value2022!$1:$1,0)))))))))</f>
        <v>91.167478930972806</v>
      </c>
      <c r="V73" s="377">
        <f t="shared" si="2"/>
        <v>5</v>
      </c>
      <c r="W73" s="348"/>
    </row>
    <row r="74" spans="3:23" ht="12" hidden="1" customHeight="1">
      <c r="C74" s="244"/>
      <c r="D74" s="348" t="s">
        <v>242</v>
      </c>
      <c r="E74" s="386" t="s">
        <v>100</v>
      </c>
      <c r="F74" s="387" t="s">
        <v>101</v>
      </c>
      <c r="G74" s="387"/>
      <c r="H74" s="387"/>
      <c r="I74" s="387"/>
      <c r="J74" s="387"/>
      <c r="K74" s="387"/>
      <c r="L74" s="374">
        <f>IF($L$2=2026,IF(INDEX(Rank2026!43:43,MATCH($J$2,Rank2026!$1:$1,0))="","-",(INDEX(Rank2026!43:43,MATCH($J$2,Rank2026!$1:$1,0)))),IF($L$2=2025,IF(INDEX(Rank2025!37:37,MATCH($J$2,Rank2025!$1:$1,0))="","-",(INDEX(Rank2025!37:37,MATCH($J$2,Rank2025!$1:$1,0)))),IF($L$2=2024,IF(INDEX(Rank2024!37:37,MATCH($J$2,Rank2024!$1:$1,0))="","-",(INDEX(Rank2024!37:37,MATCH($J$2,Rank2024!$1:$1,0)))),IF($L$2=2023,IF(INDEX(Rank2023!37:37,MATCH($J$2,Rank2023!$1:$1,0))="","-",(INDEX(Rank2023!37:37,MATCH($J$2,Rank2023!$1:$1,0)))),IF($L$2=2022,IF(INDEX(Rank2022!37:37,MATCH($J$2,Rank2022!$1:$1,0))="","-",(INDEX(Rank2022!37:37,MATCH($J$2,Rank2022!$1:$1,0)))))))))</f>
        <v>6</v>
      </c>
      <c r="M74" s="375">
        <f>IF($L$2=2026,IF(INDEX(Score2026!43:43,MATCH($J$2,Score2026!$1:$1,0))="","-",(INDEX(Score2026!43:43,MATCH($J$2,Score2026!$1:$1,0)))),IF($L$2=2025,IF(INDEX(Score2025!37:37,MATCH($J$2,Score2025!$1:$1,0))="","-",(INDEX(Score2025!37:37,MATCH($J$2,Score2025!$1:$1,0)))),IF($L$2=2024,IF(INDEX(Score2024!37:37,MATCH($J$2,Score2024!$1:$1,0))="","-",(INDEX(Score2024!37:37,MATCH($J$2,Score2024!$1:$1,0)))),IF($L$2=2023,IF(INDEX(Score2023!37:37,MATCH($J$2,Score2023!$1:$1,0))="","-",(INDEX(Score2023!37:37,MATCH($J$2,Score2023!$1:$1,0)))),IF($L$2=2022,IF(INDEX(Score2022!37:37,MATCH($J$2,Score2022!$1:$1,0))="","-",(INDEX(Score2022!37:37,MATCH($J$2,Score2022!$1:$1,0)))))))))</f>
        <v>85.365722993103077</v>
      </c>
      <c r="N74" s="376">
        <f>IF($L$2=2026,IF(INDEX(Value2026!43:43,MATCH($J$2,Value2026!$1:$1,0))="","-",(INDEX(Value2026!43:43,MATCH($J$2,Value2026!$1:$1,0)))),IF($L$2=2025,IF(INDEX(Value2025!37:37,MATCH($J$2,Value2025!$1:$1,0))="","-",(INDEX(Value2025!37:37,MATCH($J$2,Value2025!$1:$1,0)))),IF($L$2=2024,IF(INDEX(Value2024!37:37,MATCH($J$2,Value2024!$1:$1,0))="","-",(INDEX(Value2024!37:37,MATCH($J$2,Value2024!$1:$1,0)))),IF($L$2=2023,IF(INDEX(Value2023!37:37,MATCH($J$2,Value2023!$1:$1,0))="","-",(INDEX(Value2023!37:37,MATCH($J$2,Value2023!$1:$1,0)))),IF($L$2=2022,IF(INDEX(Value2022!37:37,MATCH($J$2,Value2022!$1:$1,0))="","-",(INDEX(Value2022!37:37,MATCH($J$2,Value2022!$1:$1,0)))))))))</f>
        <v>46.094802569999999</v>
      </c>
      <c r="O74" s="388">
        <f>IF(Table1329[[#This Row],[Score
(0-100)]]="-","",Table1329[[#This Row],[Score
(0-100)]]+5)</f>
        <v>68.678558369701776</v>
      </c>
      <c r="P74" s="378"/>
      <c r="Q74" s="358" t="str">
        <f t="shared" si="1"/>
        <v xml:space="preserve">t </v>
      </c>
      <c r="R74" s="348"/>
      <c r="S74" s="374">
        <f>IF($S$2=2026,IF(INDEX(Rank2026!43:43,MATCH($Q$2,Rank2026!$1:$1,0))="","-",(INDEX(Rank2026!43:43,MATCH($Q$2,Rank2026!$1:$1,0)))),IF($S$2=2025,IF(INDEX(Rank2025!37:37,MATCH($Q$2,Rank2025!$1:$1,0))="","-",(INDEX(Rank2025!37:37,MATCH($Q$2,Rank2025!$1:$1,0)))),IF($S$2=2024,IF(INDEX(Rank2024!37:37,MATCH($Q$2,Rank2024!$1:$1,0))="","-",(INDEX(Rank2024!37:37,MATCH($Q$2,Rank2024!$1:$1,0)))),IF($S$2=2023,IF(INDEX(Rank2023!37:37,MATCH($Q$2,Rank2023!$1:$1,0))="","-",(INDEX(Rank2023!37:37,MATCH($Q$2,Rank2023!$1:$1,0)))),IF($S$2=2022,IF(INDEX(Rank2022!37:37,MATCH($Q$2,Rank2022!$1:$1,0))="","-",(INDEX(Rank2022!37:37,MATCH($Q$2,Rank2022!$1:$1,0)))))))))</f>
        <v>15</v>
      </c>
      <c r="T74" s="375">
        <f>IF($S$2=2026,IF(INDEX(Score2026!43:43,MATCH($Q$2,Score2026!$1:$1,0))="","-",(INDEX(Score2026!43:43,MATCH($Q$2,Score2026!$1:$1,0)))),IF($S$2=2025,IF(INDEX(Score2025!37:37,MATCH($Q$2,Score2025!$1:$1,0))="","-",(INDEX(Score2025!37:37,MATCH($Q$2,Score2025!$1:$1,0)))),IF($S$2=2024,IF(INDEX(Score2024!37:37,MATCH($Q$2,Score2024!$1:$1,0))="","-",(INDEX(Score2024!37:37,MATCH($Q$2,Score2024!$1:$1,0)))),IF($S$2=2023,IF(INDEX(Score2023!37:37,MATCH($Q$2,Score2023!$1:$1,0))="","-",(INDEX(Score2023!37:37,MATCH($Q$2,Score2023!$1:$1,0)))),IF($S$2=2022,IF(INDEX(Score2022!37:37,MATCH($Q$2,Score2022!$1:$1,0))="","-",(INDEX(Score2022!37:37,MATCH($Q$2,Score2022!$1:$1,0)))))))))</f>
        <v>64.161281894338529</v>
      </c>
      <c r="U74" s="376">
        <f>IF($S$2=2026,IF(INDEX(Value2026!43:43,MATCH($Q$2,Value2026!$1:$1,0))="","-",(INDEX(Value2026!43:43,MATCH($Q$2,Value2026!$1:$1,0)))),IF($S$2=2025,IF(INDEX(Value2025!37:37,MATCH($Q$2,Value2025!$1:$1,0))="","-",(INDEX(Value2025!37:37,MATCH($Q$2,Value2025!$1:$1,0)))),IF($S$2=2024,IF(INDEX(Value2024!37:37,MATCH($Q$2,Value2024!$1:$1,0))="","-",(INDEX(Value2024!37:37,MATCH($Q$2,Value2024!$1:$1,0)))),IF($S$2=2023,IF(INDEX(Value2023!37:37,MATCH($Q$2,Value2023!$1:$1,0))="","-",(INDEX(Value2023!37:37,MATCH($Q$2,Value2023!$1:$1,0)))),IF($S$2=2022,IF(INDEX(Value2022!37:37,MATCH($Q$2,Value2022!$1:$1,0))="","-",(INDEX(Value2022!37:37,MATCH($Q$2,Value2022!$1:$1,0)))))))))</f>
        <v>59.8242082769437</v>
      </c>
      <c r="V74" s="377">
        <f t="shared" si="2"/>
        <v>69.161281894338529</v>
      </c>
      <c r="W74" s="348"/>
    </row>
    <row r="75" spans="3:23" ht="12" hidden="1" customHeight="1">
      <c r="C75" s="244"/>
      <c r="D75" s="348" t="s">
        <v>242</v>
      </c>
      <c r="E75" s="379" t="s">
        <v>102</v>
      </c>
      <c r="F75" s="348" t="s">
        <v>103</v>
      </c>
      <c r="G75" s="348"/>
      <c r="H75" s="348"/>
      <c r="I75" s="348"/>
      <c r="J75" s="348"/>
      <c r="K75" s="348"/>
      <c r="L75" s="374">
        <f>IF($L$2=2026,IF(INDEX(Rank2026!44:44,MATCH($J$2,Rank2026!$1:$1,0))="","-",(INDEX(Rank2026!44:44,MATCH($J$2,Rank2026!$1:$1,0)))),IF($L$2=2025,IF(INDEX(Rank2025!38:38,MATCH($J$2,Rank2025!$1:$1,0))="","-",(INDEX(Rank2025!38:38,MATCH($J$2,Rank2025!$1:$1,0)))),IF($L$2=2024,IF(INDEX(Rank2024!38:38,MATCH($J$2,Rank2024!$1:$1,0))="","-",(INDEX(Rank2024!38:38,MATCH($J$2,Rank2024!$1:$1,0)))),IF($L$2=2023,IF(INDEX(Rank2023!38:38,MATCH($J$2,Rank2023!$1:$1,0))="","-",(INDEX(Rank2023!38:38,MATCH($J$2,Rank2023!$1:$1,0)))),IF($L$2=2022,IF(INDEX(Rank2022!38:38,MATCH($J$2,Rank2022!$1:$1,0))="","-",(INDEX(Rank2022!38:38,MATCH($J$2,Rank2022!$1:$1,0)))))))))</f>
        <v>3</v>
      </c>
      <c r="M75" s="375">
        <f>IF($L$2=2026,IF(INDEX(Score2026!44:44,MATCH($J$2,Score2026!$1:$1,0))="","-",(INDEX(Score2026!44:44,MATCH($J$2,Score2026!$1:$1,0)))),IF($L$2=2025,IF(INDEX(Score2025!38:38,MATCH($J$2,Score2025!$1:$1,0))="","-",(INDEX(Score2025!38:38,MATCH($J$2,Score2025!$1:$1,0)))),IF($L$2=2024,IF(INDEX(Score2024!38:38,MATCH($J$2,Score2024!$1:$1,0))="","-",(INDEX(Score2024!38:38,MATCH($J$2,Score2024!$1:$1,0)))),IF($L$2=2023,IF(INDEX(Score2023!38:38,MATCH($J$2,Score2023!$1:$1,0))="","-",(INDEX(Score2023!38:38,MATCH($J$2,Score2023!$1:$1,0)))),IF($L$2=2022,IF(INDEX(Score2022!38:38,MATCH($J$2,Score2022!$1:$1,0))="","-",(INDEX(Score2022!38:38,MATCH($J$2,Score2022!$1:$1,0)))))))))</f>
        <v>53.520954704401547</v>
      </c>
      <c r="N75" s="376" t="str">
        <f>IF($L$2=2026,IF(INDEX(Value2026!44:44,MATCH($J$2,Value2026!$1:$1,0))="","-",(INDEX(Value2026!44:44,MATCH($J$2,Value2026!$1:$1,0)))),IF($L$2=2025,IF(INDEX(Value2025!38:38,MATCH($J$2,Value2025!$1:$1,0))="","-",(INDEX(Value2025!38:38,MATCH($J$2,Value2025!$1:$1,0)))),IF($L$2=2024,IF(INDEX(Value2024!38:38,MATCH($J$2,Value2024!$1:$1,0))="","-",(INDEX(Value2024!38:38,MATCH($J$2,Value2024!$1:$1,0)))),IF($L$2=2023,IF(INDEX(Value2023!38:38,MATCH($J$2,Value2023!$1:$1,0))="","-",(INDEX(Value2023!38:38,MATCH($J$2,Value2023!$1:$1,0)))),IF($L$2=2022,IF(INDEX(Value2022!38:38,MATCH($J$2,Value2022!$1:$1,0))="","-",(INDEX(Value2022!38:38,MATCH($J$2,Value2022!$1:$1,0)))))))))</f>
        <v>-</v>
      </c>
      <c r="O75" s="378">
        <f>IF(Table1329[[#This Row],[Score
(0-100)]]="-","",Table1329[[#This Row],[Score
(0-100)]]+5)</f>
        <v>92.894421540290182</v>
      </c>
      <c r="P75" s="378"/>
      <c r="Q75" s="358" t="str">
        <f t="shared" si="1"/>
        <v xml:space="preserve">t </v>
      </c>
      <c r="R75" s="348"/>
      <c r="S75" s="374">
        <f>IF($S$2=2026,IF(INDEX(Rank2026!44:44,MATCH($Q$2,Rank2026!$1:$1,0))="","-",(INDEX(Rank2026!44:44,MATCH($Q$2,Rank2026!$1:$1,0)))),IF($S$2=2025,IF(INDEX(Rank2025!38:38,MATCH($Q$2,Rank2025!$1:$1,0))="","-",(INDEX(Rank2025!38:38,MATCH($Q$2,Rank2025!$1:$1,0)))),IF($S$2=2024,IF(INDEX(Rank2024!38:38,MATCH($Q$2,Rank2024!$1:$1,0))="","-",(INDEX(Rank2024!38:38,MATCH($Q$2,Rank2024!$1:$1,0)))),IF($S$2=2023,IF(INDEX(Rank2023!38:38,MATCH($Q$2,Rank2023!$1:$1,0))="","-",(INDEX(Rank2023!38:38,MATCH($Q$2,Rank2023!$1:$1,0)))),IF($S$2=2022,IF(INDEX(Rank2022!38:38,MATCH($Q$2,Rank2022!$1:$1,0))="","-",(INDEX(Rank2022!38:38,MATCH($Q$2,Rank2022!$1:$1,0)))))))))</f>
        <v>10</v>
      </c>
      <c r="T75" s="375">
        <f>IF($S$2=2026,IF(INDEX(Score2026!44:44,MATCH($Q$2,Score2026!$1:$1,0))="","-",(INDEX(Score2026!44:44,MATCH($Q$2,Score2026!$1:$1,0)))),IF($S$2=2025,IF(INDEX(Score2025!38:38,MATCH($Q$2,Score2025!$1:$1,0))="","-",(INDEX(Score2025!38:38,MATCH($Q$2,Score2025!$1:$1,0)))),IF($S$2=2024,IF(INDEX(Score2024!38:38,MATCH($Q$2,Score2024!$1:$1,0))="","-",(INDEX(Score2024!38:38,MATCH($Q$2,Score2024!$1:$1,0)))),IF($S$2=2023,IF(INDEX(Score2023!38:38,MATCH($Q$2,Score2023!$1:$1,0))="","-",(INDEX(Score2023!38:38,MATCH($Q$2,Score2023!$1:$1,0)))),IF($S$2=2022,IF(INDEX(Score2022!38:38,MATCH($Q$2,Score2022!$1:$1,0))="","-",(INDEX(Score2022!38:38,MATCH($Q$2,Score2022!$1:$1,0)))))))))</f>
        <v>15.09238531453812</v>
      </c>
      <c r="U75" s="376" t="str">
        <f>IF($S$2=2026,IF(INDEX(Value2026!44:44,MATCH($Q$2,Value2026!$1:$1,0))="","-",(INDEX(Value2026!44:44,MATCH($Q$2,Value2026!$1:$1,0)))),IF($S$2=2025,IF(INDEX(Value2025!38:38,MATCH($Q$2,Value2025!$1:$1,0))="","-",(INDEX(Value2025!38:38,MATCH($Q$2,Value2025!$1:$1,0)))),IF($S$2=2024,IF(INDEX(Value2024!38:38,MATCH($Q$2,Value2024!$1:$1,0))="","-",(INDEX(Value2024!38:38,MATCH($Q$2,Value2024!$1:$1,0)))),IF($S$2=2023,IF(INDEX(Value2023!38:38,MATCH($Q$2,Value2023!$1:$1,0))="","-",(INDEX(Value2023!38:38,MATCH($Q$2,Value2023!$1:$1,0)))),IF($S$2=2022,IF(INDEX(Value2022!38:38,MATCH($Q$2,Value2022!$1:$1,0))="","-",(INDEX(Value2022!38:38,MATCH($Q$2,Value2022!$1:$1,0)))))))))</f>
        <v>-</v>
      </c>
      <c r="V75" s="377">
        <f t="shared" si="2"/>
        <v>20.09238531453812</v>
      </c>
      <c r="W75" s="348"/>
    </row>
    <row r="76" spans="3:23" ht="12" hidden="1" customHeight="1">
      <c r="C76" s="244"/>
      <c r="D76" s="348" t="s">
        <v>242</v>
      </c>
      <c r="E76" s="380" t="s">
        <v>104</v>
      </c>
      <c r="F76" s="381" t="s">
        <v>558</v>
      </c>
      <c r="G76" s="381"/>
      <c r="H76" s="381"/>
      <c r="I76" s="381"/>
      <c r="J76" s="381"/>
      <c r="K76" s="381"/>
      <c r="L76" s="374">
        <f>IF($L$2=2026,IF(INDEX(Rank2026!45:45,MATCH($J$2,Rank2026!$1:$1,0))="","-",(INDEX(Rank2026!45:45,MATCH($J$2,Rank2026!$1:$1,0)))),IF($L$2=2025,IF(INDEX(Rank2025!39:39,MATCH($J$2,Rank2025!$1:$1,0))="","-",(INDEX(Rank2025!39:39,MATCH($J$2,Rank2025!$1:$1,0)))),IF($L$2=2024,IF(INDEX(Rank2024!39:39,MATCH($J$2,Rank2024!$1:$1,0))="","-",(INDEX(Rank2024!39:39,MATCH($J$2,Rank2024!$1:$1,0)))),IF($L$2=2023,IF(INDEX(Rank2023!39:39,MATCH($J$2,Rank2023!$1:$1,0))="","-",(INDEX(Rank2023!39:39,MATCH($J$2,Rank2023!$1:$1,0)))),IF($L$2=2022,IF(INDEX(Rank2022!39:39,MATCH($J$2,Rank2022!$1:$1,0))="","-",(INDEX(Rank2022!39:39,MATCH($J$2,Rank2022!$1:$1,0)))))))))</f>
        <v>8</v>
      </c>
      <c r="M76" s="375">
        <f>IF($L$2=2026,IF(INDEX(Score2026!45:45,MATCH($J$2,Score2026!$1:$1,0))="","-",(INDEX(Score2026!45:45,MATCH($J$2,Score2026!$1:$1,0)))),IF($L$2=2025,IF(INDEX(Score2025!39:39,MATCH($J$2,Score2025!$1:$1,0))="","-",(INDEX(Score2025!39:39,MATCH($J$2,Score2025!$1:$1,0)))),IF($L$2=2024,IF(INDEX(Score2024!39:39,MATCH($J$2,Score2024!$1:$1,0))="","-",(INDEX(Score2024!39:39,MATCH($J$2,Score2024!$1:$1,0)))),IF($L$2=2023,IF(INDEX(Score2023!39:39,MATCH($J$2,Score2023!$1:$1,0))="","-",(INDEX(Score2023!39:39,MATCH($J$2,Score2023!$1:$1,0)))),IF($L$2=2022,IF(INDEX(Score2022!39:39,MATCH($J$2,Score2022!$1:$1,0))="","-",(INDEX(Score2022!39:39,MATCH($J$2,Score2022!$1:$1,0)))))))))</f>
        <v>14.58904270188874</v>
      </c>
      <c r="N76" s="376">
        <f>IF($L$2=2026,IF(INDEX(Value2026!45:45,MATCH($J$2,Value2026!$1:$1,0))="","-",(INDEX(Value2026!45:45,MATCH($J$2,Value2026!$1:$1,0)))),IF($L$2=2025,IF(INDEX(Value2025!39:39,MATCH($J$2,Value2025!$1:$1,0))="","-",(INDEX(Value2025!39:39,MATCH($J$2,Value2025!$1:$1,0)))),IF($L$2=2024,IF(INDEX(Value2024!39:39,MATCH($J$2,Value2024!$1:$1,0))="","-",(INDEX(Value2024!39:39,MATCH($J$2,Value2024!$1:$1,0)))),IF($L$2=2023,IF(INDEX(Value2023!39:39,MATCH($J$2,Value2023!$1:$1,0))="","-",(INDEX(Value2023!39:39,MATCH($J$2,Value2023!$1:$1,0)))),IF($L$2=2022,IF(INDEX(Value2022!39:39,MATCH($J$2,Value2022!$1:$1,0))="","-",(INDEX(Value2022!39:39,MATCH($J$2,Value2022!$1:$1,0)))))))))</f>
        <v>520691</v>
      </c>
      <c r="O76" s="378">
        <f>IF(Table1329[[#This Row],[Score
(0-100)]]="-","",Table1329[[#This Row],[Score
(0-100)]]+5)</f>
        <v>105</v>
      </c>
      <c r="P76" s="378"/>
      <c r="Q76" s="358" t="str">
        <f t="shared" si="1"/>
        <v xml:space="preserve"> u</v>
      </c>
      <c r="R76" s="348"/>
      <c r="S76" s="374">
        <f>IF($S$2=2026,IF(INDEX(Rank2026!45:45,MATCH($Q$2,Rank2026!$1:$1,0))="","-",(INDEX(Rank2026!45:45,MATCH($Q$2,Rank2026!$1:$1,0)))),IF($S$2=2025,IF(INDEX(Rank2025!39:39,MATCH($Q$2,Rank2025!$1:$1,0))="","-",(INDEX(Rank2025!39:39,MATCH($Q$2,Rank2025!$1:$1,0)))),IF($S$2=2024,IF(INDEX(Rank2024!39:39,MATCH($Q$2,Rank2024!$1:$1,0))="","-",(INDEX(Rank2024!39:39,MATCH($Q$2,Rank2024!$1:$1,0)))),IF($S$2=2023,IF(INDEX(Rank2023!39:39,MATCH($Q$2,Rank2023!$1:$1,0))="","-",(INDEX(Rank2023!39:39,MATCH($Q$2,Rank2023!$1:$1,0)))),IF($S$2=2022,IF(INDEX(Rank2022!39:39,MATCH($Q$2,Rank2022!$1:$1,0))="","-",(INDEX(Rank2022!39:39,MATCH($Q$2,Rank2022!$1:$1,0)))))))))</f>
        <v>6</v>
      </c>
      <c r="T76" s="375">
        <f>IF($S$2=2026,IF(INDEX(Score2026!45:45,MATCH($Q$2,Score2026!$1:$1,0))="","-",(INDEX(Score2026!45:45,MATCH($Q$2,Score2026!$1:$1,0)))),IF($S$2=2025,IF(INDEX(Score2025!39:39,MATCH($Q$2,Score2025!$1:$1,0))="","-",(INDEX(Score2025!39:39,MATCH($Q$2,Score2025!$1:$1,0)))),IF($S$2=2024,IF(INDEX(Score2024!39:39,MATCH($Q$2,Score2024!$1:$1,0))="","-",(INDEX(Score2024!39:39,MATCH($Q$2,Score2024!$1:$1,0)))),IF($S$2=2023,IF(INDEX(Score2023!39:39,MATCH($Q$2,Score2023!$1:$1,0))="","-",(INDEX(Score2023!39:39,MATCH($Q$2,Score2023!$1:$1,0)))),IF($S$2=2022,IF(INDEX(Score2022!39:39,MATCH($Q$2,Score2022!$1:$1,0))="","-",(INDEX(Score2022!39:39,MATCH($Q$2,Score2022!$1:$1,0)))))))))</f>
        <v>17.277727725909806</v>
      </c>
      <c r="U76" s="376">
        <f>IF($S$2=2026,IF(INDEX(Value2026!45:45,MATCH($Q$2,Value2026!$1:$1,0))="","-",(INDEX(Value2026!45:45,MATCH($Q$2,Value2026!$1:$1,0)))),IF($S$2=2025,IF(INDEX(Value2025!39:39,MATCH($Q$2,Value2025!$1:$1,0))="","-",(INDEX(Value2025!39:39,MATCH($Q$2,Value2025!$1:$1,0)))),IF($S$2=2024,IF(INDEX(Value2024!39:39,MATCH($Q$2,Value2024!$1:$1,0))="","-",(INDEX(Value2024!39:39,MATCH($Q$2,Value2024!$1:$1,0)))),IF($S$2=2023,IF(INDEX(Value2023!39:39,MATCH($Q$2,Value2023!$1:$1,0))="","-",(INDEX(Value2023!39:39,MATCH($Q$2,Value2023!$1:$1,0)))),IF($S$2=2022,IF(INDEX(Value2022!39:39,MATCH($Q$2,Value2022!$1:$1,0))="","-",(INDEX(Value2022!39:39,MATCH($Q$2,Value2022!$1:$1,0)))))))))</f>
        <v>617100</v>
      </c>
      <c r="V76" s="377">
        <f t="shared" si="2"/>
        <v>22.277727725909806</v>
      </c>
      <c r="W76" s="348"/>
    </row>
    <row r="77" spans="3:23" ht="12" hidden="1" customHeight="1">
      <c r="C77" s="244"/>
      <c r="D77" s="348" t="s">
        <v>242</v>
      </c>
      <c r="E77" s="380" t="s">
        <v>106</v>
      </c>
      <c r="F77" s="381" t="s">
        <v>560</v>
      </c>
      <c r="G77" s="381"/>
      <c r="H77" s="381"/>
      <c r="I77" s="381"/>
      <c r="J77" s="381"/>
      <c r="K77" s="381"/>
      <c r="L77" s="374">
        <f>IF($L$2=2026,IF(INDEX(Rank2026!46:46,MATCH($J$2,Rank2026!$1:$1,0))="","-",(INDEX(Rank2026!46:46,MATCH($J$2,Rank2026!$1:$1,0)))),IF($L$2=2025,IF(INDEX(Rank2025!40:40,MATCH($J$2,Rank2025!$1:$1,0))="","-",(INDEX(Rank2025!40:40,MATCH($J$2,Rank2025!$1:$1,0)))),IF($L$2=2024,IF(INDEX(Rank2024!40:40,MATCH($J$2,Rank2024!$1:$1,0))="","-",(INDEX(Rank2024!40:40,MATCH($J$2,Rank2024!$1:$1,0)))),IF($L$2=2023,IF(INDEX(Rank2023!40:40,MATCH($J$2,Rank2023!$1:$1,0))="","-",(INDEX(Rank2023!40:40,MATCH($J$2,Rank2023!$1:$1,0)))),IF($L$2=2022,IF(INDEX(Rank2022!40:40,MATCH($J$2,Rank2022!$1:$1,0))="","-",(INDEX(Rank2022!40:40,MATCH($J$2,Rank2022!$1:$1,0)))))))))</f>
        <v>2</v>
      </c>
      <c r="M77" s="375">
        <f>IF($L$2=2026,IF(INDEX(Score2026!46:46,MATCH($J$2,Score2026!$1:$1,0))="","-",(INDEX(Score2026!46:46,MATCH($J$2,Score2026!$1:$1,0)))),IF($L$2=2025,IF(INDEX(Score2025!40:40,MATCH($J$2,Score2025!$1:$1,0))="","-",(INDEX(Score2025!40:40,MATCH($J$2,Score2025!$1:$1,0)))),IF($L$2=2024,IF(INDEX(Score2024!40:40,MATCH($J$2,Score2024!$1:$1,0))="","-",(INDEX(Score2024!40:40,MATCH($J$2,Score2024!$1:$1,0)))),IF($L$2=2023,IF(INDEX(Score2023!40:40,MATCH($J$2,Score2023!$1:$1,0))="","-",(INDEX(Score2023!40:40,MATCH($J$2,Score2023!$1:$1,0)))),IF($L$2=2022,IF(INDEX(Score2022!40:40,MATCH($J$2,Score2022!$1:$1,0))="","-",(INDEX(Score2022!40:40,MATCH($J$2,Score2022!$1:$1,0)))))))))</f>
        <v>69.599910786669682</v>
      </c>
      <c r="N77" s="376">
        <f>IF($L$2=2026,IF(INDEX(Value2026!46:46,MATCH($J$2,Value2026!$1:$1,0))="","-",(INDEX(Value2026!46:46,MATCH($J$2,Value2026!$1:$1,0)))),IF($L$2=2025,IF(INDEX(Value2025!40:40,MATCH($J$2,Value2025!$1:$1,0))="","-",(INDEX(Value2025!40:40,MATCH($J$2,Value2025!$1:$1,0)))),IF($L$2=2024,IF(INDEX(Value2024!40:40,MATCH($J$2,Value2024!$1:$1,0))="","-",(INDEX(Value2024!40:40,MATCH($J$2,Value2024!$1:$1,0)))),IF($L$2=2023,IF(INDEX(Value2023!40:40,MATCH($J$2,Value2023!$1:$1,0))="","-",(INDEX(Value2023!40:40,MATCH($J$2,Value2023!$1:$1,0)))),IF($L$2=2022,IF(INDEX(Value2022!40:40,MATCH($J$2,Value2022!$1:$1,0))="","-",(INDEX(Value2022!40:40,MATCH($J$2,Value2022!$1:$1,0)))))))))</f>
        <v>581034</v>
      </c>
      <c r="O77" s="378">
        <f>IF(Table1329[[#This Row],[Score
(0-100)]]="-","",Table1329[[#This Row],[Score
(0-100)]]+5)</f>
        <v>80.788843080580349</v>
      </c>
      <c r="P77" s="378"/>
      <c r="Q77" s="358" t="str">
        <f t="shared" si="1"/>
        <v xml:space="preserve">t </v>
      </c>
      <c r="R77" s="348"/>
      <c r="S77" s="374">
        <f>IF($S$2=2026,IF(INDEX(Rank2026!46:46,MATCH($Q$2,Rank2026!$1:$1,0))="","-",(INDEX(Rank2026!46:46,MATCH($Q$2,Rank2026!$1:$1,0)))),IF($S$2=2025,IF(INDEX(Rank2025!40:40,MATCH($Q$2,Rank2025!$1:$1,0))="","-",(INDEX(Rank2025!40:40,MATCH($Q$2,Rank2025!$1:$1,0)))),IF($S$2=2024,IF(INDEX(Rank2024!40:40,MATCH($Q$2,Rank2024!$1:$1,0))="","-",(INDEX(Rank2024!40:40,MATCH($Q$2,Rank2024!$1:$1,0)))),IF($S$2=2023,IF(INDEX(Rank2023!40:40,MATCH($Q$2,Rank2023!$1:$1,0))="","-",(INDEX(Rank2023!40:40,MATCH($Q$2,Rank2023!$1:$1,0)))),IF($S$2=2022,IF(INDEX(Rank2022!40:40,MATCH($Q$2,Rank2022!$1:$1,0))="","-",(INDEX(Rank2022!40:40,MATCH($Q$2,Rank2022!$1:$1,0)))))))))</f>
        <v>12</v>
      </c>
      <c r="T77" s="375">
        <f>IF($S$2=2026,IF(INDEX(Score2026!46:46,MATCH($Q$2,Score2026!$1:$1,0))="","-",(INDEX(Score2026!46:46,MATCH($Q$2,Score2026!$1:$1,0)))),IF($S$2=2025,IF(INDEX(Score2025!40:40,MATCH($Q$2,Score2025!$1:$1,0))="","-",(INDEX(Score2025!40:40,MATCH($Q$2,Score2025!$1:$1,0)))),IF($S$2=2024,IF(INDEX(Score2024!40:40,MATCH($Q$2,Score2024!$1:$1,0))="","-",(INDEX(Score2024!40:40,MATCH($Q$2,Score2024!$1:$1,0)))),IF($S$2=2023,IF(INDEX(Score2023!40:40,MATCH($Q$2,Score2023!$1:$1,0))="","-",(INDEX(Score2023!40:40,MATCH($Q$2,Score2023!$1:$1,0)))),IF($S$2=2022,IF(INDEX(Score2022!40:40,MATCH($Q$2,Score2022!$1:$1,0))="","-",(INDEX(Score2022!40:40,MATCH($Q$2,Score2022!$1:$1,0)))))))))</f>
        <v>6.7096912669249988</v>
      </c>
      <c r="U77" s="376">
        <f>IF($S$2=2026,IF(INDEX(Value2026!46:46,MATCH($Q$2,Value2026!$1:$1,0))="","-",(INDEX(Value2026!46:46,MATCH($Q$2,Value2026!$1:$1,0)))),IF($S$2=2025,IF(INDEX(Value2025!40:40,MATCH($Q$2,Value2025!$1:$1,0))="","-",(INDEX(Value2025!40:40,MATCH($Q$2,Value2025!$1:$1,0)))),IF($S$2=2024,IF(INDEX(Value2024!40:40,MATCH($Q$2,Value2024!$1:$1,0))="","-",(INDEX(Value2024!40:40,MATCH($Q$2,Value2024!$1:$1,0)))),IF($S$2=2023,IF(INDEX(Value2023!40:40,MATCH($Q$2,Value2023!$1:$1,0))="","-",(INDEX(Value2023!40:40,MATCH($Q$2,Value2023!$1:$1,0)))),IF($S$2=2022,IF(INDEX(Value2022!40:40,MATCH($Q$2,Value2022!$1:$1,0))="","-",(INDEX(Value2022!40:40,MATCH($Q$2,Value2022!$1:$1,0)))))))))</f>
        <v>62079</v>
      </c>
      <c r="V77" s="377">
        <f t="shared" si="2"/>
        <v>11.709691266924999</v>
      </c>
      <c r="W77" s="348"/>
    </row>
    <row r="78" spans="3:23" ht="12" hidden="1" customHeight="1">
      <c r="C78" s="244"/>
      <c r="D78" s="348" t="s">
        <v>242</v>
      </c>
      <c r="E78" s="383" t="s">
        <v>108</v>
      </c>
      <c r="F78" s="384" t="s">
        <v>109</v>
      </c>
      <c r="G78" s="384"/>
      <c r="H78" s="384"/>
      <c r="I78" s="384"/>
      <c r="J78" s="384"/>
      <c r="K78" s="384"/>
      <c r="L78" s="374">
        <f>IF($L$2=2026,IF(INDEX(Rank2026!47:47,MATCH($J$2,Rank2026!$1:$1,0))="","-",(INDEX(Rank2026!47:47,MATCH($J$2,Rank2026!$1:$1,0)))),IF($L$2=2025,IF(INDEX(Rank2025!41:41,MATCH($J$2,Rank2025!$1:$1,0))="","-",(INDEX(Rank2025!41:41,MATCH($J$2,Rank2025!$1:$1,0)))),IF($L$2=2024,IF(INDEX(Rank2024!41:41,MATCH($J$2,Rank2024!$1:$1,0))="","-",(INDEX(Rank2024!41:41,MATCH($J$2,Rank2024!$1:$1,0)))),IF($L$2=2023,IF(INDEX(Rank2023!41:41,MATCH($J$2,Rank2023!$1:$1,0))="","-",(INDEX(Rank2023!41:41,MATCH($J$2,Rank2023!$1:$1,0)))),IF($L$2=2022,IF(INDEX(Rank2022!41:41,MATCH($J$2,Rank2022!$1:$1,0))="","-",(INDEX(Rank2022!41:41,MATCH($J$2,Rank2022!$1:$1,0)))))))))</f>
        <v>4</v>
      </c>
      <c r="M78" s="375">
        <f>IF($L$2=2026,IF(INDEX(Score2026!47:47,MATCH($J$2,Score2026!$1:$1,0))="","-",(INDEX(Score2026!47:47,MATCH($J$2,Score2026!$1:$1,0)))),IF($L$2=2025,IF(INDEX(Score2025!41:41,MATCH($J$2,Score2025!$1:$1,0))="","-",(INDEX(Score2025!41:41,MATCH($J$2,Score2025!$1:$1,0)))),IF($L$2=2024,IF(INDEX(Score2024!41:41,MATCH($J$2,Score2024!$1:$1,0))="","-",(INDEX(Score2024!41:41,MATCH($J$2,Score2024!$1:$1,0)))),IF($L$2=2023,IF(INDEX(Score2023!41:41,MATCH($J$2,Score2023!$1:$1,0))="","-",(INDEX(Score2023!41:41,MATCH($J$2,Score2023!$1:$1,0)))),IF($L$2=2022,IF(INDEX(Score2022!41:41,MATCH($J$2,Score2022!$1:$1,0))="","-",(INDEX(Score2022!41:41,MATCH($J$2,Score2022!$1:$1,0)))))))))</f>
        <v>61.745157252311778</v>
      </c>
      <c r="N78" s="376" t="str">
        <f>IF($L$2=2026,IF(INDEX(Value2026!47:47,MATCH($J$2,Value2026!$1:$1,0))="","-",(INDEX(Value2026!47:47,MATCH($J$2,Value2026!$1:$1,0)))),IF($L$2=2025,IF(INDEX(Value2025!41:41,MATCH($J$2,Value2025!$1:$1,0))="","-",(INDEX(Value2025!41:41,MATCH($J$2,Value2025!$1:$1,0)))),IF($L$2=2024,IF(INDEX(Value2024!41:41,MATCH($J$2,Value2024!$1:$1,0))="","-",(INDEX(Value2024!41:41,MATCH($J$2,Value2024!$1:$1,0)))),IF($L$2=2023,IF(INDEX(Value2023!41:41,MATCH($J$2,Value2023!$1:$1,0))="","-",(INDEX(Value2023!41:41,MATCH($J$2,Value2023!$1:$1,0)))),IF($L$2=2022,IF(INDEX(Value2022!41:41,MATCH($J$2,Value2022!$1:$1,0))="","-",(INDEX(Value2022!41:41,MATCH($J$2,Value2022!$1:$1,0)))))))))</f>
        <v>-</v>
      </c>
      <c r="O78" s="385">
        <f>IF(Table1329[[#This Row],[Score
(0-100)]]="-","",Table1329[[#This Row],[Score
(0-100)]]+5)</f>
        <v>75.67765552729449</v>
      </c>
      <c r="P78" s="378"/>
      <c r="Q78" s="358" t="str">
        <f t="shared" si="1"/>
        <v xml:space="preserve">t </v>
      </c>
      <c r="R78" s="348"/>
      <c r="S78" s="374">
        <f>IF($S$2=2026,IF(INDEX(Rank2026!47:47,MATCH($Q$2,Rank2026!$1:$1,0))="","-",(INDEX(Rank2026!47:47,MATCH($Q$2,Rank2026!$1:$1,0)))),IF($S$2=2025,IF(INDEX(Rank2025!41:41,MATCH($Q$2,Rank2025!$1:$1,0))="","-",(INDEX(Rank2025!41:41,MATCH($Q$2,Rank2025!$1:$1,0)))),IF($S$2=2024,IF(INDEX(Rank2024!41:41,MATCH($Q$2,Rank2024!$1:$1,0))="","-",(INDEX(Rank2024!41:41,MATCH($Q$2,Rank2024!$1:$1,0)))),IF($S$2=2023,IF(INDEX(Rank2023!41:41,MATCH($Q$2,Rank2023!$1:$1,0))="","-",(INDEX(Rank2023!41:41,MATCH($Q$2,Rank2023!$1:$1,0)))),IF($S$2=2022,IF(INDEX(Rank2022!41:41,MATCH($Q$2,Rank2022!$1:$1,0))="","-",(INDEX(Rank2022!41:41,MATCH($Q$2,Rank2022!$1:$1,0)))))))))</f>
        <v>21</v>
      </c>
      <c r="T78" s="375">
        <f>IF($S$2=2026,IF(INDEX(Score2026!47:47,MATCH($Q$2,Score2026!$1:$1,0))="","-",(INDEX(Score2026!47:47,MATCH($Q$2,Score2026!$1:$1,0)))),IF($S$2=2025,IF(INDEX(Score2025!41:41,MATCH($Q$2,Score2025!$1:$1,0))="","-",(INDEX(Score2025!41:41,MATCH($Q$2,Score2025!$1:$1,0)))),IF($S$2=2024,IF(INDEX(Score2024!41:41,MATCH($Q$2,Score2024!$1:$1,0))="","-",(INDEX(Score2024!41:41,MATCH($Q$2,Score2024!$1:$1,0)))),IF($S$2=2023,IF(INDEX(Score2023!41:41,MATCH($Q$2,Score2023!$1:$1,0))="","-",(INDEX(Score2023!41:41,MATCH($Q$2,Score2023!$1:$1,0)))),IF($S$2=2022,IF(INDEX(Score2022!41:41,MATCH($Q$2,Score2022!$1:$1,0))="","-",(INDEX(Score2022!41:41,MATCH($Q$2,Score2022!$1:$1,0)))))))))</f>
        <v>8.9822448978383616</v>
      </c>
      <c r="U78" s="376" t="str">
        <f>IF($S$2=2026,IF(INDEX(Value2026!47:47,MATCH($Q$2,Value2026!$1:$1,0))="","-",(INDEX(Value2026!47:47,MATCH($Q$2,Value2026!$1:$1,0)))),IF($S$2=2025,IF(INDEX(Value2025!41:41,MATCH($Q$2,Value2025!$1:$1,0))="","-",(INDEX(Value2025!41:41,MATCH($Q$2,Value2025!$1:$1,0)))),IF($S$2=2024,IF(INDEX(Value2024!41:41,MATCH($Q$2,Value2024!$1:$1,0))="","-",(INDEX(Value2024!41:41,MATCH($Q$2,Value2024!$1:$1,0)))),IF($S$2=2023,IF(INDEX(Value2023!41:41,MATCH($Q$2,Value2023!$1:$1,0))="","-",(INDEX(Value2023!41:41,MATCH($Q$2,Value2023!$1:$1,0)))),IF($S$2=2022,IF(INDEX(Value2022!41:41,MATCH($Q$2,Value2022!$1:$1,0))="","-",(INDEX(Value2022!41:41,MATCH($Q$2,Value2022!$1:$1,0)))))))))</f>
        <v>-</v>
      </c>
      <c r="V78" s="377">
        <f t="shared" si="2"/>
        <v>13.982244897838362</v>
      </c>
      <c r="W78" s="348"/>
    </row>
    <row r="79" spans="3:23" ht="12" hidden="1" customHeight="1">
      <c r="C79" s="244"/>
      <c r="D79" s="348" t="s">
        <v>242</v>
      </c>
      <c r="E79" s="380" t="s">
        <v>110</v>
      </c>
      <c r="F79" s="381" t="s">
        <v>111</v>
      </c>
      <c r="G79" s="381"/>
      <c r="H79" s="381"/>
      <c r="I79" s="381"/>
      <c r="J79" s="381"/>
      <c r="K79" s="381"/>
      <c r="L79" s="374">
        <f>IF($L$2=2026,IF(INDEX(Rank2026!48:48,MATCH($J$2,Rank2026!$1:$1,0))="","-",(INDEX(Rank2026!48:48,MATCH($J$2,Rank2026!$1:$1,0)))),IF($L$2=2025,IF(INDEX(Rank2025!42:42,MATCH($J$2,Rank2025!$1:$1,0))="","-",(INDEX(Rank2025!42:42,MATCH($J$2,Rank2025!$1:$1,0)))),IF($L$2=2024,IF(INDEX(Rank2024!42:42,MATCH($J$2,Rank2024!$1:$1,0))="","-",(INDEX(Rank2024!42:42,MATCH($J$2,Rank2024!$1:$1,0)))),IF($L$2=2023,IF(INDEX(Rank2023!42:42,MATCH($J$2,Rank2023!$1:$1,0))="","-",(INDEX(Rank2023!42:42,MATCH($J$2,Rank2023!$1:$1,0)))),IF($L$2=2022,IF(INDEX(Rank2022!42:42,MATCH($J$2,Rank2022!$1:$1,0))="","-",(INDEX(Rank2022!42:42,MATCH($J$2,Rank2022!$1:$1,0)))))))))</f>
        <v>4</v>
      </c>
      <c r="M79" s="375">
        <f>IF($L$2=2026,IF(INDEX(Score2026!48:48,MATCH($J$2,Score2026!$1:$1,0))="","-",(INDEX(Score2026!48:48,MATCH($J$2,Score2026!$1:$1,0)))),IF($L$2=2025,IF(INDEX(Score2025!42:42,MATCH($J$2,Score2025!$1:$1,0))="","-",(INDEX(Score2025!42:42,MATCH($J$2,Score2025!$1:$1,0)))),IF($L$2=2024,IF(INDEX(Score2024!42:42,MATCH($J$2,Score2024!$1:$1,0))="","-",(INDEX(Score2024!42:42,MATCH($J$2,Score2024!$1:$1,0)))),IF($L$2=2023,IF(INDEX(Score2023!42:42,MATCH($J$2,Score2023!$1:$1,0))="","-",(INDEX(Score2023!42:42,MATCH($J$2,Score2023!$1:$1,0)))),IF($L$2=2022,IF(INDEX(Score2022!42:42,MATCH($J$2,Score2022!$1:$1,0))="","-",(INDEX(Score2022!42:42,MATCH($J$2,Score2022!$1:$1,0)))))))))</f>
        <v>58.857945428637919</v>
      </c>
      <c r="N79" s="376">
        <f>IF($L$2=2026,IF(INDEX(Value2026!48:48,MATCH($J$2,Value2026!$1:$1,0))="","-",(INDEX(Value2026!48:48,MATCH($J$2,Value2026!$1:$1,0)))),IF($L$2=2025,IF(INDEX(Value2025!42:42,MATCH($J$2,Value2025!$1:$1,0))="","-",(INDEX(Value2025!42:42,MATCH($J$2,Value2025!$1:$1,0)))),IF($L$2=2024,IF(INDEX(Value2024!42:42,MATCH($J$2,Value2024!$1:$1,0))="","-",(INDEX(Value2024!42:42,MATCH($J$2,Value2024!$1:$1,0)))),IF($L$2=2023,IF(INDEX(Value2023!42:42,MATCH($J$2,Value2023!$1:$1,0))="","-",(INDEX(Value2023!42:42,MATCH($J$2,Value2023!$1:$1,0)))),IF($L$2=2022,IF(INDEX(Value2022!42:42,MATCH($J$2,Value2022!$1:$1,0))="","-",(INDEX(Value2022!42:42,MATCH($J$2,Value2022!$1:$1,0)))))))))</f>
        <v>2.9147599999999998</v>
      </c>
      <c r="O79" s="378">
        <f>IF(Table1329[[#This Row],[Score
(0-100)]]="-","",Table1329[[#This Row],[Score
(0-100)]]+5)</f>
        <v>103.71049024151503</v>
      </c>
      <c r="P79" s="378"/>
      <c r="Q79" s="358" t="str">
        <f t="shared" si="1"/>
        <v xml:space="preserve">t </v>
      </c>
      <c r="R79" s="348"/>
      <c r="S79" s="374">
        <f>IF($S$2=2026,IF(INDEX(Rank2026!48:48,MATCH($Q$2,Rank2026!$1:$1,0))="","-",(INDEX(Rank2026!48:48,MATCH($Q$2,Rank2026!$1:$1,0)))),IF($S$2=2025,IF(INDEX(Rank2025!42:42,MATCH($Q$2,Rank2025!$1:$1,0))="","-",(INDEX(Rank2025!42:42,MATCH($Q$2,Rank2025!$1:$1,0)))),IF($S$2=2024,IF(INDEX(Rank2024!42:42,MATCH($Q$2,Rank2024!$1:$1,0))="","-",(INDEX(Rank2024!42:42,MATCH($Q$2,Rank2024!$1:$1,0)))),IF($S$2=2023,IF(INDEX(Rank2023!42:42,MATCH($Q$2,Rank2023!$1:$1,0))="","-",(INDEX(Rank2023!42:42,MATCH($Q$2,Rank2023!$1:$1,0)))),IF($S$2=2022,IF(INDEX(Rank2022!42:42,MATCH($Q$2,Rank2022!$1:$1,0))="","-",(INDEX(Rank2022!42:42,MATCH($Q$2,Rank2022!$1:$1,0)))))))))</f>
        <v>19</v>
      </c>
      <c r="T79" s="375">
        <f>IF($S$2=2026,IF(INDEX(Score2026!48:48,MATCH($Q$2,Score2026!$1:$1,0))="","-",(INDEX(Score2026!48:48,MATCH($Q$2,Score2026!$1:$1,0)))),IF($S$2=2025,IF(INDEX(Score2025!42:42,MATCH($Q$2,Score2025!$1:$1,0))="","-",(INDEX(Score2025!42:42,MATCH($Q$2,Score2025!$1:$1,0)))),IF($S$2=2024,IF(INDEX(Score2024!42:42,MATCH($Q$2,Score2024!$1:$1,0))="","-",(INDEX(Score2024!42:42,MATCH($Q$2,Score2024!$1:$1,0)))),IF($S$2=2023,IF(INDEX(Score2023!42:42,MATCH($Q$2,Score2023!$1:$1,0))="","-",(INDEX(Score2023!42:42,MATCH($Q$2,Score2023!$1:$1,0)))),IF($S$2=2022,IF(INDEX(Score2022!42:42,MATCH($Q$2,Score2022!$1:$1,0))="","-",(INDEX(Score2022!42:42,MATCH($Q$2,Score2022!$1:$1,0)))))))))</f>
        <v>4.8169556840077075</v>
      </c>
      <c r="U79" s="376">
        <f>IF($S$2=2026,IF(INDEX(Value2026!48:48,MATCH($Q$2,Value2026!$1:$1,0))="","-",(INDEX(Value2026!48:48,MATCH($Q$2,Value2026!$1:$1,0)))),IF($S$2=2025,IF(INDEX(Value2025!42:42,MATCH($Q$2,Value2025!$1:$1,0))="","-",(INDEX(Value2025!42:42,MATCH($Q$2,Value2025!$1:$1,0)))),IF($S$2=2024,IF(INDEX(Value2024!42:42,MATCH($Q$2,Value2024!$1:$1,0))="","-",(INDEX(Value2024!42:42,MATCH($Q$2,Value2024!$1:$1,0)))),IF($S$2=2023,IF(INDEX(Value2023!42:42,MATCH($Q$2,Value2023!$1:$1,0))="","-",(INDEX(Value2023!42:42,MATCH($Q$2,Value2023!$1:$1,0)))),IF($S$2=2022,IF(INDEX(Value2022!42:42,MATCH($Q$2,Value2022!$1:$1,0))="","-",(INDEX(Value2022!42:42,MATCH($Q$2,Value2022!$1:$1,0)))))))))</f>
        <v>0.27</v>
      </c>
      <c r="V79" s="377">
        <f t="shared" si="2"/>
        <v>9.8169556840077075</v>
      </c>
      <c r="W79" s="348"/>
    </row>
    <row r="80" spans="3:23" ht="12" hidden="1" customHeight="1">
      <c r="C80" s="244"/>
      <c r="D80" s="348" t="s">
        <v>242</v>
      </c>
      <c r="E80" s="380" t="s">
        <v>112</v>
      </c>
      <c r="F80" s="381" t="s">
        <v>351</v>
      </c>
      <c r="G80" s="381"/>
      <c r="H80" s="381"/>
      <c r="I80" s="381"/>
      <c r="J80" s="381"/>
      <c r="K80" s="381"/>
      <c r="L80" s="374" t="str">
        <f>IF($L$2=2026,IF(INDEX(Rank2026!49:49,MATCH($J$2,Rank2026!$1:$1,0))="","-",(INDEX(Rank2026!49:49,MATCH($J$2,Rank2026!$1:$1,0)))),IF($L$2=2025,IF(INDEX(Rank2025!43:43,MATCH($J$2,Rank2025!$1:$1,0))="","-",(INDEX(Rank2025!43:43,MATCH($J$2,Rank2025!$1:$1,0)))),IF($L$2=2024,IF(INDEX(Rank2024!43:43,MATCH($J$2,Rank2024!$1:$1,0))="","-",(INDEX(Rank2024!43:43,MATCH($J$2,Rank2024!$1:$1,0)))),IF($L$2=2023,IF(INDEX(Rank2023!43:43,MATCH($J$2,Rank2023!$1:$1,0))="","-",(INDEX(Rank2023!43:43,MATCH($J$2,Rank2023!$1:$1,0)))),IF($L$2=2022,IF(INDEX(Rank2022!43:43,MATCH($J$2,Rank2022!$1:$1,0))="","-",(INDEX(Rank2022!43:43,MATCH($J$2,Rank2022!$1:$1,0)))))))))</f>
        <v>-</v>
      </c>
      <c r="M80" s="375" t="str">
        <f>IF($L$2=2026,IF(INDEX(Score2026!49:49,MATCH($J$2,Score2026!$1:$1,0))="","-",(INDEX(Score2026!49:49,MATCH($J$2,Score2026!$1:$1,0)))),IF($L$2=2025,IF(INDEX(Score2025!43:43,MATCH($J$2,Score2025!$1:$1,0))="","-",(INDEX(Score2025!43:43,MATCH($J$2,Score2025!$1:$1,0)))),IF($L$2=2024,IF(INDEX(Score2024!43:43,MATCH($J$2,Score2024!$1:$1,0))="","-",(INDEX(Score2024!43:43,MATCH($J$2,Score2024!$1:$1,0)))),IF($L$2=2023,IF(INDEX(Score2023!43:43,MATCH($J$2,Score2023!$1:$1,0))="","-",(INDEX(Score2023!43:43,MATCH($J$2,Score2023!$1:$1,0)))),IF($L$2=2022,IF(INDEX(Score2022!43:43,MATCH($J$2,Score2022!$1:$1,0))="","-",(INDEX(Score2022!43:43,MATCH($J$2,Score2022!$1:$1,0)))))))))</f>
        <v>-</v>
      </c>
      <c r="N80" s="376" t="str">
        <f>IF($L$2=2026,IF(INDEX(Value2026!49:49,MATCH($J$2,Value2026!$1:$1,0))="","-",(INDEX(Value2026!49:49,MATCH($J$2,Value2026!$1:$1,0)))),IF($L$2=2025,IF(INDEX(Value2025!43:43,MATCH($J$2,Value2025!$1:$1,0))="","-",(INDEX(Value2025!43:43,MATCH($J$2,Value2025!$1:$1,0)))),IF($L$2=2024,IF(INDEX(Value2024!43:43,MATCH($J$2,Value2024!$1:$1,0))="","-",(INDEX(Value2024!43:43,MATCH($J$2,Value2024!$1:$1,0)))),IF($L$2=2023,IF(INDEX(Value2023!43:43,MATCH($J$2,Value2023!$1:$1,0))="","-",(INDEX(Value2023!43:43,MATCH($J$2,Value2023!$1:$1,0)))),IF($L$2=2022,IF(INDEX(Value2022!43:43,MATCH($J$2,Value2022!$1:$1,0))="","-",(INDEX(Value2022!43:43,MATCH($J$2,Value2022!$1:$1,0)))))))))</f>
        <v>-</v>
      </c>
      <c r="O80" s="378">
        <f>IF(Table1329[[#This Row],[Score
(0-100)]]="-","",Table1329[[#This Row],[Score
(0-100)]]+5)</f>
        <v>102.42098048303005</v>
      </c>
      <c r="P80" s="378"/>
      <c r="Q80" s="358" t="str">
        <f t="shared" si="1"/>
        <v/>
      </c>
      <c r="R80" s="348"/>
      <c r="S80" s="374">
        <f>IF($S$2=2026,IF(INDEX(Rank2026!49:49,MATCH($Q$2,Rank2026!$1:$1,0))="","-",(INDEX(Rank2026!49:49,MATCH($Q$2,Rank2026!$1:$1,0)))),IF($S$2=2025,IF(INDEX(Rank2025!43:43,MATCH($Q$2,Rank2025!$1:$1,0))="","-",(INDEX(Rank2025!43:43,MATCH($Q$2,Rank2025!$1:$1,0)))),IF($S$2=2024,IF(INDEX(Rank2024!43:43,MATCH($Q$2,Rank2024!$1:$1,0))="","-",(INDEX(Rank2024!43:43,MATCH($Q$2,Rank2024!$1:$1,0)))),IF($S$2=2023,IF(INDEX(Rank2023!43:43,MATCH($Q$2,Rank2023!$1:$1,0))="","-",(INDEX(Rank2023!43:43,MATCH($Q$2,Rank2023!$1:$1,0)))),IF($S$2=2022,IF(INDEX(Rank2022!43:43,MATCH($Q$2,Rank2022!$1:$1,0))="","-",(INDEX(Rank2022!43:43,MATCH($Q$2,Rank2022!$1:$1,0)))))))))</f>
        <v>18</v>
      </c>
      <c r="T80" s="375">
        <f>IF($S$2=2026,IF(INDEX(Score2026!49:49,MATCH($Q$2,Score2026!$1:$1,0))="","-",(INDEX(Score2026!49:49,MATCH($Q$2,Score2026!$1:$1,0)))),IF($S$2=2025,IF(INDEX(Score2025!43:43,MATCH($Q$2,Score2025!$1:$1,0))="","-",(INDEX(Score2025!43:43,MATCH($Q$2,Score2025!$1:$1,0)))),IF($S$2=2024,IF(INDEX(Score2024!43:43,MATCH($Q$2,Score2024!$1:$1,0))="","-",(INDEX(Score2024!43:43,MATCH($Q$2,Score2024!$1:$1,0)))),IF($S$2=2023,IF(INDEX(Score2023!43:43,MATCH($Q$2,Score2023!$1:$1,0))="","-",(INDEX(Score2023!43:43,MATCH($Q$2,Score2023!$1:$1,0)))),IF($S$2=2022,IF(INDEX(Score2022!43:43,MATCH($Q$2,Score2022!$1:$1,0))="","-",(INDEX(Score2022!43:43,MATCH($Q$2,Score2022!$1:$1,0)))))))))</f>
        <v>1.8942806095498339</v>
      </c>
      <c r="U80" s="376">
        <f>IF($S$2=2026,IF(INDEX(Value2026!49:49,MATCH($Q$2,Value2026!$1:$1,0))="","-",(INDEX(Value2026!49:49,MATCH($Q$2,Value2026!$1:$1,0)))),IF($S$2=2025,IF(INDEX(Value2025!43:43,MATCH($Q$2,Value2025!$1:$1,0))="","-",(INDEX(Value2025!43:43,MATCH($Q$2,Value2025!$1:$1,0)))),IF($S$2=2024,IF(INDEX(Value2024!43:43,MATCH($Q$2,Value2024!$1:$1,0))="","-",(INDEX(Value2024!43:43,MATCH($Q$2,Value2024!$1:$1,0)))),IF($S$2=2023,IF(INDEX(Value2023!43:43,MATCH($Q$2,Value2023!$1:$1,0))="","-",(INDEX(Value2023!43:43,MATCH($Q$2,Value2023!$1:$1,0)))),IF($S$2=2022,IF(INDEX(Value2022!43:43,MATCH($Q$2,Value2022!$1:$1,0))="","-",(INDEX(Value2022!43:43,MATCH($Q$2,Value2022!$1:$1,0)))))))))</f>
        <v>0.27231855999999999</v>
      </c>
      <c r="V80" s="377">
        <f t="shared" si="2"/>
        <v>6.8942806095498339</v>
      </c>
      <c r="W80" s="348"/>
    </row>
    <row r="81" spans="3:23" ht="12" hidden="1" customHeight="1">
      <c r="C81" s="244"/>
      <c r="D81" s="348" t="s">
        <v>242</v>
      </c>
      <c r="E81" s="380" t="s">
        <v>114</v>
      </c>
      <c r="F81" s="381" t="s">
        <v>115</v>
      </c>
      <c r="G81" s="381"/>
      <c r="H81" s="381"/>
      <c r="I81" s="381"/>
      <c r="J81" s="381"/>
      <c r="K81" s="381"/>
      <c r="L81" s="374">
        <f>IF($L$2=2026,IF(INDEX(Rank2026!50:50,MATCH($J$2,Rank2026!$1:$1,0))="","-",(INDEX(Rank2026!50:50,MATCH($J$2,Rank2026!$1:$1,0)))),IF($L$2=2025,IF(INDEX(Rank2025!44:44,MATCH($J$2,Rank2025!$1:$1,0))="","-",(INDEX(Rank2025!44:44,MATCH($J$2,Rank2025!$1:$1,0)))),IF($L$2=2024,IF(INDEX(Rank2024!44:44,MATCH($J$2,Rank2024!$1:$1,0))="","-",(INDEX(Rank2024!44:44,MATCH($J$2,Rank2024!$1:$1,0)))),IF($L$2=2023,IF(INDEX(Rank2023!44:44,MATCH($J$2,Rank2023!$1:$1,0))="","-",(INDEX(Rank2023!44:44,MATCH($J$2,Rank2023!$1:$1,0)))),IF($L$2=2022,IF(INDEX(Rank2022!44:44,MATCH($J$2,Rank2022!$1:$1,0))="","-",(INDEX(Rank2022!44:44,MATCH($J$2,Rank2022!$1:$1,0)))))))))</f>
        <v>7</v>
      </c>
      <c r="M81" s="375">
        <f>IF($L$2=2026,IF(INDEX(Score2026!50:50,MATCH($J$2,Score2026!$1:$1,0))="","-",(INDEX(Score2026!50:50,MATCH($J$2,Score2026!$1:$1,0)))),IF($L$2=2025,IF(INDEX(Score2025!44:44,MATCH($J$2,Score2025!$1:$1,0))="","-",(INDEX(Score2025!44:44,MATCH($J$2,Score2025!$1:$1,0)))),IF($L$2=2024,IF(INDEX(Score2024!44:44,MATCH($J$2,Score2024!$1:$1,0))="","-",(INDEX(Score2024!44:44,MATCH($J$2,Score2024!$1:$1,0)))),IF($L$2=2023,IF(INDEX(Score2023!44:44,MATCH($J$2,Score2023!$1:$1,0))="","-",(INDEX(Score2023!44:44,MATCH($J$2,Score2023!$1:$1,0)))),IF($L$2=2022,IF(INDEX(Score2022!44:44,MATCH($J$2,Score2022!$1:$1,0))="","-",(INDEX(Score2022!44:44,MATCH($J$2,Score2022!$1:$1,0)))))))))</f>
        <v>15.886699217669761</v>
      </c>
      <c r="N81" s="376">
        <f>IF($L$2=2026,IF(INDEX(Value2026!50:50,MATCH($J$2,Value2026!$1:$1,0))="","-",(INDEX(Value2026!50:50,MATCH($J$2,Value2026!$1:$1,0)))),IF($L$2=2025,IF(INDEX(Value2025!44:44,MATCH($J$2,Value2025!$1:$1,0))="","-",(INDEX(Value2025!44:44,MATCH($J$2,Value2025!$1:$1,0)))),IF($L$2=2024,IF(INDEX(Value2024!44:44,MATCH($J$2,Value2024!$1:$1,0))="","-",(INDEX(Value2024!44:44,MATCH($J$2,Value2024!$1:$1,0)))),IF($L$2=2023,IF(INDEX(Value2023!44:44,MATCH($J$2,Value2023!$1:$1,0))="","-",(INDEX(Value2023!44:44,MATCH($J$2,Value2023!$1:$1,0)))),IF($L$2=2022,IF(INDEX(Value2022!44:44,MATCH($J$2,Value2022!$1:$1,0))="","-",(INDEX(Value2022!44:44,MATCH($J$2,Value2022!$1:$1,0)))))))))</f>
        <v>805.71167260000004</v>
      </c>
      <c r="O81" s="378">
        <f>IF(Table1329[[#This Row],[Score
(0-100)]]="-","",Table1329[[#This Row],[Score
(0-100)]]+5)</f>
        <v>105</v>
      </c>
      <c r="P81" s="378"/>
      <c r="Q81" s="358" t="str">
        <f t="shared" si="1"/>
        <v xml:space="preserve">t </v>
      </c>
      <c r="R81" s="348"/>
      <c r="S81" s="374">
        <f>IF($S$2=2026,IF(INDEX(Rank2026!50:50,MATCH($Q$2,Rank2026!$1:$1,0))="","-",(INDEX(Rank2026!50:50,MATCH($Q$2,Rank2026!$1:$1,0)))),IF($S$2=2025,IF(INDEX(Rank2025!44:44,MATCH($Q$2,Rank2025!$1:$1,0))="","-",(INDEX(Rank2025!44:44,MATCH($Q$2,Rank2025!$1:$1,0)))),IF($S$2=2024,IF(INDEX(Rank2024!44:44,MATCH($Q$2,Rank2024!$1:$1,0))="","-",(INDEX(Rank2024!44:44,MATCH($Q$2,Rank2024!$1:$1,0)))),IF($S$2=2023,IF(INDEX(Rank2023!44:44,MATCH($Q$2,Rank2023!$1:$1,0))="","-",(INDEX(Rank2023!44:44,MATCH($Q$2,Rank2023!$1:$1,0)))),IF($S$2=2022,IF(INDEX(Rank2022!44:44,MATCH($Q$2,Rank2022!$1:$1,0))="","-",(INDEX(Rank2022!44:44,MATCH($Q$2,Rank2022!$1:$1,0)))))))))</f>
        <v>17</v>
      </c>
      <c r="T81" s="375">
        <f>IF($S$2=2026,IF(INDEX(Score2026!50:50,MATCH($Q$2,Score2026!$1:$1,0))="","-",(INDEX(Score2026!50:50,MATCH($Q$2,Score2026!$1:$1,0)))),IF($S$2=2025,IF(INDEX(Score2025!44:44,MATCH($Q$2,Score2025!$1:$1,0))="","-",(INDEX(Score2025!44:44,MATCH($Q$2,Score2025!$1:$1,0)))),IF($S$2=2024,IF(INDEX(Score2024!44:44,MATCH($Q$2,Score2024!$1:$1,0))="","-",(INDEX(Score2024!44:44,MATCH($Q$2,Score2024!$1:$1,0)))),IF($S$2=2023,IF(INDEX(Score2023!44:44,MATCH($Q$2,Score2023!$1:$1,0))="","-",(INDEX(Score2023!44:44,MATCH($Q$2,Score2023!$1:$1,0)))),IF($S$2=2022,IF(INDEX(Score2022!44:44,MATCH($Q$2,Score2022!$1:$1,0))="","-",(INDEX(Score2022!44:44,MATCH($Q$2,Score2022!$1:$1,0)))))))))</f>
        <v>0.29479186386767819</v>
      </c>
      <c r="U81" s="376">
        <f>IF($S$2=2026,IF(INDEX(Value2026!50:50,MATCH($Q$2,Value2026!$1:$1,0))="","-",(INDEX(Value2026!50:50,MATCH($Q$2,Value2026!$1:$1,0)))),IF($S$2=2025,IF(INDEX(Value2025!44:44,MATCH($Q$2,Value2025!$1:$1,0))="","-",(INDEX(Value2025!44:44,MATCH($Q$2,Value2025!$1:$1,0)))),IF($S$2=2024,IF(INDEX(Value2024!44:44,MATCH($Q$2,Value2024!$1:$1,0))="","-",(INDEX(Value2024!44:44,MATCH($Q$2,Value2024!$1:$1,0)))),IF($S$2=2023,IF(INDEX(Value2023!44:44,MATCH($Q$2,Value2023!$1:$1,0))="","-",(INDEX(Value2023!44:44,MATCH($Q$2,Value2023!$1:$1,0)))),IF($S$2=2022,IF(INDEX(Value2022!44:44,MATCH($Q$2,Value2022!$1:$1,0))="","-",(INDEX(Value2022!44:44,MATCH($Q$2,Value2022!$1:$1,0)))))))))</f>
        <v>13.34</v>
      </c>
      <c r="V81" s="377">
        <f t="shared" si="2"/>
        <v>5.2947918638676779</v>
      </c>
      <c r="W81" s="348"/>
    </row>
    <row r="82" spans="3:23" ht="12" hidden="1" customHeight="1">
      <c r="C82" s="244"/>
      <c r="D82" s="348" t="s">
        <v>242</v>
      </c>
      <c r="E82" s="380" t="s">
        <v>116</v>
      </c>
      <c r="F82" s="381" t="s">
        <v>117</v>
      </c>
      <c r="G82" s="381"/>
      <c r="H82" s="381"/>
      <c r="I82" s="381"/>
      <c r="J82" s="381"/>
      <c r="K82" s="381"/>
      <c r="L82" s="374">
        <f>IF($L$2=2026,IF(INDEX(Rank2026!51:51,MATCH($J$2,Rank2026!$1:$1,0))="","-",(INDEX(Rank2026!51:51,MATCH($J$2,Rank2026!$1:$1,0)))),IF($L$2=2025,IF(INDEX(Rank2025!45:45,MATCH($J$2,Rank2025!$1:$1,0))="","-",(INDEX(Rank2025!45:45,MATCH($J$2,Rank2025!$1:$1,0)))),IF($L$2=2024,IF(INDEX(Rank2024!45:45,MATCH($J$2,Rank2024!$1:$1,0))="","-",(INDEX(Rank2024!45:45,MATCH($J$2,Rank2024!$1:$1,0)))),IF($L$2=2023,IF(INDEX(Rank2023!45:45,MATCH($J$2,Rank2023!$1:$1,0))="","-",(INDEX(Rank2023!45:45,MATCH($J$2,Rank2023!$1:$1,0)))),IF($L$2=2022,IF(INDEX(Rank2022!45:45,MATCH($J$2,Rank2022!$1:$1,0))="","-",(INDEX(Rank2022!45:45,MATCH($J$2,Rank2022!$1:$1,0)))))))))</f>
        <v>6</v>
      </c>
      <c r="M82" s="375">
        <f>IF($L$2=2026,IF(INDEX(Score2026!51:51,MATCH($J$2,Score2026!$1:$1,0))="","-",(INDEX(Score2026!51:51,MATCH($J$2,Score2026!$1:$1,0)))),IF($L$2=2025,IF(INDEX(Score2025!45:45,MATCH($J$2,Score2025!$1:$1,0))="","-",(INDEX(Score2025!45:45,MATCH($J$2,Score2025!$1:$1,0)))),IF($L$2=2024,IF(INDEX(Score2024!45:45,MATCH($J$2,Score2024!$1:$1,0))="","-",(INDEX(Score2024!45:45,MATCH($J$2,Score2024!$1:$1,0)))),IF($L$2=2023,IF(INDEX(Score2023!45:45,MATCH($J$2,Score2023!$1:$1,0))="","-",(INDEX(Score2023!45:45,MATCH($J$2,Score2023!$1:$1,0)))),IF($L$2=2022,IF(INDEX(Score2022!45:45,MATCH($J$2,Score2022!$1:$1,0))="","-",(INDEX(Score2022!45:45,MATCH($J$2,Score2022!$1:$1,0)))))))))</f>
        <v>38.859450029408876</v>
      </c>
      <c r="N82" s="376">
        <f>IF($L$2=2026,IF(INDEX(Value2026!51:51,MATCH($J$2,Value2026!$1:$1,0))="","-",(INDEX(Value2026!51:51,MATCH($J$2,Value2026!$1:$1,0)))),IF($L$2=2025,IF(INDEX(Value2025!45:45,MATCH($J$2,Value2025!$1:$1,0))="","-",(INDEX(Value2025!45:45,MATCH($J$2,Value2025!$1:$1,0)))),IF($L$2=2024,IF(INDEX(Value2024!45:45,MATCH($J$2,Value2024!$1:$1,0))="","-",(INDEX(Value2024!45:45,MATCH($J$2,Value2024!$1:$1,0)))),IF($L$2=2023,IF(INDEX(Value2023!45:45,MATCH($J$2,Value2023!$1:$1,0))="","-",(INDEX(Value2023!45:45,MATCH($J$2,Value2023!$1:$1,0)))),IF($L$2=2022,IF(INDEX(Value2022!45:45,MATCH($J$2,Value2022!$1:$1,0))="","-",(INDEX(Value2022!45:45,MATCH($J$2,Value2022!$1:$1,0)))))))))</f>
        <v>26.523136990000001</v>
      </c>
      <c r="O82" s="378">
        <f>IF(Table1329[[#This Row],[Score
(0-100)]]="-","",Table1329[[#This Row],[Score
(0-100)]]+5)</f>
        <v>99.453724114037882</v>
      </c>
      <c r="P82" s="378"/>
      <c r="Q82" s="358" t="str">
        <f t="shared" si="1"/>
        <v xml:space="preserve">t </v>
      </c>
      <c r="R82" s="348"/>
      <c r="S82" s="374">
        <f>IF($S$2=2026,IF(INDEX(Rank2026!51:51,MATCH($Q$2,Rank2026!$1:$1,0))="","-",(INDEX(Rank2026!51:51,MATCH($Q$2,Rank2026!$1:$1,0)))),IF($S$2=2025,IF(INDEX(Rank2025!45:45,MATCH($Q$2,Rank2025!$1:$1,0))="","-",(INDEX(Rank2025!45:45,MATCH($Q$2,Rank2025!$1:$1,0)))),IF($S$2=2024,IF(INDEX(Rank2024!45:45,MATCH($Q$2,Rank2024!$1:$1,0))="","-",(INDEX(Rank2024!45:45,MATCH($Q$2,Rank2024!$1:$1,0)))),IF($S$2=2023,IF(INDEX(Rank2023!45:45,MATCH($Q$2,Rank2023!$1:$1,0))="","-",(INDEX(Rank2023!45:45,MATCH($Q$2,Rank2023!$1:$1,0)))),IF($S$2=2022,IF(INDEX(Rank2022!45:45,MATCH($Q$2,Rank2022!$1:$1,0))="","-",(INDEX(Rank2022!45:45,MATCH($Q$2,Rank2022!$1:$1,0)))))))))</f>
        <v>13</v>
      </c>
      <c r="T82" s="375">
        <f>IF($S$2=2026,IF(INDEX(Score2026!51:51,MATCH($Q$2,Score2026!$1:$1,0))="","-",(INDEX(Score2026!51:51,MATCH($Q$2,Score2026!$1:$1,0)))),IF($S$2=2025,IF(INDEX(Score2025!45:45,MATCH($Q$2,Score2025!$1:$1,0))="","-",(INDEX(Score2025!45:45,MATCH($Q$2,Score2025!$1:$1,0)))),IF($S$2=2024,IF(INDEX(Score2024!45:45,MATCH($Q$2,Score2024!$1:$1,0))="","-",(INDEX(Score2024!45:45,MATCH($Q$2,Score2024!$1:$1,0)))),IF($S$2=2023,IF(INDEX(Score2023!45:45,MATCH($Q$2,Score2023!$1:$1,0))="","-",(INDEX(Score2023!45:45,MATCH($Q$2,Score2023!$1:$1,0)))),IF($S$2=2022,IF(INDEX(Score2022!45:45,MATCH($Q$2,Score2022!$1:$1,0))="","-",(INDEX(Score2022!45:45,MATCH($Q$2,Score2022!$1:$1,0)))))))))</f>
        <v>23.211781206171107</v>
      </c>
      <c r="U82" s="376">
        <f>IF($S$2=2026,IF(INDEX(Value2026!51:51,MATCH($Q$2,Value2026!$1:$1,0))="","-",(INDEX(Value2026!51:51,MATCH($Q$2,Value2026!$1:$1,0)))),IF($S$2=2025,IF(INDEX(Value2025!45:45,MATCH($Q$2,Value2025!$1:$1,0))="","-",(INDEX(Value2025!45:45,MATCH($Q$2,Value2025!$1:$1,0)))),IF($S$2=2024,IF(INDEX(Value2024!45:45,MATCH($Q$2,Value2024!$1:$1,0))="","-",(INDEX(Value2024!45:45,MATCH($Q$2,Value2024!$1:$1,0)))),IF($S$2=2023,IF(INDEX(Value2023!45:45,MATCH($Q$2,Value2023!$1:$1,0))="","-",(INDEX(Value2023!45:45,MATCH($Q$2,Value2023!$1:$1,0)))),IF($S$2=2022,IF(INDEX(Value2022!45:45,MATCH($Q$2,Value2022!$1:$1,0))="","-",(INDEX(Value2022!45:45,MATCH($Q$2,Value2022!$1:$1,0)))))))))</f>
        <v>17.57</v>
      </c>
      <c r="V82" s="377">
        <f t="shared" si="2"/>
        <v>28.211781206171107</v>
      </c>
      <c r="W82" s="348"/>
    </row>
    <row r="83" spans="3:23" ht="12" hidden="1" customHeight="1">
      <c r="C83" s="244"/>
      <c r="D83" s="348" t="s">
        <v>242</v>
      </c>
      <c r="E83" s="386" t="s">
        <v>118</v>
      </c>
      <c r="F83" s="387" t="s">
        <v>119</v>
      </c>
      <c r="G83" s="387"/>
      <c r="H83" s="387"/>
      <c r="I83" s="387"/>
      <c r="J83" s="387"/>
      <c r="K83" s="387"/>
      <c r="L83" s="374">
        <f>IF($L$2=2026,IF(INDEX(Rank2026!52:52,MATCH($J$2,Rank2026!$1:$1,0))="","-",(INDEX(Rank2026!52:52,MATCH($J$2,Rank2026!$1:$1,0)))),IF($L$2=2025,IF(INDEX(Rank2025!46:46,MATCH($J$2,Rank2025!$1:$1,0))="","-",(INDEX(Rank2025!46:46,MATCH($J$2,Rank2025!$1:$1,0)))),IF($L$2=2024,IF(INDEX(Rank2024!46:46,MATCH($J$2,Rank2024!$1:$1,0))="","-",(INDEX(Rank2024!46:46,MATCH($J$2,Rank2024!$1:$1,0)))),IF($L$2=2023,IF(INDEX(Rank2023!46:46,MATCH($J$2,Rank2023!$1:$1,0))="","-",(INDEX(Rank2023!46:46,MATCH($J$2,Rank2023!$1:$1,0)))),IF($L$2=2022,IF(INDEX(Rank2022!46:46,MATCH($J$2,Rank2022!$1:$1,0))="","-",(INDEX(Rank2022!46:46,MATCH($J$2,Rank2022!$1:$1,0)))))))))</f>
        <v>6</v>
      </c>
      <c r="M83" s="375">
        <f>IF($L$2=2026,IF(INDEX(Score2026!52:52,MATCH($J$2,Score2026!$1:$1,0))="","-",(INDEX(Score2026!52:52,MATCH($J$2,Score2026!$1:$1,0)))),IF($L$2=2025,IF(INDEX(Score2025!46:46,MATCH($J$2,Score2025!$1:$1,0))="","-",(INDEX(Score2025!46:46,MATCH($J$2,Score2025!$1:$1,0)))),IF($L$2=2024,IF(INDEX(Score2024!46:46,MATCH($J$2,Score2024!$1:$1,0))="","-",(INDEX(Score2024!46:46,MATCH($J$2,Score2024!$1:$1,0)))),IF($L$2=2023,IF(INDEX(Score2023!46:46,MATCH($J$2,Score2023!$1:$1,0))="","-",(INDEX(Score2023!46:46,MATCH($J$2,Score2023!$1:$1,0)))),IF($L$2=2022,IF(INDEX(Score2022!46:46,MATCH($J$2,Score2022!$1:$1,0))="","-",(INDEX(Score2022!46:46,MATCH($J$2,Score2022!$1:$1,0)))))))))</f>
        <v>63.039358320890052</v>
      </c>
      <c r="N83" s="376">
        <f>IF($L$2=2026,IF(INDEX(Value2026!52:52,MATCH($J$2,Value2026!$1:$1,0))="","-",(INDEX(Value2026!52:52,MATCH($J$2,Value2026!$1:$1,0)))),IF($L$2=2025,IF(INDEX(Value2025!46:46,MATCH($J$2,Value2025!$1:$1,0))="","-",(INDEX(Value2025!46:46,MATCH($J$2,Value2025!$1:$1,0)))),IF($L$2=2024,IF(INDEX(Value2024!46:46,MATCH($J$2,Value2024!$1:$1,0))="","-",(INDEX(Value2024!46:46,MATCH($J$2,Value2024!$1:$1,0)))),IF($L$2=2023,IF(INDEX(Value2023!46:46,MATCH($J$2,Value2023!$1:$1,0))="","-",(INDEX(Value2023!46:46,MATCH($J$2,Value2023!$1:$1,0)))),IF($L$2=2022,IF(INDEX(Value2022!46:46,MATCH($J$2,Value2022!$1:$1,0))="","-",(INDEX(Value2022!46:46,MATCH($J$2,Value2022!$1:$1,0)))))))))</f>
        <v>1557.4918500000001</v>
      </c>
      <c r="O83" s="388">
        <f>IF(Table1329[[#This Row],[Score
(0-100)]]="-","",Table1329[[#This Row],[Score
(0-100)]]+5)</f>
        <v>105</v>
      </c>
      <c r="P83" s="378"/>
      <c r="Q83" s="358" t="str">
        <f t="shared" si="1"/>
        <v xml:space="preserve">t </v>
      </c>
      <c r="R83" s="348"/>
      <c r="S83" s="374">
        <f>IF($S$2=2026,IF(INDEX(Rank2026!52:52,MATCH($Q$2,Rank2026!$1:$1,0))="","-",(INDEX(Rank2026!52:52,MATCH($Q$2,Rank2026!$1:$1,0)))),IF($S$2=2025,IF(INDEX(Rank2025!46:46,MATCH($Q$2,Rank2025!$1:$1,0))="","-",(INDEX(Rank2025!46:46,MATCH($Q$2,Rank2025!$1:$1,0)))),IF($S$2=2024,IF(INDEX(Rank2024!46:46,MATCH($Q$2,Rank2024!$1:$1,0))="","-",(INDEX(Rank2024!46:46,MATCH($Q$2,Rank2024!$1:$1,0)))),IF($S$2=2023,IF(INDEX(Rank2023!46:46,MATCH($Q$2,Rank2023!$1:$1,0))="","-",(INDEX(Rank2023!46:46,MATCH($Q$2,Rank2023!$1:$1,0)))),IF($S$2=2022,IF(INDEX(Rank2022!46:46,MATCH($Q$2,Rank2022!$1:$1,0))="","-",(INDEX(Rank2022!46:46,MATCH($Q$2,Rank2022!$1:$1,0)))))))))</f>
        <v>18</v>
      </c>
      <c r="T83" s="375">
        <f>IF($S$2=2026,IF(INDEX(Score2026!52:52,MATCH($Q$2,Score2026!$1:$1,0))="","-",(INDEX(Score2026!52:52,MATCH($Q$2,Score2026!$1:$1,0)))),IF($S$2=2025,IF(INDEX(Score2025!46:46,MATCH($Q$2,Score2025!$1:$1,0))="","-",(INDEX(Score2025!46:46,MATCH($Q$2,Score2025!$1:$1,0)))),IF($S$2=2024,IF(INDEX(Score2024!46:46,MATCH($Q$2,Score2024!$1:$1,0))="","-",(INDEX(Score2024!46:46,MATCH($Q$2,Score2024!$1:$1,0)))),IF($S$2=2023,IF(INDEX(Score2023!46:46,MATCH($Q$2,Score2023!$1:$1,0))="","-",(INDEX(Score2023!46:46,MATCH($Q$2,Score2023!$1:$1,0)))),IF($S$2=2022,IF(INDEX(Score2022!46:46,MATCH($Q$2,Score2022!$1:$1,0))="","-",(INDEX(Score2022!46:46,MATCH($Q$2,Score2022!$1:$1,0)))))))))</f>
        <v>6.4384671745237201</v>
      </c>
      <c r="U83" s="376">
        <f>IF($S$2=2026,IF(INDEX(Value2026!52:52,MATCH($Q$2,Value2026!$1:$1,0))="","-",(INDEX(Value2026!52:52,MATCH($Q$2,Value2026!$1:$1,0)))),IF($S$2=2025,IF(INDEX(Value2025!46:46,MATCH($Q$2,Value2025!$1:$1,0))="","-",(INDEX(Value2025!46:46,MATCH($Q$2,Value2025!$1:$1,0)))),IF($S$2=2024,IF(INDEX(Value2024!46:46,MATCH($Q$2,Value2024!$1:$1,0))="","-",(INDEX(Value2024!46:46,MATCH($Q$2,Value2024!$1:$1,0)))),IF($S$2=2023,IF(INDEX(Value2023!46:46,MATCH($Q$2,Value2023!$1:$1,0))="","-",(INDEX(Value2023!46:46,MATCH($Q$2,Value2023!$1:$1,0)))),IF($S$2=2022,IF(INDEX(Value2022!46:46,MATCH($Q$2,Value2022!$1:$1,0))="","-",(INDEX(Value2022!46:46,MATCH($Q$2,Value2022!$1:$1,0)))))))))</f>
        <v>161.79546171543768</v>
      </c>
      <c r="V83" s="377">
        <f t="shared" si="2"/>
        <v>11.438467174523719</v>
      </c>
      <c r="W83" s="348"/>
    </row>
    <row r="84" spans="3:23" ht="12" hidden="1" customHeight="1">
      <c r="C84" s="244"/>
      <c r="D84" s="348" t="s">
        <v>242</v>
      </c>
      <c r="E84" s="383" t="s">
        <v>120</v>
      </c>
      <c r="F84" s="384" t="s">
        <v>121</v>
      </c>
      <c r="G84" s="384"/>
      <c r="H84" s="384"/>
      <c r="I84" s="384"/>
      <c r="J84" s="384"/>
      <c r="K84" s="384"/>
      <c r="L84" s="374">
        <f>IF($L$2=2026,IF(INDEX(Rank2026!53:53,MATCH($J$2,Rank2026!$1:$1,0))="","-",(INDEX(Rank2026!53:53,MATCH($J$2,Rank2026!$1:$1,0)))),IF($L$2=2025,IF(INDEX(Rank2025!47:47,MATCH($J$2,Rank2025!$1:$1,0))="","-",(INDEX(Rank2025!47:47,MATCH($J$2,Rank2025!$1:$1,0)))),IF($L$2=2024,IF(INDEX(Rank2024!47:47,MATCH($J$2,Rank2024!$1:$1,0))="","-",(INDEX(Rank2024!47:47,MATCH($J$2,Rank2024!$1:$1,0)))),IF($L$2=2023,IF(INDEX(Rank2023!47:47,MATCH($J$2,Rank2023!$1:$1,0))="","-",(INDEX(Rank2023!47:47,MATCH($J$2,Rank2023!$1:$1,0)))),IF($L$2=2022,IF(INDEX(Rank2022!47:47,MATCH($J$2,Rank2022!$1:$1,0))="","-",(INDEX(Rank2022!47:47,MATCH($J$2,Rank2022!$1:$1,0)))))))))</f>
        <v>8</v>
      </c>
      <c r="M84" s="375">
        <f>IF($L$2=2026,IF(INDEX(Score2026!53:53,MATCH($J$2,Score2026!$1:$1,0))="","-",(INDEX(Score2026!53:53,MATCH($J$2,Score2026!$1:$1,0)))),IF($L$2=2025,IF(INDEX(Score2025!47:47,MATCH($J$2,Score2025!$1:$1,0))="","-",(INDEX(Score2025!47:47,MATCH($J$2,Score2025!$1:$1,0)))),IF($L$2=2024,IF(INDEX(Score2024!47:47,MATCH($J$2,Score2024!$1:$1,0))="","-",(INDEX(Score2024!47:47,MATCH($J$2,Score2024!$1:$1,0)))),IF($L$2=2023,IF(INDEX(Score2023!47:47,MATCH($J$2,Score2023!$1:$1,0))="","-",(INDEX(Score2023!47:47,MATCH($J$2,Score2023!$1:$1,0)))),IF($L$2=2022,IF(INDEX(Score2022!47:47,MATCH($J$2,Score2022!$1:$1,0))="","-",(INDEX(Score2022!47:47,MATCH($J$2,Score2022!$1:$1,0)))))))))</f>
        <v>75.949755896177265</v>
      </c>
      <c r="N84" s="376" t="str">
        <f>IF($L$2=2026,IF(INDEX(Value2026!53:53,MATCH($J$2,Value2026!$1:$1,0))="","-",(INDEX(Value2026!53:53,MATCH($J$2,Value2026!$1:$1,0)))),IF($L$2=2025,IF(INDEX(Value2025!47:47,MATCH($J$2,Value2025!$1:$1,0))="","-",(INDEX(Value2025!47:47,MATCH($J$2,Value2025!$1:$1,0)))),IF($L$2=2024,IF(INDEX(Value2024!47:47,MATCH($J$2,Value2024!$1:$1,0))="","-",(INDEX(Value2024!47:47,MATCH($J$2,Value2024!$1:$1,0)))),IF($L$2=2023,IF(INDEX(Value2023!47:47,MATCH($J$2,Value2023!$1:$1,0))="","-",(INDEX(Value2023!47:47,MATCH($J$2,Value2023!$1:$1,0)))),IF($L$2=2022,IF(INDEX(Value2022!47:47,MATCH($J$2,Value2022!$1:$1,0))="","-",(INDEX(Value2022!47:47,MATCH($J$2,Value2022!$1:$1,0)))))))))</f>
        <v>-</v>
      </c>
      <c r="O84" s="385">
        <f>IF(Table1329[[#This Row],[Score
(0-100)]]="-","",Table1329[[#This Row],[Score
(0-100)]]+5)</f>
        <v>105</v>
      </c>
      <c r="P84" s="378"/>
      <c r="Q84" s="358" t="str">
        <f t="shared" si="1"/>
        <v xml:space="preserve">t </v>
      </c>
      <c r="R84" s="348"/>
      <c r="S84" s="374">
        <f>IF($S$2=2026,IF(INDEX(Rank2026!53:53,MATCH($Q$2,Rank2026!$1:$1,0))="","-",(INDEX(Rank2026!53:53,MATCH($Q$2,Rank2026!$1:$1,0)))),IF($S$2=2025,IF(INDEX(Rank2025!47:47,MATCH($Q$2,Rank2025!$1:$1,0))="","-",(INDEX(Rank2025!47:47,MATCH($Q$2,Rank2025!$1:$1,0)))),IF($S$2=2024,IF(INDEX(Rank2024!47:47,MATCH($Q$2,Rank2024!$1:$1,0))="","-",(INDEX(Rank2024!47:47,MATCH($Q$2,Rank2024!$1:$1,0)))),IF($S$2=2023,IF(INDEX(Rank2023!47:47,MATCH($Q$2,Rank2023!$1:$1,0))="","-",(INDEX(Rank2023!47:47,MATCH($Q$2,Rank2023!$1:$1,0)))),IF($S$2=2022,IF(INDEX(Rank2022!47:47,MATCH($Q$2,Rank2022!$1:$1,0))="","-",(INDEX(Rank2022!47:47,MATCH($Q$2,Rank2022!$1:$1,0)))))))))</f>
        <v>18</v>
      </c>
      <c r="T84" s="375">
        <f>IF($S$2=2026,IF(INDEX(Score2026!53:53,MATCH($Q$2,Score2026!$1:$1,0))="","-",(INDEX(Score2026!53:53,MATCH($Q$2,Score2026!$1:$1,0)))),IF($S$2=2025,IF(INDEX(Score2025!47:47,MATCH($Q$2,Score2025!$1:$1,0))="","-",(INDEX(Score2025!47:47,MATCH($Q$2,Score2025!$1:$1,0)))),IF($S$2=2024,IF(INDEX(Score2024!47:47,MATCH($Q$2,Score2024!$1:$1,0))="","-",(INDEX(Score2024!47:47,MATCH($Q$2,Score2024!$1:$1,0)))),IF($S$2=2023,IF(INDEX(Score2023!47:47,MATCH($Q$2,Score2023!$1:$1,0))="","-",(INDEX(Score2023!47:47,MATCH($Q$2,Score2023!$1:$1,0)))),IF($S$2=2022,IF(INDEX(Score2022!47:47,MATCH($Q$2,Score2022!$1:$1,0))="","-",(INDEX(Score2022!47:47,MATCH($Q$2,Score2022!$1:$1,0)))))))))</f>
        <v>48.600841165374</v>
      </c>
      <c r="U84" s="376" t="str">
        <f>IF($S$2=2026,IF(INDEX(Value2026!53:53,MATCH($Q$2,Value2026!$1:$1,0))="","-",(INDEX(Value2026!53:53,MATCH($Q$2,Value2026!$1:$1,0)))),IF($S$2=2025,IF(INDEX(Value2025!47:47,MATCH($Q$2,Value2025!$1:$1,0))="","-",(INDEX(Value2025!47:47,MATCH($Q$2,Value2025!$1:$1,0)))),IF($S$2=2024,IF(INDEX(Value2024!47:47,MATCH($Q$2,Value2024!$1:$1,0))="","-",(INDEX(Value2024!47:47,MATCH($Q$2,Value2024!$1:$1,0)))),IF($S$2=2023,IF(INDEX(Value2023!47:47,MATCH($Q$2,Value2023!$1:$1,0))="","-",(INDEX(Value2023!47:47,MATCH($Q$2,Value2023!$1:$1,0)))),IF($S$2=2022,IF(INDEX(Value2022!47:47,MATCH($Q$2,Value2022!$1:$1,0))="","-",(INDEX(Value2022!47:47,MATCH($Q$2,Value2022!$1:$1,0)))))))))</f>
        <v>-</v>
      </c>
      <c r="V84" s="377">
        <f t="shared" si="2"/>
        <v>53.600841165374</v>
      </c>
      <c r="W84" s="348"/>
    </row>
    <row r="85" spans="3:23" ht="12" hidden="1" customHeight="1">
      <c r="C85" s="244"/>
      <c r="D85" s="348" t="s">
        <v>242</v>
      </c>
      <c r="E85" s="380" t="s">
        <v>122</v>
      </c>
      <c r="F85" s="381" t="s">
        <v>123</v>
      </c>
      <c r="G85" s="381"/>
      <c r="H85" s="381"/>
      <c r="I85" s="381"/>
      <c r="J85" s="381"/>
      <c r="K85" s="381"/>
      <c r="L85" s="374">
        <f>IF($L$2=2026,IF(INDEX(Rank2026!54:54,MATCH($J$2,Rank2026!$1:$1,0))="","-",(INDEX(Rank2026!54:54,MATCH($J$2,Rank2026!$1:$1,0)))),IF($L$2=2025,IF(INDEX(Rank2025!48:48,MATCH($J$2,Rank2025!$1:$1,0))="","-",(INDEX(Rank2025!48:48,MATCH($J$2,Rank2025!$1:$1,0)))),IF($L$2=2024,IF(INDEX(Rank2024!48:48,MATCH($J$2,Rank2024!$1:$1,0))="","-",(INDEX(Rank2024!48:48,MATCH($J$2,Rank2024!$1:$1,0)))),IF($L$2=2023,IF(INDEX(Rank2023!48:48,MATCH($J$2,Rank2023!$1:$1,0))="","-",(INDEX(Rank2023!48:48,MATCH($J$2,Rank2023!$1:$1,0)))),IF($L$2=2022,IF(INDEX(Rank2022!48:48,MATCH($J$2,Rank2022!$1:$1,0))="","-",(INDEX(Rank2022!48:48,MATCH($J$2,Rank2022!$1:$1,0)))))))))</f>
        <v>12</v>
      </c>
      <c r="M85" s="375">
        <f>IF($L$2=2026,IF(INDEX(Score2026!54:54,MATCH($J$2,Score2026!$1:$1,0))="","-",(INDEX(Score2026!54:54,MATCH($J$2,Score2026!$1:$1,0)))),IF($L$2=2025,IF(INDEX(Score2025!48:48,MATCH($J$2,Score2025!$1:$1,0))="","-",(INDEX(Score2025!48:48,MATCH($J$2,Score2025!$1:$1,0)))),IF($L$2=2024,IF(INDEX(Score2024!48:48,MATCH($J$2,Score2024!$1:$1,0))="","-",(INDEX(Score2024!48:48,MATCH($J$2,Score2024!$1:$1,0)))),IF($L$2=2023,IF(INDEX(Score2023!48:48,MATCH($J$2,Score2023!$1:$1,0))="","-",(INDEX(Score2023!48:48,MATCH($J$2,Score2023!$1:$1,0)))),IF($L$2=2022,IF(INDEX(Score2022!48:48,MATCH($J$2,Score2022!$1:$1,0))="","-",(INDEX(Score2022!48:48,MATCH($J$2,Score2022!$1:$1,0)))))))))</f>
        <v>49.100094535562427</v>
      </c>
      <c r="N85" s="376">
        <f>IF($L$2=2026,IF(INDEX(Value2026!54:54,MATCH($J$2,Value2026!$1:$1,0))="","-",(INDEX(Value2026!54:54,MATCH($J$2,Value2026!$1:$1,0)))),IF($L$2=2025,IF(INDEX(Value2025!48:48,MATCH($J$2,Value2025!$1:$1,0))="","-",(INDEX(Value2025!48:48,MATCH($J$2,Value2025!$1:$1,0)))),IF($L$2=2024,IF(INDEX(Value2024!48:48,MATCH($J$2,Value2024!$1:$1,0))="","-",(INDEX(Value2024!48:48,MATCH($J$2,Value2024!$1:$1,0)))),IF($L$2=2023,IF(INDEX(Value2023!48:48,MATCH($J$2,Value2023!$1:$1,0))="","-",(INDEX(Value2023!48:48,MATCH($J$2,Value2023!$1:$1,0)))),IF($L$2=2022,IF(INDEX(Value2022!48:48,MATCH($J$2,Value2022!$1:$1,0))="","-",(INDEX(Value2022!48:48,MATCH($J$2,Value2022!$1:$1,0)))))))))</f>
        <v>116.49715310000001</v>
      </c>
      <c r="O85" s="378">
        <f>IF(Table1329[[#This Row],[Score
(0-100)]]="-","",Table1329[[#This Row],[Score
(0-100)]]+5)</f>
        <v>85</v>
      </c>
      <c r="P85" s="378"/>
      <c r="Q85" s="358" t="str">
        <f t="shared" si="1"/>
        <v xml:space="preserve">t </v>
      </c>
      <c r="R85" s="348"/>
      <c r="S85" s="374">
        <f>IF($S$2=2026,IF(INDEX(Rank2026!54:54,MATCH($Q$2,Rank2026!$1:$1,0))="","-",(INDEX(Rank2026!54:54,MATCH($Q$2,Rank2026!$1:$1,0)))),IF($S$2=2025,IF(INDEX(Rank2025!48:48,MATCH($Q$2,Rank2025!$1:$1,0))="","-",(INDEX(Rank2025!48:48,MATCH($Q$2,Rank2025!$1:$1,0)))),IF($S$2=2024,IF(INDEX(Rank2024!48:48,MATCH($Q$2,Rank2024!$1:$1,0))="","-",(INDEX(Rank2024!48:48,MATCH($Q$2,Rank2024!$1:$1,0)))),IF($S$2=2023,IF(INDEX(Rank2023!48:48,MATCH($Q$2,Rank2023!$1:$1,0))="","-",(INDEX(Rank2023!48:48,MATCH($Q$2,Rank2023!$1:$1,0)))),IF($S$2=2022,IF(INDEX(Rank2022!48:48,MATCH($Q$2,Rank2022!$1:$1,0))="","-",(INDEX(Rank2022!48:48,MATCH($Q$2,Rank2022!$1:$1,0)))))))))</f>
        <v>21</v>
      </c>
      <c r="T85" s="375">
        <f>IF($S$2=2026,IF(INDEX(Score2026!54:54,MATCH($Q$2,Score2026!$1:$1,0))="","-",(INDEX(Score2026!54:54,MATCH($Q$2,Score2026!$1:$1,0)))),IF($S$2=2025,IF(INDEX(Score2025!48:48,MATCH($Q$2,Score2025!$1:$1,0))="","-",(INDEX(Score2025!48:48,MATCH($Q$2,Score2025!$1:$1,0)))),IF($S$2=2024,IF(INDEX(Score2024!48:48,MATCH($Q$2,Score2024!$1:$1,0))="","-",(INDEX(Score2024!48:48,MATCH($Q$2,Score2024!$1:$1,0)))),IF($S$2=2023,IF(INDEX(Score2023!48:48,MATCH($Q$2,Score2023!$1:$1,0))="","-",(INDEX(Score2023!48:48,MATCH($Q$2,Score2023!$1:$1,0)))),IF($S$2=2022,IF(INDEX(Score2022!48:48,MATCH($Q$2,Score2022!$1:$1,0))="","-",(INDEX(Score2022!48:48,MATCH($Q$2,Score2022!$1:$1,0)))))))))</f>
        <v>24.30526109411548</v>
      </c>
      <c r="U85" s="376">
        <f>IF($S$2=2026,IF(INDEX(Value2026!54:54,MATCH($Q$2,Value2026!$1:$1,0))="","-",(INDEX(Value2026!54:54,MATCH($Q$2,Value2026!$1:$1,0)))),IF($S$2=2025,IF(INDEX(Value2025!48:48,MATCH($Q$2,Value2025!$1:$1,0))="","-",(INDEX(Value2025!48:48,MATCH($Q$2,Value2025!$1:$1,0)))),IF($S$2=2024,IF(INDEX(Value2024!48:48,MATCH($Q$2,Value2024!$1:$1,0))="","-",(INDEX(Value2024!48:48,MATCH($Q$2,Value2024!$1:$1,0)))),IF($S$2=2023,IF(INDEX(Value2023!48:48,MATCH($Q$2,Value2023!$1:$1,0))="","-",(INDEX(Value2023!48:48,MATCH($Q$2,Value2023!$1:$1,0)))),IF($S$2=2022,IF(INDEX(Value2022!48:48,MATCH($Q$2,Value2022!$1:$1,0))="","-",(INDEX(Value2022!48:48,MATCH($Q$2,Value2022!$1:$1,0)))))))))</f>
        <v>81.30765945729614</v>
      </c>
      <c r="V85" s="377">
        <f t="shared" si="2"/>
        <v>29.30526109411548</v>
      </c>
      <c r="W85" s="348"/>
    </row>
    <row r="86" spans="3:23" ht="12" hidden="1" customHeight="1">
      <c r="C86" s="244"/>
      <c r="D86" s="348" t="s">
        <v>242</v>
      </c>
      <c r="E86" s="380" t="s">
        <v>124</v>
      </c>
      <c r="F86" s="381" t="s">
        <v>125</v>
      </c>
      <c r="G86" s="381"/>
      <c r="H86" s="381"/>
      <c r="I86" s="381"/>
      <c r="J86" s="381"/>
      <c r="K86" s="381"/>
      <c r="L86" s="374">
        <f>IF($L$2=2026,IF(INDEX(Rank2026!55:55,MATCH($J$2,Rank2026!$1:$1,0))="","-",(INDEX(Rank2026!55:55,MATCH($J$2,Rank2026!$1:$1,0)))),IF($L$2=2025,IF(INDEX(Rank2025!49:49,MATCH($J$2,Rank2025!$1:$1,0))="","-",(INDEX(Rank2025!49:49,MATCH($J$2,Rank2025!$1:$1,0)))),IF($L$2=2024,IF(INDEX(Rank2024!49:49,MATCH($J$2,Rank2024!$1:$1,0))="","-",(INDEX(Rank2024!49:49,MATCH($J$2,Rank2024!$1:$1,0)))),IF($L$2=2023,IF(INDEX(Rank2023!49:49,MATCH($J$2,Rank2023!$1:$1,0))="","-",(INDEX(Rank2023!49:49,MATCH($J$2,Rank2023!$1:$1,0)))),IF($L$2=2022,IF(INDEX(Rank2022!49:49,MATCH($J$2,Rank2022!$1:$1,0))="","-",(INDEX(Rank2022!49:49,MATCH($J$2,Rank2022!$1:$1,0)))))))))</f>
        <v>4</v>
      </c>
      <c r="M86" s="375">
        <f>IF($L$2=2026,IF(INDEX(Score2026!55:55,MATCH($J$2,Score2026!$1:$1,0))="","-",(INDEX(Score2026!55:55,MATCH($J$2,Score2026!$1:$1,0)))),IF($L$2=2025,IF(INDEX(Score2025!49:49,MATCH($J$2,Score2025!$1:$1,0))="","-",(INDEX(Score2025!49:49,MATCH($J$2,Score2025!$1:$1,0)))),IF($L$2=2024,IF(INDEX(Score2024!49:49,MATCH($J$2,Score2024!$1:$1,0))="","-",(INDEX(Score2024!49:49,MATCH($J$2,Score2024!$1:$1,0)))),IF($L$2=2023,IF(INDEX(Score2023!49:49,MATCH($J$2,Score2023!$1:$1,0))="","-",(INDEX(Score2023!49:49,MATCH($J$2,Score2023!$1:$1,0)))),IF($L$2=2022,IF(INDEX(Score2022!49:49,MATCH($J$2,Score2022!$1:$1,0))="","-",(INDEX(Score2022!49:49,MATCH($J$2,Score2022!$1:$1,0)))))))))</f>
        <v>98.18313513469397</v>
      </c>
      <c r="N86" s="376">
        <f>IF($L$2=2026,IF(INDEX(Value2026!55:55,MATCH($J$2,Value2026!$1:$1,0))="","-",(INDEX(Value2026!55:55,MATCH($J$2,Value2026!$1:$1,0)))),IF($L$2=2025,IF(INDEX(Value2025!49:49,MATCH($J$2,Value2025!$1:$1,0))="","-",(INDEX(Value2025!49:49,MATCH($J$2,Value2025!$1:$1,0)))),IF($L$2=2024,IF(INDEX(Value2024!49:49,MATCH($J$2,Value2024!$1:$1,0))="","-",(INDEX(Value2024!49:49,MATCH($J$2,Value2024!$1:$1,0)))),IF($L$2=2023,IF(INDEX(Value2023!49:49,MATCH($J$2,Value2023!$1:$1,0))="","-",(INDEX(Value2023!49:49,MATCH($J$2,Value2023!$1:$1,0)))),IF($L$2=2022,IF(INDEX(Value2022!49:49,MATCH($J$2,Value2022!$1:$1,0))="","-",(INDEX(Value2022!49:49,MATCH($J$2,Value2022!$1:$1,0)))))))))</f>
        <v>96.680236570000005</v>
      </c>
      <c r="O86" s="378">
        <f>IF(Table1329[[#This Row],[Score
(0-100)]]="-","",Table1329[[#This Row],[Score
(0-100)]]+5)</f>
        <v>105</v>
      </c>
      <c r="P86" s="378"/>
      <c r="Q86" s="358" t="str">
        <f t="shared" si="1"/>
        <v xml:space="preserve">t </v>
      </c>
      <c r="R86" s="348"/>
      <c r="S86" s="374">
        <f>IF($S$2=2026,IF(INDEX(Rank2026!55:55,MATCH($Q$2,Rank2026!$1:$1,0))="","-",(INDEX(Rank2026!55:55,MATCH($Q$2,Rank2026!$1:$1,0)))),IF($S$2=2025,IF(INDEX(Rank2025!49:49,MATCH($Q$2,Rank2025!$1:$1,0))="","-",(INDEX(Rank2025!49:49,MATCH($Q$2,Rank2025!$1:$1,0)))),IF($S$2=2024,IF(INDEX(Rank2024!49:49,MATCH($Q$2,Rank2024!$1:$1,0))="","-",(INDEX(Rank2024!49:49,MATCH($Q$2,Rank2024!$1:$1,0)))),IF($S$2=2023,IF(INDEX(Rank2023!49:49,MATCH($Q$2,Rank2023!$1:$1,0))="","-",(INDEX(Rank2023!49:49,MATCH($Q$2,Rank2023!$1:$1,0)))),IF($S$2=2022,IF(INDEX(Rank2022!49:49,MATCH($Q$2,Rank2022!$1:$1,0))="","-",(INDEX(Rank2022!49:49,MATCH($Q$2,Rank2022!$1:$1,0)))))))))</f>
        <v>16</v>
      </c>
      <c r="T86" s="375">
        <f>IF($S$2=2026,IF(INDEX(Score2026!55:55,MATCH($Q$2,Score2026!$1:$1,0))="","-",(INDEX(Score2026!55:55,MATCH($Q$2,Score2026!$1:$1,0)))),IF($S$2=2025,IF(INDEX(Score2025!49:49,MATCH($Q$2,Score2025!$1:$1,0))="","-",(INDEX(Score2025!49:49,MATCH($Q$2,Score2025!$1:$1,0)))),IF($S$2=2024,IF(INDEX(Score2024!49:49,MATCH($Q$2,Score2024!$1:$1,0))="","-",(INDEX(Score2024!49:49,MATCH($Q$2,Score2024!$1:$1,0)))),IF($S$2=2023,IF(INDEX(Score2023!49:49,MATCH($Q$2,Score2023!$1:$1,0))="","-",(INDEX(Score2023!49:49,MATCH($Q$2,Score2023!$1:$1,0)))),IF($S$2=2022,IF(INDEX(Score2022!49:49,MATCH($Q$2,Score2022!$1:$1,0))="","-",(INDEX(Score2022!49:49,MATCH($Q$2,Score2022!$1:$1,0)))))))))</f>
        <v>76.234979973297726</v>
      </c>
      <c r="U86" s="376">
        <f>IF($S$2=2026,IF(INDEX(Value2026!55:55,MATCH($Q$2,Value2026!$1:$1,0))="","-",(INDEX(Value2026!55:55,MATCH($Q$2,Value2026!$1:$1,0)))),IF($S$2=2025,IF(INDEX(Value2025!49:49,MATCH($Q$2,Value2025!$1:$1,0))="","-",(INDEX(Value2025!49:49,MATCH($Q$2,Value2025!$1:$1,0)))),IF($S$2=2024,IF(INDEX(Value2024!49:49,MATCH($Q$2,Value2024!$1:$1,0))="","-",(INDEX(Value2024!49:49,MATCH($Q$2,Value2024!$1:$1,0)))),IF($S$2=2023,IF(INDEX(Value2023!49:49,MATCH($Q$2,Value2023!$1:$1,0))="","-",(INDEX(Value2023!49:49,MATCH($Q$2,Value2023!$1:$1,0)))),IF($S$2=2022,IF(INDEX(Value2022!49:49,MATCH($Q$2,Value2022!$1:$1,0))="","-",(INDEX(Value2022!49:49,MATCH($Q$2,Value2022!$1:$1,0)))))))))</f>
        <v>81.2</v>
      </c>
      <c r="V86" s="377">
        <f t="shared" si="2"/>
        <v>81.234979973297726</v>
      </c>
      <c r="W86" s="348"/>
    </row>
    <row r="87" spans="3:23" ht="12" hidden="1" customHeight="1">
      <c r="C87" s="244"/>
      <c r="D87" s="348" t="s">
        <v>242</v>
      </c>
      <c r="E87" s="380" t="s">
        <v>126</v>
      </c>
      <c r="F87" s="381" t="s">
        <v>127</v>
      </c>
      <c r="G87" s="381"/>
      <c r="H87" s="381"/>
      <c r="I87" s="381"/>
      <c r="J87" s="381"/>
      <c r="K87" s="381"/>
      <c r="L87" s="374">
        <f>IF($L$2=2026,IF(INDEX(Rank2026!56:56,MATCH($J$2,Rank2026!$1:$1,0))="","-",(INDEX(Rank2026!56:56,MATCH($J$2,Rank2026!$1:$1,0)))),IF($L$2=2025,IF(INDEX(Rank2025!50:50,MATCH($J$2,Rank2025!$1:$1,0))="","-",(INDEX(Rank2025!50:50,MATCH($J$2,Rank2025!$1:$1,0)))),IF($L$2=2024,IF(INDEX(Rank2024!50:50,MATCH($J$2,Rank2024!$1:$1,0))="","-",(INDEX(Rank2024!50:50,MATCH($J$2,Rank2024!$1:$1,0)))),IF($L$2=2023,IF(INDEX(Rank2023!50:50,MATCH($J$2,Rank2023!$1:$1,0))="","-",(INDEX(Rank2023!50:50,MATCH($J$2,Rank2023!$1:$1,0)))),IF($L$2=2022,IF(INDEX(Rank2022!50:50,MATCH($J$2,Rank2022!$1:$1,0))="","-",(INDEX(Rank2022!50:50,MATCH($J$2,Rank2022!$1:$1,0)))))))))</f>
        <v>3</v>
      </c>
      <c r="M87" s="375">
        <f>IF($L$2=2026,IF(INDEX(Score2026!56:56,MATCH($J$2,Score2026!$1:$1,0))="","-",(INDEX(Score2026!56:56,MATCH($J$2,Score2026!$1:$1,0)))),IF($L$2=2025,IF(INDEX(Score2025!50:50,MATCH($J$2,Score2025!$1:$1,0))="","-",(INDEX(Score2025!50:50,MATCH($J$2,Score2025!$1:$1,0)))),IF($L$2=2024,IF(INDEX(Score2024!50:50,MATCH($J$2,Score2024!$1:$1,0))="","-",(INDEX(Score2024!50:50,MATCH($J$2,Score2024!$1:$1,0)))),IF($L$2=2023,IF(INDEX(Score2023!50:50,MATCH($J$2,Score2023!$1:$1,0))="","-",(INDEX(Score2023!50:50,MATCH($J$2,Score2023!$1:$1,0)))),IF($L$2=2022,IF(INDEX(Score2022!50:50,MATCH($J$2,Score2022!$1:$1,0))="","-",(INDEX(Score2022!50:50,MATCH($J$2,Score2022!$1:$1,0)))))))))</f>
        <v>91.285597894167694</v>
      </c>
      <c r="N87" s="376">
        <f>IF($L$2=2026,IF(INDEX(Value2026!56:56,MATCH($J$2,Value2026!$1:$1,0))="","-",(INDEX(Value2026!56:56,MATCH($J$2,Value2026!$1:$1,0)))),IF($L$2=2025,IF(INDEX(Value2025!50:50,MATCH($J$2,Value2025!$1:$1,0))="","-",(INDEX(Value2025!50:50,MATCH($J$2,Value2025!$1:$1,0)))),IF($L$2=2024,IF(INDEX(Value2024!50:50,MATCH($J$2,Value2024!$1:$1,0))="","-",(INDEX(Value2024!50:50,MATCH($J$2,Value2024!$1:$1,0)))),IF($L$2=2023,IF(INDEX(Value2023!50:50,MATCH($J$2,Value2023!$1:$1,0))="","-",(INDEX(Value2023!50:50,MATCH($J$2,Value2023!$1:$1,0)))),IF($L$2=2022,IF(INDEX(Value2022!50:50,MATCH($J$2,Value2022!$1:$1,0))="","-",(INDEX(Value2022!50:50,MATCH($J$2,Value2022!$1:$1,0)))))))))</f>
        <v>41.484878389999999</v>
      </c>
      <c r="O87" s="378">
        <f>IF(Table1329[[#This Row],[Score
(0-100)]]="-","",Table1329[[#This Row],[Score
(0-100)]]+5)</f>
        <v>105</v>
      </c>
      <c r="P87" s="378"/>
      <c r="Q87" s="358" t="str">
        <f t="shared" si="1"/>
        <v xml:space="preserve">t </v>
      </c>
      <c r="R87" s="348"/>
      <c r="S87" s="374">
        <f>IF($S$2=2026,IF(INDEX(Rank2026!56:56,MATCH($Q$2,Rank2026!$1:$1,0))="","-",(INDEX(Rank2026!56:56,MATCH($Q$2,Rank2026!$1:$1,0)))),IF($S$2=2025,IF(INDEX(Rank2025!50:50,MATCH($Q$2,Rank2025!$1:$1,0))="","-",(INDEX(Rank2025!50:50,MATCH($Q$2,Rank2025!$1:$1,0)))),IF($S$2=2024,IF(INDEX(Rank2024!50:50,MATCH($Q$2,Rank2024!$1:$1,0))="","-",(INDEX(Rank2024!50:50,MATCH($Q$2,Rank2024!$1:$1,0)))),IF($S$2=2023,IF(INDEX(Rank2023!50:50,MATCH($Q$2,Rank2023!$1:$1,0))="","-",(INDEX(Rank2023!50:50,MATCH($Q$2,Rank2023!$1:$1,0)))),IF($S$2=2022,IF(INDEX(Rank2022!50:50,MATCH($Q$2,Rank2022!$1:$1,0))="","-",(INDEX(Rank2022!50:50,MATCH($Q$2,Rank2022!$1:$1,0)))))))))</f>
        <v>16</v>
      </c>
      <c r="T87" s="375">
        <f>IF($S$2=2026,IF(INDEX(Score2026!56:56,MATCH($Q$2,Score2026!$1:$1,0))="","-",(INDEX(Score2026!56:56,MATCH($Q$2,Score2026!$1:$1,0)))),IF($S$2=2025,IF(INDEX(Score2025!50:50,MATCH($Q$2,Score2025!$1:$1,0))="","-",(INDEX(Score2025!50:50,MATCH($Q$2,Score2025!$1:$1,0)))),IF($S$2=2024,IF(INDEX(Score2024!50:50,MATCH($Q$2,Score2024!$1:$1,0))="","-",(INDEX(Score2024!50:50,MATCH($Q$2,Score2024!$1:$1,0)))),IF($S$2=2023,IF(INDEX(Score2023!50:50,MATCH($Q$2,Score2023!$1:$1,0))="","-",(INDEX(Score2023!50:50,MATCH($Q$2,Score2023!$1:$1,0)))),IF($S$2=2022,IF(INDEX(Score2022!50:50,MATCH($Q$2,Score2022!$1:$1,0))="","-",(INDEX(Score2022!50:50,MATCH($Q$2,Score2022!$1:$1,0)))))))))</f>
        <v>42.881794650560821</v>
      </c>
      <c r="U87" s="376">
        <f>IF($S$2=2026,IF(INDEX(Value2026!56:56,MATCH($Q$2,Value2026!$1:$1,0))="","-",(INDEX(Value2026!56:56,MATCH($Q$2,Value2026!$1:$1,0)))),IF($S$2=2025,IF(INDEX(Value2025!50:50,MATCH($Q$2,Value2025!$1:$1,0))="","-",(INDEX(Value2025!50:50,MATCH($Q$2,Value2025!$1:$1,0)))),IF($S$2=2024,IF(INDEX(Value2024!50:50,MATCH($Q$2,Value2024!$1:$1,0))="","-",(INDEX(Value2024!50:50,MATCH($Q$2,Value2024!$1:$1,0)))),IF($S$2=2023,IF(INDEX(Value2023!50:50,MATCH($Q$2,Value2023!$1:$1,0))="","-",(INDEX(Value2023!50:50,MATCH($Q$2,Value2023!$1:$1,0)))),IF($S$2=2022,IF(INDEX(Value2022!50:50,MATCH($Q$2,Value2022!$1:$1,0))="","-",(INDEX(Value2022!50:50,MATCH($Q$2,Value2022!$1:$1,0)))))))))</f>
        <v>20.09</v>
      </c>
      <c r="V87" s="377">
        <f t="shared" si="2"/>
        <v>47.881794650560821</v>
      </c>
      <c r="W87" s="348"/>
    </row>
    <row r="88" spans="3:23" ht="12" hidden="1" customHeight="1">
      <c r="C88" s="244"/>
      <c r="D88" s="348" t="s">
        <v>242</v>
      </c>
      <c r="E88" s="386" t="s">
        <v>128</v>
      </c>
      <c r="F88" s="387" t="s">
        <v>129</v>
      </c>
      <c r="G88" s="387"/>
      <c r="H88" s="387"/>
      <c r="I88" s="387"/>
      <c r="J88" s="387"/>
      <c r="K88" s="387"/>
      <c r="L88" s="374">
        <f>IF($L$2=2026,IF(INDEX(Rank2026!57:57,MATCH($J$2,Rank2026!$1:$1,0))="","-",(INDEX(Rank2026!57:57,MATCH($J$2,Rank2026!$1:$1,0)))),IF($L$2=2025,IF(INDEX(Rank2025!51:51,MATCH($J$2,Rank2025!$1:$1,0))="","-",(INDEX(Rank2025!51:51,MATCH($J$2,Rank2025!$1:$1,0)))),IF($L$2=2024,IF(INDEX(Rank2024!51:51,MATCH($J$2,Rank2024!$1:$1,0))="","-",(INDEX(Rank2024!51:51,MATCH($J$2,Rank2024!$1:$1,0)))),IF($L$2=2023,IF(INDEX(Rank2023!51:51,MATCH($J$2,Rank2023!$1:$1,0))="","-",(INDEX(Rank2023!51:51,MATCH($J$2,Rank2023!$1:$1,0)))),IF($L$2=2022,IF(INDEX(Rank2022!51:51,MATCH($J$2,Rank2022!$1:$1,0))="","-",(INDEX(Rank2022!51:51,MATCH($J$2,Rank2022!$1:$1,0)))))))))</f>
        <v>15</v>
      </c>
      <c r="M88" s="375">
        <f>IF($L$2=2026,IF(INDEX(Score2026!57:57,MATCH($J$2,Score2026!$1:$1,0))="","-",(INDEX(Score2026!57:57,MATCH($J$2,Score2026!$1:$1,0)))),IF($L$2=2025,IF(INDEX(Score2025!51:51,MATCH($J$2,Score2025!$1:$1,0))="","-",(INDEX(Score2025!51:51,MATCH($J$2,Score2025!$1:$1,0)))),IF($L$2=2024,IF(INDEX(Score2024!51:51,MATCH($J$2,Score2024!$1:$1,0))="","-",(INDEX(Score2024!51:51,MATCH($J$2,Score2024!$1:$1,0)))),IF($L$2=2023,IF(INDEX(Score2023!51:51,MATCH($J$2,Score2023!$1:$1,0))="","-",(INDEX(Score2023!51:51,MATCH($J$2,Score2023!$1:$1,0)))),IF($L$2=2022,IF(INDEX(Score2022!51:51,MATCH($J$2,Score2022!$1:$1,0))="","-",(INDEX(Score2022!51:51,MATCH($J$2,Score2022!$1:$1,0)))))))))</f>
        <v>29.732477186913261</v>
      </c>
      <c r="N88" s="376">
        <f>IF($L$2=2026,IF(INDEX(Value2026!57:57,MATCH($J$2,Value2026!$1:$1,0))="","-",(INDEX(Value2026!57:57,MATCH($J$2,Value2026!$1:$1,0)))),IF($L$2=2025,IF(INDEX(Value2025!51:51,MATCH($J$2,Value2025!$1:$1,0))="","-",(INDEX(Value2025!51:51,MATCH($J$2,Value2025!$1:$1,0)))),IF($L$2=2024,IF(INDEX(Value2024!51:51,MATCH($J$2,Value2024!$1:$1,0))="","-",(INDEX(Value2024!51:51,MATCH($J$2,Value2024!$1:$1,0)))),IF($L$2=2023,IF(INDEX(Value2023!51:51,MATCH($J$2,Value2023!$1:$1,0))="","-",(INDEX(Value2023!51:51,MATCH($J$2,Value2023!$1:$1,0)))),IF($L$2=2022,IF(INDEX(Value2022!51:51,MATCH($J$2,Value2022!$1:$1,0))="","-",(INDEX(Value2022!51:51,MATCH($J$2,Value2022!$1:$1,0)))))))))</f>
        <v>120.81911700000001</v>
      </c>
      <c r="O88" s="388">
        <f>IF(Table1329[[#This Row],[Score
(0-100)]]="-","",Table1329[[#This Row],[Score
(0-100)]]+5)</f>
        <v>89.047602748857216</v>
      </c>
      <c r="P88" s="378"/>
      <c r="Q88" s="358" t="str">
        <f t="shared" si="1"/>
        <v xml:space="preserve">t </v>
      </c>
      <c r="R88" s="348"/>
      <c r="S88" s="374">
        <f>IF($S$2=2026,IF(INDEX(Rank2026!57:57,MATCH($Q$2,Rank2026!$1:$1,0))="","-",(INDEX(Rank2026!57:57,MATCH($Q$2,Rank2026!$1:$1,0)))),IF($S$2=2025,IF(INDEX(Rank2025!51:51,MATCH($Q$2,Rank2025!$1:$1,0))="","-",(INDEX(Rank2025!51:51,MATCH($Q$2,Rank2025!$1:$1,0)))),IF($S$2=2024,IF(INDEX(Rank2024!51:51,MATCH($Q$2,Rank2024!$1:$1,0))="","-",(INDEX(Rank2024!51:51,MATCH($Q$2,Rank2024!$1:$1,0)))),IF($S$2=2023,IF(INDEX(Rank2023!51:51,MATCH($Q$2,Rank2023!$1:$1,0))="","-",(INDEX(Rank2023!51:51,MATCH($Q$2,Rank2023!$1:$1,0)))),IF($S$2=2022,IF(INDEX(Rank2022!51:51,MATCH($Q$2,Rank2022!$1:$1,0))="","-",(INDEX(Rank2022!51:51,MATCH($Q$2,Rank2022!$1:$1,0)))))))))</f>
        <v>24</v>
      </c>
      <c r="T88" s="375">
        <f>IF($S$2=2026,IF(INDEX(Score2026!57:57,MATCH($Q$2,Score2026!$1:$1,0))="","-",(INDEX(Score2026!57:57,MATCH($Q$2,Score2026!$1:$1,0)))),IF($S$2=2025,IF(INDEX(Score2025!51:51,MATCH($Q$2,Score2025!$1:$1,0))="","-",(INDEX(Score2025!51:51,MATCH($Q$2,Score2025!$1:$1,0)))),IF($S$2=2024,IF(INDEX(Score2024!51:51,MATCH($Q$2,Score2024!$1:$1,0))="","-",(INDEX(Score2024!51:51,MATCH($Q$2,Score2024!$1:$1,0)))),IF($S$2=2023,IF(INDEX(Score2023!51:51,MATCH($Q$2,Score2023!$1:$1,0))="","-",(INDEX(Score2023!51:51,MATCH($Q$2,Score2023!$1:$1,0)))),IF($S$2=2022,IF(INDEX(Score2022!51:51,MATCH($Q$2,Score2022!$1:$1,0))="","-",(INDEX(Score2022!51:51,MATCH($Q$2,Score2022!$1:$1,0)))))))))</f>
        <v>26.799564401865471</v>
      </c>
      <c r="U88" s="376">
        <f>IF($S$2=2026,IF(INDEX(Value2026!57:57,MATCH($Q$2,Value2026!$1:$1,0))="","-",(INDEX(Value2026!57:57,MATCH($Q$2,Value2026!$1:$1,0)))),IF($S$2=2025,IF(INDEX(Value2025!51:51,MATCH($Q$2,Value2025!$1:$1,0))="","-",(INDEX(Value2025!51:51,MATCH($Q$2,Value2025!$1:$1,0)))),IF($S$2=2024,IF(INDEX(Value2024!51:51,MATCH($Q$2,Value2024!$1:$1,0))="","-",(INDEX(Value2024!51:51,MATCH($Q$2,Value2024!$1:$1,0)))),IF($S$2=2023,IF(INDEX(Value2023!51:51,MATCH($Q$2,Value2023!$1:$1,0))="","-",(INDEX(Value2023!51:51,MATCH($Q$2,Value2023!$1:$1,0)))),IF($S$2=2022,IF(INDEX(Value2022!51:51,MATCH($Q$2,Value2022!$1:$1,0))="","-",(INDEX(Value2022!51:51,MATCH($Q$2,Value2022!$1:$1,0)))))))))</f>
        <v>111.562</v>
      </c>
      <c r="V88" s="377">
        <f t="shared" si="2"/>
        <v>31.799564401865471</v>
      </c>
      <c r="W88" s="348"/>
    </row>
    <row r="89" spans="3:23" ht="12" hidden="1" customHeight="1">
      <c r="C89" s="244"/>
      <c r="D89" s="348" t="s">
        <v>242</v>
      </c>
      <c r="E89" s="386" t="s">
        <v>820</v>
      </c>
      <c r="F89" s="387" t="s">
        <v>366</v>
      </c>
      <c r="G89" s="387"/>
      <c r="H89" s="387"/>
      <c r="I89" s="387"/>
      <c r="J89" s="387"/>
      <c r="K89" s="387"/>
      <c r="L89" s="374" t="str">
        <f>IF($L$2=2026,IF(INDEX(Rank2026!58:58,MATCH($J$2,Rank2026!$1:$1,0))="","-",(INDEX(Rank2026!58:58,MATCH($J$2,Rank2026!$1:$1,0)))),IF($L$2=2025,IF(INDEX(Rank2025!52:52,MATCH($J$2,Rank2025!$1:$1,0))="","-",(INDEX(Rank2025!52:52,MATCH($J$2,Rank2025!$1:$1,0)))),IF($L$2=2024,IF(INDEX(Rank2024!52:52,MATCH($J$2,Rank2024!$1:$1,0))="","-",(INDEX(Rank2024!52:52,MATCH($J$2,Rank2024!$1:$1,0)))),IF($L$2=2023,IF(INDEX(Rank2023!52:52,MATCH($J$2,Rank2023!$1:$1,0))="","-",(INDEX(Rank2023!52:52,MATCH($J$2,Rank2023!$1:$1,0)))),IF($L$2=2022,IF(INDEX(Rank2022!52:52,MATCH($J$2,Rank2022!$1:$1,0))="","-",(INDEX(Rank2022!52:52,MATCH($J$2,Rank2022!$1:$1,0)))))))))</f>
        <v>-</v>
      </c>
      <c r="M89" s="375" t="str">
        <f>IF($L$2=2026,IF(INDEX(Score2026!58:58,MATCH($J$2,Score2026!$1:$1,0))="","-",(INDEX(Score2026!58:58,MATCH($J$2,Score2026!$1:$1,0)))),IF($L$2=2025,IF(INDEX(Score2025!52:52,MATCH($J$2,Score2025!$1:$1,0))="","-",(INDEX(Score2025!52:52,MATCH($J$2,Score2025!$1:$1,0)))),IF($L$2=2024,IF(INDEX(Score2024!52:52,MATCH($J$2,Score2024!$1:$1,0))="","-",(INDEX(Score2024!52:52,MATCH($J$2,Score2024!$1:$1,0)))),IF($L$2=2023,IF(INDEX(Score2023!52:52,MATCH($J$2,Score2023!$1:$1,0))="","-",(INDEX(Score2023!52:52,MATCH($J$2,Score2023!$1:$1,0)))),IF($L$2=2022,IF(INDEX(Score2022!52:52,MATCH($J$2,Score2022!$1:$1,0))="","-",(INDEX(Score2022!52:52,MATCH($J$2,Score2022!$1:$1,0)))))))))</f>
        <v>-</v>
      </c>
      <c r="N89" s="376" t="str">
        <f>IF($L$2=2026,IF(INDEX(Value2026!58:58,MATCH($J$2,Value2026!$1:$1,0))="","-",(INDEX(Value2026!58:58,MATCH($J$2,Value2026!$1:$1,0)))),IF($L$2=2025,IF(INDEX(Value2025!52:52,MATCH($J$2,Value2025!$1:$1,0))="","-",(INDEX(Value2025!52:52,MATCH($J$2,Value2025!$1:$1,0)))),IF($L$2=2024,IF(INDEX(Value2024!52:52,MATCH($J$2,Value2024!$1:$1,0))="","-",(INDEX(Value2024!52:52,MATCH($J$2,Value2024!$1:$1,0)))),IF($L$2=2023,IF(INDEX(Value2023!52:52,MATCH($J$2,Value2023!$1:$1,0))="","-",(INDEX(Value2023!52:52,MATCH($J$2,Value2023!$1:$1,0)))),IF($L$2=2022,IF(INDEX(Value2022!52:52,MATCH($J$2,Value2022!$1:$1,0))="","-",(INDEX(Value2022!52:52,MATCH($J$2,Value2022!$1:$1,0)))))))))</f>
        <v>-</v>
      </c>
      <c r="O89" s="388">
        <f>IF(Table1329[[#This Row],[Score
(0-100)]]="-","",Table1329[[#This Row],[Score
(0-100)]]+5)</f>
        <v>86.152391541042505</v>
      </c>
      <c r="P89" s="378"/>
      <c r="Q89" s="358" t="str">
        <f t="shared" si="1"/>
        <v/>
      </c>
      <c r="R89" s="348"/>
      <c r="S89" s="374" t="str">
        <f>IF($S$2=2026,IF(INDEX(Rank2026!58:58,MATCH($Q$2,Rank2026!$1:$1,0))="","-",(INDEX(Rank2026!58:58,MATCH($Q$2,Rank2026!$1:$1,0)))),IF($S$2=2025,IF(INDEX(Rank2025!52:52,MATCH($Q$2,Rank2025!$1:$1,0))="","-",(INDEX(Rank2025!52:52,MATCH($Q$2,Rank2025!$1:$1,0)))),IF($S$2=2024,IF(INDEX(Rank2024!52:52,MATCH($Q$2,Rank2024!$1:$1,0))="","-",(INDEX(Rank2024!52:52,MATCH($Q$2,Rank2024!$1:$1,0)))),IF($S$2=2023,IF(INDEX(Rank2023!52:52,MATCH($Q$2,Rank2023!$1:$1,0))="","-",(INDEX(Rank2023!52:52,MATCH($Q$2,Rank2023!$1:$1,0)))),IF($S$2=2022,IF(INDEX(Rank2022!52:52,MATCH($Q$2,Rank2022!$1:$1,0))="","-",(INDEX(Rank2022!52:52,MATCH($Q$2,Rank2022!$1:$1,0)))))))))</f>
        <v>-</v>
      </c>
      <c r="T89" s="375">
        <f>IF($S$2=2026,IF(INDEX(Score2026!58:58,MATCH($Q$2,Score2026!$1:$1,0))="","-",(INDEX(Score2026!58:58,MATCH($Q$2,Score2026!$1:$1,0)))),IF($S$2=2025,IF(INDEX(Score2025!52:52,MATCH($Q$2,Score2025!$1:$1,0))="","-",(INDEX(Score2025!52:52,MATCH($Q$2,Score2025!$1:$1,0)))),IF($S$2=2024,IF(INDEX(Score2024!52:52,MATCH($Q$2,Score2024!$1:$1,0))="","-",(INDEX(Score2024!52:52,MATCH($Q$2,Score2024!$1:$1,0)))),IF($S$2=2023,IF(INDEX(Score2023!52:52,MATCH($Q$2,Score2023!$1:$1,0))="","-",(INDEX(Score2023!52:52,MATCH($Q$2,Score2023!$1:$1,0)))),IF($S$2=2022,IF(INDEX(Score2022!52:52,MATCH($Q$2,Score2022!$1:$1,0))="","-",(INDEX(Score2022!52:52,MATCH($Q$2,Score2022!$1:$1,0)))))))))</f>
        <v>0</v>
      </c>
      <c r="U89" s="376" t="str">
        <f>IF($S$2=2026,IF(INDEX(Value2026!58:58,MATCH($Q$2,Value2026!$1:$1,0))="","-",(INDEX(Value2026!58:58,MATCH($Q$2,Value2026!$1:$1,0)))),IF($S$2=2025,IF(INDEX(Value2025!52:52,MATCH($Q$2,Value2025!$1:$1,0))="","-",(INDEX(Value2025!52:52,MATCH($Q$2,Value2025!$1:$1,0)))),IF($S$2=2024,IF(INDEX(Value2024!52:52,MATCH($Q$2,Value2024!$1:$1,0))="","-",(INDEX(Value2024!52:52,MATCH($Q$2,Value2024!$1:$1,0)))),IF($S$2=2023,IF(INDEX(Value2023!52:52,MATCH($Q$2,Value2023!$1:$1,0))="","-",(INDEX(Value2023!52:52,MATCH($Q$2,Value2023!$1:$1,0)))),IF($S$2=2022,IF(INDEX(Value2022!52:52,MATCH($Q$2,Value2022!$1:$1,0))="","-",(INDEX(Value2022!52:52,MATCH($Q$2,Value2022!$1:$1,0)))))))))</f>
        <v>-</v>
      </c>
      <c r="V89" s="377">
        <f t="shared" si="2"/>
        <v>5</v>
      </c>
      <c r="W89" s="348"/>
    </row>
    <row r="90" spans="3:23" ht="12" hidden="1" customHeight="1">
      <c r="C90" s="244"/>
      <c r="D90" s="348" t="s">
        <v>242</v>
      </c>
      <c r="E90" s="348"/>
      <c r="F90" s="348"/>
      <c r="G90" s="348"/>
      <c r="H90" s="348"/>
      <c r="I90" s="348"/>
      <c r="J90" s="348"/>
      <c r="K90" s="348"/>
      <c r="L90" s="346"/>
      <c r="M90" s="347"/>
      <c r="N90" s="349"/>
      <c r="O90" s="378"/>
      <c r="P90" s="378"/>
      <c r="Q90" s="358"/>
      <c r="R90" s="348"/>
      <c r="S90" s="346"/>
      <c r="T90" s="347"/>
      <c r="U90" s="638"/>
      <c r="V90" s="378"/>
      <c r="W90" s="348"/>
    </row>
    <row r="91" spans="3:23" ht="12" hidden="1" customHeight="1">
      <c r="C91" s="244"/>
      <c r="D91" s="348" t="s">
        <v>253</v>
      </c>
      <c r="E91" s="370" t="s">
        <v>253</v>
      </c>
      <c r="F91" s="370"/>
      <c r="G91" s="370"/>
      <c r="H91" s="370"/>
      <c r="I91" s="370"/>
      <c r="J91" s="370"/>
      <c r="K91" s="370"/>
      <c r="L91" s="368" t="s">
        <v>243</v>
      </c>
      <c r="M91" s="369" t="s">
        <v>273</v>
      </c>
      <c r="N91" s="368" t="s">
        <v>237</v>
      </c>
      <c r="O91" s="389"/>
      <c r="P91" s="389"/>
      <c r="Q91" s="358"/>
      <c r="R91" s="348"/>
      <c r="S91" s="368" t="s">
        <v>243</v>
      </c>
      <c r="T91" s="369" t="s">
        <v>273</v>
      </c>
      <c r="U91" s="368" t="s">
        <v>237</v>
      </c>
      <c r="V91" s="389"/>
      <c r="W91" s="348"/>
    </row>
    <row r="92" spans="3:23" ht="12" hidden="1" customHeight="1">
      <c r="C92" s="244"/>
      <c r="D92" s="348" t="s">
        <v>253</v>
      </c>
      <c r="E92" s="372" t="s">
        <v>132</v>
      </c>
      <c r="F92" s="373" t="s">
        <v>133</v>
      </c>
      <c r="G92" s="373"/>
      <c r="H92" s="373"/>
      <c r="I92" s="373"/>
      <c r="J92" s="373"/>
      <c r="K92" s="373"/>
      <c r="L92" s="390">
        <f>IF($L$2=2026,IF(INDEX(Rank2026!62:62,MATCH($J$2,Rank2026!$1:$1,0))="","-",(INDEX(Rank2026!62:62,MATCH($J$2,Rank2026!$1:$1,0)))),IF($L$2=2025,IF(INDEX(Rank2025!55:55,MATCH($J$2,Rank2025!$1:$1,0))="","-",(INDEX(Rank2025!55:55,MATCH($J$2,Rank2025!$1:$1,0)))),IF($L$2=2024,IF(INDEX(Rank2024!55:55,MATCH($J$2,Rank2024!$1:$1,0))="","-",(INDEX(Rank2024!55:55,MATCH($J$2,Rank2024!$1:$1,0)))),IF($L$2=2023,IF(INDEX(Rank2023!55:55,MATCH($J$2,Rank2023!$1:$1,0))="","-",(INDEX(Rank2023!55:55,MATCH($J$2,Rank2023!$1:$1,0)))),IF($L$2=2022,IF(INDEX(Rank2022!55:55,MATCH($J$2,Rank2022!$1:$1,0))="","-",(INDEX(Rank2022!55:55,MATCH($J$2,Rank2022!$1:$1,0)))))))))</f>
        <v>5</v>
      </c>
      <c r="M92" s="391">
        <f>IF($L$2=2026,IF(INDEX(Score2026!62:62,MATCH($J$2,Score2026!$1:$1,0))="","-",(INDEX(Score2026!62:62,MATCH($J$2,Score2026!$1:$1,0)))),IF($L$2=2025,IF(INDEX(Score2025!55:55,MATCH($J$2,Score2025!$1:$1,0))="","-",(INDEX(Score2025!55:55,MATCH($J$2,Score2025!$1:$1,0)))),IF($L$2=2024,IF(INDEX(Score2024!55:55,MATCH($J$2,Score2024!$1:$1,0))="","-",(INDEX(Score2024!55:55,MATCH($J$2,Score2024!$1:$1,0)))),IF($L$2=2023,IF(INDEX(Score2023!55:55,MATCH($J$2,Score2023!$1:$1,0))="","-",(INDEX(Score2023!55:55,MATCH($J$2,Score2023!$1:$1,0)))),IF($L$2=2022,IF(INDEX(Score2022!55:55,MATCH($J$2,Score2022!$1:$1,0))="","-",(INDEX(Score2022!55:55,MATCH($J$2,Score2022!$1:$1,0)))))))))</f>
        <v>82.389937106918254</v>
      </c>
      <c r="N92" s="376">
        <f>IF($L$2=2026,IF(INDEX(Value2026!62:62,MATCH($J$2,Value2026!$1:$1,0))="","-",(INDEX(Value2026!62:62,MATCH($J$2,Value2026!$1:$1,0)))),IF($L$2=2025,IF(INDEX(Value2025!55:55,MATCH($J$2,Value2025!$1:$1,0))="","-",(INDEX(Value2025!55:55,MATCH($J$2,Value2025!$1:$1,0)))),IF($L$2=2024,IF(INDEX(Value2024!55:55,MATCH($J$2,Value2024!$1:$1,0))="","-",(INDEX(Value2024!55:55,MATCH($J$2,Value2024!$1:$1,0)))),IF($L$2=2023,IF(INDEX(Value2023!55:55,MATCH($J$2,Value2023!$1:$1,0))="","-",(INDEX(Value2023!55:55,MATCH($J$2,Value2023!$1:$1,0)))),IF($L$2=2022,IF(INDEX(Value2022!55:55,MATCH($J$2,Value2022!$1:$1,0))="","-",(INDEX(Value2022!55:55,MATCH($J$2,Value2022!$1:$1,0)))))))))</f>
        <v>32.4</v>
      </c>
      <c r="O92" s="377">
        <f>IF(M92="-","",M92+5)</f>
        <v>87.389937106918254</v>
      </c>
      <c r="P92" s="378"/>
      <c r="Q92" s="358" t="str">
        <f t="shared" ref="Q92:Q138" si="3">IF(L92="-","",IF(L92&gt;S92," u",IF(L92=S92,"tu",IF(L92&lt;S92,"t ",""))))</f>
        <v xml:space="preserve">t </v>
      </c>
      <c r="R92" s="348"/>
      <c r="S92" s="390">
        <f>IF($S$2=2026,IF(INDEX(Rank2026!62:62,MATCH($Q$2,Rank2026!$1:$1,0))="","-",(INDEX(Rank2026!62:62,MATCH($Q$2,Rank2026!$1:$1,0)))),IF($S$2=2025,IF(INDEX(Rank2025!55:55,MATCH($Q$2,Rank2025!$1:$1,0))="","-",(INDEX(Rank2025!55:55,MATCH($Q$2,Rank2025!$1:$1,0)))),IF($S$2=2024,IF(INDEX(Rank2024!55:55,MATCH($Q$2,Rank2024!$1:$1,0))="","-",(INDEX(Rank2024!55:55,MATCH($Q$2,Rank2024!$1:$1,0)))),IF($L$2=2023,IF(INDEX(Rank2023!55:55,MATCH($Q$2,Rank2023!$1:$1,0))="","-",(INDEX(Rank2023!55:55,MATCH($Q$2,Rank2023!$1:$1,0)))),IF($S$2=2022,IF(INDEX(Rank2022!55:55,MATCH($Q$2,Rank2022!$1:$1,0))="","-",(INDEX(Rank2022!55:55,MATCH($Q$2,Rank2022!$1:$1,0)))))))))</f>
        <v>19</v>
      </c>
      <c r="T92" s="375">
        <f>IF($S$2=2026,IF(INDEX(Score2026!62:62,MATCH($Q$2,Score2026!$1:$1,0))="","-",(INDEX(Score2026!62:62,MATCH($Q$2,Score2026!$1:$1,0)))),IF($S$2=2025,IF(INDEX(Score2025!55:55,MATCH($Q$2,Score2025!$1:$1,0))="","-",(INDEX(Score2025!55:55,MATCH($Q$2,Score2025!$1:$1,0)))),IF($S$2=2024,IF(INDEX(Score2024!55:55,MATCH($Q$2,Score2024!$1:$1,0))="","-",(INDEX(Score2024!55:55,MATCH($Q$2,Score2024!$1:$1,0)))),IF($S$2=2023,IF(INDEX(Score2023!55:55,MATCH($Q$2,Score2023!$1:$1,0))="","-",(INDEX(Score2023!55:55,MATCH($Q$2,Score2023!$1:$1,0)))),IF($S$2=2022,IF(INDEX(Score2022!55:55,MATCH($Q$2,Score2022!$1:$1,0))="","-",(INDEX(Score2022!55:55,MATCH($Q$2,Score2022!$1:$1,0)))))))))</f>
        <v>5.7591623036649233</v>
      </c>
      <c r="U92" s="376">
        <f>IF($S$2=2026,IF(INDEX(Value2026!62:62,MATCH($Q$2,Value2026!$1:$1,0))="","-",(INDEX(Value2026!62:62,MATCH($Q$2,Value2026!$1:$1,0)))),IF($S$2=2025,IF(INDEX(Value2025!55:55,MATCH($Q$2,Value2025!$1:$1,0))="","-",(INDEX(Value2025!55:55,MATCH($Q$2,Value2025!$1:$1,0)))),IF($S$2=2024,IF(INDEX(Value2024!55:55,MATCH($Q$2,Value2024!$1:$1,0))="","-",(INDEX(Value2024!55:55,MATCH($Q$2,Value2024!$1:$1,0)))),IF($S$2=2023,IF(INDEX(Value2023!55:55,MATCH($Q$2,Value2023!$1:$1,0))="","-",(INDEX(Value2023!55:55,MATCH($Q$2,Value2023!$1:$1,0)))),IF($S$2=2022,IF(INDEX(Value2022!55:55,MATCH($Q$2,Value2022!$1:$1,0))="","-",(INDEX(Value2022!55:55,MATCH($Q$2,Value2022!$1:$1,0)))))))))</f>
        <v>43.5</v>
      </c>
      <c r="V92" s="377">
        <f>IF(T92="-","",T92+5)</f>
        <v>10.759162303664922</v>
      </c>
      <c r="W92" s="348"/>
    </row>
    <row r="93" spans="3:23" ht="12" hidden="1" customHeight="1">
      <c r="C93" s="244"/>
      <c r="D93" s="348" t="s">
        <v>253</v>
      </c>
      <c r="E93" s="379" t="s">
        <v>134</v>
      </c>
      <c r="F93" s="348" t="s">
        <v>135</v>
      </c>
      <c r="G93" s="348"/>
      <c r="H93" s="348"/>
      <c r="I93" s="348"/>
      <c r="J93" s="348"/>
      <c r="K93" s="348"/>
      <c r="L93" s="390">
        <f>IF($L$2=2026,IF(INDEX(Rank2026!63:63,MATCH($J$2,Rank2026!$1:$1,0))="","-",(INDEX(Rank2026!63:63,MATCH($J$2,Rank2026!$1:$1,0)))),IF($L$2=2025,IF(INDEX(Rank2025!56:56,MATCH($J$2,Rank2025!$1:$1,0))="","-",(INDEX(Rank2025!56:56,MATCH($J$2,Rank2025!$1:$1,0)))),IF($L$2=2024,IF(INDEX(Rank2024!56:56,MATCH($J$2,Rank2024!$1:$1,0))="","-",(INDEX(Rank2024!56:56,MATCH($J$2,Rank2024!$1:$1,0)))),IF($L$2=2023,IF(INDEX(Rank2023!56:56,MATCH($J$2,Rank2023!$1:$1,0))="","-",(INDEX(Rank2023!56:56,MATCH($J$2,Rank2023!$1:$1,0)))),IF($L$2=2022,IF(INDEX(Rank2022!56:56,MATCH($J$2,Rank2022!$1:$1,0))="","-",(INDEX(Rank2022!56:56,MATCH($J$2,Rank2022!$1:$1,0)))))))))</f>
        <v>2</v>
      </c>
      <c r="M93" s="391">
        <f>IF($L$2=2026,IF(INDEX(Score2026!63:63,MATCH($J$2,Score2026!$1:$1,0))="","-",(INDEX(Score2026!63:63,MATCH($J$2,Score2026!$1:$1,0)))),IF($L$2=2025,IF(INDEX(Score2025!56:56,MATCH($J$2,Score2025!$1:$1,0))="","-",(INDEX(Score2025!56:56,MATCH($J$2,Score2025!$1:$1,0)))),IF($L$2=2024,IF(INDEX(Score2024!56:56,MATCH($J$2,Score2024!$1:$1,0))="","-",(INDEX(Score2024!56:56,MATCH($J$2,Score2024!$1:$1,0)))),IF($L$2=2023,IF(INDEX(Score2023!56:56,MATCH($J$2,Score2023!$1:$1,0))="","-",(INDEX(Score2023!56:56,MATCH($J$2,Score2023!$1:$1,0)))),IF($L$2=2022,IF(INDEX(Score2022!56:56,MATCH($J$2,Score2022!$1:$1,0))="","-",(INDEX(Score2022!56:56,MATCH($J$2,Score2022!$1:$1,0)))))))))</f>
        <v>88.355179531481824</v>
      </c>
      <c r="N93" s="376" t="str">
        <f>IF($L$2=2026,IF(INDEX(Value2026!63:63,MATCH($J$2,Value2026!$1:$1,0))="","-",(INDEX(Value2026!63:63,MATCH($J$2,Value2026!$1:$1,0)))),IF($L$2=2025,IF(INDEX(Value2025!56:56,MATCH($J$2,Value2025!$1:$1,0))="","-",(INDEX(Value2025!56:56,MATCH($J$2,Value2025!$1:$1,0)))),IF($L$2=2024,IF(INDEX(Value2024!56:56,MATCH($J$2,Value2024!$1:$1,0))="","-",(INDEX(Value2024!56:56,MATCH($J$2,Value2024!$1:$1,0)))),IF($L$2=2023,IF(INDEX(Value2023!56:56,MATCH($J$2,Value2023!$1:$1,0))="","-",(INDEX(Value2023!56:56,MATCH($J$2,Value2023!$1:$1,0)))),IF($L$2=2022,IF(INDEX(Value2022!56:56,MATCH($J$2,Value2022!$1:$1,0))="","-",(INDEX(Value2022!56:56,MATCH($J$2,Value2022!$1:$1,0)))))))))</f>
        <v>-</v>
      </c>
      <c r="O93" s="377">
        <f t="shared" ref="O93:O117" si="4">IF(M93="-","",M93+5)</f>
        <v>93.355179531481824</v>
      </c>
      <c r="P93" s="378"/>
      <c r="Q93" s="358" t="str">
        <f t="shared" si="3"/>
        <v xml:space="preserve">t </v>
      </c>
      <c r="R93" s="348"/>
      <c r="S93" s="390">
        <f>IF($S$2=2026,IF(INDEX(Rank2026!63:63,MATCH($Q$2,Rank2026!$1:$1,0))="","-",(INDEX(Rank2026!63:63,MATCH($Q$2,Rank2026!$1:$1,0)))),IF($S$2=2025,IF(INDEX(Rank2025!56:56,MATCH($Q$2,Rank2025!$1:$1,0))="","-",(INDEX(Rank2025!56:56,MATCH($Q$2,Rank2025!$1:$1,0)))),IF($S$2=2024,IF(INDEX(Rank2024!56:56,MATCH($Q$2,Rank2024!$1:$1,0))="","-",(INDEX(Rank2024!56:56,MATCH($Q$2,Rank2024!$1:$1,0)))),IF($L$2=2023,IF(INDEX(Rank2023!56:56,MATCH($Q$2,Rank2023!$1:$1,0))="","-",(INDEX(Rank2023!56:56,MATCH($Q$2,Rank2023!$1:$1,0)))),IF($S$2=2022,IF(INDEX(Rank2022!56:56,MATCH($Q$2,Rank2022!$1:$1,0))="","-",(INDEX(Rank2022!56:56,MATCH($Q$2,Rank2022!$1:$1,0)))))))))</f>
        <v>19</v>
      </c>
      <c r="T93" s="375">
        <f>IF($S$2=2026,IF(INDEX(Score2026!63:63,MATCH($Q$2,Score2026!$1:$1,0))="","-",(INDEX(Score2026!63:63,MATCH($Q$2,Score2026!$1:$1,0)))),IF($S$2=2025,IF(INDEX(Score2025!56:56,MATCH($Q$2,Score2025!$1:$1,0))="","-",(INDEX(Score2025!56:56,MATCH($Q$2,Score2025!$1:$1,0)))),IF($S$2=2024,IF(INDEX(Score2024!56:56,MATCH($Q$2,Score2024!$1:$1,0))="","-",(INDEX(Score2024!56:56,MATCH($Q$2,Score2024!$1:$1,0)))),IF($S$2=2023,IF(INDEX(Score2023!56:56,MATCH($Q$2,Score2023!$1:$1,0))="","-",(INDEX(Score2023!56:56,MATCH($Q$2,Score2023!$1:$1,0)))),IF($S$2=2022,IF(INDEX(Score2022!56:56,MATCH($Q$2,Score2022!$1:$1,0))="","-",(INDEX(Score2022!56:56,MATCH($Q$2,Score2022!$1:$1,0)))))))))</f>
        <v>30.800494506328629</v>
      </c>
      <c r="U93" s="376" t="str">
        <f>IF($S$2=2026,IF(INDEX(Value2026!63:63,MATCH($Q$2,Value2026!$1:$1,0))="","-",(INDEX(Value2026!63:63,MATCH($Q$2,Value2026!$1:$1,0)))),IF($S$2=2025,IF(INDEX(Value2025!56:56,MATCH($Q$2,Value2025!$1:$1,0))="","-",(INDEX(Value2025!56:56,MATCH($Q$2,Value2025!$1:$1,0)))),IF($S$2=2024,IF(INDEX(Value2024!56:56,MATCH($Q$2,Value2024!$1:$1,0))="","-",(INDEX(Value2024!56:56,MATCH($Q$2,Value2024!$1:$1,0)))),IF($S$2=2023,IF(INDEX(Value2023!56:56,MATCH($Q$2,Value2023!$1:$1,0))="","-",(INDEX(Value2023!56:56,MATCH($Q$2,Value2023!$1:$1,0)))),IF($S$2=2022,IF(INDEX(Value2022!56:56,MATCH($Q$2,Value2022!$1:$1,0))="","-",(INDEX(Value2022!56:56,MATCH($Q$2,Value2022!$1:$1,0)))))))))</f>
        <v>-</v>
      </c>
      <c r="V93" s="377">
        <f t="shared" ref="V93:V117" si="5">IF(T93="-","",T93+5)</f>
        <v>35.800494506328633</v>
      </c>
      <c r="W93" s="348"/>
    </row>
    <row r="94" spans="3:23" ht="12" hidden="1" customHeight="1">
      <c r="C94" s="244"/>
      <c r="D94" s="348" t="s">
        <v>253</v>
      </c>
      <c r="E94" s="380" t="s">
        <v>136</v>
      </c>
      <c r="F94" s="381" t="s">
        <v>137</v>
      </c>
      <c r="G94" s="381"/>
      <c r="H94" s="381"/>
      <c r="I94" s="381"/>
      <c r="J94" s="381"/>
      <c r="K94" s="381"/>
      <c r="L94" s="390">
        <f>IF($L$2=2026,IF(INDEX(Rank2026!64:64,MATCH($J$2,Rank2026!$1:$1,0))="","-",(INDEX(Rank2026!64:64,MATCH($J$2,Rank2026!$1:$1,0)))),IF($L$2=2025,IF(INDEX(Rank2025!57:57,MATCH($J$2,Rank2025!$1:$1,0))="","-",(INDEX(Rank2025!57:57,MATCH($J$2,Rank2025!$1:$1,0)))),IF($L$2=2024,IF(INDEX(Rank2024!57:57,MATCH($J$2,Rank2024!$1:$1,0))="","-",(INDEX(Rank2024!57:57,MATCH($J$2,Rank2024!$1:$1,0)))),IF($L$2=2023,IF(INDEX(Rank2023!57:57,MATCH($J$2,Rank2023!$1:$1,0))="","-",(INDEX(Rank2023!57:57,MATCH($J$2,Rank2023!$1:$1,0)))),IF($L$2=2022,IF(INDEX(Rank2022!57:57,MATCH($J$2,Rank2022!$1:$1,0))="","-",(INDEX(Rank2022!57:57,MATCH($J$2,Rank2022!$1:$1,0)))))))))</f>
        <v>3</v>
      </c>
      <c r="M94" s="391">
        <f>IF($L$2=2026,IF(INDEX(Score2026!64:64,MATCH($J$2,Score2026!$1:$1,0))="","-",(INDEX(Score2026!64:64,MATCH($J$2,Score2026!$1:$1,0)))),IF($L$2=2025,IF(INDEX(Score2025!57:57,MATCH($J$2,Score2025!$1:$1,0))="","-",(INDEX(Score2025!57:57,MATCH($J$2,Score2025!$1:$1,0)))),IF($L$2=2024,IF(INDEX(Score2024!57:57,MATCH($J$2,Score2024!$1:$1,0))="","-",(INDEX(Score2024!57:57,MATCH($J$2,Score2024!$1:$1,0)))),IF($L$2=2023,IF(INDEX(Score2023!57:57,MATCH($J$2,Score2023!$1:$1,0))="","-",(INDEX(Score2023!57:57,MATCH($J$2,Score2023!$1:$1,0)))),IF($L$2=2022,IF(INDEX(Score2022!57:57,MATCH($J$2,Score2022!$1:$1,0))="","-",(INDEX(Score2022!57:57,MATCH($J$2,Score2022!$1:$1,0)))))))))</f>
        <v>95.102437218990332</v>
      </c>
      <c r="N94" s="376">
        <f>IF($L$2=2026,IF(INDEX(Value2026!64:64,MATCH($J$2,Value2026!$1:$1,0))="","-",(INDEX(Value2026!64:64,MATCH($J$2,Value2026!$1:$1,0)))),IF($L$2=2025,IF(INDEX(Value2025!57:57,MATCH($J$2,Value2025!$1:$1,0))="","-",(INDEX(Value2025!57:57,MATCH($J$2,Value2025!$1:$1,0)))),IF($L$2=2024,IF(INDEX(Value2024!57:57,MATCH($J$2,Value2024!$1:$1,0))="","-",(INDEX(Value2024!57:57,MATCH($J$2,Value2024!$1:$1,0)))),IF($L$2=2023,IF(INDEX(Value2023!57:57,MATCH($J$2,Value2023!$1:$1,0))="","-",(INDEX(Value2023!57:57,MATCH($J$2,Value2023!$1:$1,0)))),IF($L$2=2022,IF(INDEX(Value2022!57:57,MATCH($J$2,Value2022!$1:$1,0))="","-",(INDEX(Value2022!57:57,MATCH($J$2,Value2022!$1:$1,0)))))))))</f>
        <v>13.4061203</v>
      </c>
      <c r="O94" s="377">
        <f t="shared" si="4"/>
        <v>100.10243721899033</v>
      </c>
      <c r="P94" s="378"/>
      <c r="Q94" s="358" t="str">
        <f t="shared" si="3"/>
        <v xml:space="preserve">t </v>
      </c>
      <c r="R94" s="348"/>
      <c r="S94" s="390">
        <f>IF($S$2=2026,IF(INDEX(Rank2026!64:64,MATCH($Q$2,Rank2026!$1:$1,0))="","-",(INDEX(Rank2026!64:64,MATCH($Q$2,Rank2026!$1:$1,0)))),IF($S$2=2025,IF(INDEX(Rank2025!57:57,MATCH($Q$2,Rank2025!$1:$1,0))="","-",(INDEX(Rank2025!57:57,MATCH($Q$2,Rank2025!$1:$1,0)))),IF($S$2=2024,IF(INDEX(Rank2024!57:57,MATCH($Q$2,Rank2024!$1:$1,0))="","-",(INDEX(Rank2024!57:57,MATCH($Q$2,Rank2024!$1:$1,0)))),IF($L$2=2023,IF(INDEX(Rank2023!57:57,MATCH($Q$2,Rank2023!$1:$1,0))="","-",(INDEX(Rank2023!57:57,MATCH($Q$2,Rank2023!$1:$1,0)))),IF($S$2=2022,IF(INDEX(Rank2022!57:57,MATCH($Q$2,Rank2022!$1:$1,0))="","-",(INDEX(Rank2022!57:57,MATCH($Q$2,Rank2022!$1:$1,0)))))))))</f>
        <v>17</v>
      </c>
      <c r="T94" s="375">
        <f>IF($S$2=2026,IF(INDEX(Score2026!64:64,MATCH($Q$2,Score2026!$1:$1,0))="","-",(INDEX(Score2026!64:64,MATCH($Q$2,Score2026!$1:$1,0)))),IF($S$2=2025,IF(INDEX(Score2025!57:57,MATCH($Q$2,Score2025!$1:$1,0))="","-",(INDEX(Score2025!57:57,MATCH($Q$2,Score2025!$1:$1,0)))),IF($S$2=2024,IF(INDEX(Score2024!57:57,MATCH($Q$2,Score2024!$1:$1,0))="","-",(INDEX(Score2024!57:57,MATCH($Q$2,Score2024!$1:$1,0)))),IF($S$2=2023,IF(INDEX(Score2023!57:57,MATCH($Q$2,Score2023!$1:$1,0))="","-",(INDEX(Score2023!57:57,MATCH($Q$2,Score2023!$1:$1,0)))),IF($S$2=2022,IF(INDEX(Score2022!57:57,MATCH($Q$2,Score2022!$1:$1,0))="","-",(INDEX(Score2022!57:57,MATCH($Q$2,Score2022!$1:$1,0)))))))))</f>
        <v>52.450469238790404</v>
      </c>
      <c r="U94" s="376">
        <f>IF($S$2=2026,IF(INDEX(Value2026!64:64,MATCH($Q$2,Value2026!$1:$1,0))="","-",(INDEX(Value2026!64:64,MATCH($Q$2,Value2026!$1:$1,0)))),IF($S$2=2025,IF(INDEX(Value2025!57:57,MATCH($Q$2,Value2025!$1:$1,0))="","-",(INDEX(Value2025!57:57,MATCH($Q$2,Value2025!$1:$1,0)))),IF($S$2=2024,IF(INDEX(Value2024!57:57,MATCH($Q$2,Value2024!$1:$1,0))="","-",(INDEX(Value2024!57:57,MATCH($Q$2,Value2024!$1:$1,0)))),IF($S$2=2023,IF(INDEX(Value2023!57:57,MATCH($Q$2,Value2023!$1:$1,0))="","-",(INDEX(Value2023!57:57,MATCH($Q$2,Value2023!$1:$1,0)))),IF($S$2=2022,IF(INDEX(Value2022!57:57,MATCH($Q$2,Value2022!$1:$1,0))="","-",(INDEX(Value2022!57:57,MATCH($Q$2,Value2022!$1:$1,0)))))))))</f>
        <v>9.35</v>
      </c>
      <c r="V94" s="377">
        <f t="shared" si="5"/>
        <v>57.450469238790404</v>
      </c>
      <c r="W94" s="348"/>
    </row>
    <row r="95" spans="3:23" ht="12" hidden="1" customHeight="1">
      <c r="C95" s="244"/>
      <c r="D95" s="348" t="s">
        <v>253</v>
      </c>
      <c r="E95" s="380" t="s">
        <v>138</v>
      </c>
      <c r="F95" s="381" t="s">
        <v>139</v>
      </c>
      <c r="G95" s="381"/>
      <c r="H95" s="381"/>
      <c r="I95" s="381"/>
      <c r="J95" s="381"/>
      <c r="K95" s="381"/>
      <c r="L95" s="390">
        <f>IF($L$2=2026,IF(INDEX(Rank2026!65:65,MATCH($J$2,Rank2026!$1:$1,0))="","-",(INDEX(Rank2026!65:65,MATCH($J$2,Rank2026!$1:$1,0)))),IF($L$2=2025,IF(INDEX(Rank2025!58:58,MATCH($J$2,Rank2025!$1:$1,0))="","-",(INDEX(Rank2025!58:58,MATCH($J$2,Rank2025!$1:$1,0)))),IF($L$2=2024,IF(INDEX(Rank2024!58:58,MATCH($J$2,Rank2024!$1:$1,0))="","-",(INDEX(Rank2024!58:58,MATCH($J$2,Rank2024!$1:$1,0)))),IF($L$2=2023,IF(INDEX(Rank2023!58:58,MATCH($J$2,Rank2023!$1:$1,0))="","-",(INDEX(Rank2023!58:58,MATCH($J$2,Rank2023!$1:$1,0)))),IF($L$2=2022,IF(INDEX(Rank2022!58:58,MATCH($J$2,Rank2022!$1:$1,0))="","-",(INDEX(Rank2022!58:58,MATCH($J$2,Rank2022!$1:$1,0)))))))))</f>
        <v>2</v>
      </c>
      <c r="M95" s="391">
        <f>IF($L$2=2026,IF(INDEX(Score2026!65:65,MATCH($J$2,Score2026!$1:$1,0))="","-",(INDEX(Score2026!65:65,MATCH($J$2,Score2026!$1:$1,0)))),IF($L$2=2025,IF(INDEX(Score2025!58:58,MATCH($J$2,Score2025!$1:$1,0))="","-",(INDEX(Score2025!58:58,MATCH($J$2,Score2025!$1:$1,0)))),IF($L$2=2024,IF(INDEX(Score2024!58:58,MATCH($J$2,Score2024!$1:$1,0))="","-",(INDEX(Score2024!58:58,MATCH($J$2,Score2024!$1:$1,0)))),IF($L$2=2023,IF(INDEX(Score2023!58:58,MATCH($J$2,Score2023!$1:$1,0))="","-",(INDEX(Score2023!58:58,MATCH($J$2,Score2023!$1:$1,0)))),IF($L$2=2022,IF(INDEX(Score2022!58:58,MATCH($J$2,Score2022!$1:$1,0))="","-",(INDEX(Score2022!58:58,MATCH($J$2,Score2022!$1:$1,0)))))))))</f>
        <v>67.995239673526342</v>
      </c>
      <c r="N95" s="376">
        <f>IF($L$2=2026,IF(INDEX(Value2026!65:65,MATCH($J$2,Value2026!$1:$1,0))="","-",(INDEX(Value2026!65:65,MATCH($J$2,Value2026!$1:$1,0)))),IF($L$2=2025,IF(INDEX(Value2025!58:58,MATCH($J$2,Value2025!$1:$1,0))="","-",(INDEX(Value2025!58:58,MATCH($J$2,Value2025!$1:$1,0)))),IF($L$2=2024,IF(INDEX(Value2024!58:58,MATCH($J$2,Value2024!$1:$1,0))="","-",(INDEX(Value2024!58:58,MATCH($J$2,Value2024!$1:$1,0)))),IF($L$2=2023,IF(INDEX(Value2023!58:58,MATCH($J$2,Value2023!$1:$1,0))="","-",(INDEX(Value2023!58:58,MATCH($J$2,Value2023!$1:$1,0)))),IF($L$2=2022,IF(INDEX(Value2022!58:58,MATCH($J$2,Value2022!$1:$1,0))="","-",(INDEX(Value2022!58:58,MATCH($J$2,Value2022!$1:$1,0)))))))))</f>
        <v>80.618774799999997</v>
      </c>
      <c r="O95" s="377">
        <f t="shared" si="4"/>
        <v>72.995239673526342</v>
      </c>
      <c r="P95" s="378"/>
      <c r="Q95" s="358" t="str">
        <f t="shared" si="3"/>
        <v xml:space="preserve">t </v>
      </c>
      <c r="R95" s="348"/>
      <c r="S95" s="390">
        <f>IF($S$2=2026,IF(INDEX(Rank2026!65:65,MATCH($Q$2,Rank2026!$1:$1,0))="","-",(INDEX(Rank2026!65:65,MATCH($Q$2,Rank2026!$1:$1,0)))),IF($S$2=2025,IF(INDEX(Rank2025!58:58,MATCH($Q$2,Rank2025!$1:$1,0))="","-",(INDEX(Rank2025!58:58,MATCH($Q$2,Rank2025!$1:$1,0)))),IF($S$2=2024,IF(INDEX(Rank2024!58:58,MATCH($Q$2,Rank2024!$1:$1,0))="","-",(INDEX(Rank2024!58:58,MATCH($Q$2,Rank2024!$1:$1,0)))),IF($L$2=2023,IF(INDEX(Rank2023!58:58,MATCH($Q$2,Rank2023!$1:$1,0))="","-",(INDEX(Rank2023!58:58,MATCH($Q$2,Rank2023!$1:$1,0)))),IF($S$2=2022,IF(INDEX(Rank2022!58:58,MATCH($Q$2,Rank2022!$1:$1,0))="","-",(INDEX(Rank2022!58:58,MATCH($Q$2,Rank2022!$1:$1,0)))))))))</f>
        <v>20</v>
      </c>
      <c r="T95" s="375">
        <f>IF($S$2=2026,IF(INDEX(Score2026!65:65,MATCH($Q$2,Score2026!$1:$1,0))="","-",(INDEX(Score2026!65:65,MATCH($Q$2,Score2026!$1:$1,0)))),IF($S$2=2025,IF(INDEX(Score2025!58:58,MATCH($Q$2,Score2025!$1:$1,0))="","-",(INDEX(Score2025!58:58,MATCH($Q$2,Score2025!$1:$1,0)))),IF($S$2=2024,IF(INDEX(Score2024!58:58,MATCH($Q$2,Score2024!$1:$1,0))="","-",(INDEX(Score2024!58:58,MATCH($Q$2,Score2024!$1:$1,0)))),IF($S$2=2023,IF(INDEX(Score2023!58:58,MATCH($Q$2,Score2023!$1:$1,0))="","-",(INDEX(Score2023!58:58,MATCH($Q$2,Score2023!$1:$1,0)))),IF($S$2=2022,IF(INDEX(Score2022!58:58,MATCH($Q$2,Score2022!$1:$1,0))="","-",(INDEX(Score2022!58:58,MATCH($Q$2,Score2022!$1:$1,0)))))))))</f>
        <v>1.1359467212239251</v>
      </c>
      <c r="U95" s="376">
        <f>IF($S$2=2026,IF(INDEX(Value2026!65:65,MATCH($Q$2,Value2026!$1:$1,0))="","-",(INDEX(Value2026!65:65,MATCH($Q$2,Value2026!$1:$1,0)))),IF($S$2=2025,IF(INDEX(Value2025!58:58,MATCH($Q$2,Value2025!$1:$1,0))="","-",(INDEX(Value2025!58:58,MATCH($Q$2,Value2025!$1:$1,0)))),IF($S$2=2024,IF(INDEX(Value2024!58:58,MATCH($Q$2,Value2024!$1:$1,0))="","-",(INDEX(Value2024!58:58,MATCH($Q$2,Value2024!$1:$1,0)))),IF($S$2=2023,IF(INDEX(Value2023!58:58,MATCH($Q$2,Value2023!$1:$1,0))="","-",(INDEX(Value2023!58:58,MATCH($Q$2,Value2023!$1:$1,0)))),IF($S$2=2022,IF(INDEX(Value2022!58:58,MATCH($Q$2,Value2022!$1:$1,0))="","-",(INDEX(Value2022!58:58,MATCH($Q$2,Value2022!$1:$1,0)))))))))</f>
        <v>1.2950890852301751</v>
      </c>
      <c r="V95" s="377">
        <f t="shared" si="5"/>
        <v>6.1359467212239256</v>
      </c>
      <c r="W95" s="348"/>
    </row>
    <row r="96" spans="3:23" ht="12" hidden="1" customHeight="1">
      <c r="C96" s="244"/>
      <c r="D96" s="348" t="s">
        <v>253</v>
      </c>
      <c r="E96" s="380" t="s">
        <v>140</v>
      </c>
      <c r="F96" s="381" t="s">
        <v>141</v>
      </c>
      <c r="G96" s="381"/>
      <c r="H96" s="381"/>
      <c r="I96" s="381"/>
      <c r="J96" s="381"/>
      <c r="K96" s="381"/>
      <c r="L96" s="390">
        <f>IF($L$2=2026,IF(INDEX(Rank2026!66:66,MATCH($J$2,Rank2026!$1:$1,0))="","-",(INDEX(Rank2026!66:66,MATCH($J$2,Rank2026!$1:$1,0)))),IF($L$2=2025,IF(INDEX(Rank2025!59:59,MATCH($J$2,Rank2025!$1:$1,0))="","-",(INDEX(Rank2025!59:59,MATCH($J$2,Rank2025!$1:$1,0)))),IF($L$2=2024,IF(INDEX(Rank2024!59:59,MATCH($J$2,Rank2024!$1:$1,0))="","-",(INDEX(Rank2024!59:59,MATCH($J$2,Rank2024!$1:$1,0)))),IF($L$2=2023,IF(INDEX(Rank2023!59:59,MATCH($J$2,Rank2023!$1:$1,0))="","-",(INDEX(Rank2023!59:59,MATCH($J$2,Rank2023!$1:$1,0)))),IF($L$2=2022,IF(INDEX(Rank2022!59:59,MATCH($J$2,Rank2022!$1:$1,0))="","-",(INDEX(Rank2022!59:59,MATCH($J$2,Rank2022!$1:$1,0)))))))))</f>
        <v>7</v>
      </c>
      <c r="M96" s="391">
        <f>IF($L$2=2026,IF(INDEX(Score2026!66:66,MATCH($J$2,Score2026!$1:$1,0))="","-",(INDEX(Score2026!66:66,MATCH($J$2,Score2026!$1:$1,0)))),IF($L$2=2025,IF(INDEX(Score2025!59:59,MATCH($J$2,Score2025!$1:$1,0))="","-",(INDEX(Score2025!59:59,MATCH($J$2,Score2025!$1:$1,0)))),IF($L$2=2024,IF(INDEX(Score2024!59:59,MATCH($J$2,Score2024!$1:$1,0))="","-",(INDEX(Score2024!59:59,MATCH($J$2,Score2024!$1:$1,0)))),IF($L$2=2023,IF(INDEX(Score2023!59:59,MATCH($J$2,Score2023!$1:$1,0))="","-",(INDEX(Score2023!59:59,MATCH($J$2,Score2023!$1:$1,0)))),IF($L$2=2022,IF(INDEX(Score2022!59:59,MATCH($J$2,Score2022!$1:$1,0))="","-",(INDEX(Score2022!59:59,MATCH($J$2,Score2022!$1:$1,0)))))))))</f>
        <v>74.84680279622043</v>
      </c>
      <c r="N96" s="376">
        <f>IF($L$2=2026,IF(INDEX(Value2026!66:66,MATCH($J$2,Value2026!$1:$1,0))="","-",(INDEX(Value2026!66:66,MATCH($J$2,Value2026!$1:$1,0)))),IF($L$2=2025,IF(INDEX(Value2025!59:59,MATCH($J$2,Value2025!$1:$1,0))="","-",(INDEX(Value2025!59:59,MATCH($J$2,Value2025!$1:$1,0)))),IF($L$2=2024,IF(INDEX(Value2024!59:59,MATCH($J$2,Value2024!$1:$1,0))="","-",(INDEX(Value2024!59:59,MATCH($J$2,Value2024!$1:$1,0)))),IF($L$2=2023,IF(INDEX(Value2023!59:59,MATCH($J$2,Value2023!$1:$1,0))="","-",(INDEX(Value2023!59:59,MATCH($J$2,Value2023!$1:$1,0)))),IF($L$2=2022,IF(INDEX(Value2022!59:59,MATCH($J$2,Value2022!$1:$1,0))="","-",(INDEX(Value2022!59:59,MATCH($J$2,Value2022!$1:$1,0)))))))))</f>
        <v>82.651649475097699</v>
      </c>
      <c r="O96" s="377">
        <f t="shared" si="4"/>
        <v>79.84680279622043</v>
      </c>
      <c r="P96" s="378"/>
      <c r="Q96" s="358" t="str">
        <f t="shared" si="3"/>
        <v xml:space="preserve">t </v>
      </c>
      <c r="R96" s="348"/>
      <c r="S96" s="390">
        <f>IF($S$2=2026,IF(INDEX(Rank2026!66:66,MATCH($Q$2,Rank2026!$1:$1,0))="","-",(INDEX(Rank2026!66:66,MATCH($Q$2,Rank2026!$1:$1,0)))),IF($S$2=2025,IF(INDEX(Rank2025!59:59,MATCH($Q$2,Rank2025!$1:$1,0))="","-",(INDEX(Rank2025!59:59,MATCH($Q$2,Rank2025!$1:$1,0)))),IF($S$2=2024,IF(INDEX(Rank2024!59:59,MATCH($Q$2,Rank2024!$1:$1,0))="","-",(INDEX(Rank2024!59:59,MATCH($Q$2,Rank2024!$1:$1,0)))),IF($L$2=2023,IF(INDEX(Rank2023!59:59,MATCH($Q$2,Rank2023!$1:$1,0))="","-",(INDEX(Rank2023!59:59,MATCH($Q$2,Rank2023!$1:$1,0)))),IF($S$2=2022,IF(INDEX(Rank2022!59:59,MATCH($Q$2,Rank2022!$1:$1,0))="","-",(INDEX(Rank2022!59:59,MATCH($Q$2,Rank2022!$1:$1,0)))))))))</f>
        <v>15</v>
      </c>
      <c r="T96" s="375">
        <f>IF($S$2=2026,IF(INDEX(Score2026!66:66,MATCH($Q$2,Score2026!$1:$1,0))="","-",(INDEX(Score2026!66:66,MATCH($Q$2,Score2026!$1:$1,0)))),IF($S$2=2025,IF(INDEX(Score2025!59:59,MATCH($Q$2,Score2025!$1:$1,0))="","-",(INDEX(Score2025!59:59,MATCH($Q$2,Score2025!$1:$1,0)))),IF($S$2=2024,IF(INDEX(Score2024!59:59,MATCH($Q$2,Score2024!$1:$1,0))="","-",(INDEX(Score2024!59:59,MATCH($Q$2,Score2024!$1:$1,0)))),IF($S$2=2023,IF(INDEX(Score2023!59:59,MATCH($Q$2,Score2023!$1:$1,0))="","-",(INDEX(Score2023!59:59,MATCH($Q$2,Score2023!$1:$1,0)))),IF($S$2=2022,IF(INDEX(Score2022!59:59,MATCH($Q$2,Score2022!$1:$1,0))="","-",(INDEX(Score2022!59:59,MATCH($Q$2,Score2022!$1:$1,0)))))))))</f>
        <v>37.029543374692331</v>
      </c>
      <c r="U96" s="376">
        <f>IF($S$2=2026,IF(INDEX(Value2026!66:66,MATCH($Q$2,Value2026!$1:$1,0))="","-",(INDEX(Value2026!66:66,MATCH($Q$2,Value2026!$1:$1,0)))),IF($S$2=2025,IF(INDEX(Value2025!59:59,MATCH($Q$2,Value2025!$1:$1,0))="","-",(INDEX(Value2025!59:59,MATCH($Q$2,Value2025!$1:$1,0)))),IF($S$2=2024,IF(INDEX(Value2024!59:59,MATCH($Q$2,Value2024!$1:$1,0))="","-",(INDEX(Value2024!59:59,MATCH($Q$2,Value2024!$1:$1,0)))),IF($S$2=2023,IF(INDEX(Value2023!59:59,MATCH($Q$2,Value2023!$1:$1,0))="","-",(INDEX(Value2023!59:59,MATCH($Q$2,Value2023!$1:$1,0)))),IF($S$2=2022,IF(INDEX(Value2022!59:59,MATCH($Q$2,Value2022!$1:$1,0))="","-",(INDEX(Value2022!59:59,MATCH($Q$2,Value2022!$1:$1,0)))))))))</f>
        <v>46.406131739999999</v>
      </c>
      <c r="V96" s="377">
        <f t="shared" si="5"/>
        <v>42.029543374692331</v>
      </c>
      <c r="W96" s="348"/>
    </row>
    <row r="97" spans="3:32" ht="12" hidden="1" customHeight="1">
      <c r="C97" s="244"/>
      <c r="D97" s="348" t="s">
        <v>253</v>
      </c>
      <c r="E97" s="383" t="s">
        <v>142</v>
      </c>
      <c r="F97" s="384" t="s">
        <v>143</v>
      </c>
      <c r="G97" s="384"/>
      <c r="H97" s="384"/>
      <c r="I97" s="384"/>
      <c r="J97" s="384"/>
      <c r="K97" s="384"/>
      <c r="L97" s="390">
        <f>IF($L$2=2026,IF(INDEX(Rank2026!67:67,MATCH($J$2,Rank2026!$1:$1,0))="","-",(INDEX(Rank2026!67:67,MATCH($J$2,Rank2026!$1:$1,0)))),IF($L$2=2025,IF(INDEX(Rank2025!60:60,MATCH($J$2,Rank2025!$1:$1,0))="","-",(INDEX(Rank2025!60:60,MATCH($J$2,Rank2025!$1:$1,0)))),IF($L$2=2024,IF(INDEX(Rank2024!60:60,MATCH($J$2,Rank2024!$1:$1,0))="","-",(INDEX(Rank2024!60:60,MATCH($J$2,Rank2024!$1:$1,0)))),IF($L$2=2023,IF(INDEX(Rank2023!60:60,MATCH($J$2,Rank2023!$1:$1,0))="","-",(INDEX(Rank2023!60:60,MATCH($J$2,Rank2023!$1:$1,0)))),IF($L$2=2022,IF(INDEX(Rank2022!60:60,MATCH($J$2,Rank2022!$1:$1,0))="","-",(INDEX(Rank2022!60:60,MATCH($J$2,Rank2022!$1:$1,0)))))))))</f>
        <v>7</v>
      </c>
      <c r="M97" s="391">
        <f>IF($L$2=2026,IF(INDEX(Score2026!67:67,MATCH($J$2,Score2026!$1:$1,0))="","-",(INDEX(Score2026!67:67,MATCH($J$2,Score2026!$1:$1,0)))),IF($L$2=2025,IF(INDEX(Score2025!60:60,MATCH($J$2,Score2025!$1:$1,0))="","-",(INDEX(Score2025!60:60,MATCH($J$2,Score2025!$1:$1,0)))),IF($L$2=2024,IF(INDEX(Score2024!60:60,MATCH($J$2,Score2024!$1:$1,0))="","-",(INDEX(Score2024!60:60,MATCH($J$2,Score2024!$1:$1,0)))),IF($L$2=2023,IF(INDEX(Score2023!60:60,MATCH($J$2,Score2023!$1:$1,0))="","-",(INDEX(Score2023!60:60,MATCH($J$2,Score2023!$1:$1,0)))),IF($L$2=2022,IF(INDEX(Score2022!60:60,MATCH($J$2,Score2022!$1:$1,0))="","-",(INDEX(Score2022!60:60,MATCH($J$2,Score2022!$1:$1,0)))))))))</f>
        <v>88.69785751828806</v>
      </c>
      <c r="N97" s="376" t="str">
        <f>IF($L$2=2026,IF(INDEX(Value2026!67:67,MATCH($J$2,Value2026!$1:$1,0))="","-",(INDEX(Value2026!67:67,MATCH($J$2,Value2026!$1:$1,0)))),IF($L$2=2025,IF(INDEX(Value2025!60:60,MATCH($J$2,Value2025!$1:$1,0))="","-",(INDEX(Value2025!60:60,MATCH($J$2,Value2025!$1:$1,0)))),IF($L$2=2024,IF(INDEX(Value2024!60:60,MATCH($J$2,Value2024!$1:$1,0))="","-",(INDEX(Value2024!60:60,MATCH($J$2,Value2024!$1:$1,0)))),IF($L$2=2023,IF(INDEX(Value2023!60:60,MATCH($J$2,Value2023!$1:$1,0))="","-",(INDEX(Value2023!60:60,MATCH($J$2,Value2023!$1:$1,0)))),IF($L$2=2022,IF(INDEX(Value2022!60:60,MATCH($J$2,Value2022!$1:$1,0))="","-",(INDEX(Value2022!60:60,MATCH($J$2,Value2022!$1:$1,0)))))))))</f>
        <v>-</v>
      </c>
      <c r="O97" s="377">
        <f t="shared" si="4"/>
        <v>93.69785751828806</v>
      </c>
      <c r="P97" s="378"/>
      <c r="Q97" s="358" t="str">
        <f t="shared" si="3"/>
        <v xml:space="preserve">t </v>
      </c>
      <c r="R97" s="348"/>
      <c r="S97" s="390">
        <f>IF($S$2=2026,IF(INDEX(Rank2026!67:67,MATCH($Q$2,Rank2026!$1:$1,0))="","-",(INDEX(Rank2026!67:67,MATCH($Q$2,Rank2026!$1:$1,0)))),IF($S$2=2025,IF(INDEX(Rank2025!60:60,MATCH($Q$2,Rank2025!$1:$1,0))="","-",(INDEX(Rank2025!60:60,MATCH($Q$2,Rank2025!$1:$1,0)))),IF($S$2=2024,IF(INDEX(Rank2024!60:60,MATCH($Q$2,Rank2024!$1:$1,0))="","-",(INDEX(Rank2024!60:60,MATCH($Q$2,Rank2024!$1:$1,0)))),IF($L$2=2023,IF(INDEX(Rank2023!60:60,MATCH($Q$2,Rank2023!$1:$1,0))="","-",(INDEX(Rank2023!60:60,MATCH($Q$2,Rank2023!$1:$1,0)))),IF($S$2=2022,IF(INDEX(Rank2022!60:60,MATCH($Q$2,Rank2022!$1:$1,0))="","-",(INDEX(Rank2022!60:60,MATCH($Q$2,Rank2022!$1:$1,0)))))))))</f>
        <v>10</v>
      </c>
      <c r="T97" s="375">
        <f>IF($S$2=2026,IF(INDEX(Score2026!67:67,MATCH($Q$2,Score2026!$1:$1,0))="","-",(INDEX(Score2026!67:67,MATCH($Q$2,Score2026!$1:$1,0)))),IF($S$2=2025,IF(INDEX(Score2025!60:60,MATCH($Q$2,Score2025!$1:$1,0))="","-",(INDEX(Score2025!60:60,MATCH($Q$2,Score2025!$1:$1,0)))),IF($S$2=2024,IF(INDEX(Score2024!60:60,MATCH($Q$2,Score2024!$1:$1,0))="","-",(INDEX(Score2024!60:60,MATCH($Q$2,Score2024!$1:$1,0)))),IF($S$2=2023,IF(INDEX(Score2023!60:60,MATCH($Q$2,Score2023!$1:$1,0))="","-",(INDEX(Score2023!60:60,MATCH($Q$2,Score2023!$1:$1,0)))),IF($S$2=2022,IF(INDEX(Score2022!60:60,MATCH($Q$2,Score2022!$1:$1,0))="","-",(INDEX(Score2022!60:60,MATCH($Q$2,Score2022!$1:$1,0)))))))))</f>
        <v>77.723684883836597</v>
      </c>
      <c r="U97" s="376" t="str">
        <f>IF($S$2=2026,IF(INDEX(Value2026!67:67,MATCH($Q$2,Value2026!$1:$1,0))="","-",(INDEX(Value2026!67:67,MATCH($Q$2,Value2026!$1:$1,0)))),IF($S$2=2025,IF(INDEX(Value2025!60:60,MATCH($Q$2,Value2025!$1:$1,0))="","-",(INDEX(Value2025!60:60,MATCH($Q$2,Value2025!$1:$1,0)))),IF($S$2=2024,IF(INDEX(Value2024!60:60,MATCH($Q$2,Value2024!$1:$1,0))="","-",(INDEX(Value2024!60:60,MATCH($Q$2,Value2024!$1:$1,0)))),IF($S$2=2023,IF(INDEX(Value2023!60:60,MATCH($Q$2,Value2023!$1:$1,0))="","-",(INDEX(Value2023!60:60,MATCH($Q$2,Value2023!$1:$1,0)))),IF($S$2=2022,IF(INDEX(Value2022!60:60,MATCH($Q$2,Value2022!$1:$1,0))="","-",(INDEX(Value2022!60:60,MATCH($Q$2,Value2022!$1:$1,0)))))))))</f>
        <v>-</v>
      </c>
      <c r="V97" s="377">
        <f t="shared" si="5"/>
        <v>82.723684883836597</v>
      </c>
      <c r="W97" s="348"/>
    </row>
    <row r="98" spans="3:32" ht="12" hidden="1" customHeight="1">
      <c r="C98" s="244"/>
      <c r="D98" s="348" t="s">
        <v>253</v>
      </c>
      <c r="E98" s="380" t="s">
        <v>144</v>
      </c>
      <c r="F98" s="381" t="s">
        <v>145</v>
      </c>
      <c r="G98" s="381"/>
      <c r="H98" s="381"/>
      <c r="I98" s="381"/>
      <c r="J98" s="381"/>
      <c r="K98" s="381"/>
      <c r="L98" s="390">
        <f>IF($L$2=2026,IF(INDEX(Rank2026!68:68,MATCH($J$2,Rank2026!$1:$1,0))="","-",(INDEX(Rank2026!68:68,MATCH($J$2,Rank2026!$1:$1,0)))),IF($L$2=2025,IF(INDEX(Rank2025!61:61,MATCH($J$2,Rank2025!$1:$1,0))="","-",(INDEX(Rank2025!61:61,MATCH($J$2,Rank2025!$1:$1,0)))),IF($L$2=2024,IF(INDEX(Rank2024!61:61,MATCH($J$2,Rank2024!$1:$1,0))="","-",(INDEX(Rank2024!61:61,MATCH($J$2,Rank2024!$1:$1,0)))),IF($L$2=2023,IF(INDEX(Rank2023!61:61,MATCH($J$2,Rank2023!$1:$1,0))="","-",(INDEX(Rank2023!61:61,MATCH($J$2,Rank2023!$1:$1,0)))),IF($L$2=2022,IF(INDEX(Rank2022!61:61,MATCH($J$2,Rank2022!$1:$1,0))="","-",(INDEX(Rank2022!61:61,MATCH($J$2,Rank2022!$1:$1,0)))))))))</f>
        <v>1</v>
      </c>
      <c r="M98" s="391">
        <f>IF($L$2=2026,IF(INDEX(Score2026!68:68,MATCH($J$2,Score2026!$1:$1,0))="","-",(INDEX(Score2026!68:68,MATCH($J$2,Score2026!$1:$1,0)))),IF($L$2=2025,IF(INDEX(Score2025!61:61,MATCH($J$2,Score2025!$1:$1,0))="","-",(INDEX(Score2025!61:61,MATCH($J$2,Score2025!$1:$1,0)))),IF($L$2=2024,IF(INDEX(Score2024!61:61,MATCH($J$2,Score2024!$1:$1,0))="","-",(INDEX(Score2024!61:61,MATCH($J$2,Score2024!$1:$1,0)))),IF($L$2=2023,IF(INDEX(Score2023!61:61,MATCH($J$2,Score2023!$1:$1,0))="","-",(INDEX(Score2023!61:61,MATCH($J$2,Score2023!$1:$1,0)))),IF($L$2=2022,IF(INDEX(Score2022!61:61,MATCH($J$2,Score2022!$1:$1,0))="","-",(INDEX(Score2022!61:61,MATCH($J$2,Score2022!$1:$1,0)))))))))</f>
        <v>100</v>
      </c>
      <c r="N98" s="376">
        <f>IF($L$2=2026,IF(INDEX(Value2026!68:68,MATCH($J$2,Value2026!$1:$1,0))="","-",(INDEX(Value2026!68:68,MATCH($J$2,Value2026!$1:$1,0)))),IF($L$2=2025,IF(INDEX(Value2025!61:61,MATCH($J$2,Value2025!$1:$1,0))="","-",(INDEX(Value2025!61:61,MATCH($J$2,Value2025!$1:$1,0)))),IF($L$2=2024,IF(INDEX(Value2024!61:61,MATCH($J$2,Value2024!$1:$1,0))="","-",(INDEX(Value2024!61:61,MATCH($J$2,Value2024!$1:$1,0)))),IF($L$2=2023,IF(INDEX(Value2023!61:61,MATCH($J$2,Value2023!$1:$1,0))="","-",(INDEX(Value2023!61:61,MATCH($J$2,Value2023!$1:$1,0)))),IF($L$2=2022,IF(INDEX(Value2022!61:61,MATCH($J$2,Value2022!$1:$1,0))="","-",(INDEX(Value2022!61:61,MATCH($J$2,Value2022!$1:$1,0)))))))))</f>
        <v>100</v>
      </c>
      <c r="O98" s="377">
        <f t="shared" si="4"/>
        <v>105</v>
      </c>
      <c r="P98" s="378"/>
      <c r="Q98" s="358" t="str">
        <f t="shared" si="3"/>
        <v>tu</v>
      </c>
      <c r="R98" s="348"/>
      <c r="S98" s="390">
        <f>IF($S$2=2026,IF(INDEX(Rank2026!68:68,MATCH($Q$2,Rank2026!$1:$1,0))="","-",(INDEX(Rank2026!68:68,MATCH($Q$2,Rank2026!$1:$1,0)))),IF($S$2=2025,IF(INDEX(Rank2025!61:61,MATCH($Q$2,Rank2025!$1:$1,0))="","-",(INDEX(Rank2025!61:61,MATCH($Q$2,Rank2025!$1:$1,0)))),IF($S$2=2024,IF(INDEX(Rank2024!61:61,MATCH($Q$2,Rank2024!$1:$1,0))="","-",(INDEX(Rank2024!61:61,MATCH($Q$2,Rank2024!$1:$1,0)))),IF($L$2=2023,IF(INDEX(Rank2023!61:61,MATCH($Q$2,Rank2023!$1:$1,0))="","-",(INDEX(Rank2023!61:61,MATCH($Q$2,Rank2023!$1:$1,0)))),IF($S$2=2022,IF(INDEX(Rank2022!61:61,MATCH($Q$2,Rank2022!$1:$1,0))="","-",(INDEX(Rank2022!61:61,MATCH($Q$2,Rank2022!$1:$1,0)))))))))</f>
        <v>1</v>
      </c>
      <c r="T98" s="375">
        <f>IF($S$2=2026,IF(INDEX(Score2026!68:68,MATCH($Q$2,Score2026!$1:$1,0))="","-",(INDEX(Score2026!68:68,MATCH($Q$2,Score2026!$1:$1,0)))),IF($S$2=2025,IF(INDEX(Score2025!61:61,MATCH($Q$2,Score2025!$1:$1,0))="","-",(INDEX(Score2025!61:61,MATCH($Q$2,Score2025!$1:$1,0)))),IF($S$2=2024,IF(INDEX(Score2024!61:61,MATCH($Q$2,Score2024!$1:$1,0))="","-",(INDEX(Score2024!61:61,MATCH($Q$2,Score2024!$1:$1,0)))),IF($S$2=2023,IF(INDEX(Score2023!61:61,MATCH($Q$2,Score2023!$1:$1,0))="","-",(INDEX(Score2023!61:61,MATCH($Q$2,Score2023!$1:$1,0)))),IF($S$2=2022,IF(INDEX(Score2022!61:61,MATCH($Q$2,Score2022!$1:$1,0))="","-",(INDEX(Score2022!61:61,MATCH($Q$2,Score2022!$1:$1,0)))))))))</f>
        <v>100</v>
      </c>
      <c r="U98" s="376">
        <f>IF($S$2=2026,IF(INDEX(Value2026!68:68,MATCH($Q$2,Value2026!$1:$1,0))="","-",(INDEX(Value2026!68:68,MATCH($Q$2,Value2026!$1:$1,0)))),IF($S$2=2025,IF(INDEX(Value2025!61:61,MATCH($Q$2,Value2025!$1:$1,0))="","-",(INDEX(Value2025!61:61,MATCH($Q$2,Value2025!$1:$1,0)))),IF($S$2=2024,IF(INDEX(Value2024!61:61,MATCH($Q$2,Value2024!$1:$1,0))="","-",(INDEX(Value2024!61:61,MATCH($Q$2,Value2024!$1:$1,0)))),IF($S$2=2023,IF(INDEX(Value2023!61:61,MATCH($Q$2,Value2023!$1:$1,0))="","-",(INDEX(Value2023!61:61,MATCH($Q$2,Value2023!$1:$1,0)))),IF($S$2=2022,IF(INDEX(Value2022!61:61,MATCH($Q$2,Value2022!$1:$1,0))="","-",(INDEX(Value2022!61:61,MATCH($Q$2,Value2022!$1:$1,0)))))))))</f>
        <v>100</v>
      </c>
      <c r="V98" s="377">
        <f t="shared" si="5"/>
        <v>105</v>
      </c>
      <c r="W98" s="348"/>
    </row>
    <row r="99" spans="3:32" ht="12" hidden="1" customHeight="1">
      <c r="C99" s="244"/>
      <c r="D99" s="348" t="s">
        <v>253</v>
      </c>
      <c r="E99" s="386" t="s">
        <v>146</v>
      </c>
      <c r="F99" s="387" t="s">
        <v>147</v>
      </c>
      <c r="G99" s="387"/>
      <c r="H99" s="387"/>
      <c r="I99" s="387"/>
      <c r="J99" s="387"/>
      <c r="K99" s="387"/>
      <c r="L99" s="390">
        <f>IF($L$2=2026,IF(INDEX(Rank2026!69:69,MATCH($J$2,Rank2026!$1:$1,0))="","-",(INDEX(Rank2026!69:69,MATCH($J$2,Rank2026!$1:$1,0)))),IF($L$2=2025,IF(INDEX(Rank2025!62:62,MATCH($J$2,Rank2025!$1:$1,0))="","-",(INDEX(Rank2025!62:62,MATCH($J$2,Rank2025!$1:$1,0)))),IF($L$2=2024,IF(INDEX(Rank2024!62:62,MATCH($J$2,Rank2024!$1:$1,0))="","-",(INDEX(Rank2024!62:62,MATCH($J$2,Rank2024!$1:$1,0)))),IF($L$2=2023,IF(INDEX(Rank2023!62:62,MATCH($J$2,Rank2023!$1:$1,0))="","-",(INDEX(Rank2023!62:62,MATCH($J$2,Rank2023!$1:$1,0)))),IF($L$2=2022,IF(INDEX(Rank2022!62:62,MATCH($J$2,Rank2022!$1:$1,0))="","-",(INDEX(Rank2022!62:62,MATCH($J$2,Rank2022!$1:$1,0)))))))))</f>
        <v>7</v>
      </c>
      <c r="M99" s="391">
        <f>IF($L$2=2026,IF(INDEX(Score2026!69:69,MATCH($J$2,Score2026!$1:$1,0))="","-",(INDEX(Score2026!69:69,MATCH($J$2,Score2026!$1:$1,0)))),IF($L$2=2025,IF(INDEX(Score2025!62:62,MATCH($J$2,Score2025!$1:$1,0))="","-",(INDEX(Score2025!62:62,MATCH($J$2,Score2025!$1:$1,0)))),IF($L$2=2024,IF(INDEX(Score2024!62:62,MATCH($J$2,Score2024!$1:$1,0))="","-",(INDEX(Score2024!62:62,MATCH($J$2,Score2024!$1:$1,0)))),IF($L$2=2023,IF(INDEX(Score2023!62:62,MATCH($J$2,Score2023!$1:$1,0))="","-",(INDEX(Score2023!62:62,MATCH($J$2,Score2023!$1:$1,0)))),IF($L$2=2022,IF(INDEX(Score2022!62:62,MATCH($J$2,Score2022!$1:$1,0))="","-",(INDEX(Score2022!62:62,MATCH($J$2,Score2022!$1:$1,0)))))))))</f>
        <v>77.395715036576135</v>
      </c>
      <c r="N99" s="376">
        <f>IF($L$2=2026,IF(INDEX(Value2026!69:69,MATCH($J$2,Value2026!$1:$1,0))="","-",(INDEX(Value2026!69:69,MATCH($J$2,Value2026!$1:$1,0)))),IF($L$2=2025,IF(INDEX(Value2025!62:62,MATCH($J$2,Value2025!$1:$1,0))="","-",(INDEX(Value2025!62:62,MATCH($J$2,Value2025!$1:$1,0)))),IF($L$2=2024,IF(INDEX(Value2024!62:62,MATCH($J$2,Value2024!$1:$1,0))="","-",(INDEX(Value2024!62:62,MATCH($J$2,Value2024!$1:$1,0)))),IF($L$2=2023,IF(INDEX(Value2023!62:62,MATCH($J$2,Value2023!$1:$1,0))="","-",(INDEX(Value2023!62:62,MATCH($J$2,Value2023!$1:$1,0)))),IF($L$2=2022,IF(INDEX(Value2022!62:62,MATCH($J$2,Value2022!$1:$1,0))="","-",(INDEX(Value2022!62:62,MATCH($J$2,Value2022!$1:$1,0)))))))))</f>
        <v>0.71087325000000001</v>
      </c>
      <c r="O99" s="377">
        <f t="shared" si="4"/>
        <v>82.395715036576135</v>
      </c>
      <c r="P99" s="378"/>
      <c r="Q99" s="358" t="str">
        <f t="shared" si="3"/>
        <v xml:space="preserve">t </v>
      </c>
      <c r="R99" s="348"/>
      <c r="S99" s="390">
        <f>IF($S$2=2026,IF(INDEX(Rank2026!69:69,MATCH($Q$2,Rank2026!$1:$1,0))="","-",(INDEX(Rank2026!69:69,MATCH($Q$2,Rank2026!$1:$1,0)))),IF($S$2=2025,IF(INDEX(Rank2025!62:62,MATCH($Q$2,Rank2025!$1:$1,0))="","-",(INDEX(Rank2025!62:62,MATCH($Q$2,Rank2025!$1:$1,0)))),IF($S$2=2024,IF(INDEX(Rank2024!62:62,MATCH($Q$2,Rank2024!$1:$1,0))="","-",(INDEX(Rank2024!62:62,MATCH($Q$2,Rank2024!$1:$1,0)))),IF($L$2=2023,IF(INDEX(Rank2023!62:62,MATCH($Q$2,Rank2023!$1:$1,0))="","-",(INDEX(Rank2023!62:62,MATCH($Q$2,Rank2023!$1:$1,0)))),IF($S$2=2022,IF(INDEX(Rank2022!62:62,MATCH($Q$2,Rank2022!$1:$1,0))="","-",(INDEX(Rank2022!62:62,MATCH($Q$2,Rank2022!$1:$1,0)))))))))</f>
        <v>12</v>
      </c>
      <c r="T99" s="375">
        <f>IF($S$2=2026,IF(INDEX(Score2026!69:69,MATCH($Q$2,Score2026!$1:$1,0))="","-",(INDEX(Score2026!69:69,MATCH($Q$2,Score2026!$1:$1,0)))),IF($S$2=2025,IF(INDEX(Score2025!62:62,MATCH($Q$2,Score2025!$1:$1,0))="","-",(INDEX(Score2025!62:62,MATCH($Q$2,Score2025!$1:$1,0)))),IF($S$2=2024,IF(INDEX(Score2024!62:62,MATCH($Q$2,Score2024!$1:$1,0))="","-",(INDEX(Score2024!62:62,MATCH($Q$2,Score2024!$1:$1,0)))),IF($S$2=2023,IF(INDEX(Score2023!62:62,MATCH($Q$2,Score2023!$1:$1,0))="","-",(INDEX(Score2023!62:62,MATCH($Q$2,Score2023!$1:$1,0)))),IF($S$2=2022,IF(INDEX(Score2022!62:62,MATCH($Q$2,Score2022!$1:$1,0))="","-",(INDEX(Score2022!62:62,MATCH($Q$2,Score2022!$1:$1,0)))))))))</f>
        <v>55.447369767673209</v>
      </c>
      <c r="U99" s="376">
        <f>IF($S$2=2026,IF(INDEX(Value2026!69:69,MATCH($Q$2,Value2026!$1:$1,0))="","-",(INDEX(Value2026!69:69,MATCH($Q$2,Value2026!$1:$1,0)))),IF($S$2=2025,IF(INDEX(Value2025!62:62,MATCH($Q$2,Value2025!$1:$1,0))="","-",(INDEX(Value2025!62:62,MATCH($Q$2,Value2025!$1:$1,0)))),IF($S$2=2024,IF(INDEX(Value2024!62:62,MATCH($Q$2,Value2024!$1:$1,0))="","-",(INDEX(Value2024!62:62,MATCH($Q$2,Value2024!$1:$1,0)))),IF($S$2=2023,IF(INDEX(Value2023!62:62,MATCH($Q$2,Value2023!$1:$1,0))="","-",(INDEX(Value2023!62:62,MATCH($Q$2,Value2023!$1:$1,0)))),IF($S$2=2022,IF(INDEX(Value2022!62:62,MATCH($Q$2,Value2022!$1:$1,0))="","-",(INDEX(Value2022!62:62,MATCH($Q$2,Value2022!$1:$1,0)))))))))</f>
        <v>0.56973055299999997</v>
      </c>
      <c r="V99" s="377">
        <f t="shared" si="5"/>
        <v>60.447369767673209</v>
      </c>
      <c r="W99" s="348"/>
    </row>
    <row r="100" spans="3:32" ht="12" hidden="1" customHeight="1">
      <c r="C100" s="244"/>
      <c r="D100" s="348" t="s">
        <v>253</v>
      </c>
      <c r="E100" s="379" t="s">
        <v>148</v>
      </c>
      <c r="F100" s="348" t="s">
        <v>149</v>
      </c>
      <c r="G100" s="348"/>
      <c r="H100" s="348"/>
      <c r="I100" s="348"/>
      <c r="J100" s="348"/>
      <c r="K100" s="348"/>
      <c r="L100" s="390">
        <f>IF($L$2=2026,IF(INDEX(Rank2026!70:70,MATCH($J$2,Rank2026!$1:$1,0))="","-",(INDEX(Rank2026!70:70,MATCH($J$2,Rank2026!$1:$1,0)))),IF($L$2=2025,IF(INDEX(Rank2025!63:63,MATCH($J$2,Rank2025!$1:$1,0))="","-",(INDEX(Rank2025!63:63,MATCH($J$2,Rank2025!$1:$1,0)))),IF($L$2=2024,IF(INDEX(Rank2024!63:63,MATCH($J$2,Rank2024!$1:$1,0))="","-",(INDEX(Rank2024!63:63,MATCH($J$2,Rank2024!$1:$1,0)))),IF($L$2=2023,IF(INDEX(Rank2023!63:63,MATCH($J$2,Rank2023!$1:$1,0))="","-",(INDEX(Rank2023!63:63,MATCH($J$2,Rank2023!$1:$1,0)))),IF($L$2=2022,IF(INDEX(Rank2022!63:63,MATCH($J$2,Rank2022!$1:$1,0))="","-",(INDEX(Rank2022!63:63,MATCH($J$2,Rank2022!$1:$1,0)))))))))</f>
        <v>11</v>
      </c>
      <c r="M100" s="391">
        <f>IF($L$2=2026,IF(INDEX(Score2026!70:70,MATCH($J$2,Score2026!$1:$1,0))="","-",(INDEX(Score2026!70:70,MATCH($J$2,Score2026!$1:$1,0)))),IF($L$2=2025,IF(INDEX(Score2025!63:63,MATCH($J$2,Score2025!$1:$1,0))="","-",(INDEX(Score2025!63:63,MATCH($J$2,Score2025!$1:$1,0)))),IF($L$2=2024,IF(INDEX(Score2024!63:63,MATCH($J$2,Score2024!$1:$1,0))="","-",(INDEX(Score2024!63:63,MATCH($J$2,Score2024!$1:$1,0)))),IF($L$2=2023,IF(INDEX(Score2023!63:63,MATCH($J$2,Score2023!$1:$1,0))="","-",(INDEX(Score2023!63:63,MATCH($J$2,Score2023!$1:$1,0)))),IF($L$2=2022,IF(INDEX(Score2022!63:63,MATCH($J$2,Score2022!$1:$1,0))="","-",(INDEX(Score2022!63:63,MATCH($J$2,Score2022!$1:$1,0)))))))))</f>
        <v>62.999999150848424</v>
      </c>
      <c r="N100" s="376">
        <f>IF($L$2=2026,IF(INDEX(Value2026!70:70,MATCH($J$2,Value2026!$1:$1,0))="","-",(INDEX(Value2026!70:70,MATCH($J$2,Value2026!$1:$1,0)))),IF($L$2=2025,IF(INDEX(Value2025!63:63,MATCH($J$2,Value2025!$1:$1,0))="","-",(INDEX(Value2025!63:63,MATCH($J$2,Value2025!$1:$1,0)))),IF($L$2=2024,IF(INDEX(Value2024!63:63,MATCH($J$2,Value2024!$1:$1,0))="","-",(INDEX(Value2024!63:63,MATCH($J$2,Value2024!$1:$1,0)))),IF($L$2=2023,IF(INDEX(Value2023!63:63,MATCH($J$2,Value2023!$1:$1,0))="","-",(INDEX(Value2023!63:63,MATCH($J$2,Value2023!$1:$1,0)))),IF($L$2=2022,IF(INDEX(Value2022!63:63,MATCH($J$2,Value2022!$1:$1,0))="","-",(INDEX(Value2022!63:63,MATCH($J$2,Value2022!$1:$1,0)))))))))</f>
        <v>62.264152529999997</v>
      </c>
      <c r="O100" s="377">
        <f t="shared" si="4"/>
        <v>67.999999150848424</v>
      </c>
      <c r="P100" s="378"/>
      <c r="Q100" s="358" t="str">
        <f t="shared" si="3"/>
        <v xml:space="preserve">t </v>
      </c>
      <c r="R100" s="348"/>
      <c r="S100" s="390">
        <f>IF($S$2=2026,IF(INDEX(Rank2026!70:70,MATCH($Q$2,Rank2026!$1:$1,0))="","-",(INDEX(Rank2026!70:70,MATCH($Q$2,Rank2026!$1:$1,0)))),IF($S$2=2025,IF(INDEX(Rank2025!63:63,MATCH($Q$2,Rank2025!$1:$1,0))="","-",(INDEX(Rank2025!63:63,MATCH($Q$2,Rank2025!$1:$1,0)))),IF($S$2=2024,IF(INDEX(Rank2024!63:63,MATCH($Q$2,Rank2024!$1:$1,0))="","-",(INDEX(Rank2024!63:63,MATCH($Q$2,Rank2024!$1:$1,0)))),IF($L$2=2023,IF(INDEX(Rank2023!63:63,MATCH($Q$2,Rank2023!$1:$1,0))="","-",(INDEX(Rank2023!63:63,MATCH($Q$2,Rank2023!$1:$1,0)))),IF($S$2=2022,IF(INDEX(Rank2022!63:63,MATCH($Q$2,Rank2022!$1:$1,0))="","-",(INDEX(Rank2022!63:63,MATCH($Q$2,Rank2022!$1:$1,0)))))))))</f>
        <v>25</v>
      </c>
      <c r="T100" s="375">
        <f>IF($S$2=2026,IF(INDEX(Score2026!70:70,MATCH($Q$2,Score2026!$1:$1,0))="","-",(INDEX(Score2026!70:70,MATCH($Q$2,Score2026!$1:$1,0)))),IF($S$2=2025,IF(INDEX(Score2025!63:63,MATCH($Q$2,Score2025!$1:$1,0))="","-",(INDEX(Score2025!63:63,MATCH($Q$2,Score2025!$1:$1,0)))),IF($S$2=2024,IF(INDEX(Score2024!63:63,MATCH($Q$2,Score2024!$1:$1,0))="","-",(INDEX(Score2024!63:63,MATCH($Q$2,Score2024!$1:$1,0)))),IF($S$2=2023,IF(INDEX(Score2023!63:63,MATCH($Q$2,Score2023!$1:$1,0))="","-",(INDEX(Score2023!63:63,MATCH($Q$2,Score2023!$1:$1,0)))),IF($S$2=2022,IF(INDEX(Score2022!63:63,MATCH($Q$2,Score2022!$1:$1,0))="","-",(INDEX(Score2022!63:63,MATCH($Q$2,Score2022!$1:$1,0)))))))))</f>
        <v>19.487123999134383</v>
      </c>
      <c r="U100" s="376">
        <f>IF($S$2=2026,IF(INDEX(Value2026!70:70,MATCH($Q$2,Value2026!$1:$1,0))="","-",(INDEX(Value2026!70:70,MATCH($Q$2,Value2026!$1:$1,0)))),IF($S$2=2025,IF(INDEX(Value2025!63:63,MATCH($Q$2,Value2025!$1:$1,0))="","-",(INDEX(Value2025!63:63,MATCH($Q$2,Value2025!$1:$1,0)))),IF($S$2=2024,IF(INDEX(Value2024!63:63,MATCH($Q$2,Value2024!$1:$1,0))="","-",(INDEX(Value2024!63:63,MATCH($Q$2,Value2024!$1:$1,0)))),IF($S$2=2023,IF(INDEX(Value2023!63:63,MATCH($Q$2,Value2023!$1:$1,0))="","-",(INDEX(Value2023!63:63,MATCH($Q$2,Value2023!$1:$1,0)))),IF($S$2=2022,IF(INDEX(Value2022!63:63,MATCH($Q$2,Value2022!$1:$1,0))="","-",(INDEX(Value2022!63:63,MATCH($Q$2,Value2022!$1:$1,0)))))))))</f>
        <v>22.75</v>
      </c>
      <c r="V100" s="377">
        <f t="shared" si="5"/>
        <v>24.487123999134383</v>
      </c>
      <c r="W100" s="348"/>
    </row>
    <row r="101" spans="3:32" ht="12" hidden="1" customHeight="1">
      <c r="C101" s="244"/>
      <c r="D101" s="348" t="s">
        <v>253</v>
      </c>
      <c r="E101" s="383" t="s">
        <v>150</v>
      </c>
      <c r="F101" s="384" t="s">
        <v>151</v>
      </c>
      <c r="G101" s="384"/>
      <c r="H101" s="384"/>
      <c r="I101" s="384"/>
      <c r="J101" s="384"/>
      <c r="K101" s="384"/>
      <c r="L101" s="390">
        <f>IF($L$2=2026,IF(INDEX(Rank2026!71:71,MATCH($J$2,Rank2026!$1:$1,0))="","-",(INDEX(Rank2026!71:71,MATCH($J$2,Rank2026!$1:$1,0)))),IF($L$2=2025,IF(INDEX(Rank2025!64:64,MATCH($J$2,Rank2025!$1:$1,0))="","-",(INDEX(Rank2025!64:64,MATCH($J$2,Rank2025!$1:$1,0)))),IF($L$2=2024,IF(INDEX(Rank2024!64:64,MATCH($J$2,Rank2024!$1:$1,0))="","-",(INDEX(Rank2024!64:64,MATCH($J$2,Rank2024!$1:$1,0)))),IF($L$2=2023,IF(INDEX(Rank2023!64:64,MATCH($J$2,Rank2023!$1:$1,0))="","-",(INDEX(Rank2023!64:64,MATCH($J$2,Rank2023!$1:$1,0)))),IF($L$2=2022,IF(INDEX(Rank2022!64:64,MATCH($J$2,Rank2022!$1:$1,0))="","-",(INDEX(Rank2022!64:64,MATCH($J$2,Rank2022!$1:$1,0)))))))))</f>
        <v>5</v>
      </c>
      <c r="M101" s="391">
        <f>IF($L$2=2026,IF(INDEX(Score2026!71:71,MATCH($J$2,Score2026!$1:$1,0))="","-",(INDEX(Score2026!71:71,MATCH($J$2,Score2026!$1:$1,0)))),IF($L$2=2025,IF(INDEX(Score2025!64:64,MATCH($J$2,Score2025!$1:$1,0))="","-",(INDEX(Score2025!64:64,MATCH($J$2,Score2025!$1:$1,0)))),IF($L$2=2024,IF(INDEX(Score2024!64:64,MATCH($J$2,Score2024!$1:$1,0))="","-",(INDEX(Score2024!64:64,MATCH($J$2,Score2024!$1:$1,0)))),IF($L$2=2023,IF(INDEX(Score2023!64:64,MATCH($J$2,Score2023!$1:$1,0))="","-",(INDEX(Score2023!64:64,MATCH($J$2,Score2023!$1:$1,0)))),IF($L$2=2022,IF(INDEX(Score2022!64:64,MATCH($J$2,Score2022!$1:$1,0))="","-",(INDEX(Score2022!64:64,MATCH($J$2,Score2022!$1:$1,0)))))))))</f>
        <v>98.782957526375796</v>
      </c>
      <c r="N101" s="376" t="str">
        <f>IF($L$2=2026,IF(INDEX(Value2026!71:71,MATCH($J$2,Value2026!$1:$1,0))="","-",(INDEX(Value2026!71:71,MATCH($J$2,Value2026!$1:$1,0)))),IF($L$2=2025,IF(INDEX(Value2025!64:64,MATCH($J$2,Value2025!$1:$1,0))="","-",(INDEX(Value2025!64:64,MATCH($J$2,Value2025!$1:$1,0)))),IF($L$2=2024,IF(INDEX(Value2024!64:64,MATCH($J$2,Value2024!$1:$1,0))="","-",(INDEX(Value2024!64:64,MATCH($J$2,Value2024!$1:$1,0)))),IF($L$2=2023,IF(INDEX(Value2023!64:64,MATCH($J$2,Value2023!$1:$1,0))="","-",(INDEX(Value2023!64:64,MATCH($J$2,Value2023!$1:$1,0)))),IF($L$2=2022,IF(INDEX(Value2022!64:64,MATCH($J$2,Value2022!$1:$1,0))="","-",(INDEX(Value2022!64:64,MATCH($J$2,Value2022!$1:$1,0)))))))))</f>
        <v>-</v>
      </c>
      <c r="O101" s="377">
        <f t="shared" si="4"/>
        <v>103.7829575263758</v>
      </c>
      <c r="P101" s="378"/>
      <c r="Q101" s="358" t="str">
        <f t="shared" si="3"/>
        <v xml:space="preserve">t </v>
      </c>
      <c r="R101" s="348"/>
      <c r="S101" s="390">
        <f>IF($S$2=2026,IF(INDEX(Rank2026!71:71,MATCH($Q$2,Rank2026!$1:$1,0))="","-",(INDEX(Rank2026!71:71,MATCH($Q$2,Rank2026!$1:$1,0)))),IF($S$2=2025,IF(INDEX(Rank2025!64:64,MATCH($Q$2,Rank2025!$1:$1,0))="","-",(INDEX(Rank2025!64:64,MATCH($Q$2,Rank2025!$1:$1,0)))),IF($S$2=2024,IF(INDEX(Rank2024!64:64,MATCH($Q$2,Rank2024!$1:$1,0))="","-",(INDEX(Rank2024!64:64,MATCH($Q$2,Rank2024!$1:$1,0)))),IF($L$2=2023,IF(INDEX(Rank2023!64:64,MATCH($Q$2,Rank2023!$1:$1,0))="","-",(INDEX(Rank2023!64:64,MATCH($Q$2,Rank2023!$1:$1,0)))),IF($S$2=2022,IF(INDEX(Rank2022!64:64,MATCH($Q$2,Rank2022!$1:$1,0))="","-",(INDEX(Rank2022!64:64,MATCH($Q$2,Rank2022!$1:$1,0)))))))))</f>
        <v>25</v>
      </c>
      <c r="T101" s="375">
        <f>IF($S$2=2026,IF(INDEX(Score2026!71:71,MATCH($Q$2,Score2026!$1:$1,0))="","-",(INDEX(Score2026!71:71,MATCH($Q$2,Score2026!$1:$1,0)))),IF($S$2=2025,IF(INDEX(Score2025!64:64,MATCH($Q$2,Score2025!$1:$1,0))="","-",(INDEX(Score2025!64:64,MATCH($Q$2,Score2025!$1:$1,0)))),IF($S$2=2024,IF(INDEX(Score2024!64:64,MATCH($Q$2,Score2024!$1:$1,0))="","-",(INDEX(Score2024!64:64,MATCH($Q$2,Score2024!$1:$1,0)))),IF($S$2=2023,IF(INDEX(Score2023!64:64,MATCH($Q$2,Score2023!$1:$1,0))="","-",(INDEX(Score2023!64:64,MATCH($Q$2,Score2023!$1:$1,0)))),IF($S$2=2022,IF(INDEX(Score2022!64:64,MATCH($Q$2,Score2022!$1:$1,0))="","-",(INDEX(Score2022!64:64,MATCH($Q$2,Score2022!$1:$1,0)))))))))</f>
        <v>44.844423638899769</v>
      </c>
      <c r="U101" s="376" t="str">
        <f>IF($S$2=2026,IF(INDEX(Value2026!71:71,MATCH($Q$2,Value2026!$1:$1,0))="","-",(INDEX(Value2026!71:71,MATCH($Q$2,Value2026!$1:$1,0)))),IF($S$2=2025,IF(INDEX(Value2025!64:64,MATCH($Q$2,Value2025!$1:$1,0))="","-",(INDEX(Value2025!64:64,MATCH($Q$2,Value2025!$1:$1,0)))),IF($S$2=2024,IF(INDEX(Value2024!64:64,MATCH($Q$2,Value2024!$1:$1,0))="","-",(INDEX(Value2024!64:64,MATCH($Q$2,Value2024!$1:$1,0)))),IF($S$2=2023,IF(INDEX(Value2023!64:64,MATCH($Q$2,Value2023!$1:$1,0))="","-",(INDEX(Value2023!64:64,MATCH($Q$2,Value2023!$1:$1,0)))),IF($S$2=2022,IF(INDEX(Value2022!64:64,MATCH($Q$2,Value2022!$1:$1,0))="","-",(INDEX(Value2022!64:64,MATCH($Q$2,Value2022!$1:$1,0)))))))))</f>
        <v>-</v>
      </c>
      <c r="V101" s="377">
        <f t="shared" si="5"/>
        <v>49.844423638899769</v>
      </c>
      <c r="W101" s="348"/>
    </row>
    <row r="102" spans="3:32" ht="12" hidden="1" customHeight="1">
      <c r="C102" s="244"/>
      <c r="D102" s="348" t="s">
        <v>253</v>
      </c>
      <c r="E102" s="380" t="s">
        <v>152</v>
      </c>
      <c r="F102" s="381" t="s">
        <v>153</v>
      </c>
      <c r="G102" s="381"/>
      <c r="H102" s="381"/>
      <c r="I102" s="381"/>
      <c r="J102" s="381"/>
      <c r="K102" s="381"/>
      <c r="L102" s="390">
        <f>IF($L$2=2026,IF(INDEX(Rank2026!72:72,MATCH($J$2,Rank2026!$1:$1,0))="","-",(INDEX(Rank2026!72:72,MATCH($J$2,Rank2026!$1:$1,0)))),IF($L$2=2025,IF(INDEX(Rank2025!65:65,MATCH($J$2,Rank2025!$1:$1,0))="","-",(INDEX(Rank2025!65:65,MATCH($J$2,Rank2025!$1:$1,0)))),IF($L$2=2024,IF(INDEX(Rank2024!65:65,MATCH($J$2,Rank2024!$1:$1,0))="","-",(INDEX(Rank2024!65:65,MATCH($J$2,Rank2024!$1:$1,0)))),IF($L$2=2023,IF(INDEX(Rank2023!65:65,MATCH($J$2,Rank2023!$1:$1,0))="","-",(INDEX(Rank2023!65:65,MATCH($J$2,Rank2023!$1:$1,0)))),IF($L$2=2022,IF(INDEX(Rank2022!65:65,MATCH($J$2,Rank2022!$1:$1,0))="","-",(INDEX(Rank2022!65:65,MATCH($J$2,Rank2022!$1:$1,0)))))))))</f>
        <v>5</v>
      </c>
      <c r="M102" s="391">
        <f>IF($L$2=2026,IF(INDEX(Score2026!72:72,MATCH($J$2,Score2026!$1:$1,0))="","-",(INDEX(Score2026!72:72,MATCH($J$2,Score2026!$1:$1,0)))),IF($L$2=2025,IF(INDEX(Score2025!65:65,MATCH($J$2,Score2025!$1:$1,0))="","-",(INDEX(Score2025!65:65,MATCH($J$2,Score2025!$1:$1,0)))),IF($L$2=2024,IF(INDEX(Score2024!65:65,MATCH($J$2,Score2024!$1:$1,0))="","-",(INDEX(Score2024!65:65,MATCH($J$2,Score2024!$1:$1,0)))),IF($L$2=2023,IF(INDEX(Score2023!65:65,MATCH($J$2,Score2023!$1:$1,0))="","-",(INDEX(Score2023!65:65,MATCH($J$2,Score2023!$1:$1,0)))),IF($L$2=2022,IF(INDEX(Score2022!65:65,MATCH($J$2,Score2022!$1:$1,0))="","-",(INDEX(Score2022!65:65,MATCH($J$2,Score2022!$1:$1,0)))))))))</f>
        <v>97.565915052751592</v>
      </c>
      <c r="N102" s="376" t="str">
        <f>IF($L$2=2026,IF(INDEX(Value2026!72:72,MATCH($J$2,Value2026!$1:$1,0))="","-",(INDEX(Value2026!72:72,MATCH($J$2,Value2026!$1:$1,0)))),IF($L$2=2025,IF(INDEX(Value2025!65:65,MATCH($J$2,Value2025!$1:$1,0))="","-",(INDEX(Value2025!65:65,MATCH($J$2,Value2025!$1:$1,0)))),IF($L$2=2024,IF(INDEX(Value2024!65:65,MATCH($J$2,Value2024!$1:$1,0))="","-",(INDEX(Value2024!65:65,MATCH($J$2,Value2024!$1:$1,0)))),IF($L$2=2023,IF(INDEX(Value2023!65:65,MATCH($J$2,Value2023!$1:$1,0))="","-",(INDEX(Value2023!65:65,MATCH($J$2,Value2023!$1:$1,0)))),IF($L$2=2022,IF(INDEX(Value2022!65:65,MATCH($J$2,Value2022!$1:$1,0))="","-",(INDEX(Value2022!65:65,MATCH($J$2,Value2022!$1:$1,0)))))))))</f>
        <v>-</v>
      </c>
      <c r="O102" s="377">
        <f t="shared" si="4"/>
        <v>102.56591505275159</v>
      </c>
      <c r="P102" s="378"/>
      <c r="Q102" s="358" t="str">
        <f t="shared" si="3"/>
        <v xml:space="preserve">t </v>
      </c>
      <c r="R102" s="348"/>
      <c r="S102" s="390">
        <f>IF($S$2=2026,IF(INDEX(Rank2026!72:72,MATCH($Q$2,Rank2026!$1:$1,0))="","-",(INDEX(Rank2026!72:72,MATCH($Q$2,Rank2026!$1:$1,0)))),IF($S$2=2025,IF(INDEX(Rank2025!65:65,MATCH($Q$2,Rank2025!$1:$1,0))="","-",(INDEX(Rank2025!65:65,MATCH($Q$2,Rank2025!$1:$1,0)))),IF($S$2=2024,IF(INDEX(Rank2024!65:65,MATCH($Q$2,Rank2024!$1:$1,0))="","-",(INDEX(Rank2024!65:65,MATCH($Q$2,Rank2024!$1:$1,0)))),IF($L$2=2023,IF(INDEX(Rank2023!65:65,MATCH($Q$2,Rank2023!$1:$1,0))="","-",(INDEX(Rank2023!65:65,MATCH($Q$2,Rank2023!$1:$1,0)))),IF($S$2=2022,IF(INDEX(Rank2022!65:65,MATCH($Q$2,Rank2022!$1:$1,0))="","-",(INDEX(Rank2022!65:65,MATCH($Q$2,Rank2022!$1:$1,0)))))))))</f>
        <v>23</v>
      </c>
      <c r="T102" s="375">
        <f>IF($S$2=2026,IF(INDEX(Score2026!72:72,MATCH($Q$2,Score2026!$1:$1,0))="","-",(INDEX(Score2026!72:72,MATCH($Q$2,Score2026!$1:$1,0)))),IF($S$2=2025,IF(INDEX(Score2025!65:65,MATCH($Q$2,Score2025!$1:$1,0))="","-",(INDEX(Score2025!65:65,MATCH($Q$2,Score2025!$1:$1,0)))),IF($S$2=2024,IF(INDEX(Score2024!65:65,MATCH($Q$2,Score2024!$1:$1,0))="","-",(INDEX(Score2024!65:65,MATCH($Q$2,Score2024!$1:$1,0)))),IF($S$2=2023,IF(INDEX(Score2023!65:65,MATCH($Q$2,Score2023!$1:$1,0))="","-",(INDEX(Score2023!65:65,MATCH($Q$2,Score2023!$1:$1,0)))),IF($S$2=2022,IF(INDEX(Score2022!65:65,MATCH($Q$2,Score2022!$1:$1,0))="","-",(INDEX(Score2022!65:65,MATCH($Q$2,Score2022!$1:$1,0)))))))))</f>
        <v>47.381154970107239</v>
      </c>
      <c r="U102" s="376" t="str">
        <f>IF($S$2=2026,IF(INDEX(Value2026!72:72,MATCH($Q$2,Value2026!$1:$1,0))="","-",(INDEX(Value2026!72:72,MATCH($Q$2,Value2026!$1:$1,0)))),IF($S$2=2025,IF(INDEX(Value2025!65:65,MATCH($Q$2,Value2025!$1:$1,0))="","-",(INDEX(Value2025!65:65,MATCH($Q$2,Value2025!$1:$1,0)))),IF($S$2=2024,IF(INDEX(Value2024!65:65,MATCH($Q$2,Value2024!$1:$1,0))="","-",(INDEX(Value2024!65:65,MATCH($Q$2,Value2024!$1:$1,0)))),IF($S$2=2023,IF(INDEX(Value2023!65:65,MATCH($Q$2,Value2023!$1:$1,0))="","-",(INDEX(Value2023!65:65,MATCH($Q$2,Value2023!$1:$1,0)))),IF($S$2=2022,IF(INDEX(Value2022!65:65,MATCH($Q$2,Value2022!$1:$1,0))="","-",(INDEX(Value2022!65:65,MATCH($Q$2,Value2022!$1:$1,0)))))))))</f>
        <v>-</v>
      </c>
      <c r="V102" s="377">
        <f t="shared" si="5"/>
        <v>52.381154970107239</v>
      </c>
      <c r="W102" s="348"/>
    </row>
    <row r="103" spans="3:32" ht="12" hidden="1" customHeight="1">
      <c r="C103" s="244"/>
      <c r="D103" s="348" t="s">
        <v>253</v>
      </c>
      <c r="E103" s="382" t="s">
        <v>154</v>
      </c>
      <c r="F103" s="381" t="s">
        <v>155</v>
      </c>
      <c r="G103" s="381"/>
      <c r="H103" s="381"/>
      <c r="I103" s="381"/>
      <c r="J103" s="381"/>
      <c r="K103" s="381"/>
      <c r="L103" s="390">
        <f>IF($L$2=2026,IF(INDEX(Rank2026!73:73,MATCH($J$2,Rank2026!$1:$1,0))="","-",(INDEX(Rank2026!73:73,MATCH($J$2,Rank2026!$1:$1,0)))),IF($L$2=2025,IF(INDEX(Rank2025!66:66,MATCH($J$2,Rank2025!$1:$1,0))="","-",(INDEX(Rank2025!66:66,MATCH($J$2,Rank2025!$1:$1,0)))),IF($L$2=2024,IF(INDEX(Rank2024!66:66,MATCH($J$2,Rank2024!$1:$1,0))="","-",(INDEX(Rank2024!66:66,MATCH($J$2,Rank2024!$1:$1,0)))),IF($L$2=2023,IF(INDEX(Rank2023!66:66,MATCH($J$2,Rank2023!$1:$1,0))="","-",(INDEX(Rank2023!66:66,MATCH($J$2,Rank2023!$1:$1,0)))),IF($L$2=2022,IF(INDEX(Rank2022!66:66,MATCH($J$2,Rank2022!$1:$1,0))="","-",(INDEX(Rank2022!66:66,MATCH($J$2,Rank2022!$1:$1,0)))))))))</f>
        <v>1</v>
      </c>
      <c r="M103" s="391">
        <f>IF($L$2=2026,IF(INDEX(Score2026!73:73,MATCH($J$2,Score2026!$1:$1,0))="","-",(INDEX(Score2026!73:73,MATCH($J$2,Score2026!$1:$1,0)))),IF($L$2=2025,IF(INDEX(Score2025!66:66,MATCH($J$2,Score2025!$1:$1,0))="","-",(INDEX(Score2025!66:66,MATCH($J$2,Score2025!$1:$1,0)))),IF($L$2=2024,IF(INDEX(Score2024!66:66,MATCH($J$2,Score2024!$1:$1,0))="","-",(INDEX(Score2024!66:66,MATCH($J$2,Score2024!$1:$1,0)))),IF($L$2=2023,IF(INDEX(Score2023!66:66,MATCH($J$2,Score2023!$1:$1,0))="","-",(INDEX(Score2023!66:66,MATCH($J$2,Score2023!$1:$1,0)))),IF($L$2=2022,IF(INDEX(Score2022!66:66,MATCH($J$2,Score2022!$1:$1,0))="","-",(INDEX(Score2022!66:66,MATCH($J$2,Score2022!$1:$1,0)))))))))</f>
        <v>100</v>
      </c>
      <c r="N103" s="376">
        <f>IF($L$2=2026,IF(INDEX(Value2026!73:73,MATCH($J$2,Value2026!$1:$1,0))="","-",(INDEX(Value2026!73:73,MATCH($J$2,Value2026!$1:$1,0)))),IF($L$2=2025,IF(INDEX(Value2025!66:66,MATCH($J$2,Value2025!$1:$1,0))="","-",(INDEX(Value2025!66:66,MATCH($J$2,Value2025!$1:$1,0)))),IF($L$2=2024,IF(INDEX(Value2024!66:66,MATCH($J$2,Value2024!$1:$1,0))="","-",(INDEX(Value2024!66:66,MATCH($J$2,Value2024!$1:$1,0)))),IF($L$2=2023,IF(INDEX(Value2023!66:66,MATCH($J$2,Value2023!$1:$1,0))="","-",(INDEX(Value2023!66:66,MATCH($J$2,Value2023!$1:$1,0)))),IF($L$2=2022,IF(INDEX(Value2022!66:66,MATCH($J$2,Value2022!$1:$1,0))="","-",(INDEX(Value2022!66:66,MATCH($J$2,Value2022!$1:$1,0)))))))))</f>
        <v>0</v>
      </c>
      <c r="O103" s="377">
        <f t="shared" si="4"/>
        <v>105</v>
      </c>
      <c r="P103" s="378"/>
      <c r="Q103" s="358" t="str">
        <f t="shared" si="3"/>
        <v xml:space="preserve">t </v>
      </c>
      <c r="R103" s="348"/>
      <c r="S103" s="390">
        <f>IF($S$2=2026,IF(INDEX(Rank2026!73:73,MATCH($Q$2,Rank2026!$1:$1,0))="","-",(INDEX(Rank2026!73:73,MATCH($Q$2,Rank2026!$1:$1,0)))),IF($S$2=2025,IF(INDEX(Rank2025!66:66,MATCH($Q$2,Rank2025!$1:$1,0))="","-",(INDEX(Rank2025!66:66,MATCH($Q$2,Rank2025!$1:$1,0)))),IF($S$2=2024,IF(INDEX(Rank2024!66:66,MATCH($Q$2,Rank2024!$1:$1,0))="","-",(INDEX(Rank2024!66:66,MATCH($Q$2,Rank2024!$1:$1,0)))),IF($L$2=2023,IF(INDEX(Rank2023!66:66,MATCH($Q$2,Rank2023!$1:$1,0))="","-",(INDEX(Rank2023!66:66,MATCH($Q$2,Rank2023!$1:$1,0)))),IF($S$2=2022,IF(INDEX(Rank2022!66:66,MATCH($Q$2,Rank2022!$1:$1,0))="","-",(INDEX(Rank2022!66:66,MATCH($Q$2,Rank2022!$1:$1,0)))))))))</f>
        <v>19</v>
      </c>
      <c r="T103" s="375">
        <f>IF($S$2=2026,IF(INDEX(Score2026!73:73,MATCH($Q$2,Score2026!$1:$1,0))="","-",(INDEX(Score2026!73:73,MATCH($Q$2,Score2026!$1:$1,0)))),IF($S$2=2025,IF(INDEX(Score2025!66:66,MATCH($Q$2,Score2025!$1:$1,0))="","-",(INDEX(Score2025!66:66,MATCH($Q$2,Score2025!$1:$1,0)))),IF($S$2=2024,IF(INDEX(Score2024!66:66,MATCH($Q$2,Score2024!$1:$1,0))="","-",(INDEX(Score2024!66:66,MATCH($Q$2,Score2024!$1:$1,0)))),IF($S$2=2023,IF(INDEX(Score2023!66:66,MATCH($Q$2,Score2023!$1:$1,0))="","-",(INDEX(Score2023!66:66,MATCH($Q$2,Score2023!$1:$1,0)))),IF($S$2=2022,IF(INDEX(Score2022!66:66,MATCH($Q$2,Score2022!$1:$1,0))="","-",(INDEX(Score2022!66:66,MATCH($Q$2,Score2022!$1:$1,0)))))))))</f>
        <v>90.465293668954999</v>
      </c>
      <c r="U103" s="376">
        <f>IF($S$2=2026,IF(INDEX(Value2026!73:73,MATCH($Q$2,Value2026!$1:$1,0))="","-",(INDEX(Value2026!73:73,MATCH($Q$2,Value2026!$1:$1,0)))),IF($S$2=2025,IF(INDEX(Value2025!66:66,MATCH($Q$2,Value2025!$1:$1,0))="","-",(INDEX(Value2025!66:66,MATCH($Q$2,Value2025!$1:$1,0)))),IF($S$2=2024,IF(INDEX(Value2024!66:66,MATCH($Q$2,Value2024!$1:$1,0))="","-",(INDEX(Value2024!66:66,MATCH($Q$2,Value2024!$1:$1,0)))),IF($S$2=2023,IF(INDEX(Value2023!66:66,MATCH($Q$2,Value2023!$1:$1,0))="","-",(INDEX(Value2023!66:66,MATCH($Q$2,Value2023!$1:$1,0)))),IF($S$2=2022,IF(INDEX(Value2022!66:66,MATCH($Q$2,Value2022!$1:$1,0))="","-",(INDEX(Value2022!66:66,MATCH($Q$2,Value2022!$1:$1,0)))))))))</f>
        <v>2</v>
      </c>
      <c r="V103" s="377">
        <f t="shared" si="5"/>
        <v>95.465293668954999</v>
      </c>
      <c r="W103" s="348"/>
    </row>
    <row r="104" spans="3:32" ht="12" hidden="1" customHeight="1">
      <c r="C104" s="244"/>
      <c r="D104" s="348" t="s">
        <v>253</v>
      </c>
      <c r="E104" s="382" t="s">
        <v>156</v>
      </c>
      <c r="F104" s="381" t="s">
        <v>157</v>
      </c>
      <c r="G104" s="381"/>
      <c r="H104" s="381"/>
      <c r="I104" s="381"/>
      <c r="J104" s="381"/>
      <c r="K104" s="381"/>
      <c r="L104" s="390">
        <f>IF($L$2=2026,IF(INDEX(Rank2026!74:74,MATCH($J$2,Rank2026!$1:$1,0))="","-",(INDEX(Rank2026!74:74,MATCH($J$2,Rank2026!$1:$1,0)))),IF($L$2=2025,IF(INDEX(Rank2025!67:67,MATCH($J$2,Rank2025!$1:$1,0))="","-",(INDEX(Rank2025!67:67,MATCH($J$2,Rank2025!$1:$1,0)))),IF($L$2=2024,IF(INDEX(Rank2024!67:67,MATCH($J$2,Rank2024!$1:$1,0))="","-",(INDEX(Rank2024!67:67,MATCH($J$2,Rank2024!$1:$1,0)))),IF($L$2=2023,IF(INDEX(Rank2023!67:67,MATCH($J$2,Rank2023!$1:$1,0))="","-",(INDEX(Rank2023!67:67,MATCH($J$2,Rank2023!$1:$1,0)))),IF($L$2=2022,IF(INDEX(Rank2022!67:67,MATCH($J$2,Rank2022!$1:$1,0))="","-",(INDEX(Rank2022!67:67,MATCH($J$2,Rank2022!$1:$1,0)))))))))</f>
        <v>5</v>
      </c>
      <c r="M104" s="391">
        <f>IF($L$2=2026,IF(INDEX(Score2026!74:74,MATCH($J$2,Score2026!$1:$1,0))="","-",(INDEX(Score2026!74:74,MATCH($J$2,Score2026!$1:$1,0)))),IF($L$2=2025,IF(INDEX(Score2025!67:67,MATCH($J$2,Score2025!$1:$1,0))="","-",(INDEX(Score2025!67:67,MATCH($J$2,Score2025!$1:$1,0)))),IF($L$2=2024,IF(INDEX(Score2024!67:67,MATCH($J$2,Score2024!$1:$1,0))="","-",(INDEX(Score2024!67:67,MATCH($J$2,Score2024!$1:$1,0)))),IF($L$2=2023,IF(INDEX(Score2023!67:67,MATCH($J$2,Score2023!$1:$1,0))="","-",(INDEX(Score2023!67:67,MATCH($J$2,Score2023!$1:$1,0)))),IF($L$2=2022,IF(INDEX(Score2022!67:67,MATCH($J$2,Score2022!$1:$1,0))="","-",(INDEX(Score2022!67:67,MATCH($J$2,Score2022!$1:$1,0)))))))))</f>
        <v>94.41759083199193</v>
      </c>
      <c r="N104" s="376">
        <f>IF($L$2=2026,IF(INDEX(Value2026!74:74,MATCH($J$2,Value2026!$1:$1,0))="","-",(INDEX(Value2026!74:74,MATCH($J$2,Value2026!$1:$1,0)))),IF($L$2=2025,IF(INDEX(Value2025!67:67,MATCH($J$2,Value2025!$1:$1,0))="","-",(INDEX(Value2025!67:67,MATCH($J$2,Value2025!$1:$1,0)))),IF($L$2=2024,IF(INDEX(Value2024!67:67,MATCH($J$2,Value2024!$1:$1,0))="","-",(INDEX(Value2024!67:67,MATCH($J$2,Value2024!$1:$1,0)))),IF($L$2=2023,IF(INDEX(Value2023!67:67,MATCH($J$2,Value2023!$1:$1,0))="","-",(INDEX(Value2023!67:67,MATCH($J$2,Value2023!$1:$1,0)))),IF($L$2=2022,IF(INDEX(Value2022!67:67,MATCH($J$2,Value2022!$1:$1,0))="","-",(INDEX(Value2022!67:67,MATCH($J$2,Value2022!$1:$1,0)))))))))</f>
        <v>1.80371964</v>
      </c>
      <c r="O104" s="377">
        <f t="shared" si="4"/>
        <v>99.41759083199193</v>
      </c>
      <c r="P104" s="378"/>
      <c r="Q104" s="358" t="str">
        <f t="shared" si="3"/>
        <v xml:space="preserve">t </v>
      </c>
      <c r="R104" s="348"/>
      <c r="S104" s="390">
        <f>IF($S$2=2026,IF(INDEX(Rank2026!74:74,MATCH($Q$2,Rank2026!$1:$1,0))="","-",(INDEX(Rank2026!74:74,MATCH($Q$2,Rank2026!$1:$1,0)))),IF($S$2=2025,IF(INDEX(Rank2025!67:67,MATCH($Q$2,Rank2025!$1:$1,0))="","-",(INDEX(Rank2025!67:67,MATCH($Q$2,Rank2025!$1:$1,0)))),IF($S$2=2024,IF(INDEX(Rank2024!67:67,MATCH($Q$2,Rank2024!$1:$1,0))="","-",(INDEX(Rank2024!67:67,MATCH($Q$2,Rank2024!$1:$1,0)))),IF($L$2=2023,IF(INDEX(Rank2023!67:67,MATCH($Q$2,Rank2023!$1:$1,0))="","-",(INDEX(Rank2023!67:67,MATCH($Q$2,Rank2023!$1:$1,0)))),IF($S$2=2022,IF(INDEX(Rank2022!67:67,MATCH($Q$2,Rank2022!$1:$1,0))="","-",(INDEX(Rank2022!67:67,MATCH($Q$2,Rank2022!$1:$1,0)))))))))</f>
        <v>19</v>
      </c>
      <c r="T104" s="375">
        <f>IF($S$2=2026,IF(INDEX(Score2026!74:74,MATCH($Q$2,Score2026!$1:$1,0))="","-",(INDEX(Score2026!74:74,MATCH($Q$2,Score2026!$1:$1,0)))),IF($S$2=2025,IF(INDEX(Score2025!67:67,MATCH($Q$2,Score2025!$1:$1,0))="","-",(INDEX(Score2025!67:67,MATCH($Q$2,Score2025!$1:$1,0)))),IF($S$2=2024,IF(INDEX(Score2024!67:67,MATCH($Q$2,Score2024!$1:$1,0))="","-",(INDEX(Score2024!67:67,MATCH($Q$2,Score2024!$1:$1,0)))),IF($S$2=2023,IF(INDEX(Score2023!67:67,MATCH($Q$2,Score2023!$1:$1,0))="","-",(INDEX(Score2023!67:67,MATCH($Q$2,Score2023!$1:$1,0)))),IF($S$2=2022,IF(INDEX(Score2022!67:67,MATCH($Q$2,Score2022!$1:$1,0))="","-",(INDEX(Score2022!67:67,MATCH($Q$2,Score2022!$1:$1,0)))))))))</f>
        <v>54.068261475660201</v>
      </c>
      <c r="U104" s="376">
        <f>IF($S$2=2026,IF(INDEX(Value2026!74:74,MATCH($Q$2,Value2026!$1:$1,0))="","-",(INDEX(Value2026!74:74,MATCH($Q$2,Value2026!$1:$1,0)))),IF($S$2=2025,IF(INDEX(Value2025!67:67,MATCH($Q$2,Value2025!$1:$1,0))="","-",(INDEX(Value2025!67:67,MATCH($Q$2,Value2025!$1:$1,0)))),IF($S$2=2024,IF(INDEX(Value2024!67:67,MATCH($Q$2,Value2024!$1:$1,0))="","-",(INDEX(Value2024!67:67,MATCH($Q$2,Value2024!$1:$1,0)))),IF($S$2=2023,IF(INDEX(Value2023!67:67,MATCH($Q$2,Value2023!$1:$1,0))="","-",(INDEX(Value2023!67:67,MATCH($Q$2,Value2023!$1:$1,0)))),IF($S$2=2022,IF(INDEX(Value2022!67:67,MATCH($Q$2,Value2022!$1:$1,0))="","-",(INDEX(Value2022!67:67,MATCH($Q$2,Value2022!$1:$1,0)))))))))</f>
        <v>0.65925713354998328</v>
      </c>
      <c r="V104" s="377">
        <f t="shared" si="5"/>
        <v>59.068261475660201</v>
      </c>
      <c r="W104" s="348"/>
    </row>
    <row r="105" spans="3:32" ht="12" hidden="1" customHeight="1">
      <c r="C105" s="244"/>
      <c r="D105" s="348" t="s">
        <v>253</v>
      </c>
      <c r="E105" s="386" t="s">
        <v>158</v>
      </c>
      <c r="F105" s="387" t="s">
        <v>159</v>
      </c>
      <c r="G105" s="387"/>
      <c r="H105" s="387"/>
      <c r="I105" s="387"/>
      <c r="J105" s="387"/>
      <c r="K105" s="387"/>
      <c r="L105" s="390">
        <f>IF($L$2=2026,IF(INDEX(Rank2026!75:75,MATCH($J$2,Rank2026!$1:$1,0))="","-",(INDEX(Rank2026!75:75,MATCH($J$2,Rank2026!$1:$1,0)))),IF($L$2=2025,IF(INDEX(Rank2025!68:68,MATCH($J$2,Rank2025!$1:$1,0))="","-",(INDEX(Rank2025!68:68,MATCH($J$2,Rank2025!$1:$1,0)))),IF($L$2=2024,IF(INDEX(Rank2024!68:68,MATCH($J$2,Rank2024!$1:$1,0))="","-",(INDEX(Rank2024!68:68,MATCH($J$2,Rank2024!$1:$1,0)))),IF($L$2=2023,IF(INDEX(Rank2023!68:68,MATCH($J$2,Rank2023!$1:$1,0))="","-",(INDEX(Rank2023!68:68,MATCH($J$2,Rank2023!$1:$1,0)))),IF($L$2=2022,IF(INDEX(Rank2022!68:68,MATCH($J$2,Rank2022!$1:$1,0))="","-",(INDEX(Rank2022!68:68,MATCH($J$2,Rank2022!$1:$1,0)))))))))</f>
        <v>1</v>
      </c>
      <c r="M105" s="391">
        <f>IF($L$2=2026,IF(INDEX(Score2026!75:75,MATCH($J$2,Score2026!$1:$1,0))="","-",(INDEX(Score2026!75:75,MATCH($J$2,Score2026!$1:$1,0)))),IF($L$2=2025,IF(INDEX(Score2025!68:68,MATCH($J$2,Score2025!$1:$1,0))="","-",(INDEX(Score2025!68:68,MATCH($J$2,Score2025!$1:$1,0)))),IF($L$2=2024,IF(INDEX(Score2024!68:68,MATCH($J$2,Score2024!$1:$1,0))="","-",(INDEX(Score2024!68:68,MATCH($J$2,Score2024!$1:$1,0)))),IF($L$2=2023,IF(INDEX(Score2023!68:68,MATCH($J$2,Score2023!$1:$1,0))="","-",(INDEX(Score2023!68:68,MATCH($J$2,Score2023!$1:$1,0)))),IF($L$2=2022,IF(INDEX(Score2022!68:68,MATCH($J$2,Score2022!$1:$1,0))="","-",(INDEX(Score2022!68:68,MATCH($J$2,Score2022!$1:$1,0)))))))))</f>
        <v>100</v>
      </c>
      <c r="N105" s="376">
        <f>IF($L$2=2026,IF(INDEX(Value2026!75:75,MATCH($J$2,Value2026!$1:$1,0))="","-",(INDEX(Value2026!75:75,MATCH($J$2,Value2026!$1:$1,0)))),IF($L$2=2025,IF(INDEX(Value2025!68:68,MATCH($J$2,Value2025!$1:$1,0))="","-",(INDEX(Value2025!68:68,MATCH($J$2,Value2025!$1:$1,0)))),IF($L$2=2024,IF(INDEX(Value2024!68:68,MATCH($J$2,Value2024!$1:$1,0))="","-",(INDEX(Value2024!68:68,MATCH($J$2,Value2024!$1:$1,0)))),IF($L$2=2023,IF(INDEX(Value2023!68:68,MATCH($J$2,Value2023!$1:$1,0))="","-",(INDEX(Value2023!68:68,MATCH($J$2,Value2023!$1:$1,0)))),IF($L$2=2022,IF(INDEX(Value2022!68:68,MATCH($J$2,Value2022!$1:$1,0))="","-",(INDEX(Value2022!68:68,MATCH($J$2,Value2022!$1:$1,0)))))))))</f>
        <v>0</v>
      </c>
      <c r="O105" s="377">
        <f t="shared" si="4"/>
        <v>105</v>
      </c>
      <c r="P105" s="378"/>
      <c r="Q105" s="358" t="str">
        <f t="shared" si="3"/>
        <v xml:space="preserve">t </v>
      </c>
      <c r="R105" s="348"/>
      <c r="S105" s="390">
        <f>IF($S$2=2026,IF(INDEX(Rank2026!75:75,MATCH($Q$2,Rank2026!$1:$1,0))="","-",(INDEX(Rank2026!75:75,MATCH($Q$2,Rank2026!$1:$1,0)))),IF($S$2=2025,IF(INDEX(Rank2025!68:68,MATCH($Q$2,Rank2025!$1:$1,0))="","-",(INDEX(Rank2025!68:68,MATCH($Q$2,Rank2025!$1:$1,0)))),IF($S$2=2024,IF(INDEX(Rank2024!68:68,MATCH($Q$2,Rank2024!$1:$1,0))="","-",(INDEX(Rank2024!68:68,MATCH($Q$2,Rank2024!$1:$1,0)))),IF($L$2=2023,IF(INDEX(Rank2023!68:68,MATCH($Q$2,Rank2023!$1:$1,0))="","-",(INDEX(Rank2023!68:68,MATCH($Q$2,Rank2023!$1:$1,0)))),IF($S$2=2022,IF(INDEX(Rank2022!68:68,MATCH($Q$2,Rank2022!$1:$1,0))="","-",(INDEX(Rank2022!68:68,MATCH($Q$2,Rank2022!$1:$1,0)))))))))</f>
        <v>26</v>
      </c>
      <c r="T105" s="375">
        <f>IF($S$2=2026,IF(INDEX(Score2026!75:75,MATCH($Q$2,Score2026!$1:$1,0))="","-",(INDEX(Score2026!75:75,MATCH($Q$2,Score2026!$1:$1,0)))),IF($S$2=2025,IF(INDEX(Score2025!68:68,MATCH($Q$2,Score2025!$1:$1,0))="","-",(INDEX(Score2025!68:68,MATCH($Q$2,Score2025!$1:$1,0)))),IF($S$2=2024,IF(INDEX(Score2024!68:68,MATCH($Q$2,Score2024!$1:$1,0))="","-",(INDEX(Score2024!68:68,MATCH($Q$2,Score2024!$1:$1,0)))),IF($S$2=2023,IF(INDEX(Score2023!68:68,MATCH($Q$2,Score2023!$1:$1,0))="","-",(INDEX(Score2023!68:68,MATCH($Q$2,Score2023!$1:$1,0)))),IF($S$2=2022,IF(INDEX(Score2022!68:68,MATCH($Q$2,Score2022!$1:$1,0))="","-",(INDEX(Score2022!68:68,MATCH($Q$2,Score2022!$1:$1,0)))))))))</f>
        <v>42.307692307692307</v>
      </c>
      <c r="U105" s="376">
        <f>IF($S$2=2026,IF(INDEX(Value2026!75:75,MATCH($Q$2,Value2026!$1:$1,0))="","-",(INDEX(Value2026!75:75,MATCH($Q$2,Value2026!$1:$1,0)))),IF($S$2=2025,IF(INDEX(Value2025!68:68,MATCH($Q$2,Value2025!$1:$1,0))="","-",(INDEX(Value2025!68:68,MATCH($Q$2,Value2025!$1:$1,0)))),IF($S$2=2024,IF(INDEX(Value2024!68:68,MATCH($Q$2,Value2024!$1:$1,0))="","-",(INDEX(Value2024!68:68,MATCH($Q$2,Value2024!$1:$1,0)))),IF($S$2=2023,IF(INDEX(Value2023!68:68,MATCH($Q$2,Value2023!$1:$1,0))="","-",(INDEX(Value2023!68:68,MATCH($Q$2,Value2023!$1:$1,0)))),IF($S$2=2022,IF(INDEX(Value2022!68:68,MATCH($Q$2,Value2022!$1:$1,0))="","-",(INDEX(Value2022!68:68,MATCH($Q$2,Value2022!$1:$1,0)))))))))</f>
        <v>15</v>
      </c>
      <c r="V105" s="377">
        <f t="shared" si="5"/>
        <v>47.307692307692307</v>
      </c>
      <c r="W105" s="348"/>
    </row>
    <row r="106" spans="3:32" ht="12" hidden="1" customHeight="1">
      <c r="C106" s="244"/>
      <c r="D106" s="348" t="s">
        <v>253</v>
      </c>
      <c r="E106" s="379" t="s">
        <v>160</v>
      </c>
      <c r="F106" s="348" t="s">
        <v>161</v>
      </c>
      <c r="G106" s="348"/>
      <c r="H106" s="348"/>
      <c r="I106" s="348"/>
      <c r="J106" s="348"/>
      <c r="K106" s="348"/>
      <c r="L106" s="390">
        <f>IF($L$2=2026,IF(INDEX(Rank2026!76:76,MATCH($J$2,Rank2026!$1:$1,0))="","-",(INDEX(Rank2026!76:76,MATCH($J$2,Rank2026!$1:$1,0)))),IF($L$2=2025,IF(INDEX(Rank2025!69:69,MATCH($J$2,Rank2025!$1:$1,0))="","-",(INDEX(Rank2025!69:69,MATCH($J$2,Rank2025!$1:$1,0)))),IF($L$2=2024,IF(INDEX(Rank2024!69:69,MATCH($J$2,Rank2024!$1:$1,0))="","-",(INDEX(Rank2024!69:69,MATCH($J$2,Rank2024!$1:$1,0)))),IF($L$2=2023,IF(INDEX(Rank2023!69:69,MATCH($J$2,Rank2023!$1:$1,0))="","-",(INDEX(Rank2023!69:69,MATCH($J$2,Rank2023!$1:$1,0)))),IF($L$2=2022,IF(INDEX(Rank2022!69:69,MATCH($J$2,Rank2022!$1:$1,0))="","-",(INDEX(Rank2022!69:69,MATCH($J$2,Rank2022!$1:$1,0)))))))))</f>
        <v>1</v>
      </c>
      <c r="M106" s="391">
        <f>IF($L$2=2026,IF(INDEX(Score2026!76:76,MATCH($J$2,Score2026!$1:$1,0))="","-",(INDEX(Score2026!76:76,MATCH($J$2,Score2026!$1:$1,0)))),IF($L$2=2025,IF(INDEX(Score2025!69:69,MATCH($J$2,Score2025!$1:$1,0))="","-",(INDEX(Score2025!69:69,MATCH($J$2,Score2025!$1:$1,0)))),IF($L$2=2024,IF(INDEX(Score2024!69:69,MATCH($J$2,Score2024!$1:$1,0))="","-",(INDEX(Score2024!69:69,MATCH($J$2,Score2024!$1:$1,0)))),IF($L$2=2023,IF(INDEX(Score2023!69:69,MATCH($J$2,Score2023!$1:$1,0))="","-",(INDEX(Score2023!69:69,MATCH($J$2,Score2023!$1:$1,0)))),IF($L$2=2022,IF(INDEX(Score2022!69:69,MATCH($J$2,Score2022!$1:$1,0))="","-",(INDEX(Score2022!69:69,MATCH($J$2,Score2022!$1:$1,0)))))))))</f>
        <v>100</v>
      </c>
      <c r="N106" s="376" t="str">
        <f>IF($L$2=2026,IF(INDEX(Value2026!76:76,MATCH($J$2,Value2026!$1:$1,0))="","-",(INDEX(Value2026!76:76,MATCH($J$2,Value2026!$1:$1,0)))),IF($L$2=2025,IF(INDEX(Value2025!69:69,MATCH($J$2,Value2025!$1:$1,0))="","-",(INDEX(Value2025!69:69,MATCH($J$2,Value2025!$1:$1,0)))),IF($L$2=2024,IF(INDEX(Value2024!69:69,MATCH($J$2,Value2024!$1:$1,0))="","-",(INDEX(Value2024!69:69,MATCH($J$2,Value2024!$1:$1,0)))),IF($L$2=2023,IF(INDEX(Value2023!69:69,MATCH($J$2,Value2023!$1:$1,0))="","-",(INDEX(Value2023!69:69,MATCH($J$2,Value2023!$1:$1,0)))),IF($L$2=2022,IF(INDEX(Value2022!69:69,MATCH($J$2,Value2022!$1:$1,0))="","-",(INDEX(Value2022!69:69,MATCH($J$2,Value2022!$1:$1,0)))))))))</f>
        <v>-</v>
      </c>
      <c r="O106" s="377">
        <f t="shared" si="4"/>
        <v>105</v>
      </c>
      <c r="P106" s="378"/>
      <c r="Q106" s="358" t="str">
        <f t="shared" si="3"/>
        <v xml:space="preserve">t </v>
      </c>
      <c r="R106" s="348"/>
      <c r="S106" s="390">
        <f>IF($S$2=2026,IF(INDEX(Rank2026!76:76,MATCH($Q$2,Rank2026!$1:$1,0))="","-",(INDEX(Rank2026!76:76,MATCH($Q$2,Rank2026!$1:$1,0)))),IF($S$2=2025,IF(INDEX(Rank2025!69:69,MATCH($Q$2,Rank2025!$1:$1,0))="","-",(INDEX(Rank2025!69:69,MATCH($Q$2,Rank2025!$1:$1,0)))),IF($S$2=2024,IF(INDEX(Rank2024!69:69,MATCH($Q$2,Rank2024!$1:$1,0))="","-",(INDEX(Rank2024!69:69,MATCH($Q$2,Rank2024!$1:$1,0)))),IF($L$2=2023,IF(INDEX(Rank2023!69:69,MATCH($Q$2,Rank2023!$1:$1,0))="","-",(INDEX(Rank2023!69:69,MATCH($Q$2,Rank2023!$1:$1,0)))),IF($S$2=2022,IF(INDEX(Rank2022!69:69,MATCH($Q$2,Rank2022!$1:$1,0))="","-",(INDEX(Rank2022!69:69,MATCH($Q$2,Rank2022!$1:$1,0)))))))))</f>
        <v>6</v>
      </c>
      <c r="T106" s="375">
        <f>IF($S$2=2026,IF(INDEX(Score2026!76:76,MATCH($Q$2,Score2026!$1:$1,0))="","-",(INDEX(Score2026!76:76,MATCH($Q$2,Score2026!$1:$1,0)))),IF($S$2=2025,IF(INDEX(Score2025!69:69,MATCH($Q$2,Score2025!$1:$1,0))="","-",(INDEX(Score2025!69:69,MATCH($Q$2,Score2025!$1:$1,0)))),IF($S$2=2024,IF(INDEX(Score2024!69:69,MATCH($Q$2,Score2024!$1:$1,0))="","-",(INDEX(Score2024!69:69,MATCH($Q$2,Score2024!$1:$1,0)))),IF($S$2=2023,IF(INDEX(Score2023!69:69,MATCH($Q$2,Score2023!$1:$1,0))="","-",(INDEX(Score2023!69:69,MATCH($Q$2,Score2023!$1:$1,0)))),IF($S$2=2022,IF(INDEX(Score2022!69:69,MATCH($Q$2,Score2022!$1:$1,0))="","-",(INDEX(Score2022!69:69,MATCH($Q$2,Score2022!$1:$1,0)))))))))</f>
        <v>83.888206706905805</v>
      </c>
      <c r="U106" s="376" t="str">
        <f>IF($S$2=2026,IF(INDEX(Value2026!76:76,MATCH($Q$2,Value2026!$1:$1,0))="","-",(INDEX(Value2026!76:76,MATCH($Q$2,Value2026!$1:$1,0)))),IF($S$2=2025,IF(INDEX(Value2025!69:69,MATCH($Q$2,Value2025!$1:$1,0))="","-",(INDEX(Value2025!69:69,MATCH($Q$2,Value2025!$1:$1,0)))),IF($S$2=2024,IF(INDEX(Value2024!69:69,MATCH($Q$2,Value2024!$1:$1,0))="","-",(INDEX(Value2024!69:69,MATCH($Q$2,Value2024!$1:$1,0)))),IF($S$2=2023,IF(INDEX(Value2023!69:69,MATCH($Q$2,Value2023!$1:$1,0))="","-",(INDEX(Value2023!69:69,MATCH($Q$2,Value2023!$1:$1,0)))),IF($S$2=2022,IF(INDEX(Value2022!69:69,MATCH($Q$2,Value2022!$1:$1,0))="","-",(INDEX(Value2022!69:69,MATCH($Q$2,Value2022!$1:$1,0)))))))))</f>
        <v>-</v>
      </c>
      <c r="V106" s="377">
        <f t="shared" si="5"/>
        <v>88.888206706905805</v>
      </c>
      <c r="W106" s="348"/>
    </row>
    <row r="107" spans="3:32" ht="12" hidden="1" customHeight="1">
      <c r="C107" s="244"/>
      <c r="D107" s="348" t="s">
        <v>253</v>
      </c>
      <c r="E107" s="380" t="s">
        <v>162</v>
      </c>
      <c r="F107" s="381" t="s">
        <v>163</v>
      </c>
      <c r="G107" s="381"/>
      <c r="H107" s="381"/>
      <c r="I107" s="381"/>
      <c r="J107" s="381"/>
      <c r="K107" s="381"/>
      <c r="L107" s="390">
        <f>IF($L$2=2026,IF(INDEX(Rank2026!77:77,MATCH($J$2,Rank2026!$1:$1,0))="","-",(INDEX(Rank2026!77:77,MATCH($J$2,Rank2026!$1:$1,0)))),IF($L$2=2025,IF(INDEX(Rank2025!70:70,MATCH($J$2,Rank2025!$1:$1,0))="","-",(INDEX(Rank2025!70:70,MATCH($J$2,Rank2025!$1:$1,0)))),IF($L$2=2024,IF(INDEX(Rank2024!70:70,MATCH($J$2,Rank2024!$1:$1,0))="","-",(INDEX(Rank2024!70:70,MATCH($J$2,Rank2024!$1:$1,0)))),IF($L$2=2023,IF(INDEX(Rank2023!70:70,MATCH($J$2,Rank2023!$1:$1,0))="","-",(INDEX(Rank2023!70:70,MATCH($J$2,Rank2023!$1:$1,0)))),IF($L$2=2022,IF(INDEX(Rank2022!70:70,MATCH($J$2,Rank2022!$1:$1,0))="","-",(INDEX(Rank2022!70:70,MATCH($J$2,Rank2022!$1:$1,0)))))))))</f>
        <v>4</v>
      </c>
      <c r="M107" s="391">
        <f>IF($L$2=2026,IF(INDEX(Score2026!77:77,MATCH($J$2,Score2026!$1:$1,0))="","-",(INDEX(Score2026!77:77,MATCH($J$2,Score2026!$1:$1,0)))),IF($L$2=2025,IF(INDEX(Score2025!70:70,MATCH($J$2,Score2025!$1:$1,0))="","-",(INDEX(Score2025!70:70,MATCH($J$2,Score2025!$1:$1,0)))),IF($L$2=2024,IF(INDEX(Score2024!70:70,MATCH($J$2,Score2024!$1:$1,0))="","-",(INDEX(Score2024!70:70,MATCH($J$2,Score2024!$1:$1,0)))),IF($L$2=2023,IF(INDEX(Score2023!70:70,MATCH($J$2,Score2023!$1:$1,0))="","-",(INDEX(Score2023!70:70,MATCH($J$2,Score2023!$1:$1,0)))),IF($L$2=2022,IF(INDEX(Score2022!70:70,MATCH($J$2,Score2022!$1:$1,0))="","-",(INDEX(Score2022!70:70,MATCH($J$2,Score2022!$1:$1,0)))))))))</f>
        <v>80</v>
      </c>
      <c r="N107" s="376">
        <f>IF($L$2=2026,IF(INDEX(Value2026!77:77,MATCH($J$2,Value2026!$1:$1,0))="","-",(INDEX(Value2026!77:77,MATCH($J$2,Value2026!$1:$1,0)))),IF($L$2=2025,IF(INDEX(Value2025!70:70,MATCH($J$2,Value2025!$1:$1,0))="","-",(INDEX(Value2025!70:70,MATCH($J$2,Value2025!$1:$1,0)))),IF($L$2=2024,IF(INDEX(Value2024!70:70,MATCH($J$2,Value2024!$1:$1,0))="","-",(INDEX(Value2024!70:70,MATCH($J$2,Value2024!$1:$1,0)))),IF($L$2=2023,IF(INDEX(Value2023!70:70,MATCH($J$2,Value2023!$1:$1,0))="","-",(INDEX(Value2023!70:70,MATCH($J$2,Value2023!$1:$1,0)))),IF($L$2=2022,IF(INDEX(Value2022!70:70,MATCH($J$2,Value2022!$1:$1,0))="","-",(INDEX(Value2022!70:70,MATCH($J$2,Value2022!$1:$1,0)))))))))</f>
        <v>6</v>
      </c>
      <c r="O107" s="377">
        <f t="shared" si="4"/>
        <v>85</v>
      </c>
      <c r="P107" s="378"/>
      <c r="Q107" s="358" t="str">
        <f t="shared" si="3"/>
        <v xml:space="preserve"> u</v>
      </c>
      <c r="R107" s="348"/>
      <c r="S107" s="390">
        <f>IF($S$2=2026,IF(INDEX(Rank2026!77:77,MATCH($Q$2,Rank2026!$1:$1,0))="","-",(INDEX(Rank2026!77:77,MATCH($Q$2,Rank2026!$1:$1,0)))),IF($S$2=2025,IF(INDEX(Rank2025!70:70,MATCH($Q$2,Rank2025!$1:$1,0))="","-",(INDEX(Rank2025!70:70,MATCH($Q$2,Rank2025!$1:$1,0)))),IF($S$2=2024,IF(INDEX(Rank2024!70:70,MATCH($Q$2,Rank2024!$1:$1,0))="","-",(INDEX(Rank2024!70:70,MATCH($Q$2,Rank2024!$1:$1,0)))),IF($L$2=2023,IF(INDEX(Rank2023!70:70,MATCH($Q$2,Rank2023!$1:$1,0))="","-",(INDEX(Rank2023!70:70,MATCH($Q$2,Rank2023!$1:$1,0)))),IF($S$2=2022,IF(INDEX(Rank2022!70:70,MATCH($Q$2,Rank2022!$1:$1,0))="","-",(INDEX(Rank2022!70:70,MATCH($Q$2,Rank2022!$1:$1,0)))))))))</f>
        <v>1</v>
      </c>
      <c r="T107" s="375">
        <f>IF($S$2=2026,IF(INDEX(Score2026!77:77,MATCH($Q$2,Score2026!$1:$1,0))="","-",(INDEX(Score2026!77:77,MATCH($Q$2,Score2026!$1:$1,0)))),IF($S$2=2025,IF(INDEX(Score2025!70:70,MATCH($Q$2,Score2025!$1:$1,0))="","-",(INDEX(Score2025!70:70,MATCH($Q$2,Score2025!$1:$1,0)))),IF($S$2=2024,IF(INDEX(Score2024!70:70,MATCH($Q$2,Score2024!$1:$1,0))="","-",(INDEX(Score2024!70:70,MATCH($Q$2,Score2024!$1:$1,0)))),IF($S$2=2023,IF(INDEX(Score2023!70:70,MATCH($Q$2,Score2023!$1:$1,0))="","-",(INDEX(Score2023!70:70,MATCH($Q$2,Score2023!$1:$1,0)))),IF($S$2=2022,IF(INDEX(Score2022!70:70,MATCH($Q$2,Score2022!$1:$1,0))="","-",(INDEX(Score2022!70:70,MATCH($Q$2,Score2022!$1:$1,0)))))))))</f>
        <v>100</v>
      </c>
      <c r="U107" s="376">
        <f>IF($S$2=2026,IF(INDEX(Value2026!77:77,MATCH($Q$2,Value2026!$1:$1,0))="","-",(INDEX(Value2026!77:77,MATCH($Q$2,Value2026!$1:$1,0)))),IF($S$2=2025,IF(INDEX(Value2025!70:70,MATCH($Q$2,Value2025!$1:$1,0))="","-",(INDEX(Value2025!70:70,MATCH($Q$2,Value2025!$1:$1,0)))),IF($S$2=2024,IF(INDEX(Value2024!70:70,MATCH($Q$2,Value2024!$1:$1,0))="","-",(INDEX(Value2024!70:70,MATCH($Q$2,Value2024!$1:$1,0)))),IF($S$2=2023,IF(INDEX(Value2023!70:70,MATCH($Q$2,Value2023!$1:$1,0))="","-",(INDEX(Value2023!70:70,MATCH($Q$2,Value2023!$1:$1,0)))),IF($S$2=2022,IF(INDEX(Value2022!70:70,MATCH($Q$2,Value2022!$1:$1,0))="","-",(INDEX(Value2022!70:70,MATCH($Q$2,Value2022!$1:$1,0)))))))))</f>
        <v>8</v>
      </c>
      <c r="V107" s="377">
        <f t="shared" si="5"/>
        <v>105</v>
      </c>
      <c r="W107" s="348"/>
    </row>
    <row r="108" spans="3:32" ht="12" hidden="1" customHeight="1">
      <c r="D108" s="348" t="s">
        <v>253</v>
      </c>
      <c r="E108" s="380" t="s">
        <v>164</v>
      </c>
      <c r="F108" s="381" t="s">
        <v>165</v>
      </c>
      <c r="G108" s="381"/>
      <c r="H108" s="381"/>
      <c r="I108" s="381"/>
      <c r="J108" s="381"/>
      <c r="K108" s="381"/>
      <c r="L108" s="390">
        <f>IF($L$2=2026,IF(INDEX(Rank2026!78:78,MATCH($J$2,Rank2026!$1:$1,0))="","-",(INDEX(Rank2026!78:78,MATCH($J$2,Rank2026!$1:$1,0)))),IF($L$2=2025,IF(INDEX(Rank2025!71:71,MATCH($J$2,Rank2025!$1:$1,0))="","-",(INDEX(Rank2025!71:71,MATCH($J$2,Rank2025!$1:$1,0)))),IF($L$2=2024,IF(INDEX(Rank2024!71:71,MATCH($J$2,Rank2024!$1:$1,0))="","-",(INDEX(Rank2024!71:71,MATCH($J$2,Rank2024!$1:$1,0)))),IF($L$2=2023,IF(INDEX(Rank2023!71:71,MATCH($J$2,Rank2023!$1:$1,0))="","-",(INDEX(Rank2023!71:71,MATCH($J$2,Rank2023!$1:$1,0)))),IF($L$2=2022,IF(INDEX(Rank2022!71:71,MATCH($J$2,Rank2022!$1:$1,0))="","-",(INDEX(Rank2022!71:71,MATCH($J$2,Rank2022!$1:$1,0)))))))))</f>
        <v>1</v>
      </c>
      <c r="M108" s="391">
        <f>IF($L$2=2026,IF(INDEX(Score2026!78:78,MATCH($J$2,Score2026!$1:$1,0))="","-",(INDEX(Score2026!78:78,MATCH($J$2,Score2026!$1:$1,0)))),IF($L$2=2025,IF(INDEX(Score2025!71:71,MATCH($J$2,Score2025!$1:$1,0))="","-",(INDEX(Score2025!71:71,MATCH($J$2,Score2025!$1:$1,0)))),IF($L$2=2024,IF(INDEX(Score2024!71:71,MATCH($J$2,Score2024!$1:$1,0))="","-",(INDEX(Score2024!71:71,MATCH($J$2,Score2024!$1:$1,0)))),IF($L$2=2023,IF(INDEX(Score2023!71:71,MATCH($J$2,Score2023!$1:$1,0))="","-",(INDEX(Score2023!71:71,MATCH($J$2,Score2023!$1:$1,0)))),IF($L$2=2022,IF(INDEX(Score2022!71:71,MATCH($J$2,Score2022!$1:$1,0))="","-",(INDEX(Score2022!71:71,MATCH($J$2,Score2022!$1:$1,0)))))))))</f>
        <v>100</v>
      </c>
      <c r="N108" s="376">
        <f>IF($L$2=2026,IF(INDEX(Value2026!78:78,MATCH($J$2,Value2026!$1:$1,0))="","-",(INDEX(Value2026!78:78,MATCH($J$2,Value2026!$1:$1,0)))),IF($L$2=2025,IF(INDEX(Value2025!71:71,MATCH($J$2,Value2025!$1:$1,0))="","-",(INDEX(Value2025!71:71,MATCH($J$2,Value2025!$1:$1,0)))),IF($L$2=2024,IF(INDEX(Value2024!71:71,MATCH($J$2,Value2024!$1:$1,0))="","-",(INDEX(Value2024!71:71,MATCH($J$2,Value2024!$1:$1,0)))),IF($L$2=2023,IF(INDEX(Value2023!71:71,MATCH($J$2,Value2023!$1:$1,0))="","-",(INDEX(Value2023!71:71,MATCH($J$2,Value2023!$1:$1,0)))),IF($L$2=2022,IF(INDEX(Value2022!71:71,MATCH($J$2,Value2022!$1:$1,0))="","-",(INDEX(Value2022!71:71,MATCH($J$2,Value2022!$1:$1,0)))))))))</f>
        <v>67.948715210000003</v>
      </c>
      <c r="O108" s="377">
        <f t="shared" si="4"/>
        <v>105</v>
      </c>
      <c r="P108" s="378"/>
      <c r="Q108" s="358" t="str">
        <f t="shared" si="3"/>
        <v xml:space="preserve">t </v>
      </c>
      <c r="R108" s="348"/>
      <c r="S108" s="390">
        <f>IF($S$2=2026,IF(INDEX(Rank2026!78:78,MATCH($Q$2,Rank2026!$1:$1,0))="","-",(INDEX(Rank2026!78:78,MATCH($Q$2,Rank2026!$1:$1,0)))),IF($S$2=2025,IF(INDEX(Rank2025!71:71,MATCH($Q$2,Rank2025!$1:$1,0))="","-",(INDEX(Rank2025!71:71,MATCH($Q$2,Rank2025!$1:$1,0)))),IF($S$2=2024,IF(INDEX(Rank2024!71:71,MATCH($Q$2,Rank2024!$1:$1,0))="","-",(INDEX(Rank2024!71:71,MATCH($Q$2,Rank2024!$1:$1,0)))),IF($L$2=2023,IF(INDEX(Rank2023!71:71,MATCH($Q$2,Rank2023!$1:$1,0))="","-",(INDEX(Rank2023!71:71,MATCH($Q$2,Rank2023!$1:$1,0)))),IF($S$2=2022,IF(INDEX(Rank2022!71:71,MATCH($Q$2,Rank2022!$1:$1,0))="","-",(INDEX(Rank2022!71:71,MATCH($Q$2,Rank2022!$1:$1,0)))))))))</f>
        <v>6</v>
      </c>
      <c r="T108" s="375">
        <f>IF($S$2=2026,IF(INDEX(Score2026!78:78,MATCH($Q$2,Score2026!$1:$1,0))="","-",(INDEX(Score2026!78:78,MATCH($Q$2,Score2026!$1:$1,0)))),IF($S$2=2025,IF(INDEX(Score2025!71:71,MATCH($Q$2,Score2025!$1:$1,0))="","-",(INDEX(Score2025!71:71,MATCH($Q$2,Score2025!$1:$1,0)))),IF($S$2=2024,IF(INDEX(Score2024!71:71,MATCH($Q$2,Score2024!$1:$1,0))="","-",(INDEX(Score2024!71:71,MATCH($Q$2,Score2024!$1:$1,0)))),IF($S$2=2023,IF(INDEX(Score2023!71:71,MATCH($Q$2,Score2023!$1:$1,0))="","-",(INDEX(Score2023!71:71,MATCH($Q$2,Score2023!$1:$1,0)))),IF($S$2=2022,IF(INDEX(Score2022!71:71,MATCH($Q$2,Score2022!$1:$1,0))="","-",(INDEX(Score2022!71:71,MATCH($Q$2,Score2022!$1:$1,0)))))))))</f>
        <v>70.589584767148452</v>
      </c>
      <c r="U108" s="376">
        <f>IF($S$2=2026,IF(INDEX(Value2026!78:78,MATCH($Q$2,Value2026!$1:$1,0))="","-",(INDEX(Value2026!78:78,MATCH($Q$2,Value2026!$1:$1,0)))),IF($S$2=2025,IF(INDEX(Value2025!71:71,MATCH($Q$2,Value2025!$1:$1,0))="","-",(INDEX(Value2025!71:71,MATCH($Q$2,Value2025!$1:$1,0)))),IF($S$2=2024,IF(INDEX(Value2024!71:71,MATCH($Q$2,Value2024!$1:$1,0))="","-",(INDEX(Value2024!71:71,MATCH($Q$2,Value2024!$1:$1,0)))),IF($S$2=2023,IF(INDEX(Value2023!71:71,MATCH($Q$2,Value2023!$1:$1,0))="","-",(INDEX(Value2023!71:71,MATCH($Q$2,Value2023!$1:$1,0)))),IF($S$2=2022,IF(INDEX(Value2022!71:71,MATCH($Q$2,Value2022!$1:$1,0))="","-",(INDEX(Value2022!71:71,MATCH($Q$2,Value2022!$1:$1,0)))))))))</f>
        <v>55.13</v>
      </c>
      <c r="V108" s="377">
        <f t="shared" si="5"/>
        <v>75.589584767148452</v>
      </c>
      <c r="W108" s="348"/>
    </row>
    <row r="109" spans="3:32" ht="12" hidden="1" customHeight="1">
      <c r="D109" s="348" t="s">
        <v>253</v>
      </c>
      <c r="E109" s="380" t="s">
        <v>166</v>
      </c>
      <c r="F109" s="381" t="s">
        <v>167</v>
      </c>
      <c r="G109" s="381"/>
      <c r="H109" s="381"/>
      <c r="I109" s="381"/>
      <c r="J109" s="381"/>
      <c r="K109" s="381"/>
      <c r="L109" s="390">
        <f>IF($L$2=2026,IF(INDEX(Rank2026!79:79,MATCH($J$2,Rank2026!$1:$1,0))="","-",(INDEX(Rank2026!79:79,MATCH($J$2,Rank2026!$1:$1,0)))),IF($L$2=2025,IF(INDEX(Rank2025!72:72,MATCH($J$2,Rank2025!$1:$1,0))="","-",(INDEX(Rank2025!72:72,MATCH($J$2,Rank2025!$1:$1,0)))),IF($L$2=2024,IF(INDEX(Rank2024!72:72,MATCH($J$2,Rank2024!$1:$1,0))="","-",(INDEX(Rank2024!72:72,MATCH($J$2,Rank2024!$1:$1,0)))),IF($L$2=2023,IF(INDEX(Rank2023!72:72,MATCH($J$2,Rank2023!$1:$1,0))="","-",(INDEX(Rank2023!72:72,MATCH($J$2,Rank2023!$1:$1,0)))),IF($L$2=2022,IF(INDEX(Rank2022!72:72,MATCH($J$2,Rank2022!$1:$1,0))="","-",(INDEX(Rank2022!72:72,MATCH($J$2,Rank2022!$1:$1,0)))))))))</f>
        <v>1</v>
      </c>
      <c r="M109" s="391">
        <f>IF($L$2=2026,IF(INDEX(Score2026!79:79,MATCH($J$2,Score2026!$1:$1,0))="","-",(INDEX(Score2026!79:79,MATCH($J$2,Score2026!$1:$1,0)))),IF($L$2=2025,IF(INDEX(Score2025!72:72,MATCH($J$2,Score2025!$1:$1,0))="","-",(INDEX(Score2025!72:72,MATCH($J$2,Score2025!$1:$1,0)))),IF($L$2=2024,IF(INDEX(Score2024!72:72,MATCH($J$2,Score2024!$1:$1,0))="","-",(INDEX(Score2024!72:72,MATCH($J$2,Score2024!$1:$1,0)))),IF($L$2=2023,IF(INDEX(Score2023!72:72,MATCH($J$2,Score2023!$1:$1,0))="","-",(INDEX(Score2023!72:72,MATCH($J$2,Score2023!$1:$1,0)))),IF($L$2=2022,IF(INDEX(Score2022!72:72,MATCH($J$2,Score2022!$1:$1,0))="","-",(INDEX(Score2022!72:72,MATCH($J$2,Score2022!$1:$1,0)))))))))</f>
        <v>100</v>
      </c>
      <c r="N109" s="376">
        <f>IF($L$2=2026,IF(INDEX(Value2026!79:79,MATCH($J$2,Value2026!$1:$1,0))="","-",(INDEX(Value2026!79:79,MATCH($J$2,Value2026!$1:$1,0)))),IF($L$2=2025,IF(INDEX(Value2025!72:72,MATCH($J$2,Value2025!$1:$1,0))="","-",(INDEX(Value2025!72:72,MATCH($J$2,Value2025!$1:$1,0)))),IF($L$2=2024,IF(INDEX(Value2024!72:72,MATCH($J$2,Value2024!$1:$1,0))="","-",(INDEX(Value2024!72:72,MATCH($J$2,Value2024!$1:$1,0)))),IF($L$2=2023,IF(INDEX(Value2023!72:72,MATCH($J$2,Value2023!$1:$1,0))="","-",(INDEX(Value2023!72:72,MATCH($J$2,Value2023!$1:$1,0)))),IF($L$2=2022,IF(INDEX(Value2022!72:72,MATCH($J$2,Value2022!$1:$1,0))="","-",(INDEX(Value2022!72:72,MATCH($J$2,Value2022!$1:$1,0)))))))))</f>
        <v>1</v>
      </c>
      <c r="O109" s="377">
        <f t="shared" si="4"/>
        <v>105</v>
      </c>
      <c r="P109" s="378"/>
      <c r="Q109" s="358" t="str">
        <f t="shared" si="3"/>
        <v xml:space="preserve">t </v>
      </c>
      <c r="R109" s="348"/>
      <c r="S109" s="390">
        <f>IF($S$2=2026,IF(INDEX(Rank2026!79:79,MATCH($Q$2,Rank2026!$1:$1,0))="","-",(INDEX(Rank2026!79:79,MATCH($Q$2,Rank2026!$1:$1,0)))),IF($S$2=2025,IF(INDEX(Rank2025!72:72,MATCH($Q$2,Rank2025!$1:$1,0))="","-",(INDEX(Rank2025!72:72,MATCH($Q$2,Rank2025!$1:$1,0)))),IF($S$2=2024,IF(INDEX(Rank2024!72:72,MATCH($Q$2,Rank2024!$1:$1,0))="","-",(INDEX(Rank2024!72:72,MATCH($Q$2,Rank2024!$1:$1,0)))),IF($L$2=2023,IF(INDEX(Rank2023!72:72,MATCH($Q$2,Rank2023!$1:$1,0))="","-",(INDEX(Rank2023!72:72,MATCH($Q$2,Rank2023!$1:$1,0)))),IF($S$2=2022,IF(INDEX(Rank2022!72:72,MATCH($Q$2,Rank2022!$1:$1,0))="","-",(INDEX(Rank2022!72:72,MATCH($Q$2,Rank2022!$1:$1,0)))))))))</f>
        <v>10</v>
      </c>
      <c r="T109" s="375">
        <f>IF($S$2=2026,IF(INDEX(Score2026!79:79,MATCH($Q$2,Score2026!$1:$1,0))="","-",(INDEX(Score2026!79:79,MATCH($Q$2,Score2026!$1:$1,0)))),IF($S$2=2025,IF(INDEX(Score2025!72:72,MATCH($Q$2,Score2025!$1:$1,0))="","-",(INDEX(Score2025!72:72,MATCH($Q$2,Score2025!$1:$1,0)))),IF($S$2=2024,IF(INDEX(Score2024!72:72,MATCH($Q$2,Score2024!$1:$1,0))="","-",(INDEX(Score2024!72:72,MATCH($Q$2,Score2024!$1:$1,0)))),IF($S$2=2023,IF(INDEX(Score2023!72:72,MATCH($Q$2,Score2023!$1:$1,0))="","-",(INDEX(Score2023!72:72,MATCH($Q$2,Score2023!$1:$1,0)))),IF($S$2=2022,IF(INDEX(Score2022!72:72,MATCH($Q$2,Score2022!$1:$1,0))="","-",(INDEX(Score2022!72:72,MATCH($Q$2,Score2022!$1:$1,0)))))))))</f>
        <v>66.666666666666657</v>
      </c>
      <c r="U109" s="376">
        <f>IF($S$2=2026,IF(INDEX(Value2026!79:79,MATCH($Q$2,Value2026!$1:$1,0))="","-",(INDEX(Value2026!79:79,MATCH($Q$2,Value2026!$1:$1,0)))),IF($S$2=2025,IF(INDEX(Value2025!72:72,MATCH($Q$2,Value2025!$1:$1,0))="","-",(INDEX(Value2025!72:72,MATCH($Q$2,Value2025!$1:$1,0)))),IF($S$2=2024,IF(INDEX(Value2024!72:72,MATCH($Q$2,Value2024!$1:$1,0))="","-",(INDEX(Value2024!72:72,MATCH($Q$2,Value2024!$1:$1,0)))),IF($S$2=2023,IF(INDEX(Value2023!72:72,MATCH($Q$2,Value2023!$1:$1,0))="","-",(INDEX(Value2023!72:72,MATCH($Q$2,Value2023!$1:$1,0)))),IF($S$2=2022,IF(INDEX(Value2022!72:72,MATCH($Q$2,Value2022!$1:$1,0))="","-",(INDEX(Value2022!72:72,MATCH($Q$2,Value2022!$1:$1,0)))))))))</f>
        <v>2</v>
      </c>
      <c r="V109" s="377">
        <f t="shared" si="5"/>
        <v>71.666666666666657</v>
      </c>
      <c r="W109" s="348"/>
    </row>
    <row r="110" spans="3:32" ht="12" hidden="1" customHeight="1">
      <c r="D110" s="348" t="s">
        <v>253</v>
      </c>
      <c r="E110" s="383" t="s">
        <v>168</v>
      </c>
      <c r="F110" s="384" t="s">
        <v>169</v>
      </c>
      <c r="G110" s="384"/>
      <c r="H110" s="384"/>
      <c r="I110" s="384"/>
      <c r="J110" s="384"/>
      <c r="K110" s="384"/>
      <c r="L110" s="390">
        <f>IF($L$2=2026,IF(INDEX(Rank2026!80:80,MATCH($J$2,Rank2026!$1:$1,0))="","-",(INDEX(Rank2026!80:80,MATCH($J$2,Rank2026!$1:$1,0)))),IF($L$2=2025,IF(INDEX(Rank2025!73:73,MATCH($J$2,Rank2025!$1:$1,0))="","-",(INDEX(Rank2025!73:73,MATCH($J$2,Rank2025!$1:$1,0)))),IF($L$2=2024,IF(INDEX(Rank2024!73:73,MATCH($J$2,Rank2024!$1:$1,0))="","-",(INDEX(Rank2024!73:73,MATCH($J$2,Rank2024!$1:$1,0)))),IF($L$2=2023,IF(INDEX(Rank2023!73:73,MATCH($J$2,Rank2023!$1:$1,0))="","-",(INDEX(Rank2023!73:73,MATCH($J$2,Rank2023!$1:$1,0)))),IF($L$2=2022,IF(INDEX(Rank2022!73:73,MATCH($J$2,Rank2022!$1:$1,0))="","-",(INDEX(Rank2022!73:73,MATCH($J$2,Rank2022!$1:$1,0)))))))))</f>
        <v>24</v>
      </c>
      <c r="M110" s="391">
        <f>IF($L$2=2026,IF(INDEX(Score2026!80:80,MATCH($J$2,Score2026!$1:$1,0))="","-",(INDEX(Score2026!80:80,MATCH($J$2,Score2026!$1:$1,0)))),IF($L$2=2025,IF(INDEX(Score2025!73:73,MATCH($J$2,Score2025!$1:$1,0))="","-",(INDEX(Score2025!73:73,MATCH($J$2,Score2025!$1:$1,0)))),IF($L$2=2024,IF(INDEX(Score2024!73:73,MATCH($J$2,Score2024!$1:$1,0))="","-",(INDEX(Score2024!73:73,MATCH($J$2,Score2024!$1:$1,0)))),IF($L$2=2023,IF(INDEX(Score2023!73:73,MATCH($J$2,Score2023!$1:$1,0))="","-",(INDEX(Score2023!73:73,MATCH($J$2,Score2023!$1:$1,0)))),IF($L$2=2022,IF(INDEX(Score2022!73:73,MATCH($J$2,Score2022!$1:$1,0))="","-",(INDEX(Score2022!73:73,MATCH($J$2,Score2022!$1:$1,0)))))))))</f>
        <v>77.677607977517809</v>
      </c>
      <c r="N110" s="376" t="str">
        <f>IF($L$2=2026,IF(INDEX(Value2026!80:80,MATCH($J$2,Value2026!$1:$1,0))="","-",(INDEX(Value2026!80:80,MATCH($J$2,Value2026!$1:$1,0)))),IF($L$2=2025,IF(INDEX(Value2025!73:73,MATCH($J$2,Value2025!$1:$1,0))="","-",(INDEX(Value2025!73:73,MATCH($J$2,Value2025!$1:$1,0)))),IF($L$2=2024,IF(INDEX(Value2024!73:73,MATCH($J$2,Value2024!$1:$1,0))="","-",(INDEX(Value2024!73:73,MATCH($J$2,Value2024!$1:$1,0)))),IF($L$2=2023,IF(INDEX(Value2023!73:73,MATCH($J$2,Value2023!$1:$1,0))="","-",(INDEX(Value2023!73:73,MATCH($J$2,Value2023!$1:$1,0)))),IF($L$2=2022,IF(INDEX(Value2022!73:73,MATCH($J$2,Value2022!$1:$1,0))="","-",(INDEX(Value2022!73:73,MATCH($J$2,Value2022!$1:$1,0)))))))))</f>
        <v>-</v>
      </c>
      <c r="O110" s="377">
        <f t="shared" si="4"/>
        <v>82.677607977517809</v>
      </c>
      <c r="P110" s="378"/>
      <c r="Q110" s="358" t="str">
        <f t="shared" si="3"/>
        <v xml:space="preserve"> u</v>
      </c>
      <c r="R110" s="348"/>
      <c r="S110" s="390">
        <f>IF($S$2=2026,IF(INDEX(Rank2026!80:80,MATCH($Q$2,Rank2026!$1:$1,0))="","-",(INDEX(Rank2026!80:80,MATCH($Q$2,Rank2026!$1:$1,0)))),IF($S$2=2025,IF(INDEX(Rank2025!73:73,MATCH($Q$2,Rank2025!$1:$1,0))="","-",(INDEX(Rank2025!73:73,MATCH($Q$2,Rank2025!$1:$1,0)))),IF($S$2=2024,IF(INDEX(Rank2024!73:73,MATCH($Q$2,Rank2024!$1:$1,0))="","-",(INDEX(Rank2024!73:73,MATCH($Q$2,Rank2024!$1:$1,0)))),IF($L$2=2023,IF(INDEX(Rank2023!73:73,MATCH($Q$2,Rank2023!$1:$1,0))="","-",(INDEX(Rank2023!73:73,MATCH($Q$2,Rank2023!$1:$1,0)))),IF($S$2=2022,IF(INDEX(Rank2022!73:73,MATCH($Q$2,Rank2022!$1:$1,0))="","-",(INDEX(Rank2022!73:73,MATCH($Q$2,Rank2022!$1:$1,0)))))))))</f>
        <v>15</v>
      </c>
      <c r="T110" s="375">
        <f>IF($S$2=2026,IF(INDEX(Score2026!80:80,MATCH($Q$2,Score2026!$1:$1,0))="","-",(INDEX(Score2026!80:80,MATCH($Q$2,Score2026!$1:$1,0)))),IF($S$2=2025,IF(INDEX(Score2025!73:73,MATCH($Q$2,Score2025!$1:$1,0))="","-",(INDEX(Score2025!73:73,MATCH($Q$2,Score2025!$1:$1,0)))),IF($S$2=2024,IF(INDEX(Score2024!73:73,MATCH($Q$2,Score2024!$1:$1,0))="","-",(INDEX(Score2024!73:73,MATCH($Q$2,Score2024!$1:$1,0)))),IF($S$2=2023,IF(INDEX(Score2023!73:73,MATCH($Q$2,Score2023!$1:$1,0))="","-",(INDEX(Score2023!73:73,MATCH($Q$2,Score2023!$1:$1,0)))),IF($S$2=2022,IF(INDEX(Score2022!73:73,MATCH($Q$2,Score2022!$1:$1,0))="","-",(INDEX(Score2022!73:73,MATCH($Q$2,Score2022!$1:$1,0)))))))))</f>
        <v>89.048233167679271</v>
      </c>
      <c r="U110" s="376" t="str">
        <f>IF($S$2=2026,IF(INDEX(Value2026!80:80,MATCH($Q$2,Value2026!$1:$1,0))="","-",(INDEX(Value2026!80:80,MATCH($Q$2,Value2026!$1:$1,0)))),IF($S$2=2025,IF(INDEX(Value2025!73:73,MATCH($Q$2,Value2025!$1:$1,0))="","-",(INDEX(Value2025!73:73,MATCH($Q$2,Value2025!$1:$1,0)))),IF($S$2=2024,IF(INDEX(Value2024!73:73,MATCH($Q$2,Value2024!$1:$1,0))="","-",(INDEX(Value2024!73:73,MATCH($Q$2,Value2024!$1:$1,0)))),IF($S$2=2023,IF(INDEX(Value2023!73:73,MATCH($Q$2,Value2023!$1:$1,0))="","-",(INDEX(Value2023!73:73,MATCH($Q$2,Value2023!$1:$1,0)))),IF($S$2=2022,IF(INDEX(Value2022!73:73,MATCH($Q$2,Value2022!$1:$1,0))="","-",(INDEX(Value2022!73:73,MATCH($Q$2,Value2022!$1:$1,0)))))))))</f>
        <v>-</v>
      </c>
      <c r="V110" s="377">
        <f t="shared" si="5"/>
        <v>94.048233167679271</v>
      </c>
      <c r="W110" s="348"/>
      <c r="AF110" s="5">
        <f>IF(L2=2022,1,0)</f>
        <v>0</v>
      </c>
    </row>
    <row r="111" spans="3:32" ht="12" hidden="1" customHeight="1">
      <c r="D111" s="348" t="s">
        <v>253</v>
      </c>
      <c r="E111" s="380" t="s">
        <v>170</v>
      </c>
      <c r="F111" s="381" t="s">
        <v>171</v>
      </c>
      <c r="G111" s="381"/>
      <c r="H111" s="381"/>
      <c r="I111" s="381"/>
      <c r="J111" s="381"/>
      <c r="K111" s="381"/>
      <c r="L111" s="390">
        <f>IF($L$2=2026,IF(INDEX(Rank2026!81:81,MATCH($J$2,Rank2026!$1:$1,0))="","-",(INDEX(Rank2026!81:81,MATCH($J$2,Rank2026!$1:$1,0)))),IF($L$2=2025,IF(INDEX(Rank2025!74:74,MATCH($J$2,Rank2025!$1:$1,0))="","-",(INDEX(Rank2025!74:74,MATCH($J$2,Rank2025!$1:$1,0)))),IF($L$2=2024,IF(INDEX(Rank2024!74:74,MATCH($J$2,Rank2024!$1:$1,0))="","-",(INDEX(Rank2024!74:74,MATCH($J$2,Rank2024!$1:$1,0)))),IF($L$2=2023,IF(INDEX(Rank2023!74:74,MATCH($J$2,Rank2023!$1:$1,0))="","-",(INDEX(Rank2023!74:74,MATCH($J$2,Rank2023!$1:$1,0)))),IF($L$2=2022,IF(INDEX(Rank2022!74:74,MATCH($J$2,Rank2022!$1:$1,0))="","-",(INDEX(Rank2022!74:74,MATCH($J$2,Rank2022!$1:$1,0)))))))))</f>
        <v>27</v>
      </c>
      <c r="M111" s="391">
        <f>IF($L$2=2026,IF(INDEX(Score2026!81:81,MATCH($J$2,Score2026!$1:$1,0))="","-",(INDEX(Score2026!81:81,MATCH($J$2,Score2026!$1:$1,0)))),IF($L$2=2025,IF(INDEX(Score2025!74:74,MATCH($J$2,Score2025!$1:$1,0))="","-",(INDEX(Score2025!74:74,MATCH($J$2,Score2025!$1:$1,0)))),IF($L$2=2024,IF(INDEX(Score2024!74:74,MATCH($J$2,Score2024!$1:$1,0))="","-",(INDEX(Score2024!74:74,MATCH($J$2,Score2024!$1:$1,0)))),IF($L$2=2023,IF(INDEX(Score2023!74:74,MATCH($J$2,Score2023!$1:$1,0))="","-",(INDEX(Score2023!74:74,MATCH($J$2,Score2023!$1:$1,0)))),IF($L$2=2022,IF(INDEX(Score2022!74:74,MATCH($J$2,Score2022!$1:$1,0))="","-",(INDEX(Score2022!74:74,MATCH($J$2,Score2022!$1:$1,0)))))))))</f>
        <v>74.207777548145515</v>
      </c>
      <c r="N111" s="376">
        <f>IF($L$2=2026,IF(INDEX(Value2026!81:81,MATCH($J$2,Value2026!$1:$1,0))="","-",(INDEX(Value2026!81:81,MATCH($J$2,Value2026!$1:$1,0)))),IF($L$2=2025,IF(INDEX(Value2025!74:74,MATCH($J$2,Value2025!$1:$1,0))="","-",(INDEX(Value2025!74:74,MATCH($J$2,Value2025!$1:$1,0)))),IF($L$2=2024,IF(INDEX(Value2024!74:74,MATCH($J$2,Value2024!$1:$1,0))="","-",(INDEX(Value2024!74:74,MATCH($J$2,Value2024!$1:$1,0)))),IF($L$2=2023,IF(INDEX(Value2023!74:74,MATCH($J$2,Value2023!$1:$1,0))="","-",(INDEX(Value2023!74:74,MATCH($J$2,Value2023!$1:$1,0)))),IF($L$2=2022,IF(INDEX(Value2022!74:74,MATCH($J$2,Value2022!$1:$1,0))="","-",(INDEX(Value2022!74:74,MATCH($J$2,Value2022!$1:$1,0)))))))))</f>
        <v>15768.52174</v>
      </c>
      <c r="O111" s="377">
        <f t="shared" si="4"/>
        <v>79.207777548145515</v>
      </c>
      <c r="P111" s="378"/>
      <c r="Q111" s="358" t="str">
        <f t="shared" si="3"/>
        <v xml:space="preserve"> u</v>
      </c>
      <c r="R111" s="348"/>
      <c r="S111" s="390">
        <f>IF($S$2=2026,IF(INDEX(Rank2026!81:81,MATCH($Q$2,Rank2026!$1:$1,0))="","-",(INDEX(Rank2026!81:81,MATCH($Q$2,Rank2026!$1:$1,0)))),IF($S$2=2025,IF(INDEX(Rank2025!74:74,MATCH($Q$2,Rank2025!$1:$1,0))="","-",(INDEX(Rank2025!74:74,MATCH($Q$2,Rank2025!$1:$1,0)))),IF($S$2=2024,IF(INDEX(Rank2024!74:74,MATCH($Q$2,Rank2024!$1:$1,0))="","-",(INDEX(Rank2024!74:74,MATCH($Q$2,Rank2024!$1:$1,0)))),IF($L$2=2023,IF(INDEX(Rank2023!74:74,MATCH($Q$2,Rank2023!$1:$1,0))="","-",(INDEX(Rank2023!74:74,MATCH($Q$2,Rank2023!$1:$1,0)))),IF($S$2=2022,IF(INDEX(Rank2022!74:74,MATCH($Q$2,Rank2022!$1:$1,0))="","-",(INDEX(Rank2022!74:74,MATCH($Q$2,Rank2022!$1:$1,0)))))))))</f>
        <v>19</v>
      </c>
      <c r="T111" s="375">
        <f>IF($S$2=2026,IF(INDEX(Score2026!81:81,MATCH($Q$2,Score2026!$1:$1,0))="","-",(INDEX(Score2026!81:81,MATCH($Q$2,Score2026!$1:$1,0)))),IF($S$2=2025,IF(INDEX(Score2025!74:74,MATCH($Q$2,Score2025!$1:$1,0))="","-",(INDEX(Score2025!74:74,MATCH($Q$2,Score2025!$1:$1,0)))),IF($S$2=2024,IF(INDEX(Score2024!74:74,MATCH($Q$2,Score2024!$1:$1,0))="","-",(INDEX(Score2024!74:74,MATCH($Q$2,Score2024!$1:$1,0)))),IF($S$2=2023,IF(INDEX(Score2023!74:74,MATCH($Q$2,Score2023!$1:$1,0))="","-",(INDEX(Score2023!74:74,MATCH($Q$2,Score2023!$1:$1,0)))),IF($S$2=2022,IF(INDEX(Score2022!74:74,MATCH($Q$2,Score2022!$1:$1,0))="","-",(INDEX(Score2022!74:74,MATCH($Q$2,Score2022!$1:$1,0)))))))))</f>
        <v>87.345871979262739</v>
      </c>
      <c r="U111" s="376">
        <f>IF($S$2=2026,IF(INDEX(Value2026!81:81,MATCH($Q$2,Value2026!$1:$1,0))="","-",(INDEX(Value2026!81:81,MATCH($Q$2,Value2026!$1:$1,0)))),IF($S$2=2025,IF(INDEX(Value2025!74:74,MATCH($Q$2,Value2025!$1:$1,0))="","-",(INDEX(Value2025!74:74,MATCH($Q$2,Value2025!$1:$1,0)))),IF($S$2=2024,IF(INDEX(Value2024!74:74,MATCH($Q$2,Value2024!$1:$1,0))="","-",(INDEX(Value2024!74:74,MATCH($Q$2,Value2024!$1:$1,0)))),IF($S$2=2023,IF(INDEX(Value2023!74:74,MATCH($Q$2,Value2023!$1:$1,0))="","-",(INDEX(Value2023!74:74,MATCH($Q$2,Value2023!$1:$1,0)))),IF($S$2=2022,IF(INDEX(Value2022!74:74,MATCH($Q$2,Value2022!$1:$1,0))="","-",(INDEX(Value2022!74:74,MATCH($Q$2,Value2022!$1:$1,0)))))))))</f>
        <v>7773.3677909999997</v>
      </c>
      <c r="V111" s="377">
        <f t="shared" si="5"/>
        <v>92.345871979262739</v>
      </c>
      <c r="W111" s="348"/>
    </row>
    <row r="112" spans="3:32" ht="12" hidden="1" customHeight="1">
      <c r="D112" s="348" t="s">
        <v>253</v>
      </c>
      <c r="E112" s="386" t="s">
        <v>172</v>
      </c>
      <c r="F112" s="387" t="s">
        <v>173</v>
      </c>
      <c r="G112" s="387"/>
      <c r="H112" s="387"/>
      <c r="I112" s="387"/>
      <c r="J112" s="387"/>
      <c r="K112" s="387"/>
      <c r="L112" s="390">
        <f>IF($L$2=2026,IF(INDEX(Rank2026!82:82,MATCH($J$2,Rank2026!$1:$1,0))="","-",(INDEX(Rank2026!82:82,MATCH($J$2,Rank2026!$1:$1,0)))),IF($L$2=2025,IF(INDEX(Rank2025!75:75,MATCH($J$2,Rank2025!$1:$1,0))="","-",(INDEX(Rank2025!75:75,MATCH($J$2,Rank2025!$1:$1,0)))),IF($L$2=2024,IF(INDEX(Rank2024!75:75,MATCH($J$2,Rank2024!$1:$1,0))="","-",(INDEX(Rank2024!75:75,MATCH($J$2,Rank2024!$1:$1,0)))),IF($L$2=2023,IF(INDEX(Rank2023!75:75,MATCH($J$2,Rank2023!$1:$1,0))="","-",(INDEX(Rank2023!75:75,MATCH($J$2,Rank2023!$1:$1,0)))),IF($L$2=2022,IF(INDEX(Rank2022!75:75,MATCH($J$2,Rank2022!$1:$1,0))="","-",(INDEX(Rank2022!75:75,MATCH($J$2,Rank2022!$1:$1,0)))))))))</f>
        <v>1</v>
      </c>
      <c r="M112" s="391">
        <f>IF($L$2=2026,IF(INDEX(Score2026!82:82,MATCH($J$2,Score2026!$1:$1,0))="","-",(INDEX(Score2026!82:82,MATCH($J$2,Score2026!$1:$1,0)))),IF($L$2=2025,IF(INDEX(Score2025!75:75,MATCH($J$2,Score2025!$1:$1,0))="","-",(INDEX(Score2025!75:75,MATCH($J$2,Score2025!$1:$1,0)))),IF($L$2=2024,IF(INDEX(Score2024!75:75,MATCH($J$2,Score2024!$1:$1,0))="","-",(INDEX(Score2024!75:75,MATCH($J$2,Score2024!$1:$1,0)))),IF($L$2=2023,IF(INDEX(Score2023!75:75,MATCH($J$2,Score2023!$1:$1,0))="","-",(INDEX(Score2023!75:75,MATCH($J$2,Score2023!$1:$1,0)))),IF($L$2=2022,IF(INDEX(Score2022!75:75,MATCH($J$2,Score2022!$1:$1,0))="","-",(INDEX(Score2022!75:75,MATCH($J$2,Score2022!$1:$1,0)))))))))</f>
        <v>100</v>
      </c>
      <c r="N112" s="376">
        <f>IF($L$2=2026,IF(INDEX(Value2026!82:82,MATCH($J$2,Value2026!$1:$1,0))="","-",(INDEX(Value2026!82:82,MATCH($J$2,Value2026!$1:$1,0)))),IF($L$2=2025,IF(INDEX(Value2025!75:75,MATCH($J$2,Value2025!$1:$1,0))="","-",(INDEX(Value2025!75:75,MATCH($J$2,Value2025!$1:$1,0)))),IF($L$2=2024,IF(INDEX(Value2024!75:75,MATCH($J$2,Value2024!$1:$1,0))="","-",(INDEX(Value2024!75:75,MATCH($J$2,Value2024!$1:$1,0)))),IF($L$2=2023,IF(INDEX(Value2023!75:75,MATCH($J$2,Value2023!$1:$1,0))="","-",(INDEX(Value2023!75:75,MATCH($J$2,Value2023!$1:$1,0)))),IF($L$2=2022,IF(INDEX(Value2022!75:75,MATCH($J$2,Value2022!$1:$1,0))="","-",(INDEX(Value2022!75:75,MATCH($J$2,Value2022!$1:$1,0)))))))))</f>
        <v>0</v>
      </c>
      <c r="O112" s="377">
        <f t="shared" si="4"/>
        <v>105</v>
      </c>
      <c r="P112" s="378"/>
      <c r="Q112" s="358" t="str">
        <f t="shared" si="3"/>
        <v>tu</v>
      </c>
      <c r="R112" s="348"/>
      <c r="S112" s="390">
        <f>IF($S$2=2026,IF(INDEX(Rank2026!82:82,MATCH($Q$2,Rank2026!$1:$1,0))="","-",(INDEX(Rank2026!82:82,MATCH($Q$2,Rank2026!$1:$1,0)))),IF($S$2=2025,IF(INDEX(Rank2025!75:75,MATCH($Q$2,Rank2025!$1:$1,0))="","-",(INDEX(Rank2025!75:75,MATCH($Q$2,Rank2025!$1:$1,0)))),IF($S$2=2024,IF(INDEX(Rank2024!75:75,MATCH($Q$2,Rank2024!$1:$1,0))="","-",(INDEX(Rank2024!75:75,MATCH($Q$2,Rank2024!$1:$1,0)))),IF($L$2=2023,IF(INDEX(Rank2023!75:75,MATCH($Q$2,Rank2023!$1:$1,0))="","-",(INDEX(Rank2023!75:75,MATCH($Q$2,Rank2023!$1:$1,0)))),IF($S$2=2022,IF(INDEX(Rank2022!75:75,MATCH($Q$2,Rank2022!$1:$1,0))="","-",(INDEX(Rank2022!75:75,MATCH($Q$2,Rank2022!$1:$1,0)))))))))</f>
        <v>1</v>
      </c>
      <c r="T112" s="375">
        <f>IF($S$2=2026,IF(INDEX(Score2026!82:82,MATCH($Q$2,Score2026!$1:$1,0))="","-",(INDEX(Score2026!82:82,MATCH($Q$2,Score2026!$1:$1,0)))),IF($S$2=2025,IF(INDEX(Score2025!75:75,MATCH($Q$2,Score2025!$1:$1,0))="","-",(INDEX(Score2025!75:75,MATCH($Q$2,Score2025!$1:$1,0)))),IF($S$2=2024,IF(INDEX(Score2024!75:75,MATCH($Q$2,Score2024!$1:$1,0))="","-",(INDEX(Score2024!75:75,MATCH($Q$2,Score2024!$1:$1,0)))),IF($S$2=2023,IF(INDEX(Score2023!75:75,MATCH($Q$2,Score2023!$1:$1,0))="","-",(INDEX(Score2023!75:75,MATCH($Q$2,Score2023!$1:$1,0)))),IF($S$2=2022,IF(INDEX(Score2022!75:75,MATCH($Q$2,Score2022!$1:$1,0))="","-",(INDEX(Score2022!75:75,MATCH($Q$2,Score2022!$1:$1,0)))))))))</f>
        <v>100</v>
      </c>
      <c r="U112" s="376">
        <f>IF($S$2=2026,IF(INDEX(Value2026!82:82,MATCH($Q$2,Value2026!$1:$1,0))="","-",(INDEX(Value2026!82:82,MATCH($Q$2,Value2026!$1:$1,0)))),IF($S$2=2025,IF(INDEX(Value2025!75:75,MATCH($Q$2,Value2025!$1:$1,0))="","-",(INDEX(Value2025!75:75,MATCH($Q$2,Value2025!$1:$1,0)))),IF($S$2=2024,IF(INDEX(Value2024!75:75,MATCH($Q$2,Value2024!$1:$1,0))="","-",(INDEX(Value2024!75:75,MATCH($Q$2,Value2024!$1:$1,0)))),IF($S$2=2023,IF(INDEX(Value2023!75:75,MATCH($Q$2,Value2023!$1:$1,0))="","-",(INDEX(Value2023!75:75,MATCH($Q$2,Value2023!$1:$1,0)))),IF($S$2=2022,IF(INDEX(Value2022!75:75,MATCH($Q$2,Value2022!$1:$1,0))="","-",(INDEX(Value2022!75:75,MATCH($Q$2,Value2022!$1:$1,0)))))))))</f>
        <v>0</v>
      </c>
      <c r="V112" s="377">
        <f t="shared" si="5"/>
        <v>105</v>
      </c>
      <c r="W112" s="348"/>
    </row>
    <row r="113" spans="4:23" ht="12" hidden="1" customHeight="1">
      <c r="D113" s="348" t="s">
        <v>253</v>
      </c>
      <c r="E113" s="379" t="s">
        <v>174</v>
      </c>
      <c r="F113" s="348" t="s">
        <v>175</v>
      </c>
      <c r="G113" s="348"/>
      <c r="H113" s="348"/>
      <c r="I113" s="348"/>
      <c r="J113" s="348"/>
      <c r="K113" s="348"/>
      <c r="L113" s="390">
        <f>IF($L$2=2026,IF(INDEX(Rank2026!83:83,MATCH($J$2,Rank2026!$1:$1,0))="","-",(INDEX(Rank2026!83:83,MATCH($J$2,Rank2026!$1:$1,0)))),IF($L$2=2025,IF(INDEX(Rank2025!76:76,MATCH($J$2,Rank2025!$1:$1,0))="","-",(INDEX(Rank2025!76:76,MATCH($J$2,Rank2025!$1:$1,0)))),IF($L$2=2024,IF(INDEX(Rank2024!76:76,MATCH($J$2,Rank2024!$1:$1,0))="","-",(INDEX(Rank2024!76:76,MATCH($J$2,Rank2024!$1:$1,0)))),IF($L$2=2023,IF(INDEX(Rank2023!76:76,MATCH($J$2,Rank2023!$1:$1,0))="","-",(INDEX(Rank2023!76:76,MATCH($J$2,Rank2023!$1:$1,0)))),IF($L$2=2022,IF(INDEX(Rank2022!76:76,MATCH($J$2,Rank2022!$1:$1,0))="","-",(INDEX(Rank2022!76:76,MATCH($J$2,Rank2022!$1:$1,0)))))))))</f>
        <v>5</v>
      </c>
      <c r="M113" s="391">
        <f>IF($L$2=2026,IF(INDEX(Score2026!83:83,MATCH($J$2,Score2026!$1:$1,0))="","-",(INDEX(Score2026!83:83,MATCH($J$2,Score2026!$1:$1,0)))),IF($L$2=2025,IF(INDEX(Score2025!76:76,MATCH($J$2,Score2025!$1:$1,0))="","-",(INDEX(Score2025!76:76,MATCH($J$2,Score2025!$1:$1,0)))),IF($L$2=2024,IF(INDEX(Score2024!76:76,MATCH($J$2,Score2024!$1:$1,0))="","-",(INDEX(Score2024!76:76,MATCH($J$2,Score2024!$1:$1,0)))),IF($L$2=2023,IF(INDEX(Score2023!76:76,MATCH($J$2,Score2023!$1:$1,0))="","-",(INDEX(Score2023!76:76,MATCH($J$2,Score2023!$1:$1,0)))),IF($L$2=2022,IF(INDEX(Score2022!76:76,MATCH($J$2,Score2022!$1:$1,0))="","-",(INDEX(Score2022!76:76,MATCH($J$2,Score2022!$1:$1,0)))))))))</f>
        <v>95.685279187817287</v>
      </c>
      <c r="N113" s="376">
        <f>IF($L$2=2026,IF(INDEX(Value2026!83:83,MATCH($J$2,Value2026!$1:$1,0))="","-",(INDEX(Value2026!83:83,MATCH($J$2,Value2026!$1:$1,0)))),IF($L$2=2025,IF(INDEX(Value2025!76:76,MATCH($J$2,Value2025!$1:$1,0))="","-",(INDEX(Value2025!76:76,MATCH($J$2,Value2025!$1:$1,0)))),IF($L$2=2024,IF(INDEX(Value2024!76:76,MATCH($J$2,Value2024!$1:$1,0))="","-",(INDEX(Value2024!76:76,MATCH($J$2,Value2024!$1:$1,0)))),IF($L$2=2023,IF(INDEX(Value2023!76:76,MATCH($J$2,Value2023!$1:$1,0))="","-",(INDEX(Value2023!76:76,MATCH($J$2,Value2023!$1:$1,0)))),IF($L$2=2022,IF(INDEX(Value2022!76:76,MATCH($J$2,Value2022!$1:$1,0))="","-",(INDEX(Value2022!76:76,MATCH($J$2,Value2022!$1:$1,0)))))))))</f>
        <v>74.400000000000006</v>
      </c>
      <c r="O113" s="377">
        <f t="shared" si="4"/>
        <v>100.68527918781729</v>
      </c>
      <c r="P113" s="378"/>
      <c r="Q113" s="358" t="str">
        <f t="shared" si="3"/>
        <v xml:space="preserve">t </v>
      </c>
      <c r="R113" s="348"/>
      <c r="S113" s="390" t="str">
        <f>IF($S$2=2026,IF(INDEX(Rank2026!83:83,MATCH($Q$2,Rank2026!$1:$1,0))="","-",(INDEX(Rank2026!83:83,MATCH($Q$2,Rank2026!$1:$1,0)))),IF($S$2=2025,IF(INDEX(Rank2025!76:76,MATCH($Q$2,Rank2025!$1:$1,0))="","-",(INDEX(Rank2025!76:76,MATCH($Q$2,Rank2025!$1:$1,0)))),IF($S$2=2024,IF(INDEX(Rank2024!76:76,MATCH($Q$2,Rank2024!$1:$1,0))="","-",(INDEX(Rank2024!76:76,MATCH($Q$2,Rank2024!$1:$1,0)))),IF($L$2=2023,IF(INDEX(Rank2023!76:76,MATCH($Q$2,Rank2023!$1:$1,0))="","-",(INDEX(Rank2023!76:76,MATCH($Q$2,Rank2023!$1:$1,0)))),IF($S$2=2022,IF(INDEX(Rank2022!76:76,MATCH($Q$2,Rank2022!$1:$1,0))="","-",(INDEX(Rank2022!76:76,MATCH($Q$2,Rank2022!$1:$1,0)))))))))</f>
        <v>-</v>
      </c>
      <c r="T113" s="375">
        <f>IF($S$2=2026,IF(INDEX(Score2026!83:83,MATCH($Q$2,Score2026!$1:$1,0))="","-",(INDEX(Score2026!83:83,MATCH($Q$2,Score2026!$1:$1,0)))),IF($S$2=2025,IF(INDEX(Score2025!76:76,MATCH($Q$2,Score2025!$1:$1,0))="","-",(INDEX(Score2025!76:76,MATCH($Q$2,Score2025!$1:$1,0)))),IF($S$2=2024,IF(INDEX(Score2024!76:76,MATCH($Q$2,Score2024!$1:$1,0))="","-",(INDEX(Score2024!76:76,MATCH($Q$2,Score2024!$1:$1,0)))),IF($S$2=2023,IF(INDEX(Score2023!76:76,MATCH($Q$2,Score2023!$1:$1,0))="","-",(INDEX(Score2023!76:76,MATCH($Q$2,Score2023!$1:$1,0)))),IF($S$2=2022,IF(INDEX(Score2022!76:76,MATCH($Q$2,Score2022!$1:$1,0))="","-",(INDEX(Score2022!76:76,MATCH($Q$2,Score2022!$1:$1,0)))))))))</f>
        <v>40.35532994923858</v>
      </c>
      <c r="U113" s="376">
        <f>IF($S$2=2026,IF(INDEX(Value2026!83:83,MATCH($Q$2,Value2026!$1:$1,0))="","-",(INDEX(Value2026!83:83,MATCH($Q$2,Value2026!$1:$1,0)))),IF($S$2=2025,IF(INDEX(Value2025!76:76,MATCH($Q$2,Value2025!$1:$1,0))="","-",(INDEX(Value2025!76:76,MATCH($Q$2,Value2025!$1:$1,0)))),IF($S$2=2024,IF(INDEX(Value2024!76:76,MATCH($Q$2,Value2024!$1:$1,0))="","-",(INDEX(Value2024!76:76,MATCH($Q$2,Value2024!$1:$1,0)))),IF($S$2=2023,IF(INDEX(Value2023!76:76,MATCH($Q$2,Value2023!$1:$1,0))="","-",(INDEX(Value2023!76:76,MATCH($Q$2,Value2023!$1:$1,0)))),IF($S$2=2022,IF(INDEX(Value2022!76:76,MATCH($Q$2,Value2022!$1:$1,0))="","-",(INDEX(Value2022!76:76,MATCH($Q$2,Value2022!$1:$1,0)))))))))</f>
        <v>52.6</v>
      </c>
      <c r="V113" s="377">
        <f t="shared" si="5"/>
        <v>45.35532994923858</v>
      </c>
      <c r="W113" s="348"/>
    </row>
    <row r="114" spans="4:23" ht="12" hidden="1" customHeight="1">
      <c r="D114" s="348" t="s">
        <v>253</v>
      </c>
      <c r="E114" s="372" t="s">
        <v>176</v>
      </c>
      <c r="F114" s="373" t="s">
        <v>177</v>
      </c>
      <c r="G114" s="373"/>
      <c r="H114" s="373"/>
      <c r="I114" s="373"/>
      <c r="J114" s="373"/>
      <c r="K114" s="373"/>
      <c r="L114" s="390">
        <f>IF($L$2=2026,IF(INDEX(Rank2026!84:84,MATCH($J$2,Rank2026!$1:$1,0))="","-",(INDEX(Rank2026!84:84,MATCH($J$2,Rank2026!$1:$1,0)))),IF($L$2=2025,IF(INDEX(Rank2025!77:77,MATCH($J$2,Rank2025!$1:$1,0))="","-",(INDEX(Rank2025!77:77,MATCH($J$2,Rank2025!$1:$1,0)))),IF($L$2=2024,IF(INDEX(Rank2024!77:77,MATCH($J$2,Rank2024!$1:$1,0))="","-",(INDEX(Rank2024!77:77,MATCH($J$2,Rank2024!$1:$1,0)))),IF($L$2=2023,IF(INDEX(Rank2023!77:77,MATCH($J$2,Rank2023!$1:$1,0))="","-",(INDEX(Rank2023!77:77,MATCH($J$2,Rank2023!$1:$1,0)))),IF($L$2=2022,IF(INDEX(Rank2022!77:77,MATCH($J$2,Rank2022!$1:$1,0))="","-",(INDEX(Rank2022!77:77,MATCH($J$2,Rank2022!$1:$1,0)))))))))</f>
        <v>8</v>
      </c>
      <c r="M114" s="391">
        <f>IF($L$2=2026,IF(INDEX(Score2026!84:84,MATCH($J$2,Score2026!$1:$1,0))="","-",(INDEX(Score2026!84:84,MATCH($J$2,Score2026!$1:$1,0)))),IF($L$2=2025,IF(INDEX(Score2025!77:77,MATCH($J$2,Score2025!$1:$1,0))="","-",(INDEX(Score2025!77:77,MATCH($J$2,Score2025!$1:$1,0)))),IF($L$2=2024,IF(INDEX(Score2024!77:77,MATCH($J$2,Score2024!$1:$1,0))="","-",(INDEX(Score2024!77:77,MATCH($J$2,Score2024!$1:$1,0)))),IF($L$2=2023,IF(INDEX(Score2023!77:77,MATCH($J$2,Score2023!$1:$1,0))="","-",(INDEX(Score2023!77:77,MATCH($J$2,Score2023!$1:$1,0)))),IF($L$2=2022,IF(INDEX(Score2022!77:77,MATCH($J$2,Score2022!$1:$1,0))="","-",(INDEX(Score2022!77:77,MATCH($J$2,Score2022!$1:$1,0)))))))))</f>
        <v>85.876365178666163</v>
      </c>
      <c r="N114" s="376">
        <f>IF($L$2=2026,IF(INDEX(Value2026!84:84,MATCH($J$2,Value2026!$1:$1,0))="","-",(INDEX(Value2026!84:84,MATCH($J$2,Value2026!$1:$1,0)))),IF($L$2=2025,IF(INDEX(Value2025!77:77,MATCH($J$2,Value2025!$1:$1,0))="","-",(INDEX(Value2025!77:77,MATCH($J$2,Value2025!$1:$1,0)))),IF($L$2=2024,IF(INDEX(Value2024!77:77,MATCH($J$2,Value2024!$1:$1,0))="","-",(INDEX(Value2024!77:77,MATCH($J$2,Value2024!$1:$1,0)))),IF($L$2=2023,IF(INDEX(Value2023!77:77,MATCH($J$2,Value2023!$1:$1,0))="","-",(INDEX(Value2023!77:77,MATCH($J$2,Value2023!$1:$1,0)))),IF($L$2=2022,IF(INDEX(Value2022!77:77,MATCH($J$2,Value2022!$1:$1,0))="","-",(INDEX(Value2022!77:77,MATCH($J$2,Value2022!$1:$1,0)))))))))</f>
        <v>82.156000000000006</v>
      </c>
      <c r="O114" s="377">
        <f t="shared" si="4"/>
        <v>90.876365178666163</v>
      </c>
      <c r="P114" s="378"/>
      <c r="Q114" s="358" t="str">
        <f t="shared" si="3"/>
        <v xml:space="preserve">t </v>
      </c>
      <c r="R114" s="348"/>
      <c r="S114" s="390">
        <f>IF($S$2=2026,IF(INDEX(Rank2026!84:84,MATCH($Q$2,Rank2026!$1:$1,0))="","-",(INDEX(Rank2026!84:84,MATCH($Q$2,Rank2026!$1:$1,0)))),IF($S$2=2025,IF(INDEX(Rank2025!77:77,MATCH($Q$2,Rank2025!$1:$1,0))="","-",(INDEX(Rank2025!77:77,MATCH($Q$2,Rank2025!$1:$1,0)))),IF($S$2=2024,IF(INDEX(Rank2024!77:77,MATCH($Q$2,Rank2024!$1:$1,0))="","-",(INDEX(Rank2024!77:77,MATCH($Q$2,Rank2024!$1:$1,0)))),IF($L$2=2023,IF(INDEX(Rank2023!77:77,MATCH($Q$2,Rank2023!$1:$1,0))="","-",(INDEX(Rank2023!77:77,MATCH($Q$2,Rank2023!$1:$1,0)))),IF($S$2=2022,IF(INDEX(Rank2022!77:77,MATCH($Q$2,Rank2022!$1:$1,0))="","-",(INDEX(Rank2022!77:77,MATCH($Q$2,Rank2022!$1:$1,0)))))))))</f>
        <v>18</v>
      </c>
      <c r="T114" s="375">
        <f>IF($S$2=2026,IF(INDEX(Score2026!84:84,MATCH($Q$2,Score2026!$1:$1,0))="","-",(INDEX(Score2026!84:84,MATCH($Q$2,Score2026!$1:$1,0)))),IF($S$2=2025,IF(INDEX(Score2025!77:77,MATCH($Q$2,Score2025!$1:$1,0))="","-",(INDEX(Score2025!77:77,MATCH($Q$2,Score2025!$1:$1,0)))),IF($S$2=2024,IF(INDEX(Score2024!77:77,MATCH($Q$2,Score2024!$1:$1,0))="","-",(INDEX(Score2024!77:77,MATCH($Q$2,Score2024!$1:$1,0)))),IF($S$2=2023,IF(INDEX(Score2023!77:77,MATCH($Q$2,Score2023!$1:$1,0))="","-",(INDEX(Score2023!77:77,MATCH($Q$2,Score2023!$1:$1,0)))),IF($S$2=2022,IF(INDEX(Score2022!77:77,MATCH($Q$2,Score2022!$1:$1,0))="","-",(INDEX(Score2022!77:77,MATCH($Q$2,Score2022!$1:$1,0)))))))))</f>
        <v>46.111369148991095</v>
      </c>
      <c r="U114" s="376">
        <f>IF($S$2=2026,IF(INDEX(Value2026!84:84,MATCH($Q$2,Value2026!$1:$1,0))="","-",(INDEX(Value2026!84:84,MATCH($Q$2,Value2026!$1:$1,0)))),IF($S$2=2025,IF(INDEX(Value2025!77:77,MATCH($Q$2,Value2025!$1:$1,0))="","-",(INDEX(Value2025!77:77,MATCH($Q$2,Value2025!$1:$1,0)))),IF($S$2=2024,IF(INDEX(Value2024!77:77,MATCH($Q$2,Value2024!$1:$1,0))="","-",(INDEX(Value2024!77:77,MATCH($Q$2,Value2024!$1:$1,0)))),IF($S$2=2023,IF(INDEX(Value2023!77:77,MATCH($Q$2,Value2023!$1:$1,0))="","-",(INDEX(Value2023!77:77,MATCH($Q$2,Value2023!$1:$1,0)))),IF($S$2=2022,IF(INDEX(Value2022!77:77,MATCH($Q$2,Value2022!$1:$1,0))="","-",(INDEX(Value2022!77:77,MATCH($Q$2,Value2022!$1:$1,0)))))))))</f>
        <v>75.069000000000003</v>
      </c>
      <c r="V114" s="377">
        <f t="shared" si="5"/>
        <v>51.111369148991095</v>
      </c>
      <c r="W114" s="348"/>
    </row>
    <row r="115" spans="4:23" ht="12" hidden="1" customHeight="1">
      <c r="D115" s="348" t="s">
        <v>253</v>
      </c>
      <c r="E115" s="372" t="s">
        <v>178</v>
      </c>
      <c r="F115" s="372" t="s">
        <v>259</v>
      </c>
      <c r="G115" s="372"/>
      <c r="H115" s="372"/>
      <c r="I115" s="372"/>
      <c r="J115" s="372"/>
      <c r="K115" s="372"/>
      <c r="L115" s="390">
        <f>IF($L$2=2026,IF(INDEX(Rank2026!85:85,MATCH($J$2,Rank2026!$1:$1,0))="","-",(INDEX(Rank2026!85:85,MATCH($J$2,Rank2026!$1:$1,0)))),IF($L$2=2025,IF(INDEX(Rank2025!78:78,MATCH($J$2,Rank2025!$1:$1,0))="","-",(INDEX(Rank2025!78:78,MATCH($J$2,Rank2025!$1:$1,0)))),IF($L$2=2024,IF(INDEX(Rank2024!78:78,MATCH($J$2,Rank2024!$1:$1,0))="","-",(INDEX(Rank2024!78:78,MATCH($J$2,Rank2024!$1:$1,0)))),IF($L$2=2023,IF(INDEX(Rank2023!78:78,MATCH($J$2,Rank2023!$1:$1,0))="","-",(INDEX(Rank2023!78:78,MATCH($J$2,Rank2023!$1:$1,0)))),IF($L$2=2022,IF(INDEX(Rank2022!78:78,MATCH($J$2,Rank2022!$1:$1,0))="","-",(INDEX(Rank2022!78:78,MATCH($J$2,Rank2022!$1:$1,0)))))))))</f>
        <v>9</v>
      </c>
      <c r="M115" s="391">
        <f>IF($L$2=2026,IF(INDEX(Score2026!85:85,MATCH($J$2,Score2026!$1:$1,0))="","-",(INDEX(Score2026!85:85,MATCH($J$2,Score2026!$1:$1,0)))),IF($L$2=2025,IF(INDEX(Score2025!78:78,MATCH($J$2,Score2025!$1:$1,0))="","-",(INDEX(Score2025!78:78,MATCH($J$2,Score2025!$1:$1,0)))),IF($L$2=2024,IF(INDEX(Score2024!78:78,MATCH($J$2,Score2024!$1:$1,0))="","-",(INDEX(Score2024!78:78,MATCH($J$2,Score2024!$1:$1,0)))),IF($L$2=2023,IF(INDEX(Score2023!78:78,MATCH($J$2,Score2023!$1:$1,0))="","-",(INDEX(Score2023!78:78,MATCH($J$2,Score2023!$1:$1,0)))),IF($L$2=2022,IF(INDEX(Score2022!78:78,MATCH($J$2,Score2022!$1:$1,0))="","-",(INDEX(Score2022!78:78,MATCH($J$2,Score2022!$1:$1,0)))))))))</f>
        <v>78.94736842105263</v>
      </c>
      <c r="N115" s="376">
        <f>IF($L$2=2026,IF(INDEX(Value2026!85:85,MATCH($J$2,Value2026!$1:$1,0))="","-",(INDEX(Value2026!85:85,MATCH($J$2,Value2026!$1:$1,0)))),IF($L$2=2025,IF(INDEX(Value2025!78:78,MATCH($J$2,Value2025!$1:$1,0))="","-",(INDEX(Value2025!78:78,MATCH($J$2,Value2025!$1:$1,0)))),IF($L$2=2024,IF(INDEX(Value2024!78:78,MATCH($J$2,Value2024!$1:$1,0))="","-",(INDEX(Value2024!78:78,MATCH($J$2,Value2024!$1:$1,0)))),IF($L$2=2023,IF(INDEX(Value2023!78:78,MATCH($J$2,Value2023!$1:$1,0))="","-",(INDEX(Value2023!78:78,MATCH($J$2,Value2023!$1:$1,0)))),IF($L$2=2022,IF(INDEX(Value2022!78:78,MATCH($J$2,Value2022!$1:$1,0))="","-",(INDEX(Value2022!78:78,MATCH($J$2,Value2022!$1:$1,0)))))))))</f>
        <v>3.7</v>
      </c>
      <c r="O115" s="377">
        <f t="shared" si="4"/>
        <v>83.94736842105263</v>
      </c>
      <c r="P115" s="378"/>
      <c r="Q115" s="358" t="str">
        <f t="shared" si="3"/>
        <v xml:space="preserve">t </v>
      </c>
      <c r="R115" s="348"/>
      <c r="S115" s="390">
        <f>IF($S$2=2026,IF(INDEX(Rank2026!85:85,MATCH($Q$2,Rank2026!$1:$1,0))="","-",(INDEX(Rank2026!85:85,MATCH($Q$2,Rank2026!$1:$1,0)))),IF($S$2=2025,IF(INDEX(Rank2025!78:78,MATCH($Q$2,Rank2025!$1:$1,0))="","-",(INDEX(Rank2025!78:78,MATCH($Q$2,Rank2025!$1:$1,0)))),IF($S$2=2024,IF(INDEX(Rank2024!78:78,MATCH($Q$2,Rank2024!$1:$1,0))="","-",(INDEX(Rank2024!78:78,MATCH($Q$2,Rank2024!$1:$1,0)))),IF($L$2=2023,IF(INDEX(Rank2023!78:78,MATCH($Q$2,Rank2023!$1:$1,0))="","-",(INDEX(Rank2023!78:78,MATCH($Q$2,Rank2023!$1:$1,0)))),IF($S$2=2022,IF(INDEX(Rank2022!78:78,MATCH($Q$2,Rank2022!$1:$1,0))="","-",(INDEX(Rank2022!78:78,MATCH($Q$2,Rank2022!$1:$1,0)))))))))</f>
        <v>19</v>
      </c>
      <c r="T115" s="375">
        <f>IF($S$2=2026,IF(INDEX(Score2026!85:85,MATCH($Q$2,Score2026!$1:$1,0))="","-",(INDEX(Score2026!85:85,MATCH($Q$2,Score2026!$1:$1,0)))),IF($S$2=2025,IF(INDEX(Score2025!78:78,MATCH($Q$2,Score2025!$1:$1,0))="","-",(INDEX(Score2025!78:78,MATCH($Q$2,Score2025!$1:$1,0)))),IF($S$2=2024,IF(INDEX(Score2024!78:78,MATCH($Q$2,Score2024!$1:$1,0))="","-",(INDEX(Score2024!78:78,MATCH($Q$2,Score2024!$1:$1,0)))),IF($S$2=2023,IF(INDEX(Score2023!78:78,MATCH($Q$2,Score2023!$1:$1,0))="","-",(INDEX(Score2023!78:78,MATCH($Q$2,Score2023!$1:$1,0)))),IF($S$2=2022,IF(INDEX(Score2022!78:78,MATCH($Q$2,Score2022!$1:$1,0))="","-",(INDEX(Score2022!78:78,MATCH($Q$2,Score2022!$1:$1,0)))))))))</f>
        <v>38.888888888888893</v>
      </c>
      <c r="U115" s="376">
        <f>IF($S$2=2026,IF(INDEX(Value2026!85:85,MATCH($Q$2,Value2026!$1:$1,0))="","-",(INDEX(Value2026!85:85,MATCH($Q$2,Value2026!$1:$1,0)))),IF($S$2=2025,IF(INDEX(Value2025!78:78,MATCH($Q$2,Value2025!$1:$1,0))="","-",(INDEX(Value2025!78:78,MATCH($Q$2,Value2025!$1:$1,0)))),IF($S$2=2024,IF(INDEX(Value2024!78:78,MATCH($Q$2,Value2024!$1:$1,0))="","-",(INDEX(Value2024!78:78,MATCH($Q$2,Value2024!$1:$1,0)))),IF($S$2=2023,IF(INDEX(Value2023!78:78,MATCH($Q$2,Value2023!$1:$1,0))="","-",(INDEX(Value2023!78:78,MATCH($Q$2,Value2023!$1:$1,0)))),IF($S$2=2022,IF(INDEX(Value2022!78:78,MATCH($Q$2,Value2022!$1:$1,0))="","-",(INDEX(Value2022!78:78,MATCH($Q$2,Value2022!$1:$1,0)))))))))</f>
        <v>5.8</v>
      </c>
      <c r="V115" s="377">
        <f t="shared" si="5"/>
        <v>43.888888888888893</v>
      </c>
      <c r="W115" s="348"/>
    </row>
    <row r="116" spans="4:23" ht="12" hidden="1" customHeight="1">
      <c r="D116" s="348" t="s">
        <v>253</v>
      </c>
      <c r="E116" s="393">
        <v>2.11</v>
      </c>
      <c r="F116" s="372" t="s">
        <v>180</v>
      </c>
      <c r="G116" s="372"/>
      <c r="H116" s="372"/>
      <c r="I116" s="372"/>
      <c r="J116" s="372"/>
      <c r="K116" s="372"/>
      <c r="L116" s="390">
        <f>IF($L$2=2026,IF(INDEX(Rank2026!86:86,MATCH($J$2,Rank2026!$1:$1,0))="","-",(INDEX(Rank2026!86:86,MATCH($J$2,Rank2026!$1:$1,0)))),IF($L$2=2025,IF(INDEX(Rank2025!79:79,MATCH($J$2,Rank2025!$1:$1,0))="","-",(INDEX(Rank2025!79:79,MATCH($J$2,Rank2025!$1:$1,0)))),IF($L$2=2024,IF(INDEX(Rank2024!79:79,MATCH($J$2,Rank2024!$1:$1,0))="","-",(INDEX(Rank2024!79:79,MATCH($J$2,Rank2024!$1:$1,0)))),IF($L$2=2023,IF(INDEX(Rank2023!79:79,MATCH($J$2,Rank2023!$1:$1,0))="","-",(INDEX(Rank2023!79:79,MATCH($J$2,Rank2023!$1:$1,0)))),IF($L$2=2022,IF(INDEX(Rank2022!79:79,MATCH($J$2,Rank2022!$1:$1,0))="","-",(INDEX(Rank2022!79:79,MATCH($J$2,Rank2022!$1:$1,0)))))))))</f>
        <v>4</v>
      </c>
      <c r="M116" s="391">
        <f>IF($L$2=2026,IF(INDEX(Score2026!86:86,MATCH($J$2,Score2026!$1:$1,0))="","-",(INDEX(Score2026!86:86,MATCH($J$2,Score2026!$1:$1,0)))),IF($L$2=2025,IF(INDEX(Score2025!79:79,MATCH($J$2,Score2025!$1:$1,0))="","-",(INDEX(Score2025!79:79,MATCH($J$2,Score2025!$1:$1,0)))),IF($L$2=2024,IF(INDEX(Score2024!79:79,MATCH($J$2,Score2024!$1:$1,0))="","-",(INDEX(Score2024!79:79,MATCH($J$2,Score2024!$1:$1,0)))),IF($L$2=2023,IF(INDEX(Score2023!79:79,MATCH($J$2,Score2023!$1:$1,0))="","-",(INDEX(Score2023!79:79,MATCH($J$2,Score2023!$1:$1,0)))),IF($L$2=2022,IF(INDEX(Score2022!79:79,MATCH($J$2,Score2022!$1:$1,0))="","-",(INDEX(Score2022!79:79,MATCH($J$2,Score2022!$1:$1,0)))))))))</f>
        <v>94.657873042044514</v>
      </c>
      <c r="N116" s="376">
        <f>IF($L$2=2026,IF(INDEX(Value2026!86:86,MATCH($J$2,Value2026!$1:$1,0))="","-",(INDEX(Value2026!86:86,MATCH($J$2,Value2026!$1:$1,0)))),IF($L$2=2025,IF(INDEX(Value2025!79:79,MATCH($J$2,Value2025!$1:$1,0))="","-",(INDEX(Value2025!79:79,MATCH($J$2,Value2025!$1:$1,0)))),IF($L$2=2024,IF(INDEX(Value2024!79:79,MATCH($J$2,Value2024!$1:$1,0))="","-",(INDEX(Value2024!79:79,MATCH($J$2,Value2024!$1:$1,0)))),IF($L$2=2023,IF(INDEX(Value2023!79:79,MATCH($J$2,Value2023!$1:$1,0))="","-",(INDEX(Value2023!79:79,MATCH($J$2,Value2023!$1:$1,0)))),IF($L$2=2022,IF(INDEX(Value2022!79:79,MATCH($J$2,Value2022!$1:$1,0))="","-",(INDEX(Value2022!79:79,MATCH($J$2,Value2022!$1:$1,0)))))))))</f>
        <v>87.8</v>
      </c>
      <c r="O116" s="377">
        <f t="shared" si="4"/>
        <v>99.657873042044514</v>
      </c>
      <c r="P116" s="379"/>
      <c r="Q116" s="358" t="str">
        <f t="shared" si="3"/>
        <v xml:space="preserve">t </v>
      </c>
      <c r="R116" s="379"/>
      <c r="S116" s="390">
        <f>IF($S$2=2026,IF(INDEX(Rank2026!86:86,MATCH($Q$2,Rank2026!$1:$1,0))="","-",(INDEX(Rank2026!86:86,MATCH($Q$2,Rank2026!$1:$1,0)))),IF($S$2=2025,IF(INDEX(Rank2025!79:79,MATCH($Q$2,Rank2025!$1:$1,0))="","-",(INDEX(Rank2025!79:79,MATCH($Q$2,Rank2025!$1:$1,0)))),IF($S$2=2024,IF(INDEX(Rank2024!79:79,MATCH($Q$2,Rank2024!$1:$1,0))="","-",(INDEX(Rank2024!79:79,MATCH($Q$2,Rank2024!$1:$1,0)))),IF($L$2=2023,IF(INDEX(Rank2023!79:79,MATCH($Q$2,Rank2023!$1:$1,0))="","-",(INDEX(Rank2023!79:79,MATCH($Q$2,Rank2023!$1:$1,0)))),IF($S$2=2022,IF(INDEX(Rank2022!79:79,MATCH($Q$2,Rank2022!$1:$1,0))="","-",(INDEX(Rank2022!79:79,MATCH($Q$2,Rank2022!$1:$1,0)))))))))</f>
        <v>16</v>
      </c>
      <c r="T116" s="375">
        <f>IF($S$2=2026,IF(INDEX(Score2026!86:86,MATCH($Q$2,Score2026!$1:$1,0))="","-",(INDEX(Score2026!86:86,MATCH($Q$2,Score2026!$1:$1,0)))),IF($S$2=2025,IF(INDEX(Score2025!79:79,MATCH($Q$2,Score2025!$1:$1,0))="","-",(INDEX(Score2025!79:79,MATCH($Q$2,Score2025!$1:$1,0)))),IF($S$2=2024,IF(INDEX(Score2024!79:79,MATCH($Q$2,Score2024!$1:$1,0))="","-",(INDEX(Score2024!79:79,MATCH($Q$2,Score2024!$1:$1,0)))),IF($S$2=2023,IF(INDEX(Score2023!79:79,MATCH($Q$2,Score2023!$1:$1,0))="","-",(INDEX(Score2023!79:79,MATCH($Q$2,Score2023!$1:$1,0)))),IF($S$2=2022,IF(INDEX(Score2022!79:79,MATCH($Q$2,Score2022!$1:$1,0))="","-",(INDEX(Score2022!79:79,MATCH($Q$2,Score2022!$1:$1,0)))))))))</f>
        <v>73.770491803278688</v>
      </c>
      <c r="U116" s="376">
        <f>IF($S$2=2026,IF(INDEX(Value2026!86:86,MATCH($Q$2,Value2026!$1:$1,0))="","-",(INDEX(Value2026!86:86,MATCH($Q$2,Value2026!$1:$1,0)))),IF($S$2=2025,IF(INDEX(Value2025!79:79,MATCH($Q$2,Value2025!$1:$1,0))="","-",(INDEX(Value2025!79:79,MATCH($Q$2,Value2025!$1:$1,0)))),IF($S$2=2024,IF(INDEX(Value2024!79:79,MATCH($Q$2,Value2024!$1:$1,0))="","-",(INDEX(Value2024!79:79,MATCH($Q$2,Value2024!$1:$1,0)))),IF($S$2=2023,IF(INDEX(Value2023!79:79,MATCH($Q$2,Value2023!$1:$1,0))="","-",(INDEX(Value2023!79:79,MATCH($Q$2,Value2023!$1:$1,0)))),IF($S$2=2022,IF(INDEX(Value2022!79:79,MATCH($Q$2,Value2022!$1:$1,0))="","-",(INDEX(Value2022!79:79,MATCH($Q$2,Value2022!$1:$1,0)))))))))</f>
        <v>75</v>
      </c>
      <c r="V116" s="377">
        <f t="shared" si="5"/>
        <v>78.770491803278688</v>
      </c>
      <c r="W116" s="348"/>
    </row>
    <row r="117" spans="4:23" ht="12" hidden="1" customHeight="1">
      <c r="D117" s="348" t="s">
        <v>253</v>
      </c>
      <c r="E117" s="372" t="s">
        <v>821</v>
      </c>
      <c r="F117" s="372" t="s">
        <v>391</v>
      </c>
      <c r="G117" s="372"/>
      <c r="H117" s="372"/>
      <c r="I117" s="372"/>
      <c r="J117" s="372"/>
      <c r="K117" s="372"/>
      <c r="L117" s="390" t="str">
        <f>IF($L$2=2026,IF(INDEX(Rank2026!87:87,MATCH($J$2,Rank2026!$1:$1,0))="","-",(INDEX(Rank2026!87:87,MATCH($J$2,Rank2026!$1:$1,0)))),IF($L$2=2025,IF(INDEX(Rank2025!80:80,MATCH($J$2,Rank2025!$1:$1,0))="","-",(INDEX(Rank2025!80:80,MATCH($J$2,Rank2025!$1:$1,0)))),IF($L$2=2024,IF(INDEX(Rank2024!80:80,MATCH($J$2,Rank2024!$1:$1,0))="","-",(INDEX(Rank2024!80:80,MATCH($J$2,Rank2024!$1:$1,0)))),IF($L$2=2023,IF(INDEX(Rank2023!80:80,MATCH($J$2,Rank2023!$1:$1,0))="","-",(INDEX(Rank2023!80:80,MATCH($J$2,Rank2023!$1:$1,0)))),IF($L$2=2022,IF(INDEX(Rank2022!80:80,MATCH($J$2,Rank2022!$1:$1,0))="","-",(INDEX(Rank2022!80:80,MATCH($J$2,Rank2022!$1:$1,0)))))))))</f>
        <v>-</v>
      </c>
      <c r="M117" s="391" t="str">
        <f>IF($L$2=2026,IF(INDEX(Score2026!87:87,MATCH($J$2,Score2026!$1:$1,0))="","-",(INDEX(Score2026!87:87,MATCH($J$2,Score2026!$1:$1,0)))),IF($L$2=2025,IF(INDEX(Score2025!80:80,MATCH($J$2,Score2025!$1:$1,0))="","-",(INDEX(Score2025!80:80,MATCH($J$2,Score2025!$1:$1,0)))),IF($L$2=2024,IF(INDEX(Score2024!80:80,MATCH($J$2,Score2024!$1:$1,0))="","-",(INDEX(Score2024!80:80,MATCH($J$2,Score2024!$1:$1,0)))),IF($L$2=2023,IF(INDEX(Score2023!80:80,MATCH($J$2,Score2023!$1:$1,0))="","-",(INDEX(Score2023!80:80,MATCH($J$2,Score2023!$1:$1,0)))),IF($L$2=2022,IF(INDEX(Score2022!80:80,MATCH($J$2,Score2022!$1:$1,0))="","-",(INDEX(Score2022!80:80,MATCH($J$2,Score2022!$1:$1,0)))))))))</f>
        <v>-</v>
      </c>
      <c r="N117" s="376" t="str">
        <f>IF($L$2=2026,IF(INDEX(Value2026!87:87,MATCH($J$2,Value2026!$1:$1,0))="","-",(INDEX(Value2026!87:87,MATCH($J$2,Value2026!$1:$1,0)))),IF($L$2=2025,IF(INDEX(Value2025!80:80,MATCH($J$2,Value2025!$1:$1,0))="","-",(INDEX(Value2025!80:80,MATCH($J$2,Value2025!$1:$1,0)))),IF($L$2=2024,IF(INDEX(Value2024!80:80,MATCH($J$2,Value2024!$1:$1,0))="","-",(INDEX(Value2024!80:80,MATCH($J$2,Value2024!$1:$1,0)))),IF($L$2=2023,IF(INDEX(Value2023!80:80,MATCH($J$2,Value2023!$1:$1,0))="","-",(INDEX(Value2023!80:80,MATCH($J$2,Value2023!$1:$1,0)))),IF($L$2=2022,IF(INDEX(Value2022!80:80,MATCH($J$2,Value2022!$1:$1,0))="","-",(INDEX(Value2022!80:80,MATCH($J$2,Value2022!$1:$1,0)))))))))</f>
        <v>-</v>
      </c>
      <c r="O117" s="377" t="str">
        <f t="shared" si="4"/>
        <v/>
      </c>
      <c r="P117" s="379"/>
      <c r="Q117" s="358" t="str">
        <f t="shared" si="3"/>
        <v/>
      </c>
      <c r="R117" s="379"/>
      <c r="S117" s="390" t="str">
        <f>IF($S$2=2026,IF(INDEX(Rank2026!87:87,MATCH($Q$2,Rank2026!$1:$1,0))="","-",(INDEX(Rank2026!87:87,MATCH($Q$2,Rank2026!$1:$1,0)))),IF($S$2=2025,IF(INDEX(Rank2025!80:80,MATCH($Q$2,Rank2025!$1:$1,0))="","-",(INDEX(Rank2025!80:80,MATCH($Q$2,Rank2025!$1:$1,0)))),IF($S$2=2024,IF(INDEX(Rank2024!80:80,MATCH($Q$2,Rank2024!$1:$1,0))="","-",(INDEX(Rank2024!80:80,MATCH($Q$2,Rank2024!$1:$1,0)))),IF($L$2=2023,IF(INDEX(Rank2023!80:80,MATCH($Q$2,Rank2023!$1:$1,0))="","-",(INDEX(Rank2023!80:80,MATCH($Q$2,Rank2023!$1:$1,0)))),IF($S$2=2022,IF(INDEX(Rank2022!80:80,MATCH($Q$2,Rank2022!$1:$1,0))="","-",(INDEX(Rank2022!80:80,MATCH($Q$2,Rank2022!$1:$1,0)))))))))</f>
        <v>-</v>
      </c>
      <c r="T117" s="375">
        <f>IF($S$2=2026,IF(INDEX(Score2026!87:87,MATCH($Q$2,Score2026!$1:$1,0))="","-",(INDEX(Score2026!87:87,MATCH($Q$2,Score2026!$1:$1,0)))),IF($S$2=2025,IF(INDEX(Score2025!80:80,MATCH($Q$2,Score2025!$1:$1,0))="","-",(INDEX(Score2025!80:80,MATCH($Q$2,Score2025!$1:$1,0)))),IF($S$2=2024,IF(INDEX(Score2024!80:80,MATCH($Q$2,Score2024!$1:$1,0))="","-",(INDEX(Score2024!80:80,MATCH($Q$2,Score2024!$1:$1,0)))),IF($S$2=2023,IF(INDEX(Score2023!80:80,MATCH($Q$2,Score2023!$1:$1,0))="","-",(INDEX(Score2023!80:80,MATCH($Q$2,Score2023!$1:$1,0)))),IF($S$2=2022,IF(INDEX(Score2022!80:80,MATCH($Q$2,Score2022!$1:$1,0))="","-",(INDEX(Score2022!80:80,MATCH($Q$2,Score2022!$1:$1,0)))))))))</f>
        <v>0</v>
      </c>
      <c r="U117" s="376" t="str">
        <f>IF($S$2=2026,IF(INDEX(Value2026!87:87,MATCH($Q$2,Value2026!$1:$1,0))="","-",(INDEX(Value2026!87:87,MATCH($Q$2,Value2026!$1:$1,0)))),IF($S$2=2025,IF(INDEX(Value2025!80:80,MATCH($Q$2,Value2025!$1:$1,0))="","-",(INDEX(Value2025!80:80,MATCH($Q$2,Value2025!$1:$1,0)))),IF($S$2=2024,IF(INDEX(Value2024!80:80,MATCH($Q$2,Value2024!$1:$1,0))="","-",(INDEX(Value2024!80:80,MATCH($Q$2,Value2024!$1:$1,0)))),IF($S$2=2023,IF(INDEX(Value2023!80:80,MATCH($Q$2,Value2023!$1:$1,0))="","-",(INDEX(Value2023!80:80,MATCH($Q$2,Value2023!$1:$1,0)))),IF($S$2=2022,IF(INDEX(Value2022!80:80,MATCH($Q$2,Value2022!$1:$1,0))="","-",(INDEX(Value2022!80:80,MATCH($Q$2,Value2022!$1:$1,0)))))))))</f>
        <v>-</v>
      </c>
      <c r="V117" s="377">
        <f t="shared" si="5"/>
        <v>5</v>
      </c>
      <c r="W117" s="348"/>
    </row>
    <row r="118" spans="4:23" ht="12" hidden="1" customHeight="1">
      <c r="D118" s="348" t="s">
        <v>253</v>
      </c>
      <c r="E118" s="379"/>
      <c r="F118" s="379"/>
      <c r="G118" s="379"/>
      <c r="H118" s="379"/>
      <c r="I118" s="379"/>
      <c r="J118" s="379"/>
      <c r="K118" s="379"/>
      <c r="L118" s="346"/>
      <c r="M118" s="347"/>
      <c r="N118" s="638"/>
      <c r="O118" s="378"/>
      <c r="P118" s="379"/>
      <c r="Q118" s="358"/>
      <c r="R118" s="379"/>
      <c r="S118" s="346"/>
      <c r="T118" s="347"/>
      <c r="U118" s="638"/>
      <c r="V118" s="378"/>
      <c r="W118" s="348"/>
    </row>
    <row r="119" spans="4:23" ht="12" customHeight="1">
      <c r="D119" s="348" t="s">
        <v>262</v>
      </c>
      <c r="E119" s="370" t="s">
        <v>262</v>
      </c>
      <c r="F119" s="370"/>
      <c r="G119" s="370"/>
      <c r="H119" s="370"/>
      <c r="I119" s="370"/>
      <c r="J119" s="370"/>
      <c r="K119" s="370"/>
      <c r="L119" s="368" t="s">
        <v>243</v>
      </c>
      <c r="M119" s="369" t="s">
        <v>237</v>
      </c>
      <c r="N119" s="368" t="s">
        <v>273</v>
      </c>
      <c r="O119" s="389"/>
      <c r="P119" s="389"/>
      <c r="Q119" s="358"/>
      <c r="R119" s="348"/>
      <c r="S119" s="368" t="s">
        <v>243</v>
      </c>
      <c r="T119" s="369" t="s">
        <v>237</v>
      </c>
      <c r="U119" s="368" t="s">
        <v>273</v>
      </c>
      <c r="V119" s="389"/>
      <c r="W119" s="348"/>
    </row>
    <row r="120" spans="4:23" ht="12" customHeight="1">
      <c r="D120" s="348" t="s">
        <v>262</v>
      </c>
      <c r="E120" s="372" t="s">
        <v>183</v>
      </c>
      <c r="F120" s="373" t="s">
        <v>263</v>
      </c>
      <c r="G120" s="373"/>
      <c r="H120" s="373"/>
      <c r="I120" s="373"/>
      <c r="J120" s="373"/>
      <c r="K120" s="373"/>
      <c r="L120" s="390">
        <f>IF($L$2=2026,IF(INDEX(Rank2026!91:91,MATCH($J$2,Rank2026!$1:$1,0))="","-",(INDEX(Rank2026!91:91,MATCH($J$2,Rank2026!$1:$1,0)))),IF($L$2=2025,IF(INDEX(Rank2025!83:83,MATCH($J$2,Rank2025!$1:$1,0))="","-",(INDEX(Rank2025!83:83,MATCH($J$2,Rank2025!$1:$1,0)))),IF($L$2=2024,IF(INDEX(Rank2024!83:83,MATCH($J$2,Rank2024!$1:$1,0))="","-",(INDEX(Rank2024!83:83,MATCH($J$2,Rank2024!$1:$1,0)))),IF($L$2=2023,IF(INDEX(Rank2023!82:82,MATCH($J$2,Rank2023!$1:$1,0))="","-",(INDEX(Rank2023!82:82,MATCH($J$2,Rank2023!$1:$1,0)))),IF($L$2=2022,IF(INDEX(Rank2022!82:82,MATCH($J$2,Rank2022!$1:$1,0))="","-",(INDEX(Rank2022!82:82,MATCH($J$2,Rank2022!$1:$1,0)))))))))</f>
        <v>6</v>
      </c>
      <c r="M120" s="391">
        <f>IF($L$2=2026,IF(INDEX(Score2026!91:91,MATCH($J$2,Score2026!$1:$1,0))="","-",(INDEX(Score2026!91:91,MATCH($J$2,Score2026!$1:$1,0)))),IF($L$2=2025,IF(INDEX(Score2025!83:83,MATCH($J$2,Score2025!$1:$1,0))="","-",(INDEX(Score2025!83:83,MATCH($J$2,Score2025!$1:$1,0)))),IF($L$2=2024,IF(INDEX(Score2024!83:83,MATCH($J$2,Score2024!$1:$1,0))="","-",(INDEX(Score2024!83:83,MATCH($J$2,Score2024!$1:$1,0)))),IF($L$2=2023,IF(INDEX(Score2023!82:82,MATCH($J$2,Score2023!$1:$1,0))="","-",(INDEX(Score2023!82:82,MATCH($J$2,Score2023!$1:$1,0)))),IF($L$2=2022,IF(INDEX(Score2022!82:82,MATCH($J$2,Score2022!$1:$1,0))="","-",(INDEX(Score2022!82:82,MATCH($J$2,Score2022!$1:$1,0)))))))))</f>
        <v>91.987562784022955</v>
      </c>
      <c r="N120" s="376">
        <f>IF($L$2=2026,IF(INDEX(Value2026!91:91,MATCH($J$2,Value2026!$1:$1,0))="","-",(INDEX(Value2026!91:91,MATCH($J$2,Value2026!$1:$1,0)))),IF($L$2=2025,IF(INDEX(Value2025!83:83,MATCH($J$2,Value2025!$1:$1,0))="","-",(INDEX(Value2025!83:83,MATCH($J$2,Value2025!$1:$1,0)))),IF($L$2=2024,IF(INDEX(Value2024!83:83,MATCH($J$2,Value2024!$1:$1,0))="","-",(INDEX(Value2024!83:83,MATCH($J$2,Value2024!$1:$1,0)))),IF($L$2=2023,IF(INDEX(Value2023!82:82,MATCH($J$2,Value2023!$1:$1,0))="","-",(INDEX(Value2023!82:82,MATCH($J$2,Value2023!$1:$1,0)))),IF($L$2=2022,IF(INDEX(Value2022!82:82,MATCH($J$2,Value2022!$1:$1,0))="","-",(INDEX(Value2022!82:82,MATCH($J$2,Value2022!$1:$1,0)))))))))</f>
        <v>9.84</v>
      </c>
      <c r="O120" s="377">
        <f t="shared" ref="O120:O138" si="6">IF(M120="-","",M120+5)</f>
        <v>96.987562784022955</v>
      </c>
      <c r="P120" s="378"/>
      <c r="Q120" s="358" t="str">
        <f t="shared" si="3"/>
        <v xml:space="preserve">t </v>
      </c>
      <c r="R120" s="348"/>
      <c r="S120" s="390">
        <f>IF($S$2=2026,IF(INDEX(Rank2026!91:91,MATCH($Q$2,Rank2026!$1:$1,0))="","-",(INDEX(Rank2026!91:91,MATCH($Q$2,Rank2026!$1:$1,0)))),IF($S$2=2025,IF(INDEX(Rank2025!83:83,MATCH($Q$2,Rank2025!$1:$1,0))="","-",(INDEX(Rank2025!83:83,MATCH($Q$2,Rank2025!$1:$1,0)))),IF($S$2=2024,IF(INDEX(Rank2024!83:83,MATCH($Q$2,Rank2024!$1:$1,0))="","-",(INDEX(Rank2024!83:83,MATCH($Q$2,Rank2024!$1:$1,0)))),IF($L$2=2023,IF(INDEX(Rank2023!82:82,MATCH($Q$2,Rank2023!$1:$1,0))="","-",(INDEX(Rank2023!82:82,MATCH($Q$2,Rank2023!$1:$1,0)))),IF($S$2=2022,IF(INDEX(Rank2022!82:82,MATCH($Q$2,Rank2022!$1:$1,0))="","-",(INDEX(Rank2022!82:82,MATCH($Q$2,Rank2022!$1:$1,0)))))))))</f>
        <v>10</v>
      </c>
      <c r="T120" s="375">
        <f>IF($S$2=2026,IF(INDEX(Score2026!91:91,MATCH($Q$2,Score2026!$1:$1,0))="","-",(INDEX(Score2026!91:91,MATCH($Q$2,Score2026!$1:$1,0)))),IF($S$2=2025,IF(INDEX(Score2025!83:83,MATCH($Q$2,Score2025!$1:$1,0))="","-",(INDEX(Score2025!83:83,MATCH($Q$2,Score2025!$1:$1,0)))),IF($S$2=2024,IF(INDEX(Score2024!83:83,MATCH($Q$2,Score2024!$1:$1,0))="","-",(INDEX(Score2024!83:83,MATCH($Q$2,Score2024!$1:$1,0)))),IF($S$2=2023,IF(INDEX(Score2023!82:82,MATCH($Q$2,Score2023!$1:$1,0))="","-",(INDEX(Score2023!82:82,MATCH($Q$2,Score2023!$1:$1,0)))),IF($S$2=2022,IF(INDEX(Score2022!82:82,MATCH($Q$2,Score2022!$1:$1,0))="","-",(INDEX(Score2022!82:82,MATCH($Q$2,Score2022!$1:$1,0)))))))))</f>
        <v>80.28857129088729</v>
      </c>
      <c r="U120" s="376">
        <f>IF($S$2=2026,IF(INDEX(Value2026!91:91,MATCH($Q$2,Value2026!$1:$1,0))="","-",(INDEX(Value2026!91:91,MATCH($Q$2,Value2026!$1:$1,0)))),IF($S$2=2025,IF(INDEX(Value2025!83:83,MATCH($Q$2,Value2025!$1:$1,0))="","-",(INDEX(Value2025!83:83,MATCH($Q$2,Value2025!$1:$1,0)))),IF($S$2=2024,IF(INDEX(Value2024!83:83,MATCH($Q$2,Value2024!$1:$1,0))="","-",(INDEX(Value2024!83:83,MATCH($Q$2,Value2024!$1:$1,0)))),IF($S$2=2023,IF(INDEX(Value2023!82:82,MATCH($Q$2,Value2023!$1:$1,0))="","-",(INDEX(Value2023!82:82,MATCH($Q$2,Value2023!$1:$1,0)))),IF($S$2=2022,IF(INDEX(Value2022!82:82,MATCH($Q$2,Value2022!$1:$1,0))="","-",(INDEX(Value2022!82:82,MATCH($Q$2,Value2022!$1:$1,0)))))))))</f>
        <v>14.444257</v>
      </c>
      <c r="V120" s="377">
        <f>IF(T120="-","",T120+5)</f>
        <v>85.28857129088729</v>
      </c>
      <c r="W120" s="348"/>
    </row>
    <row r="121" spans="4:23" ht="12" customHeight="1">
      <c r="D121" s="348" t="s">
        <v>262</v>
      </c>
      <c r="E121" s="379" t="s">
        <v>185</v>
      </c>
      <c r="F121" s="348" t="s">
        <v>822</v>
      </c>
      <c r="G121" s="348"/>
      <c r="H121" s="348"/>
      <c r="I121" s="348"/>
      <c r="J121" s="348"/>
      <c r="K121" s="348"/>
      <c r="L121" s="390">
        <f>IF($L$2=2026,IF(INDEX(Rank2026!92:92,MATCH($J$2,Rank2026!$1:$1,0))="","-",(INDEX(Rank2026!92:92,MATCH($J$2,Rank2026!$1:$1,0)))),IF($L$2=2025,IF(INDEX(Rank2025!84:84,MATCH($J$2,Rank2025!$1:$1,0))="","-",(INDEX(Rank2025!84:84,MATCH($J$2,Rank2025!$1:$1,0)))),IF($L$2=2024,IF(INDEX(Rank2024!84:84,MATCH($J$2,Rank2024!$1:$1,0))="","-",(INDEX(Rank2024!84:84,MATCH($J$2,Rank2024!$1:$1,0)))),IF($L$2=2023,IF(INDEX(Rank2023!83:83,MATCH($J$2,Rank2023!$1:$1,0))="","-",(INDEX(Rank2023!83:83,MATCH($J$2,Rank2023!$1:$1,0)))),IF($L$2=2022,IF(INDEX(Rank2022!83:83,MATCH($J$2,Rank2022!$1:$1,0))="","-",(INDEX(Rank2022!83:83,MATCH($J$2,Rank2022!$1:$1,0)))))))))</f>
        <v>8</v>
      </c>
      <c r="M121" s="391">
        <f>IF($L$2=2026,IF(INDEX(Score2026!92:92,MATCH($J$2,Score2026!$1:$1,0))="","-",(INDEX(Score2026!92:92,MATCH($J$2,Score2026!$1:$1,0)))),IF($L$2=2025,IF(INDEX(Score2025!84:84,MATCH($J$2,Score2025!$1:$1,0))="","-",(INDEX(Score2025!84:84,MATCH($J$2,Score2025!$1:$1,0)))),IF($L$2=2024,IF(INDEX(Score2024!84:84,MATCH($J$2,Score2024!$1:$1,0))="","-",(INDEX(Score2024!84:84,MATCH($J$2,Score2024!$1:$1,0)))),IF($L$2=2023,IF(INDEX(Score2023!83:83,MATCH($J$2,Score2023!$1:$1,0))="","-",(INDEX(Score2023!83:83,MATCH($J$2,Score2023!$1:$1,0)))),IF($L$2=2022,IF(INDEX(Score2022!83:83,MATCH($J$2,Score2022!$1:$1,0))="","-",(INDEX(Score2022!83:83,MATCH($J$2,Score2022!$1:$1,0)))))))))</f>
        <v>33.665643373715618</v>
      </c>
      <c r="N121" s="376">
        <f>IF($L$2=2026,IF(INDEX(Value2026!92:92,MATCH($J$2,Value2026!$1:$1,0))="","-",(INDEX(Value2026!92:92,MATCH($J$2,Value2026!$1:$1,0)))),IF($L$2=2025,IF(INDEX(Value2025!84:84,MATCH($J$2,Value2025!$1:$1,0))="","-",(INDEX(Value2025!84:84,MATCH($J$2,Value2025!$1:$1,0)))),IF($L$2=2024,IF(INDEX(Value2024!84:84,MATCH($J$2,Value2024!$1:$1,0))="","-",(INDEX(Value2024!84:84,MATCH($J$2,Value2024!$1:$1,0)))),IF($L$2=2023,IF(INDEX(Value2023!83:83,MATCH($J$2,Value2023!$1:$1,0))="","-",(INDEX(Value2023!83:83,MATCH($J$2,Value2023!$1:$1,0)))),IF($L$2=2022,IF(INDEX(Value2022!83:83,MATCH($J$2,Value2022!$1:$1,0))="","-",(INDEX(Value2022!83:83,MATCH($J$2,Value2022!$1:$1,0)))))))))</f>
        <v>7.4520000000000003E-3</v>
      </c>
      <c r="O121" s="377">
        <f t="shared" si="6"/>
        <v>38.665643373715618</v>
      </c>
      <c r="P121" s="378"/>
      <c r="Q121" s="358" t="str">
        <f t="shared" si="3"/>
        <v xml:space="preserve">t </v>
      </c>
      <c r="R121" s="348"/>
      <c r="S121" s="390">
        <f>IF($S$2=2026,IF(INDEX(Rank2026!92:92,MATCH($Q$2,Rank2026!$1:$1,0))="","-",(INDEX(Rank2026!92:92,MATCH($Q$2,Rank2026!$1:$1,0)))),IF($S$2=2025,IF(INDEX(Rank2025!84:84,MATCH($Q$2,Rank2025!$1:$1,0))="","-",(INDEX(Rank2025!84:84,MATCH($Q$2,Rank2025!$1:$1,0)))),IF($S$2=2024,IF(INDEX(Rank2024!84:84,MATCH($Q$2,Rank2024!$1:$1,0))="","-",(INDEX(Rank2024!84:84,MATCH($Q$2,Rank2024!$1:$1,0)))),IF($L$2=2023,IF(INDEX(Rank2023!83:83,MATCH($Q$2,Rank2023!$1:$1,0))="","-",(INDEX(Rank2023!83:83,MATCH($Q$2,Rank2023!$1:$1,0)))),IF($S$2=2022,IF(INDEX(Rank2022!83:83,MATCH($Q$2,Rank2022!$1:$1,0))="","-",(INDEX(Rank2022!83:83,MATCH($Q$2,Rank2022!$1:$1,0)))))))))</f>
        <v>16</v>
      </c>
      <c r="T121" s="375">
        <f>IF($S$2=2026,IF(INDEX(Score2026!92:92,MATCH($Q$2,Score2026!$1:$1,0))="","-",(INDEX(Score2026!92:92,MATCH($Q$2,Score2026!$1:$1,0)))),IF($S$2=2025,IF(INDEX(Score2025!84:84,MATCH($Q$2,Score2025!$1:$1,0))="","-",(INDEX(Score2025!84:84,MATCH($Q$2,Score2025!$1:$1,0)))),IF($S$2=2024,IF(INDEX(Score2024!84:84,MATCH($Q$2,Score2024!$1:$1,0))="","-",(INDEX(Score2024!84:84,MATCH($Q$2,Score2024!$1:$1,0)))),IF($S$2=2023,IF(INDEX(Score2023!83:83,MATCH($Q$2,Score2023!$1:$1,0))="","-",(INDEX(Score2023!83:83,MATCH($Q$2,Score2023!$1:$1,0)))),IF($S$2=2022,IF(INDEX(Score2022!83:83,MATCH($Q$2,Score2022!$1:$1,0))="","-",(INDEX(Score2022!83:83,MATCH($Q$2,Score2022!$1:$1,0)))))))))</f>
        <v>19.149434988512219</v>
      </c>
      <c r="U121" s="376">
        <f>IF($S$2=2026,IF(INDEX(Value2026!92:92,MATCH($Q$2,Value2026!$1:$1,0))="","-",(INDEX(Value2026!92:92,MATCH($Q$2,Value2026!$1:$1,0)))),IF($S$2=2025,IF(INDEX(Value2025!84:84,MATCH($Q$2,Value2025!$1:$1,0))="","-",(INDEX(Value2025!84:84,MATCH($Q$2,Value2025!$1:$1,0)))),IF($S$2=2024,IF(INDEX(Value2024!84:84,MATCH($Q$2,Value2024!$1:$1,0))="","-",(INDEX(Value2024!84:84,MATCH($Q$2,Value2024!$1:$1,0)))),IF($S$2=2023,IF(INDEX(Value2023!83:83,MATCH($Q$2,Value2023!$1:$1,0))="","-",(INDEX(Value2023!83:83,MATCH($Q$2,Value2023!$1:$1,0)))),IF($S$2=2022,IF(INDEX(Value2022!83:83,MATCH($Q$2,Value2022!$1:$1,0))="","-",(INDEX(Value2022!83:83,MATCH($Q$2,Value2022!$1:$1,0)))))))))</f>
        <v>4.7470000000000004E-3</v>
      </c>
      <c r="V121" s="377">
        <f t="shared" ref="V121:V138" si="7">IF(T121="-","",T121+5)</f>
        <v>24.149434988512219</v>
      </c>
      <c r="W121" s="348"/>
    </row>
    <row r="122" spans="4:23" ht="12" customHeight="1">
      <c r="D122" s="348" t="s">
        <v>262</v>
      </c>
      <c r="E122" s="372" t="s">
        <v>187</v>
      </c>
      <c r="F122" s="373" t="s">
        <v>188</v>
      </c>
      <c r="G122" s="373"/>
      <c r="H122" s="373"/>
      <c r="I122" s="373"/>
      <c r="J122" s="373"/>
      <c r="K122" s="373"/>
      <c r="L122" s="390">
        <f>IF($L$2=2026,IF(INDEX(Rank2026!93:93,MATCH($J$2,Rank2026!$1:$1,0))="","-",(INDEX(Rank2026!93:93,MATCH($J$2,Rank2026!$1:$1,0)))),IF($L$2=2025,IF(INDEX(Rank2025!85:85,MATCH($J$2,Rank2025!$1:$1,0))="","-",(INDEX(Rank2025!85:85,MATCH($J$2,Rank2025!$1:$1,0)))),IF($L$2=2024,IF(INDEX(Rank2024!85:85,MATCH($J$2,Rank2024!$1:$1,0))="","-",(INDEX(Rank2024!85:85,MATCH($J$2,Rank2024!$1:$1,0)))),IF($L$2=2023,IF(INDEX(Rank2023!84:84,MATCH($J$2,Rank2023!$1:$1,0))="","-",(INDEX(Rank2023!84:84,MATCH($J$2,Rank2023!$1:$1,0)))),IF($L$2=2022,IF(INDEX(Rank2022!84:84,MATCH($J$2,Rank2022!$1:$1,0))="","-",(INDEX(Rank2022!84:84,MATCH($J$2,Rank2022!$1:$1,0)))))))))</f>
        <v>4</v>
      </c>
      <c r="M122" s="391">
        <f>IF($L$2=2026,IF(INDEX(Score2026!93:93,MATCH($J$2,Score2026!$1:$1,0))="","-",(INDEX(Score2026!93:93,MATCH($J$2,Score2026!$1:$1,0)))),IF($L$2=2025,IF(INDEX(Score2025!85:85,MATCH($J$2,Score2025!$1:$1,0))="","-",(INDEX(Score2025!85:85,MATCH($J$2,Score2025!$1:$1,0)))),IF($L$2=2024,IF(INDEX(Score2024!85:85,MATCH($J$2,Score2024!$1:$1,0))="","-",(INDEX(Score2024!85:85,MATCH($J$2,Score2024!$1:$1,0)))),IF($L$2=2023,IF(INDEX(Score2023!84:84,MATCH($J$2,Score2023!$1:$1,0))="","-",(INDEX(Score2023!84:84,MATCH($J$2,Score2023!$1:$1,0)))),IF($L$2=2022,IF(INDEX(Score2022!84:84,MATCH($J$2,Score2022!$1:$1,0))="","-",(INDEX(Score2022!84:84,MATCH($J$2,Score2022!$1:$1,0)))))))))</f>
        <v>97.41190040650406</v>
      </c>
      <c r="N122" s="376">
        <f>IF($L$2=2026,IF(INDEX(Value2026!93:93,MATCH($J$2,Value2026!$1:$1,0))="","-",(INDEX(Value2026!93:93,MATCH($J$2,Value2026!$1:$1,0)))),IF($L$2=2025,IF(INDEX(Value2025!85:85,MATCH($J$2,Value2025!$1:$1,0))="","-",(INDEX(Value2025!85:85,MATCH($J$2,Value2025!$1:$1,0)))),IF($L$2=2024,IF(INDEX(Value2024!85:85,MATCH($J$2,Value2024!$1:$1,0))="","-",(INDEX(Value2024!85:85,MATCH($J$2,Value2024!$1:$1,0)))),IF($L$2=2023,IF(INDEX(Value2023!84:84,MATCH($J$2,Value2023!$1:$1,0))="","-",(INDEX(Value2023!84:84,MATCH($J$2,Value2023!$1:$1,0)))),IF($L$2=2022,IF(INDEX(Value2022!84:84,MATCH($J$2,Value2022!$1:$1,0))="","-",(INDEX(Value2022!84:84,MATCH($J$2,Value2022!$1:$1,0)))))))))</f>
        <v>97.453310000000002</v>
      </c>
      <c r="O122" s="377">
        <f t="shared" si="6"/>
        <v>102.41190040650406</v>
      </c>
      <c r="P122" s="378"/>
      <c r="Q122" s="358" t="str">
        <f t="shared" si="3"/>
        <v xml:space="preserve">t </v>
      </c>
      <c r="R122" s="348"/>
      <c r="S122" s="390">
        <f>IF($S$2=2026,IF(INDEX(Rank2026!93:93,MATCH($Q$2,Rank2026!$1:$1,0))="","-",(INDEX(Rank2026!93:93,MATCH($Q$2,Rank2026!$1:$1,0)))),IF($S$2=2025,IF(INDEX(Rank2025!85:85,MATCH($Q$2,Rank2025!$1:$1,0))="","-",(INDEX(Rank2025!85:85,MATCH($Q$2,Rank2025!$1:$1,0)))),IF($S$2=2024,IF(INDEX(Rank2024!85:85,MATCH($Q$2,Rank2024!$1:$1,0))="","-",(INDEX(Rank2024!85:85,MATCH($Q$2,Rank2024!$1:$1,0)))),IF($L$2=2023,IF(INDEX(Rank2023!84:84,MATCH($Q$2,Rank2023!$1:$1,0))="","-",(INDEX(Rank2023!84:84,MATCH($Q$2,Rank2023!$1:$1,0)))),IF($S$2=2022,IF(INDEX(Rank2022!84:84,MATCH($Q$2,Rank2022!$1:$1,0))="","-",(INDEX(Rank2022!84:84,MATCH($Q$2,Rank2022!$1:$1,0)))))))))</f>
        <v>13</v>
      </c>
      <c r="T122" s="375">
        <f>IF($S$2=2026,IF(INDEX(Score2026!93:93,MATCH($Q$2,Score2026!$1:$1,0))="","-",(INDEX(Score2026!93:93,MATCH($Q$2,Score2026!$1:$1,0)))),IF($S$2=2025,IF(INDEX(Score2025!85:85,MATCH($Q$2,Score2025!$1:$1,0))="","-",(INDEX(Score2025!85:85,MATCH($Q$2,Score2025!$1:$1,0)))),IF($S$2=2024,IF(INDEX(Score2024!85:85,MATCH($Q$2,Score2024!$1:$1,0))="","-",(INDEX(Score2024!85:85,MATCH($Q$2,Score2024!$1:$1,0)))),IF($S$2=2023,IF(INDEX(Score2023!84:84,MATCH($Q$2,Score2023!$1:$1,0))="","-",(INDEX(Score2023!84:84,MATCH($Q$2,Score2023!$1:$1,0)))),IF($S$2=2022,IF(INDEX(Score2022!84:84,MATCH($Q$2,Score2022!$1:$1,0))="","-",(INDEX(Score2022!84:84,MATCH($Q$2,Score2022!$1:$1,0)))))))))</f>
        <v>61.287886959335566</v>
      </c>
      <c r="U122" s="376">
        <f>IF($S$2=2026,IF(INDEX(Value2026!93:93,MATCH($Q$2,Value2026!$1:$1,0))="","-",(INDEX(Value2026!93:93,MATCH($Q$2,Value2026!$1:$1,0)))),IF($S$2=2025,IF(INDEX(Value2025!85:85,MATCH($Q$2,Value2025!$1:$1,0))="","-",(INDEX(Value2025!85:85,MATCH($Q$2,Value2025!$1:$1,0)))),IF($S$2=2024,IF(INDEX(Value2024!85:85,MATCH($Q$2,Value2024!$1:$1,0))="","-",(INDEX(Value2024!85:85,MATCH($Q$2,Value2024!$1:$1,0)))),IF($S$2=2023,IF(INDEX(Value2023!84:84,MATCH($Q$2,Value2023!$1:$1,0))="","-",(INDEX(Value2023!84:84,MATCH($Q$2,Value2023!$1:$1,0)))),IF($S$2=2022,IF(INDEX(Value2022!84:84,MATCH($Q$2,Value2022!$1:$1,0))="","-",(INDEX(Value2022!84:84,MATCH($Q$2,Value2022!$1:$1,0)))))))))</f>
        <v>64.11</v>
      </c>
      <c r="V122" s="377">
        <f t="shared" si="7"/>
        <v>66.287886959335566</v>
      </c>
      <c r="W122" s="348"/>
    </row>
    <row r="123" spans="4:23" ht="12" customHeight="1">
      <c r="D123" s="348" t="s">
        <v>262</v>
      </c>
      <c r="E123" s="379" t="s">
        <v>189</v>
      </c>
      <c r="F123" s="348" t="s">
        <v>823</v>
      </c>
      <c r="G123" s="348"/>
      <c r="H123" s="348"/>
      <c r="I123" s="348"/>
      <c r="J123" s="348"/>
      <c r="K123" s="348"/>
      <c r="L123" s="390">
        <f>IF($L$2=2026,IF(INDEX(Rank2026!94:94,MATCH($J$2,Rank2026!$1:$1,0))="","-",(INDEX(Rank2026!94:94,MATCH($J$2,Rank2026!$1:$1,0)))),IF($L$2=2025,IF(INDEX(Rank2025!86:86,MATCH($J$2,Rank2025!$1:$1,0))="","-",(INDEX(Rank2025!86:86,MATCH($J$2,Rank2025!$1:$1,0)))),IF($L$2=2024,IF(INDEX(Rank2024!86:86,MATCH($J$2,Rank2024!$1:$1,0))="","-",(INDEX(Rank2024!86:86,MATCH($J$2,Rank2024!$1:$1,0)))),IF($L$2=2023,IF(INDEX(Rank2023!85:85,MATCH($J$2,Rank2023!$1:$1,0))="","-",(INDEX(Rank2023!85:85,MATCH($J$2,Rank2023!$1:$1,0)))),IF($L$2=2022,IF(INDEX(Rank2022!85:85,MATCH($J$2,Rank2022!$1:$1,0))="","-",(INDEX(Rank2022!85:85,MATCH($J$2,Rank2022!$1:$1,0)))))))))</f>
        <v>2</v>
      </c>
      <c r="M123" s="391">
        <f>IF($L$2=2026,IF(INDEX(Score2026!94:94,MATCH($J$2,Score2026!$1:$1,0))="","-",(INDEX(Score2026!94:94,MATCH($J$2,Score2026!$1:$1,0)))),IF($L$2=2025,IF(INDEX(Score2025!86:86,MATCH($J$2,Score2025!$1:$1,0))="","-",(INDEX(Score2025!86:86,MATCH($J$2,Score2025!$1:$1,0)))),IF($L$2=2024,IF(INDEX(Score2024!86:86,MATCH($J$2,Score2024!$1:$1,0))="","-",(INDEX(Score2024!86:86,MATCH($J$2,Score2024!$1:$1,0)))),IF($L$2=2023,IF(INDEX(Score2023!85:85,MATCH($J$2,Score2023!$1:$1,0))="","-",(INDEX(Score2023!85:85,MATCH($J$2,Score2023!$1:$1,0)))),IF($L$2=2022,IF(INDEX(Score2022!85:85,MATCH($J$2,Score2022!$1:$1,0))="","-",(INDEX(Score2022!85:85,MATCH($J$2,Score2022!$1:$1,0)))))))))</f>
        <v>95.280235988200587</v>
      </c>
      <c r="N123" s="376">
        <f>IF($L$2=2026,IF(INDEX(Value2026!94:94,MATCH($J$2,Value2026!$1:$1,0))="","-",(INDEX(Value2026!94:94,MATCH($J$2,Value2026!$1:$1,0)))),IF($L$2=2025,IF(INDEX(Value2025!86:86,MATCH($J$2,Value2025!$1:$1,0))="","-",(INDEX(Value2025!86:86,MATCH($J$2,Value2025!$1:$1,0)))),IF($L$2=2024,IF(INDEX(Value2024!86:86,MATCH($J$2,Value2024!$1:$1,0))="","-",(INDEX(Value2024!86:86,MATCH($J$2,Value2024!$1:$1,0)))),IF($L$2=2023,IF(INDEX(Value2023!85:85,MATCH($J$2,Value2023!$1:$1,0))="","-",(INDEX(Value2023!85:85,MATCH($J$2,Value2023!$1:$1,0)))),IF($L$2=2022,IF(INDEX(Value2022!85:85,MATCH($J$2,Value2022!$1:$1,0))="","-",(INDEX(Value2022!85:85,MATCH($J$2,Value2022!$1:$1,0)))))))))</f>
        <v>3.9E-2</v>
      </c>
      <c r="O123" s="377">
        <f t="shared" si="6"/>
        <v>100.28023598820059</v>
      </c>
      <c r="P123" s="378"/>
      <c r="Q123" s="358" t="str">
        <f t="shared" si="3"/>
        <v xml:space="preserve">t </v>
      </c>
      <c r="R123" s="348"/>
      <c r="S123" s="390">
        <f>IF($S$2=2026,IF(INDEX(Rank2026!94:94,MATCH($Q$2,Rank2026!$1:$1,0))="","-",(INDEX(Rank2026!94:94,MATCH($Q$2,Rank2026!$1:$1,0)))),IF($S$2=2025,IF(INDEX(Rank2025!86:86,MATCH($Q$2,Rank2025!$1:$1,0))="","-",(INDEX(Rank2025!86:86,MATCH($Q$2,Rank2025!$1:$1,0)))),IF($S$2=2024,IF(INDEX(Rank2024!86:86,MATCH($Q$2,Rank2024!$1:$1,0))="","-",(INDEX(Rank2024!86:86,MATCH($Q$2,Rank2024!$1:$1,0)))),IF($L$2=2023,IF(INDEX(Rank2023!85:85,MATCH($Q$2,Rank2023!$1:$1,0))="","-",(INDEX(Rank2023!85:85,MATCH($Q$2,Rank2023!$1:$1,0)))),IF($S$2=2022,IF(INDEX(Rank2022!85:85,MATCH($Q$2,Rank2022!$1:$1,0))="","-",(INDEX(Rank2022!85:85,MATCH($Q$2,Rank2022!$1:$1,0)))))))))</f>
        <v>9</v>
      </c>
      <c r="T123" s="375">
        <f>IF($S$2=2026,IF(INDEX(Score2026!94:94,MATCH($Q$2,Score2026!$1:$1,0))="","-",(INDEX(Score2026!94:94,MATCH($Q$2,Score2026!$1:$1,0)))),IF($S$2=2025,IF(INDEX(Score2025!86:86,MATCH($Q$2,Score2025!$1:$1,0))="","-",(INDEX(Score2025!86:86,MATCH($Q$2,Score2025!$1:$1,0)))),IF($S$2=2024,IF(INDEX(Score2024!86:86,MATCH($Q$2,Score2024!$1:$1,0))="","-",(INDEX(Score2024!86:86,MATCH($Q$2,Score2024!$1:$1,0)))),IF($S$2=2023,IF(INDEX(Score2023!85:85,MATCH($Q$2,Score2023!$1:$1,0))="","-",(INDEX(Score2023!85:85,MATCH($Q$2,Score2023!$1:$1,0)))),IF($S$2=2022,IF(INDEX(Score2022!85:85,MATCH($Q$2,Score2022!$1:$1,0))="","-",(INDEX(Score2022!85:85,MATCH($Q$2,Score2022!$1:$1,0)))))))))</f>
        <v>80.615417764867644</v>
      </c>
      <c r="U123" s="376">
        <f>IF($S$2=2026,IF(INDEX(Value2026!94:94,MATCH($Q$2,Value2026!$1:$1,0))="","-",(INDEX(Value2026!94:94,MATCH($Q$2,Value2026!$1:$1,0)))),IF($S$2=2025,IF(INDEX(Value2025!86:86,MATCH($Q$2,Value2025!$1:$1,0))="","-",(INDEX(Value2025!86:86,MATCH($Q$2,Value2025!$1:$1,0)))),IF($S$2=2024,IF(INDEX(Value2024!86:86,MATCH($Q$2,Value2024!$1:$1,0))="","-",(INDEX(Value2024!86:86,MATCH($Q$2,Value2024!$1:$1,0)))),IF($S$2=2023,IF(INDEX(Value2023!85:85,MATCH($Q$2,Value2023!$1:$1,0))="","-",(INDEX(Value2023!85:85,MATCH($Q$2,Value2023!$1:$1,0)))),IF($S$2=2022,IF(INDEX(Value2022!85:85,MATCH($Q$2,Value2022!$1:$1,0))="","-",(INDEX(Value2022!85:85,MATCH($Q$2,Value2022!$1:$1,0)))))))))</f>
        <v>7.4329561532510899E-2</v>
      </c>
      <c r="V123" s="377">
        <f t="shared" si="7"/>
        <v>85.615417764867644</v>
      </c>
      <c r="W123" s="348"/>
    </row>
    <row r="124" spans="4:23" ht="12" customHeight="1">
      <c r="D124" s="348" t="s">
        <v>262</v>
      </c>
      <c r="E124" s="372" t="s">
        <v>191</v>
      </c>
      <c r="F124" s="373" t="s">
        <v>192</v>
      </c>
      <c r="G124" s="373"/>
      <c r="H124" s="373"/>
      <c r="I124" s="373"/>
      <c r="J124" s="373"/>
      <c r="K124" s="373"/>
      <c r="L124" s="390">
        <f>IF($L$2=2026,IF(INDEX(Rank2026!95:95,MATCH($J$2,Rank2026!$1:$1,0))="","-",(INDEX(Rank2026!95:95,MATCH($J$2,Rank2026!$1:$1,0)))),IF($L$2=2025,IF(INDEX(Rank2025!87:87,MATCH($J$2,Rank2025!$1:$1,0))="","-",(INDEX(Rank2025!87:87,MATCH($J$2,Rank2025!$1:$1,0)))),IF($L$2=2024,IF(INDEX(Rank2024!87:87,MATCH($J$2,Rank2024!$1:$1,0))="","-",(INDEX(Rank2024!87:87,MATCH($J$2,Rank2024!$1:$1,0)))),IF($L$2=2023,IF(INDEX(Rank2023!86:86,MATCH($J$2,Rank2023!$1:$1,0))="","-",(INDEX(Rank2023!86:86,MATCH($J$2,Rank2023!$1:$1,0)))),IF($L$2=2022,IF(INDEX(Rank2022!86:86,MATCH($J$2,Rank2022!$1:$1,0))="","-",(INDEX(Rank2022!86:86,MATCH($J$2,Rank2022!$1:$1,0)))))))))</f>
        <v>16</v>
      </c>
      <c r="M124" s="391">
        <f>IF($L$2=2026,IF(INDEX(Score2026!95:95,MATCH($J$2,Score2026!$1:$1,0))="","-",(INDEX(Score2026!95:95,MATCH($J$2,Score2026!$1:$1,0)))),IF($L$2=2025,IF(INDEX(Score2025!87:87,MATCH($J$2,Score2025!$1:$1,0))="","-",(INDEX(Score2025!87:87,MATCH($J$2,Score2025!$1:$1,0)))),IF($L$2=2024,IF(INDEX(Score2024!87:87,MATCH($J$2,Score2024!$1:$1,0))="","-",(INDEX(Score2024!87:87,MATCH($J$2,Score2024!$1:$1,0)))),IF($L$2=2023,IF(INDEX(Score2023!86:86,MATCH($J$2,Score2023!$1:$1,0))="","-",(INDEX(Score2023!86:86,MATCH($J$2,Score2023!$1:$1,0)))),IF($L$2=2022,IF(INDEX(Score2022!86:86,MATCH($J$2,Score2022!$1:$1,0))="","-",(INDEX(Score2022!86:86,MATCH($J$2,Score2022!$1:$1,0)))))))))</f>
        <v>55.860633256715673</v>
      </c>
      <c r="N124" s="376">
        <f>IF($L$2=2026,IF(INDEX(Value2026!95:95,MATCH($J$2,Value2026!$1:$1,0))="","-",(INDEX(Value2026!95:95,MATCH($J$2,Value2026!$1:$1,0)))),IF($L$2=2025,IF(INDEX(Value2025!87:87,MATCH($J$2,Value2025!$1:$1,0))="","-",(INDEX(Value2025!87:87,MATCH($J$2,Value2025!$1:$1,0)))),IF($L$2=2024,IF(INDEX(Value2024!87:87,MATCH($J$2,Value2024!$1:$1,0))="","-",(INDEX(Value2024!87:87,MATCH($J$2,Value2024!$1:$1,0)))),IF($L$2=2023,IF(INDEX(Value2023!86:86,MATCH($J$2,Value2023!$1:$1,0))="","-",(INDEX(Value2023!86:86,MATCH($J$2,Value2023!$1:$1,0)))),IF($L$2=2022,IF(INDEX(Value2022!86:86,MATCH($J$2,Value2022!$1:$1,0))="","-",(INDEX(Value2022!86:86,MATCH($J$2,Value2022!$1:$1,0)))))))))</f>
        <v>3.87387407229892</v>
      </c>
      <c r="O124" s="377">
        <f t="shared" si="6"/>
        <v>60.860633256715673</v>
      </c>
      <c r="P124" s="378"/>
      <c r="Q124" s="358" t="str">
        <f t="shared" si="3"/>
        <v xml:space="preserve"> u</v>
      </c>
      <c r="R124" s="348"/>
      <c r="S124" s="390">
        <f>IF($S$2=2026,IF(INDEX(Rank2026!95:95,MATCH($Q$2,Rank2026!$1:$1,0))="","-",(INDEX(Rank2026!95:95,MATCH($Q$2,Rank2026!$1:$1,0)))),IF($S$2=2025,IF(INDEX(Rank2025!87:87,MATCH($Q$2,Rank2025!$1:$1,0))="","-",(INDEX(Rank2025!87:87,MATCH($Q$2,Rank2025!$1:$1,0)))),IF($S$2=2024,IF(INDEX(Rank2024!87:87,MATCH($Q$2,Rank2024!$1:$1,0))="","-",(INDEX(Rank2024!87:87,MATCH($Q$2,Rank2024!$1:$1,0)))),IF($L$2=2023,IF(INDEX(Rank2023!86:86,MATCH($Q$2,Rank2023!$1:$1,0))="","-",(INDEX(Rank2023!86:86,MATCH($Q$2,Rank2023!$1:$1,0)))),IF($S$2=2022,IF(INDEX(Rank2022!86:86,MATCH($Q$2,Rank2022!$1:$1,0))="","-",(INDEX(Rank2022!86:86,MATCH($Q$2,Rank2022!$1:$1,0)))))))))</f>
        <v>14</v>
      </c>
      <c r="T124" s="375">
        <f>IF($S$2=2026,IF(INDEX(Score2026!95:95,MATCH($Q$2,Score2026!$1:$1,0))="","-",(INDEX(Score2026!95:95,MATCH($Q$2,Score2026!$1:$1,0)))),IF($S$2=2025,IF(INDEX(Score2025!87:87,MATCH($Q$2,Score2025!$1:$1,0))="","-",(INDEX(Score2025!87:87,MATCH($Q$2,Score2025!$1:$1,0)))),IF($S$2=2024,IF(INDEX(Score2024!87:87,MATCH($Q$2,Score2024!$1:$1,0))="","-",(INDEX(Score2024!87:87,MATCH($Q$2,Score2024!$1:$1,0)))),IF($S$2=2023,IF(INDEX(Score2023!86:86,MATCH($Q$2,Score2023!$1:$1,0))="","-",(INDEX(Score2023!86:86,MATCH($Q$2,Score2023!$1:$1,0)))),IF($S$2=2022,IF(INDEX(Score2022!86:86,MATCH($Q$2,Score2022!$1:$1,0))="","-",(INDEX(Score2022!86:86,MATCH($Q$2,Score2022!$1:$1,0)))))))))</f>
        <v>80.136329747576951</v>
      </c>
      <c r="U124" s="376">
        <f>IF($S$2=2026,IF(INDEX(Value2026!95:95,MATCH($Q$2,Value2026!$1:$1,0))="","-",(INDEX(Value2026!95:95,MATCH($Q$2,Value2026!$1:$1,0)))),IF($S$2=2025,IF(INDEX(Value2025!87:87,MATCH($Q$2,Value2025!$1:$1,0))="","-",(INDEX(Value2025!87:87,MATCH($Q$2,Value2025!$1:$1,0)))),IF($S$2=2024,IF(INDEX(Value2024!87:87,MATCH($Q$2,Value2024!$1:$1,0))="","-",(INDEX(Value2024!87:87,MATCH($Q$2,Value2024!$1:$1,0)))),IF($S$2=2023,IF(INDEX(Value2023!86:86,MATCH($Q$2,Value2023!$1:$1,0))="","-",(INDEX(Value2023!86:86,MATCH($Q$2,Value2023!$1:$1,0)))),IF($S$2=2022,IF(INDEX(Value2022!86:86,MATCH($Q$2,Value2022!$1:$1,0))="","-",(INDEX(Value2022!86:86,MATCH($Q$2,Value2022!$1:$1,0)))))))))</f>
        <v>2.5459999999999998</v>
      </c>
      <c r="V124" s="377">
        <f t="shared" si="7"/>
        <v>85.136329747576951</v>
      </c>
      <c r="W124" s="348"/>
    </row>
    <row r="125" spans="4:23" ht="12" customHeight="1">
      <c r="D125" s="348" t="s">
        <v>262</v>
      </c>
      <c r="E125" s="379" t="s">
        <v>193</v>
      </c>
      <c r="F125" s="348" t="s">
        <v>266</v>
      </c>
      <c r="G125" s="348"/>
      <c r="H125" s="348"/>
      <c r="I125" s="348"/>
      <c r="J125" s="348"/>
      <c r="K125" s="348"/>
      <c r="L125" s="390">
        <f>IF($L$2=2026,IF(INDEX(Rank2026!96:96,MATCH($J$2,Rank2026!$1:$1,0))="","-",(INDEX(Rank2026!96:96,MATCH($J$2,Rank2026!$1:$1,0)))),IF($L$2=2025,IF(INDEX(Rank2025!88:88,MATCH($J$2,Rank2025!$1:$1,0))="","-",(INDEX(Rank2025!88:88,MATCH($J$2,Rank2025!$1:$1,0)))),IF($L$2=2024,IF(INDEX(Rank2024!88:88,MATCH($J$2,Rank2024!$1:$1,0))="","-",(INDEX(Rank2024!88:88,MATCH($J$2,Rank2024!$1:$1,0)))),IF($L$2=2023,IF(INDEX(Rank2023!87:87,MATCH($J$2,Rank2023!$1:$1,0))="","-",(INDEX(Rank2023!87:87,MATCH($J$2,Rank2023!$1:$1,0)))),IF($L$2=2022,IF(INDEX(Rank2022!87:87,MATCH($J$2,Rank2022!$1:$1,0))="","-",(INDEX(Rank2022!87:87,MATCH($J$2,Rank2022!$1:$1,0)))))))))</f>
        <v>17</v>
      </c>
      <c r="M125" s="391">
        <f>IF($L$2=2026,IF(INDEX(Score2026!96:96,MATCH($J$2,Score2026!$1:$1,0))="","-",(INDEX(Score2026!96:96,MATCH($J$2,Score2026!$1:$1,0)))),IF($L$2=2025,IF(INDEX(Score2025!88:88,MATCH($J$2,Score2025!$1:$1,0))="","-",(INDEX(Score2025!88:88,MATCH($J$2,Score2025!$1:$1,0)))),IF($L$2=2024,IF(INDEX(Score2024!88:88,MATCH($J$2,Score2024!$1:$1,0))="","-",(INDEX(Score2024!88:88,MATCH($J$2,Score2024!$1:$1,0)))),IF($L$2=2023,IF(INDEX(Score2023!87:87,MATCH($J$2,Score2023!$1:$1,0))="","-",(INDEX(Score2023!87:87,MATCH($J$2,Score2023!$1:$1,0)))),IF($L$2=2022,IF(INDEX(Score2022!87:87,MATCH($J$2,Score2022!$1:$1,0))="","-",(INDEX(Score2022!87:87,MATCH($J$2,Score2022!$1:$1,0)))))))))</f>
        <v>17.319848293299618</v>
      </c>
      <c r="N125" s="376">
        <f>IF($L$2=2026,IF(INDEX(Value2026!96:96,MATCH($J$2,Value2026!$1:$1,0))="","-",(INDEX(Value2026!96:96,MATCH($J$2,Value2026!$1:$1,0)))),IF($L$2=2025,IF(INDEX(Value2025!88:88,MATCH($J$2,Value2025!$1:$1,0))="","-",(INDEX(Value2025!88:88,MATCH($J$2,Value2025!$1:$1,0)))),IF($L$2=2024,IF(INDEX(Value2024!88:88,MATCH($J$2,Value2024!$1:$1,0))="","-",(INDEX(Value2024!88:88,MATCH($J$2,Value2024!$1:$1,0)))),IF($L$2=2023,IF(INDEX(Value2023!87:87,MATCH($J$2,Value2023!$1:$1,0))="","-",(INDEX(Value2023!87:87,MATCH($J$2,Value2023!$1:$1,0)))),IF($L$2=2022,IF(INDEX(Value2022!87:87,MATCH($J$2,Value2022!$1:$1,0))="","-",(INDEX(Value2022!87:87,MATCH($J$2,Value2022!$1:$1,0)))))))))</f>
        <v>13.7</v>
      </c>
      <c r="O125" s="377">
        <f t="shared" si="6"/>
        <v>22.319848293299618</v>
      </c>
      <c r="P125" s="378"/>
      <c r="Q125" s="358" t="str">
        <f t="shared" si="3"/>
        <v xml:space="preserve">t </v>
      </c>
      <c r="R125" s="348"/>
      <c r="S125" s="390">
        <f>IF($S$2=2026,IF(INDEX(Rank2026!96:96,MATCH($Q$2,Rank2026!$1:$1,0))="","-",(INDEX(Rank2026!96:96,MATCH($Q$2,Rank2026!$1:$1,0)))),IF($S$2=2025,IF(INDEX(Rank2025!88:88,MATCH($Q$2,Rank2025!$1:$1,0))="","-",(INDEX(Rank2025!88:88,MATCH($Q$2,Rank2025!$1:$1,0)))),IF($S$2=2024,IF(INDEX(Rank2024!88:88,MATCH($Q$2,Rank2024!$1:$1,0))="","-",(INDEX(Rank2024!88:88,MATCH($Q$2,Rank2024!$1:$1,0)))),IF($L$2=2023,IF(INDEX(Rank2023!87:87,MATCH($Q$2,Rank2023!$1:$1,0))="","-",(INDEX(Rank2023!87:87,MATCH($Q$2,Rank2023!$1:$1,0)))),IF($S$2=2022,IF(INDEX(Rank2022!87:87,MATCH($Q$2,Rank2022!$1:$1,0))="","-",(INDEX(Rank2022!87:87,MATCH($Q$2,Rank2022!$1:$1,0)))))))))</f>
        <v>21</v>
      </c>
      <c r="T125" s="375">
        <f>IF($S$2=2026,IF(INDEX(Score2026!96:96,MATCH($Q$2,Score2026!$1:$1,0))="","-",(INDEX(Score2026!96:96,MATCH($Q$2,Score2026!$1:$1,0)))),IF($S$2=2025,IF(INDEX(Score2025!88:88,MATCH($Q$2,Score2025!$1:$1,0))="","-",(INDEX(Score2025!88:88,MATCH($Q$2,Score2025!$1:$1,0)))),IF($S$2=2024,IF(INDEX(Score2024!88:88,MATCH($Q$2,Score2024!$1:$1,0))="","-",(INDEX(Score2024!88:88,MATCH($Q$2,Score2024!$1:$1,0)))),IF($S$2=2023,IF(INDEX(Score2023!87:87,MATCH($Q$2,Score2023!$1:$1,0))="","-",(INDEX(Score2023!87:87,MATCH($Q$2,Score2023!$1:$1,0)))),IF($S$2=2022,IF(INDEX(Score2022!87:87,MATCH($Q$2,Score2022!$1:$1,0))="","-",(INDEX(Score2022!87:87,MATCH($Q$2,Score2022!$1:$1,0)))))))))</f>
        <v>11.16064262102169</v>
      </c>
      <c r="U125" s="376">
        <f>IF($S$2=2026,IF(INDEX(Value2026!96:96,MATCH($Q$2,Value2026!$1:$1,0))="","-",(INDEX(Value2026!96:96,MATCH($Q$2,Value2026!$1:$1,0)))),IF($S$2=2025,IF(INDEX(Value2025!88:88,MATCH($Q$2,Value2025!$1:$1,0))="","-",(INDEX(Value2025!88:88,MATCH($Q$2,Value2025!$1:$1,0)))),IF($S$2=2024,IF(INDEX(Value2024!88:88,MATCH($Q$2,Value2024!$1:$1,0))="","-",(INDEX(Value2024!88:88,MATCH($Q$2,Value2024!$1:$1,0)))),IF($S$2=2023,IF(INDEX(Value2023!87:87,MATCH($Q$2,Value2023!$1:$1,0))="","-",(INDEX(Value2023!87:87,MATCH($Q$2,Value2023!$1:$1,0)))),IF($S$2=2022,IF(INDEX(Value2022!87:87,MATCH($Q$2,Value2022!$1:$1,0))="","-",(INDEX(Value2022!87:87,MATCH($Q$2,Value2022!$1:$1,0)))))))))</f>
        <v>8.8995929015385506</v>
      </c>
      <c r="V125" s="377">
        <f t="shared" si="7"/>
        <v>16.16064262102169</v>
      </c>
      <c r="W125" s="348"/>
    </row>
    <row r="126" spans="4:23" ht="12" customHeight="1">
      <c r="D126" s="348" t="s">
        <v>262</v>
      </c>
      <c r="E126" s="383" t="s">
        <v>195</v>
      </c>
      <c r="F126" s="384" t="s">
        <v>267</v>
      </c>
      <c r="G126" s="384"/>
      <c r="H126" s="384"/>
      <c r="I126" s="384"/>
      <c r="J126" s="384"/>
      <c r="K126" s="384"/>
      <c r="L126" s="390">
        <f>IF($L$2=2026,IF(INDEX(Rank2026!97:97,MATCH($J$2,Rank2026!$1:$1,0))="","-",(INDEX(Rank2026!97:97,MATCH($J$2,Rank2026!$1:$1,0)))),IF($L$2=2025,IF(INDEX(Rank2025!89:89,MATCH($J$2,Rank2025!$1:$1,0))="","-",(INDEX(Rank2025!89:89,MATCH($J$2,Rank2025!$1:$1,0)))),IF($L$2=2024,IF(INDEX(Rank2024!89:89,MATCH($J$2,Rank2024!$1:$1,0))="","-",(INDEX(Rank2024!89:89,MATCH($J$2,Rank2024!$1:$1,0)))),IF($L$2=2023,IF(INDEX(Rank2023!88:88,MATCH($J$2,Rank2023!$1:$1,0))="","-",(INDEX(Rank2023!88:88,MATCH($J$2,Rank2023!$1:$1,0)))),IF($L$2=2022,IF(INDEX(Rank2022!88:88,MATCH($J$2,Rank2022!$1:$1,0))="","-",(INDEX(Rank2022!88:88,MATCH($J$2,Rank2022!$1:$1,0)))))))))</f>
        <v>1</v>
      </c>
      <c r="M126" s="391">
        <f>IF($L$2=2026,IF(INDEX(Score2026!97:97,MATCH($J$2,Score2026!$1:$1,0))="","-",(INDEX(Score2026!97:97,MATCH($J$2,Score2026!$1:$1,0)))),IF($L$2=2025,IF(INDEX(Score2025!89:89,MATCH($J$2,Score2025!$1:$1,0))="","-",(INDEX(Score2025!89:89,MATCH($J$2,Score2025!$1:$1,0)))),IF($L$2=2024,IF(INDEX(Score2024!89:89,MATCH($J$2,Score2024!$1:$1,0))="","-",(INDEX(Score2024!89:89,MATCH($J$2,Score2024!$1:$1,0)))),IF($L$2=2023,IF(INDEX(Score2023!88:88,MATCH($J$2,Score2023!$1:$1,0))="","-",(INDEX(Score2023!88:88,MATCH($J$2,Score2023!$1:$1,0)))),IF($L$2=2022,IF(INDEX(Score2022!88:88,MATCH($J$2,Score2022!$1:$1,0))="","-",(INDEX(Score2022!88:88,MATCH($J$2,Score2022!$1:$1,0)))))))))</f>
        <v>100</v>
      </c>
      <c r="N126" s="376" t="str">
        <f>IF($L$2=2026,IF(INDEX(Value2026!97:97,MATCH($J$2,Value2026!$1:$1,0))="","-",(INDEX(Value2026!97:97,MATCH($J$2,Value2026!$1:$1,0)))),IF($L$2=2025,IF(INDEX(Value2025!89:89,MATCH($J$2,Value2025!$1:$1,0))="","-",(INDEX(Value2025!89:89,MATCH($J$2,Value2025!$1:$1,0)))),IF($L$2=2024,IF(INDEX(Value2024!89:89,MATCH($J$2,Value2024!$1:$1,0))="","-",(INDEX(Value2024!89:89,MATCH($J$2,Value2024!$1:$1,0)))),IF($L$2=2023,IF(INDEX(Value2023!88:88,MATCH($J$2,Value2023!$1:$1,0))="","-",(INDEX(Value2023!88:88,MATCH($J$2,Value2023!$1:$1,0)))),IF($L$2=2022,IF(INDEX(Value2022!88:88,MATCH($J$2,Value2022!$1:$1,0))="","-",(INDEX(Value2022!88:88,MATCH($J$2,Value2022!$1:$1,0)))))))))</f>
        <v>-</v>
      </c>
      <c r="O126" s="377">
        <f t="shared" si="6"/>
        <v>105</v>
      </c>
      <c r="P126" s="378"/>
      <c r="Q126" s="358" t="str">
        <f t="shared" si="3"/>
        <v>tu</v>
      </c>
      <c r="R126" s="348"/>
      <c r="S126" s="390">
        <f>IF($S$2=2026,IF(INDEX(Rank2026!97:97,MATCH($Q$2,Rank2026!$1:$1,0))="","-",(INDEX(Rank2026!97:97,MATCH($Q$2,Rank2026!$1:$1,0)))),IF($S$2=2025,IF(INDEX(Rank2025!89:89,MATCH($Q$2,Rank2025!$1:$1,0))="","-",(INDEX(Rank2025!89:89,MATCH($Q$2,Rank2025!$1:$1,0)))),IF($S$2=2024,IF(INDEX(Rank2024!89:89,MATCH($Q$2,Rank2024!$1:$1,0))="","-",(INDEX(Rank2024!89:89,MATCH($Q$2,Rank2024!$1:$1,0)))),IF($L$2=2023,IF(INDEX(Rank2023!88:88,MATCH($Q$2,Rank2023!$1:$1,0))="","-",(INDEX(Rank2023!88:88,MATCH($Q$2,Rank2023!$1:$1,0)))),IF($S$2=2022,IF(INDEX(Rank2022!88:88,MATCH($Q$2,Rank2022!$1:$1,0))="","-",(INDEX(Rank2022!88:88,MATCH($Q$2,Rank2022!$1:$1,0)))))))))</f>
        <v>1</v>
      </c>
      <c r="T126" s="375">
        <f>IF($S$2=2026,IF(INDEX(Score2026!97:97,MATCH($Q$2,Score2026!$1:$1,0))="","-",(INDEX(Score2026!97:97,MATCH($Q$2,Score2026!$1:$1,0)))),IF($S$2=2025,IF(INDEX(Score2025!89:89,MATCH($Q$2,Score2025!$1:$1,0))="","-",(INDEX(Score2025!89:89,MATCH($Q$2,Score2025!$1:$1,0)))),IF($S$2=2024,IF(INDEX(Score2024!89:89,MATCH($Q$2,Score2024!$1:$1,0))="","-",(INDEX(Score2024!89:89,MATCH($Q$2,Score2024!$1:$1,0)))),IF($S$2=2023,IF(INDEX(Score2023!88:88,MATCH($Q$2,Score2023!$1:$1,0))="","-",(INDEX(Score2023!88:88,MATCH($Q$2,Score2023!$1:$1,0)))),IF($S$2=2022,IF(INDEX(Score2022!88:88,MATCH($Q$2,Score2022!$1:$1,0))="","-",(INDEX(Score2022!88:88,MATCH($Q$2,Score2022!$1:$1,0)))))))))</f>
        <v>100</v>
      </c>
      <c r="U126" s="376" t="str">
        <f>IF($S$2=2026,IF(INDEX(Value2026!97:97,MATCH($Q$2,Value2026!$1:$1,0))="","-",(INDEX(Value2026!97:97,MATCH($Q$2,Value2026!$1:$1,0)))),IF($S$2=2025,IF(INDEX(Value2025!89:89,MATCH($Q$2,Value2025!$1:$1,0))="","-",(INDEX(Value2025!89:89,MATCH($Q$2,Value2025!$1:$1,0)))),IF($S$2=2024,IF(INDEX(Value2024!89:89,MATCH($Q$2,Value2024!$1:$1,0))="","-",(INDEX(Value2024!89:89,MATCH($Q$2,Value2024!$1:$1,0)))),IF($S$2=2023,IF(INDEX(Value2023!88:88,MATCH($Q$2,Value2023!$1:$1,0))="","-",(INDEX(Value2023!88:88,MATCH($Q$2,Value2023!$1:$1,0)))),IF($S$2=2022,IF(INDEX(Value2022!88:88,MATCH($Q$2,Value2022!$1:$1,0))="","-",(INDEX(Value2022!88:88,MATCH($Q$2,Value2022!$1:$1,0)))))))))</f>
        <v>-</v>
      </c>
      <c r="V126" s="377">
        <f t="shared" si="7"/>
        <v>105</v>
      </c>
      <c r="W126" s="348"/>
    </row>
    <row r="127" spans="4:23" ht="12" customHeight="1">
      <c r="D127" s="348" t="s">
        <v>262</v>
      </c>
      <c r="E127" s="380" t="s">
        <v>197</v>
      </c>
      <c r="F127" s="381" t="s">
        <v>198</v>
      </c>
      <c r="G127" s="381"/>
      <c r="H127" s="381"/>
      <c r="I127" s="381"/>
      <c r="J127" s="381"/>
      <c r="K127" s="381"/>
      <c r="L127" s="390">
        <f>IF($L$2=2026,IF(INDEX(Rank2026!98:98,MATCH($J$2,Rank2026!$1:$1,0))="","-",(INDEX(Rank2026!98:98,MATCH($J$2,Rank2026!$1:$1,0)))),IF($L$2=2025,IF(INDEX(Rank2025!90:90,MATCH($J$2,Rank2025!$1:$1,0))="","-",(INDEX(Rank2025!90:90,MATCH($J$2,Rank2025!$1:$1,0)))),IF($L$2=2024,IF(INDEX(Rank2024!90:90,MATCH($J$2,Rank2024!$1:$1,0))="","-",(INDEX(Rank2024!90:90,MATCH($J$2,Rank2024!$1:$1,0)))),IF($L$2=2023,IF(INDEX(Rank2023!89:89,MATCH($J$2,Rank2023!$1:$1,0))="","-",(INDEX(Rank2023!89:89,MATCH($J$2,Rank2023!$1:$1,0)))),IF($L$2=2022,IF(INDEX(Rank2022!89:89,MATCH($J$2,Rank2022!$1:$1,0))="","-",(INDEX(Rank2022!89:89,MATCH($J$2,Rank2022!$1:$1,0)))))))))</f>
        <v>1</v>
      </c>
      <c r="M127" s="391">
        <f>IF($L$2=2026,IF(INDEX(Score2026!98:98,MATCH($J$2,Score2026!$1:$1,0))="","-",(INDEX(Score2026!98:98,MATCH($J$2,Score2026!$1:$1,0)))),IF($L$2=2025,IF(INDEX(Score2025!90:90,MATCH($J$2,Score2025!$1:$1,0))="","-",(INDEX(Score2025!90:90,MATCH($J$2,Score2025!$1:$1,0)))),IF($L$2=2024,IF(INDEX(Score2024!90:90,MATCH($J$2,Score2024!$1:$1,0))="","-",(INDEX(Score2024!90:90,MATCH($J$2,Score2024!$1:$1,0)))),IF($L$2=2023,IF(INDEX(Score2023!89:89,MATCH($J$2,Score2023!$1:$1,0))="","-",(INDEX(Score2023!89:89,MATCH($J$2,Score2023!$1:$1,0)))),IF($L$2=2022,IF(INDEX(Score2022!89:89,MATCH($J$2,Score2022!$1:$1,0))="","-",(INDEX(Score2022!89:89,MATCH($J$2,Score2022!$1:$1,0)))))))))</f>
        <v>100</v>
      </c>
      <c r="N127" s="376">
        <f>IF($L$2=2026,IF(INDEX(Value2026!98:98,MATCH($J$2,Value2026!$1:$1,0))="","-",(INDEX(Value2026!98:98,MATCH($J$2,Value2026!$1:$1,0)))),IF($L$2=2025,IF(INDEX(Value2025!90:90,MATCH($J$2,Value2025!$1:$1,0))="","-",(INDEX(Value2025!90:90,MATCH($J$2,Value2025!$1:$1,0)))),IF($L$2=2024,IF(INDEX(Value2024!90:90,MATCH($J$2,Value2024!$1:$1,0))="","-",(INDEX(Value2024!90:90,MATCH($J$2,Value2024!$1:$1,0)))),IF($L$2=2023,IF(INDEX(Value2023!89:89,MATCH($J$2,Value2023!$1:$1,0))="","-",(INDEX(Value2023!89:89,MATCH($J$2,Value2023!$1:$1,0)))),IF($L$2=2022,IF(INDEX(Value2022!89:89,MATCH($J$2,Value2022!$1:$1,0))="","-",(INDEX(Value2022!89:89,MATCH($J$2,Value2022!$1:$1,0)))))))))</f>
        <v>2</v>
      </c>
      <c r="O127" s="377">
        <f t="shared" si="6"/>
        <v>105</v>
      </c>
      <c r="P127" s="378"/>
      <c r="Q127" s="358" t="str">
        <f t="shared" si="3"/>
        <v>tu</v>
      </c>
      <c r="R127" s="348"/>
      <c r="S127" s="390">
        <f>IF($S$2=2026,IF(INDEX(Rank2026!98:98,MATCH($Q$2,Rank2026!$1:$1,0))="","-",(INDEX(Rank2026!98:98,MATCH($Q$2,Rank2026!$1:$1,0)))),IF($S$2=2025,IF(INDEX(Rank2025!90:90,MATCH($Q$2,Rank2025!$1:$1,0))="","-",(INDEX(Rank2025!90:90,MATCH($Q$2,Rank2025!$1:$1,0)))),IF($S$2=2024,IF(INDEX(Rank2024!90:90,MATCH($Q$2,Rank2024!$1:$1,0))="","-",(INDEX(Rank2024!90:90,MATCH($Q$2,Rank2024!$1:$1,0)))),IF($L$2=2023,IF(INDEX(Rank2023!89:89,MATCH($Q$2,Rank2023!$1:$1,0))="","-",(INDEX(Rank2023!89:89,MATCH($Q$2,Rank2023!$1:$1,0)))),IF($S$2=2022,IF(INDEX(Rank2022!89:89,MATCH($Q$2,Rank2022!$1:$1,0))="","-",(INDEX(Rank2022!89:89,MATCH($Q$2,Rank2022!$1:$1,0)))))))))</f>
        <v>1</v>
      </c>
      <c r="T127" s="375">
        <f>IF($S$2=2026,IF(INDEX(Score2026!98:98,MATCH($Q$2,Score2026!$1:$1,0))="","-",(INDEX(Score2026!98:98,MATCH($Q$2,Score2026!$1:$1,0)))),IF($S$2=2025,IF(INDEX(Score2025!90:90,MATCH($Q$2,Score2025!$1:$1,0))="","-",(INDEX(Score2025!90:90,MATCH($Q$2,Score2025!$1:$1,0)))),IF($S$2=2024,IF(INDEX(Score2024!90:90,MATCH($Q$2,Score2024!$1:$1,0))="","-",(INDEX(Score2024!90:90,MATCH($Q$2,Score2024!$1:$1,0)))),IF($S$2=2023,IF(INDEX(Score2023!89:89,MATCH($Q$2,Score2023!$1:$1,0))="","-",(INDEX(Score2023!89:89,MATCH($Q$2,Score2023!$1:$1,0)))),IF($S$2=2022,IF(INDEX(Score2022!89:89,MATCH($Q$2,Score2022!$1:$1,0))="","-",(INDEX(Score2022!89:89,MATCH($Q$2,Score2022!$1:$1,0)))))))))</f>
        <v>100</v>
      </c>
      <c r="U127" s="376">
        <f>IF($S$2=2026,IF(INDEX(Value2026!98:98,MATCH($Q$2,Value2026!$1:$1,0))="","-",(INDEX(Value2026!98:98,MATCH($Q$2,Value2026!$1:$1,0)))),IF($S$2=2025,IF(INDEX(Value2025!90:90,MATCH($Q$2,Value2025!$1:$1,0))="","-",(INDEX(Value2025!90:90,MATCH($Q$2,Value2025!$1:$1,0)))),IF($S$2=2024,IF(INDEX(Value2024!90:90,MATCH($Q$2,Value2024!$1:$1,0))="","-",(INDEX(Value2024!90:90,MATCH($Q$2,Value2024!$1:$1,0)))),IF($S$2=2023,IF(INDEX(Value2023!89:89,MATCH($Q$2,Value2023!$1:$1,0))="","-",(INDEX(Value2023!89:89,MATCH($Q$2,Value2023!$1:$1,0)))),IF($S$2=2022,IF(INDEX(Value2022!89:89,MATCH($Q$2,Value2022!$1:$1,0))="","-",(INDEX(Value2022!89:89,MATCH($Q$2,Value2022!$1:$1,0)))))))))</f>
        <v>2</v>
      </c>
      <c r="V127" s="377">
        <f t="shared" si="7"/>
        <v>105</v>
      </c>
      <c r="W127" s="348"/>
    </row>
    <row r="128" spans="4:23" ht="12" customHeight="1">
      <c r="D128" s="348" t="s">
        <v>262</v>
      </c>
      <c r="E128" s="380" t="s">
        <v>199</v>
      </c>
      <c r="F128" s="381" t="s">
        <v>200</v>
      </c>
      <c r="G128" s="381"/>
      <c r="H128" s="381"/>
      <c r="I128" s="381"/>
      <c r="J128" s="381"/>
      <c r="K128" s="381"/>
      <c r="L128" s="390">
        <f>IF($L$2=2026,IF(INDEX(Rank2026!99:99,MATCH($J$2,Rank2026!$1:$1,0))="","-",(INDEX(Rank2026!99:99,MATCH($J$2,Rank2026!$1:$1,0)))),IF($L$2=2025,IF(INDEX(Rank2025!91:91,MATCH($J$2,Rank2025!$1:$1,0))="","-",(INDEX(Rank2025!91:91,MATCH($J$2,Rank2025!$1:$1,0)))),IF($L$2=2024,IF(INDEX(Rank2024!91:91,MATCH($J$2,Rank2024!$1:$1,0))="","-",(INDEX(Rank2024!91:91,MATCH($J$2,Rank2024!$1:$1,0)))),IF($L$2=2023,IF(INDEX(Rank2023!90:90,MATCH($J$2,Rank2023!$1:$1,0))="","-",(INDEX(Rank2023!90:90,MATCH($J$2,Rank2023!$1:$1,0)))),IF($L$2=2022,IF(INDEX(Rank2022!90:90,MATCH($J$2,Rank2022!$1:$1,0))="","-",(INDEX(Rank2022!90:90,MATCH($J$2,Rank2022!$1:$1,0)))))))))</f>
        <v>1</v>
      </c>
      <c r="M128" s="391">
        <f>IF($L$2=2026,IF(INDEX(Score2026!99:99,MATCH($J$2,Score2026!$1:$1,0))="","-",(INDEX(Score2026!99:99,MATCH($J$2,Score2026!$1:$1,0)))),IF($L$2=2025,IF(INDEX(Score2025!91:91,MATCH($J$2,Score2025!$1:$1,0))="","-",(INDEX(Score2025!91:91,MATCH($J$2,Score2025!$1:$1,0)))),IF($L$2=2024,IF(INDEX(Score2024!91:91,MATCH($J$2,Score2024!$1:$1,0))="","-",(INDEX(Score2024!91:91,MATCH($J$2,Score2024!$1:$1,0)))),IF($L$2=2023,IF(INDEX(Score2023!90:90,MATCH($J$2,Score2023!$1:$1,0))="","-",(INDEX(Score2023!90:90,MATCH($J$2,Score2023!$1:$1,0)))),IF($L$2=2022,IF(INDEX(Score2022!90:90,MATCH($J$2,Score2022!$1:$1,0))="","-",(INDEX(Score2022!90:90,MATCH($J$2,Score2022!$1:$1,0)))))))))</f>
        <v>100</v>
      </c>
      <c r="N128" s="376">
        <f>IF($L$2=2026,IF(INDEX(Value2026!99:99,MATCH($J$2,Value2026!$1:$1,0))="","-",(INDEX(Value2026!99:99,MATCH($J$2,Value2026!$1:$1,0)))),IF($L$2=2025,IF(INDEX(Value2025!91:91,MATCH($J$2,Value2025!$1:$1,0))="","-",(INDEX(Value2025!91:91,MATCH($J$2,Value2025!$1:$1,0)))),IF($L$2=2024,IF(INDEX(Value2024!91:91,MATCH($J$2,Value2024!$1:$1,0))="","-",(INDEX(Value2024!91:91,MATCH($J$2,Value2024!$1:$1,0)))),IF($L$2=2023,IF(INDEX(Value2023!90:90,MATCH($J$2,Value2023!$1:$1,0))="","-",(INDEX(Value2023!90:90,MATCH($J$2,Value2023!$1:$1,0)))),IF($L$2=2022,IF(INDEX(Value2022!90:90,MATCH($J$2,Value2022!$1:$1,0))="","-",(INDEX(Value2022!90:90,MATCH($J$2,Value2022!$1:$1,0)))))))))</f>
        <v>2</v>
      </c>
      <c r="O128" s="377">
        <f t="shared" si="6"/>
        <v>105</v>
      </c>
      <c r="P128" s="378"/>
      <c r="Q128" s="358" t="str">
        <f t="shared" si="3"/>
        <v>tu</v>
      </c>
      <c r="R128" s="348"/>
      <c r="S128" s="390">
        <f>IF($S$2=2026,IF(INDEX(Rank2026!99:99,MATCH($Q$2,Rank2026!$1:$1,0))="","-",(INDEX(Rank2026!99:99,MATCH($Q$2,Rank2026!$1:$1,0)))),IF($S$2=2025,IF(INDEX(Rank2025!91:91,MATCH($Q$2,Rank2025!$1:$1,0))="","-",(INDEX(Rank2025!91:91,MATCH($Q$2,Rank2025!$1:$1,0)))),IF($S$2=2024,IF(INDEX(Rank2024!91:91,MATCH($Q$2,Rank2024!$1:$1,0))="","-",(INDEX(Rank2024!91:91,MATCH($Q$2,Rank2024!$1:$1,0)))),IF($L$2=2023,IF(INDEX(Rank2023!90:90,MATCH($Q$2,Rank2023!$1:$1,0))="","-",(INDEX(Rank2023!90:90,MATCH($Q$2,Rank2023!$1:$1,0)))),IF($S$2=2022,IF(INDEX(Rank2022!90:90,MATCH($Q$2,Rank2022!$1:$1,0))="","-",(INDEX(Rank2022!90:90,MATCH($Q$2,Rank2022!$1:$1,0)))))))))</f>
        <v>1</v>
      </c>
      <c r="T128" s="375">
        <f>IF($S$2=2026,IF(INDEX(Score2026!99:99,MATCH($Q$2,Score2026!$1:$1,0))="","-",(INDEX(Score2026!99:99,MATCH($Q$2,Score2026!$1:$1,0)))),IF($S$2=2025,IF(INDEX(Score2025!91:91,MATCH($Q$2,Score2025!$1:$1,0))="","-",(INDEX(Score2025!91:91,MATCH($Q$2,Score2025!$1:$1,0)))),IF($S$2=2024,IF(INDEX(Score2024!91:91,MATCH($Q$2,Score2024!$1:$1,0))="","-",(INDEX(Score2024!91:91,MATCH($Q$2,Score2024!$1:$1,0)))),IF($S$2=2023,IF(INDEX(Score2023!90:90,MATCH($Q$2,Score2023!$1:$1,0))="","-",(INDEX(Score2023!90:90,MATCH($Q$2,Score2023!$1:$1,0)))),IF($S$2=2022,IF(INDEX(Score2022!90:90,MATCH($Q$2,Score2022!$1:$1,0))="","-",(INDEX(Score2022!90:90,MATCH($Q$2,Score2022!$1:$1,0)))))))))</f>
        <v>100</v>
      </c>
      <c r="U128" s="376">
        <f>IF($S$2=2026,IF(INDEX(Value2026!99:99,MATCH($Q$2,Value2026!$1:$1,0))="","-",(INDEX(Value2026!99:99,MATCH($Q$2,Value2026!$1:$1,0)))),IF($S$2=2025,IF(INDEX(Value2025!91:91,MATCH($Q$2,Value2025!$1:$1,0))="","-",(INDEX(Value2025!91:91,MATCH($Q$2,Value2025!$1:$1,0)))),IF($S$2=2024,IF(INDEX(Value2024!91:91,MATCH($Q$2,Value2024!$1:$1,0))="","-",(INDEX(Value2024!91:91,MATCH($Q$2,Value2024!$1:$1,0)))),IF($S$2=2023,IF(INDEX(Value2023!90:90,MATCH($Q$2,Value2023!$1:$1,0))="","-",(INDEX(Value2023!90:90,MATCH($Q$2,Value2023!$1:$1,0)))),IF($S$2=2022,IF(INDEX(Value2022!90:90,MATCH($Q$2,Value2022!$1:$1,0))="","-",(INDEX(Value2022!90:90,MATCH($Q$2,Value2022!$1:$1,0)))))))))</f>
        <v>2</v>
      </c>
      <c r="V128" s="377">
        <f t="shared" si="7"/>
        <v>105</v>
      </c>
      <c r="W128" s="348"/>
    </row>
    <row r="129" spans="4:23" ht="12" customHeight="1">
      <c r="D129" s="348" t="s">
        <v>262</v>
      </c>
      <c r="E129" s="380" t="s">
        <v>201</v>
      </c>
      <c r="F129" s="381" t="s">
        <v>202</v>
      </c>
      <c r="G129" s="381"/>
      <c r="H129" s="381"/>
      <c r="I129" s="381"/>
      <c r="J129" s="381"/>
      <c r="K129" s="381"/>
      <c r="L129" s="390">
        <f>IF($L$2=2026,IF(INDEX(Rank2026!100:100,MATCH($J$2,Rank2026!$1:$1,0))="","-",(INDEX(Rank2026!100:100,MATCH($J$2,Rank2026!$1:$1,0)))),IF($L$2=2025,IF(INDEX(Rank2025!92:92,MATCH($J$2,Rank2025!$1:$1,0))="","-",(INDEX(Rank2025!92:92,MATCH($J$2,Rank2025!$1:$1,0)))),IF($L$2=2024,IF(INDEX(Rank2024!92:92,MATCH($J$2,Rank2024!$1:$1,0))="","-",(INDEX(Rank2024!92:92,MATCH($J$2,Rank2024!$1:$1,0)))),IF($L$2=2023,IF(INDEX(Rank2023!91:91,MATCH($J$2,Rank2023!$1:$1,0))="","-",(INDEX(Rank2023!91:91,MATCH($J$2,Rank2023!$1:$1,0)))),IF($L$2=2022,IF(INDEX(Rank2022!91:91,MATCH($J$2,Rank2022!$1:$1,0))="","-",(INDEX(Rank2022!91:91,MATCH($J$2,Rank2022!$1:$1,0)))))))))</f>
        <v>1</v>
      </c>
      <c r="M129" s="391">
        <f>IF($L$2=2026,IF(INDEX(Score2026!100:100,MATCH($J$2,Score2026!$1:$1,0))="","-",(INDEX(Score2026!100:100,MATCH($J$2,Score2026!$1:$1,0)))),IF($L$2=2025,IF(INDEX(Score2025!92:92,MATCH($J$2,Score2025!$1:$1,0))="","-",(INDEX(Score2025!92:92,MATCH($J$2,Score2025!$1:$1,0)))),IF($L$2=2024,IF(INDEX(Score2024!92:92,MATCH($J$2,Score2024!$1:$1,0))="","-",(INDEX(Score2024!92:92,MATCH($J$2,Score2024!$1:$1,0)))),IF($L$2=2023,IF(INDEX(Score2023!91:91,MATCH($J$2,Score2023!$1:$1,0))="","-",(INDEX(Score2023!91:91,MATCH($J$2,Score2023!$1:$1,0)))),IF($L$2=2022,IF(INDEX(Score2022!91:91,MATCH($J$2,Score2022!$1:$1,0))="","-",(INDEX(Score2022!91:91,MATCH($J$2,Score2022!$1:$1,0)))))))))</f>
        <v>100</v>
      </c>
      <c r="N129" s="376">
        <f>IF($L$2=2026,IF(INDEX(Value2026!100:100,MATCH($J$2,Value2026!$1:$1,0))="","-",(INDEX(Value2026!100:100,MATCH($J$2,Value2026!$1:$1,0)))),IF($L$2=2025,IF(INDEX(Value2025!92:92,MATCH($J$2,Value2025!$1:$1,0))="","-",(INDEX(Value2025!92:92,MATCH($J$2,Value2025!$1:$1,0)))),IF($L$2=2024,IF(INDEX(Value2024!92:92,MATCH($J$2,Value2024!$1:$1,0))="","-",(INDEX(Value2024!92:92,MATCH($J$2,Value2024!$1:$1,0)))),IF($L$2=2023,IF(INDEX(Value2023!91:91,MATCH($J$2,Value2023!$1:$1,0))="","-",(INDEX(Value2023!91:91,MATCH($J$2,Value2023!$1:$1,0)))),IF($L$2=2022,IF(INDEX(Value2022!91:91,MATCH($J$2,Value2022!$1:$1,0))="","-",(INDEX(Value2022!91:91,MATCH($J$2,Value2022!$1:$1,0)))))))))</f>
        <v>2</v>
      </c>
      <c r="O129" s="377">
        <f t="shared" si="6"/>
        <v>105</v>
      </c>
      <c r="P129" s="378"/>
      <c r="Q129" s="358" t="str">
        <f t="shared" si="3"/>
        <v>tu</v>
      </c>
      <c r="R129" s="348"/>
      <c r="S129" s="390">
        <f>IF($S$2=2026,IF(INDEX(Rank2026!100:100,MATCH($Q$2,Rank2026!$1:$1,0))="","-",(INDEX(Rank2026!100:100,MATCH($Q$2,Rank2026!$1:$1,0)))),IF($S$2=2025,IF(INDEX(Rank2025!92:92,MATCH($Q$2,Rank2025!$1:$1,0))="","-",(INDEX(Rank2025!92:92,MATCH($Q$2,Rank2025!$1:$1,0)))),IF($S$2=2024,IF(INDEX(Rank2024!92:92,MATCH($Q$2,Rank2024!$1:$1,0))="","-",(INDEX(Rank2024!92:92,MATCH($Q$2,Rank2024!$1:$1,0)))),IF($L$2=2023,IF(INDEX(Rank2023!91:91,MATCH($Q$2,Rank2023!$1:$1,0))="","-",(INDEX(Rank2023!91:91,MATCH($Q$2,Rank2023!$1:$1,0)))),IF($S$2=2022,IF(INDEX(Rank2022!91:91,MATCH($Q$2,Rank2022!$1:$1,0))="","-",(INDEX(Rank2022!91:91,MATCH($Q$2,Rank2022!$1:$1,0)))))))))</f>
        <v>1</v>
      </c>
      <c r="T129" s="375">
        <f>IF($S$2=2026,IF(INDEX(Score2026!100:100,MATCH($Q$2,Score2026!$1:$1,0))="","-",(INDEX(Score2026!100:100,MATCH($Q$2,Score2026!$1:$1,0)))),IF($S$2=2025,IF(INDEX(Score2025!92:92,MATCH($Q$2,Score2025!$1:$1,0))="","-",(INDEX(Score2025!92:92,MATCH($Q$2,Score2025!$1:$1,0)))),IF($S$2=2024,IF(INDEX(Score2024!92:92,MATCH($Q$2,Score2024!$1:$1,0))="","-",(INDEX(Score2024!92:92,MATCH($Q$2,Score2024!$1:$1,0)))),IF($S$2=2023,IF(INDEX(Score2023!91:91,MATCH($Q$2,Score2023!$1:$1,0))="","-",(INDEX(Score2023!91:91,MATCH($Q$2,Score2023!$1:$1,0)))),IF($S$2=2022,IF(INDEX(Score2022!91:91,MATCH($Q$2,Score2022!$1:$1,0))="","-",(INDEX(Score2022!91:91,MATCH($Q$2,Score2022!$1:$1,0)))))))))</f>
        <v>100</v>
      </c>
      <c r="U129" s="376">
        <f>IF($S$2=2026,IF(INDEX(Value2026!100:100,MATCH($Q$2,Value2026!$1:$1,0))="","-",(INDEX(Value2026!100:100,MATCH($Q$2,Value2026!$1:$1,0)))),IF($S$2=2025,IF(INDEX(Value2025!92:92,MATCH($Q$2,Value2025!$1:$1,0))="","-",(INDEX(Value2025!92:92,MATCH($Q$2,Value2025!$1:$1,0)))),IF($S$2=2024,IF(INDEX(Value2024!92:92,MATCH($Q$2,Value2024!$1:$1,0))="","-",(INDEX(Value2024!92:92,MATCH($Q$2,Value2024!$1:$1,0)))),IF($S$2=2023,IF(INDEX(Value2023!91:91,MATCH($Q$2,Value2023!$1:$1,0))="","-",(INDEX(Value2023!91:91,MATCH($Q$2,Value2023!$1:$1,0)))),IF($S$2=2022,IF(INDEX(Value2022!91:91,MATCH($Q$2,Value2022!$1:$1,0))="","-",(INDEX(Value2022!91:91,MATCH($Q$2,Value2022!$1:$1,0)))))))))</f>
        <v>2</v>
      </c>
      <c r="V129" s="377">
        <f t="shared" si="7"/>
        <v>105</v>
      </c>
      <c r="W129" s="348"/>
    </row>
    <row r="130" spans="4:23" ht="12" customHeight="1">
      <c r="D130" s="348" t="s">
        <v>262</v>
      </c>
      <c r="E130" s="380" t="s">
        <v>203</v>
      </c>
      <c r="F130" s="381" t="s">
        <v>204</v>
      </c>
      <c r="G130" s="381"/>
      <c r="H130" s="381"/>
      <c r="I130" s="381"/>
      <c r="J130" s="381"/>
      <c r="K130" s="381"/>
      <c r="L130" s="390">
        <f>IF($L$2=2026,IF(INDEX(Rank2026!101:101,MATCH($J$2,Rank2026!$1:$1,0))="","-",(INDEX(Rank2026!101:101,MATCH($J$2,Rank2026!$1:$1,0)))),IF($L$2=2025,IF(INDEX(Rank2025!93:93,MATCH($J$2,Rank2025!$1:$1,0))="","-",(INDEX(Rank2025!93:93,MATCH($J$2,Rank2025!$1:$1,0)))),IF($L$2=2024,IF(INDEX(Rank2024!93:93,MATCH($J$2,Rank2024!$1:$1,0))="","-",(INDEX(Rank2024!93:93,MATCH($J$2,Rank2024!$1:$1,0)))),IF($L$2=2023,IF(INDEX(Rank2023!92:92,MATCH($J$2,Rank2023!$1:$1,0))="","-",(INDEX(Rank2023!92:92,MATCH($J$2,Rank2023!$1:$1,0)))),IF($L$2=2022,IF(INDEX(Rank2022!92:92,MATCH($J$2,Rank2022!$1:$1,0))="","-",(INDEX(Rank2022!92:92,MATCH($J$2,Rank2022!$1:$1,0)))))))))</f>
        <v>1</v>
      </c>
      <c r="M130" s="391">
        <f>IF($L$2=2026,IF(INDEX(Score2026!101:101,MATCH($J$2,Score2026!$1:$1,0))="","-",(INDEX(Score2026!101:101,MATCH($J$2,Score2026!$1:$1,0)))),IF($L$2=2025,IF(INDEX(Score2025!93:93,MATCH($J$2,Score2025!$1:$1,0))="","-",(INDEX(Score2025!93:93,MATCH($J$2,Score2025!$1:$1,0)))),IF($L$2=2024,IF(INDEX(Score2024!93:93,MATCH($J$2,Score2024!$1:$1,0))="","-",(INDEX(Score2024!93:93,MATCH($J$2,Score2024!$1:$1,0)))),IF($L$2=2023,IF(INDEX(Score2023!92:92,MATCH($J$2,Score2023!$1:$1,0))="","-",(INDEX(Score2023!92:92,MATCH($J$2,Score2023!$1:$1,0)))),IF($L$2=2022,IF(INDEX(Score2022!92:92,MATCH($J$2,Score2022!$1:$1,0))="","-",(INDEX(Score2022!92:92,MATCH($J$2,Score2022!$1:$1,0)))))))))</f>
        <v>100</v>
      </c>
      <c r="N130" s="376">
        <f>IF($L$2=2026,IF(INDEX(Value2026!101:101,MATCH($J$2,Value2026!$1:$1,0))="","-",(INDEX(Value2026!101:101,MATCH($J$2,Value2026!$1:$1,0)))),IF($L$2=2025,IF(INDEX(Value2025!93:93,MATCH($J$2,Value2025!$1:$1,0))="","-",(INDEX(Value2025!93:93,MATCH($J$2,Value2025!$1:$1,0)))),IF($L$2=2024,IF(INDEX(Value2024!93:93,MATCH($J$2,Value2024!$1:$1,0))="","-",(INDEX(Value2024!93:93,MATCH($J$2,Value2024!$1:$1,0)))),IF($L$2=2023,IF(INDEX(Value2023!92:92,MATCH($J$2,Value2023!$1:$1,0))="","-",(INDEX(Value2023!92:92,MATCH($J$2,Value2023!$1:$1,0)))),IF($L$2=2022,IF(INDEX(Value2022!92:92,MATCH($J$2,Value2022!$1:$1,0))="","-",(INDEX(Value2022!92:92,MATCH($J$2,Value2022!$1:$1,0)))))))))</f>
        <v>2</v>
      </c>
      <c r="O130" s="377">
        <f t="shared" si="6"/>
        <v>105</v>
      </c>
      <c r="P130" s="378"/>
      <c r="Q130" s="358" t="str">
        <f t="shared" si="3"/>
        <v>tu</v>
      </c>
      <c r="R130" s="348"/>
      <c r="S130" s="390">
        <f>IF($S$2=2026,IF(INDEX(Rank2026!101:101,MATCH($Q$2,Rank2026!$1:$1,0))="","-",(INDEX(Rank2026!101:101,MATCH($Q$2,Rank2026!$1:$1,0)))),IF($S$2=2025,IF(INDEX(Rank2025!93:93,MATCH($Q$2,Rank2025!$1:$1,0))="","-",(INDEX(Rank2025!93:93,MATCH($Q$2,Rank2025!$1:$1,0)))),IF($S$2=2024,IF(INDEX(Rank2024!93:93,MATCH($Q$2,Rank2024!$1:$1,0))="","-",(INDEX(Rank2024!93:93,MATCH($Q$2,Rank2024!$1:$1,0)))),IF($L$2=2023,IF(INDEX(Rank2023!92:92,MATCH($Q$2,Rank2023!$1:$1,0))="","-",(INDEX(Rank2023!92:92,MATCH($Q$2,Rank2023!$1:$1,0)))),IF($S$2=2022,IF(INDEX(Rank2022!92:92,MATCH($Q$2,Rank2022!$1:$1,0))="","-",(INDEX(Rank2022!92:92,MATCH($Q$2,Rank2022!$1:$1,0)))))))))</f>
        <v>1</v>
      </c>
      <c r="T130" s="375">
        <f>IF($S$2=2026,IF(INDEX(Score2026!101:101,MATCH($Q$2,Score2026!$1:$1,0))="","-",(INDEX(Score2026!101:101,MATCH($Q$2,Score2026!$1:$1,0)))),IF($S$2=2025,IF(INDEX(Score2025!93:93,MATCH($Q$2,Score2025!$1:$1,0))="","-",(INDEX(Score2025!93:93,MATCH($Q$2,Score2025!$1:$1,0)))),IF($S$2=2024,IF(INDEX(Score2024!93:93,MATCH($Q$2,Score2024!$1:$1,0))="","-",(INDEX(Score2024!93:93,MATCH($Q$2,Score2024!$1:$1,0)))),IF($S$2=2023,IF(INDEX(Score2023!92:92,MATCH($Q$2,Score2023!$1:$1,0))="","-",(INDEX(Score2023!92:92,MATCH($Q$2,Score2023!$1:$1,0)))),IF($S$2=2022,IF(INDEX(Score2022!92:92,MATCH($Q$2,Score2022!$1:$1,0))="","-",(INDEX(Score2022!92:92,MATCH($Q$2,Score2022!$1:$1,0)))))))))</f>
        <v>100</v>
      </c>
      <c r="U130" s="376">
        <f>IF($S$2=2026,IF(INDEX(Value2026!101:101,MATCH($Q$2,Value2026!$1:$1,0))="","-",(INDEX(Value2026!101:101,MATCH($Q$2,Value2026!$1:$1,0)))),IF($S$2=2025,IF(INDEX(Value2025!93:93,MATCH($Q$2,Value2025!$1:$1,0))="","-",(INDEX(Value2025!93:93,MATCH($Q$2,Value2025!$1:$1,0)))),IF($S$2=2024,IF(INDEX(Value2024!93:93,MATCH($Q$2,Value2024!$1:$1,0))="","-",(INDEX(Value2024!93:93,MATCH($Q$2,Value2024!$1:$1,0)))),IF($S$2=2023,IF(INDEX(Value2023!92:92,MATCH($Q$2,Value2023!$1:$1,0))="","-",(INDEX(Value2023!92:92,MATCH($Q$2,Value2023!$1:$1,0)))),IF($S$2=2022,IF(INDEX(Value2022!92:92,MATCH($Q$2,Value2022!$1:$1,0))="","-",(INDEX(Value2022!92:92,MATCH($Q$2,Value2022!$1:$1,0)))))))))</f>
        <v>2</v>
      </c>
      <c r="V130" s="377">
        <f t="shared" si="7"/>
        <v>105</v>
      </c>
      <c r="W130" s="348"/>
    </row>
    <row r="131" spans="4:23" ht="12" customHeight="1">
      <c r="D131" s="348" t="s">
        <v>262</v>
      </c>
      <c r="E131" s="380" t="s">
        <v>205</v>
      </c>
      <c r="F131" s="381" t="s">
        <v>206</v>
      </c>
      <c r="G131" s="381"/>
      <c r="H131" s="381"/>
      <c r="I131" s="381"/>
      <c r="J131" s="381"/>
      <c r="K131" s="381"/>
      <c r="L131" s="390">
        <f>IF($L$2=2026,IF(INDEX(Rank2026!102:102,MATCH($J$2,Rank2026!$1:$1,0))="","-",(INDEX(Rank2026!102:102,MATCH($J$2,Rank2026!$1:$1,0)))),IF($L$2=2025,IF(INDEX(Rank2025!94:94,MATCH($J$2,Rank2025!$1:$1,0))="","-",(INDEX(Rank2025!94:94,MATCH($J$2,Rank2025!$1:$1,0)))),IF($L$2=2024,IF(INDEX(Rank2024!94:94,MATCH($J$2,Rank2024!$1:$1,0))="","-",(INDEX(Rank2024!94:94,MATCH($J$2,Rank2024!$1:$1,0)))),IF($L$2=2023,IF(INDEX(Rank2023!93:93,MATCH($J$2,Rank2023!$1:$1,0))="","-",(INDEX(Rank2023!93:93,MATCH($J$2,Rank2023!$1:$1,0)))),IF($L$2=2022,IF(INDEX(Rank2022!93:93,MATCH($J$2,Rank2022!$1:$1,0))="","-",(INDEX(Rank2022!93:93,MATCH($J$2,Rank2022!$1:$1,0)))))))))</f>
        <v>1</v>
      </c>
      <c r="M131" s="391">
        <f>IF($L$2=2026,IF(INDEX(Score2026!102:102,MATCH($J$2,Score2026!$1:$1,0))="","-",(INDEX(Score2026!102:102,MATCH($J$2,Score2026!$1:$1,0)))),IF($L$2=2025,IF(INDEX(Score2025!94:94,MATCH($J$2,Score2025!$1:$1,0))="","-",(INDEX(Score2025!94:94,MATCH($J$2,Score2025!$1:$1,0)))),IF($L$2=2024,IF(INDEX(Score2024!94:94,MATCH($J$2,Score2024!$1:$1,0))="","-",(INDEX(Score2024!94:94,MATCH($J$2,Score2024!$1:$1,0)))),IF($L$2=2023,IF(INDEX(Score2023!93:93,MATCH($J$2,Score2023!$1:$1,0))="","-",(INDEX(Score2023!93:93,MATCH($J$2,Score2023!$1:$1,0)))),IF($L$2=2022,IF(INDEX(Score2022!93:93,MATCH($J$2,Score2022!$1:$1,0))="","-",(INDEX(Score2022!93:93,MATCH($J$2,Score2022!$1:$1,0)))))))))</f>
        <v>100</v>
      </c>
      <c r="N131" s="376">
        <f>IF($L$2=2026,IF(INDEX(Value2026!102:102,MATCH($J$2,Value2026!$1:$1,0))="","-",(INDEX(Value2026!102:102,MATCH($J$2,Value2026!$1:$1,0)))),IF($L$2=2025,IF(INDEX(Value2025!94:94,MATCH($J$2,Value2025!$1:$1,0))="","-",(INDEX(Value2025!94:94,MATCH($J$2,Value2025!$1:$1,0)))),IF($L$2=2024,IF(INDEX(Value2024!94:94,MATCH($J$2,Value2024!$1:$1,0))="","-",(INDEX(Value2024!94:94,MATCH($J$2,Value2024!$1:$1,0)))),IF($L$2=2023,IF(INDEX(Value2023!93:93,MATCH($J$2,Value2023!$1:$1,0))="","-",(INDEX(Value2023!93:93,MATCH($J$2,Value2023!$1:$1,0)))),IF($L$2=2022,IF(INDEX(Value2022!93:93,MATCH($J$2,Value2022!$1:$1,0))="","-",(INDEX(Value2022!93:93,MATCH($J$2,Value2022!$1:$1,0)))))))))</f>
        <v>2</v>
      </c>
      <c r="O131" s="377">
        <f t="shared" si="6"/>
        <v>105</v>
      </c>
      <c r="P131" s="378"/>
      <c r="Q131" s="358" t="str">
        <f t="shared" si="3"/>
        <v>tu</v>
      </c>
      <c r="R131" s="348"/>
      <c r="S131" s="390">
        <f>IF($S$2=2026,IF(INDEX(Rank2026!102:102,MATCH($Q$2,Rank2026!$1:$1,0))="","-",(INDEX(Rank2026!102:102,MATCH($Q$2,Rank2026!$1:$1,0)))),IF($S$2=2025,IF(INDEX(Rank2025!94:94,MATCH($Q$2,Rank2025!$1:$1,0))="","-",(INDEX(Rank2025!94:94,MATCH($Q$2,Rank2025!$1:$1,0)))),IF($S$2=2024,IF(INDEX(Rank2024!94:94,MATCH($Q$2,Rank2024!$1:$1,0))="","-",(INDEX(Rank2024!94:94,MATCH($Q$2,Rank2024!$1:$1,0)))),IF($L$2=2023,IF(INDEX(Rank2023!93:93,MATCH($Q$2,Rank2023!$1:$1,0))="","-",(INDEX(Rank2023!93:93,MATCH($Q$2,Rank2023!$1:$1,0)))),IF($S$2=2022,IF(INDEX(Rank2022!93:93,MATCH($Q$2,Rank2022!$1:$1,0))="","-",(INDEX(Rank2022!93:93,MATCH($Q$2,Rank2022!$1:$1,0)))))))))</f>
        <v>1</v>
      </c>
      <c r="T131" s="375">
        <f>IF($S$2=2026,IF(INDEX(Score2026!102:102,MATCH($Q$2,Score2026!$1:$1,0))="","-",(INDEX(Score2026!102:102,MATCH($Q$2,Score2026!$1:$1,0)))),IF($S$2=2025,IF(INDEX(Score2025!94:94,MATCH($Q$2,Score2025!$1:$1,0))="","-",(INDEX(Score2025!94:94,MATCH($Q$2,Score2025!$1:$1,0)))),IF($S$2=2024,IF(INDEX(Score2024!94:94,MATCH($Q$2,Score2024!$1:$1,0))="","-",(INDEX(Score2024!94:94,MATCH($Q$2,Score2024!$1:$1,0)))),IF($S$2=2023,IF(INDEX(Score2023!93:93,MATCH($Q$2,Score2023!$1:$1,0))="","-",(INDEX(Score2023!93:93,MATCH($Q$2,Score2023!$1:$1,0)))),IF($S$2=2022,IF(INDEX(Score2022!93:93,MATCH($Q$2,Score2022!$1:$1,0))="","-",(INDEX(Score2022!93:93,MATCH($Q$2,Score2022!$1:$1,0)))))))))</f>
        <v>100</v>
      </c>
      <c r="U131" s="376">
        <f>IF($S$2=2026,IF(INDEX(Value2026!102:102,MATCH($Q$2,Value2026!$1:$1,0))="","-",(INDEX(Value2026!102:102,MATCH($Q$2,Value2026!$1:$1,0)))),IF($S$2=2025,IF(INDEX(Value2025!94:94,MATCH($Q$2,Value2025!$1:$1,0))="","-",(INDEX(Value2025!94:94,MATCH($Q$2,Value2025!$1:$1,0)))),IF($S$2=2024,IF(INDEX(Value2024!94:94,MATCH($Q$2,Value2024!$1:$1,0))="","-",(INDEX(Value2024!94:94,MATCH($Q$2,Value2024!$1:$1,0)))),IF($S$2=2023,IF(INDEX(Value2023!93:93,MATCH($Q$2,Value2023!$1:$1,0))="","-",(INDEX(Value2023!93:93,MATCH($Q$2,Value2023!$1:$1,0)))),IF($S$2=2022,IF(INDEX(Value2022!93:93,MATCH($Q$2,Value2022!$1:$1,0))="","-",(INDEX(Value2022!93:93,MATCH($Q$2,Value2022!$1:$1,0)))))))))</f>
        <v>2</v>
      </c>
      <c r="V131" s="377">
        <f t="shared" si="7"/>
        <v>105</v>
      </c>
      <c r="W131" s="348"/>
    </row>
    <row r="132" spans="4:23" ht="12" customHeight="1">
      <c r="D132" s="348" t="s">
        <v>262</v>
      </c>
      <c r="E132" s="380" t="s">
        <v>207</v>
      </c>
      <c r="F132" s="381" t="s">
        <v>208</v>
      </c>
      <c r="G132" s="381"/>
      <c r="H132" s="381"/>
      <c r="I132" s="381"/>
      <c r="J132" s="381"/>
      <c r="K132" s="381"/>
      <c r="L132" s="390">
        <f>IF($L$2=2026,IF(INDEX(Rank2026!103:103,MATCH($J$2,Rank2026!$1:$1,0))="","-",(INDEX(Rank2026!103:103,MATCH($J$2,Rank2026!$1:$1,0)))),IF($L$2=2025,IF(INDEX(Rank2025!95:95,MATCH($J$2,Rank2025!$1:$1,0))="","-",(INDEX(Rank2025!95:95,MATCH($J$2,Rank2025!$1:$1,0)))),IF($L$2=2024,IF(INDEX(Rank2024!95:95,MATCH($J$2,Rank2024!$1:$1,0))="","-",(INDEX(Rank2024!95:95,MATCH($J$2,Rank2024!$1:$1,0)))),IF($L$2=2023,IF(INDEX(Rank2023!94:94,MATCH($J$2,Rank2023!$1:$1,0))="","-",(INDEX(Rank2023!94:94,MATCH($J$2,Rank2023!$1:$1,0)))),IF($L$2=2022,IF(INDEX(Rank2022!94:94,MATCH($J$2,Rank2022!$1:$1,0))="","-",(INDEX(Rank2022!94:94,MATCH($J$2,Rank2022!$1:$1,0)))))))))</f>
        <v>1</v>
      </c>
      <c r="M132" s="391">
        <f>IF($L$2=2026,IF(INDEX(Score2026!103:103,MATCH($J$2,Score2026!$1:$1,0))="","-",(INDEX(Score2026!103:103,MATCH($J$2,Score2026!$1:$1,0)))),IF($L$2=2025,IF(INDEX(Score2025!95:95,MATCH($J$2,Score2025!$1:$1,0))="","-",(INDEX(Score2025!95:95,MATCH($J$2,Score2025!$1:$1,0)))),IF($L$2=2024,IF(INDEX(Score2024!95:95,MATCH($J$2,Score2024!$1:$1,0))="","-",(INDEX(Score2024!95:95,MATCH($J$2,Score2024!$1:$1,0)))),IF($L$2=2023,IF(INDEX(Score2023!94:94,MATCH($J$2,Score2023!$1:$1,0))="","-",(INDEX(Score2023!94:94,MATCH($J$2,Score2023!$1:$1,0)))),IF($L$2=2022,IF(INDEX(Score2022!94:94,MATCH($J$2,Score2022!$1:$1,0))="","-",(INDEX(Score2022!94:94,MATCH($J$2,Score2022!$1:$1,0)))))))))</f>
        <v>100</v>
      </c>
      <c r="N132" s="376">
        <f>IF($L$2=2026,IF(INDEX(Value2026!103:103,MATCH($J$2,Value2026!$1:$1,0))="","-",(INDEX(Value2026!103:103,MATCH($J$2,Value2026!$1:$1,0)))),IF($L$2=2025,IF(INDEX(Value2025!95:95,MATCH($J$2,Value2025!$1:$1,0))="","-",(INDEX(Value2025!95:95,MATCH($J$2,Value2025!$1:$1,0)))),IF($L$2=2024,IF(INDEX(Value2024!95:95,MATCH($J$2,Value2024!$1:$1,0))="","-",(INDEX(Value2024!95:95,MATCH($J$2,Value2024!$1:$1,0)))),IF($L$2=2023,IF(INDEX(Value2023!94:94,MATCH($J$2,Value2023!$1:$1,0))="","-",(INDEX(Value2023!94:94,MATCH($J$2,Value2023!$1:$1,0)))),IF($L$2=2022,IF(INDEX(Value2022!94:94,MATCH($J$2,Value2022!$1:$1,0))="","-",(INDEX(Value2022!94:94,MATCH($J$2,Value2022!$1:$1,0)))))))))</f>
        <v>2</v>
      </c>
      <c r="O132" s="377">
        <f t="shared" si="6"/>
        <v>105</v>
      </c>
      <c r="P132" s="378"/>
      <c r="Q132" s="358" t="str">
        <f t="shared" si="3"/>
        <v>tu</v>
      </c>
      <c r="R132" s="348"/>
      <c r="S132" s="390">
        <f>IF($S$2=2026,IF(INDEX(Rank2026!103:103,MATCH($Q$2,Rank2026!$1:$1,0))="","-",(INDEX(Rank2026!103:103,MATCH($Q$2,Rank2026!$1:$1,0)))),IF($S$2=2025,IF(INDEX(Rank2025!95:95,MATCH($Q$2,Rank2025!$1:$1,0))="","-",(INDEX(Rank2025!95:95,MATCH($Q$2,Rank2025!$1:$1,0)))),IF($S$2=2024,IF(INDEX(Rank2024!95:95,MATCH($Q$2,Rank2024!$1:$1,0))="","-",(INDEX(Rank2024!95:95,MATCH($Q$2,Rank2024!$1:$1,0)))),IF($L$2=2023,IF(INDEX(Rank2023!94:94,MATCH($Q$2,Rank2023!$1:$1,0))="","-",(INDEX(Rank2023!94:94,MATCH($Q$2,Rank2023!$1:$1,0)))),IF($S$2=2022,IF(INDEX(Rank2022!94:94,MATCH($Q$2,Rank2022!$1:$1,0))="","-",(INDEX(Rank2022!94:94,MATCH($Q$2,Rank2022!$1:$1,0)))))))))</f>
        <v>1</v>
      </c>
      <c r="T132" s="375">
        <f>IF($S$2=2026,IF(INDEX(Score2026!103:103,MATCH($Q$2,Score2026!$1:$1,0))="","-",(INDEX(Score2026!103:103,MATCH($Q$2,Score2026!$1:$1,0)))),IF($S$2=2025,IF(INDEX(Score2025!95:95,MATCH($Q$2,Score2025!$1:$1,0))="","-",(INDEX(Score2025!95:95,MATCH($Q$2,Score2025!$1:$1,0)))),IF($S$2=2024,IF(INDEX(Score2024!95:95,MATCH($Q$2,Score2024!$1:$1,0))="","-",(INDEX(Score2024!95:95,MATCH($Q$2,Score2024!$1:$1,0)))),IF($S$2=2023,IF(INDEX(Score2023!94:94,MATCH($Q$2,Score2023!$1:$1,0))="","-",(INDEX(Score2023!94:94,MATCH($Q$2,Score2023!$1:$1,0)))),IF($S$2=2022,IF(INDEX(Score2022!94:94,MATCH($Q$2,Score2022!$1:$1,0))="","-",(INDEX(Score2022!94:94,MATCH($Q$2,Score2022!$1:$1,0)))))))))</f>
        <v>100</v>
      </c>
      <c r="U132" s="376">
        <f>IF($S$2=2026,IF(INDEX(Value2026!103:103,MATCH($Q$2,Value2026!$1:$1,0))="","-",(INDEX(Value2026!103:103,MATCH($Q$2,Value2026!$1:$1,0)))),IF($S$2=2025,IF(INDEX(Value2025!95:95,MATCH($Q$2,Value2025!$1:$1,0))="","-",(INDEX(Value2025!95:95,MATCH($Q$2,Value2025!$1:$1,0)))),IF($S$2=2024,IF(INDEX(Value2024!95:95,MATCH($Q$2,Value2024!$1:$1,0))="","-",(INDEX(Value2024!95:95,MATCH($Q$2,Value2024!$1:$1,0)))),IF($S$2=2023,IF(INDEX(Value2023!94:94,MATCH($Q$2,Value2023!$1:$1,0))="","-",(INDEX(Value2023!94:94,MATCH($Q$2,Value2023!$1:$1,0)))),IF($S$2=2022,IF(INDEX(Value2022!94:94,MATCH($Q$2,Value2022!$1:$1,0))="","-",(INDEX(Value2022!94:94,MATCH($Q$2,Value2022!$1:$1,0)))))))))</f>
        <v>2</v>
      </c>
      <c r="V132" s="377">
        <f t="shared" si="7"/>
        <v>105</v>
      </c>
      <c r="W132" s="348"/>
    </row>
    <row r="133" spans="4:23" ht="12" customHeight="1">
      <c r="D133" s="348" t="s">
        <v>262</v>
      </c>
      <c r="E133" s="386" t="s">
        <v>209</v>
      </c>
      <c r="F133" s="387" t="s">
        <v>210</v>
      </c>
      <c r="G133" s="387"/>
      <c r="H133" s="387"/>
      <c r="I133" s="387"/>
      <c r="J133" s="387"/>
      <c r="K133" s="387"/>
      <c r="L133" s="390">
        <f>IF($L$2=2026,IF(INDEX(Rank2026!104:104,MATCH($J$2,Rank2026!$1:$1,0))="","-",(INDEX(Rank2026!104:104,MATCH($J$2,Rank2026!$1:$1,0)))),IF($L$2=2025,IF(INDEX(Rank2025!96:96,MATCH($J$2,Rank2025!$1:$1,0))="","-",(INDEX(Rank2025!96:96,MATCH($J$2,Rank2025!$1:$1,0)))),IF($L$2=2024,IF(INDEX(Rank2024!96:96,MATCH($J$2,Rank2024!$1:$1,0))="","-",(INDEX(Rank2024!96:96,MATCH($J$2,Rank2024!$1:$1,0)))),IF($L$2=2023,IF(INDEX(Rank2023!95:95,MATCH($J$2,Rank2023!$1:$1,0))="","-",(INDEX(Rank2023!95:95,MATCH($J$2,Rank2023!$1:$1,0)))),IF($L$2=2022,IF(INDEX(Rank2022!95:95,MATCH($J$2,Rank2022!$1:$1,0))="","-",(INDEX(Rank2022!95:95,MATCH($J$2,Rank2022!$1:$1,0)))))))))</f>
        <v>1</v>
      </c>
      <c r="M133" s="391">
        <f>IF($L$2=2026,IF(INDEX(Score2026!104:104,MATCH($J$2,Score2026!$1:$1,0))="","-",(INDEX(Score2026!104:104,MATCH($J$2,Score2026!$1:$1,0)))),IF($L$2=2025,IF(INDEX(Score2025!96:96,MATCH($J$2,Score2025!$1:$1,0))="","-",(INDEX(Score2025!96:96,MATCH($J$2,Score2025!$1:$1,0)))),IF($L$2=2024,IF(INDEX(Score2024!96:96,MATCH($J$2,Score2024!$1:$1,0))="","-",(INDEX(Score2024!96:96,MATCH($J$2,Score2024!$1:$1,0)))),IF($L$2=2023,IF(INDEX(Score2023!95:95,MATCH($J$2,Score2023!$1:$1,0))="","-",(INDEX(Score2023!95:95,MATCH($J$2,Score2023!$1:$1,0)))),IF($L$2=2022,IF(INDEX(Score2022!95:95,MATCH($J$2,Score2022!$1:$1,0))="","-",(INDEX(Score2022!95:95,MATCH($J$2,Score2022!$1:$1,0)))))))))</f>
        <v>100</v>
      </c>
      <c r="N133" s="376">
        <f>IF($L$2=2026,IF(INDEX(Value2026!104:104,MATCH($J$2,Value2026!$1:$1,0))="","-",(INDEX(Value2026!104:104,MATCH($J$2,Value2026!$1:$1,0)))),IF($L$2=2025,IF(INDEX(Value2025!96:96,MATCH($J$2,Value2025!$1:$1,0))="","-",(INDEX(Value2025!96:96,MATCH($J$2,Value2025!$1:$1,0)))),IF($L$2=2024,IF(INDEX(Value2024!96:96,MATCH($J$2,Value2024!$1:$1,0))="","-",(INDEX(Value2024!96:96,MATCH($J$2,Value2024!$1:$1,0)))),IF($L$2=2023,IF(INDEX(Value2023!95:95,MATCH($J$2,Value2023!$1:$1,0))="","-",(INDEX(Value2023!95:95,MATCH($J$2,Value2023!$1:$1,0)))),IF($L$2=2022,IF(INDEX(Value2022!95:95,MATCH($J$2,Value2022!$1:$1,0))="","-",(INDEX(Value2022!95:95,MATCH($J$2,Value2022!$1:$1,0)))))))))</f>
        <v>2</v>
      </c>
      <c r="O133" s="377">
        <f t="shared" si="6"/>
        <v>105</v>
      </c>
      <c r="P133" s="378"/>
      <c r="Q133" s="358" t="str">
        <f t="shared" si="3"/>
        <v>tu</v>
      </c>
      <c r="R133" s="348"/>
      <c r="S133" s="390">
        <f>IF($S$2=2026,IF(INDEX(Rank2026!104:104,MATCH($Q$2,Rank2026!$1:$1,0))="","-",(INDEX(Rank2026!104:104,MATCH($Q$2,Rank2026!$1:$1,0)))),IF($S$2=2025,IF(INDEX(Rank2025!96:96,MATCH($Q$2,Rank2025!$1:$1,0))="","-",(INDEX(Rank2025!96:96,MATCH($Q$2,Rank2025!$1:$1,0)))),IF($S$2=2024,IF(INDEX(Rank2024!96:96,MATCH($Q$2,Rank2024!$1:$1,0))="","-",(INDEX(Rank2024!96:96,MATCH($Q$2,Rank2024!$1:$1,0)))),IF($L$2=2023,IF(INDEX(Rank2023!95:95,MATCH($Q$2,Rank2023!$1:$1,0))="","-",(INDEX(Rank2023!95:95,MATCH($Q$2,Rank2023!$1:$1,0)))),IF($S$2=2022,IF(INDEX(Rank2022!95:95,MATCH($Q$2,Rank2022!$1:$1,0))="","-",(INDEX(Rank2022!95:95,MATCH($Q$2,Rank2022!$1:$1,0)))))))))</f>
        <v>1</v>
      </c>
      <c r="T133" s="375">
        <f>IF($S$2=2026,IF(INDEX(Score2026!104:104,MATCH($Q$2,Score2026!$1:$1,0))="","-",(INDEX(Score2026!104:104,MATCH($Q$2,Score2026!$1:$1,0)))),IF($S$2=2025,IF(INDEX(Score2025!96:96,MATCH($Q$2,Score2025!$1:$1,0))="","-",(INDEX(Score2025!96:96,MATCH($Q$2,Score2025!$1:$1,0)))),IF($S$2=2024,IF(INDEX(Score2024!96:96,MATCH($Q$2,Score2024!$1:$1,0))="","-",(INDEX(Score2024!96:96,MATCH($Q$2,Score2024!$1:$1,0)))),IF($S$2=2023,IF(INDEX(Score2023!95:95,MATCH($Q$2,Score2023!$1:$1,0))="","-",(INDEX(Score2023!95:95,MATCH($Q$2,Score2023!$1:$1,0)))),IF($S$2=2022,IF(INDEX(Score2022!95:95,MATCH($Q$2,Score2022!$1:$1,0))="","-",(INDEX(Score2022!95:95,MATCH($Q$2,Score2022!$1:$1,0)))))))))</f>
        <v>100</v>
      </c>
      <c r="U133" s="376">
        <f>IF($S$2=2026,IF(INDEX(Value2026!104:104,MATCH($Q$2,Value2026!$1:$1,0))="","-",(INDEX(Value2026!104:104,MATCH($Q$2,Value2026!$1:$1,0)))),IF($S$2=2025,IF(INDEX(Value2025!96:96,MATCH($Q$2,Value2025!$1:$1,0))="","-",(INDEX(Value2025!96:96,MATCH($Q$2,Value2025!$1:$1,0)))),IF($S$2=2024,IF(INDEX(Value2024!96:96,MATCH($Q$2,Value2024!$1:$1,0))="","-",(INDEX(Value2024!96:96,MATCH($Q$2,Value2024!$1:$1,0)))),IF($S$2=2023,IF(INDEX(Value2023!95:95,MATCH($Q$2,Value2023!$1:$1,0))="","-",(INDEX(Value2023!95:95,MATCH($Q$2,Value2023!$1:$1,0)))),IF($S$2=2022,IF(INDEX(Value2022!95:95,MATCH($Q$2,Value2022!$1:$1,0))="","-",(INDEX(Value2022!95:95,MATCH($Q$2,Value2022!$1:$1,0)))))))))</f>
        <v>2</v>
      </c>
      <c r="V133" s="377">
        <f t="shared" si="7"/>
        <v>105</v>
      </c>
      <c r="W133" s="348"/>
    </row>
    <row r="134" spans="4:23" ht="12" customHeight="1">
      <c r="D134" s="348" t="s">
        <v>262</v>
      </c>
      <c r="E134" s="379" t="s">
        <v>211</v>
      </c>
      <c r="F134" s="348" t="s">
        <v>268</v>
      </c>
      <c r="G134" s="348"/>
      <c r="H134" s="348"/>
      <c r="I134" s="348"/>
      <c r="J134" s="348"/>
      <c r="K134" s="348"/>
      <c r="L134" s="390">
        <f>IF($L$2=2026,IF(INDEX(Rank2026!105:105,MATCH($J$2,Rank2026!$1:$1,0))="","-",(INDEX(Rank2026!105:105,MATCH($J$2,Rank2026!$1:$1,0)))),IF($L$2=2025,IF(INDEX(Rank2025!97:97,MATCH($J$2,Rank2025!$1:$1,0))="","-",(INDEX(Rank2025!97:97,MATCH($J$2,Rank2025!$1:$1,0)))),IF($L$2=2024,IF(INDEX(Rank2024!97:97,MATCH($J$2,Rank2024!$1:$1,0))="","-",(INDEX(Rank2024!97:97,MATCH($J$2,Rank2024!$1:$1,0)))),IF($L$2=2023,IF(INDEX(Rank2023!96:96,MATCH($J$2,Rank2023!$1:$1,0))="","-",(INDEX(Rank2023!96:96,MATCH($J$2,Rank2023!$1:$1,0)))),IF($L$2=2022,IF(INDEX(Rank2022!96:96,MATCH($J$2,Rank2022!$1:$1,0))="","-",(INDEX(Rank2022!96:96,MATCH($J$2,Rank2022!$1:$1,0)))))))))</f>
        <v>2</v>
      </c>
      <c r="M134" s="391">
        <f>IF($L$2=2026,IF(INDEX(Score2026!105:105,MATCH($J$2,Score2026!$1:$1,0))="","-",(INDEX(Score2026!105:105,MATCH($J$2,Score2026!$1:$1,0)))),IF($L$2=2025,IF(INDEX(Score2025!97:97,MATCH($J$2,Score2025!$1:$1,0))="","-",(INDEX(Score2025!97:97,MATCH($J$2,Score2025!$1:$1,0)))),IF($L$2=2024,IF(INDEX(Score2024!97:97,MATCH($J$2,Score2024!$1:$1,0))="","-",(INDEX(Score2024!97:97,MATCH($J$2,Score2024!$1:$1,0)))),IF($L$2=2023,IF(INDEX(Score2023!96:96,MATCH($J$2,Score2023!$1:$1,0))="","-",(INDEX(Score2023!96:96,MATCH($J$2,Score2023!$1:$1,0)))),IF($L$2=2022,IF(INDEX(Score2022!96:96,MATCH($J$2,Score2022!$1:$1,0))="","-",(INDEX(Score2022!96:96,MATCH($J$2,Score2022!$1:$1,0)))))))))</f>
        <v>65.728899291144117</v>
      </c>
      <c r="N134" s="376">
        <f>IF($L$2=2026,IF(INDEX(Value2026!105:105,MATCH($J$2,Value2026!$1:$1,0))="","-",(INDEX(Value2026!105:105,MATCH($J$2,Value2026!$1:$1,0)))),IF($L$2=2025,IF(INDEX(Value2025!97:97,MATCH($J$2,Value2025!$1:$1,0))="","-",(INDEX(Value2025!97:97,MATCH($J$2,Value2025!$1:$1,0)))),IF($L$2=2024,IF(INDEX(Value2024!97:97,MATCH($J$2,Value2024!$1:$1,0))="","-",(INDEX(Value2024!97:97,MATCH($J$2,Value2024!$1:$1,0)))),IF($L$2=2023,IF(INDEX(Value2023!96:96,MATCH($J$2,Value2023!$1:$1,0))="","-",(INDEX(Value2023!96:96,MATCH($J$2,Value2023!$1:$1,0)))),IF($L$2=2022,IF(INDEX(Value2022!96:96,MATCH($J$2,Value2022!$1:$1,0))="","-",(INDEX(Value2022!96:96,MATCH($J$2,Value2022!$1:$1,0)))))))))</f>
        <v>-45.287944920000001</v>
      </c>
      <c r="O134" s="377">
        <f t="shared" si="6"/>
        <v>70.728899291144117</v>
      </c>
      <c r="P134" s="378"/>
      <c r="Q134" s="358" t="str">
        <f t="shared" si="3"/>
        <v xml:space="preserve">t </v>
      </c>
      <c r="R134" s="348"/>
      <c r="S134" s="390">
        <f>IF($S$2=2026,IF(INDEX(Rank2026!105:105,MATCH($Q$2,Rank2026!$1:$1,0))="","-",(INDEX(Rank2026!105:105,MATCH($Q$2,Rank2026!$1:$1,0)))),IF($S$2=2025,IF(INDEX(Rank2025!97:97,MATCH($Q$2,Rank2025!$1:$1,0))="","-",(INDEX(Rank2025!97:97,MATCH($Q$2,Rank2025!$1:$1,0)))),IF($S$2=2024,IF(INDEX(Rank2024!97:97,MATCH($Q$2,Rank2024!$1:$1,0))="","-",(INDEX(Rank2024!97:97,MATCH($Q$2,Rank2024!$1:$1,0)))),IF($L$2=2023,IF(INDEX(Rank2023!96:96,MATCH($Q$2,Rank2023!$1:$1,0))="","-",(INDEX(Rank2023!96:96,MATCH($Q$2,Rank2023!$1:$1,0)))),IF($S$2=2022,IF(INDEX(Rank2022!96:96,MATCH($Q$2,Rank2022!$1:$1,0))="","-",(INDEX(Rank2022!96:96,MATCH($Q$2,Rank2022!$1:$1,0)))))))))</f>
        <v>9</v>
      </c>
      <c r="T134" s="375">
        <f>IF($S$2=2026,IF(INDEX(Score2026!105:105,MATCH($Q$2,Score2026!$1:$1,0))="","-",(INDEX(Score2026!105:105,MATCH($Q$2,Score2026!$1:$1,0)))),IF($S$2=2025,IF(INDEX(Score2025!97:97,MATCH($Q$2,Score2025!$1:$1,0))="","-",(INDEX(Score2025!97:97,MATCH($Q$2,Score2025!$1:$1,0)))),IF($S$2=2024,IF(INDEX(Score2024!97:97,MATCH($Q$2,Score2024!$1:$1,0))="","-",(INDEX(Score2024!97:97,MATCH($Q$2,Score2024!$1:$1,0)))),IF($S$2=2023,IF(INDEX(Score2023!96:96,MATCH($Q$2,Score2023!$1:$1,0))="","-",(INDEX(Score2023!96:96,MATCH($Q$2,Score2023!$1:$1,0)))),IF($S$2=2022,IF(INDEX(Score2022!96:96,MATCH($Q$2,Score2022!$1:$1,0))="","-",(INDEX(Score2022!96:96,MATCH($Q$2,Score2022!$1:$1,0)))))))))</f>
        <v>47.572283119384345</v>
      </c>
      <c r="U134" s="376">
        <f>IF($S$2=2026,IF(INDEX(Value2026!105:105,MATCH($Q$2,Value2026!$1:$1,0))="","-",(INDEX(Value2026!105:105,MATCH($Q$2,Value2026!$1:$1,0)))),IF($S$2=2025,IF(INDEX(Value2025!97:97,MATCH($Q$2,Value2025!$1:$1,0))="","-",(INDEX(Value2025!97:97,MATCH($Q$2,Value2025!$1:$1,0)))),IF($S$2=2024,IF(INDEX(Value2024!97:97,MATCH($Q$2,Value2024!$1:$1,0))="","-",(INDEX(Value2024!97:97,MATCH($Q$2,Value2024!$1:$1,0)))),IF($S$2=2023,IF(INDEX(Value2023!96:96,MATCH($Q$2,Value2023!$1:$1,0))="","-",(INDEX(Value2023!96:96,MATCH($Q$2,Value2023!$1:$1,0)))),IF($S$2=2022,IF(INDEX(Value2022!96:96,MATCH($Q$2,Value2022!$1:$1,0))="","-",(INDEX(Value2022!96:96,MATCH($Q$2,Value2022!$1:$1,0)))))))))</f>
        <v>-10.36</v>
      </c>
      <c r="V134" s="377">
        <f t="shared" si="7"/>
        <v>52.572283119384345</v>
      </c>
      <c r="W134" s="348"/>
    </row>
    <row r="135" spans="4:23" ht="12" customHeight="1">
      <c r="D135" s="348" t="s">
        <v>262</v>
      </c>
      <c r="E135" s="372" t="s">
        <v>213</v>
      </c>
      <c r="F135" s="373" t="s">
        <v>269</v>
      </c>
      <c r="G135" s="373"/>
      <c r="H135" s="373"/>
      <c r="I135" s="373"/>
      <c r="J135" s="373"/>
      <c r="K135" s="373"/>
      <c r="L135" s="390">
        <f>IF($L$2=2026,IF(INDEX(Rank2026!106:106,MATCH($J$2,Rank2026!$1:$1,0))="","-",(INDEX(Rank2026!106:106,MATCH($J$2,Rank2026!$1:$1,0)))),IF($L$2=2025,IF(INDEX(Rank2025!98:98,MATCH($J$2,Rank2025!$1:$1,0))="","-",(INDEX(Rank2025!98:98,MATCH($J$2,Rank2025!$1:$1,0)))),IF($L$2=2024,IF(INDEX(Rank2024!98:98,MATCH($J$2,Rank2024!$1:$1,0))="","-",(INDEX(Rank2024!98:98,MATCH($J$2,Rank2024!$1:$1,0)))),IF($L$2=2023,IF(INDEX(Rank2023!97:97,MATCH($J$2,Rank2023!$1:$1,0))="","-",(INDEX(Rank2023!97:97,MATCH($J$2,Rank2023!$1:$1,0)))),IF($L$2=2022,IF(INDEX(Rank2022!97:97,MATCH($J$2,Rank2022!$1:$1,0))="","-",(INDEX(Rank2022!97:97,MATCH($J$2,Rank2022!$1:$1,0)))))))))</f>
        <v>20</v>
      </c>
      <c r="M135" s="391">
        <f>IF($L$2=2026,IF(INDEX(Score2026!106:106,MATCH($J$2,Score2026!$1:$1,0))="","-",(INDEX(Score2026!106:106,MATCH($J$2,Score2026!$1:$1,0)))),IF($L$2=2025,IF(INDEX(Score2025!98:98,MATCH($J$2,Score2025!$1:$1,0))="","-",(INDEX(Score2025!98:98,MATCH($J$2,Score2025!$1:$1,0)))),IF($L$2=2024,IF(INDEX(Score2024!98:98,MATCH($J$2,Score2024!$1:$1,0))="","-",(INDEX(Score2024!98:98,MATCH($J$2,Score2024!$1:$1,0)))),IF($L$2=2023,IF(INDEX(Score2023!97:97,MATCH($J$2,Score2023!$1:$1,0))="","-",(INDEX(Score2023!97:97,MATCH($J$2,Score2023!$1:$1,0)))),IF($L$2=2022,IF(INDEX(Score2022!97:97,MATCH($J$2,Score2022!$1:$1,0))="","-",(INDEX(Score2022!97:97,MATCH($J$2,Score2022!$1:$1,0)))))))))</f>
        <v>55.043667494315947</v>
      </c>
      <c r="N135" s="376">
        <f>IF($L$2=2026,IF(INDEX(Value2026!106:106,MATCH($J$2,Value2026!$1:$1,0))="","-",(INDEX(Value2026!106:106,MATCH($J$2,Value2026!$1:$1,0)))),IF($L$2=2025,IF(INDEX(Value2025!98:98,MATCH($J$2,Value2025!$1:$1,0))="","-",(INDEX(Value2025!98:98,MATCH($J$2,Value2025!$1:$1,0)))),IF($L$2=2024,IF(INDEX(Value2024!98:98,MATCH($J$2,Value2024!$1:$1,0))="","-",(INDEX(Value2024!98:98,MATCH($J$2,Value2024!$1:$1,0)))),IF($L$2=2023,IF(INDEX(Value2023!97:97,MATCH($J$2,Value2023!$1:$1,0))="","-",(INDEX(Value2023!97:97,MATCH($J$2,Value2023!$1:$1,0)))),IF($L$2=2022,IF(INDEX(Value2022!97:97,MATCH($J$2,Value2022!$1:$1,0))="","-",(INDEX(Value2022!97:97,MATCH($J$2,Value2022!$1:$1,0)))))))))</f>
        <v>36.903733899999999</v>
      </c>
      <c r="O135" s="377">
        <f t="shared" si="6"/>
        <v>60.043667494315947</v>
      </c>
      <c r="P135" s="378"/>
      <c r="Q135" s="358" t="str">
        <f t="shared" si="3"/>
        <v xml:space="preserve"> u</v>
      </c>
      <c r="R135" s="348"/>
      <c r="S135" s="390">
        <f>IF($S$2=2026,IF(INDEX(Rank2026!106:106,MATCH($Q$2,Rank2026!$1:$1,0))="","-",(INDEX(Rank2026!106:106,MATCH($Q$2,Rank2026!$1:$1,0)))),IF($S$2=2025,IF(INDEX(Rank2025!98:98,MATCH($Q$2,Rank2025!$1:$1,0))="","-",(INDEX(Rank2025!98:98,MATCH($Q$2,Rank2025!$1:$1,0)))),IF($S$2=2024,IF(INDEX(Rank2024!98:98,MATCH($Q$2,Rank2024!$1:$1,0))="","-",(INDEX(Rank2024!98:98,MATCH($Q$2,Rank2024!$1:$1,0)))),IF($L$2=2023,IF(INDEX(Rank2023!97:97,MATCH($Q$2,Rank2023!$1:$1,0))="","-",(INDEX(Rank2023!97:97,MATCH($Q$2,Rank2023!$1:$1,0)))),IF($S$2=2022,IF(INDEX(Rank2022!97:97,MATCH($Q$2,Rank2022!$1:$1,0))="","-",(INDEX(Rank2022!97:97,MATCH($Q$2,Rank2022!$1:$1,0)))))))))</f>
        <v>9</v>
      </c>
      <c r="T135" s="375">
        <f>IF($S$2=2026,IF(INDEX(Score2026!106:106,MATCH($Q$2,Score2026!$1:$1,0))="","-",(INDEX(Score2026!106:106,MATCH($Q$2,Score2026!$1:$1,0)))),IF($S$2=2025,IF(INDEX(Score2025!98:98,MATCH($Q$2,Score2025!$1:$1,0))="","-",(INDEX(Score2025!98:98,MATCH($Q$2,Score2025!$1:$1,0)))),IF($S$2=2024,IF(INDEX(Score2024!98:98,MATCH($Q$2,Score2024!$1:$1,0))="","-",(INDEX(Score2024!98:98,MATCH($Q$2,Score2024!$1:$1,0)))),IF($S$2=2023,IF(INDEX(Score2023!97:97,MATCH($Q$2,Score2023!$1:$1,0))="","-",(INDEX(Score2023!97:97,MATCH($Q$2,Score2023!$1:$1,0)))),IF($S$2=2022,IF(INDEX(Score2022!97:97,MATCH($Q$2,Score2022!$1:$1,0))="","-",(INDEX(Score2022!97:97,MATCH($Q$2,Score2022!$1:$1,0)))))))))</f>
        <v>91.246859413009332</v>
      </c>
      <c r="U135" s="376">
        <f>IF($S$2=2026,IF(INDEX(Value2026!106:106,MATCH($Q$2,Value2026!$1:$1,0))="","-",(INDEX(Value2026!106:106,MATCH($Q$2,Value2026!$1:$1,0)))),IF($S$2=2025,IF(INDEX(Value2025!98:98,MATCH($Q$2,Value2025!$1:$1,0))="","-",(INDEX(Value2025!98:98,MATCH($Q$2,Value2025!$1:$1,0)))),IF($S$2=2024,IF(INDEX(Value2024!98:98,MATCH($Q$2,Value2024!$1:$1,0))="","-",(INDEX(Value2024!98:98,MATCH($Q$2,Value2024!$1:$1,0)))),IF($S$2=2023,IF(INDEX(Value2023!97:97,MATCH($Q$2,Value2023!$1:$1,0))="","-",(INDEX(Value2023!97:97,MATCH($Q$2,Value2023!$1:$1,0)))),IF($S$2=2022,IF(INDEX(Value2022!97:97,MATCH($Q$2,Value2022!$1:$1,0))="","-",(INDEX(Value2022!97:97,MATCH($Q$2,Value2022!$1:$1,0)))))))))</f>
        <v>7.7342550837807735</v>
      </c>
      <c r="V135" s="377">
        <f t="shared" si="7"/>
        <v>96.246859413009332</v>
      </c>
      <c r="W135" s="348"/>
    </row>
    <row r="136" spans="4:23" ht="12" customHeight="1">
      <c r="D136" s="348" t="s">
        <v>262</v>
      </c>
      <c r="E136" s="383" t="s">
        <v>215</v>
      </c>
      <c r="F136" s="384" t="s">
        <v>216</v>
      </c>
      <c r="G136" s="384"/>
      <c r="H136" s="384"/>
      <c r="I136" s="384"/>
      <c r="J136" s="384"/>
      <c r="K136" s="384"/>
      <c r="L136" s="390">
        <f>IF($L$2=2026,IF(INDEX(Rank2026!107:107,MATCH($J$2,Rank2026!$1:$1,0))="","-",(INDEX(Rank2026!107:107,MATCH($J$2,Rank2026!$1:$1,0)))),IF($L$2=2025,IF(INDEX(Rank2025!99:99,MATCH($J$2,Rank2025!$1:$1,0))="","-",(INDEX(Rank2025!99:99,MATCH($J$2,Rank2025!$1:$1,0)))),IF($L$2=2024,IF(INDEX(Rank2024!99:99,MATCH($J$2,Rank2024!$1:$1,0))="","-",(INDEX(Rank2024!99:99,MATCH($J$2,Rank2024!$1:$1,0)))),IF($L$2=2023,IF(INDEX(Rank2023!98:98,MATCH($J$2,Rank2023!$1:$1,0))="","-",(INDEX(Rank2023!98:98,MATCH($J$2,Rank2023!$1:$1,0)))),IF($L$2=2022,IF(INDEX(Rank2022!98:98,MATCH($J$2,Rank2022!$1:$1,0))="","-",(INDEX(Rank2022!98:98,MATCH($J$2,Rank2022!$1:$1,0)))))))))</f>
        <v>4</v>
      </c>
      <c r="M136" s="391">
        <f>IF($L$2=2026,IF(INDEX(Score2026!107:107,MATCH($J$2,Score2026!$1:$1,0))="","-",(INDEX(Score2026!107:107,MATCH($J$2,Score2026!$1:$1,0)))),IF($L$2=2025,IF(INDEX(Score2025!99:99,MATCH($J$2,Score2025!$1:$1,0))="","-",(INDEX(Score2025!99:99,MATCH($J$2,Score2025!$1:$1,0)))),IF($L$2=2024,IF(INDEX(Score2024!99:99,MATCH($J$2,Score2024!$1:$1,0))="","-",(INDEX(Score2024!99:99,MATCH($J$2,Score2024!$1:$1,0)))),IF($L$2=2023,IF(INDEX(Score2023!98:98,MATCH($J$2,Score2023!$1:$1,0))="","-",(INDEX(Score2023!98:98,MATCH($J$2,Score2023!$1:$1,0)))),IF($L$2=2022,IF(INDEX(Score2022!98:98,MATCH($J$2,Score2022!$1:$1,0))="","-",(INDEX(Score2022!98:98,MATCH($J$2,Score2022!$1:$1,0)))))))))</f>
        <v>92.176416973029617</v>
      </c>
      <c r="N136" s="376" t="str">
        <f>IF($L$2=2026,IF(INDEX(Value2026!107:107,MATCH($J$2,Value2026!$1:$1,0))="","-",(INDEX(Value2026!107:107,MATCH($J$2,Value2026!$1:$1,0)))),IF($L$2=2025,IF(INDEX(Value2025!99:99,MATCH($J$2,Value2025!$1:$1,0))="","-",(INDEX(Value2025!99:99,MATCH($J$2,Value2025!$1:$1,0)))),IF($L$2=2024,IF(INDEX(Value2024!99:99,MATCH($J$2,Value2024!$1:$1,0))="","-",(INDEX(Value2024!99:99,MATCH($J$2,Value2024!$1:$1,0)))),IF($L$2=2023,IF(INDEX(Value2023!98:98,MATCH($J$2,Value2023!$1:$1,0))="","-",(INDEX(Value2023!98:98,MATCH($J$2,Value2023!$1:$1,0)))),IF($L$2=2022,IF(INDEX(Value2022!98:98,MATCH($J$2,Value2022!$1:$1,0))="","-",(INDEX(Value2022!98:98,MATCH($J$2,Value2022!$1:$1,0)))))))))</f>
        <v>-</v>
      </c>
      <c r="O136" s="377">
        <f t="shared" si="6"/>
        <v>97.176416973029617</v>
      </c>
      <c r="P136" s="378"/>
      <c r="Q136" s="358" t="str">
        <f t="shared" si="3"/>
        <v xml:space="preserve"> u</v>
      </c>
      <c r="R136" s="348"/>
      <c r="S136" s="390">
        <f>IF($S$2=2026,IF(INDEX(Rank2026!107:107,MATCH($Q$2,Rank2026!$1:$1,0))="","-",(INDEX(Rank2026!107:107,MATCH($Q$2,Rank2026!$1:$1,0)))),IF($S$2=2025,IF(INDEX(Rank2025!99:99,MATCH($Q$2,Rank2025!$1:$1,0))="","-",(INDEX(Rank2025!99:99,MATCH($Q$2,Rank2025!$1:$1,0)))),IF($S$2=2024,IF(INDEX(Rank2024!99:99,MATCH($Q$2,Rank2024!$1:$1,0))="","-",(INDEX(Rank2024!99:99,MATCH($Q$2,Rank2024!$1:$1,0)))),IF($L$2=2023,IF(INDEX(Rank2023!98:98,MATCH($Q$2,Rank2023!$1:$1,0))="","-",(INDEX(Rank2023!98:98,MATCH($Q$2,Rank2023!$1:$1,0)))),IF($S$2=2022,IF(INDEX(Rank2022!98:98,MATCH($Q$2,Rank2022!$1:$1,0))="","-",(INDEX(Rank2022!98:98,MATCH($Q$2,Rank2022!$1:$1,0)))))))))</f>
        <v>2</v>
      </c>
      <c r="T136" s="375">
        <f>IF($S$2=2026,IF(INDEX(Score2026!107:107,MATCH($Q$2,Score2026!$1:$1,0))="","-",(INDEX(Score2026!107:107,MATCH($Q$2,Score2026!$1:$1,0)))),IF($S$2=2025,IF(INDEX(Score2025!99:99,MATCH($Q$2,Score2025!$1:$1,0))="","-",(INDEX(Score2025!99:99,MATCH($Q$2,Score2025!$1:$1,0)))),IF($S$2=2024,IF(INDEX(Score2024!99:99,MATCH($Q$2,Score2024!$1:$1,0))="","-",(INDEX(Score2024!99:99,MATCH($Q$2,Score2024!$1:$1,0)))),IF($S$2=2023,IF(INDEX(Score2023!98:98,MATCH($Q$2,Score2023!$1:$1,0))="","-",(INDEX(Score2023!98:98,MATCH($Q$2,Score2023!$1:$1,0)))),IF($S$2=2022,IF(INDEX(Score2022!98:98,MATCH($Q$2,Score2022!$1:$1,0))="","-",(INDEX(Score2022!98:98,MATCH($Q$2,Score2022!$1:$1,0)))))))))</f>
        <v>96.591955787534545</v>
      </c>
      <c r="U136" s="376" t="str">
        <f>IF($S$2=2026,IF(INDEX(Value2026!107:107,MATCH($Q$2,Value2026!$1:$1,0))="","-",(INDEX(Value2026!107:107,MATCH($Q$2,Value2026!$1:$1,0)))),IF($S$2=2025,IF(INDEX(Value2025!99:99,MATCH($Q$2,Value2025!$1:$1,0))="","-",(INDEX(Value2025!99:99,MATCH($Q$2,Value2025!$1:$1,0)))),IF($S$2=2024,IF(INDEX(Value2024!99:99,MATCH($Q$2,Value2024!$1:$1,0))="","-",(INDEX(Value2024!99:99,MATCH($Q$2,Value2024!$1:$1,0)))),IF($S$2=2023,IF(INDEX(Value2023!98:98,MATCH($Q$2,Value2023!$1:$1,0))="","-",(INDEX(Value2023!98:98,MATCH($Q$2,Value2023!$1:$1,0)))),IF($S$2=2022,IF(INDEX(Value2022!98:98,MATCH($Q$2,Value2022!$1:$1,0))="","-",(INDEX(Value2022!98:98,MATCH($Q$2,Value2022!$1:$1,0)))))))))</f>
        <v>-</v>
      </c>
      <c r="V136" s="377">
        <f t="shared" si="7"/>
        <v>101.59195578753454</v>
      </c>
      <c r="W136" s="348"/>
    </row>
    <row r="137" spans="4:23" ht="12" customHeight="1">
      <c r="D137" s="348" t="s">
        <v>262</v>
      </c>
      <c r="E137" s="380" t="s">
        <v>217</v>
      </c>
      <c r="F137" s="381" t="s">
        <v>218</v>
      </c>
      <c r="G137" s="381"/>
      <c r="H137" s="381"/>
      <c r="I137" s="381"/>
      <c r="J137" s="381"/>
      <c r="K137" s="381"/>
      <c r="L137" s="390">
        <f>IF($L$2=2026,IF(INDEX(Rank2026!108:108,MATCH($J$2,Rank2026!$1:$1,0))="","-",(INDEX(Rank2026!108:108,MATCH($J$2,Rank2026!$1:$1,0)))),IF($L$2=2025,IF(INDEX(Rank2025!100:100,MATCH($J$2,Rank2025!$1:$1,0))="","-",(INDEX(Rank2025!100:100,MATCH($J$2,Rank2025!$1:$1,0)))),IF($L$2=2024,IF(INDEX(Rank2024!100:100,MATCH($J$2,Rank2024!$1:$1,0))="","-",(INDEX(Rank2024!100:100,MATCH($J$2,Rank2024!$1:$1,0)))),IF($L$2=2023,IF(INDEX(Rank2023!99:99,MATCH($J$2,Rank2023!$1:$1,0))="","-",(INDEX(Rank2023!99:99,MATCH($J$2,Rank2023!$1:$1,0)))),IF($L$2=2022,IF(INDEX(Rank2022!99:99,MATCH($J$2,Rank2022!$1:$1,0))="","-",(INDEX(Rank2022!99:99,MATCH($J$2,Rank2022!$1:$1,0)))))))))</f>
        <v>1</v>
      </c>
      <c r="M137" s="391">
        <f>IF($L$2=2026,IF(INDEX(Score2026!108:108,MATCH($J$2,Score2026!$1:$1,0))="","-",(INDEX(Score2026!108:108,MATCH($J$2,Score2026!$1:$1,0)))),IF($L$2=2025,IF(INDEX(Score2025!100:100,MATCH($J$2,Score2025!$1:$1,0))="","-",(INDEX(Score2025!100:100,MATCH($J$2,Score2025!$1:$1,0)))),IF($L$2=2024,IF(INDEX(Score2024!100:100,MATCH($J$2,Score2024!$1:$1,0))="","-",(INDEX(Score2024!100:100,MATCH($J$2,Score2024!$1:$1,0)))),IF($L$2=2023,IF(INDEX(Score2023!99:99,MATCH($J$2,Score2023!$1:$1,0))="","-",(INDEX(Score2023!99:99,MATCH($J$2,Score2023!$1:$1,0)))),IF($L$2=2022,IF(INDEX(Score2022!99:99,MATCH($J$2,Score2022!$1:$1,0))="","-",(INDEX(Score2022!99:99,MATCH($J$2,Score2022!$1:$1,0)))))))))</f>
        <v>100</v>
      </c>
      <c r="N137" s="376">
        <f>IF($L$2=2026,IF(INDEX(Value2026!108:108,MATCH($J$2,Value2026!$1:$1,0))="","-",(INDEX(Value2026!108:108,MATCH($J$2,Value2026!$1:$1,0)))),IF($L$2=2025,IF(INDEX(Value2025!100:100,MATCH($J$2,Value2025!$1:$1,0))="","-",(INDEX(Value2025!100:100,MATCH($J$2,Value2025!$1:$1,0)))),IF($L$2=2024,IF(INDEX(Value2024!100:100,MATCH($J$2,Value2024!$1:$1,0))="","-",(INDEX(Value2024!100:100,MATCH($J$2,Value2024!$1:$1,0)))),IF($L$2=2023,IF(INDEX(Value2023!99:99,MATCH($J$2,Value2023!$1:$1,0))="","-",(INDEX(Value2023!99:99,MATCH($J$2,Value2023!$1:$1,0)))),IF($L$2=2022,IF(INDEX(Value2022!99:99,MATCH($J$2,Value2022!$1:$1,0))="","-",(INDEX(Value2022!99:99,MATCH($J$2,Value2022!$1:$1,0)))))))))</f>
        <v>2</v>
      </c>
      <c r="O137" s="377">
        <f t="shared" si="6"/>
        <v>105</v>
      </c>
      <c r="P137" s="378"/>
      <c r="Q137" s="358" t="str">
        <f t="shared" si="3"/>
        <v>tu</v>
      </c>
      <c r="R137" s="348"/>
      <c r="S137" s="390">
        <f>IF($S$2=2026,IF(INDEX(Rank2026!108:108,MATCH($Q$2,Rank2026!$1:$1,0))="","-",(INDEX(Rank2026!108:108,MATCH($Q$2,Rank2026!$1:$1,0)))),IF($S$2=2025,IF(INDEX(Rank2025!100:100,MATCH($Q$2,Rank2025!$1:$1,0))="","-",(INDEX(Rank2025!100:100,MATCH($Q$2,Rank2025!$1:$1,0)))),IF($S$2=2024,IF(INDEX(Rank2024!100:100,MATCH($Q$2,Rank2024!$1:$1,0))="","-",(INDEX(Rank2024!100:100,MATCH($Q$2,Rank2024!$1:$1,0)))),IF($L$2=2023,IF(INDEX(Rank2023!99:99,MATCH($Q$2,Rank2023!$1:$1,0))="","-",(INDEX(Rank2023!99:99,MATCH($Q$2,Rank2023!$1:$1,0)))),IF($S$2=2022,IF(INDEX(Rank2022!99:99,MATCH($Q$2,Rank2022!$1:$1,0))="","-",(INDEX(Rank2022!99:99,MATCH($Q$2,Rank2022!$1:$1,0)))))))))</f>
        <v>1</v>
      </c>
      <c r="T137" s="375">
        <f>IF($S$2=2026,IF(INDEX(Score2026!108:108,MATCH($Q$2,Score2026!$1:$1,0))="","-",(INDEX(Score2026!108:108,MATCH($Q$2,Score2026!$1:$1,0)))),IF($S$2=2025,IF(INDEX(Score2025!100:100,MATCH($Q$2,Score2025!$1:$1,0))="","-",(INDEX(Score2025!100:100,MATCH($Q$2,Score2025!$1:$1,0)))),IF($S$2=2024,IF(INDEX(Score2024!100:100,MATCH($Q$2,Score2024!$1:$1,0))="","-",(INDEX(Score2024!100:100,MATCH($Q$2,Score2024!$1:$1,0)))),IF($S$2=2023,IF(INDEX(Score2023!99:99,MATCH($Q$2,Score2023!$1:$1,0))="","-",(INDEX(Score2023!99:99,MATCH($Q$2,Score2023!$1:$1,0)))),IF($S$2=2022,IF(INDEX(Score2022!99:99,MATCH($Q$2,Score2022!$1:$1,0))="","-",(INDEX(Score2022!99:99,MATCH($Q$2,Score2022!$1:$1,0)))))))))</f>
        <v>100</v>
      </c>
      <c r="U137" s="376">
        <f>IF($S$2=2026,IF(INDEX(Value2026!108:108,MATCH($Q$2,Value2026!$1:$1,0))="","-",(INDEX(Value2026!108:108,MATCH($Q$2,Value2026!$1:$1,0)))),IF($S$2=2025,IF(INDEX(Value2025!100:100,MATCH($Q$2,Value2025!$1:$1,0))="","-",(INDEX(Value2025!100:100,MATCH($Q$2,Value2025!$1:$1,0)))),IF($S$2=2024,IF(INDEX(Value2024!100:100,MATCH($Q$2,Value2024!$1:$1,0))="","-",(INDEX(Value2024!100:100,MATCH($Q$2,Value2024!$1:$1,0)))),IF($S$2=2023,IF(INDEX(Value2023!99:99,MATCH($Q$2,Value2023!$1:$1,0))="","-",(INDEX(Value2023!99:99,MATCH($Q$2,Value2023!$1:$1,0)))),IF($S$2=2022,IF(INDEX(Value2022!99:99,MATCH($Q$2,Value2022!$1:$1,0))="","-",(INDEX(Value2022!99:99,MATCH($Q$2,Value2022!$1:$1,0)))))))))</f>
        <v>2</v>
      </c>
      <c r="V137" s="377">
        <f t="shared" si="7"/>
        <v>105</v>
      </c>
      <c r="W137" s="348"/>
    </row>
    <row r="138" spans="4:23" ht="12" customHeight="1">
      <c r="D138" s="348" t="s">
        <v>262</v>
      </c>
      <c r="E138" s="386" t="s">
        <v>219</v>
      </c>
      <c r="F138" s="387" t="s">
        <v>220</v>
      </c>
      <c r="G138" s="387"/>
      <c r="H138" s="387"/>
      <c r="I138" s="387"/>
      <c r="J138" s="387"/>
      <c r="K138" s="387"/>
      <c r="L138" s="390">
        <f>IF($L$2=2026,IF(INDEX(Rank2026!109:109,MATCH($J$2,Rank2026!$1:$1,0))="","-",(INDEX(Rank2026!109:109,MATCH($J$2,Rank2026!$1:$1,0)))),IF($L$2=2025,IF(INDEX(Rank2025!101:101,MATCH($J$2,Rank2025!$1:$1,0))="","-",(INDEX(Rank2025!101:101,MATCH($J$2,Rank2025!$1:$1,0)))),IF($L$2=2024,IF(INDEX(Rank2024!101:101,MATCH($J$2,Rank2024!$1:$1,0))="","-",(INDEX(Rank2024!101:101,MATCH($J$2,Rank2024!$1:$1,0)))),IF($L$2=2023,IF(INDEX(Rank2023!100:100,MATCH($J$2,Rank2023!$1:$1,0))="","-",(INDEX(Rank2023!100:100,MATCH($J$2,Rank2023!$1:$1,0)))),IF($L$2=2022,IF(INDEX(Rank2022!100:100,MATCH($J$2,Rank2022!$1:$1,0))="","-",(INDEX(Rank2022!100:100,MATCH($J$2,Rank2022!$1:$1,0)))))))))</f>
        <v>18</v>
      </c>
      <c r="M138" s="391">
        <f>IF($L$2=2026,IF(INDEX(Score2026!109:109,MATCH($J$2,Score2026!$1:$1,0))="","-",(INDEX(Score2026!109:109,MATCH($J$2,Score2026!$1:$1,0)))),IF($L$2=2025,IF(INDEX(Score2025!101:101,MATCH($J$2,Score2025!$1:$1,0))="","-",(INDEX(Score2025!101:101,MATCH($J$2,Score2025!$1:$1,0)))),IF($L$2=2024,IF(INDEX(Score2024!101:101,MATCH($J$2,Score2024!$1:$1,0))="","-",(INDEX(Score2024!101:101,MATCH($J$2,Score2024!$1:$1,0)))),IF($L$2=2023,IF(INDEX(Score2023!100:100,MATCH($J$2,Score2023!$1:$1,0))="","-",(INDEX(Score2023!100:100,MATCH($J$2,Score2023!$1:$1,0)))),IF($L$2=2022,IF(INDEX(Score2022!100:100,MATCH($J$2,Score2022!$1:$1,0))="","-",(INDEX(Score2022!100:100,MATCH($J$2,Score2022!$1:$1,0)))))))))</f>
        <v>77.716324901083524</v>
      </c>
      <c r="N138" s="376">
        <f>IF($L$2=2026,IF(INDEX(Value2026!109:109,MATCH($J$2,Value2026!$1:$1,0))="","-",(INDEX(Value2026!109:109,MATCH($J$2,Value2026!$1:$1,0)))),IF($L$2=2025,IF(INDEX(Value2025!101:101,MATCH($J$2,Value2025!$1:$1,0))="","-",(INDEX(Value2025!101:101,MATCH($J$2,Value2025!$1:$1,0)))),IF($L$2=2024,IF(INDEX(Value2024!101:101,MATCH($J$2,Value2024!$1:$1,0))="","-",(INDEX(Value2024!101:101,MATCH($J$2,Value2024!$1:$1,0)))),IF($L$2=2023,IF(INDEX(Value2023!100:100,MATCH($J$2,Value2023!$1:$1,0))="","-",(INDEX(Value2023!100:100,MATCH($J$2,Value2023!$1:$1,0)))),IF($L$2=2022,IF(INDEX(Value2022!100:100,MATCH($J$2,Value2022!$1:$1,0))="","-",(INDEX(Value2022!100:100,MATCH($J$2,Value2022!$1:$1,0)))))))))</f>
        <v>5.0047793580000004</v>
      </c>
      <c r="O138" s="377">
        <f t="shared" si="6"/>
        <v>82.716324901083524</v>
      </c>
      <c r="P138" s="378"/>
      <c r="Q138" s="358" t="str">
        <f t="shared" si="3"/>
        <v xml:space="preserve"> u</v>
      </c>
      <c r="R138" s="348"/>
      <c r="S138" s="390">
        <f>IF($S$2=2026,IF(INDEX(Rank2026!109:109,MATCH($Q$2,Rank2026!$1:$1,0))="","-",(INDEX(Rank2026!109:109,MATCH($Q$2,Rank2026!$1:$1,0)))),IF($S$2=2025,IF(INDEX(Rank2025!101:101,MATCH($Q$2,Rank2025!$1:$1,0))="","-",(INDEX(Rank2025!101:101,MATCH($Q$2,Rank2025!$1:$1,0)))),IF($S$2=2024,IF(INDEX(Rank2024!101:101,MATCH($Q$2,Rank2024!$1:$1,0))="","-",(INDEX(Rank2024!101:101,MATCH($Q$2,Rank2024!$1:$1,0)))),IF($L$2=2023,IF(INDEX(Rank2023!100:100,MATCH($Q$2,Rank2023!$1:$1,0))="","-",(INDEX(Rank2023!100:100,MATCH($Q$2,Rank2023!$1:$1,0)))),IF($S$2=2022,IF(INDEX(Rank2022!100:100,MATCH($Q$2,Rank2022!$1:$1,0))="","-",(INDEX(Rank2022!100:100,MATCH($Q$2,Rank2022!$1:$1,0)))))))))</f>
        <v>13</v>
      </c>
      <c r="T138" s="375">
        <f>IF($S$2=2026,IF(INDEX(Score2026!109:109,MATCH($Q$2,Score2026!$1:$1,0))="","-",(INDEX(Score2026!109:109,MATCH($Q$2,Score2026!$1:$1,0)))),IF($S$2=2025,IF(INDEX(Score2025!101:101,MATCH($Q$2,Score2025!$1:$1,0))="","-",(INDEX(Score2025!101:101,MATCH($Q$2,Score2025!$1:$1,0)))),IF($S$2=2024,IF(INDEX(Score2024!101:101,MATCH($Q$2,Score2024!$1:$1,0))="","-",(INDEX(Score2024!101:101,MATCH($Q$2,Score2024!$1:$1,0)))),IF($S$2=2023,IF(INDEX(Score2023!100:100,MATCH($Q$2,Score2023!$1:$1,0))="","-",(INDEX(Score2023!100:100,MATCH($Q$2,Score2023!$1:$1,0)))),IF($S$2=2022,IF(INDEX(Score2022!100:100,MATCH($Q$2,Score2022!$1:$1,0))="","-",(INDEX(Score2022!100:100,MATCH($Q$2,Score2022!$1:$1,0)))))))))</f>
        <v>85.728202630297133</v>
      </c>
      <c r="U138" s="376">
        <f>IF($S$2=2026,IF(INDEX(Value2026!109:109,MATCH($Q$2,Value2026!$1:$1,0))="","-",(INDEX(Value2026!109:109,MATCH($Q$2,Value2026!$1:$1,0)))),IF($S$2=2025,IF(INDEX(Value2025!101:101,MATCH($Q$2,Value2025!$1:$1,0))="","-",(INDEX(Value2025!101:101,MATCH($Q$2,Value2025!$1:$1,0)))),IF($S$2=2024,IF(INDEX(Value2024!101:101,MATCH($Q$2,Value2024!$1:$1,0))="","-",(INDEX(Value2024!101:101,MATCH($Q$2,Value2024!$1:$1,0)))),IF($S$2=2023,IF(INDEX(Value2023!100:100,MATCH($Q$2,Value2023!$1:$1,0))="","-",(INDEX(Value2023!100:100,MATCH($Q$2,Value2023!$1:$1,0)))),IF($S$2=2022,IF(INDEX(Value2022!100:100,MATCH($Q$2,Value2022!$1:$1,0))="","-",(INDEX(Value2022!100:100,MATCH($Q$2,Value2022!$1:$1,0)))))))))</f>
        <v>3.52</v>
      </c>
      <c r="V138" s="377">
        <f t="shared" si="7"/>
        <v>90.728202630297133</v>
      </c>
      <c r="W138" s="348"/>
    </row>
    <row r="139" spans="4:23" ht="12" customHeight="1">
      <c r="E139" s="348"/>
      <c r="F139" s="348"/>
      <c r="G139" s="348"/>
      <c r="H139" s="348"/>
      <c r="I139" s="348"/>
      <c r="J139" s="348"/>
      <c r="K139" s="348"/>
      <c r="L139" s="348"/>
      <c r="M139" s="348"/>
      <c r="N139" s="348"/>
      <c r="O139" s="348"/>
      <c r="P139" s="348"/>
      <c r="Q139" s="348"/>
      <c r="R139" s="348"/>
      <c r="S139" s="348"/>
      <c r="T139" s="348"/>
      <c r="U139" s="348"/>
      <c r="V139" s="348"/>
      <c r="W139" s="348"/>
    </row>
    <row r="140" spans="4:23" ht="12" customHeight="1">
      <c r="E140" s="348"/>
      <c r="F140" s="348"/>
      <c r="G140" s="348"/>
      <c r="H140" s="348"/>
      <c r="I140" s="348"/>
      <c r="J140" s="348"/>
      <c r="K140" s="348"/>
      <c r="L140" s="348"/>
      <c r="M140" s="348"/>
      <c r="N140" s="348"/>
      <c r="O140" s="348"/>
      <c r="P140" s="348"/>
      <c r="Q140" s="348"/>
      <c r="R140" s="348"/>
      <c r="S140" s="348"/>
      <c r="T140" s="348"/>
      <c r="U140" s="348"/>
      <c r="V140" s="348"/>
      <c r="W140" s="348"/>
    </row>
  </sheetData>
  <sheetProtection autoFilter="0" pivotTables="0"/>
  <mergeCells count="2">
    <mergeCell ref="L32:N32"/>
    <mergeCell ref="S32:U32"/>
  </mergeCells>
  <conditionalFormatting sqref="L5">
    <cfRule type="dataBar" priority="32">
      <dataBar showValue="0">
        <cfvo type="num" val="0"/>
        <cfvo type="num" val="100"/>
        <color rgb="FF001E62"/>
      </dataBar>
      <extLst>
        <ext xmlns:x14="http://schemas.microsoft.com/office/spreadsheetml/2009/9/main" uri="{B025F937-C7B1-47D3-B67F-A62EFF666E3E}">
          <x14:id>{2E8FB60B-052F-40A0-B2F4-EE6028E44B48}</x14:id>
        </ext>
      </extLst>
    </cfRule>
  </conditionalFormatting>
  <conditionalFormatting sqref="L7">
    <cfRule type="dataBar" priority="31">
      <dataBar showValue="0">
        <cfvo type="num" val="0"/>
        <cfvo type="num" val="100"/>
        <color rgb="FFE30613"/>
      </dataBar>
      <extLst>
        <ext xmlns:x14="http://schemas.microsoft.com/office/spreadsheetml/2009/9/main" uri="{B025F937-C7B1-47D3-B67F-A62EFF666E3E}">
          <x14:id>{E8C21A16-58C4-46BD-A7B9-99DB6B3627BA}</x14:id>
        </ext>
      </extLst>
    </cfRule>
  </conditionalFormatting>
  <conditionalFormatting sqref="L9">
    <cfRule type="dataBar" priority="30">
      <dataBar showValue="0">
        <cfvo type="num" val="0"/>
        <cfvo type="num" val="100"/>
        <color rgb="FF005DC4"/>
      </dataBar>
      <extLst>
        <ext xmlns:x14="http://schemas.microsoft.com/office/spreadsheetml/2009/9/main" uri="{B025F937-C7B1-47D3-B67F-A62EFF666E3E}">
          <x14:id>{45FAF29C-C405-46CB-8621-10EEA26C4764}</x14:id>
        </ext>
      </extLst>
    </cfRule>
  </conditionalFormatting>
  <conditionalFormatting sqref="L11">
    <cfRule type="dataBar" priority="29">
      <dataBar showValue="0">
        <cfvo type="num" val="0"/>
        <cfvo type="num" val="100"/>
        <color rgb="FF19AC71"/>
      </dataBar>
      <extLst>
        <ext xmlns:x14="http://schemas.microsoft.com/office/spreadsheetml/2009/9/main" uri="{B025F937-C7B1-47D3-B67F-A62EFF666E3E}">
          <x14:id>{4A2B76EF-64A7-4AB0-86EE-0D05B53CA270}</x14:id>
        </ext>
      </extLst>
    </cfRule>
  </conditionalFormatting>
  <conditionalFormatting sqref="L21:L28 L30:L31">
    <cfRule type="dataBar" priority="34">
      <dataBar showValue="0">
        <cfvo type="num" val="0"/>
        <cfvo type="num" val="100"/>
        <color rgb="FF8BC2FF"/>
      </dataBar>
      <extLst>
        <ext xmlns:x14="http://schemas.microsoft.com/office/spreadsheetml/2009/9/main" uri="{B025F937-C7B1-47D3-B67F-A62EFF666E3E}">
          <x14:id>{96E9090E-1367-480D-9232-1A7E7A906CD2}</x14:id>
        </ext>
      </extLst>
    </cfRule>
  </conditionalFormatting>
  <conditionalFormatting sqref="L29">
    <cfRule type="dataBar" priority="33">
      <dataBar showValue="0">
        <cfvo type="num" val="0"/>
        <cfvo type="num" val="100"/>
        <color rgb="FF005DC4"/>
      </dataBar>
      <extLst>
        <ext xmlns:x14="http://schemas.microsoft.com/office/spreadsheetml/2009/9/main" uri="{B025F937-C7B1-47D3-B67F-A62EFF666E3E}">
          <x14:id>{BA19AF12-39AB-4B5D-A00E-668CA0B3A364}</x14:id>
        </ext>
      </extLst>
    </cfRule>
  </conditionalFormatting>
  <conditionalFormatting sqref="L32">
    <cfRule type="dataBar" priority="1">
      <dataBar showValue="0">
        <cfvo type="num" val="0"/>
        <cfvo type="num" val="100"/>
        <color rgb="FF8BC2FF"/>
      </dataBar>
      <extLst>
        <ext xmlns:x14="http://schemas.microsoft.com/office/spreadsheetml/2009/9/main" uri="{B025F937-C7B1-47D3-B67F-A62EFF666E3E}">
          <x14:id>{EC06AA7A-CD99-45A1-8AB2-7BF52267C258}</x14:id>
        </ext>
      </extLst>
    </cfRule>
  </conditionalFormatting>
  <conditionalFormatting sqref="N4:N31 Q33:Q138">
    <cfRule type="containsText" dxfId="14" priority="35" operator="containsText" text="t ">
      <formula>NOT(ISERROR(SEARCH("t ",N4)))</formula>
    </cfRule>
    <cfRule type="containsText" dxfId="13" priority="36" operator="containsText" text=" u">
      <formula>NOT(ISERROR(SEARCH(" u",N4)))</formula>
    </cfRule>
    <cfRule type="containsText" dxfId="12" priority="37" operator="containsText" text="tu">
      <formula>NOT(ISERROR(SEARCH("tu",N4)))</formula>
    </cfRule>
  </conditionalFormatting>
  <conditionalFormatting sqref="O36:O41 O50 O54:O56 O59 O72 O75 O78 O84">
    <cfRule type="dataBar" priority="6">
      <dataBar showValue="0">
        <cfvo type="num" val="0"/>
        <cfvo type="num" val="100"/>
        <color rgb="FFE30613"/>
      </dataBar>
      <extLst>
        <ext xmlns:x14="http://schemas.microsoft.com/office/spreadsheetml/2009/9/main" uri="{B025F937-C7B1-47D3-B67F-A62EFF666E3E}">
          <x14:id>{25D5779E-8187-4A9B-9D51-EDB23C331EB2}</x14:id>
        </ext>
      </extLst>
    </cfRule>
  </conditionalFormatting>
  <conditionalFormatting sqref="O42:O49 O51:O53 O57:O58 O73:O74 O76:O77 O79:O83 O85:O89 O60:O71">
    <cfRule type="dataBar" priority="7">
      <dataBar showValue="0">
        <cfvo type="num" val="0"/>
        <cfvo type="num" val="100"/>
        <color rgb="FFE30613"/>
      </dataBar>
      <extLst>
        <ext xmlns:x14="http://schemas.microsoft.com/office/spreadsheetml/2009/9/main" uri="{B025F937-C7B1-47D3-B67F-A62EFF666E3E}">
          <x14:id>{3FC05ADB-528A-4BAA-B2B2-C6DEAB992698}</x14:id>
        </ext>
      </extLst>
    </cfRule>
  </conditionalFormatting>
  <conditionalFormatting sqref="O92:O118">
    <cfRule type="dataBar" priority="8">
      <dataBar showValue="0">
        <cfvo type="num" val="0"/>
        <cfvo type="num" val="100"/>
        <color rgb="FF005DC4"/>
      </dataBar>
      <extLst>
        <ext xmlns:x14="http://schemas.microsoft.com/office/spreadsheetml/2009/9/main" uri="{B025F937-C7B1-47D3-B67F-A62EFF666E3E}">
          <x14:id>{6CAB541A-4F6F-47A8-B8E6-B91AD1F36ADB}</x14:id>
        </ext>
      </extLst>
    </cfRule>
  </conditionalFormatting>
  <conditionalFormatting sqref="O120:O138">
    <cfRule type="dataBar" priority="2">
      <dataBar showValue="0">
        <cfvo type="num" val="0"/>
        <cfvo type="num" val="100"/>
        <color rgb="FF19AC71"/>
      </dataBar>
      <extLst>
        <ext xmlns:x14="http://schemas.microsoft.com/office/spreadsheetml/2009/9/main" uri="{B025F937-C7B1-47D3-B67F-A62EFF666E3E}">
          <x14:id>{10990006-3943-42EB-AC20-BB5216D3C488}</x14:id>
        </ext>
      </extLst>
    </cfRule>
  </conditionalFormatting>
  <conditionalFormatting sqref="P92">
    <cfRule type="dataBar" priority="15">
      <dataBar showValue="0">
        <cfvo type="num" val="0"/>
        <cfvo type="num" val="100"/>
        <color theme="8"/>
      </dataBar>
      <extLst>
        <ext xmlns:x14="http://schemas.microsoft.com/office/spreadsheetml/2009/9/main" uri="{B025F937-C7B1-47D3-B67F-A62EFF666E3E}">
          <x14:id>{C8A7C5CE-FCA8-406C-B874-126C02945FF1}</x14:id>
        </ext>
      </extLst>
    </cfRule>
  </conditionalFormatting>
  <conditionalFormatting sqref="P93">
    <cfRule type="dataBar" priority="22">
      <dataBar showValue="0">
        <cfvo type="num" val="0"/>
        <cfvo type="num" val="100"/>
        <color theme="8"/>
      </dataBar>
      <extLst>
        <ext xmlns:x14="http://schemas.microsoft.com/office/spreadsheetml/2009/9/main" uri="{B025F937-C7B1-47D3-B67F-A62EFF666E3E}">
          <x14:id>{573E3C70-A915-431E-93A2-AF5FFF8E885C}</x14:id>
        </ext>
      </extLst>
    </cfRule>
  </conditionalFormatting>
  <conditionalFormatting sqref="P94">
    <cfRule type="dataBar" priority="21">
      <dataBar showValue="0">
        <cfvo type="num" val="0"/>
        <cfvo type="num" val="100"/>
        <color theme="8"/>
      </dataBar>
      <extLst>
        <ext xmlns:x14="http://schemas.microsoft.com/office/spreadsheetml/2009/9/main" uri="{B025F937-C7B1-47D3-B67F-A62EFF666E3E}">
          <x14:id>{A8ADB0C7-AA3D-4BF2-A1BD-380CD6ADC409}</x14:id>
        </ext>
      </extLst>
    </cfRule>
  </conditionalFormatting>
  <conditionalFormatting sqref="P95">
    <cfRule type="dataBar" priority="14">
      <dataBar showValue="0">
        <cfvo type="num" val="0"/>
        <cfvo type="num" val="100"/>
        <color theme="8" tint="0.59999389629810485"/>
      </dataBar>
      <extLst>
        <ext xmlns:x14="http://schemas.microsoft.com/office/spreadsheetml/2009/9/main" uri="{B025F937-C7B1-47D3-B67F-A62EFF666E3E}">
          <x14:id>{6B84A4DD-3FA1-44F2-82E5-52EE0426451D}</x14:id>
        </ext>
      </extLst>
    </cfRule>
  </conditionalFormatting>
  <conditionalFormatting sqref="P96">
    <cfRule type="dataBar" priority="13">
      <dataBar showValue="0">
        <cfvo type="num" val="0"/>
        <cfvo type="num" val="100"/>
        <color theme="8" tint="0.59999389629810485"/>
      </dataBar>
      <extLst>
        <ext xmlns:x14="http://schemas.microsoft.com/office/spreadsheetml/2009/9/main" uri="{B025F937-C7B1-47D3-B67F-A62EFF666E3E}">
          <x14:id>{9D98EB77-D64B-4C16-AAC1-7C90E0156C28}</x14:id>
        </ext>
      </extLst>
    </cfRule>
  </conditionalFormatting>
  <conditionalFormatting sqref="P97">
    <cfRule type="dataBar" priority="20">
      <dataBar showValue="0">
        <cfvo type="num" val="0"/>
        <cfvo type="num" val="100"/>
        <color theme="8"/>
      </dataBar>
      <extLst>
        <ext xmlns:x14="http://schemas.microsoft.com/office/spreadsheetml/2009/9/main" uri="{B025F937-C7B1-47D3-B67F-A62EFF666E3E}">
          <x14:id>{8B9FF3D4-19A1-4D89-9887-2F7F69DC465F}</x14:id>
        </ext>
      </extLst>
    </cfRule>
  </conditionalFormatting>
  <conditionalFormatting sqref="P98:P99">
    <cfRule type="dataBar" priority="12">
      <dataBar showValue="0">
        <cfvo type="num" val="0"/>
        <cfvo type="num" val="100"/>
        <color theme="8" tint="0.59999389629810485"/>
      </dataBar>
      <extLst>
        <ext xmlns:x14="http://schemas.microsoft.com/office/spreadsheetml/2009/9/main" uri="{B025F937-C7B1-47D3-B67F-A62EFF666E3E}">
          <x14:id>{2A6A7624-54B4-46AB-AAD5-A6E77BF3400A}</x14:id>
        </ext>
      </extLst>
    </cfRule>
  </conditionalFormatting>
  <conditionalFormatting sqref="P100:P101">
    <cfRule type="dataBar" priority="19">
      <dataBar showValue="0">
        <cfvo type="num" val="0"/>
        <cfvo type="num" val="100"/>
        <color theme="8"/>
      </dataBar>
      <extLst>
        <ext xmlns:x14="http://schemas.microsoft.com/office/spreadsheetml/2009/9/main" uri="{B025F937-C7B1-47D3-B67F-A62EFF666E3E}">
          <x14:id>{85C0C323-0680-43CC-92B3-3F5BE7F59E68}</x14:id>
        </ext>
      </extLst>
    </cfRule>
  </conditionalFormatting>
  <conditionalFormatting sqref="P102:P105">
    <cfRule type="dataBar" priority="11">
      <dataBar showValue="0">
        <cfvo type="num" val="0"/>
        <cfvo type="num" val="100"/>
        <color theme="8" tint="0.59999389629810485"/>
      </dataBar>
      <extLst>
        <ext xmlns:x14="http://schemas.microsoft.com/office/spreadsheetml/2009/9/main" uri="{B025F937-C7B1-47D3-B67F-A62EFF666E3E}">
          <x14:id>{782B11EC-6F2B-4EAF-804D-393D7766BE95}</x14:id>
        </ext>
      </extLst>
    </cfRule>
  </conditionalFormatting>
  <conditionalFormatting sqref="P106">
    <cfRule type="dataBar" priority="18">
      <dataBar showValue="0">
        <cfvo type="num" val="0"/>
        <cfvo type="num" val="100"/>
        <color theme="8"/>
      </dataBar>
      <extLst>
        <ext xmlns:x14="http://schemas.microsoft.com/office/spreadsheetml/2009/9/main" uri="{B025F937-C7B1-47D3-B67F-A62EFF666E3E}">
          <x14:id>{EBBECBD3-AEC6-4152-BDE9-6025FB2769F7}</x14:id>
        </ext>
      </extLst>
    </cfRule>
  </conditionalFormatting>
  <conditionalFormatting sqref="P107:P109">
    <cfRule type="dataBar" priority="10">
      <dataBar showValue="0">
        <cfvo type="num" val="0"/>
        <cfvo type="num" val="100"/>
        <color theme="8" tint="0.59999389629810485"/>
      </dataBar>
      <extLst>
        <ext xmlns:x14="http://schemas.microsoft.com/office/spreadsheetml/2009/9/main" uri="{B025F937-C7B1-47D3-B67F-A62EFF666E3E}">
          <x14:id>{DABA43D2-292E-4835-BF77-226441564B27}</x14:id>
        </ext>
      </extLst>
    </cfRule>
  </conditionalFormatting>
  <conditionalFormatting sqref="P110">
    <cfRule type="dataBar" priority="17">
      <dataBar showValue="0">
        <cfvo type="num" val="0"/>
        <cfvo type="num" val="100"/>
        <color theme="8"/>
      </dataBar>
      <extLst>
        <ext xmlns:x14="http://schemas.microsoft.com/office/spreadsheetml/2009/9/main" uri="{B025F937-C7B1-47D3-B67F-A62EFF666E3E}">
          <x14:id>{7A2E7071-C0FE-4D6E-A6AA-085593431DA4}</x14:id>
        </ext>
      </extLst>
    </cfRule>
  </conditionalFormatting>
  <conditionalFormatting sqref="P111:P112">
    <cfRule type="dataBar" priority="9">
      <dataBar showValue="0">
        <cfvo type="num" val="0"/>
        <cfvo type="num" val="100"/>
        <color theme="8" tint="0.59999389629810485"/>
      </dataBar>
      <extLst>
        <ext xmlns:x14="http://schemas.microsoft.com/office/spreadsheetml/2009/9/main" uri="{B025F937-C7B1-47D3-B67F-A62EFF666E3E}">
          <x14:id>{F4247337-4E9A-4E94-8493-4B87810CCAE7}</x14:id>
        </ext>
      </extLst>
    </cfRule>
  </conditionalFormatting>
  <conditionalFormatting sqref="P113:P114">
    <cfRule type="dataBar" priority="16">
      <dataBar showValue="0">
        <cfvo type="num" val="0"/>
        <cfvo type="num" val="100"/>
        <color theme="8"/>
      </dataBar>
      <extLst>
        <ext xmlns:x14="http://schemas.microsoft.com/office/spreadsheetml/2009/9/main" uri="{B025F937-C7B1-47D3-B67F-A62EFF666E3E}">
          <x14:id>{5701388D-CC07-4DC8-9305-33F227C5F4F8}</x14:id>
        </ext>
      </extLst>
    </cfRule>
  </conditionalFormatting>
  <conditionalFormatting sqref="S5">
    <cfRule type="dataBar" priority="26">
      <dataBar showValue="0">
        <cfvo type="num" val="0"/>
        <cfvo type="num" val="100"/>
        <color rgb="FF001E62"/>
      </dataBar>
      <extLst>
        <ext xmlns:x14="http://schemas.microsoft.com/office/spreadsheetml/2009/9/main" uri="{B025F937-C7B1-47D3-B67F-A62EFF666E3E}">
          <x14:id>{92F70860-2420-4129-BE41-B5EDEEE75763}</x14:id>
        </ext>
      </extLst>
    </cfRule>
  </conditionalFormatting>
  <conditionalFormatting sqref="S7">
    <cfRule type="dataBar" priority="25">
      <dataBar showValue="0">
        <cfvo type="num" val="0"/>
        <cfvo type="num" val="100"/>
        <color rgb="FFE30613"/>
      </dataBar>
      <extLst>
        <ext xmlns:x14="http://schemas.microsoft.com/office/spreadsheetml/2009/9/main" uri="{B025F937-C7B1-47D3-B67F-A62EFF666E3E}">
          <x14:id>{0FE5C037-D5CB-410D-9F7F-7A3755E0E93B}</x14:id>
        </ext>
      </extLst>
    </cfRule>
  </conditionalFormatting>
  <conditionalFormatting sqref="S9">
    <cfRule type="dataBar" priority="24">
      <dataBar showValue="0">
        <cfvo type="num" val="0"/>
        <cfvo type="num" val="100"/>
        <color rgb="FF005DC4"/>
      </dataBar>
      <extLst>
        <ext xmlns:x14="http://schemas.microsoft.com/office/spreadsheetml/2009/9/main" uri="{B025F937-C7B1-47D3-B67F-A62EFF666E3E}">
          <x14:id>{B577C17D-16E5-42E0-98C8-5E697BAAD6DB}</x14:id>
        </ext>
      </extLst>
    </cfRule>
  </conditionalFormatting>
  <conditionalFormatting sqref="S11">
    <cfRule type="dataBar" priority="23">
      <dataBar showValue="0">
        <cfvo type="num" val="0"/>
        <cfvo type="num" val="100"/>
        <color rgb="FF19AC71"/>
      </dataBar>
      <extLst>
        <ext xmlns:x14="http://schemas.microsoft.com/office/spreadsheetml/2009/9/main" uri="{B025F937-C7B1-47D3-B67F-A62EFF666E3E}">
          <x14:id>{85FFD90B-DCD7-44D7-B10D-F04BC27A99BF}</x14:id>
        </ext>
      </extLst>
    </cfRule>
  </conditionalFormatting>
  <conditionalFormatting sqref="S16:S20 S29">
    <cfRule type="dataBar" priority="27">
      <dataBar showValue="0">
        <cfvo type="num" val="0"/>
        <cfvo type="num" val="100"/>
        <color rgb="FF005DC4"/>
      </dataBar>
      <extLst>
        <ext xmlns:x14="http://schemas.microsoft.com/office/spreadsheetml/2009/9/main" uri="{B025F937-C7B1-47D3-B67F-A62EFF666E3E}">
          <x14:id>{161A941F-9FFB-4E25-8AC7-BB7EE05289D8}</x14:id>
        </ext>
      </extLst>
    </cfRule>
  </conditionalFormatting>
  <conditionalFormatting sqref="S21:S28 S30:S32">
    <cfRule type="dataBar" priority="28">
      <dataBar showValue="0">
        <cfvo type="num" val="0"/>
        <cfvo type="num" val="100"/>
        <color rgb="FF8BC2FF"/>
      </dataBar>
      <extLst>
        <ext xmlns:x14="http://schemas.microsoft.com/office/spreadsheetml/2009/9/main" uri="{B025F937-C7B1-47D3-B67F-A62EFF666E3E}">
          <x14:id>{3C5CA4DF-898C-4F24-A6AC-7ECC12C67510}</x14:id>
        </ext>
      </extLst>
    </cfRule>
  </conditionalFormatting>
  <conditionalFormatting sqref="V36:V89">
    <cfRule type="dataBar" priority="3">
      <dataBar showValue="0">
        <cfvo type="num" val="0"/>
        <cfvo type="num" val="100"/>
        <color rgb="FFE30613"/>
      </dataBar>
      <extLst>
        <ext xmlns:x14="http://schemas.microsoft.com/office/spreadsheetml/2009/9/main" uri="{B025F937-C7B1-47D3-B67F-A62EFF666E3E}">
          <x14:id>{E998DC8B-9B6D-4D23-A5DF-610C13B68495}</x14:id>
        </ext>
      </extLst>
    </cfRule>
  </conditionalFormatting>
  <conditionalFormatting sqref="V92:V118">
    <cfRule type="dataBar" priority="4">
      <dataBar showValue="0">
        <cfvo type="num" val="0"/>
        <cfvo type="num" val="100"/>
        <color rgb="FF005DC4"/>
      </dataBar>
      <extLst>
        <ext xmlns:x14="http://schemas.microsoft.com/office/spreadsheetml/2009/9/main" uri="{B025F937-C7B1-47D3-B67F-A62EFF666E3E}">
          <x14:id>{626F9893-2338-4001-9470-F0EFD474B485}</x14:id>
        </ext>
      </extLst>
    </cfRule>
  </conditionalFormatting>
  <conditionalFormatting sqref="V120:V138">
    <cfRule type="dataBar" priority="5">
      <dataBar showValue="0">
        <cfvo type="num" val="0"/>
        <cfvo type="num" val="100"/>
        <color rgb="FF19AC71"/>
      </dataBar>
      <extLst>
        <ext xmlns:x14="http://schemas.microsoft.com/office/spreadsheetml/2009/9/main" uri="{B025F937-C7B1-47D3-B67F-A62EFF666E3E}">
          <x14:id>{C32A42C8-875D-4B02-9340-7C13BCBFD89F}</x14:id>
        </ext>
      </extLst>
    </cfRule>
  </conditionalFormatting>
  <pageMargins left="0.7" right="0.7" top="0.75" bottom="0.75" header="0.3" footer="0.3"/>
  <pageSetup paperSize="9" scale="76" fitToHeight="0" orientation="landscape" r:id="rId1"/>
  <rowBreaks count="2" manualBreakCount="2">
    <brk id="12" min="3" max="20" man="1"/>
    <brk id="62" min="3" max="20" man="1"/>
  </rowBreaks>
  <drawing r:id="rId2"/>
  <tableParts count="1">
    <tablePart r:id="rId3"/>
  </tableParts>
  <extLst>
    <ext xmlns:x14="http://schemas.microsoft.com/office/spreadsheetml/2009/9/main" uri="{78C0D931-6437-407d-A8EE-F0AAD7539E65}">
      <x14:conditionalFormattings>
        <x14:conditionalFormatting xmlns:xm="http://schemas.microsoft.com/office/excel/2006/main">
          <x14:cfRule type="dataBar" id="{2E8FB60B-052F-40A0-B2F4-EE6028E44B48}">
            <x14:dataBar minLength="0" maxLength="100" gradient="0">
              <x14:cfvo type="num">
                <xm:f>0</xm:f>
              </x14:cfvo>
              <x14:cfvo type="num">
                <xm:f>100</xm:f>
              </x14:cfvo>
              <x14:negativeFillColor rgb="FFFF0000"/>
              <x14:axisColor rgb="FF000000"/>
            </x14:dataBar>
          </x14:cfRule>
          <xm:sqref>L5</xm:sqref>
        </x14:conditionalFormatting>
        <x14:conditionalFormatting xmlns:xm="http://schemas.microsoft.com/office/excel/2006/main">
          <x14:cfRule type="dataBar" id="{E8C21A16-58C4-46BD-A7B9-99DB6B3627BA}">
            <x14:dataBar minLength="0" maxLength="100" gradient="0">
              <x14:cfvo type="num">
                <xm:f>0</xm:f>
              </x14:cfvo>
              <x14:cfvo type="num">
                <xm:f>100</xm:f>
              </x14:cfvo>
              <x14:negativeFillColor rgb="FFFF0000"/>
              <x14:axisColor rgb="FF000000"/>
            </x14:dataBar>
          </x14:cfRule>
          <xm:sqref>L7</xm:sqref>
        </x14:conditionalFormatting>
        <x14:conditionalFormatting xmlns:xm="http://schemas.microsoft.com/office/excel/2006/main">
          <x14:cfRule type="dataBar" id="{45FAF29C-C405-46CB-8621-10EEA26C4764}">
            <x14:dataBar minLength="0" maxLength="100" gradient="0">
              <x14:cfvo type="num">
                <xm:f>0</xm:f>
              </x14:cfvo>
              <x14:cfvo type="num">
                <xm:f>100</xm:f>
              </x14:cfvo>
              <x14:negativeFillColor rgb="FFFF0000"/>
              <x14:axisColor rgb="FF000000"/>
            </x14:dataBar>
          </x14:cfRule>
          <xm:sqref>L9</xm:sqref>
        </x14:conditionalFormatting>
        <x14:conditionalFormatting xmlns:xm="http://schemas.microsoft.com/office/excel/2006/main">
          <x14:cfRule type="dataBar" id="{4A2B76EF-64A7-4AB0-86EE-0D05B53CA270}">
            <x14:dataBar minLength="0" maxLength="100" gradient="0">
              <x14:cfvo type="num">
                <xm:f>0</xm:f>
              </x14:cfvo>
              <x14:cfvo type="num">
                <xm:f>100</xm:f>
              </x14:cfvo>
              <x14:negativeFillColor rgb="FFFF0000"/>
              <x14:axisColor rgb="FF000000"/>
            </x14:dataBar>
          </x14:cfRule>
          <xm:sqref>L11</xm:sqref>
        </x14:conditionalFormatting>
        <x14:conditionalFormatting xmlns:xm="http://schemas.microsoft.com/office/excel/2006/main">
          <x14:cfRule type="dataBar" id="{96E9090E-1367-480D-9232-1A7E7A906CD2}">
            <x14:dataBar minLength="0" maxLength="100" gradient="0">
              <x14:cfvo type="num">
                <xm:f>0</xm:f>
              </x14:cfvo>
              <x14:cfvo type="num">
                <xm:f>100</xm:f>
              </x14:cfvo>
              <x14:negativeFillColor rgb="FFFF0000"/>
              <x14:axisColor rgb="FF000000"/>
            </x14:dataBar>
          </x14:cfRule>
          <xm:sqref>L21:L28 L30:L31</xm:sqref>
        </x14:conditionalFormatting>
        <x14:conditionalFormatting xmlns:xm="http://schemas.microsoft.com/office/excel/2006/main">
          <x14:cfRule type="dataBar" id="{BA19AF12-39AB-4B5D-A00E-668CA0B3A364}">
            <x14:dataBar minLength="0" maxLength="100" gradient="0">
              <x14:cfvo type="num">
                <xm:f>0</xm:f>
              </x14:cfvo>
              <x14:cfvo type="num">
                <xm:f>100</xm:f>
              </x14:cfvo>
              <x14:negativeFillColor rgb="FFFF0000"/>
              <x14:axisColor rgb="FF000000"/>
            </x14:dataBar>
          </x14:cfRule>
          <xm:sqref>L29</xm:sqref>
        </x14:conditionalFormatting>
        <x14:conditionalFormatting xmlns:xm="http://schemas.microsoft.com/office/excel/2006/main">
          <x14:cfRule type="dataBar" id="{EC06AA7A-CD99-45A1-8AB2-7BF52267C258}">
            <x14:dataBar minLength="0" maxLength="100" gradient="0">
              <x14:cfvo type="num">
                <xm:f>0</xm:f>
              </x14:cfvo>
              <x14:cfvo type="num">
                <xm:f>100</xm:f>
              </x14:cfvo>
              <x14:negativeFillColor rgb="FFFF0000"/>
              <x14:axisColor rgb="FF000000"/>
            </x14:dataBar>
          </x14:cfRule>
          <xm:sqref>L32</xm:sqref>
        </x14:conditionalFormatting>
        <x14:conditionalFormatting xmlns:xm="http://schemas.microsoft.com/office/excel/2006/main">
          <x14:cfRule type="dataBar" id="{25D5779E-8187-4A9B-9D51-EDB23C331EB2}">
            <x14:dataBar minLength="0" maxLength="100" gradient="0">
              <x14:cfvo type="num">
                <xm:f>0</xm:f>
              </x14:cfvo>
              <x14:cfvo type="num">
                <xm:f>100</xm:f>
              </x14:cfvo>
              <x14:negativeFillColor rgb="FFFF0000"/>
              <x14:axisColor rgb="FF000000"/>
            </x14:dataBar>
          </x14:cfRule>
          <xm:sqref>O36:O41 O50 O54:O56 O59 O72 O75 O78 O84</xm:sqref>
        </x14:conditionalFormatting>
        <x14:conditionalFormatting xmlns:xm="http://schemas.microsoft.com/office/excel/2006/main">
          <x14:cfRule type="dataBar" id="{3FC05ADB-528A-4BAA-B2B2-C6DEAB992698}">
            <x14:dataBar minLength="0" maxLength="100" gradient="0">
              <x14:cfvo type="num">
                <xm:f>0</xm:f>
              </x14:cfvo>
              <x14:cfvo type="num">
                <xm:f>100</xm:f>
              </x14:cfvo>
              <x14:negativeFillColor rgb="FFFF0000"/>
              <x14:axisColor rgb="FF000000"/>
            </x14:dataBar>
          </x14:cfRule>
          <xm:sqref>O42:O49 O51:O53 O57:O58 O73:O74 O76:O77 O79:O83 O85:O89 O60:O71</xm:sqref>
        </x14:conditionalFormatting>
        <x14:conditionalFormatting xmlns:xm="http://schemas.microsoft.com/office/excel/2006/main">
          <x14:cfRule type="dataBar" id="{6CAB541A-4F6F-47A8-B8E6-B91AD1F36ADB}">
            <x14:dataBar minLength="0" maxLength="100" gradient="0">
              <x14:cfvo type="num">
                <xm:f>0</xm:f>
              </x14:cfvo>
              <x14:cfvo type="num">
                <xm:f>100</xm:f>
              </x14:cfvo>
              <x14:negativeFillColor rgb="FFFF0000"/>
              <x14:axisColor rgb="FF000000"/>
            </x14:dataBar>
          </x14:cfRule>
          <xm:sqref>O92:O118</xm:sqref>
        </x14:conditionalFormatting>
        <x14:conditionalFormatting xmlns:xm="http://schemas.microsoft.com/office/excel/2006/main">
          <x14:cfRule type="dataBar" id="{10990006-3943-42EB-AC20-BB5216D3C488}">
            <x14:dataBar minLength="0" maxLength="100" gradient="0">
              <x14:cfvo type="num">
                <xm:f>0</xm:f>
              </x14:cfvo>
              <x14:cfvo type="num">
                <xm:f>100</xm:f>
              </x14:cfvo>
              <x14:negativeFillColor rgb="FFFF0000"/>
              <x14:axisColor rgb="FF000000"/>
            </x14:dataBar>
          </x14:cfRule>
          <xm:sqref>O120:O138</xm:sqref>
        </x14:conditionalFormatting>
        <x14:conditionalFormatting xmlns:xm="http://schemas.microsoft.com/office/excel/2006/main">
          <x14:cfRule type="dataBar" id="{C8A7C5CE-FCA8-406C-B874-126C02945FF1}">
            <x14:dataBar minLength="0" maxLength="100" gradient="0">
              <x14:cfvo type="num">
                <xm:f>0</xm:f>
              </x14:cfvo>
              <x14:cfvo type="num">
                <xm:f>100</xm:f>
              </x14:cfvo>
              <x14:negativeFillColor rgb="FFFF0000"/>
              <x14:axisColor rgb="FF000000"/>
            </x14:dataBar>
          </x14:cfRule>
          <xm:sqref>P92</xm:sqref>
        </x14:conditionalFormatting>
        <x14:conditionalFormatting xmlns:xm="http://schemas.microsoft.com/office/excel/2006/main">
          <x14:cfRule type="dataBar" id="{573E3C70-A915-431E-93A2-AF5FFF8E885C}">
            <x14:dataBar minLength="0" maxLength="100" gradient="0">
              <x14:cfvo type="num">
                <xm:f>0</xm:f>
              </x14:cfvo>
              <x14:cfvo type="num">
                <xm:f>100</xm:f>
              </x14:cfvo>
              <x14:negativeFillColor rgb="FFFF0000"/>
              <x14:axisColor rgb="FF000000"/>
            </x14:dataBar>
          </x14:cfRule>
          <xm:sqref>P93</xm:sqref>
        </x14:conditionalFormatting>
        <x14:conditionalFormatting xmlns:xm="http://schemas.microsoft.com/office/excel/2006/main">
          <x14:cfRule type="dataBar" id="{A8ADB0C7-AA3D-4BF2-A1BD-380CD6ADC409}">
            <x14:dataBar minLength="0" maxLength="100" gradient="0">
              <x14:cfvo type="num">
                <xm:f>0</xm:f>
              </x14:cfvo>
              <x14:cfvo type="num">
                <xm:f>100</xm:f>
              </x14:cfvo>
              <x14:negativeFillColor rgb="FFFF0000"/>
              <x14:axisColor rgb="FF000000"/>
            </x14:dataBar>
          </x14:cfRule>
          <xm:sqref>P94</xm:sqref>
        </x14:conditionalFormatting>
        <x14:conditionalFormatting xmlns:xm="http://schemas.microsoft.com/office/excel/2006/main">
          <x14:cfRule type="dataBar" id="{6B84A4DD-3FA1-44F2-82E5-52EE0426451D}">
            <x14:dataBar minLength="0" maxLength="100" gradient="0">
              <x14:cfvo type="num">
                <xm:f>0</xm:f>
              </x14:cfvo>
              <x14:cfvo type="num">
                <xm:f>100</xm:f>
              </x14:cfvo>
              <x14:negativeFillColor rgb="FFFF0000"/>
              <x14:axisColor rgb="FF000000"/>
            </x14:dataBar>
          </x14:cfRule>
          <xm:sqref>P95</xm:sqref>
        </x14:conditionalFormatting>
        <x14:conditionalFormatting xmlns:xm="http://schemas.microsoft.com/office/excel/2006/main">
          <x14:cfRule type="dataBar" id="{9D98EB77-D64B-4C16-AAC1-7C90E0156C28}">
            <x14:dataBar minLength="0" maxLength="100" gradient="0">
              <x14:cfvo type="num">
                <xm:f>0</xm:f>
              </x14:cfvo>
              <x14:cfvo type="num">
                <xm:f>100</xm:f>
              </x14:cfvo>
              <x14:negativeFillColor rgb="FFFF0000"/>
              <x14:axisColor rgb="FF000000"/>
            </x14:dataBar>
          </x14:cfRule>
          <xm:sqref>P96</xm:sqref>
        </x14:conditionalFormatting>
        <x14:conditionalFormatting xmlns:xm="http://schemas.microsoft.com/office/excel/2006/main">
          <x14:cfRule type="dataBar" id="{8B9FF3D4-19A1-4D89-9887-2F7F69DC465F}">
            <x14:dataBar minLength="0" maxLength="100" gradient="0">
              <x14:cfvo type="num">
                <xm:f>0</xm:f>
              </x14:cfvo>
              <x14:cfvo type="num">
                <xm:f>100</xm:f>
              </x14:cfvo>
              <x14:negativeFillColor rgb="FFFF0000"/>
              <x14:axisColor rgb="FF000000"/>
            </x14:dataBar>
          </x14:cfRule>
          <xm:sqref>P97</xm:sqref>
        </x14:conditionalFormatting>
        <x14:conditionalFormatting xmlns:xm="http://schemas.microsoft.com/office/excel/2006/main">
          <x14:cfRule type="dataBar" id="{2A6A7624-54B4-46AB-AAD5-A6E77BF3400A}">
            <x14:dataBar minLength="0" maxLength="100" gradient="0">
              <x14:cfvo type="num">
                <xm:f>0</xm:f>
              </x14:cfvo>
              <x14:cfvo type="num">
                <xm:f>100</xm:f>
              </x14:cfvo>
              <x14:negativeFillColor rgb="FFFF0000"/>
              <x14:axisColor rgb="FF000000"/>
            </x14:dataBar>
          </x14:cfRule>
          <xm:sqref>P98:P99</xm:sqref>
        </x14:conditionalFormatting>
        <x14:conditionalFormatting xmlns:xm="http://schemas.microsoft.com/office/excel/2006/main">
          <x14:cfRule type="dataBar" id="{85C0C323-0680-43CC-92B3-3F5BE7F59E68}">
            <x14:dataBar minLength="0" maxLength="100" gradient="0">
              <x14:cfvo type="num">
                <xm:f>0</xm:f>
              </x14:cfvo>
              <x14:cfvo type="num">
                <xm:f>100</xm:f>
              </x14:cfvo>
              <x14:negativeFillColor rgb="FFFF0000"/>
              <x14:axisColor rgb="FF000000"/>
            </x14:dataBar>
          </x14:cfRule>
          <xm:sqref>P100:P101</xm:sqref>
        </x14:conditionalFormatting>
        <x14:conditionalFormatting xmlns:xm="http://schemas.microsoft.com/office/excel/2006/main">
          <x14:cfRule type="dataBar" id="{782B11EC-6F2B-4EAF-804D-393D7766BE95}">
            <x14:dataBar minLength="0" maxLength="100" gradient="0">
              <x14:cfvo type="num">
                <xm:f>0</xm:f>
              </x14:cfvo>
              <x14:cfvo type="num">
                <xm:f>100</xm:f>
              </x14:cfvo>
              <x14:negativeFillColor rgb="FFFF0000"/>
              <x14:axisColor rgb="FF000000"/>
            </x14:dataBar>
          </x14:cfRule>
          <xm:sqref>P102:P105</xm:sqref>
        </x14:conditionalFormatting>
        <x14:conditionalFormatting xmlns:xm="http://schemas.microsoft.com/office/excel/2006/main">
          <x14:cfRule type="dataBar" id="{EBBECBD3-AEC6-4152-BDE9-6025FB2769F7}">
            <x14:dataBar minLength="0" maxLength="100" gradient="0">
              <x14:cfvo type="num">
                <xm:f>0</xm:f>
              </x14:cfvo>
              <x14:cfvo type="num">
                <xm:f>100</xm:f>
              </x14:cfvo>
              <x14:negativeFillColor rgb="FFFF0000"/>
              <x14:axisColor rgb="FF000000"/>
            </x14:dataBar>
          </x14:cfRule>
          <xm:sqref>P106</xm:sqref>
        </x14:conditionalFormatting>
        <x14:conditionalFormatting xmlns:xm="http://schemas.microsoft.com/office/excel/2006/main">
          <x14:cfRule type="dataBar" id="{DABA43D2-292E-4835-BF77-226441564B27}">
            <x14:dataBar minLength="0" maxLength="100" gradient="0">
              <x14:cfvo type="num">
                <xm:f>0</xm:f>
              </x14:cfvo>
              <x14:cfvo type="num">
                <xm:f>100</xm:f>
              </x14:cfvo>
              <x14:negativeFillColor rgb="FFFF0000"/>
              <x14:axisColor rgb="FF000000"/>
            </x14:dataBar>
          </x14:cfRule>
          <xm:sqref>P107:P109</xm:sqref>
        </x14:conditionalFormatting>
        <x14:conditionalFormatting xmlns:xm="http://schemas.microsoft.com/office/excel/2006/main">
          <x14:cfRule type="dataBar" id="{7A2E7071-C0FE-4D6E-A6AA-085593431DA4}">
            <x14:dataBar minLength="0" maxLength="100" gradient="0">
              <x14:cfvo type="num">
                <xm:f>0</xm:f>
              </x14:cfvo>
              <x14:cfvo type="num">
                <xm:f>100</xm:f>
              </x14:cfvo>
              <x14:negativeFillColor rgb="FFFF0000"/>
              <x14:axisColor rgb="FF000000"/>
            </x14:dataBar>
          </x14:cfRule>
          <xm:sqref>P110</xm:sqref>
        </x14:conditionalFormatting>
        <x14:conditionalFormatting xmlns:xm="http://schemas.microsoft.com/office/excel/2006/main">
          <x14:cfRule type="dataBar" id="{F4247337-4E9A-4E94-8493-4B87810CCAE7}">
            <x14:dataBar minLength="0" maxLength="100" gradient="0">
              <x14:cfvo type="num">
                <xm:f>0</xm:f>
              </x14:cfvo>
              <x14:cfvo type="num">
                <xm:f>100</xm:f>
              </x14:cfvo>
              <x14:negativeFillColor rgb="FFFF0000"/>
              <x14:axisColor rgb="FF000000"/>
            </x14:dataBar>
          </x14:cfRule>
          <xm:sqref>P111:P112</xm:sqref>
        </x14:conditionalFormatting>
        <x14:conditionalFormatting xmlns:xm="http://schemas.microsoft.com/office/excel/2006/main">
          <x14:cfRule type="dataBar" id="{5701388D-CC07-4DC8-9305-33F227C5F4F8}">
            <x14:dataBar minLength="0" maxLength="100" gradient="0">
              <x14:cfvo type="num">
                <xm:f>0</xm:f>
              </x14:cfvo>
              <x14:cfvo type="num">
                <xm:f>100</xm:f>
              </x14:cfvo>
              <x14:negativeFillColor rgb="FFFF0000"/>
              <x14:axisColor rgb="FF000000"/>
            </x14:dataBar>
          </x14:cfRule>
          <xm:sqref>P113:P114</xm:sqref>
        </x14:conditionalFormatting>
        <x14:conditionalFormatting xmlns:xm="http://schemas.microsoft.com/office/excel/2006/main">
          <x14:cfRule type="dataBar" id="{92F70860-2420-4129-BE41-B5EDEEE75763}">
            <x14:dataBar minLength="0" maxLength="100" gradient="0">
              <x14:cfvo type="num">
                <xm:f>0</xm:f>
              </x14:cfvo>
              <x14:cfvo type="num">
                <xm:f>100</xm:f>
              </x14:cfvo>
              <x14:negativeFillColor rgb="FFFF0000"/>
              <x14:axisColor rgb="FF000000"/>
            </x14:dataBar>
          </x14:cfRule>
          <xm:sqref>S5</xm:sqref>
        </x14:conditionalFormatting>
        <x14:conditionalFormatting xmlns:xm="http://schemas.microsoft.com/office/excel/2006/main">
          <x14:cfRule type="dataBar" id="{0FE5C037-D5CB-410D-9F7F-7A3755E0E93B}">
            <x14:dataBar minLength="0" maxLength="100" gradient="0">
              <x14:cfvo type="num">
                <xm:f>0</xm:f>
              </x14:cfvo>
              <x14:cfvo type="num">
                <xm:f>100</xm:f>
              </x14:cfvo>
              <x14:negativeFillColor rgb="FFFF0000"/>
              <x14:axisColor rgb="FF000000"/>
            </x14:dataBar>
          </x14:cfRule>
          <xm:sqref>S7</xm:sqref>
        </x14:conditionalFormatting>
        <x14:conditionalFormatting xmlns:xm="http://schemas.microsoft.com/office/excel/2006/main">
          <x14:cfRule type="dataBar" id="{B577C17D-16E5-42E0-98C8-5E697BAAD6DB}">
            <x14:dataBar minLength="0" maxLength="100" gradient="0">
              <x14:cfvo type="num">
                <xm:f>0</xm:f>
              </x14:cfvo>
              <x14:cfvo type="num">
                <xm:f>100</xm:f>
              </x14:cfvo>
              <x14:negativeFillColor rgb="FFFF0000"/>
              <x14:axisColor rgb="FF000000"/>
            </x14:dataBar>
          </x14:cfRule>
          <xm:sqref>S9</xm:sqref>
        </x14:conditionalFormatting>
        <x14:conditionalFormatting xmlns:xm="http://schemas.microsoft.com/office/excel/2006/main">
          <x14:cfRule type="dataBar" id="{85FFD90B-DCD7-44D7-B10D-F04BC27A99BF}">
            <x14:dataBar minLength="0" maxLength="100" gradient="0">
              <x14:cfvo type="num">
                <xm:f>0</xm:f>
              </x14:cfvo>
              <x14:cfvo type="num">
                <xm:f>100</xm:f>
              </x14:cfvo>
              <x14:negativeFillColor rgb="FFFF0000"/>
              <x14:axisColor rgb="FF000000"/>
            </x14:dataBar>
          </x14:cfRule>
          <xm:sqref>S11</xm:sqref>
        </x14:conditionalFormatting>
        <x14:conditionalFormatting xmlns:xm="http://schemas.microsoft.com/office/excel/2006/main">
          <x14:cfRule type="dataBar" id="{161A941F-9FFB-4E25-8AC7-BB7EE05289D8}">
            <x14:dataBar minLength="0" maxLength="100" gradient="0">
              <x14:cfvo type="num">
                <xm:f>0</xm:f>
              </x14:cfvo>
              <x14:cfvo type="num">
                <xm:f>100</xm:f>
              </x14:cfvo>
              <x14:negativeFillColor rgb="FFFF0000"/>
              <x14:axisColor rgb="FF000000"/>
            </x14:dataBar>
          </x14:cfRule>
          <xm:sqref>S16:S20 S29</xm:sqref>
        </x14:conditionalFormatting>
        <x14:conditionalFormatting xmlns:xm="http://schemas.microsoft.com/office/excel/2006/main">
          <x14:cfRule type="dataBar" id="{3C5CA4DF-898C-4F24-A6AC-7ECC12C67510}">
            <x14:dataBar minLength="0" maxLength="100" gradient="0">
              <x14:cfvo type="num">
                <xm:f>0</xm:f>
              </x14:cfvo>
              <x14:cfvo type="num">
                <xm:f>100</xm:f>
              </x14:cfvo>
              <x14:negativeFillColor rgb="FFFF0000"/>
              <x14:axisColor rgb="FF000000"/>
            </x14:dataBar>
          </x14:cfRule>
          <xm:sqref>S21:S28 S30:S32</xm:sqref>
        </x14:conditionalFormatting>
        <x14:conditionalFormatting xmlns:xm="http://schemas.microsoft.com/office/excel/2006/main">
          <x14:cfRule type="dataBar" id="{E998DC8B-9B6D-4D23-A5DF-610C13B68495}">
            <x14:dataBar minLength="0" maxLength="100" gradient="0">
              <x14:cfvo type="num">
                <xm:f>0</xm:f>
              </x14:cfvo>
              <x14:cfvo type="num">
                <xm:f>100</xm:f>
              </x14:cfvo>
              <x14:negativeFillColor rgb="FFFF0000"/>
              <x14:axisColor rgb="FF000000"/>
            </x14:dataBar>
          </x14:cfRule>
          <xm:sqref>V36:V89</xm:sqref>
        </x14:conditionalFormatting>
        <x14:conditionalFormatting xmlns:xm="http://schemas.microsoft.com/office/excel/2006/main">
          <x14:cfRule type="dataBar" id="{626F9893-2338-4001-9470-F0EFD474B485}">
            <x14:dataBar minLength="0" maxLength="100" gradient="0">
              <x14:cfvo type="num">
                <xm:f>0</xm:f>
              </x14:cfvo>
              <x14:cfvo type="num">
                <xm:f>100</xm:f>
              </x14:cfvo>
              <x14:negativeFillColor rgb="FFFF0000"/>
              <x14:axisColor rgb="FF000000"/>
            </x14:dataBar>
          </x14:cfRule>
          <xm:sqref>V92:V118</xm:sqref>
        </x14:conditionalFormatting>
        <x14:conditionalFormatting xmlns:xm="http://schemas.microsoft.com/office/excel/2006/main">
          <x14:cfRule type="dataBar" id="{C32A42C8-875D-4B02-9340-7C13BCBFD89F}">
            <x14:dataBar minLength="0" maxLength="100" gradient="0">
              <x14:cfvo type="num">
                <xm:f>0</xm:f>
              </x14:cfvo>
              <x14:cfvo type="num">
                <xm:f>100</xm:f>
              </x14:cfvo>
              <x14:negativeFillColor rgb="FFFF0000"/>
              <x14:axisColor rgb="FF000000"/>
            </x14:dataBar>
          </x14:cfRule>
          <xm:sqref>V120:V138</xm:sqref>
        </x14:conditionalFormatting>
      </x14:conditionalFormattings>
    </ext>
    <ext xmlns:x14="http://schemas.microsoft.com/office/spreadsheetml/2009/9/main" uri="{A8765BA9-456A-4dab-B4F3-ACF838C121DE}">
      <x14:slicerList>
        <x14:slicer r:id="rId4"/>
      </x14:slicerList>
    </ext>
    <ext xmlns:x15="http://schemas.microsoft.com/office/spreadsheetml/2010/11/main" uri="{3A4CF648-6AED-40f4-86FF-DC5316D8AED3}">
      <x14:slicerList xmlns:x14="http://schemas.microsoft.com/office/spreadsheetml/2009/9/main">
        <x14:slicer r:id="rId5"/>
      </x14:slicerList>
    </ext>
  </extLst>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9AD8F9-CCB3-4220-ACBF-79FE079352AC}">
  <sheetPr codeName="Sheet31">
    <pageSetUpPr fitToPage="1"/>
  </sheetPr>
  <dimension ref="A1:F113"/>
  <sheetViews>
    <sheetView showGridLines="0" zoomScale="88" zoomScaleNormal="88" workbookViewId="0">
      <pane ySplit="1" topLeftCell="A2" activePane="bottomLeft" state="frozen"/>
      <selection pane="bottomLeft"/>
    </sheetView>
  </sheetViews>
  <sheetFormatPr defaultColWidth="9.140625" defaultRowHeight="12.75"/>
  <cols>
    <col min="1" max="1" width="10.85546875" style="172" customWidth="1"/>
    <col min="2" max="2" width="51.7109375" style="172" customWidth="1"/>
    <col min="3" max="3" width="19.5703125" style="172" hidden="1" customWidth="1"/>
    <col min="4" max="4" width="23" style="211" customWidth="1"/>
    <col min="5" max="5" width="56.5703125" style="211" hidden="1" customWidth="1"/>
    <col min="6" max="6" width="55.85546875" style="172" customWidth="1"/>
    <col min="7" max="16384" width="9.140625" style="174"/>
  </cols>
  <sheetData>
    <row r="1" spans="1:6" ht="20.25" customHeight="1">
      <c r="B1" s="466" t="s">
        <v>228</v>
      </c>
      <c r="C1" s="173" t="s">
        <v>1083</v>
      </c>
      <c r="D1" s="466" t="s">
        <v>283</v>
      </c>
      <c r="E1" s="173" t="s">
        <v>1084</v>
      </c>
      <c r="F1" s="173" t="s">
        <v>284</v>
      </c>
    </row>
    <row r="2" spans="1:6" ht="51">
      <c r="A2" s="201" t="s">
        <v>32</v>
      </c>
      <c r="B2" s="202"/>
      <c r="C2" s="202"/>
      <c r="D2" s="232"/>
      <c r="E2" s="232"/>
      <c r="F2" s="203" t="s">
        <v>895</v>
      </c>
    </row>
    <row r="3" spans="1:6" ht="25.5">
      <c r="A3" s="268" t="s">
        <v>1085</v>
      </c>
      <c r="B3" s="268"/>
      <c r="C3" s="268"/>
      <c r="D3" s="269"/>
      <c r="E3" s="269"/>
      <c r="F3" s="203"/>
    </row>
    <row r="4" spans="1:6" ht="15">
      <c r="A4" s="175" t="s">
        <v>577</v>
      </c>
      <c r="B4" s="175"/>
      <c r="C4" s="175" t="s">
        <v>318</v>
      </c>
      <c r="D4" s="175" t="s">
        <v>318</v>
      </c>
      <c r="E4" s="175"/>
      <c r="F4" s="630" t="s">
        <v>1086</v>
      </c>
    </row>
    <row r="5" spans="1:6" ht="60">
      <c r="A5" s="175" t="s">
        <v>1087</v>
      </c>
      <c r="B5" s="175"/>
      <c r="C5" s="175" t="s">
        <v>318</v>
      </c>
      <c r="D5" s="175" t="s">
        <v>318</v>
      </c>
      <c r="E5" s="175"/>
      <c r="F5" s="258" t="s">
        <v>1088</v>
      </c>
    </row>
    <row r="6" spans="1:6">
      <c r="A6" s="268"/>
      <c r="B6" s="268"/>
      <c r="C6" s="268"/>
      <c r="D6" s="269"/>
      <c r="E6" s="269"/>
      <c r="F6" s="268"/>
    </row>
    <row r="8" spans="1:6" ht="51">
      <c r="A8" s="204" t="s">
        <v>1089</v>
      </c>
      <c r="B8" s="205"/>
      <c r="C8" s="205"/>
      <c r="D8" s="233"/>
      <c r="E8" s="233"/>
      <c r="F8" s="206" t="s">
        <v>896</v>
      </c>
    </row>
    <row r="9" spans="1:6" ht="25.5">
      <c r="A9" s="271" t="s">
        <v>35</v>
      </c>
      <c r="B9" s="175" t="s">
        <v>36</v>
      </c>
      <c r="C9" s="175" t="s">
        <v>1090</v>
      </c>
      <c r="D9" s="215" t="s">
        <v>290</v>
      </c>
      <c r="E9" s="215" t="s">
        <v>897</v>
      </c>
      <c r="F9" s="630" t="s">
        <v>898</v>
      </c>
    </row>
    <row r="10" spans="1:6" ht="30">
      <c r="A10" s="274" t="s">
        <v>38</v>
      </c>
      <c r="B10" s="172" t="s">
        <v>39</v>
      </c>
      <c r="C10" s="172" t="s">
        <v>1091</v>
      </c>
      <c r="D10" s="211" t="s">
        <v>1092</v>
      </c>
      <c r="E10" s="211" t="s">
        <v>1093</v>
      </c>
      <c r="F10" s="258" t="s">
        <v>1094</v>
      </c>
    </row>
    <row r="11" spans="1:6" ht="75">
      <c r="A11" s="271" t="s">
        <v>40</v>
      </c>
      <c r="B11" s="175" t="s">
        <v>41</v>
      </c>
      <c r="C11" s="175" t="s">
        <v>1091</v>
      </c>
      <c r="D11" s="215" t="s">
        <v>1095</v>
      </c>
      <c r="E11" s="215" t="s">
        <v>903</v>
      </c>
      <c r="F11" s="258" t="s">
        <v>904</v>
      </c>
    </row>
    <row r="12" spans="1:6" ht="75">
      <c r="A12" s="274" t="s">
        <v>42</v>
      </c>
      <c r="B12" s="172" t="s">
        <v>43</v>
      </c>
      <c r="C12" s="172" t="s">
        <v>1091</v>
      </c>
      <c r="D12" s="211" t="s">
        <v>1096</v>
      </c>
      <c r="E12" s="211" t="s">
        <v>1097</v>
      </c>
      <c r="F12" s="258" t="s">
        <v>906</v>
      </c>
    </row>
    <row r="13" spans="1:6" ht="75">
      <c r="A13" s="271" t="s">
        <v>44</v>
      </c>
      <c r="B13" s="175" t="s">
        <v>45</v>
      </c>
      <c r="C13" s="175" t="s">
        <v>1091</v>
      </c>
      <c r="D13" s="215" t="s">
        <v>1095</v>
      </c>
      <c r="E13" s="215" t="s">
        <v>1098</v>
      </c>
      <c r="F13" s="257" t="s">
        <v>908</v>
      </c>
    </row>
    <row r="14" spans="1:6">
      <c r="A14" s="273" t="s">
        <v>46</v>
      </c>
      <c r="B14" s="178" t="s">
        <v>47</v>
      </c>
      <c r="C14" s="178" t="s">
        <v>686</v>
      </c>
      <c r="D14" s="212" t="s">
        <v>296</v>
      </c>
      <c r="E14" s="212" t="s">
        <v>1099</v>
      </c>
      <c r="F14" s="179" t="s">
        <v>909</v>
      </c>
    </row>
    <row r="15" spans="1:6">
      <c r="A15" s="180" t="s">
        <v>48</v>
      </c>
      <c r="B15" s="181" t="s">
        <v>49</v>
      </c>
      <c r="C15" s="181" t="s">
        <v>686</v>
      </c>
      <c r="D15" s="213" t="s">
        <v>296</v>
      </c>
      <c r="E15" s="213"/>
      <c r="F15" s="182" t="s">
        <v>910</v>
      </c>
    </row>
    <row r="16" spans="1:6" ht="25.5">
      <c r="A16" s="180" t="s">
        <v>50</v>
      </c>
      <c r="B16" s="181" t="s">
        <v>51</v>
      </c>
      <c r="C16" s="181" t="s">
        <v>1090</v>
      </c>
      <c r="D16" s="213" t="s">
        <v>296</v>
      </c>
      <c r="E16" s="213"/>
      <c r="F16" s="182" t="s">
        <v>911</v>
      </c>
    </row>
    <row r="17" spans="1:6" ht="25.5">
      <c r="A17" s="180" t="s">
        <v>52</v>
      </c>
      <c r="B17" s="181" t="s">
        <v>542</v>
      </c>
      <c r="C17" s="181" t="s">
        <v>1090</v>
      </c>
      <c r="D17" s="213" t="s">
        <v>296</v>
      </c>
      <c r="E17" s="213"/>
      <c r="F17" s="182" t="s">
        <v>913</v>
      </c>
    </row>
    <row r="18" spans="1:6" ht="25.5">
      <c r="A18" s="180" t="s">
        <v>54</v>
      </c>
      <c r="B18" s="181" t="s">
        <v>1100</v>
      </c>
      <c r="C18" s="181" t="s">
        <v>1090</v>
      </c>
      <c r="D18" s="213" t="s">
        <v>296</v>
      </c>
      <c r="E18" s="213"/>
      <c r="F18" s="182" t="s">
        <v>1101</v>
      </c>
    </row>
    <row r="19" spans="1:6">
      <c r="A19" s="180" t="s">
        <v>56</v>
      </c>
      <c r="B19" s="181" t="s">
        <v>57</v>
      </c>
      <c r="C19" s="181" t="s">
        <v>686</v>
      </c>
      <c r="D19" s="213" t="s">
        <v>296</v>
      </c>
      <c r="E19" s="213"/>
      <c r="F19" s="182" t="s">
        <v>915</v>
      </c>
    </row>
    <row r="20" spans="1:6" ht="25.5">
      <c r="A20" s="180" t="s">
        <v>58</v>
      </c>
      <c r="B20" s="181" t="s">
        <v>59</v>
      </c>
      <c r="C20" s="181" t="s">
        <v>1090</v>
      </c>
      <c r="D20" s="213" t="s">
        <v>296</v>
      </c>
      <c r="E20" s="213"/>
      <c r="F20" s="182" t="s">
        <v>916</v>
      </c>
    </row>
    <row r="21" spans="1:6" ht="25.5">
      <c r="A21" s="180" t="s">
        <v>60</v>
      </c>
      <c r="B21" s="181" t="s">
        <v>545</v>
      </c>
      <c r="C21" s="181" t="s">
        <v>1090</v>
      </c>
      <c r="D21" s="213" t="s">
        <v>296</v>
      </c>
      <c r="E21" s="213"/>
      <c r="F21" s="182" t="s">
        <v>918</v>
      </c>
    </row>
    <row r="22" spans="1:6" ht="25.5">
      <c r="A22" s="183" t="s">
        <v>62</v>
      </c>
      <c r="B22" s="184" t="s">
        <v>1102</v>
      </c>
      <c r="C22" s="184" t="s">
        <v>1090</v>
      </c>
      <c r="D22" s="214" t="s">
        <v>296</v>
      </c>
      <c r="E22" s="214"/>
      <c r="F22" s="185" t="s">
        <v>1103</v>
      </c>
    </row>
    <row r="23" spans="1:6" ht="25.5">
      <c r="A23" s="273" t="s">
        <v>64</v>
      </c>
      <c r="B23" s="178" t="s">
        <v>65</v>
      </c>
      <c r="C23" s="178" t="s">
        <v>686</v>
      </c>
      <c r="D23" s="212" t="s">
        <v>920</v>
      </c>
      <c r="E23" s="212"/>
      <c r="F23" s="179" t="s">
        <v>921</v>
      </c>
    </row>
    <row r="24" spans="1:6" ht="25.5">
      <c r="A24" s="180" t="s">
        <v>66</v>
      </c>
      <c r="B24" s="181" t="s">
        <v>67</v>
      </c>
      <c r="C24" s="181" t="s">
        <v>1091</v>
      </c>
      <c r="D24" s="213" t="s">
        <v>306</v>
      </c>
      <c r="E24" s="213" t="s">
        <v>1104</v>
      </c>
      <c r="F24" s="182" t="s">
        <v>307</v>
      </c>
    </row>
    <row r="25" spans="1:6" ht="89.25">
      <c r="A25" s="180" t="s">
        <v>68</v>
      </c>
      <c r="B25" s="181" t="s">
        <v>69</v>
      </c>
      <c r="C25" s="181" t="s">
        <v>1091</v>
      </c>
      <c r="D25" s="213" t="s">
        <v>308</v>
      </c>
      <c r="E25" s="213" t="s">
        <v>1105</v>
      </c>
      <c r="F25" s="182" t="s">
        <v>309</v>
      </c>
    </row>
    <row r="26" spans="1:6" ht="51">
      <c r="A26" s="180" t="s">
        <v>70</v>
      </c>
      <c r="B26" s="181" t="s">
        <v>71</v>
      </c>
      <c r="C26" s="181" t="s">
        <v>1091</v>
      </c>
      <c r="D26" s="213" t="s">
        <v>923</v>
      </c>
      <c r="E26" s="213" t="s">
        <v>1106</v>
      </c>
      <c r="F26" s="182" t="s">
        <v>311</v>
      </c>
    </row>
    <row r="27" spans="1:6" ht="25.5">
      <c r="A27" s="275" t="s">
        <v>72</v>
      </c>
      <c r="B27" s="184" t="s">
        <v>548</v>
      </c>
      <c r="C27" s="184" t="s">
        <v>1090</v>
      </c>
      <c r="D27" s="214" t="s">
        <v>313</v>
      </c>
      <c r="E27" s="214" t="s">
        <v>1107</v>
      </c>
      <c r="F27" s="185" t="s">
        <v>925</v>
      </c>
    </row>
    <row r="28" spans="1:6" ht="156" customHeight="1">
      <c r="A28" s="271" t="s">
        <v>74</v>
      </c>
      <c r="B28" s="175" t="s">
        <v>75</v>
      </c>
      <c r="C28" s="175" t="s">
        <v>1091</v>
      </c>
      <c r="D28" s="215" t="s">
        <v>926</v>
      </c>
      <c r="E28" s="215" t="s">
        <v>927</v>
      </c>
      <c r="F28" s="176" t="s">
        <v>315</v>
      </c>
    </row>
    <row r="29" spans="1:6">
      <c r="A29" s="273" t="s">
        <v>76</v>
      </c>
      <c r="B29" s="178" t="s">
        <v>77</v>
      </c>
      <c r="C29" s="178" t="s">
        <v>686</v>
      </c>
      <c r="D29" s="212" t="s">
        <v>929</v>
      </c>
      <c r="E29" s="212"/>
      <c r="F29" s="179" t="s">
        <v>930</v>
      </c>
    </row>
    <row r="30" spans="1:6" ht="54.6" customHeight="1">
      <c r="A30" s="180" t="s">
        <v>78</v>
      </c>
      <c r="B30" s="181" t="s">
        <v>79</v>
      </c>
      <c r="C30" s="181" t="s">
        <v>1091</v>
      </c>
      <c r="D30" s="213" t="s">
        <v>931</v>
      </c>
      <c r="E30" s="213" t="s">
        <v>1108</v>
      </c>
      <c r="F30" s="182" t="s">
        <v>1109</v>
      </c>
    </row>
    <row r="31" spans="1:6" ht="38.25">
      <c r="A31" s="183" t="s">
        <v>80</v>
      </c>
      <c r="B31" s="184" t="s">
        <v>81</v>
      </c>
      <c r="C31" s="184" t="s">
        <v>1090</v>
      </c>
      <c r="D31" s="214" t="s">
        <v>290</v>
      </c>
      <c r="E31" s="214" t="s">
        <v>1110</v>
      </c>
      <c r="F31" s="185" t="s">
        <v>319</v>
      </c>
    </row>
    <row r="32" spans="1:6" ht="25.5">
      <c r="A32" s="273" t="s">
        <v>82</v>
      </c>
      <c r="B32" s="178" t="s">
        <v>83</v>
      </c>
      <c r="C32" s="178" t="s">
        <v>686</v>
      </c>
      <c r="D32" s="212" t="s">
        <v>934</v>
      </c>
      <c r="E32" s="212"/>
      <c r="F32" s="179" t="s">
        <v>935</v>
      </c>
    </row>
    <row r="33" spans="1:6" ht="76.5">
      <c r="A33" s="180" t="s">
        <v>84</v>
      </c>
      <c r="B33" s="181" t="s">
        <v>1111</v>
      </c>
      <c r="C33" s="181" t="s">
        <v>1091</v>
      </c>
      <c r="D33" s="213" t="s">
        <v>292</v>
      </c>
      <c r="E33" s="213" t="s">
        <v>1112</v>
      </c>
      <c r="F33" s="182" t="s">
        <v>936</v>
      </c>
    </row>
    <row r="34" spans="1:6" ht="51">
      <c r="A34" s="180" t="s">
        <v>320</v>
      </c>
      <c r="B34" s="181" t="s">
        <v>553</v>
      </c>
      <c r="C34" s="181"/>
      <c r="D34" s="213" t="s">
        <v>292</v>
      </c>
      <c r="E34" s="213"/>
      <c r="F34" s="182" t="s">
        <v>938</v>
      </c>
    </row>
    <row r="35" spans="1:6" ht="25.5">
      <c r="A35" s="180" t="s">
        <v>323</v>
      </c>
      <c r="B35" s="181" t="s">
        <v>324</v>
      </c>
      <c r="C35" s="181"/>
      <c r="D35" s="213" t="s">
        <v>292</v>
      </c>
      <c r="E35" s="213"/>
      <c r="F35" s="182" t="s">
        <v>940</v>
      </c>
    </row>
    <row r="36" spans="1:6" ht="25.5">
      <c r="A36" s="180" t="s">
        <v>326</v>
      </c>
      <c r="B36" s="181" t="s">
        <v>327</v>
      </c>
      <c r="C36" s="181"/>
      <c r="D36" s="213" t="s">
        <v>292</v>
      </c>
      <c r="E36" s="213"/>
      <c r="F36" s="182" t="s">
        <v>942</v>
      </c>
    </row>
    <row r="37" spans="1:6" ht="25.5">
      <c r="A37" s="180" t="s">
        <v>329</v>
      </c>
      <c r="B37" s="181" t="s">
        <v>330</v>
      </c>
      <c r="C37" s="181"/>
      <c r="D37" s="213" t="s">
        <v>292</v>
      </c>
      <c r="E37" s="213"/>
      <c r="F37" s="182" t="s">
        <v>944</v>
      </c>
    </row>
    <row r="38" spans="1:6" ht="38.25">
      <c r="A38" s="180" t="s">
        <v>332</v>
      </c>
      <c r="B38" s="181" t="s">
        <v>333</v>
      </c>
      <c r="C38" s="181"/>
      <c r="D38" s="213" t="s">
        <v>292</v>
      </c>
      <c r="E38" s="213"/>
      <c r="F38" s="182" t="s">
        <v>946</v>
      </c>
    </row>
    <row r="39" spans="1:6" ht="25.5">
      <c r="A39" s="180" t="s">
        <v>335</v>
      </c>
      <c r="B39" s="181" t="s">
        <v>336</v>
      </c>
      <c r="C39" s="181"/>
      <c r="D39" s="213" t="s">
        <v>292</v>
      </c>
      <c r="E39" s="213"/>
      <c r="F39" s="182" t="s">
        <v>948</v>
      </c>
    </row>
    <row r="40" spans="1:6" ht="63.75">
      <c r="A40" s="180" t="s">
        <v>86</v>
      </c>
      <c r="B40" s="181" t="s">
        <v>87</v>
      </c>
      <c r="C40" s="181" t="s">
        <v>1091</v>
      </c>
      <c r="D40" s="213" t="s">
        <v>338</v>
      </c>
      <c r="E40" s="213" t="s">
        <v>1113</v>
      </c>
      <c r="F40" s="182" t="s">
        <v>339</v>
      </c>
    </row>
    <row r="41" spans="1:6" ht="80.45" customHeight="1">
      <c r="A41" s="183" t="s">
        <v>88</v>
      </c>
      <c r="B41" s="184" t="s">
        <v>1114</v>
      </c>
      <c r="C41" s="184" t="s">
        <v>1091</v>
      </c>
      <c r="D41" s="214" t="s">
        <v>292</v>
      </c>
      <c r="E41" s="214" t="s">
        <v>1115</v>
      </c>
      <c r="F41" s="182" t="s">
        <v>950</v>
      </c>
    </row>
    <row r="42" spans="1:6" ht="25.5">
      <c r="A42" s="273" t="s">
        <v>90</v>
      </c>
      <c r="B42" s="178" t="s">
        <v>91</v>
      </c>
      <c r="C42" s="178" t="s">
        <v>686</v>
      </c>
      <c r="D42" s="212" t="s">
        <v>288</v>
      </c>
      <c r="E42" s="212"/>
      <c r="F42" s="179" t="s">
        <v>951</v>
      </c>
    </row>
    <row r="43" spans="1:6" ht="25.5">
      <c r="A43" s="180" t="s">
        <v>92</v>
      </c>
      <c r="B43" s="181" t="s">
        <v>93</v>
      </c>
      <c r="C43" s="181" t="s">
        <v>1090</v>
      </c>
      <c r="D43" s="213" t="s">
        <v>288</v>
      </c>
      <c r="E43" s="213" t="s">
        <v>1116</v>
      </c>
      <c r="F43" s="182" t="s">
        <v>342</v>
      </c>
    </row>
    <row r="44" spans="1:6" ht="63.75">
      <c r="A44" s="183" t="s">
        <v>94</v>
      </c>
      <c r="B44" s="184" t="s">
        <v>95</v>
      </c>
      <c r="C44" s="184" t="s">
        <v>1090</v>
      </c>
      <c r="D44" s="214" t="s">
        <v>288</v>
      </c>
      <c r="E44" s="214" t="s">
        <v>1117</v>
      </c>
      <c r="F44" s="185" t="s">
        <v>343</v>
      </c>
    </row>
    <row r="45" spans="1:6" ht="25.5">
      <c r="A45" s="273" t="s">
        <v>96</v>
      </c>
      <c r="B45" s="178" t="s">
        <v>97</v>
      </c>
      <c r="C45" s="178" t="s">
        <v>686</v>
      </c>
      <c r="D45" s="212" t="s">
        <v>344</v>
      </c>
      <c r="E45" s="212"/>
      <c r="F45" s="179" t="s">
        <v>953</v>
      </c>
    </row>
    <row r="46" spans="1:6" ht="25.5">
      <c r="A46" s="180" t="s">
        <v>98</v>
      </c>
      <c r="B46" s="181" t="s">
        <v>99</v>
      </c>
      <c r="C46" s="181" t="s">
        <v>1090</v>
      </c>
      <c r="D46" s="213" t="s">
        <v>344</v>
      </c>
      <c r="E46" s="213" t="s">
        <v>1108</v>
      </c>
      <c r="F46" s="182" t="s">
        <v>954</v>
      </c>
    </row>
    <row r="47" spans="1:6" ht="51">
      <c r="A47" s="183" t="s">
        <v>100</v>
      </c>
      <c r="B47" s="184" t="s">
        <v>101</v>
      </c>
      <c r="C47" s="184" t="s">
        <v>1090</v>
      </c>
      <c r="D47" s="214" t="s">
        <v>344</v>
      </c>
      <c r="E47" s="214" t="s">
        <v>1108</v>
      </c>
      <c r="F47" s="185" t="s">
        <v>1118</v>
      </c>
    </row>
    <row r="48" spans="1:6" ht="25.5">
      <c r="A48" s="273" t="s">
        <v>102</v>
      </c>
      <c r="B48" s="178" t="s">
        <v>103</v>
      </c>
      <c r="C48" s="178" t="s">
        <v>686</v>
      </c>
      <c r="D48" s="212" t="s">
        <v>306</v>
      </c>
      <c r="E48" s="212"/>
      <c r="F48" s="179" t="s">
        <v>955</v>
      </c>
    </row>
    <row r="49" spans="1:6" ht="51">
      <c r="A49" s="180" t="s">
        <v>104</v>
      </c>
      <c r="B49" s="181" t="s">
        <v>558</v>
      </c>
      <c r="C49" s="181" t="s">
        <v>1091</v>
      </c>
      <c r="D49" s="213" t="s">
        <v>306</v>
      </c>
      <c r="E49" s="213" t="s">
        <v>1119</v>
      </c>
      <c r="F49" s="182" t="s">
        <v>956</v>
      </c>
    </row>
    <row r="50" spans="1:6" ht="76.5">
      <c r="A50" s="183" t="s">
        <v>106</v>
      </c>
      <c r="B50" s="184" t="s">
        <v>560</v>
      </c>
      <c r="C50" s="184" t="s">
        <v>1091</v>
      </c>
      <c r="D50" s="214" t="s">
        <v>306</v>
      </c>
      <c r="E50" s="214" t="s">
        <v>1119</v>
      </c>
      <c r="F50" s="185" t="s">
        <v>348</v>
      </c>
    </row>
    <row r="51" spans="1:6" ht="25.5">
      <c r="A51" s="273" t="s">
        <v>108</v>
      </c>
      <c r="B51" s="178" t="s">
        <v>109</v>
      </c>
      <c r="C51" s="178" t="s">
        <v>686</v>
      </c>
      <c r="D51" s="212" t="s">
        <v>958</v>
      </c>
      <c r="E51" s="212"/>
      <c r="F51" s="179" t="s">
        <v>959</v>
      </c>
    </row>
    <row r="52" spans="1:6" ht="76.5">
      <c r="A52" s="180" t="s">
        <v>110</v>
      </c>
      <c r="B52" s="181" t="s">
        <v>111</v>
      </c>
      <c r="C52" s="181" t="s">
        <v>1091</v>
      </c>
      <c r="D52" s="213" t="s">
        <v>960</v>
      </c>
      <c r="E52" s="213" t="s">
        <v>1120</v>
      </c>
      <c r="F52" s="182" t="s">
        <v>350</v>
      </c>
    </row>
    <row r="53" spans="1:6" ht="63.75">
      <c r="A53" s="180" t="s">
        <v>112</v>
      </c>
      <c r="B53" s="181" t="s">
        <v>351</v>
      </c>
      <c r="C53" s="181" t="s">
        <v>1091</v>
      </c>
      <c r="D53" s="213" t="s">
        <v>962</v>
      </c>
      <c r="E53" s="213" t="s">
        <v>1120</v>
      </c>
      <c r="F53" s="182" t="s">
        <v>352</v>
      </c>
    </row>
    <row r="54" spans="1:6" ht="25.5">
      <c r="A54" s="180" t="s">
        <v>114</v>
      </c>
      <c r="B54" s="181" t="s">
        <v>115</v>
      </c>
      <c r="C54" s="181" t="s">
        <v>1091</v>
      </c>
      <c r="D54" s="213" t="s">
        <v>963</v>
      </c>
      <c r="E54" s="213" t="s">
        <v>1121</v>
      </c>
      <c r="F54" s="182" t="s">
        <v>1122</v>
      </c>
    </row>
    <row r="55" spans="1:6" ht="38.25">
      <c r="A55" s="180" t="s">
        <v>116</v>
      </c>
      <c r="B55" s="181" t="s">
        <v>117</v>
      </c>
      <c r="C55" s="181" t="s">
        <v>1091</v>
      </c>
      <c r="D55" s="213" t="s">
        <v>292</v>
      </c>
      <c r="E55" s="213" t="s">
        <v>1123</v>
      </c>
      <c r="F55" s="182" t="s">
        <v>356</v>
      </c>
    </row>
    <row r="56" spans="1:6" ht="51">
      <c r="A56" s="183" t="s">
        <v>118</v>
      </c>
      <c r="B56" s="184" t="s">
        <v>119</v>
      </c>
      <c r="C56" s="184" t="s">
        <v>1091</v>
      </c>
      <c r="D56" s="214" t="s">
        <v>1124</v>
      </c>
      <c r="E56" s="214" t="s">
        <v>1108</v>
      </c>
      <c r="F56" s="185" t="s">
        <v>358</v>
      </c>
    </row>
    <row r="57" spans="1:6" ht="38.25">
      <c r="A57" s="273" t="s">
        <v>120</v>
      </c>
      <c r="B57" s="178" t="s">
        <v>121</v>
      </c>
      <c r="C57" s="178" t="s">
        <v>686</v>
      </c>
      <c r="D57" s="212" t="s">
        <v>966</v>
      </c>
      <c r="E57" s="212"/>
      <c r="F57" s="179" t="s">
        <v>967</v>
      </c>
    </row>
    <row r="58" spans="1:6" ht="65.25" customHeight="1">
      <c r="A58" s="180" t="s">
        <v>122</v>
      </c>
      <c r="B58" s="181" t="s">
        <v>123</v>
      </c>
      <c r="C58" s="181" t="s">
        <v>1091</v>
      </c>
      <c r="D58" s="181" t="s">
        <v>1125</v>
      </c>
      <c r="E58" s="213" t="s">
        <v>1108</v>
      </c>
      <c r="F58" s="182" t="s">
        <v>1126</v>
      </c>
    </row>
    <row r="59" spans="1:6" ht="63.75">
      <c r="A59" s="180" t="s">
        <v>124</v>
      </c>
      <c r="B59" s="181" t="s">
        <v>125</v>
      </c>
      <c r="C59" s="181" t="s">
        <v>1091</v>
      </c>
      <c r="D59" s="213" t="s">
        <v>1127</v>
      </c>
      <c r="E59" s="213" t="s">
        <v>1128</v>
      </c>
      <c r="F59" s="182" t="s">
        <v>362</v>
      </c>
    </row>
    <row r="60" spans="1:6" ht="140.25">
      <c r="A60" s="180" t="s">
        <v>126</v>
      </c>
      <c r="B60" s="181" t="s">
        <v>252</v>
      </c>
      <c r="C60" s="181" t="s">
        <v>1091</v>
      </c>
      <c r="D60" s="181" t="s">
        <v>1129</v>
      </c>
      <c r="E60" s="213" t="s">
        <v>1130</v>
      </c>
      <c r="F60" s="182" t="s">
        <v>364</v>
      </c>
    </row>
    <row r="61" spans="1:6" ht="127.5">
      <c r="A61" s="183" t="s">
        <v>128</v>
      </c>
      <c r="B61" s="184" t="s">
        <v>129</v>
      </c>
      <c r="C61" s="184" t="s">
        <v>1091</v>
      </c>
      <c r="D61" s="184" t="s">
        <v>1129</v>
      </c>
      <c r="E61" s="214" t="s">
        <v>1131</v>
      </c>
      <c r="F61" s="185" t="s">
        <v>365</v>
      </c>
    </row>
    <row r="62" spans="1:6" ht="132.6" customHeight="1">
      <c r="A62" s="183">
        <v>1.17</v>
      </c>
      <c r="B62" s="184" t="s">
        <v>366</v>
      </c>
      <c r="C62" s="184" t="s">
        <v>1091</v>
      </c>
      <c r="D62" s="184" t="s">
        <v>1132</v>
      </c>
      <c r="E62" s="214" t="s">
        <v>1131</v>
      </c>
      <c r="F62" s="185" t="s">
        <v>1133</v>
      </c>
    </row>
    <row r="65" spans="1:6" ht="63.75">
      <c r="A65" s="207" t="s">
        <v>253</v>
      </c>
      <c r="B65" s="208"/>
      <c r="C65" s="208"/>
      <c r="D65" s="234"/>
      <c r="E65" s="234"/>
      <c r="F65" s="209" t="s">
        <v>1134</v>
      </c>
    </row>
    <row r="66" spans="1:6" ht="140.25">
      <c r="A66" s="274" t="s">
        <v>132</v>
      </c>
      <c r="B66" s="172" t="s">
        <v>133</v>
      </c>
      <c r="C66" s="172" t="s">
        <v>1090</v>
      </c>
      <c r="D66" s="211" t="s">
        <v>1135</v>
      </c>
      <c r="E66" s="211" t="s">
        <v>1136</v>
      </c>
      <c r="F66" s="177" t="s">
        <v>367</v>
      </c>
    </row>
    <row r="67" spans="1:6" ht="25.5">
      <c r="A67" s="273" t="s">
        <v>134</v>
      </c>
      <c r="B67" s="178" t="s">
        <v>135</v>
      </c>
      <c r="C67" s="178" t="s">
        <v>686</v>
      </c>
      <c r="D67" s="212" t="s">
        <v>981</v>
      </c>
      <c r="E67" s="212"/>
      <c r="F67" s="179" t="s">
        <v>982</v>
      </c>
    </row>
    <row r="68" spans="1:6" ht="63.75">
      <c r="A68" s="180" t="s">
        <v>136</v>
      </c>
      <c r="B68" s="181" t="s">
        <v>137</v>
      </c>
      <c r="C68" s="181" t="s">
        <v>1091</v>
      </c>
      <c r="D68" s="213" t="s">
        <v>1137</v>
      </c>
      <c r="E68" s="213" t="s">
        <v>1138</v>
      </c>
      <c r="F68" s="182" t="s">
        <v>369</v>
      </c>
    </row>
    <row r="69" spans="1:6" ht="38.25">
      <c r="A69" s="180" t="s">
        <v>138</v>
      </c>
      <c r="B69" s="181" t="s">
        <v>139</v>
      </c>
      <c r="C69" s="181" t="s">
        <v>1091</v>
      </c>
      <c r="D69" s="213" t="s">
        <v>1139</v>
      </c>
      <c r="E69" s="213" t="s">
        <v>1108</v>
      </c>
      <c r="F69" s="182" t="s">
        <v>371</v>
      </c>
    </row>
    <row r="70" spans="1:6" ht="76.5">
      <c r="A70" s="183" t="s">
        <v>140</v>
      </c>
      <c r="B70" s="184" t="s">
        <v>141</v>
      </c>
      <c r="C70" s="184" t="s">
        <v>1091</v>
      </c>
      <c r="D70" s="214" t="s">
        <v>1140</v>
      </c>
      <c r="E70" s="214" t="s">
        <v>1141</v>
      </c>
      <c r="F70" s="185" t="s">
        <v>372</v>
      </c>
    </row>
    <row r="71" spans="1:6" ht="25.5">
      <c r="A71" s="273" t="s">
        <v>142</v>
      </c>
      <c r="B71" s="178" t="s">
        <v>143</v>
      </c>
      <c r="C71" s="178" t="s">
        <v>686</v>
      </c>
      <c r="D71" s="212" t="s">
        <v>986</v>
      </c>
      <c r="E71" s="212"/>
      <c r="F71" s="179" t="s">
        <v>987</v>
      </c>
    </row>
    <row r="72" spans="1:6" ht="89.25">
      <c r="A72" s="180" t="s">
        <v>144</v>
      </c>
      <c r="B72" s="181" t="s">
        <v>145</v>
      </c>
      <c r="C72" s="181" t="s">
        <v>1091</v>
      </c>
      <c r="D72" s="213" t="s">
        <v>1142</v>
      </c>
      <c r="E72" s="213" t="s">
        <v>1143</v>
      </c>
      <c r="F72" s="182" t="s">
        <v>1144</v>
      </c>
    </row>
    <row r="73" spans="1:6" ht="38.25">
      <c r="A73" s="183" t="s">
        <v>146</v>
      </c>
      <c r="B73" s="184" t="s">
        <v>147</v>
      </c>
      <c r="C73" s="184" t="s">
        <v>1091</v>
      </c>
      <c r="D73" s="214" t="s">
        <v>990</v>
      </c>
      <c r="E73" s="214" t="s">
        <v>1145</v>
      </c>
      <c r="F73" s="185" t="s">
        <v>991</v>
      </c>
    </row>
    <row r="74" spans="1:6" ht="38.25">
      <c r="A74" s="271" t="s">
        <v>148</v>
      </c>
      <c r="B74" s="175" t="s">
        <v>149</v>
      </c>
      <c r="C74" s="175" t="s">
        <v>1091</v>
      </c>
      <c r="D74" s="215" t="s">
        <v>375</v>
      </c>
      <c r="E74" s="215" t="s">
        <v>1146</v>
      </c>
      <c r="F74" s="176" t="s">
        <v>376</v>
      </c>
    </row>
    <row r="75" spans="1:6" ht="38.25">
      <c r="A75" s="273" t="s">
        <v>150</v>
      </c>
      <c r="B75" s="178" t="s">
        <v>151</v>
      </c>
      <c r="C75" s="178" t="s">
        <v>686</v>
      </c>
      <c r="D75" s="212" t="s">
        <v>1147</v>
      </c>
      <c r="E75" s="212"/>
      <c r="F75" s="179" t="s">
        <v>993</v>
      </c>
    </row>
    <row r="76" spans="1:6" ht="38.25">
      <c r="A76" s="180" t="s">
        <v>152</v>
      </c>
      <c r="B76" s="181" t="s">
        <v>153</v>
      </c>
      <c r="C76" s="181" t="s">
        <v>686</v>
      </c>
      <c r="D76" s="213" t="s">
        <v>1147</v>
      </c>
      <c r="E76" s="213"/>
      <c r="F76" s="182" t="s">
        <v>994</v>
      </c>
    </row>
    <row r="77" spans="1:6" ht="51">
      <c r="A77" s="180" t="s">
        <v>154</v>
      </c>
      <c r="B77" s="181" t="s">
        <v>155</v>
      </c>
      <c r="C77" s="181" t="s">
        <v>1090</v>
      </c>
      <c r="D77" s="213" t="s">
        <v>1147</v>
      </c>
      <c r="E77" s="213" t="s">
        <v>1148</v>
      </c>
      <c r="F77" s="182" t="s">
        <v>995</v>
      </c>
    </row>
    <row r="78" spans="1:6" ht="25.5">
      <c r="A78" s="180" t="s">
        <v>156</v>
      </c>
      <c r="B78" s="181" t="s">
        <v>157</v>
      </c>
      <c r="C78" s="181" t="s">
        <v>1090</v>
      </c>
      <c r="D78" s="213" t="s">
        <v>379</v>
      </c>
      <c r="E78" s="213" t="s">
        <v>1149</v>
      </c>
      <c r="F78" s="182" t="s">
        <v>996</v>
      </c>
    </row>
    <row r="79" spans="1:6" ht="51">
      <c r="A79" s="183" t="s">
        <v>158</v>
      </c>
      <c r="B79" s="184" t="s">
        <v>997</v>
      </c>
      <c r="C79" s="184" t="s">
        <v>1090</v>
      </c>
      <c r="D79" s="214" t="s">
        <v>1147</v>
      </c>
      <c r="E79" s="214" t="s">
        <v>1148</v>
      </c>
      <c r="F79" s="185" t="s">
        <v>995</v>
      </c>
    </row>
    <row r="80" spans="1:6" ht="25.5">
      <c r="A80" s="273" t="s">
        <v>160</v>
      </c>
      <c r="B80" s="178" t="s">
        <v>161</v>
      </c>
      <c r="C80" s="178" t="s">
        <v>686</v>
      </c>
      <c r="D80" s="212" t="s">
        <v>998</v>
      </c>
      <c r="E80" s="212"/>
      <c r="F80" s="179" t="s">
        <v>999</v>
      </c>
    </row>
    <row r="81" spans="1:6" ht="25.5">
      <c r="A81" s="180" t="s">
        <v>162</v>
      </c>
      <c r="B81" s="181" t="s">
        <v>163</v>
      </c>
      <c r="C81" s="181" t="s">
        <v>1091</v>
      </c>
      <c r="D81" s="213" t="s">
        <v>381</v>
      </c>
      <c r="E81" s="213" t="s">
        <v>1150</v>
      </c>
      <c r="F81" s="182" t="s">
        <v>1000</v>
      </c>
    </row>
    <row r="82" spans="1:6" ht="25.5">
      <c r="A82" s="180" t="s">
        <v>164</v>
      </c>
      <c r="B82" s="181" t="s">
        <v>165</v>
      </c>
      <c r="C82" s="181" t="s">
        <v>1091</v>
      </c>
      <c r="D82" s="213" t="s">
        <v>379</v>
      </c>
      <c r="E82" s="213" t="s">
        <v>1149</v>
      </c>
      <c r="F82" s="182" t="s">
        <v>1001</v>
      </c>
    </row>
    <row r="83" spans="1:6" ht="51">
      <c r="A83" s="183" t="s">
        <v>166</v>
      </c>
      <c r="B83" s="184" t="s">
        <v>167</v>
      </c>
      <c r="C83" s="184" t="s">
        <v>1090</v>
      </c>
      <c r="D83" s="214" t="s">
        <v>381</v>
      </c>
      <c r="E83" s="214" t="s">
        <v>1151</v>
      </c>
      <c r="F83" s="185" t="s">
        <v>1002</v>
      </c>
    </row>
    <row r="84" spans="1:6" ht="25.5">
      <c r="A84" s="273" t="s">
        <v>168</v>
      </c>
      <c r="B84" s="178" t="s">
        <v>169</v>
      </c>
      <c r="C84" s="178" t="s">
        <v>686</v>
      </c>
      <c r="D84" s="212" t="s">
        <v>385</v>
      </c>
      <c r="E84" s="212"/>
      <c r="F84" s="179" t="s">
        <v>1003</v>
      </c>
    </row>
    <row r="85" spans="1:6" ht="63.75">
      <c r="A85" s="180" t="s">
        <v>170</v>
      </c>
      <c r="B85" s="181" t="s">
        <v>171</v>
      </c>
      <c r="C85" s="181" t="s">
        <v>1090</v>
      </c>
      <c r="D85" s="213" t="s">
        <v>1152</v>
      </c>
      <c r="E85" s="213" t="s">
        <v>1153</v>
      </c>
      <c r="F85" s="182" t="s">
        <v>1004</v>
      </c>
    </row>
    <row r="86" spans="1:6" ht="63.75">
      <c r="A86" s="183" t="s">
        <v>172</v>
      </c>
      <c r="B86" s="184" t="s">
        <v>173</v>
      </c>
      <c r="C86" s="184" t="s">
        <v>1090</v>
      </c>
      <c r="D86" s="213" t="s">
        <v>1152</v>
      </c>
      <c r="E86" s="216" t="s">
        <v>1153</v>
      </c>
      <c r="F86" s="185" t="s">
        <v>1005</v>
      </c>
    </row>
    <row r="87" spans="1:6" ht="51">
      <c r="A87" s="271" t="s">
        <v>174</v>
      </c>
      <c r="B87" s="175" t="s">
        <v>388</v>
      </c>
      <c r="C87" s="175" t="s">
        <v>1091</v>
      </c>
      <c r="D87" s="215" t="s">
        <v>1006</v>
      </c>
      <c r="E87" s="215" t="s">
        <v>1154</v>
      </c>
      <c r="F87" s="176" t="s">
        <v>1155</v>
      </c>
    </row>
    <row r="88" spans="1:6" ht="51">
      <c r="A88" s="272" t="s">
        <v>176</v>
      </c>
      <c r="B88" s="186" t="s">
        <v>177</v>
      </c>
      <c r="C88" s="186" t="s">
        <v>1091</v>
      </c>
      <c r="D88" s="217" t="s">
        <v>1008</v>
      </c>
      <c r="E88" s="217" t="s">
        <v>1138</v>
      </c>
      <c r="F88" s="187" t="s">
        <v>1009</v>
      </c>
    </row>
    <row r="89" spans="1:6" ht="51">
      <c r="A89" s="272" t="s">
        <v>178</v>
      </c>
      <c r="B89" s="186" t="s">
        <v>179</v>
      </c>
      <c r="C89" s="186" t="s">
        <v>1090</v>
      </c>
      <c r="D89" s="217" t="s">
        <v>1010</v>
      </c>
      <c r="E89" s="217" t="s">
        <v>1156</v>
      </c>
      <c r="F89" s="187" t="s">
        <v>1011</v>
      </c>
    </row>
    <row r="90" spans="1:6" ht="150.94999999999999" customHeight="1">
      <c r="A90" s="272" t="s">
        <v>260</v>
      </c>
      <c r="B90" s="282" t="s">
        <v>180</v>
      </c>
      <c r="C90" s="186" t="s">
        <v>1090</v>
      </c>
      <c r="D90" s="186" t="s">
        <v>1012</v>
      </c>
      <c r="E90" s="217" t="s">
        <v>1156</v>
      </c>
      <c r="F90" s="187" t="s">
        <v>1157</v>
      </c>
    </row>
    <row r="91" spans="1:6" ht="51">
      <c r="A91" s="272" t="s">
        <v>821</v>
      </c>
      <c r="B91" s="282" t="s">
        <v>391</v>
      </c>
      <c r="C91" s="186"/>
      <c r="D91" s="186" t="s">
        <v>1158</v>
      </c>
      <c r="E91" s="217"/>
      <c r="F91" s="187" t="s">
        <v>1159</v>
      </c>
    </row>
    <row r="92" spans="1:6">
      <c r="A92" s="618"/>
      <c r="B92" s="466"/>
      <c r="D92" s="172"/>
    </row>
    <row r="94" spans="1:6" ht="63.75">
      <c r="A94" s="204" t="s">
        <v>262</v>
      </c>
      <c r="B94" s="205"/>
      <c r="C94" s="205"/>
      <c r="D94" s="233"/>
      <c r="E94" s="233"/>
      <c r="F94" s="206" t="s">
        <v>1160</v>
      </c>
    </row>
    <row r="95" spans="1:6" ht="37.5" customHeight="1">
      <c r="A95" s="271" t="s">
        <v>183</v>
      </c>
      <c r="B95" s="175" t="s">
        <v>184</v>
      </c>
      <c r="C95" s="175" t="s">
        <v>1090</v>
      </c>
      <c r="D95" s="215" t="s">
        <v>392</v>
      </c>
      <c r="E95" s="215" t="s">
        <v>1161</v>
      </c>
      <c r="F95" s="176" t="s">
        <v>1162</v>
      </c>
    </row>
    <row r="96" spans="1:6" ht="25.5">
      <c r="A96" s="274" t="s">
        <v>185</v>
      </c>
      <c r="B96" s="172" t="s">
        <v>186</v>
      </c>
      <c r="C96" s="172" t="s">
        <v>1091</v>
      </c>
      <c r="D96" s="211" t="s">
        <v>394</v>
      </c>
      <c r="E96" s="211" t="s">
        <v>1163</v>
      </c>
      <c r="F96" s="177" t="s">
        <v>1017</v>
      </c>
    </row>
    <row r="97" spans="1:6" ht="25.5">
      <c r="A97" s="271" t="s">
        <v>187</v>
      </c>
      <c r="B97" s="175" t="s">
        <v>188</v>
      </c>
      <c r="C97" s="175" t="s">
        <v>1091</v>
      </c>
      <c r="D97" s="215" t="s">
        <v>1018</v>
      </c>
      <c r="E97" s="215" t="s">
        <v>1164</v>
      </c>
      <c r="F97" s="176" t="s">
        <v>1019</v>
      </c>
    </row>
    <row r="98" spans="1:6" ht="76.5">
      <c r="A98" s="274" t="s">
        <v>189</v>
      </c>
      <c r="B98" s="172" t="s">
        <v>567</v>
      </c>
      <c r="C98" s="172" t="s">
        <v>1090</v>
      </c>
      <c r="D98" s="211" t="s">
        <v>292</v>
      </c>
      <c r="F98" s="176" t="s">
        <v>1020</v>
      </c>
    </row>
    <row r="99" spans="1:6" ht="89.25">
      <c r="A99" s="271" t="s">
        <v>191</v>
      </c>
      <c r="B99" s="175" t="s">
        <v>398</v>
      </c>
      <c r="C99" s="175" t="s">
        <v>1090</v>
      </c>
      <c r="D99" s="215" t="s">
        <v>1021</v>
      </c>
      <c r="E99" s="215" t="s">
        <v>1165</v>
      </c>
      <c r="F99" s="176" t="s">
        <v>1166</v>
      </c>
    </row>
    <row r="100" spans="1:6" ht="25.5">
      <c r="A100" s="274" t="s">
        <v>193</v>
      </c>
      <c r="B100" s="172" t="s">
        <v>194</v>
      </c>
      <c r="C100" s="172" t="s">
        <v>1091</v>
      </c>
      <c r="D100" s="211" t="s">
        <v>292</v>
      </c>
      <c r="F100" s="177" t="s">
        <v>1024</v>
      </c>
    </row>
    <row r="101" spans="1:6" ht="63.75">
      <c r="A101" s="273" t="s">
        <v>195</v>
      </c>
      <c r="B101" s="178" t="s">
        <v>196</v>
      </c>
      <c r="C101" s="178" t="s">
        <v>686</v>
      </c>
      <c r="D101" s="212" t="s">
        <v>1167</v>
      </c>
      <c r="E101" s="212"/>
      <c r="F101" s="179" t="s">
        <v>1026</v>
      </c>
    </row>
    <row r="102" spans="1:6" ht="63.75">
      <c r="A102" s="180" t="s">
        <v>197</v>
      </c>
      <c r="B102" s="181" t="s">
        <v>198</v>
      </c>
      <c r="C102" s="181" t="s">
        <v>1091</v>
      </c>
      <c r="D102" s="213" t="s">
        <v>1027</v>
      </c>
      <c r="E102" s="213" t="s">
        <v>1168</v>
      </c>
      <c r="F102" s="182" t="s">
        <v>403</v>
      </c>
    </row>
    <row r="103" spans="1:6" ht="38.25">
      <c r="A103" s="180" t="s">
        <v>199</v>
      </c>
      <c r="B103" s="181" t="s">
        <v>200</v>
      </c>
      <c r="C103" s="181" t="s">
        <v>1091</v>
      </c>
      <c r="D103" s="213" t="s">
        <v>1169</v>
      </c>
      <c r="E103" s="213" t="s">
        <v>1168</v>
      </c>
      <c r="F103" s="182" t="s">
        <v>403</v>
      </c>
    </row>
    <row r="104" spans="1:6" ht="76.5">
      <c r="A104" s="180" t="s">
        <v>201</v>
      </c>
      <c r="B104" s="181" t="s">
        <v>202</v>
      </c>
      <c r="C104" s="181" t="s">
        <v>1091</v>
      </c>
      <c r="D104" s="213" t="s">
        <v>1170</v>
      </c>
      <c r="E104" s="213" t="s">
        <v>1168</v>
      </c>
      <c r="F104" s="182" t="s">
        <v>403</v>
      </c>
    </row>
    <row r="105" spans="1:6" ht="25.5">
      <c r="A105" s="180" t="s">
        <v>203</v>
      </c>
      <c r="B105" s="181" t="s">
        <v>204</v>
      </c>
      <c r="C105" s="181" t="s">
        <v>1091</v>
      </c>
      <c r="D105" s="213" t="s">
        <v>1025</v>
      </c>
      <c r="E105" s="213" t="s">
        <v>1168</v>
      </c>
      <c r="F105" s="182" t="s">
        <v>403</v>
      </c>
    </row>
    <row r="106" spans="1:6" ht="51">
      <c r="A106" s="180" t="s">
        <v>205</v>
      </c>
      <c r="B106" s="181" t="s">
        <v>206</v>
      </c>
      <c r="C106" s="181" t="s">
        <v>1091</v>
      </c>
      <c r="D106" s="213" t="s">
        <v>1030</v>
      </c>
      <c r="E106" s="213" t="s">
        <v>1168</v>
      </c>
      <c r="F106" s="182" t="s">
        <v>403</v>
      </c>
    </row>
    <row r="107" spans="1:6" ht="76.5">
      <c r="A107" s="180" t="s">
        <v>207</v>
      </c>
      <c r="B107" s="181" t="s">
        <v>208</v>
      </c>
      <c r="C107" s="181" t="s">
        <v>1091</v>
      </c>
      <c r="D107" s="213" t="s">
        <v>1031</v>
      </c>
      <c r="E107" s="213" t="s">
        <v>1168</v>
      </c>
      <c r="F107" s="182" t="s">
        <v>403</v>
      </c>
    </row>
    <row r="108" spans="1:6" ht="25.5">
      <c r="A108" s="183" t="s">
        <v>209</v>
      </c>
      <c r="B108" s="184" t="s">
        <v>210</v>
      </c>
      <c r="C108" s="184" t="s">
        <v>1091</v>
      </c>
      <c r="D108" s="214" t="s">
        <v>1025</v>
      </c>
      <c r="E108" s="214" t="s">
        <v>1168</v>
      </c>
      <c r="F108" s="185" t="s">
        <v>403</v>
      </c>
    </row>
    <row r="109" spans="1:6" ht="38.25">
      <c r="A109" s="274" t="s">
        <v>211</v>
      </c>
      <c r="B109" s="172" t="s">
        <v>212</v>
      </c>
      <c r="C109" s="172" t="s">
        <v>1090</v>
      </c>
      <c r="D109" s="211" t="s">
        <v>406</v>
      </c>
      <c r="E109" s="211" t="s">
        <v>1171</v>
      </c>
      <c r="F109" s="177" t="s">
        <v>1032</v>
      </c>
    </row>
    <row r="110" spans="1:6" ht="25.5">
      <c r="A110" s="271" t="s">
        <v>213</v>
      </c>
      <c r="B110" s="175" t="s">
        <v>214</v>
      </c>
      <c r="C110" s="175" t="s">
        <v>1090</v>
      </c>
      <c r="D110" s="215" t="s">
        <v>344</v>
      </c>
      <c r="E110" s="215" t="s">
        <v>1172</v>
      </c>
      <c r="F110" s="176" t="s">
        <v>1033</v>
      </c>
    </row>
    <row r="111" spans="1:6" ht="25.5">
      <c r="A111" s="273" t="s">
        <v>215</v>
      </c>
      <c r="B111" s="178" t="s">
        <v>216</v>
      </c>
      <c r="C111" s="178" t="s">
        <v>686</v>
      </c>
      <c r="D111" s="212" t="s">
        <v>1034</v>
      </c>
      <c r="E111" s="212"/>
      <c r="F111" s="179" t="s">
        <v>1035</v>
      </c>
    </row>
    <row r="112" spans="1:6" ht="51">
      <c r="A112" s="180" t="s">
        <v>217</v>
      </c>
      <c r="B112" s="181" t="s">
        <v>218</v>
      </c>
      <c r="C112" s="181" t="s">
        <v>1091</v>
      </c>
      <c r="D112" s="213" t="s">
        <v>1036</v>
      </c>
      <c r="E112" s="213" t="s">
        <v>1173</v>
      </c>
      <c r="F112" s="182" t="s">
        <v>1037</v>
      </c>
    </row>
    <row r="113" spans="1:6" ht="38.25">
      <c r="A113" s="183" t="s">
        <v>219</v>
      </c>
      <c r="B113" s="184" t="s">
        <v>573</v>
      </c>
      <c r="C113" s="184" t="s">
        <v>1090</v>
      </c>
      <c r="D113" s="214" t="s">
        <v>411</v>
      </c>
      <c r="E113" s="214" t="s">
        <v>1174</v>
      </c>
      <c r="F113" s="185" t="s">
        <v>1038</v>
      </c>
    </row>
  </sheetData>
  <sheetProtection sheet="1" objects="1" scenarios="1"/>
  <hyperlinks>
    <hyperlink ref="D62" r:id="rId1" display="https://app.gen5.digital/tracker/metrics" xr:uid="{97A83F80-0687-4467-96A8-1C10D34C800B}"/>
  </hyperlinks>
  <pageMargins left="0.7" right="0.7" top="0.75" bottom="0.75" header="0.3" footer="0.3"/>
  <pageSetup paperSize="9" scale="93" fitToHeight="0" orientation="landscape"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37A78D-BB1E-4698-9033-9D2E3AC15DB9}">
  <sheetPr codeName="Sheet32">
    <pageSetUpPr fitToPage="1"/>
  </sheetPr>
  <dimension ref="A1:B36"/>
  <sheetViews>
    <sheetView showGridLines="0" zoomScale="62" zoomScaleNormal="62" workbookViewId="0">
      <pane ySplit="1" topLeftCell="A2" activePane="bottomLeft" state="frozen"/>
      <selection pane="bottomLeft"/>
    </sheetView>
  </sheetViews>
  <sheetFormatPr defaultColWidth="9.28515625" defaultRowHeight="18.75" customHeight="1"/>
  <cols>
    <col min="1" max="1" width="247.7109375" style="194" customWidth="1"/>
    <col min="2" max="16384" width="9.28515625" style="189"/>
  </cols>
  <sheetData>
    <row r="1" spans="1:2" ht="339" customHeight="1"/>
    <row r="2" spans="1:2" ht="15">
      <c r="A2" s="195" t="s">
        <v>1175</v>
      </c>
    </row>
    <row r="3" spans="1:2" s="192" customFormat="1" ht="15">
      <c r="A3" s="196" t="s">
        <v>1176</v>
      </c>
    </row>
    <row r="4" spans="1:2" s="192" customFormat="1" ht="30">
      <c r="A4" s="196" t="s">
        <v>1177</v>
      </c>
    </row>
    <row r="5" spans="1:2" s="192" customFormat="1" ht="15">
      <c r="A5" s="196" t="s">
        <v>1178</v>
      </c>
    </row>
    <row r="6" spans="1:2" s="192" customFormat="1" ht="15">
      <c r="A6" s="196"/>
    </row>
    <row r="7" spans="1:2" s="192" customFormat="1" ht="15">
      <c r="A7" s="196"/>
    </row>
    <row r="8" spans="1:2" ht="15">
      <c r="A8" s="195" t="s">
        <v>1179</v>
      </c>
    </row>
    <row r="9" spans="1:2" ht="30">
      <c r="A9" s="194" t="s">
        <v>1180</v>
      </c>
    </row>
    <row r="10" spans="1:2" ht="15"/>
    <row r="11" spans="1:2" s="192" customFormat="1" ht="15">
      <c r="A11" s="197" t="s">
        <v>1181</v>
      </c>
    </row>
    <row r="12" spans="1:2" s="192" customFormat="1" ht="75">
      <c r="A12" s="196" t="s">
        <v>1182</v>
      </c>
    </row>
    <row r="13" spans="1:2" s="193" customFormat="1" ht="15">
      <c r="A13" s="196"/>
    </row>
    <row r="15" spans="1:2" ht="18.75" customHeight="1">
      <c r="A15" s="195" t="s">
        <v>1183</v>
      </c>
    </row>
    <row r="16" spans="1:2" s="191" customFormat="1" ht="75">
      <c r="A16" s="196" t="s">
        <v>1184</v>
      </c>
      <c r="B16" s="190"/>
    </row>
    <row r="18" spans="1:1" ht="18.75" customHeight="1">
      <c r="A18" s="195" t="s">
        <v>1185</v>
      </c>
    </row>
    <row r="19" spans="1:1" ht="15">
      <c r="A19" s="196" t="s">
        <v>1186</v>
      </c>
    </row>
    <row r="21" spans="1:1" ht="18.75" customHeight="1">
      <c r="A21" s="195" t="s">
        <v>1187</v>
      </c>
    </row>
    <row r="22" spans="1:1" ht="18.75" customHeight="1">
      <c r="A22" s="195"/>
    </row>
    <row r="23" spans="1:1" ht="18.75" customHeight="1">
      <c r="A23" s="195" t="s">
        <v>1188</v>
      </c>
    </row>
    <row r="24" spans="1:1" ht="15">
      <c r="A24" s="196" t="s">
        <v>1189</v>
      </c>
    </row>
    <row r="26" spans="1:1" ht="18.75" customHeight="1">
      <c r="A26" s="195" t="s">
        <v>1190</v>
      </c>
    </row>
    <row r="27" spans="1:1" ht="18.75" customHeight="1">
      <c r="A27" s="194" t="s">
        <v>1191</v>
      </c>
    </row>
    <row r="29" spans="1:1" ht="18.75" customHeight="1">
      <c r="A29" s="195" t="s">
        <v>1192</v>
      </c>
    </row>
    <row r="30" spans="1:1" ht="18.75" customHeight="1">
      <c r="A30" s="194" t="s">
        <v>1193</v>
      </c>
    </row>
    <row r="31" spans="1:1" ht="18.75" customHeight="1">
      <c r="A31" s="270" t="s">
        <v>1194</v>
      </c>
    </row>
    <row r="32" spans="1:1" ht="18.75" customHeight="1">
      <c r="A32" s="270" t="s">
        <v>1195</v>
      </c>
    </row>
    <row r="33" spans="1:1" ht="18.75" customHeight="1">
      <c r="A33" s="270" t="s">
        <v>1196</v>
      </c>
    </row>
    <row r="34" spans="1:1" ht="18.75" customHeight="1">
      <c r="A34" s="270" t="s">
        <v>1197</v>
      </c>
    </row>
    <row r="35" spans="1:1" ht="18.75" customHeight="1">
      <c r="A35" s="270" t="s">
        <v>1198</v>
      </c>
    </row>
    <row r="36" spans="1:1" ht="18.75" customHeight="1">
      <c r="A36" s="270" t="s">
        <v>1199</v>
      </c>
    </row>
  </sheetData>
  <sheetProtection sheet="1" objects="1" scenarios="1"/>
  <phoneticPr fontId="11" type="noConversion"/>
  <pageMargins left="0.7" right="0.7" top="0.75" bottom="0.75" header="0.3" footer="0.3"/>
  <pageSetup paperSize="9" scale="49"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_rels/item7.xml.rels><?xml version="1.0" encoding="UTF-8" standalone="yes"?>
<Relationships xmlns="http://schemas.openxmlformats.org/package/2006/relationships"><Relationship Id="rId1" Type="http://schemas.openxmlformats.org/officeDocument/2006/relationships/customXmlProps" Target="itemProps7.xml"/></Relationships>
</file>

<file path=customXml/_rels/item8.xml.rels><?xml version="1.0" encoding="UTF-8" standalone="yes"?>
<Relationships xmlns="http://schemas.openxmlformats.org/package/2006/relationships"><Relationship Id="rId1" Type="http://schemas.openxmlformats.org/officeDocument/2006/relationships/customXmlProps" Target="itemProps8.xml"/></Relationships>
</file>

<file path=customXml/_rels/item9.xml.rels><?xml version="1.0" encoding="UTF-8" standalone="yes"?>
<Relationships xmlns="http://schemas.openxmlformats.org/package/2006/relationships"><Relationship Id="rId1" Type="http://schemas.openxmlformats.org/officeDocument/2006/relationships/customXmlProps" Target="itemProps9.xml"/></Relationships>
</file>

<file path=customXml/_rels/item10.xml.rels><?xml version="1.0" encoding="UTF-8" standalone="yes"?>
<Relationships xmlns="http://schemas.openxmlformats.org/package/2006/relationships"><Relationship Id="rId1" Type="http://schemas.openxmlformats.org/officeDocument/2006/relationships/customXmlProps" Target="itemProps10.xml"/></Relationships>
</file>

<file path=customXml/_rels/item11.xml.rels><?xml version="1.0" encoding="UTF-8" standalone="yes"?>
<Relationships xmlns="http://schemas.openxmlformats.org/package/2006/relationships"><Relationship Id="rId1" Type="http://schemas.openxmlformats.org/officeDocument/2006/relationships/customXmlProps" Target="itemProps11.xml"/></Relationships>
</file>

<file path=customXml/_rels/item12.xml.rels><?xml version="1.0" encoding="UTF-8" standalone="yes"?>
<Relationships xmlns="http://schemas.openxmlformats.org/package/2006/relationships"><Relationship Id="rId1" Type="http://schemas.openxmlformats.org/officeDocument/2006/relationships/customXmlProps" Target="itemProps12.xml"/></Relationships>
</file>

<file path=customXml/_rels/item13.xml.rels><?xml version="1.0" encoding="UTF-8" standalone="yes"?>
<Relationships xmlns="http://schemas.openxmlformats.org/package/2006/relationships"><Relationship Id="rId1" Type="http://schemas.openxmlformats.org/officeDocument/2006/relationships/customXmlProps" Target="itemProps13.xml"/></Relationships>
</file>

<file path=customXml/_rels/item14.xml.rels><?xml version="1.0" encoding="UTF-8" standalone="yes"?>
<Relationships xmlns="http://schemas.openxmlformats.org/package/2006/relationships"><Relationship Id="rId1" Type="http://schemas.openxmlformats.org/officeDocument/2006/relationships/customXmlProps" Target="itemProps14.xml"/></Relationships>
</file>

<file path=customXml/_rels/item15.xml.rels><?xml version="1.0" encoding="UTF-8" standalone="yes"?>
<Relationships xmlns="http://schemas.openxmlformats.org/package/2006/relationships"><Relationship Id="rId1" Type="http://schemas.openxmlformats.org/officeDocument/2006/relationships/customXmlProps" Target="itemProps15.xml"/></Relationships>
</file>

<file path=customXml/_rels/item16.xml.rels><?xml version="1.0" encoding="UTF-8" standalone="yes"?>
<Relationships xmlns="http://schemas.openxmlformats.org/package/2006/relationships"><Relationship Id="rId1" Type="http://schemas.openxmlformats.org/officeDocument/2006/relationships/customXmlProps" Target="itemProps16.xml"/></Relationships>
</file>

<file path=customXml/_rels/item17.xml.rels><?xml version="1.0" encoding="UTF-8" standalone="yes"?>
<Relationships xmlns="http://schemas.openxmlformats.org/package/2006/relationships"><Relationship Id="rId1" Type="http://schemas.openxmlformats.org/officeDocument/2006/relationships/customXmlProps" Target="itemProps17.xml"/></Relationships>
</file>

<file path=customXml/_rels/item18.xml.rels><?xml version="1.0" encoding="UTF-8" standalone="yes"?>
<Relationships xmlns="http://schemas.openxmlformats.org/package/2006/relationships"><Relationship Id="rId1" Type="http://schemas.openxmlformats.org/officeDocument/2006/relationships/customXmlProps" Target="itemProps18.xml"/></Relationships>
</file>

<file path=customXml/_rels/item19.xml.rels><?xml version="1.0" encoding="UTF-8" standalone="yes"?>
<Relationships xmlns="http://schemas.openxmlformats.org/package/2006/relationships"><Relationship Id="rId1" Type="http://schemas.openxmlformats.org/officeDocument/2006/relationships/customXmlProps" Target="itemProps19.xml"/></Relationships>
</file>

<file path=customXml/_rels/item20.xml.rels><?xml version="1.0" encoding="UTF-8" standalone="yes"?>
<Relationships xmlns="http://schemas.openxmlformats.org/package/2006/relationships"><Relationship Id="rId1" Type="http://schemas.openxmlformats.org/officeDocument/2006/relationships/customXmlProps" Target="itemProps20.xml"/></Relationships>
</file>

<file path=customXml/_rels/item21.xml.rels><?xml version="1.0" encoding="UTF-8" standalone="yes"?>
<Relationships xmlns="http://schemas.openxmlformats.org/package/2006/relationships"><Relationship Id="rId1" Type="http://schemas.openxmlformats.org/officeDocument/2006/relationships/customXmlProps" Target="itemProps21.xml"/></Relationships>
</file>

<file path=customXml/item1.xml>��
</file>

<file path=customXml/item2.xml>��
</file>

<file path=customXml/item3.xml>��
</file>

<file path=customXml/item4.xml>��
</file>

<file path=customXml/item5.xml><?xml version="1.0" encoding="utf-8"?>
<ct:contentTypeSchema xmlns:ct="http://schemas.microsoft.com/office/2006/metadata/contentType" xmlns:ma="http://schemas.microsoft.com/office/2006/metadata/properties/metaAttributes" ct:_="" ma:_="" ma:contentTypeName="Document" ma:contentTypeID="0x010100B4F1948D2D9AFC48BBD9DEB40C4C022C" ma:contentTypeVersion="19" ma:contentTypeDescription="Create a new document." ma:contentTypeScope="" ma:versionID="bd332fc7612080bbe4b5a18d4d1899e5">
  <xsd:schema xmlns:xsd="http://www.w3.org/2001/XMLSchema" xmlns:xs="http://www.w3.org/2001/XMLSchema" xmlns:p="http://schemas.microsoft.com/office/2006/metadata/properties" xmlns:ns2="676be083-2593-43cb-95fc-b06e44aa5ee6" xmlns:ns3="0b75eec8-f0f3-4b7f-85d0-30dd43e20b71" targetNamespace="http://schemas.microsoft.com/office/2006/metadata/properties" ma:root="true" ma:fieldsID="b379527c4ce51e11197b603e7423e8e1" ns2:_="" ns3:_="">
    <xsd:import namespace="676be083-2593-43cb-95fc-b06e44aa5ee6"/>
    <xsd:import namespace="0b75eec8-f0f3-4b7f-85d0-30dd43e20b71"/>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GenerationTime" minOccurs="0"/>
                <xsd:element ref="ns3:MediaServiceEventHashCode" minOccurs="0"/>
                <xsd:element ref="ns3:MediaServiceOCR" minOccurs="0"/>
                <xsd:element ref="ns3:MediaServiceAutoKeyPoints" minOccurs="0"/>
                <xsd:element ref="ns3:MediaServiceKeyPoints" minOccurs="0"/>
                <xsd:element ref="ns3:MediaServiceLocation" minOccurs="0"/>
                <xsd:element ref="ns3:MediaLengthInSeconds" minOccurs="0"/>
                <xsd:element ref="ns3:lcf76f155ced4ddcb4097134ff3c332f" minOccurs="0"/>
                <xsd:element ref="ns2:TaxCatchAll"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76be083-2593-43cb-95fc-b06e44aa5ee6"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ac70f0e6-6c34-4ebf-a1a9-8928e0ca1aa7}" ma:internalName="TaxCatchAll" ma:showField="CatchAllData" ma:web="676be083-2593-43cb-95fc-b06e44aa5ee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b75eec8-f0f3-4b7f-85d0-30dd43e20b71"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Location" ma:index="18" nillable="true" ma:displayName="Location" ma:internalName="MediaServiceLocatio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2f2ed165-334e-42e2-befe-386414ec08b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6.xml>��
</file>

<file path=customXml/item7.xml>��
</file>

<file path=customXml/item8.xml>��
</file>

<file path=customXml/item9.xml>��
</file>

<file path=customXml/item10.xml>��
</file>

<file path=customXml/item11.xml>��
</file>

<file path=customXml/item12.xml>��
</file>

<file path=customXml/item13.xml>��
</file>

<file path=customXml/item14.xml><?xml version="1.0" encoding="utf-8"?>
<?mso-contentType ?>
<FormTemplates xmlns="http://schemas.microsoft.com/sharepoint/v3/contenttype/forms">
  <Display>DocumentLibraryForm</Display>
  <Edit>DocumentLibraryForm</Edit>
  <New>DocumentLibraryForm</New>
</FormTemplates>
</file>

<file path=customXml/item15.xml>��
</file>

<file path=customXml/item16.xml><?xml version="1.0" encoding="utf-8"?>
<p:properties xmlns:p="http://schemas.microsoft.com/office/2006/metadata/properties" xmlns:xsi="http://www.w3.org/2001/XMLSchema-instance" xmlns:pc="http://schemas.microsoft.com/office/infopath/2007/PartnerControls">
  <documentManagement>
    <TaxCatchAll xmlns="676be083-2593-43cb-95fc-b06e44aa5ee6" xsi:nil="true"/>
    <lcf76f155ced4ddcb4097134ff3c332f xmlns="0b75eec8-f0f3-4b7f-85d0-30dd43e20b71">
      <Terms xmlns="http://schemas.microsoft.com/office/infopath/2007/PartnerControls"/>
    </lcf76f155ced4ddcb4097134ff3c332f>
  </documentManagement>
</p:properties>
</file>

<file path=customXml/item17.xml>��
</file>

<file path=customXml/item18.xml>��
</file>

<file path=customXml/item19.xml>��
</file>

<file path=customXml/item20.xml>��
</file>

<file path=customXml/item21.xml>��
</file>

<file path=customXml/itemProps1.xml><?xml version="1.0" encoding="utf-8"?>
<ds:datastoreItem xmlns:ds="http://schemas.openxmlformats.org/officeDocument/2006/customXml" ds:itemID="{632A2442-922C-4791-9A3A-50F23C2EE9FA}"/>
</file>

<file path=customXml/itemProps2.xml><?xml version="1.0" encoding="utf-8"?>
<ds:datastoreItem xmlns:ds="http://schemas.openxmlformats.org/officeDocument/2006/customXml" ds:itemID="{4E04C6B2-0EF7-4F7C-9A0D-664D75759F1D}"/>
</file>

<file path=customXml/itemProps3.xml><?xml version="1.0" encoding="utf-8"?>
<ds:datastoreItem xmlns:ds="http://schemas.openxmlformats.org/officeDocument/2006/customXml" ds:itemID="{C9E3E33E-C049-4F84-A162-46E349830F27}"/>
</file>

<file path=customXml/itemProps4.xml><?xml version="1.0" encoding="utf-8"?>
<ds:datastoreItem xmlns:ds="http://schemas.openxmlformats.org/officeDocument/2006/customXml" ds:itemID="{271369F7-68CE-4924-B6B1-624FAC6CBEA2}"/>
</file>

<file path=customXml/itemProps5.xml><?xml version="1.0" encoding="utf-8"?>
<ds:datastoreItem xmlns:ds="http://schemas.openxmlformats.org/officeDocument/2006/customXml" ds:itemID="{0298682D-0CBA-4659-99F9-9F2D8FCBF5A4}"/>
</file>

<file path=customXml/itemProps6.xml><?xml version="1.0" encoding="utf-8"?>
<ds:datastoreItem xmlns:ds="http://schemas.openxmlformats.org/officeDocument/2006/customXml" ds:itemID="{2B146122-3827-4811-B170-40D8C6950110}"/>
</file>

<file path=customXml/itemProps7.xml><?xml version="1.0" encoding="utf-8"?>
<ds:datastoreItem xmlns:ds="http://schemas.openxmlformats.org/officeDocument/2006/customXml" ds:itemID="{55CA9AC5-0AEB-48DC-B2A3-3A18F7F9FCE1}"/>
</file>

<file path=customXml/itemProps8.xml><?xml version="1.0" encoding="utf-8"?>
<ds:datastoreItem xmlns:ds="http://schemas.openxmlformats.org/officeDocument/2006/customXml" ds:itemID="{CCE35BD2-4A0D-4CCA-8118-9F6D3B6472B0}"/>
</file>

<file path=customXml/itemProps9.xml><?xml version="1.0" encoding="utf-8"?>
<ds:datastoreItem xmlns:ds="http://schemas.openxmlformats.org/officeDocument/2006/customXml" ds:itemID="{4B9FD9CF-2FBF-47BC-8DDF-5171BCD390EE}"/>
</file>

<file path=customXml/itemProps10.xml><?xml version="1.0" encoding="utf-8"?>
<ds:datastoreItem xmlns:ds="http://schemas.openxmlformats.org/officeDocument/2006/customXml" ds:itemID="{D534A16B-9FCD-4F59-B655-A6F2F70BDBD0}"/>
</file>

<file path=customXml/itemProps11.xml><?xml version="1.0" encoding="utf-8"?>
<ds:datastoreItem xmlns:ds="http://schemas.openxmlformats.org/officeDocument/2006/customXml" ds:itemID="{2366E15E-135A-48E2-9E0A-4C0AF4371AE6}"/>
</file>

<file path=customXml/itemProps12.xml><?xml version="1.0" encoding="utf-8"?>
<ds:datastoreItem xmlns:ds="http://schemas.openxmlformats.org/officeDocument/2006/customXml" ds:itemID="{D03B3905-F897-47DD-9152-37C58B3860F4}"/>
</file>

<file path=customXml/itemProps13.xml><?xml version="1.0" encoding="utf-8"?>
<ds:datastoreItem xmlns:ds="http://schemas.openxmlformats.org/officeDocument/2006/customXml" ds:itemID="{2629E19A-F210-42BF-9C90-A86DE95EEA00}"/>
</file>

<file path=customXml/itemProps14.xml><?xml version="1.0" encoding="utf-8"?>
<ds:datastoreItem xmlns:ds="http://schemas.openxmlformats.org/officeDocument/2006/customXml" ds:itemID="{C93F3566-0A88-40C7-ACB3-1B5F6147A34C}"/>
</file>

<file path=customXml/itemProps15.xml><?xml version="1.0" encoding="utf-8"?>
<ds:datastoreItem xmlns:ds="http://schemas.openxmlformats.org/officeDocument/2006/customXml" ds:itemID="{39CE80D1-6ED0-405C-85AA-F0DF8B9BFC6B}"/>
</file>

<file path=customXml/itemProps16.xml><?xml version="1.0" encoding="utf-8"?>
<ds:datastoreItem xmlns:ds="http://schemas.openxmlformats.org/officeDocument/2006/customXml" ds:itemID="{6A43CD6F-EC29-42B6-9925-FCC0479D0D69}"/>
</file>

<file path=customXml/itemProps17.xml><?xml version="1.0" encoding="utf-8"?>
<ds:datastoreItem xmlns:ds="http://schemas.openxmlformats.org/officeDocument/2006/customXml" ds:itemID="{E88995DE-8ED3-4F49-A8EE-46427BD40FEA}"/>
</file>

<file path=customXml/itemProps18.xml><?xml version="1.0" encoding="utf-8"?>
<ds:datastoreItem xmlns:ds="http://schemas.openxmlformats.org/officeDocument/2006/customXml" ds:itemID="{7924B12F-1CAC-4CE4-9B9C-EFEFBF1ABAE2}"/>
</file>

<file path=customXml/itemProps19.xml><?xml version="1.0" encoding="utf-8"?>
<ds:datastoreItem xmlns:ds="http://schemas.openxmlformats.org/officeDocument/2006/customXml" ds:itemID="{63854D02-4AC9-4C4C-86DD-00712D8E99A9}"/>
</file>

<file path=customXml/itemProps20.xml><?xml version="1.0" encoding="utf-8"?>
<ds:datastoreItem xmlns:ds="http://schemas.openxmlformats.org/officeDocument/2006/customXml" ds:itemID="{3F40C2E4-295A-401D-940C-B35C4C4A5C07}"/>
</file>

<file path=customXml/itemProps21.xml><?xml version="1.0" encoding="utf-8"?>
<ds:datastoreItem xmlns:ds="http://schemas.openxmlformats.org/officeDocument/2006/customXml" ds:itemID="{DBB6D97F-F539-43C8-8A86-E7B4B36151A4}"/>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Irman Karim</cp:lastModifiedBy>
  <cp:revision/>
  <dcterms:created xsi:type="dcterms:W3CDTF">2022-09-09T13:52:12Z</dcterms:created>
  <dcterms:modified xsi:type="dcterms:W3CDTF">2026-10-09T04:26:42Z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0x010100B4F1948D2D9AFC48BBD9DEB40C4C022C</vt:lpwstr>
  </property>
  <property fmtid="{D5CDD505-2E9C-101B-9397-08002B2CF9AE}" pid="3" name="Order">
    <vt:r8>5364100</vt:r8>
  </property>
  <property fmtid="{D5CDD505-2E9C-101B-9397-08002B2CF9AE}" pid="4" name="MediaServiceImageTags">
    <vt:lpwstr/>
  </property>
</Properties>
</file>